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C:\Users\81332564\Downloads\"/>
    </mc:Choice>
  </mc:AlternateContent>
  <bookViews>
    <workbookView xWindow="0" yWindow="0" windowWidth="28800" windowHeight="11835" tabRatio="906" firstSheet="5" activeTab="5"/>
  </bookViews>
  <sheets>
    <sheet name="Base(2023)" sheetId="60" state="hidden" r:id="rId1"/>
    <sheet name="FatoresSGPB" sheetId="61" state="hidden" r:id="rId2"/>
    <sheet name="Base(2024)" sheetId="64" state="hidden" r:id="rId3"/>
    <sheet name="BASE 2025" sheetId="68" state="hidden" r:id="rId4"/>
    <sheet name="BASE 2026" sheetId="56" state="hidden" r:id="rId5"/>
    <sheet name="SEDEX" sheetId="41" r:id="rId6"/>
    <sheet name="SEDEX 10-12 e LOG+ " sheetId="53" r:id="rId7"/>
    <sheet name="SEDEX Hoje" sheetId="55" r:id="rId8"/>
    <sheet name="SEDEX Ponto de Coleta" sheetId="58" r:id="rId9"/>
    <sheet name="PAC" sheetId="42" r:id="rId10"/>
    <sheet name="PAC Ponto de Coleta" sheetId="59" r:id="rId11"/>
    <sheet name="MINI ENVIOS" sheetId="48" r:id="rId12"/>
    <sheet name="Instruções - SEDEX e PAC" sheetId="65" r:id="rId13"/>
    <sheet name="Instruções - Mini Envios" sheetId="66" r:id="rId14"/>
    <sheet name="Instruções - SEDEX e PAC PC" sheetId="67" r:id="rId15"/>
    <sheet name="COLETA-COLETA_LR" sheetId="69" r:id="rId16"/>
    <sheet name="PRÉ-POSTAGEM" sheetId="70" r:id="rId17"/>
  </sheets>
  <externalReferences>
    <externalReference r:id="rId18"/>
    <externalReference r:id="rId19"/>
    <externalReference r:id="rId20"/>
    <externalReference r:id="rId21"/>
  </externalReferences>
  <definedNames>
    <definedName name="\0" localSheetId="3">'[1]FAIXA DE CEP CAPITAL'!#REF!</definedName>
    <definedName name="\0" localSheetId="0">'[1]FAIXA DE CEP CAPITAL'!#REF!</definedName>
    <definedName name="\0" localSheetId="1">'[1]FAIXA DE CEP CAPITAL'!#REF!</definedName>
    <definedName name="\0" localSheetId="12">'[1]FAIXA DE CEP CAPITAL'!#REF!</definedName>
    <definedName name="\0" localSheetId="11">'[1]FAIXA DE CEP CAPITAL'!#REF!</definedName>
    <definedName name="\0" localSheetId="9">'[1]FAIXA DE CEP CAPITAL'!#REF!</definedName>
    <definedName name="\0" localSheetId="10">'[1]FAIXA DE CEP CAPITAL'!#REF!</definedName>
    <definedName name="\0" localSheetId="5">'[1]FAIXA DE CEP CAPITAL'!#REF!</definedName>
    <definedName name="\0" localSheetId="8">'[1]FAIXA DE CEP CAPITAL'!#REF!</definedName>
    <definedName name="\0">'[1]FAIXA DE CEP CAPITAL'!#REF!</definedName>
    <definedName name="\d">#N/A</definedName>
    <definedName name="________jun2003">'[1]FAIXA DE CEP CAPITAL'!$B$5:$S$221</definedName>
    <definedName name="_______jun2003">'[1]FAIXA DE CEP CAPITAL'!$B$5:$S$221</definedName>
    <definedName name="______jun2003">'[1]FAIXA DE CEP CAPITAL'!$B$5:$S$221</definedName>
    <definedName name="_____jun2003">'[1]FAIXA DE CEP CAPITAL'!$B$5:$S$221</definedName>
    <definedName name="____jun2003">'[1]FAIXA DE CEP CAPITAL'!$B$5:$S$221</definedName>
    <definedName name="___jun2003">'[1]FAIXA DE CEP CAPITAL'!$B$5:$S$221</definedName>
    <definedName name="__jun2003">'[1]FAIXA DE CEP CAPITAL'!$B$5:$S$221</definedName>
    <definedName name="_jun2003">'[1]FAIXA DE CEP CAPITAL'!$B$5:$S$221</definedName>
    <definedName name="_Key1" localSheetId="3" hidden="1">#REF!</definedName>
    <definedName name="_Key1" localSheetId="0" hidden="1">#REF!</definedName>
    <definedName name="_Key1" localSheetId="1" hidden="1">#REF!</definedName>
    <definedName name="_Key1" localSheetId="12" hidden="1">#REF!</definedName>
    <definedName name="_Key1" localSheetId="11" hidden="1">#REF!</definedName>
    <definedName name="_Key1" localSheetId="9" hidden="1">#REF!</definedName>
    <definedName name="_Key1" localSheetId="10" hidden="1">#REF!</definedName>
    <definedName name="_Key1" localSheetId="5" hidden="1">#REF!</definedName>
    <definedName name="_Key1" localSheetId="8" hidden="1">#REF!</definedName>
    <definedName name="_Key1" hidden="1">#REF!</definedName>
    <definedName name="_Order1" hidden="1">255</definedName>
    <definedName name="_Sort" localSheetId="3" hidden="1">#REF!</definedName>
    <definedName name="_Sort" localSheetId="0" hidden="1">#REF!</definedName>
    <definedName name="_Sort" localSheetId="1" hidden="1">#REF!</definedName>
    <definedName name="_Sort" localSheetId="12" hidden="1">#REF!</definedName>
    <definedName name="_Sort" localSheetId="11" hidden="1">#REF!</definedName>
    <definedName name="_Sort" localSheetId="9" hidden="1">#REF!</definedName>
    <definedName name="_Sort" localSheetId="10" hidden="1">#REF!</definedName>
    <definedName name="_Sort" localSheetId="5" hidden="1">#REF!</definedName>
    <definedName name="_Sort" localSheetId="8" hidden="1">#REF!</definedName>
    <definedName name="_Sort" hidden="1">#REF!</definedName>
    <definedName name="AD_VALOREM" localSheetId="3">#REF!</definedName>
    <definedName name="AD_VALOREM" localSheetId="0">#REF!</definedName>
    <definedName name="AD_VALOREM" localSheetId="1">#REF!</definedName>
    <definedName name="AD_VALOREM" localSheetId="12">#REF!</definedName>
    <definedName name="AD_VALOREM" localSheetId="11">#REF!</definedName>
    <definedName name="AD_VALOREM" localSheetId="9">#REF!</definedName>
    <definedName name="AD_VALOREM" localSheetId="10">#REF!</definedName>
    <definedName name="AD_VALOREM" localSheetId="5">#REF!</definedName>
    <definedName name="AD_VALOREM" localSheetId="8">#REF!</definedName>
    <definedName name="AD_VALOREM">#REF!</definedName>
    <definedName name="AR">#N/A</definedName>
    <definedName name="CELULA" localSheetId="3">#REF!</definedName>
    <definedName name="CELULA" localSheetId="0">#REF!</definedName>
    <definedName name="CELULA" localSheetId="1">#REF!</definedName>
    <definedName name="CELULA" localSheetId="12">#REF!</definedName>
    <definedName name="CELULA" localSheetId="11">#REF!</definedName>
    <definedName name="CELULA" localSheetId="9">#REF!</definedName>
    <definedName name="CELULA" localSheetId="10">#REF!</definedName>
    <definedName name="CELULA" localSheetId="5">#REF!</definedName>
    <definedName name="CELULA" localSheetId="8">#REF!</definedName>
    <definedName name="CELULA">#REF!</definedName>
    <definedName name="CEP" localSheetId="3">#REF!</definedName>
    <definedName name="CEP" localSheetId="0">#REF!</definedName>
    <definedName name="CEP" localSheetId="1">#REF!</definedName>
    <definedName name="CEP" localSheetId="12">#REF!</definedName>
    <definedName name="CEP" localSheetId="11">#REF!</definedName>
    <definedName name="CEP" localSheetId="9">#REF!</definedName>
    <definedName name="CEP" localSheetId="10">#REF!</definedName>
    <definedName name="CEP" localSheetId="5">#REF!</definedName>
    <definedName name="CEP" localSheetId="8">#REF!</definedName>
    <definedName name="CEP">#REF!</definedName>
    <definedName name="COLETA">#N/A</definedName>
    <definedName name="COLETA_DOMICILIÁRIA" localSheetId="3">#REF!</definedName>
    <definedName name="COLETA_DOMICILIÁRIA" localSheetId="0">#REF!</definedName>
    <definedName name="COLETA_DOMICILIÁRIA" localSheetId="1">#REF!</definedName>
    <definedName name="COLETA_DOMICILIÁRIA" localSheetId="12">#REF!</definedName>
    <definedName name="COLETA_DOMICILIÁRIA" localSheetId="11">#REF!</definedName>
    <definedName name="COLETA_DOMICILIÁRIA" localSheetId="9">#REF!</definedName>
    <definedName name="COLETA_DOMICILIÁRIA" localSheetId="10">#REF!</definedName>
    <definedName name="COLETA_DOMICILIÁRIA" localSheetId="5">#REF!</definedName>
    <definedName name="COLETA_DOMICILIÁRIA" localSheetId="8">#REF!</definedName>
    <definedName name="COLETA_DOMICILIÁRIA">#REF!</definedName>
    <definedName name="Comparação">'[1]FAIXA DE CEP CAPITAL'!$A$3:$R$164</definedName>
    <definedName name="CONTADOR" localSheetId="3">#REF!</definedName>
    <definedName name="CONTADOR" localSheetId="0">#REF!</definedName>
    <definedName name="CONTADOR" localSheetId="1">#REF!</definedName>
    <definedName name="CONTADOR" localSheetId="12">#REF!</definedName>
    <definedName name="CONTADOR" localSheetId="11">#REF!</definedName>
    <definedName name="CONTADOR" localSheetId="9">#REF!</definedName>
    <definedName name="CONTADOR" localSheetId="10">#REF!</definedName>
    <definedName name="CONTADOR" localSheetId="5">#REF!</definedName>
    <definedName name="CONTADOR" localSheetId="8">#REF!</definedName>
    <definedName name="CONTADOR">#REF!</definedName>
    <definedName name="COPIA" localSheetId="3">'[1]FAIXA DE CEP CAPITAL'!#REF!</definedName>
    <definedName name="COPIA" localSheetId="0">'[1]FAIXA DE CEP CAPITAL'!#REF!</definedName>
    <definedName name="COPIA" localSheetId="1">'[1]FAIXA DE CEP CAPITAL'!#REF!</definedName>
    <definedName name="COPIA" localSheetId="12">'[1]FAIXA DE CEP CAPITAL'!#REF!</definedName>
    <definedName name="COPIA" localSheetId="11">'[1]FAIXA DE CEP CAPITAL'!#REF!</definedName>
    <definedName name="COPIA" localSheetId="9">'[1]FAIXA DE CEP CAPITAL'!#REF!</definedName>
    <definedName name="COPIA" localSheetId="10">'[1]FAIXA DE CEP CAPITAL'!#REF!</definedName>
    <definedName name="COPIA" localSheetId="5">'[1]FAIXA DE CEP CAPITAL'!#REF!</definedName>
    <definedName name="COPIA" localSheetId="8">'[1]FAIXA DE CEP CAPITAL'!#REF!</definedName>
    <definedName name="COPIA">'[1]FAIXA DE CEP CAPITAL'!#REF!</definedName>
    <definedName name="COTAmínima_FATURAMENTO" localSheetId="3">#REF!</definedName>
    <definedName name="COTAmínima_FATURAMENTO" localSheetId="0">#REF!</definedName>
    <definedName name="COTAmínima_FATURAMENTO" localSheetId="1">#REF!</definedName>
    <definedName name="COTAmínima_FATURAMENTO" localSheetId="12">#REF!</definedName>
    <definedName name="COTAmínima_FATURAMENTO" localSheetId="11">#REF!</definedName>
    <definedName name="COTAmínima_FATURAMENTO" localSheetId="9">#REF!</definedName>
    <definedName name="COTAmínima_FATURAMENTO" localSheetId="10">#REF!</definedName>
    <definedName name="COTAmínima_FATURAMENTO" localSheetId="5">#REF!</definedName>
    <definedName name="COTAmínima_FATURAMENTO" localSheetId="8">#REF!</definedName>
    <definedName name="COTAmínima_FATURAMENTO">#REF!</definedName>
    <definedName name="DISQUE_SEDEX" localSheetId="3">#REF!</definedName>
    <definedName name="DISQUE_SEDEX" localSheetId="0">#REF!</definedName>
    <definedName name="DISQUE_SEDEX" localSheetId="1">#REF!</definedName>
    <definedName name="DISQUE_SEDEX" localSheetId="12">#REF!</definedName>
    <definedName name="DISQUE_SEDEX" localSheetId="11">#REF!</definedName>
    <definedName name="DISQUE_SEDEX" localSheetId="9">#REF!</definedName>
    <definedName name="DISQUE_SEDEX" localSheetId="10">#REF!</definedName>
    <definedName name="DISQUE_SEDEX" localSheetId="5">#REF!</definedName>
    <definedName name="DISQUE_SEDEX" localSheetId="8">#REF!</definedName>
    <definedName name="DISQUE_SEDEX">#REF!</definedName>
    <definedName name="docpriout2002">'[1]FAIXA DE CEP CAPITAL'!$B$5:$R$221</definedName>
    <definedName name="DR" localSheetId="3">#REF!</definedName>
    <definedName name="DR" localSheetId="0">#REF!</definedName>
    <definedName name="DR" localSheetId="1">#REF!</definedName>
    <definedName name="DR" localSheetId="12">#REF!</definedName>
    <definedName name="DR" localSheetId="11">#REF!</definedName>
    <definedName name="DR" localSheetId="9">#REF!</definedName>
    <definedName name="DR" localSheetId="10">#REF!</definedName>
    <definedName name="DR" localSheetId="5">#REF!</definedName>
    <definedName name="DR" localSheetId="8">#REF!</definedName>
    <definedName name="DR">#REF!</definedName>
    <definedName name="DR_1" localSheetId="3">#REF!</definedName>
    <definedName name="DR_1" localSheetId="0">#REF!</definedName>
    <definedName name="DR_1" localSheetId="1">#REF!</definedName>
    <definedName name="DR_1" localSheetId="12">#REF!</definedName>
    <definedName name="DR_1" localSheetId="11">#REF!</definedName>
    <definedName name="DR_1" localSheetId="9">#REF!</definedName>
    <definedName name="DR_1" localSheetId="10">#REF!</definedName>
    <definedName name="DR_1" localSheetId="5">#REF!</definedName>
    <definedName name="DR_1" localSheetId="8">#REF!</definedName>
    <definedName name="DR_1">#REF!</definedName>
    <definedName name="DR_2" localSheetId="3">#REF!</definedName>
    <definedName name="DR_2" localSheetId="0">#REF!</definedName>
    <definedName name="DR_2" localSheetId="1">#REF!</definedName>
    <definedName name="DR_2" localSheetId="12">#REF!</definedName>
    <definedName name="DR_2" localSheetId="11">#REF!</definedName>
    <definedName name="DR_2" localSheetId="9">#REF!</definedName>
    <definedName name="DR_2" localSheetId="10">#REF!</definedName>
    <definedName name="DR_2" localSheetId="5">#REF!</definedName>
    <definedName name="DR_2" localSheetId="8">#REF!</definedName>
    <definedName name="DR_2">#REF!</definedName>
    <definedName name="EXIBE_MENU" localSheetId="3">'[1]FAIXA DE CEP CAPITAL'!#REF!</definedName>
    <definedName name="EXIBE_MENU" localSheetId="0">'[1]FAIXA DE CEP CAPITAL'!#REF!</definedName>
    <definedName name="EXIBE_MENU" localSheetId="1">'[1]FAIXA DE CEP CAPITAL'!#REF!</definedName>
    <definedName name="EXIBE_MENU" localSheetId="12">'[1]FAIXA DE CEP CAPITAL'!#REF!</definedName>
    <definedName name="EXIBE_MENU" localSheetId="11">'[1]FAIXA DE CEP CAPITAL'!#REF!</definedName>
    <definedName name="EXIBE_MENU" localSheetId="9">'[1]FAIXA DE CEP CAPITAL'!#REF!</definedName>
    <definedName name="EXIBE_MENU" localSheetId="10">'[1]FAIXA DE CEP CAPITAL'!#REF!</definedName>
    <definedName name="EXIBE_MENU" localSheetId="5">'[1]FAIXA DE CEP CAPITAL'!#REF!</definedName>
    <definedName name="EXIBE_MENU" localSheetId="8">'[1]FAIXA DE CEP CAPITAL'!#REF!</definedName>
    <definedName name="EXIBE_MENU">'[1]FAIXA DE CEP CAPITAL'!#REF!</definedName>
    <definedName name="F" localSheetId="3">#REF!</definedName>
    <definedName name="F" localSheetId="0">#REF!</definedName>
    <definedName name="F" localSheetId="1">#REF!</definedName>
    <definedName name="F" localSheetId="11">#REF!</definedName>
    <definedName name="F" localSheetId="9">#REF!</definedName>
    <definedName name="F" localSheetId="10">#REF!</definedName>
    <definedName name="F" localSheetId="5">#REF!</definedName>
    <definedName name="F" localSheetId="8">#REF!</definedName>
    <definedName name="F">#REF!</definedName>
    <definedName name="FAX" localSheetId="3">'[1]FAIXA DE CEP CAPITAL'!#REF!</definedName>
    <definedName name="FAX" localSheetId="0">'[1]FAIXA DE CEP CAPITAL'!#REF!</definedName>
    <definedName name="FAX" localSheetId="1">'[1]FAIXA DE CEP CAPITAL'!#REF!</definedName>
    <definedName name="FAX" localSheetId="12">'[1]FAIXA DE CEP CAPITAL'!#REF!</definedName>
    <definedName name="FAX" localSheetId="11">'[1]FAIXA DE CEP CAPITAL'!#REF!</definedName>
    <definedName name="FAX" localSheetId="9">'[1]FAIXA DE CEP CAPITAL'!#REF!</definedName>
    <definedName name="FAX" localSheetId="10">'[1]FAIXA DE CEP CAPITAL'!#REF!</definedName>
    <definedName name="FAX" localSheetId="5">'[1]FAIXA DE CEP CAPITAL'!#REF!</definedName>
    <definedName name="FAX" localSheetId="8">'[1]FAIXA DE CEP CAPITAL'!#REF!</definedName>
    <definedName name="FAX">'[1]FAIXA DE CEP CAPITAL'!#REF!</definedName>
    <definedName name="FAX_4_S" localSheetId="3">'[1]FAIXA DE CEP CAPITAL'!#REF!</definedName>
    <definedName name="FAX_4_S" localSheetId="0">'[1]FAIXA DE CEP CAPITAL'!#REF!</definedName>
    <definedName name="FAX_4_S" localSheetId="1">'[1]FAIXA DE CEP CAPITAL'!#REF!</definedName>
    <definedName name="FAX_4_S" localSheetId="12">'[1]FAIXA DE CEP CAPITAL'!#REF!</definedName>
    <definedName name="FAX_4_S" localSheetId="11">'[1]FAIXA DE CEP CAPITAL'!#REF!</definedName>
    <definedName name="FAX_4_S" localSheetId="9">'[1]FAIXA DE CEP CAPITAL'!#REF!</definedName>
    <definedName name="FAX_4_S" localSheetId="10">'[1]FAIXA DE CEP CAPITAL'!#REF!</definedName>
    <definedName name="FAX_4_S" localSheetId="5">'[1]FAIXA DE CEP CAPITAL'!#REF!</definedName>
    <definedName name="FAX_4_S" localSheetId="8">'[1]FAIXA DE CEP CAPITAL'!#REF!</definedName>
    <definedName name="FAX_4_S">'[1]FAIXA DE CEP CAPITAL'!#REF!</definedName>
    <definedName name="FAX_BORDO" localSheetId="3">'[1]FAIXA DE CEP CAPITAL'!#REF!</definedName>
    <definedName name="FAX_BORDO" localSheetId="0">'[1]FAIXA DE CEP CAPITAL'!#REF!</definedName>
    <definedName name="FAX_BORDO" localSheetId="1">'[1]FAIXA DE CEP CAPITAL'!#REF!</definedName>
    <definedName name="FAX_BORDO" localSheetId="12">'[1]FAIXA DE CEP CAPITAL'!#REF!</definedName>
    <definedName name="FAX_BORDO" localSheetId="11">'[1]FAIXA DE CEP CAPITAL'!#REF!</definedName>
    <definedName name="FAX_BORDO" localSheetId="9">'[1]FAIXA DE CEP CAPITAL'!#REF!</definedName>
    <definedName name="FAX_BORDO" localSheetId="10">'[1]FAIXA DE CEP CAPITAL'!#REF!</definedName>
    <definedName name="FAX_BORDO" localSheetId="5">'[1]FAIXA DE CEP CAPITAL'!#REF!</definedName>
    <definedName name="FAX_BORDO" localSheetId="8">'[1]FAIXA DE CEP CAPITAL'!#REF!</definedName>
    <definedName name="FAX_BORDO">'[1]FAIXA DE CEP CAPITAL'!#REF!</definedName>
    <definedName name="FAX_P_1" localSheetId="3">'[1]FAIXA DE CEP CAPITAL'!#REF!</definedName>
    <definedName name="FAX_P_1" localSheetId="0">'[1]FAIXA DE CEP CAPITAL'!#REF!</definedName>
    <definedName name="FAX_P_1" localSheetId="1">'[1]FAIXA DE CEP CAPITAL'!#REF!</definedName>
    <definedName name="FAX_P_1" localSheetId="12">'[1]FAIXA DE CEP CAPITAL'!#REF!</definedName>
    <definedName name="FAX_P_1" localSheetId="11">'[1]FAIXA DE CEP CAPITAL'!#REF!</definedName>
    <definedName name="FAX_P_1" localSheetId="9">'[1]FAIXA DE CEP CAPITAL'!#REF!</definedName>
    <definedName name="FAX_P_1" localSheetId="10">'[1]FAIXA DE CEP CAPITAL'!#REF!</definedName>
    <definedName name="FAX_P_1" localSheetId="5">'[1]FAIXA DE CEP CAPITAL'!#REF!</definedName>
    <definedName name="FAX_P_1" localSheetId="8">'[1]FAIXA DE CEP CAPITAL'!#REF!</definedName>
    <definedName name="FAX_P_1">'[1]FAIXA DE CEP CAPITAL'!#REF!</definedName>
    <definedName name="FAX_P_2" localSheetId="3">'[1]FAIXA DE CEP CAPITAL'!#REF!</definedName>
    <definedName name="FAX_P_2" localSheetId="0">'[1]FAIXA DE CEP CAPITAL'!#REF!</definedName>
    <definedName name="FAX_P_2" localSheetId="1">'[1]FAIXA DE CEP CAPITAL'!#REF!</definedName>
    <definedName name="FAX_P_2" localSheetId="12">'[1]FAIXA DE CEP CAPITAL'!#REF!</definedName>
    <definedName name="FAX_P_2" localSheetId="11">'[1]FAIXA DE CEP CAPITAL'!#REF!</definedName>
    <definedName name="FAX_P_2" localSheetId="9">'[1]FAIXA DE CEP CAPITAL'!#REF!</definedName>
    <definedName name="FAX_P_2" localSheetId="10">'[1]FAIXA DE CEP CAPITAL'!#REF!</definedName>
    <definedName name="FAX_P_2" localSheetId="5">'[1]FAIXA DE CEP CAPITAL'!#REF!</definedName>
    <definedName name="FAX_P_2" localSheetId="8">'[1]FAIXA DE CEP CAPITAL'!#REF!</definedName>
    <definedName name="FAX_P_2">'[1]FAIXA DE CEP CAPITAL'!#REF!</definedName>
    <definedName name="FAX_P_3" localSheetId="3">'[1]FAIXA DE CEP CAPITAL'!#REF!</definedName>
    <definedName name="FAX_P_3" localSheetId="0">'[1]FAIXA DE CEP CAPITAL'!#REF!</definedName>
    <definedName name="FAX_P_3" localSheetId="1">'[1]FAIXA DE CEP CAPITAL'!#REF!</definedName>
    <definedName name="FAX_P_3" localSheetId="12">'[1]FAIXA DE CEP CAPITAL'!#REF!</definedName>
    <definedName name="FAX_P_3" localSheetId="11">'[1]FAIXA DE CEP CAPITAL'!#REF!</definedName>
    <definedName name="FAX_P_3" localSheetId="9">'[1]FAIXA DE CEP CAPITAL'!#REF!</definedName>
    <definedName name="FAX_P_3" localSheetId="10">'[1]FAIXA DE CEP CAPITAL'!#REF!</definedName>
    <definedName name="FAX_P_3" localSheetId="5">'[1]FAIXA DE CEP CAPITAL'!#REF!</definedName>
    <definedName name="FAX_P_3" localSheetId="8">'[1]FAIXA DE CEP CAPITAL'!#REF!</definedName>
    <definedName name="FAX_P_3">'[1]FAIXA DE CEP CAPITAL'!#REF!</definedName>
    <definedName name="FAX_P_4" localSheetId="3">'[1]FAIXA DE CEP CAPITAL'!#REF!</definedName>
    <definedName name="FAX_P_4" localSheetId="0">'[1]FAIXA DE CEP CAPITAL'!#REF!</definedName>
    <definedName name="FAX_P_4" localSheetId="1">'[1]FAIXA DE CEP CAPITAL'!#REF!</definedName>
    <definedName name="FAX_P_4" localSheetId="12">'[1]FAIXA DE CEP CAPITAL'!#REF!</definedName>
    <definedName name="FAX_P_4" localSheetId="11">'[1]FAIXA DE CEP CAPITAL'!#REF!</definedName>
    <definedName name="FAX_P_4" localSheetId="9">'[1]FAIXA DE CEP CAPITAL'!#REF!</definedName>
    <definedName name="FAX_P_4" localSheetId="10">'[1]FAIXA DE CEP CAPITAL'!#REF!</definedName>
    <definedName name="FAX_P_4" localSheetId="5">'[1]FAIXA DE CEP CAPITAL'!#REF!</definedName>
    <definedName name="FAX_P_4" localSheetId="8">'[1]FAIXA DE CEP CAPITAL'!#REF!</definedName>
    <definedName name="FAX_P_4">'[1]FAIXA DE CEP CAPITAL'!#REF!</definedName>
    <definedName name="FAX_S_1" localSheetId="3">'[1]FAIXA DE CEP CAPITAL'!#REF!</definedName>
    <definedName name="FAX_S_1" localSheetId="0">'[1]FAIXA DE CEP CAPITAL'!#REF!</definedName>
    <definedName name="FAX_S_1" localSheetId="1">'[1]FAIXA DE CEP CAPITAL'!#REF!</definedName>
    <definedName name="FAX_S_1" localSheetId="12">'[1]FAIXA DE CEP CAPITAL'!#REF!</definedName>
    <definedName name="FAX_S_1" localSheetId="11">'[1]FAIXA DE CEP CAPITAL'!#REF!</definedName>
    <definedName name="FAX_S_1" localSheetId="9">'[1]FAIXA DE CEP CAPITAL'!#REF!</definedName>
    <definedName name="FAX_S_1" localSheetId="10">'[1]FAIXA DE CEP CAPITAL'!#REF!</definedName>
    <definedName name="FAX_S_1" localSheetId="5">'[1]FAIXA DE CEP CAPITAL'!#REF!</definedName>
    <definedName name="FAX_S_1" localSheetId="8">'[1]FAIXA DE CEP CAPITAL'!#REF!</definedName>
    <definedName name="FAX_S_1">'[1]FAIXA DE CEP CAPITAL'!#REF!</definedName>
    <definedName name="FAX_S_2" localSheetId="3">'[1]FAIXA DE CEP CAPITAL'!#REF!</definedName>
    <definedName name="FAX_S_2" localSheetId="0">'[1]FAIXA DE CEP CAPITAL'!#REF!</definedName>
    <definedName name="FAX_S_2" localSheetId="1">'[1]FAIXA DE CEP CAPITAL'!#REF!</definedName>
    <definedName name="FAX_S_2" localSheetId="12">'[1]FAIXA DE CEP CAPITAL'!#REF!</definedName>
    <definedName name="FAX_S_2" localSheetId="11">'[1]FAIXA DE CEP CAPITAL'!#REF!</definedName>
    <definedName name="FAX_S_2" localSheetId="9">'[1]FAIXA DE CEP CAPITAL'!#REF!</definedName>
    <definedName name="FAX_S_2" localSheetId="10">'[1]FAIXA DE CEP CAPITAL'!#REF!</definedName>
    <definedName name="FAX_S_2" localSheetId="5">'[1]FAIXA DE CEP CAPITAL'!#REF!</definedName>
    <definedName name="FAX_S_2" localSheetId="8">'[1]FAIXA DE CEP CAPITAL'!#REF!</definedName>
    <definedName name="FAX_S_2">'[1]FAIXA DE CEP CAPITAL'!#REF!</definedName>
    <definedName name="FAX_S_3" localSheetId="3">'[1]FAIXA DE CEP CAPITAL'!#REF!</definedName>
    <definedName name="FAX_S_3" localSheetId="0">'[1]FAIXA DE CEP CAPITAL'!#REF!</definedName>
    <definedName name="FAX_S_3" localSheetId="1">'[1]FAIXA DE CEP CAPITAL'!#REF!</definedName>
    <definedName name="FAX_S_3" localSheetId="12">'[1]FAIXA DE CEP CAPITAL'!#REF!</definedName>
    <definedName name="FAX_S_3" localSheetId="11">'[1]FAIXA DE CEP CAPITAL'!#REF!</definedName>
    <definedName name="FAX_S_3" localSheetId="9">'[1]FAIXA DE CEP CAPITAL'!#REF!</definedName>
    <definedName name="FAX_S_3" localSheetId="10">'[1]FAIXA DE CEP CAPITAL'!#REF!</definedName>
    <definedName name="FAX_S_3" localSheetId="5">'[1]FAIXA DE CEP CAPITAL'!#REF!</definedName>
    <definedName name="FAX_S_3" localSheetId="8">'[1]FAIXA DE CEP CAPITAL'!#REF!</definedName>
    <definedName name="FAX_S_3">'[1]FAIXA DE CEP CAPITAL'!#REF!</definedName>
    <definedName name="FIM" localSheetId="3">#REF!</definedName>
    <definedName name="FIM" localSheetId="0">#REF!</definedName>
    <definedName name="FIM" localSheetId="1">#REF!</definedName>
    <definedName name="FIM" localSheetId="12">#REF!</definedName>
    <definedName name="FIM" localSheetId="11">#REF!</definedName>
    <definedName name="FIM" localSheetId="9">#REF!</definedName>
    <definedName name="FIM" localSheetId="10">#REF!</definedName>
    <definedName name="FIM" localSheetId="5">#REF!</definedName>
    <definedName name="FIM" localSheetId="8">#REF!</definedName>
    <definedName name="FIM">#REF!</definedName>
    <definedName name="FO" localSheetId="3">'[1]FAIXA DE CEP CAPITAL'!#REF!</definedName>
    <definedName name="FO" localSheetId="0">'[1]FAIXA DE CEP CAPITAL'!#REF!</definedName>
    <definedName name="FO" localSheetId="1">'[1]FAIXA DE CEP CAPITAL'!#REF!</definedName>
    <definedName name="FO" localSheetId="12">'[1]FAIXA DE CEP CAPITAL'!#REF!</definedName>
    <definedName name="FO" localSheetId="11">'[1]FAIXA DE CEP CAPITAL'!#REF!</definedName>
    <definedName name="FO" localSheetId="9">'[1]FAIXA DE CEP CAPITAL'!#REF!</definedName>
    <definedName name="FO" localSheetId="10">'[1]FAIXA DE CEP CAPITAL'!#REF!</definedName>
    <definedName name="FO" localSheetId="5">'[1]FAIXA DE CEP CAPITAL'!#REF!</definedName>
    <definedName name="FO" localSheetId="8">'[1]FAIXA DE CEP CAPITAL'!#REF!</definedName>
    <definedName name="FO">'[1]FAIXA DE CEP CAPITAL'!#REF!</definedName>
    <definedName name="FS">#N/A</definedName>
    <definedName name="FT_1">#N/A</definedName>
    <definedName name="FT_A">#N/A</definedName>
    <definedName name="GRAVAR" localSheetId="3">'[1]FAIXA DE CEP CAPITAL'!#REF!</definedName>
    <definedName name="GRAVAR" localSheetId="0">'[1]FAIXA DE CEP CAPITAL'!#REF!</definedName>
    <definedName name="GRAVAR" localSheetId="1">'[1]FAIXA DE CEP CAPITAL'!#REF!</definedName>
    <definedName name="GRAVAR" localSheetId="12">'[1]FAIXA DE CEP CAPITAL'!#REF!</definedName>
    <definedName name="GRAVAR" localSheetId="11">'[1]FAIXA DE CEP CAPITAL'!#REF!</definedName>
    <definedName name="GRAVAR" localSheetId="9">'[1]FAIXA DE CEP CAPITAL'!#REF!</definedName>
    <definedName name="GRAVAR" localSheetId="10">'[1]FAIXA DE CEP CAPITAL'!#REF!</definedName>
    <definedName name="GRAVAR" localSheetId="5">'[1]FAIXA DE CEP CAPITAL'!#REF!</definedName>
    <definedName name="GRAVAR" localSheetId="8">'[1]FAIXA DE CEP CAPITAL'!#REF!</definedName>
    <definedName name="GRAVAR">'[1]FAIXA DE CEP CAPITAL'!#REF!</definedName>
    <definedName name="ICMS" localSheetId="3">'[1]FAIXA DE CEP CAPITAL'!#REF!</definedName>
    <definedName name="ICMS" localSheetId="0">'[1]FAIXA DE CEP CAPITAL'!#REF!</definedName>
    <definedName name="ICMS" localSheetId="1">'[1]FAIXA DE CEP CAPITAL'!#REF!</definedName>
    <definedName name="ICMS" localSheetId="12">'[1]FAIXA DE CEP CAPITAL'!#REF!</definedName>
    <definedName name="ICMS" localSheetId="11">'[1]FAIXA DE CEP CAPITAL'!#REF!</definedName>
    <definedName name="ICMS" localSheetId="9">'[1]FAIXA DE CEP CAPITAL'!#REF!</definedName>
    <definedName name="ICMS" localSheetId="10">'[1]FAIXA DE CEP CAPITAL'!#REF!</definedName>
    <definedName name="ICMS" localSheetId="5">'[1]FAIXA DE CEP CAPITAL'!#REF!</definedName>
    <definedName name="ICMS" localSheetId="8">'[1]FAIXA DE CEP CAPITAL'!#REF!</definedName>
    <definedName name="ICMS">'[1]FAIXA DE CEP CAPITAL'!#REF!</definedName>
    <definedName name="IMPRIME" localSheetId="3">#REF!</definedName>
    <definedName name="IMPRIME" localSheetId="0">#REF!</definedName>
    <definedName name="IMPRIME" localSheetId="1">#REF!</definedName>
    <definedName name="IMPRIME" localSheetId="12">#REF!</definedName>
    <definedName name="IMPRIME" localSheetId="11">#REF!</definedName>
    <definedName name="IMPRIME" localSheetId="9">#REF!</definedName>
    <definedName name="IMPRIME" localSheetId="10">#REF!</definedName>
    <definedName name="IMPRIME" localSheetId="5">#REF!</definedName>
    <definedName name="IMPRIME" localSheetId="8">#REF!</definedName>
    <definedName name="IMPRIME">#REF!</definedName>
    <definedName name="INDENIZAÇÃO" localSheetId="3">#REF!</definedName>
    <definedName name="INDENIZAÇÃO" localSheetId="0">#REF!</definedName>
    <definedName name="INDENIZAÇÃO" localSheetId="1">#REF!</definedName>
    <definedName name="INDENIZAÇÃO" localSheetId="12">#REF!</definedName>
    <definedName name="INDENIZAÇÃO" localSheetId="11">#REF!</definedName>
    <definedName name="INDENIZAÇÃO" localSheetId="9">#REF!</definedName>
    <definedName name="INDENIZAÇÃO" localSheetId="10">#REF!</definedName>
    <definedName name="INDENIZAÇÃO" localSheetId="5">#REF!</definedName>
    <definedName name="INDENIZAÇÃO" localSheetId="8">#REF!</definedName>
    <definedName name="INDENIZAÇÃO">#REF!</definedName>
    <definedName name="inter2">'[1]FAIXA DE CEP CAPITAL'!$B$5:$T$221</definedName>
    <definedName name="inter4" localSheetId="3">#REF!</definedName>
    <definedName name="inter4" localSheetId="0">#REF!</definedName>
    <definedName name="inter4" localSheetId="1">#REF!</definedName>
    <definedName name="inter4" localSheetId="12">#REF!</definedName>
    <definedName name="inter4" localSheetId="11">#REF!</definedName>
    <definedName name="inter4" localSheetId="9">#REF!</definedName>
    <definedName name="inter4" localSheetId="10">#REF!</definedName>
    <definedName name="inter4" localSheetId="5">#REF!</definedName>
    <definedName name="inter4" localSheetId="8">#REF!</definedName>
    <definedName name="inter4">#REF!</definedName>
    <definedName name="interdocpri">'[1]FAIXA DE CEP CAPITAL'!$B$5:$R$221</definedName>
    <definedName name="LIMITE_MaxímoDECLARAÇÃOValor" localSheetId="3">#REF!</definedName>
    <definedName name="LIMITE_MaxímoDECLARAÇÃOValor" localSheetId="0">#REF!</definedName>
    <definedName name="LIMITE_MaxímoDECLARAÇÃOValor" localSheetId="1">#REF!</definedName>
    <definedName name="LIMITE_MaxímoDECLARAÇÃOValor" localSheetId="12">#REF!</definedName>
    <definedName name="LIMITE_MaxímoDECLARAÇÃOValor" localSheetId="11">#REF!</definedName>
    <definedName name="LIMITE_MaxímoDECLARAÇÃOValor" localSheetId="9">#REF!</definedName>
    <definedName name="LIMITE_MaxímoDECLARAÇÃOValor" localSheetId="10">#REF!</definedName>
    <definedName name="LIMITE_MaxímoDECLARAÇÃOValor" localSheetId="5">#REF!</definedName>
    <definedName name="LIMITE_MaxímoDECLARAÇÃOValor" localSheetId="8">#REF!</definedName>
    <definedName name="LIMITE_MaxímoDECLARAÇÃOValor">#REF!</definedName>
    <definedName name="matrizcolissal">'[1]FAIXA DE CEP CAPITAL'!$A$3:$E$636</definedName>
    <definedName name="matrizcustos">'[1]FAIXA DE CEP CAPITAL'!$B$3:$S$164</definedName>
    <definedName name="matrizems">'[1]FAIXA DE CEP CAPITAL'!$B$3:$Q$175</definedName>
    <definedName name="matrizlcaoaereo">'[1]FAIXA DE CEP CAPITAL'!$A$3:$D$97</definedName>
    <definedName name="matrizlcaosal">'[1]FAIXA DE CEP CAPITAL'!$A$3:$D$90</definedName>
    <definedName name="matrizmalam">'[1]FAIXA DE CEP CAPITAL'!$A$3:$F$90</definedName>
    <definedName name="MENU" localSheetId="3">'[1]FAIXA DE CEP CAPITAL'!#REF!</definedName>
    <definedName name="MENU" localSheetId="0">'[1]FAIXA DE CEP CAPITAL'!#REF!</definedName>
    <definedName name="MENU" localSheetId="1">'[1]FAIXA DE CEP CAPITAL'!#REF!</definedName>
    <definedName name="MENU" localSheetId="12">'[1]FAIXA DE CEP CAPITAL'!#REF!</definedName>
    <definedName name="MENU" localSheetId="11">'[1]FAIXA DE CEP CAPITAL'!#REF!</definedName>
    <definedName name="MENU" localSheetId="9">'[1]FAIXA DE CEP CAPITAL'!#REF!</definedName>
    <definedName name="MENU" localSheetId="10">'[1]FAIXA DE CEP CAPITAL'!#REF!</definedName>
    <definedName name="MENU" localSheetId="5">'[1]FAIXA DE CEP CAPITAL'!#REF!</definedName>
    <definedName name="MENU" localSheetId="8">'[1]FAIXA DE CEP CAPITAL'!#REF!</definedName>
    <definedName name="MENU">'[1]FAIXA DE CEP CAPITAL'!#REF!</definedName>
    <definedName name="PARAM1" localSheetId="3">'[1]FAIXA DE CEP CAPITAL'!#REF!</definedName>
    <definedName name="PARAM1" localSheetId="0">'[1]FAIXA DE CEP CAPITAL'!#REF!</definedName>
    <definedName name="PARAM1" localSheetId="1">'[1]FAIXA DE CEP CAPITAL'!#REF!</definedName>
    <definedName name="PARAM1" localSheetId="12">'[1]FAIXA DE CEP CAPITAL'!#REF!</definedName>
    <definedName name="PARAM1" localSheetId="11">'[1]FAIXA DE CEP CAPITAL'!#REF!</definedName>
    <definedName name="PARAM1" localSheetId="9">'[1]FAIXA DE CEP CAPITAL'!#REF!</definedName>
    <definedName name="PARAM1" localSheetId="10">'[1]FAIXA DE CEP CAPITAL'!#REF!</definedName>
    <definedName name="PARAM1" localSheetId="5">'[1]FAIXA DE CEP CAPITAL'!#REF!</definedName>
    <definedName name="PARAM1" localSheetId="8">'[1]FAIXA DE CEP CAPITAL'!#REF!</definedName>
    <definedName name="PARAM1">'[1]FAIXA DE CEP CAPITAL'!#REF!</definedName>
    <definedName name="PARAM2" localSheetId="3">'[1]FAIXA DE CEP CAPITAL'!#REF!</definedName>
    <definedName name="PARAM2" localSheetId="0">'[1]FAIXA DE CEP CAPITAL'!#REF!</definedName>
    <definedName name="PARAM2" localSheetId="1">'[1]FAIXA DE CEP CAPITAL'!#REF!</definedName>
    <definedName name="PARAM2" localSheetId="12">'[1]FAIXA DE CEP CAPITAL'!#REF!</definedName>
    <definedName name="PARAM2" localSheetId="11">'[1]FAIXA DE CEP CAPITAL'!#REF!</definedName>
    <definedName name="PARAM2" localSheetId="9">'[1]FAIXA DE CEP CAPITAL'!#REF!</definedName>
    <definedName name="PARAM2" localSheetId="10">'[1]FAIXA DE CEP CAPITAL'!#REF!</definedName>
    <definedName name="PARAM2" localSheetId="5">'[1]FAIXA DE CEP CAPITAL'!#REF!</definedName>
    <definedName name="PARAM2" localSheetId="8">'[1]FAIXA DE CEP CAPITAL'!#REF!</definedName>
    <definedName name="PARAM2">'[1]FAIXA DE CEP CAPITAL'!#REF!</definedName>
    <definedName name="PARAM3" localSheetId="3">'[1]FAIXA DE CEP CAPITAL'!#REF!</definedName>
    <definedName name="PARAM3" localSheetId="0">'[1]FAIXA DE CEP CAPITAL'!#REF!</definedName>
    <definedName name="PARAM3" localSheetId="1">'[1]FAIXA DE CEP CAPITAL'!#REF!</definedName>
    <definedName name="PARAM3" localSheetId="12">'[1]FAIXA DE CEP CAPITAL'!#REF!</definedName>
    <definedName name="PARAM3" localSheetId="11">'[1]FAIXA DE CEP CAPITAL'!#REF!</definedName>
    <definedName name="PARAM3" localSheetId="9">'[1]FAIXA DE CEP CAPITAL'!#REF!</definedName>
    <definedName name="PARAM3" localSheetId="10">'[1]FAIXA DE CEP CAPITAL'!#REF!</definedName>
    <definedName name="PARAM3" localSheetId="5">'[1]FAIXA DE CEP CAPITAL'!#REF!</definedName>
    <definedName name="PARAM3" localSheetId="8">'[1]FAIXA DE CEP CAPITAL'!#REF!</definedName>
    <definedName name="PARAM3">'[1]FAIXA DE CEP CAPITAL'!#REF!</definedName>
    <definedName name="PARAM4">#N/A</definedName>
    <definedName name="QUADRO" localSheetId="3">'[1]FAIXA DE CEP CAPITAL'!#REF!</definedName>
    <definedName name="QUADRO" localSheetId="0">'[1]FAIXA DE CEP CAPITAL'!#REF!</definedName>
    <definedName name="QUADRO" localSheetId="1">'[1]FAIXA DE CEP CAPITAL'!#REF!</definedName>
    <definedName name="QUADRO" localSheetId="12">'[1]FAIXA DE CEP CAPITAL'!#REF!</definedName>
    <definedName name="QUADRO" localSheetId="11">'[1]FAIXA DE CEP CAPITAL'!#REF!</definedName>
    <definedName name="QUADRO" localSheetId="9">'[1]FAIXA DE CEP CAPITAL'!#REF!</definedName>
    <definedName name="QUADRO" localSheetId="10">'[1]FAIXA DE CEP CAPITAL'!#REF!</definedName>
    <definedName name="QUADRO" localSheetId="5">'[1]FAIXA DE CEP CAPITAL'!#REF!</definedName>
    <definedName name="QUADRO" localSheetId="8">'[1]FAIXA DE CEP CAPITAL'!#REF!</definedName>
    <definedName name="QUADRO">'[1]FAIXA DE CEP CAPITAL'!#REF!</definedName>
    <definedName name="REDUTOR">#N/A</definedName>
    <definedName name="renato" localSheetId="3">#REF!</definedName>
    <definedName name="renato" localSheetId="0">#REF!</definedName>
    <definedName name="renato" localSheetId="1">#REF!</definedName>
    <definedName name="renato" localSheetId="12">#REF!</definedName>
    <definedName name="renato" localSheetId="11">#REF!</definedName>
    <definedName name="renato" localSheetId="9">#REF!</definedName>
    <definedName name="renato" localSheetId="10">#REF!</definedName>
    <definedName name="renato" localSheetId="5">#REF!</definedName>
    <definedName name="renato" localSheetId="8">#REF!</definedName>
    <definedName name="renato">#REF!</definedName>
    <definedName name="renatocep" localSheetId="3">#REF!</definedName>
    <definedName name="renatocep" localSheetId="0">#REF!</definedName>
    <definedName name="renatocep" localSheetId="1">#REF!</definedName>
    <definedName name="renatocep" localSheetId="12">#REF!</definedName>
    <definedName name="renatocep" localSheetId="11">#REF!</definedName>
    <definedName name="renatocep" localSheetId="9">#REF!</definedName>
    <definedName name="renatocep" localSheetId="10">#REF!</definedName>
    <definedName name="renatocep" localSheetId="5">#REF!</definedName>
    <definedName name="renatocep" localSheetId="8">#REF!</definedName>
    <definedName name="renatocep">#REF!</definedName>
    <definedName name="RESP" localSheetId="3">'[1]FAIXA DE CEP CAPITAL'!#REF!</definedName>
    <definedName name="RESP" localSheetId="0">'[1]FAIXA DE CEP CAPITAL'!#REF!</definedName>
    <definedName name="RESP" localSheetId="1">'[1]FAIXA DE CEP CAPITAL'!#REF!</definedName>
    <definedName name="RESP" localSheetId="12">'[1]FAIXA DE CEP CAPITAL'!#REF!</definedName>
    <definedName name="RESP" localSheetId="11">'[1]FAIXA DE CEP CAPITAL'!#REF!</definedName>
    <definedName name="RESP" localSheetId="9">'[1]FAIXA DE CEP CAPITAL'!#REF!</definedName>
    <definedName name="RESP" localSheetId="10">'[1]FAIXA DE CEP CAPITAL'!#REF!</definedName>
    <definedName name="RESP" localSheetId="5">'[1]FAIXA DE CEP CAPITAL'!#REF!</definedName>
    <definedName name="RESP" localSheetId="8">'[1]FAIXA DE CEP CAPITAL'!#REF!</definedName>
    <definedName name="RESP">'[1]FAIXA DE CEP CAPITAL'!#REF!</definedName>
    <definedName name="SEDEX_HOJE" localSheetId="3">#REF!</definedName>
    <definedName name="SEDEX_HOJE" localSheetId="0">#REF!</definedName>
    <definedName name="SEDEX_HOJE" localSheetId="1">#REF!</definedName>
    <definedName name="SEDEX_HOJE" localSheetId="12">#REF!</definedName>
    <definedName name="SEDEX_HOJE" localSheetId="11">#REF!</definedName>
    <definedName name="SEDEX_HOJE" localSheetId="9">#REF!</definedName>
    <definedName name="SEDEX_HOJE" localSheetId="10">#REF!</definedName>
    <definedName name="SEDEX_HOJE" localSheetId="5">#REF!</definedName>
    <definedName name="SEDEX_HOJE" localSheetId="8">#REF!</definedName>
    <definedName name="SEDEX_HOJE">#REF!</definedName>
    <definedName name="SEDEX_VIP" localSheetId="3">#REF!</definedName>
    <definedName name="SEDEX_VIP" localSheetId="0">#REF!</definedName>
    <definedName name="SEDEX_VIP" localSheetId="1">#REF!</definedName>
    <definedName name="SEDEX_VIP" localSheetId="12">#REF!</definedName>
    <definedName name="SEDEX_VIP" localSheetId="11">#REF!</definedName>
    <definedName name="SEDEX_VIP" localSheetId="9">#REF!</definedName>
    <definedName name="SEDEX_VIP" localSheetId="10">#REF!</definedName>
    <definedName name="SEDEX_VIP" localSheetId="5">#REF!</definedName>
    <definedName name="SEDEX_VIP" localSheetId="8">#REF!</definedName>
    <definedName name="SEDEX_VIP">#REF!</definedName>
    <definedName name="SIGLA" localSheetId="3">#REF!</definedName>
    <definedName name="SIGLA" localSheetId="0">#REF!</definedName>
    <definedName name="SIGLA" localSheetId="1">#REF!</definedName>
    <definedName name="SIGLA" localSheetId="12">#REF!</definedName>
    <definedName name="SIGLA" localSheetId="11">#REF!</definedName>
    <definedName name="SIGLA" localSheetId="9">#REF!</definedName>
    <definedName name="SIGLA" localSheetId="10">#REF!</definedName>
    <definedName name="SIGLA" localSheetId="5">#REF!</definedName>
    <definedName name="SIGLA" localSheetId="8">#REF!</definedName>
    <definedName name="SIGLA">#REF!</definedName>
    <definedName name="SUB_1" localSheetId="3">#REF!</definedName>
    <definedName name="SUB_1" localSheetId="0">#REF!</definedName>
    <definedName name="SUB_1" localSheetId="1">#REF!</definedName>
    <definedName name="SUB_1" localSheetId="12">#REF!</definedName>
    <definedName name="SUB_1" localSheetId="11">#REF!</definedName>
    <definedName name="SUB_1" localSheetId="9">#REF!</definedName>
    <definedName name="SUB_1" localSheetId="10">#REF!</definedName>
    <definedName name="SUB_1" localSheetId="5">#REF!</definedName>
    <definedName name="SUB_1" localSheetId="8">#REF!</definedName>
    <definedName name="SUB_1">#REF!</definedName>
    <definedName name="T" localSheetId="3">#REF!</definedName>
    <definedName name="T" localSheetId="0">#REF!</definedName>
    <definedName name="T" localSheetId="1">#REF!</definedName>
    <definedName name="T" localSheetId="11">#REF!</definedName>
    <definedName name="T" localSheetId="9">#REF!</definedName>
    <definedName name="T" localSheetId="10">#REF!</definedName>
    <definedName name="T" localSheetId="5">#REF!</definedName>
    <definedName name="T" localSheetId="8">#REF!</definedName>
    <definedName name="T">#REF!</definedName>
    <definedName name="TAB_1" localSheetId="3">#REF!</definedName>
    <definedName name="TAB_1" localSheetId="0">#REF!</definedName>
    <definedName name="TAB_1" localSheetId="1">#REF!</definedName>
    <definedName name="TAB_1" localSheetId="12">#REF!</definedName>
    <definedName name="TAB_1" localSheetId="11">#REF!</definedName>
    <definedName name="TAB_1" localSheetId="9">#REF!</definedName>
    <definedName name="TAB_1" localSheetId="10">#REF!</definedName>
    <definedName name="TAB_1" localSheetId="5">#REF!</definedName>
    <definedName name="TAB_1" localSheetId="8">#REF!</definedName>
    <definedName name="TAB_1">#REF!</definedName>
    <definedName name="TELEX_1" localSheetId="3">'[1]FAIXA DE CEP CAPITAL'!#REF!</definedName>
    <definedName name="TELEX_1" localSheetId="0">'[1]FAIXA DE CEP CAPITAL'!#REF!</definedName>
    <definedName name="TELEX_1" localSheetId="1">'[1]FAIXA DE CEP CAPITAL'!#REF!</definedName>
    <definedName name="TELEX_1" localSheetId="12">'[1]FAIXA DE CEP CAPITAL'!#REF!</definedName>
    <definedName name="TELEX_1" localSheetId="11">'[1]FAIXA DE CEP CAPITAL'!#REF!</definedName>
    <definedName name="TELEX_1" localSheetId="9">'[1]FAIXA DE CEP CAPITAL'!#REF!</definedName>
    <definedName name="TELEX_1" localSheetId="10">'[1]FAIXA DE CEP CAPITAL'!#REF!</definedName>
    <definedName name="TELEX_1" localSheetId="5">'[1]FAIXA DE CEP CAPITAL'!#REF!</definedName>
    <definedName name="TELEX_1" localSheetId="8">'[1]FAIXA DE CEP CAPITAL'!#REF!</definedName>
    <definedName name="TELEX_1">'[1]FAIXA DE CEP CAPITAL'!#REF!</definedName>
    <definedName name="TELEX_2" localSheetId="3">'[1]FAIXA DE CEP CAPITAL'!#REF!</definedName>
    <definedName name="TELEX_2" localSheetId="0">'[1]FAIXA DE CEP CAPITAL'!#REF!</definedName>
    <definedName name="TELEX_2" localSheetId="1">'[1]FAIXA DE CEP CAPITAL'!#REF!</definedName>
    <definedName name="TELEX_2" localSheetId="12">'[1]FAIXA DE CEP CAPITAL'!#REF!</definedName>
    <definedName name="TELEX_2" localSheetId="11">'[1]FAIXA DE CEP CAPITAL'!#REF!</definedName>
    <definedName name="TELEX_2" localSheetId="9">'[1]FAIXA DE CEP CAPITAL'!#REF!</definedName>
    <definedName name="TELEX_2" localSheetId="10">'[1]FAIXA DE CEP CAPITAL'!#REF!</definedName>
    <definedName name="TELEX_2" localSheetId="5">'[1]FAIXA DE CEP CAPITAL'!#REF!</definedName>
    <definedName name="TELEX_2" localSheetId="8">'[1]FAIXA DE CEP CAPITAL'!#REF!</definedName>
    <definedName name="TELEX_2">'[1]FAIXA DE CEP CAPITAL'!#REF!</definedName>
    <definedName name="TELEX_3" localSheetId="3">'[1]FAIXA DE CEP CAPITAL'!#REF!</definedName>
    <definedName name="TELEX_3" localSheetId="0">'[1]FAIXA DE CEP CAPITAL'!#REF!</definedName>
    <definedName name="TELEX_3" localSheetId="1">'[1]FAIXA DE CEP CAPITAL'!#REF!</definedName>
    <definedName name="TELEX_3" localSheetId="12">'[1]FAIXA DE CEP CAPITAL'!#REF!</definedName>
    <definedName name="TELEX_3" localSheetId="11">'[1]FAIXA DE CEP CAPITAL'!#REF!</definedName>
    <definedName name="TELEX_3" localSheetId="9">'[1]FAIXA DE CEP CAPITAL'!#REF!</definedName>
    <definedName name="TELEX_3" localSheetId="10">'[1]FAIXA DE CEP CAPITAL'!#REF!</definedName>
    <definedName name="TELEX_3" localSheetId="5">'[1]FAIXA DE CEP CAPITAL'!#REF!</definedName>
    <definedName name="TELEX_3" localSheetId="8">'[1]FAIXA DE CEP CAPITAL'!#REF!</definedName>
    <definedName name="TELEX_3">'[1]FAIXA DE CEP CAPITAL'!#REF!</definedName>
    <definedName name="TLG_1" localSheetId="3">'[1]FAIXA DE CEP CAPITAL'!#REF!</definedName>
    <definedName name="TLG_1" localSheetId="0">'[1]FAIXA DE CEP CAPITAL'!#REF!</definedName>
    <definedName name="TLG_1" localSheetId="1">'[1]FAIXA DE CEP CAPITAL'!#REF!</definedName>
    <definedName name="TLG_1" localSheetId="12">'[1]FAIXA DE CEP CAPITAL'!#REF!</definedName>
    <definedName name="TLG_1" localSheetId="11">'[1]FAIXA DE CEP CAPITAL'!#REF!</definedName>
    <definedName name="TLG_1" localSheetId="9">'[1]FAIXA DE CEP CAPITAL'!#REF!</definedName>
    <definedName name="TLG_1" localSheetId="10">'[1]FAIXA DE CEP CAPITAL'!#REF!</definedName>
    <definedName name="TLG_1" localSheetId="5">'[1]FAIXA DE CEP CAPITAL'!#REF!</definedName>
    <definedName name="TLG_1" localSheetId="8">'[1]FAIXA DE CEP CAPITAL'!#REF!</definedName>
    <definedName name="TLG_1">'[1]FAIXA DE CEP CAPITAL'!#REF!</definedName>
    <definedName name="TLG_2" localSheetId="3">'[1]FAIXA DE CEP CAPITAL'!#REF!</definedName>
    <definedName name="TLG_2" localSheetId="0">'[1]FAIXA DE CEP CAPITAL'!#REF!</definedName>
    <definedName name="TLG_2" localSheetId="1">'[1]FAIXA DE CEP CAPITAL'!#REF!</definedName>
    <definedName name="TLG_2" localSheetId="12">'[1]FAIXA DE CEP CAPITAL'!#REF!</definedName>
    <definedName name="TLG_2" localSheetId="11">'[1]FAIXA DE CEP CAPITAL'!#REF!</definedName>
    <definedName name="TLG_2" localSheetId="9">'[1]FAIXA DE CEP CAPITAL'!#REF!</definedName>
    <definedName name="TLG_2" localSheetId="10">'[1]FAIXA DE CEP CAPITAL'!#REF!</definedName>
    <definedName name="TLG_2" localSheetId="5">'[1]FAIXA DE CEP CAPITAL'!#REF!</definedName>
    <definedName name="TLG_2" localSheetId="8">'[1]FAIXA DE CEP CAPITAL'!#REF!</definedName>
    <definedName name="TLG_2">'[1]FAIXA DE CEP CAPITAL'!#REF!</definedName>
    <definedName name="TLG_3" localSheetId="3">'[1]FAIXA DE CEP CAPITAL'!#REF!</definedName>
    <definedName name="TLG_3" localSheetId="0">'[1]FAIXA DE CEP CAPITAL'!#REF!</definedName>
    <definedName name="TLG_3" localSheetId="1">'[1]FAIXA DE CEP CAPITAL'!#REF!</definedName>
    <definedName name="TLG_3" localSheetId="12">'[1]FAIXA DE CEP CAPITAL'!#REF!</definedName>
    <definedName name="TLG_3" localSheetId="11">'[1]FAIXA DE CEP CAPITAL'!#REF!</definedName>
    <definedName name="TLG_3" localSheetId="9">'[1]FAIXA DE CEP CAPITAL'!#REF!</definedName>
    <definedName name="TLG_3" localSheetId="10">'[1]FAIXA DE CEP CAPITAL'!#REF!</definedName>
    <definedName name="TLG_3" localSheetId="5">'[1]FAIXA DE CEP CAPITAL'!#REF!</definedName>
    <definedName name="TLG_3" localSheetId="8">'[1]FAIXA DE CEP CAPITAL'!#REF!</definedName>
    <definedName name="TLG_3">'[1]FAIXA DE CEP CAPITAL'!#REF!</definedName>
    <definedName name="TLG_4" localSheetId="3">'[1]FAIXA DE CEP CAPITAL'!#REF!</definedName>
    <definedName name="TLG_4" localSheetId="0">'[1]FAIXA DE CEP CAPITAL'!#REF!</definedName>
    <definedName name="TLG_4" localSheetId="1">'[1]FAIXA DE CEP CAPITAL'!#REF!</definedName>
    <definedName name="TLG_4" localSheetId="12">'[1]FAIXA DE CEP CAPITAL'!#REF!</definedName>
    <definedName name="TLG_4" localSheetId="11">'[1]FAIXA DE CEP CAPITAL'!#REF!</definedName>
    <definedName name="TLG_4" localSheetId="9">'[1]FAIXA DE CEP CAPITAL'!#REF!</definedName>
    <definedName name="TLG_4" localSheetId="10">'[1]FAIXA DE CEP CAPITAL'!#REF!</definedName>
    <definedName name="TLG_4" localSheetId="5">'[1]FAIXA DE CEP CAPITAL'!#REF!</definedName>
    <definedName name="TLG_4" localSheetId="8">'[1]FAIXA DE CEP CAPITAL'!#REF!</definedName>
    <definedName name="TLG_4">'[1]FAIXA DE CEP CAPITAL'!#REF!</definedName>
    <definedName name="total">'[1]FAIXA DE CEP CAPITAL'!$B$3:$Q$219</definedName>
    <definedName name="trafego">'[1]FAIXA DE CEP CAPITAL'!$B$4:$F$38,'[1]FAIXA DE CEP CAPITAL'!$B$42:$F$63,'[1]FAIXA DE CEP CAPITAL'!$B$67:$F$109,'[1]FAIXA DE CEP CAPITAL'!$B$113:$F$161,'[1]FAIXA DE CEP CAPITAL'!$B$165:$F$221</definedName>
    <definedName name="UF_1" localSheetId="3">#REF!</definedName>
    <definedName name="UF_1" localSheetId="0">#REF!</definedName>
    <definedName name="UF_1" localSheetId="1">#REF!</definedName>
    <definedName name="UF_1" localSheetId="12">#REF!</definedName>
    <definedName name="UF_1" localSheetId="11">#REF!</definedName>
    <definedName name="UF_1" localSheetId="9">#REF!</definedName>
    <definedName name="UF_1" localSheetId="10">#REF!</definedName>
    <definedName name="UF_1" localSheetId="5">#REF!</definedName>
    <definedName name="UF_1" localSheetId="8">#REF!</definedName>
    <definedName name="UF_1">#REF!</definedName>
    <definedName name="UF_2" localSheetId="3">#REF!</definedName>
    <definedName name="UF_2" localSheetId="0">#REF!</definedName>
    <definedName name="UF_2" localSheetId="1">#REF!</definedName>
    <definedName name="UF_2" localSheetId="12">#REF!</definedName>
    <definedName name="UF_2" localSheetId="11">#REF!</definedName>
    <definedName name="UF_2" localSheetId="9">#REF!</definedName>
    <definedName name="UF_2" localSheetId="10">#REF!</definedName>
    <definedName name="UF_2" localSheetId="5">#REF!</definedName>
    <definedName name="UF_2" localSheetId="8">#REF!</definedName>
    <definedName name="UF_2">#REF!</definedName>
    <definedName name="VALORES" localSheetId="3">#REF!</definedName>
    <definedName name="VALORES" localSheetId="0">#REF!</definedName>
    <definedName name="VALORES" localSheetId="1">#REF!</definedName>
    <definedName name="VALORES" localSheetId="12">#REF!</definedName>
    <definedName name="VALORES" localSheetId="11">#REF!</definedName>
    <definedName name="VALORES" localSheetId="9">#REF!</definedName>
    <definedName name="VALORES" localSheetId="10">#REF!</definedName>
    <definedName name="VALORES" localSheetId="5">#REF!</definedName>
    <definedName name="VALORES" localSheetId="8">#REF!</definedName>
    <definedName name="VALORES">#REF!</definedName>
    <definedName name="VIDEO">#N/A</definedName>
    <definedName name="VIGENCIA">#N/A</definedName>
    <definedName name="VIP">#N/A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7" i="69" l="1"/>
  <c r="M15" i="69"/>
  <c r="FE19" i="56" l="1"/>
  <c r="FE20" i="56"/>
  <c r="AE17" i="56" l="1"/>
  <c r="AF17" i="56"/>
  <c r="AG17" i="56"/>
  <c r="AH17" i="56"/>
  <c r="AI17" i="56"/>
  <c r="AJ17" i="56"/>
  <c r="AK17" i="56"/>
  <c r="AL17" i="56"/>
  <c r="AM17" i="56"/>
  <c r="AN17" i="56"/>
  <c r="AO17" i="56"/>
  <c r="AP17" i="56"/>
  <c r="AQ17" i="56"/>
  <c r="AR17" i="56"/>
  <c r="AS17" i="56"/>
  <c r="AT17" i="56"/>
  <c r="AU17" i="56"/>
  <c r="AV17" i="56"/>
  <c r="AW17" i="56"/>
  <c r="AX17" i="56"/>
  <c r="AE18" i="56"/>
  <c r="AF18" i="56"/>
  <c r="AG18" i="56"/>
  <c r="AH18" i="56"/>
  <c r="AI18" i="56"/>
  <c r="AJ18" i="56"/>
  <c r="AK18" i="56"/>
  <c r="AL18" i="56"/>
  <c r="AM18" i="56"/>
  <c r="AN18" i="56"/>
  <c r="AO18" i="56"/>
  <c r="AP18" i="56"/>
  <c r="AQ18" i="56"/>
  <c r="AR18" i="56"/>
  <c r="AS18" i="56"/>
  <c r="AT18" i="56"/>
  <c r="AU18" i="56"/>
  <c r="AV18" i="56"/>
  <c r="AW18" i="56"/>
  <c r="AX18" i="56"/>
  <c r="AE19" i="56"/>
  <c r="AF19" i="56"/>
  <c r="AG19" i="56"/>
  <c r="AH19" i="56"/>
  <c r="AI19" i="56"/>
  <c r="AJ19" i="56"/>
  <c r="AK19" i="56"/>
  <c r="AL19" i="56"/>
  <c r="AM19" i="56"/>
  <c r="AN19" i="56"/>
  <c r="AO19" i="56"/>
  <c r="AP19" i="56"/>
  <c r="AQ19" i="56"/>
  <c r="AR19" i="56"/>
  <c r="AS19" i="56"/>
  <c r="AT19" i="56"/>
  <c r="AU19" i="56"/>
  <c r="AV19" i="56"/>
  <c r="AW19" i="56"/>
  <c r="AX19" i="56"/>
  <c r="AE20" i="56"/>
  <c r="AF20" i="56"/>
  <c r="AG20" i="56"/>
  <c r="AH20" i="56"/>
  <c r="AI20" i="56"/>
  <c r="AJ20" i="56"/>
  <c r="AK20" i="56"/>
  <c r="AL20" i="56"/>
  <c r="AM20" i="56"/>
  <c r="AN20" i="56"/>
  <c r="AO20" i="56"/>
  <c r="AP20" i="56"/>
  <c r="AQ20" i="56"/>
  <c r="AR20" i="56"/>
  <c r="AS20" i="56"/>
  <c r="AT20" i="56"/>
  <c r="AU20" i="56"/>
  <c r="AV20" i="56"/>
  <c r="AW20" i="56"/>
  <c r="AX20" i="56"/>
  <c r="AE21" i="56"/>
  <c r="AF21" i="56"/>
  <c r="AG21" i="56"/>
  <c r="AH21" i="56"/>
  <c r="AI21" i="56"/>
  <c r="AJ21" i="56"/>
  <c r="AK21" i="56"/>
  <c r="AL21" i="56"/>
  <c r="AM21" i="56"/>
  <c r="AN21" i="56"/>
  <c r="AO21" i="56"/>
  <c r="AP21" i="56"/>
  <c r="AQ21" i="56"/>
  <c r="AR21" i="56"/>
  <c r="AS21" i="56"/>
  <c r="AT21" i="56"/>
  <c r="AU21" i="56"/>
  <c r="AV21" i="56"/>
  <c r="AW21" i="56"/>
  <c r="AX21" i="56"/>
  <c r="AE22" i="56"/>
  <c r="AF22" i="56"/>
  <c r="AG22" i="56"/>
  <c r="AH22" i="56"/>
  <c r="AI22" i="56"/>
  <c r="AJ22" i="56"/>
  <c r="AK22" i="56"/>
  <c r="AL22" i="56"/>
  <c r="AM22" i="56"/>
  <c r="AN22" i="56"/>
  <c r="AO22" i="56"/>
  <c r="AP22" i="56"/>
  <c r="AQ22" i="56"/>
  <c r="AR22" i="56"/>
  <c r="AS22" i="56"/>
  <c r="AT22" i="56"/>
  <c r="AU22" i="56"/>
  <c r="AV22" i="56"/>
  <c r="AW22" i="56"/>
  <c r="AX22" i="56"/>
  <c r="AE23" i="56"/>
  <c r="AF23" i="56"/>
  <c r="AG23" i="56"/>
  <c r="AH23" i="56"/>
  <c r="AI23" i="56"/>
  <c r="AJ23" i="56"/>
  <c r="AK23" i="56"/>
  <c r="AL23" i="56"/>
  <c r="AM23" i="56"/>
  <c r="AN23" i="56"/>
  <c r="AO23" i="56"/>
  <c r="AP23" i="56"/>
  <c r="AQ23" i="56"/>
  <c r="AR23" i="56"/>
  <c r="AS23" i="56"/>
  <c r="AT23" i="56"/>
  <c r="AU23" i="56"/>
  <c r="AV23" i="56"/>
  <c r="AW23" i="56"/>
  <c r="AX23" i="56"/>
  <c r="AE24" i="56"/>
  <c r="AF24" i="56"/>
  <c r="AG24" i="56"/>
  <c r="AH24" i="56"/>
  <c r="AI24" i="56"/>
  <c r="AJ24" i="56"/>
  <c r="AK24" i="56"/>
  <c r="AL24" i="56"/>
  <c r="AM24" i="56"/>
  <c r="AN24" i="56"/>
  <c r="AO24" i="56"/>
  <c r="AP24" i="56"/>
  <c r="AQ24" i="56"/>
  <c r="AR24" i="56"/>
  <c r="AS24" i="56"/>
  <c r="AT24" i="56"/>
  <c r="AU24" i="56"/>
  <c r="AV24" i="56"/>
  <c r="AW24" i="56"/>
  <c r="AX24" i="56"/>
  <c r="AE25" i="56"/>
  <c r="AF25" i="56"/>
  <c r="AG25" i="56"/>
  <c r="AH25" i="56"/>
  <c r="AI25" i="56"/>
  <c r="AJ25" i="56"/>
  <c r="AK25" i="56"/>
  <c r="AL25" i="56"/>
  <c r="AM25" i="56"/>
  <c r="AN25" i="56"/>
  <c r="AO25" i="56"/>
  <c r="AP25" i="56"/>
  <c r="AQ25" i="56"/>
  <c r="AR25" i="56"/>
  <c r="AS25" i="56"/>
  <c r="AT25" i="56"/>
  <c r="AU25" i="56"/>
  <c r="AV25" i="56"/>
  <c r="AW25" i="56"/>
  <c r="AX25" i="56"/>
  <c r="AE26" i="56"/>
  <c r="AF26" i="56"/>
  <c r="AG26" i="56"/>
  <c r="AH26" i="56"/>
  <c r="AI26" i="56"/>
  <c r="AJ26" i="56"/>
  <c r="AK26" i="56"/>
  <c r="AL26" i="56"/>
  <c r="AM26" i="56"/>
  <c r="AN26" i="56"/>
  <c r="AO26" i="56"/>
  <c r="AP26" i="56"/>
  <c r="AQ26" i="56"/>
  <c r="AR26" i="56"/>
  <c r="AS26" i="56"/>
  <c r="AT26" i="56"/>
  <c r="AU26" i="56"/>
  <c r="AV26" i="56"/>
  <c r="AW26" i="56"/>
  <c r="AX26" i="56"/>
  <c r="AE27" i="56"/>
  <c r="AF27" i="56"/>
  <c r="AG27" i="56"/>
  <c r="AH27" i="56"/>
  <c r="AI27" i="56"/>
  <c r="AJ27" i="56"/>
  <c r="AK27" i="56"/>
  <c r="AL27" i="56"/>
  <c r="AM27" i="56"/>
  <c r="AN27" i="56"/>
  <c r="AO27" i="56"/>
  <c r="AP27" i="56"/>
  <c r="AQ27" i="56"/>
  <c r="AR27" i="56"/>
  <c r="AS27" i="56"/>
  <c r="AT27" i="56"/>
  <c r="AU27" i="56"/>
  <c r="AV27" i="56"/>
  <c r="AW27" i="56"/>
  <c r="AX27" i="56"/>
  <c r="AE28" i="56"/>
  <c r="AF28" i="56"/>
  <c r="AG28" i="56"/>
  <c r="AH28" i="56"/>
  <c r="AI28" i="56"/>
  <c r="AJ28" i="56"/>
  <c r="AK28" i="56"/>
  <c r="AL28" i="56"/>
  <c r="AM28" i="56"/>
  <c r="AN28" i="56"/>
  <c r="AO28" i="56"/>
  <c r="AP28" i="56"/>
  <c r="AQ28" i="56"/>
  <c r="AR28" i="56"/>
  <c r="AS28" i="56"/>
  <c r="AT28" i="56"/>
  <c r="AU28" i="56"/>
  <c r="AV28" i="56"/>
  <c r="AW28" i="56"/>
  <c r="AX28" i="56"/>
  <c r="AE29" i="56"/>
  <c r="AF29" i="56"/>
  <c r="AG29" i="56"/>
  <c r="AH29" i="56"/>
  <c r="AI29" i="56"/>
  <c r="AJ29" i="56"/>
  <c r="AK29" i="56"/>
  <c r="AL29" i="56"/>
  <c r="AM29" i="56"/>
  <c r="AN29" i="56"/>
  <c r="AO29" i="56"/>
  <c r="AP29" i="56"/>
  <c r="AQ29" i="56"/>
  <c r="AR29" i="56"/>
  <c r="AS29" i="56"/>
  <c r="AT29" i="56"/>
  <c r="AU29" i="56"/>
  <c r="AV29" i="56"/>
  <c r="AW29" i="56"/>
  <c r="AX29" i="56"/>
  <c r="AE31" i="56"/>
  <c r="AF31" i="56"/>
  <c r="AG31" i="56"/>
  <c r="AH31" i="56"/>
  <c r="AI31" i="56"/>
  <c r="AJ31" i="56"/>
  <c r="AK31" i="56"/>
  <c r="AL31" i="56"/>
  <c r="AM31" i="56"/>
  <c r="AN31" i="56"/>
  <c r="AO31" i="56"/>
  <c r="AP31" i="56"/>
  <c r="AQ31" i="56"/>
  <c r="AR31" i="56"/>
  <c r="AS31" i="56"/>
  <c r="AT31" i="56"/>
  <c r="AU31" i="56"/>
  <c r="AV31" i="56"/>
  <c r="AW31" i="56"/>
  <c r="AX31" i="56"/>
  <c r="AE32" i="56"/>
  <c r="AF32" i="56"/>
  <c r="AG32" i="56"/>
  <c r="AH32" i="56"/>
  <c r="AI32" i="56"/>
  <c r="AJ32" i="56"/>
  <c r="AK32" i="56"/>
  <c r="AL32" i="56"/>
  <c r="AM32" i="56"/>
  <c r="AN32" i="56"/>
  <c r="AO32" i="56"/>
  <c r="AP32" i="56"/>
  <c r="AQ32" i="56"/>
  <c r="AR32" i="56"/>
  <c r="AS32" i="56"/>
  <c r="AT32" i="56"/>
  <c r="AU32" i="56"/>
  <c r="AV32" i="56"/>
  <c r="AW32" i="56"/>
  <c r="AX32" i="56"/>
  <c r="AE33" i="56"/>
  <c r="AF33" i="56"/>
  <c r="AG33" i="56"/>
  <c r="AH33" i="56"/>
  <c r="AI33" i="56"/>
  <c r="AJ33" i="56"/>
  <c r="AK33" i="56"/>
  <c r="AL33" i="56"/>
  <c r="AM33" i="56"/>
  <c r="AN33" i="56"/>
  <c r="AO33" i="56"/>
  <c r="AP33" i="56"/>
  <c r="AQ33" i="56"/>
  <c r="AR33" i="56"/>
  <c r="AS33" i="56"/>
  <c r="AT33" i="56"/>
  <c r="AU33" i="56"/>
  <c r="AV33" i="56"/>
  <c r="AW33" i="56"/>
  <c r="AX33" i="56"/>
  <c r="AE34" i="56"/>
  <c r="AF34" i="56"/>
  <c r="AG34" i="56"/>
  <c r="AH34" i="56"/>
  <c r="AI34" i="56"/>
  <c r="AJ34" i="56"/>
  <c r="AK34" i="56"/>
  <c r="AL34" i="56"/>
  <c r="AM34" i="56"/>
  <c r="AN34" i="56"/>
  <c r="AO34" i="56"/>
  <c r="AP34" i="56"/>
  <c r="AQ34" i="56"/>
  <c r="AR34" i="56"/>
  <c r="AS34" i="56"/>
  <c r="AT34" i="56"/>
  <c r="AU34" i="56"/>
  <c r="AV34" i="56"/>
  <c r="AW34" i="56"/>
  <c r="AX34" i="56"/>
  <c r="AE35" i="56"/>
  <c r="AF35" i="56"/>
  <c r="AG35" i="56"/>
  <c r="AH35" i="56"/>
  <c r="AI35" i="56"/>
  <c r="AJ35" i="56"/>
  <c r="AK35" i="56"/>
  <c r="AL35" i="56"/>
  <c r="AM35" i="56"/>
  <c r="AN35" i="56"/>
  <c r="AO35" i="56"/>
  <c r="AP35" i="56"/>
  <c r="AQ35" i="56"/>
  <c r="AR35" i="56"/>
  <c r="AS35" i="56"/>
  <c r="AT35" i="56"/>
  <c r="AU35" i="56"/>
  <c r="AV35" i="56"/>
  <c r="AW35" i="56"/>
  <c r="AX35" i="56"/>
  <c r="AE36" i="56"/>
  <c r="AF36" i="56"/>
  <c r="AG36" i="56"/>
  <c r="AH36" i="56"/>
  <c r="AI36" i="56"/>
  <c r="AJ36" i="56"/>
  <c r="AK36" i="56"/>
  <c r="AL36" i="56"/>
  <c r="AM36" i="56"/>
  <c r="AN36" i="56"/>
  <c r="AO36" i="56"/>
  <c r="AP36" i="56"/>
  <c r="AQ36" i="56"/>
  <c r="AR36" i="56"/>
  <c r="AS36" i="56"/>
  <c r="AT36" i="56"/>
  <c r="AU36" i="56"/>
  <c r="AV36" i="56"/>
  <c r="AW36" i="56"/>
  <c r="AX36" i="56"/>
  <c r="AE37" i="56"/>
  <c r="AF37" i="56"/>
  <c r="AG37" i="56"/>
  <c r="AH37" i="56"/>
  <c r="AI37" i="56"/>
  <c r="AJ37" i="56"/>
  <c r="AK37" i="56"/>
  <c r="AL37" i="56"/>
  <c r="AM37" i="56"/>
  <c r="AN37" i="56"/>
  <c r="AO37" i="56"/>
  <c r="AP37" i="56"/>
  <c r="AQ37" i="56"/>
  <c r="AR37" i="56"/>
  <c r="AS37" i="56"/>
  <c r="AT37" i="56"/>
  <c r="AU37" i="56"/>
  <c r="AV37" i="56"/>
  <c r="AW37" i="56"/>
  <c r="AX37" i="56"/>
  <c r="AE38" i="56"/>
  <c r="AF38" i="56"/>
  <c r="AG38" i="56"/>
  <c r="AH38" i="56"/>
  <c r="AI38" i="56"/>
  <c r="AJ38" i="56"/>
  <c r="AK38" i="56"/>
  <c r="AL38" i="56"/>
  <c r="AM38" i="56"/>
  <c r="AN38" i="56"/>
  <c r="AO38" i="56"/>
  <c r="AP38" i="56"/>
  <c r="AQ38" i="56"/>
  <c r="AR38" i="56"/>
  <c r="AS38" i="56"/>
  <c r="AT38" i="56"/>
  <c r="AU38" i="56"/>
  <c r="AV38" i="56"/>
  <c r="AW38" i="56"/>
  <c r="AX38" i="56"/>
  <c r="AE39" i="56"/>
  <c r="AF39" i="56"/>
  <c r="AG39" i="56"/>
  <c r="AH39" i="56"/>
  <c r="AI39" i="56"/>
  <c r="AJ39" i="56"/>
  <c r="AK39" i="56"/>
  <c r="AL39" i="56"/>
  <c r="AM39" i="56"/>
  <c r="AN39" i="56"/>
  <c r="AO39" i="56"/>
  <c r="AP39" i="56"/>
  <c r="AQ39" i="56"/>
  <c r="AR39" i="56"/>
  <c r="AS39" i="56"/>
  <c r="AT39" i="56"/>
  <c r="AU39" i="56"/>
  <c r="AV39" i="56"/>
  <c r="AW39" i="56"/>
  <c r="AX39" i="56"/>
  <c r="AE40" i="56"/>
  <c r="AF40" i="56"/>
  <c r="AG40" i="56"/>
  <c r="AH40" i="56"/>
  <c r="AI40" i="56"/>
  <c r="AJ40" i="56"/>
  <c r="AK40" i="56"/>
  <c r="AL40" i="56"/>
  <c r="AM40" i="56"/>
  <c r="AN40" i="56"/>
  <c r="AO40" i="56"/>
  <c r="AP40" i="56"/>
  <c r="AQ40" i="56"/>
  <c r="AR40" i="56"/>
  <c r="AS40" i="56"/>
  <c r="AT40" i="56"/>
  <c r="AU40" i="56"/>
  <c r="AV40" i="56"/>
  <c r="AW40" i="56"/>
  <c r="AX40" i="56"/>
  <c r="AE41" i="56"/>
  <c r="AF41" i="56"/>
  <c r="AG41" i="56"/>
  <c r="AH41" i="56"/>
  <c r="AI41" i="56"/>
  <c r="AJ41" i="56"/>
  <c r="AK41" i="56"/>
  <c r="AL41" i="56"/>
  <c r="AM41" i="56"/>
  <c r="AN41" i="56"/>
  <c r="AO41" i="56"/>
  <c r="AP41" i="56"/>
  <c r="AQ41" i="56"/>
  <c r="AR41" i="56"/>
  <c r="AS41" i="56"/>
  <c r="AT41" i="56"/>
  <c r="AU41" i="56"/>
  <c r="AV41" i="56"/>
  <c r="AW41" i="56"/>
  <c r="AX41" i="56"/>
  <c r="AE42" i="56"/>
  <c r="AF42" i="56"/>
  <c r="AG42" i="56"/>
  <c r="AH42" i="56"/>
  <c r="AI42" i="56"/>
  <c r="AJ42" i="56"/>
  <c r="AK42" i="56"/>
  <c r="AL42" i="56"/>
  <c r="AM42" i="56"/>
  <c r="AN42" i="56"/>
  <c r="AO42" i="56"/>
  <c r="AP42" i="56"/>
  <c r="AQ42" i="56"/>
  <c r="AR42" i="56"/>
  <c r="AS42" i="56"/>
  <c r="AT42" i="56"/>
  <c r="AU42" i="56"/>
  <c r="AV42" i="56"/>
  <c r="AW42" i="56"/>
  <c r="AX42" i="56"/>
  <c r="AE43" i="56"/>
  <c r="AF43" i="56"/>
  <c r="AG43" i="56"/>
  <c r="AH43" i="56"/>
  <c r="AI43" i="56"/>
  <c r="AJ43" i="56"/>
  <c r="AK43" i="56"/>
  <c r="AL43" i="56"/>
  <c r="AM43" i="56"/>
  <c r="AN43" i="56"/>
  <c r="AO43" i="56"/>
  <c r="AP43" i="56"/>
  <c r="AQ43" i="56"/>
  <c r="AR43" i="56"/>
  <c r="AS43" i="56"/>
  <c r="AT43" i="56"/>
  <c r="AU43" i="56"/>
  <c r="AV43" i="56"/>
  <c r="AW43" i="56"/>
  <c r="AX43" i="56"/>
  <c r="AE45" i="56"/>
  <c r="AF45" i="56"/>
  <c r="AG45" i="56"/>
  <c r="AH45" i="56"/>
  <c r="AI45" i="56"/>
  <c r="AJ45" i="56"/>
  <c r="AK45" i="56"/>
  <c r="AL45" i="56"/>
  <c r="AM45" i="56"/>
  <c r="AN45" i="56"/>
  <c r="AO45" i="56"/>
  <c r="AP45" i="56"/>
  <c r="AQ45" i="56"/>
  <c r="AR45" i="56"/>
  <c r="AS45" i="56"/>
  <c r="AT45" i="56"/>
  <c r="AU45" i="56"/>
  <c r="AV45" i="56"/>
  <c r="AW45" i="56"/>
  <c r="AX45" i="56"/>
  <c r="AE46" i="56"/>
  <c r="AF46" i="56"/>
  <c r="AG46" i="56"/>
  <c r="AH46" i="56"/>
  <c r="AI46" i="56"/>
  <c r="AJ46" i="56"/>
  <c r="AK46" i="56"/>
  <c r="AL46" i="56"/>
  <c r="AM46" i="56"/>
  <c r="AN46" i="56"/>
  <c r="AO46" i="56"/>
  <c r="AP46" i="56"/>
  <c r="AQ46" i="56"/>
  <c r="AR46" i="56"/>
  <c r="AS46" i="56"/>
  <c r="AT46" i="56"/>
  <c r="AU46" i="56"/>
  <c r="AV46" i="56"/>
  <c r="AW46" i="56"/>
  <c r="AX46" i="56"/>
  <c r="AE47" i="56"/>
  <c r="AF47" i="56"/>
  <c r="AG47" i="56"/>
  <c r="AH47" i="56"/>
  <c r="AI47" i="56"/>
  <c r="AJ47" i="56"/>
  <c r="AK47" i="56"/>
  <c r="AL47" i="56"/>
  <c r="AM47" i="56"/>
  <c r="AN47" i="56"/>
  <c r="AO47" i="56"/>
  <c r="AP47" i="56"/>
  <c r="AQ47" i="56"/>
  <c r="AR47" i="56"/>
  <c r="AS47" i="56"/>
  <c r="AT47" i="56"/>
  <c r="AU47" i="56"/>
  <c r="AV47" i="56"/>
  <c r="AW47" i="56"/>
  <c r="AX47" i="56"/>
  <c r="AE48" i="56"/>
  <c r="AF48" i="56"/>
  <c r="AG48" i="56"/>
  <c r="AH48" i="56"/>
  <c r="AI48" i="56"/>
  <c r="AJ48" i="56"/>
  <c r="AK48" i="56"/>
  <c r="AL48" i="56"/>
  <c r="AM48" i="56"/>
  <c r="AN48" i="56"/>
  <c r="AO48" i="56"/>
  <c r="AP48" i="56"/>
  <c r="AQ48" i="56"/>
  <c r="AR48" i="56"/>
  <c r="AS48" i="56"/>
  <c r="AT48" i="56"/>
  <c r="AU48" i="56"/>
  <c r="AV48" i="56"/>
  <c r="AW48" i="56"/>
  <c r="AX48" i="56"/>
  <c r="AE49" i="56"/>
  <c r="AF49" i="56"/>
  <c r="AG49" i="56"/>
  <c r="AH49" i="56"/>
  <c r="AI49" i="56"/>
  <c r="AJ49" i="56"/>
  <c r="AK49" i="56"/>
  <c r="AL49" i="56"/>
  <c r="AM49" i="56"/>
  <c r="AN49" i="56"/>
  <c r="AO49" i="56"/>
  <c r="AP49" i="56"/>
  <c r="AQ49" i="56"/>
  <c r="AR49" i="56"/>
  <c r="AS49" i="56"/>
  <c r="AT49" i="56"/>
  <c r="AU49" i="56"/>
  <c r="AV49" i="56"/>
  <c r="AW49" i="56"/>
  <c r="AX49" i="56"/>
  <c r="AE50" i="56"/>
  <c r="AF50" i="56"/>
  <c r="AG50" i="56"/>
  <c r="AH50" i="56"/>
  <c r="AI50" i="56"/>
  <c r="AJ50" i="56"/>
  <c r="AK50" i="56"/>
  <c r="AL50" i="56"/>
  <c r="AM50" i="56"/>
  <c r="AN50" i="56"/>
  <c r="AO50" i="56"/>
  <c r="AP50" i="56"/>
  <c r="AQ50" i="56"/>
  <c r="AR50" i="56"/>
  <c r="AS50" i="56"/>
  <c r="AT50" i="56"/>
  <c r="AU50" i="56"/>
  <c r="AV50" i="56"/>
  <c r="AW50" i="56"/>
  <c r="AX50" i="56"/>
  <c r="AE51" i="56"/>
  <c r="AF51" i="56"/>
  <c r="AG51" i="56"/>
  <c r="AH51" i="56"/>
  <c r="AI51" i="56"/>
  <c r="AJ51" i="56"/>
  <c r="AK51" i="56"/>
  <c r="AL51" i="56"/>
  <c r="AM51" i="56"/>
  <c r="AN51" i="56"/>
  <c r="AO51" i="56"/>
  <c r="AP51" i="56"/>
  <c r="AQ51" i="56"/>
  <c r="AR51" i="56"/>
  <c r="AS51" i="56"/>
  <c r="AT51" i="56"/>
  <c r="AU51" i="56"/>
  <c r="AV51" i="56"/>
  <c r="AW51" i="56"/>
  <c r="AX51" i="56"/>
  <c r="AE52" i="56"/>
  <c r="AF52" i="56"/>
  <c r="AG52" i="56"/>
  <c r="AH52" i="56"/>
  <c r="AI52" i="56"/>
  <c r="AJ52" i="56"/>
  <c r="AK52" i="56"/>
  <c r="AL52" i="56"/>
  <c r="AM52" i="56"/>
  <c r="AN52" i="56"/>
  <c r="AO52" i="56"/>
  <c r="AP52" i="56"/>
  <c r="AQ52" i="56"/>
  <c r="AR52" i="56"/>
  <c r="AS52" i="56"/>
  <c r="AT52" i="56"/>
  <c r="AU52" i="56"/>
  <c r="AV52" i="56"/>
  <c r="AW52" i="56"/>
  <c r="AX52" i="56"/>
  <c r="AE53" i="56"/>
  <c r="AF53" i="56"/>
  <c r="AG53" i="56"/>
  <c r="AH53" i="56"/>
  <c r="AI53" i="56"/>
  <c r="AJ53" i="56"/>
  <c r="AK53" i="56"/>
  <c r="AL53" i="56"/>
  <c r="AM53" i="56"/>
  <c r="AN53" i="56"/>
  <c r="AO53" i="56"/>
  <c r="AP53" i="56"/>
  <c r="AQ53" i="56"/>
  <c r="AR53" i="56"/>
  <c r="AS53" i="56"/>
  <c r="AT53" i="56"/>
  <c r="AU53" i="56"/>
  <c r="AV53" i="56"/>
  <c r="AW53" i="56"/>
  <c r="AX53" i="56"/>
  <c r="AE54" i="56"/>
  <c r="AF54" i="56"/>
  <c r="AG54" i="56"/>
  <c r="AH54" i="56"/>
  <c r="AI54" i="56"/>
  <c r="AJ54" i="56"/>
  <c r="AK54" i="56"/>
  <c r="AL54" i="56"/>
  <c r="AM54" i="56"/>
  <c r="AN54" i="56"/>
  <c r="AO54" i="56"/>
  <c r="AP54" i="56"/>
  <c r="AQ54" i="56"/>
  <c r="AR54" i="56"/>
  <c r="AS54" i="56"/>
  <c r="AT54" i="56"/>
  <c r="AU54" i="56"/>
  <c r="AV54" i="56"/>
  <c r="AW54" i="56"/>
  <c r="AX54" i="56"/>
  <c r="AE55" i="56"/>
  <c r="AF55" i="56"/>
  <c r="AG55" i="56"/>
  <c r="AH55" i="56"/>
  <c r="AI55" i="56"/>
  <c r="AJ55" i="56"/>
  <c r="AK55" i="56"/>
  <c r="AL55" i="56"/>
  <c r="AM55" i="56"/>
  <c r="AN55" i="56"/>
  <c r="AO55" i="56"/>
  <c r="AP55" i="56"/>
  <c r="AQ55" i="56"/>
  <c r="AR55" i="56"/>
  <c r="AS55" i="56"/>
  <c r="AT55" i="56"/>
  <c r="AU55" i="56"/>
  <c r="AV55" i="56"/>
  <c r="AW55" i="56"/>
  <c r="AX55" i="56"/>
  <c r="AE56" i="56"/>
  <c r="AF56" i="56"/>
  <c r="AG56" i="56"/>
  <c r="AH56" i="56"/>
  <c r="AI56" i="56"/>
  <c r="AJ56" i="56"/>
  <c r="AK56" i="56"/>
  <c r="AL56" i="56"/>
  <c r="AM56" i="56"/>
  <c r="AN56" i="56"/>
  <c r="AO56" i="56"/>
  <c r="AP56" i="56"/>
  <c r="AQ56" i="56"/>
  <c r="AR56" i="56"/>
  <c r="AS56" i="56"/>
  <c r="AT56" i="56"/>
  <c r="AU56" i="56"/>
  <c r="AV56" i="56"/>
  <c r="AW56" i="56"/>
  <c r="AX56" i="56"/>
  <c r="AE57" i="56"/>
  <c r="AF57" i="56"/>
  <c r="AG57" i="56"/>
  <c r="AH57" i="56"/>
  <c r="AI57" i="56"/>
  <c r="AJ57" i="56"/>
  <c r="AK57" i="56"/>
  <c r="AL57" i="56"/>
  <c r="AM57" i="56"/>
  <c r="AN57" i="56"/>
  <c r="AO57" i="56"/>
  <c r="AP57" i="56"/>
  <c r="AQ57" i="56"/>
  <c r="AR57" i="56"/>
  <c r="AS57" i="56"/>
  <c r="AT57" i="56"/>
  <c r="AU57" i="56"/>
  <c r="AV57" i="56"/>
  <c r="AW57" i="56"/>
  <c r="AX57" i="56"/>
  <c r="G17" i="56"/>
  <c r="FE80" i="56" l="1"/>
  <c r="FE75" i="56"/>
  <c r="FE70" i="56"/>
  <c r="FE65" i="56"/>
  <c r="FE60" i="56"/>
  <c r="FE55" i="56"/>
  <c r="FE50" i="56"/>
  <c r="FE45" i="56"/>
  <c r="FE40" i="56"/>
  <c r="FE35" i="56"/>
  <c r="FE30" i="56"/>
  <c r="FE25" i="56"/>
  <c r="FE15" i="56"/>
  <c r="FE10" i="56"/>
  <c r="F19" i="69"/>
  <c r="F18" i="69"/>
  <c r="DW4" i="56" l="1"/>
  <c r="DG199" i="56" l="1"/>
  <c r="DG132" i="56"/>
  <c r="DG131" i="56"/>
  <c r="DG130" i="56"/>
  <c r="DG129" i="56"/>
  <c r="DG144" i="56"/>
  <c r="DG143" i="56"/>
  <c r="DG145" i="56"/>
  <c r="DG116" i="56"/>
  <c r="DG115" i="56"/>
  <c r="DG117" i="56"/>
  <c r="DG102" i="56"/>
  <c r="DG101" i="56"/>
  <c r="DG103" i="56"/>
  <c r="DG88" i="56"/>
  <c r="DG87" i="56"/>
  <c r="DG89" i="56"/>
  <c r="DG74" i="56"/>
  <c r="DG73" i="56"/>
  <c r="DG75" i="56"/>
  <c r="DG60" i="56"/>
  <c r="DG59" i="56"/>
  <c r="DG61" i="56"/>
  <c r="DG46" i="56"/>
  <c r="DG45" i="56"/>
  <c r="DG185" i="56"/>
  <c r="DG186" i="56"/>
  <c r="DG171" i="56"/>
  <c r="DG172" i="56"/>
  <c r="DG157" i="56"/>
  <c r="DG158" i="56"/>
  <c r="DG31" i="56"/>
  <c r="DG17" i="56"/>
  <c r="DJ5" i="56"/>
  <c r="DK5" i="56"/>
  <c r="DL5" i="56"/>
  <c r="DM5" i="56"/>
  <c r="DN5" i="56"/>
  <c r="DO5" i="56"/>
  <c r="DP5" i="56"/>
  <c r="DQ5" i="56"/>
  <c r="DR5" i="56"/>
  <c r="DS5" i="56"/>
  <c r="DT5" i="56"/>
  <c r="DU5" i="56"/>
  <c r="DJ6" i="56"/>
  <c r="DK6" i="56"/>
  <c r="DL6" i="56"/>
  <c r="DM6" i="56"/>
  <c r="DN6" i="56"/>
  <c r="DO6" i="56"/>
  <c r="DP6" i="56"/>
  <c r="DQ6" i="56"/>
  <c r="DR6" i="56"/>
  <c r="DS6" i="56"/>
  <c r="DT6" i="56"/>
  <c r="DU6" i="56"/>
  <c r="DJ7" i="56"/>
  <c r="DK7" i="56"/>
  <c r="DL7" i="56"/>
  <c r="DM7" i="56"/>
  <c r="DN7" i="56"/>
  <c r="DO7" i="56"/>
  <c r="DP7" i="56"/>
  <c r="DQ7" i="56"/>
  <c r="DR7" i="56"/>
  <c r="DS7" i="56"/>
  <c r="DT7" i="56"/>
  <c r="DU7" i="56"/>
  <c r="DJ8" i="56"/>
  <c r="DK8" i="56"/>
  <c r="DL8" i="56"/>
  <c r="DM8" i="56"/>
  <c r="DN8" i="56"/>
  <c r="DO8" i="56"/>
  <c r="DP8" i="56"/>
  <c r="DQ8" i="56"/>
  <c r="DR8" i="56"/>
  <c r="DS8" i="56"/>
  <c r="DT8" i="56"/>
  <c r="DU8" i="56"/>
  <c r="DJ9" i="56"/>
  <c r="DK9" i="56"/>
  <c r="DL9" i="56"/>
  <c r="DM9" i="56"/>
  <c r="DN9" i="56"/>
  <c r="DO9" i="56"/>
  <c r="DP9" i="56"/>
  <c r="DQ9" i="56"/>
  <c r="DR9" i="56"/>
  <c r="DS9" i="56"/>
  <c r="DT9" i="56"/>
  <c r="DU9" i="56"/>
  <c r="DJ10" i="56"/>
  <c r="DK10" i="56"/>
  <c r="DL10" i="56"/>
  <c r="DM10" i="56"/>
  <c r="DN10" i="56"/>
  <c r="DO10" i="56"/>
  <c r="DP10" i="56"/>
  <c r="DQ10" i="56"/>
  <c r="DR10" i="56"/>
  <c r="DS10" i="56"/>
  <c r="DT10" i="56"/>
  <c r="DU10" i="56"/>
  <c r="DJ11" i="56"/>
  <c r="DK11" i="56"/>
  <c r="DL11" i="56"/>
  <c r="DM11" i="56"/>
  <c r="DN11" i="56"/>
  <c r="DO11" i="56"/>
  <c r="DP11" i="56"/>
  <c r="DQ11" i="56"/>
  <c r="DR11" i="56"/>
  <c r="DS11" i="56"/>
  <c r="DT11" i="56"/>
  <c r="DU11" i="56"/>
  <c r="DJ12" i="56"/>
  <c r="DK12" i="56"/>
  <c r="DL12" i="56"/>
  <c r="DM12" i="56"/>
  <c r="DN12" i="56"/>
  <c r="DO12" i="56"/>
  <c r="DP12" i="56"/>
  <c r="DQ12" i="56"/>
  <c r="DR12" i="56"/>
  <c r="DS12" i="56"/>
  <c r="DT12" i="56"/>
  <c r="DU12" i="56"/>
  <c r="DJ13" i="56"/>
  <c r="DK13" i="56"/>
  <c r="DL13" i="56"/>
  <c r="DM13" i="56"/>
  <c r="DN13" i="56"/>
  <c r="DO13" i="56"/>
  <c r="DP13" i="56"/>
  <c r="DQ13" i="56"/>
  <c r="DR13" i="56"/>
  <c r="DS13" i="56"/>
  <c r="DT13" i="56"/>
  <c r="DU13" i="56"/>
  <c r="DJ14" i="56"/>
  <c r="DK14" i="56"/>
  <c r="DL14" i="56"/>
  <c r="DM14" i="56"/>
  <c r="DN14" i="56"/>
  <c r="DO14" i="56"/>
  <c r="DP14" i="56"/>
  <c r="DQ14" i="56"/>
  <c r="DR14" i="56"/>
  <c r="DS14" i="56"/>
  <c r="DT14" i="56"/>
  <c r="DU14" i="56"/>
  <c r="DJ15" i="56"/>
  <c r="DK15" i="56"/>
  <c r="DL15" i="56"/>
  <c r="DM15" i="56"/>
  <c r="DN15" i="56"/>
  <c r="DO15" i="56"/>
  <c r="DP15" i="56"/>
  <c r="DQ15" i="56"/>
  <c r="DR15" i="56"/>
  <c r="DS15" i="56"/>
  <c r="DT15" i="56"/>
  <c r="DU15" i="56"/>
  <c r="DL4" i="56"/>
  <c r="DM4" i="56"/>
  <c r="DN4" i="56"/>
  <c r="DO4" i="56"/>
  <c r="DP4" i="56"/>
  <c r="DQ4" i="56"/>
  <c r="DR4" i="56"/>
  <c r="DS4" i="56"/>
  <c r="DT4" i="56"/>
  <c r="DU4" i="56"/>
  <c r="DK4" i="56"/>
  <c r="DJ4" i="56"/>
  <c r="DG3" i="56"/>
  <c r="N15" i="59" s="1"/>
  <c r="C15" i="59" l="1"/>
  <c r="H15" i="59"/>
  <c r="D15" i="59"/>
  <c r="J15" i="59"/>
  <c r="F15" i="59"/>
  <c r="K15" i="59"/>
  <c r="G15" i="59"/>
  <c r="L15" i="59"/>
  <c r="E15" i="59"/>
  <c r="I15" i="59"/>
  <c r="M15" i="59"/>
  <c r="BW3" i="56" l="1"/>
  <c r="BX3" i="56"/>
  <c r="BY3" i="56"/>
  <c r="BZ3" i="56"/>
  <c r="CA3" i="56"/>
  <c r="CB3" i="56"/>
  <c r="CC3" i="56"/>
  <c r="CD3" i="56"/>
  <c r="CE3" i="56"/>
  <c r="CF3" i="56"/>
  <c r="CG3" i="56"/>
  <c r="CH3" i="56"/>
  <c r="CI3" i="56"/>
  <c r="CJ3" i="56"/>
  <c r="CK3" i="56"/>
  <c r="BW4" i="56"/>
  <c r="BX4" i="56"/>
  <c r="BY4" i="56"/>
  <c r="BZ4" i="56"/>
  <c r="CA4" i="56"/>
  <c r="CB4" i="56"/>
  <c r="CC4" i="56"/>
  <c r="CD4" i="56"/>
  <c r="CE4" i="56"/>
  <c r="CF4" i="56"/>
  <c r="CG4" i="56"/>
  <c r="CH4" i="56"/>
  <c r="CI4" i="56"/>
  <c r="CJ4" i="56"/>
  <c r="CK4" i="56"/>
  <c r="BW5" i="56"/>
  <c r="BX5" i="56"/>
  <c r="BY5" i="56"/>
  <c r="BZ5" i="56"/>
  <c r="CA5" i="56"/>
  <c r="CB5" i="56"/>
  <c r="CC5" i="56"/>
  <c r="CD5" i="56"/>
  <c r="CE5" i="56"/>
  <c r="CF5" i="56"/>
  <c r="CG5" i="56"/>
  <c r="CH5" i="56"/>
  <c r="CI5" i="56"/>
  <c r="CJ5" i="56"/>
  <c r="CK5" i="56"/>
  <c r="BW6" i="56"/>
  <c r="BX6" i="56"/>
  <c r="BY6" i="56"/>
  <c r="BZ6" i="56"/>
  <c r="CA6" i="56"/>
  <c r="CB6" i="56"/>
  <c r="CC6" i="56"/>
  <c r="CD6" i="56"/>
  <c r="CE6" i="56"/>
  <c r="CF6" i="56"/>
  <c r="CG6" i="56"/>
  <c r="CH6" i="56"/>
  <c r="CI6" i="56"/>
  <c r="CJ6" i="56"/>
  <c r="CK6" i="56"/>
  <c r="BW7" i="56"/>
  <c r="BX7" i="56"/>
  <c r="BY7" i="56"/>
  <c r="BZ7" i="56"/>
  <c r="CA7" i="56"/>
  <c r="CB7" i="56"/>
  <c r="CC7" i="56"/>
  <c r="CD7" i="56"/>
  <c r="CE7" i="56"/>
  <c r="CF7" i="56"/>
  <c r="CG7" i="56"/>
  <c r="CH7" i="56"/>
  <c r="CI7" i="56"/>
  <c r="CJ7" i="56"/>
  <c r="CK7" i="56"/>
  <c r="BW8" i="56"/>
  <c r="BX8" i="56"/>
  <c r="BY8" i="56"/>
  <c r="BZ8" i="56"/>
  <c r="CA8" i="56"/>
  <c r="CB8" i="56"/>
  <c r="CC8" i="56"/>
  <c r="CD8" i="56"/>
  <c r="CE8" i="56"/>
  <c r="CF8" i="56"/>
  <c r="CG8" i="56"/>
  <c r="CH8" i="56"/>
  <c r="CI8" i="56"/>
  <c r="CJ8" i="56"/>
  <c r="CK8" i="56"/>
  <c r="BW9" i="56"/>
  <c r="BX9" i="56"/>
  <c r="BY9" i="56"/>
  <c r="BZ9" i="56"/>
  <c r="CA9" i="56"/>
  <c r="CB9" i="56"/>
  <c r="CC9" i="56"/>
  <c r="CD9" i="56"/>
  <c r="CE9" i="56"/>
  <c r="CF9" i="56"/>
  <c r="CG9" i="56"/>
  <c r="CH9" i="56"/>
  <c r="CI9" i="56"/>
  <c r="CJ9" i="56"/>
  <c r="CK9" i="56"/>
  <c r="BW10" i="56"/>
  <c r="BX10" i="56"/>
  <c r="BY10" i="56"/>
  <c r="BZ10" i="56"/>
  <c r="CA10" i="56"/>
  <c r="CB10" i="56"/>
  <c r="CC10" i="56"/>
  <c r="CD10" i="56"/>
  <c r="CE10" i="56"/>
  <c r="CF10" i="56"/>
  <c r="CG10" i="56"/>
  <c r="CH10" i="56"/>
  <c r="CI10" i="56"/>
  <c r="CJ10" i="56"/>
  <c r="CK10" i="56"/>
  <c r="BW11" i="56"/>
  <c r="BX11" i="56"/>
  <c r="BY11" i="56"/>
  <c r="BZ11" i="56"/>
  <c r="CA11" i="56"/>
  <c r="CB11" i="56"/>
  <c r="CC11" i="56"/>
  <c r="CD11" i="56"/>
  <c r="CE11" i="56"/>
  <c r="CF11" i="56"/>
  <c r="CG11" i="56"/>
  <c r="CH11" i="56"/>
  <c r="CI11" i="56"/>
  <c r="CJ11" i="56"/>
  <c r="CK11" i="56"/>
  <c r="BW12" i="56"/>
  <c r="BX12" i="56"/>
  <c r="BY12" i="56"/>
  <c r="BZ12" i="56"/>
  <c r="CA12" i="56"/>
  <c r="CB12" i="56"/>
  <c r="CC12" i="56"/>
  <c r="CD12" i="56"/>
  <c r="CE12" i="56"/>
  <c r="CF12" i="56"/>
  <c r="CG12" i="56"/>
  <c r="CH12" i="56"/>
  <c r="CI12" i="56"/>
  <c r="CJ12" i="56"/>
  <c r="CK12" i="56"/>
  <c r="BW13" i="56"/>
  <c r="BX13" i="56"/>
  <c r="BY13" i="56"/>
  <c r="BZ13" i="56"/>
  <c r="CA13" i="56"/>
  <c r="CB13" i="56"/>
  <c r="CC13" i="56"/>
  <c r="CD13" i="56"/>
  <c r="CE13" i="56"/>
  <c r="CF13" i="56"/>
  <c r="CG13" i="56"/>
  <c r="CH13" i="56"/>
  <c r="CI13" i="56"/>
  <c r="CJ13" i="56"/>
  <c r="CK13" i="56"/>
  <c r="BW14" i="56"/>
  <c r="BX14" i="56"/>
  <c r="BY14" i="56"/>
  <c r="BZ14" i="56"/>
  <c r="CA14" i="56"/>
  <c r="CB14" i="56"/>
  <c r="CC14" i="56"/>
  <c r="CD14" i="56"/>
  <c r="CE14" i="56"/>
  <c r="CF14" i="56"/>
  <c r="CG14" i="56"/>
  <c r="CH14" i="56"/>
  <c r="CI14" i="56"/>
  <c r="CJ14" i="56"/>
  <c r="CK14" i="56"/>
  <c r="BW15" i="56"/>
  <c r="BX15" i="56"/>
  <c r="BY15" i="56"/>
  <c r="BZ15" i="56"/>
  <c r="CA15" i="56"/>
  <c r="CB15" i="56"/>
  <c r="CC15" i="56"/>
  <c r="CD15" i="56"/>
  <c r="CE15" i="56"/>
  <c r="CF15" i="56"/>
  <c r="CG15" i="56"/>
  <c r="CH15" i="56"/>
  <c r="CI15" i="56"/>
  <c r="CJ15" i="56"/>
  <c r="CK15" i="56"/>
  <c r="BV4" i="56"/>
  <c r="BV5" i="56"/>
  <c r="BV6" i="56"/>
  <c r="BV7" i="56"/>
  <c r="BV8" i="56"/>
  <c r="BV9" i="56"/>
  <c r="BV10" i="56"/>
  <c r="BV11" i="56"/>
  <c r="BV12" i="56"/>
  <c r="BV13" i="56"/>
  <c r="BV14" i="56"/>
  <c r="BV15" i="56"/>
  <c r="BV3" i="56"/>
  <c r="CM3" i="56" l="1"/>
  <c r="CM213" i="56"/>
  <c r="CM199" i="56"/>
  <c r="CM185" i="56"/>
  <c r="CM171" i="56"/>
  <c r="CM157" i="56"/>
  <c r="CM143" i="56"/>
  <c r="CM129" i="56"/>
  <c r="CM115" i="56"/>
  <c r="CM101" i="56"/>
  <c r="CM87" i="56"/>
  <c r="CM73" i="56"/>
  <c r="CM59" i="56"/>
  <c r="CM45" i="56"/>
  <c r="CM31" i="56"/>
  <c r="CM17" i="56"/>
  <c r="CM32" i="56"/>
  <c r="CM213" i="68" l="1"/>
  <c r="CM199" i="68"/>
  <c r="CM185" i="68"/>
  <c r="CM171" i="68"/>
  <c r="CM157" i="68"/>
  <c r="CM143" i="68"/>
  <c r="CM129" i="68"/>
  <c r="CM115" i="68"/>
  <c r="CM101" i="68"/>
  <c r="CM87" i="68"/>
  <c r="CM73" i="68"/>
  <c r="CM59" i="68"/>
  <c r="CM45" i="68"/>
  <c r="CM31" i="68"/>
  <c r="CM17" i="68"/>
  <c r="CM3" i="68"/>
  <c r="FP4" i="56" l="1"/>
  <c r="FR99" i="68"/>
  <c r="FP99" i="68"/>
  <c r="FK99" i="68"/>
  <c r="FR98" i="68"/>
  <c r="FP98" i="68"/>
  <c r="FK98" i="68"/>
  <c r="FR97" i="68"/>
  <c r="FP97" i="68"/>
  <c r="FK97" i="68"/>
  <c r="FR96" i="68"/>
  <c r="FP96" i="68"/>
  <c r="FK96" i="68"/>
  <c r="FR95" i="68"/>
  <c r="FP95" i="68"/>
  <c r="FK95" i="68"/>
  <c r="FR93" i="68"/>
  <c r="FR93" i="56" s="1"/>
  <c r="FP93" i="68"/>
  <c r="FP93" i="56" s="1"/>
  <c r="FK93" i="68"/>
  <c r="FR92" i="68"/>
  <c r="FR92" i="56" s="1"/>
  <c r="FP92" i="68"/>
  <c r="FP92" i="56" s="1"/>
  <c r="FK92" i="68"/>
  <c r="FR91" i="68"/>
  <c r="FP91" i="68"/>
  <c r="FK91" i="68"/>
  <c r="FR90" i="68"/>
  <c r="FP90" i="68"/>
  <c r="FK90" i="68"/>
  <c r="FR89" i="68"/>
  <c r="FP89" i="68"/>
  <c r="FP89" i="56" s="1"/>
  <c r="FK89" i="68"/>
  <c r="FR87" i="68"/>
  <c r="FR87" i="56" s="1"/>
  <c r="FP87" i="68"/>
  <c r="FP87" i="56" s="1"/>
  <c r="FK87" i="68"/>
  <c r="FR86" i="68"/>
  <c r="FR86" i="56" s="1"/>
  <c r="FP86" i="68"/>
  <c r="FP86" i="56" s="1"/>
  <c r="FK86" i="68"/>
  <c r="FR85" i="68"/>
  <c r="FP85" i="68"/>
  <c r="FK85" i="68"/>
  <c r="FR84" i="68"/>
  <c r="FP84" i="68"/>
  <c r="FK84" i="68"/>
  <c r="FR83" i="68"/>
  <c r="FP83" i="68"/>
  <c r="FP83" i="56" s="1"/>
  <c r="FK83" i="68"/>
  <c r="FR81" i="68"/>
  <c r="FR81" i="56" s="1"/>
  <c r="FP81" i="68"/>
  <c r="FP81" i="56" s="1"/>
  <c r="FK81" i="68"/>
  <c r="FR80" i="68"/>
  <c r="FR80" i="56" s="1"/>
  <c r="FP80" i="68"/>
  <c r="FP80" i="56" s="1"/>
  <c r="FK80" i="68"/>
  <c r="FR79" i="68"/>
  <c r="FP79" i="68"/>
  <c r="FK79" i="68"/>
  <c r="FR78" i="68"/>
  <c r="FP78" i="68"/>
  <c r="FK78" i="68"/>
  <c r="FR77" i="68"/>
  <c r="FP77" i="68"/>
  <c r="FP77" i="56" s="1"/>
  <c r="FK77" i="68"/>
  <c r="FR75" i="68"/>
  <c r="FR75" i="56" s="1"/>
  <c r="FP75" i="68"/>
  <c r="FP75" i="56" s="1"/>
  <c r="FK75" i="68"/>
  <c r="FR74" i="68"/>
  <c r="FR74" i="56" s="1"/>
  <c r="FP74" i="68"/>
  <c r="FP74" i="56" s="1"/>
  <c r="FK74" i="68"/>
  <c r="FR73" i="68"/>
  <c r="FP73" i="68"/>
  <c r="FK73" i="68"/>
  <c r="FR72" i="68"/>
  <c r="FP72" i="68"/>
  <c r="FK72" i="68"/>
  <c r="FR71" i="68"/>
  <c r="FP71" i="68"/>
  <c r="FP71" i="56" s="1"/>
  <c r="FK71" i="68"/>
  <c r="FR69" i="68"/>
  <c r="FR69" i="56" s="1"/>
  <c r="FP69" i="68"/>
  <c r="FP69" i="56" s="1"/>
  <c r="FK69" i="68"/>
  <c r="FR68" i="68"/>
  <c r="FR68" i="56" s="1"/>
  <c r="FP68" i="68"/>
  <c r="FP68" i="56" s="1"/>
  <c r="FK68" i="68"/>
  <c r="FR67" i="68"/>
  <c r="FP67" i="68"/>
  <c r="FK67" i="68"/>
  <c r="FR66" i="68"/>
  <c r="FP66" i="68"/>
  <c r="FK66" i="68"/>
  <c r="FR65" i="68"/>
  <c r="FP65" i="68"/>
  <c r="FP65" i="56" s="1"/>
  <c r="FK65" i="68"/>
  <c r="FR63" i="68"/>
  <c r="FR63" i="56" s="1"/>
  <c r="FP63" i="68"/>
  <c r="FP63" i="56" s="1"/>
  <c r="FK63" i="68"/>
  <c r="FR62" i="68"/>
  <c r="FR62" i="56" s="1"/>
  <c r="FP62" i="68"/>
  <c r="FP62" i="56" s="1"/>
  <c r="FK62" i="68"/>
  <c r="FR61" i="68"/>
  <c r="FP61" i="68"/>
  <c r="FK61" i="68"/>
  <c r="FR60" i="68"/>
  <c r="FP60" i="68"/>
  <c r="FK60" i="68"/>
  <c r="FR59" i="68"/>
  <c r="FP59" i="68"/>
  <c r="FP59" i="56" s="1"/>
  <c r="FK59" i="68"/>
  <c r="FR57" i="68"/>
  <c r="FR57" i="56" s="1"/>
  <c r="FP57" i="68"/>
  <c r="FP57" i="56" s="1"/>
  <c r="FK57" i="68"/>
  <c r="FR56" i="68"/>
  <c r="FR56" i="56" s="1"/>
  <c r="FP56" i="68"/>
  <c r="FP56" i="56" s="1"/>
  <c r="FK56" i="68"/>
  <c r="FR55" i="68"/>
  <c r="FP55" i="68"/>
  <c r="FK55" i="68"/>
  <c r="FR54" i="68"/>
  <c r="FP54" i="68"/>
  <c r="FK54" i="68"/>
  <c r="FR53" i="68"/>
  <c r="FP53" i="68"/>
  <c r="FP53" i="56" s="1"/>
  <c r="FK53" i="68"/>
  <c r="FR51" i="68"/>
  <c r="FR51" i="56" s="1"/>
  <c r="FP51" i="68"/>
  <c r="FP51" i="56" s="1"/>
  <c r="FK51" i="68"/>
  <c r="FR50" i="68"/>
  <c r="FR50" i="56" s="1"/>
  <c r="FP50" i="68"/>
  <c r="FP50" i="56" s="1"/>
  <c r="FK50" i="68"/>
  <c r="FR49" i="68"/>
  <c r="FP49" i="68"/>
  <c r="FK49" i="68"/>
  <c r="FR48" i="68"/>
  <c r="FP48" i="68"/>
  <c r="FK48" i="68"/>
  <c r="FR47" i="68"/>
  <c r="FP47" i="68"/>
  <c r="FP47" i="56" s="1"/>
  <c r="FK47" i="68"/>
  <c r="FR45" i="68"/>
  <c r="FR45" i="56" s="1"/>
  <c r="FP45" i="68"/>
  <c r="FP45" i="56" s="1"/>
  <c r="FK45" i="68"/>
  <c r="FR44" i="68"/>
  <c r="FR44" i="56" s="1"/>
  <c r="FP44" i="68"/>
  <c r="FP44" i="56" s="1"/>
  <c r="FK44" i="68"/>
  <c r="FR43" i="68"/>
  <c r="FP43" i="68"/>
  <c r="FK43" i="68"/>
  <c r="FR42" i="68"/>
  <c r="FP42" i="68"/>
  <c r="FK42" i="68"/>
  <c r="FR41" i="68"/>
  <c r="FP41" i="68"/>
  <c r="FP41" i="56" s="1"/>
  <c r="FK41" i="68"/>
  <c r="FR39" i="68"/>
  <c r="FR39" i="56" s="1"/>
  <c r="FP39" i="68"/>
  <c r="FP39" i="56" s="1"/>
  <c r="FK39" i="68"/>
  <c r="FR38" i="68"/>
  <c r="FR38" i="56" s="1"/>
  <c r="FP38" i="68"/>
  <c r="FP38" i="56" s="1"/>
  <c r="FK38" i="68"/>
  <c r="FR37" i="68"/>
  <c r="FP37" i="68"/>
  <c r="FK37" i="68"/>
  <c r="FR36" i="68"/>
  <c r="FP36" i="68"/>
  <c r="FK36" i="68"/>
  <c r="FR35" i="68"/>
  <c r="FP35" i="68"/>
  <c r="FP35" i="56" s="1"/>
  <c r="FK35" i="68"/>
  <c r="FR33" i="68"/>
  <c r="FR33" i="56" s="1"/>
  <c r="FP33" i="68"/>
  <c r="FP33" i="56" s="1"/>
  <c r="FK33" i="68"/>
  <c r="FR32" i="68"/>
  <c r="FR32" i="56" s="1"/>
  <c r="FP32" i="68"/>
  <c r="FP32" i="56" s="1"/>
  <c r="FK32" i="68"/>
  <c r="FR31" i="68"/>
  <c r="FP31" i="68"/>
  <c r="FK31" i="68"/>
  <c r="FR30" i="68"/>
  <c r="FP30" i="68"/>
  <c r="FK30" i="68"/>
  <c r="FR29" i="68"/>
  <c r="FP29" i="68"/>
  <c r="FP29" i="56" s="1"/>
  <c r="FK29" i="68"/>
  <c r="FR27" i="68"/>
  <c r="FR27" i="56" s="1"/>
  <c r="FP27" i="68"/>
  <c r="FP27" i="56" s="1"/>
  <c r="FK27" i="68"/>
  <c r="FR26" i="68"/>
  <c r="FR26" i="56" s="1"/>
  <c r="FP26" i="68"/>
  <c r="FP26" i="56" s="1"/>
  <c r="FK26" i="68"/>
  <c r="FR25" i="68"/>
  <c r="FP25" i="68"/>
  <c r="FK25" i="68"/>
  <c r="FR24" i="68"/>
  <c r="FP24" i="68"/>
  <c r="FK24" i="68"/>
  <c r="FR23" i="68"/>
  <c r="FP23" i="68"/>
  <c r="FP23" i="56" s="1"/>
  <c r="FK23" i="68"/>
  <c r="FR21" i="68"/>
  <c r="FR21" i="56" s="1"/>
  <c r="FP21" i="68"/>
  <c r="FP21" i="56" s="1"/>
  <c r="FK21" i="68"/>
  <c r="FR20" i="68"/>
  <c r="FR20" i="56" s="1"/>
  <c r="FP20" i="68"/>
  <c r="FP20" i="56" s="1"/>
  <c r="FK20" i="68"/>
  <c r="FR19" i="68"/>
  <c r="FP19" i="68"/>
  <c r="FK19" i="68"/>
  <c r="FR18" i="68"/>
  <c r="FP18" i="68"/>
  <c r="FK18" i="68"/>
  <c r="FR17" i="68"/>
  <c r="FP17" i="68"/>
  <c r="FP17" i="56" s="1"/>
  <c r="FK17" i="68"/>
  <c r="FR15" i="68"/>
  <c r="FR15" i="56" s="1"/>
  <c r="FP15" i="68"/>
  <c r="FP15" i="56" s="1"/>
  <c r="FK15" i="68"/>
  <c r="FR14" i="68"/>
  <c r="FR14" i="56" s="1"/>
  <c r="FP14" i="68"/>
  <c r="FP14" i="56" s="1"/>
  <c r="FK14" i="68"/>
  <c r="FR13" i="68"/>
  <c r="FP13" i="68"/>
  <c r="FK13" i="68"/>
  <c r="FR12" i="68"/>
  <c r="FP12" i="68"/>
  <c r="FK12" i="68"/>
  <c r="FR11" i="68"/>
  <c r="FP11" i="68"/>
  <c r="FP11" i="56" s="1"/>
  <c r="FK11" i="68"/>
  <c r="FR8" i="68"/>
  <c r="FR8" i="56" s="1"/>
  <c r="FP8" i="68"/>
  <c r="FP8" i="56" s="1"/>
  <c r="F22" i="70" s="1"/>
  <c r="FK8" i="68"/>
  <c r="FR7" i="68"/>
  <c r="FR7" i="56" s="1"/>
  <c r="H21" i="70" s="1"/>
  <c r="FP7" i="68"/>
  <c r="FP7" i="56" s="1"/>
  <c r="FK7" i="68"/>
  <c r="FR6" i="68"/>
  <c r="H16" i="70" s="1"/>
  <c r="FP6" i="68"/>
  <c r="F16" i="70" s="1"/>
  <c r="FK6" i="68"/>
  <c r="FR5" i="68"/>
  <c r="FP5" i="68"/>
  <c r="F15" i="70" s="1"/>
  <c r="FK5" i="68"/>
  <c r="FR4" i="68"/>
  <c r="FK4" i="68"/>
  <c r="F14" i="70" l="1"/>
  <c r="H15" i="70"/>
  <c r="H14" i="70"/>
  <c r="F21" i="70"/>
  <c r="H22" i="70"/>
  <c r="K23" i="69" l="1"/>
  <c r="K22" i="69"/>
  <c r="FA80" i="56"/>
  <c r="FA79" i="56"/>
  <c r="FA78" i="56"/>
  <c r="FA75" i="56"/>
  <c r="FA74" i="56"/>
  <c r="FA73" i="56"/>
  <c r="FA70" i="56"/>
  <c r="FA69" i="56"/>
  <c r="FA68" i="56"/>
  <c r="FA65" i="56"/>
  <c r="FA64" i="56"/>
  <c r="FA63" i="56"/>
  <c r="FA60" i="56"/>
  <c r="FA59" i="56"/>
  <c r="FA58" i="56"/>
  <c r="FA55" i="56"/>
  <c r="FA54" i="56"/>
  <c r="FA53" i="56"/>
  <c r="FA50" i="56"/>
  <c r="FA49" i="56"/>
  <c r="FA48" i="56"/>
  <c r="FA45" i="56"/>
  <c r="FA44" i="56"/>
  <c r="FA43" i="56"/>
  <c r="FA40" i="56"/>
  <c r="FA39" i="56"/>
  <c r="FA38" i="56"/>
  <c r="FA35" i="56"/>
  <c r="FA34" i="56"/>
  <c r="FA33" i="56"/>
  <c r="FA30" i="56"/>
  <c r="FA29" i="56"/>
  <c r="FA28" i="56"/>
  <c r="FA25" i="56"/>
  <c r="FA24" i="56"/>
  <c r="FA23" i="56"/>
  <c r="FA20" i="56"/>
  <c r="FA19" i="56"/>
  <c r="FA18" i="56"/>
  <c r="FA15" i="56"/>
  <c r="FA14" i="56"/>
  <c r="FA13" i="56"/>
  <c r="FA10" i="56"/>
  <c r="FA9" i="56"/>
  <c r="FA8" i="56"/>
  <c r="FA5" i="56"/>
  <c r="FA4" i="56"/>
  <c r="FA3" i="56"/>
  <c r="FE38" i="56" l="1"/>
  <c r="FE29" i="56"/>
  <c r="FE34" i="56"/>
  <c r="FE39" i="56"/>
  <c r="FE9" i="56"/>
  <c r="FE14" i="56"/>
  <c r="FE74" i="56"/>
  <c r="FE64" i="56"/>
  <c r="FE69" i="56"/>
  <c r="FE79" i="56"/>
  <c r="FE49" i="56"/>
  <c r="FE54" i="56"/>
  <c r="FE59" i="56" s="1"/>
  <c r="FE73" i="56"/>
  <c r="FE78" i="56"/>
  <c r="FE18" i="56"/>
  <c r="FE23" i="56"/>
  <c r="FE43" i="56"/>
  <c r="FE63" i="56"/>
  <c r="FE8" i="56"/>
  <c r="FE28" i="56"/>
  <c r="FE48" i="56"/>
  <c r="FE68" i="56"/>
  <c r="FE13" i="56"/>
  <c r="FE24" i="56"/>
  <c r="FE33" i="56"/>
  <c r="FE44" i="56"/>
  <c r="FE53" i="56"/>
  <c r="FE58" i="56" s="1"/>
  <c r="D225" i="56" l="1"/>
  <c r="EQ290" i="56"/>
  <c r="EV289" i="56"/>
  <c r="EQ289" i="56"/>
  <c r="EV288" i="56"/>
  <c r="EQ288" i="56"/>
  <c r="EV287" i="56"/>
  <c r="EQ287" i="56"/>
  <c r="EV286" i="56"/>
  <c r="EQ286" i="56"/>
  <c r="EV285" i="56"/>
  <c r="EQ285" i="56"/>
  <c r="EV284" i="56"/>
  <c r="EQ284" i="56"/>
  <c r="EV283" i="56"/>
  <c r="EQ283" i="56"/>
  <c r="EV282" i="56"/>
  <c r="EQ282" i="56"/>
  <c r="EV281" i="56"/>
  <c r="EQ281" i="56"/>
  <c r="EV280" i="56"/>
  <c r="EQ280" i="56"/>
  <c r="EQ279" i="56"/>
  <c r="EQ278" i="56"/>
  <c r="EQ277" i="56"/>
  <c r="EQ276" i="56"/>
  <c r="EQ275" i="56"/>
  <c r="EQ274" i="56"/>
  <c r="EQ272" i="56"/>
  <c r="EV271" i="56"/>
  <c r="EQ271" i="56"/>
  <c r="EV270" i="56"/>
  <c r="EQ270" i="56"/>
  <c r="EV269" i="56"/>
  <c r="EQ269" i="56"/>
  <c r="EV268" i="56"/>
  <c r="EQ268" i="56"/>
  <c r="EV267" i="56"/>
  <c r="EQ267" i="56"/>
  <c r="EV266" i="56"/>
  <c r="EQ266" i="56"/>
  <c r="EV265" i="56"/>
  <c r="EQ265" i="56"/>
  <c r="EV264" i="56"/>
  <c r="EQ264" i="56"/>
  <c r="EV263" i="56"/>
  <c r="EQ263" i="56"/>
  <c r="EV262" i="56"/>
  <c r="EQ262" i="56"/>
  <c r="EQ261" i="56"/>
  <c r="EQ260" i="56"/>
  <c r="EQ259" i="56"/>
  <c r="EQ258" i="56"/>
  <c r="EQ257" i="56"/>
  <c r="EQ256" i="56"/>
  <c r="EQ254" i="56"/>
  <c r="EV253" i="56"/>
  <c r="EQ253" i="56"/>
  <c r="EV252" i="56"/>
  <c r="EQ252" i="56"/>
  <c r="EV251" i="56"/>
  <c r="EQ251" i="56"/>
  <c r="EV250" i="56"/>
  <c r="EQ250" i="56"/>
  <c r="EV249" i="56"/>
  <c r="EQ249" i="56"/>
  <c r="EV248" i="56"/>
  <c r="EQ248" i="56"/>
  <c r="EV247" i="56"/>
  <c r="EQ247" i="56"/>
  <c r="EV246" i="56"/>
  <c r="EQ246" i="56"/>
  <c r="EV245" i="56"/>
  <c r="EQ245" i="56"/>
  <c r="EV244" i="56"/>
  <c r="EQ244" i="56"/>
  <c r="EQ243" i="56"/>
  <c r="EQ242" i="56"/>
  <c r="EQ241" i="56"/>
  <c r="EQ240" i="56"/>
  <c r="EQ239" i="56"/>
  <c r="EQ238" i="56"/>
  <c r="EQ236" i="56"/>
  <c r="EV235" i="56"/>
  <c r="EQ235" i="56"/>
  <c r="EV234" i="56"/>
  <c r="EQ234" i="56"/>
  <c r="EV233" i="56"/>
  <c r="EQ233" i="56"/>
  <c r="EV232" i="56"/>
  <c r="EQ232" i="56"/>
  <c r="EV231" i="56"/>
  <c r="EQ231" i="56"/>
  <c r="EV230" i="56"/>
  <c r="EQ230" i="56"/>
  <c r="EV229" i="56"/>
  <c r="EQ229" i="56"/>
  <c r="EV228" i="56"/>
  <c r="EQ228" i="56"/>
  <c r="EV227" i="56"/>
  <c r="EQ227" i="56"/>
  <c r="EV226" i="56"/>
  <c r="EQ226" i="56"/>
  <c r="EQ225" i="56"/>
  <c r="EQ224" i="56"/>
  <c r="EQ223" i="56"/>
  <c r="EQ222" i="56"/>
  <c r="EQ221" i="56"/>
  <c r="EQ220" i="56"/>
  <c r="EQ218" i="56"/>
  <c r="EV217" i="56"/>
  <c r="EQ217" i="56"/>
  <c r="EV216" i="56"/>
  <c r="EQ216" i="56"/>
  <c r="EV215" i="56"/>
  <c r="EQ215" i="56"/>
  <c r="EV214" i="56"/>
  <c r="EQ214" i="56"/>
  <c r="EV213" i="56"/>
  <c r="EQ213" i="56"/>
  <c r="EV212" i="56"/>
  <c r="EQ212" i="56"/>
  <c r="EV211" i="56"/>
  <c r="EQ211" i="56"/>
  <c r="EV210" i="56"/>
  <c r="EQ210" i="56"/>
  <c r="EV209" i="56"/>
  <c r="EQ209" i="56"/>
  <c r="EV208" i="56"/>
  <c r="EQ208" i="56"/>
  <c r="EQ207" i="56"/>
  <c r="EQ206" i="56"/>
  <c r="EQ205" i="56"/>
  <c r="EQ204" i="56"/>
  <c r="EQ203" i="56"/>
  <c r="EQ202" i="56"/>
  <c r="EQ200" i="56"/>
  <c r="EV199" i="56"/>
  <c r="EQ199" i="56"/>
  <c r="EV198" i="56"/>
  <c r="EQ198" i="56"/>
  <c r="EV197" i="56"/>
  <c r="EQ197" i="56"/>
  <c r="EV196" i="56"/>
  <c r="EQ196" i="56"/>
  <c r="EV195" i="56"/>
  <c r="EQ195" i="56"/>
  <c r="EV194" i="56"/>
  <c r="EQ194" i="56"/>
  <c r="EV193" i="56"/>
  <c r="EQ193" i="56"/>
  <c r="EV192" i="56"/>
  <c r="EQ192" i="56"/>
  <c r="EV191" i="56"/>
  <c r="EQ191" i="56"/>
  <c r="EV190" i="56"/>
  <c r="EQ190" i="56"/>
  <c r="EQ189" i="56"/>
  <c r="EQ188" i="56"/>
  <c r="EQ187" i="56"/>
  <c r="EQ186" i="56"/>
  <c r="EQ185" i="56"/>
  <c r="EQ184" i="56"/>
  <c r="EQ182" i="56"/>
  <c r="EV181" i="56"/>
  <c r="EQ181" i="56"/>
  <c r="EV180" i="56"/>
  <c r="EQ180" i="56"/>
  <c r="EV179" i="56"/>
  <c r="EQ179" i="56"/>
  <c r="EV178" i="56"/>
  <c r="EQ178" i="56"/>
  <c r="EV177" i="56"/>
  <c r="EQ177" i="56"/>
  <c r="EV176" i="56"/>
  <c r="EQ176" i="56"/>
  <c r="EV175" i="56"/>
  <c r="EQ175" i="56"/>
  <c r="EV174" i="56"/>
  <c r="EQ174" i="56"/>
  <c r="EV173" i="56"/>
  <c r="EQ173" i="56"/>
  <c r="EV172" i="56"/>
  <c r="EQ172" i="56"/>
  <c r="EQ171" i="56"/>
  <c r="EQ170" i="56"/>
  <c r="EQ169" i="56"/>
  <c r="EQ168" i="56"/>
  <c r="EQ167" i="56"/>
  <c r="EQ166" i="56"/>
  <c r="EQ163" i="56"/>
  <c r="EV162" i="56"/>
  <c r="EQ162" i="56"/>
  <c r="EV161" i="56"/>
  <c r="EQ161" i="56"/>
  <c r="EV160" i="56"/>
  <c r="EQ160" i="56"/>
  <c r="EV159" i="56"/>
  <c r="EQ159" i="56"/>
  <c r="EV158" i="56"/>
  <c r="EQ158" i="56"/>
  <c r="EV157" i="56"/>
  <c r="EQ157" i="56"/>
  <c r="EV156" i="56"/>
  <c r="EQ156" i="56"/>
  <c r="EV155" i="56"/>
  <c r="EQ155" i="56"/>
  <c r="EV154" i="56"/>
  <c r="EQ154" i="56"/>
  <c r="EV153" i="56"/>
  <c r="EQ153" i="56"/>
  <c r="EQ152" i="56"/>
  <c r="EQ151" i="56"/>
  <c r="EQ150" i="56"/>
  <c r="EQ149" i="56"/>
  <c r="EQ148" i="56"/>
  <c r="EQ147" i="56"/>
  <c r="EQ145" i="56"/>
  <c r="EV144" i="56"/>
  <c r="EQ144" i="56"/>
  <c r="EV143" i="56"/>
  <c r="EQ143" i="56"/>
  <c r="EV142" i="56"/>
  <c r="EQ142" i="56"/>
  <c r="EV141" i="56"/>
  <c r="EQ141" i="56"/>
  <c r="EV140" i="56"/>
  <c r="EQ140" i="56"/>
  <c r="EV139" i="56"/>
  <c r="EQ139" i="56"/>
  <c r="EV138" i="56"/>
  <c r="EQ138" i="56"/>
  <c r="EV137" i="56"/>
  <c r="EQ137" i="56"/>
  <c r="EV136" i="56"/>
  <c r="EQ136" i="56"/>
  <c r="EV135" i="56"/>
  <c r="EQ135" i="56"/>
  <c r="EQ134" i="56"/>
  <c r="EQ133" i="56"/>
  <c r="EQ132" i="56"/>
  <c r="EQ131" i="56"/>
  <c r="EQ130" i="56"/>
  <c r="EQ129" i="56"/>
  <c r="EQ127" i="56"/>
  <c r="EV126" i="56"/>
  <c r="EQ126" i="56"/>
  <c r="EV125" i="56"/>
  <c r="EQ125" i="56"/>
  <c r="EV124" i="56"/>
  <c r="EQ124" i="56"/>
  <c r="EV123" i="56"/>
  <c r="EQ123" i="56"/>
  <c r="EV122" i="56"/>
  <c r="EQ122" i="56"/>
  <c r="EV121" i="56"/>
  <c r="EQ121" i="56"/>
  <c r="EV120" i="56"/>
  <c r="EQ120" i="56"/>
  <c r="EV119" i="56"/>
  <c r="EQ119" i="56"/>
  <c r="EV118" i="56"/>
  <c r="EQ118" i="56"/>
  <c r="EV117" i="56"/>
  <c r="EQ117" i="56"/>
  <c r="EQ116" i="56"/>
  <c r="EQ115" i="56"/>
  <c r="EQ114" i="56"/>
  <c r="EQ113" i="56"/>
  <c r="EQ112" i="56"/>
  <c r="EQ111" i="56"/>
  <c r="EQ109" i="56"/>
  <c r="EV108" i="56"/>
  <c r="EQ108" i="56"/>
  <c r="EV107" i="56"/>
  <c r="EQ107" i="56"/>
  <c r="EV106" i="56"/>
  <c r="EQ106" i="56"/>
  <c r="EV105" i="56"/>
  <c r="EQ105" i="56"/>
  <c r="EV104" i="56"/>
  <c r="EQ104" i="56"/>
  <c r="EV103" i="56"/>
  <c r="EQ103" i="56"/>
  <c r="EV102" i="56"/>
  <c r="EQ102" i="56"/>
  <c r="EV101" i="56"/>
  <c r="EQ101" i="56"/>
  <c r="EV100" i="56"/>
  <c r="EQ100" i="56"/>
  <c r="EV99" i="56"/>
  <c r="EQ99" i="56"/>
  <c r="EQ98" i="56"/>
  <c r="EQ97" i="56"/>
  <c r="EQ96" i="56"/>
  <c r="EQ95" i="56"/>
  <c r="EQ94" i="56"/>
  <c r="EQ93" i="56"/>
  <c r="EQ91" i="56"/>
  <c r="EV90" i="56"/>
  <c r="EQ90" i="56"/>
  <c r="EV89" i="56"/>
  <c r="EQ89" i="56"/>
  <c r="EV88" i="56"/>
  <c r="EQ88" i="56"/>
  <c r="EV87" i="56"/>
  <c r="EQ87" i="56"/>
  <c r="EV86" i="56"/>
  <c r="EQ86" i="56"/>
  <c r="EV85" i="56"/>
  <c r="EQ85" i="56"/>
  <c r="EV84" i="56"/>
  <c r="EQ84" i="56"/>
  <c r="EV83" i="56"/>
  <c r="EQ83" i="56"/>
  <c r="EV82" i="56"/>
  <c r="EQ82" i="56"/>
  <c r="EV81" i="56"/>
  <c r="EQ81" i="56"/>
  <c r="EQ80" i="56"/>
  <c r="EQ79" i="56"/>
  <c r="EQ78" i="56"/>
  <c r="EQ77" i="56"/>
  <c r="EQ76" i="56"/>
  <c r="EQ75" i="56"/>
  <c r="EQ73" i="56"/>
  <c r="EV72" i="56"/>
  <c r="EQ72" i="56"/>
  <c r="EV71" i="56"/>
  <c r="EQ71" i="56"/>
  <c r="EV70" i="56"/>
  <c r="EQ70" i="56"/>
  <c r="EV69" i="56"/>
  <c r="EQ69" i="56"/>
  <c r="EV68" i="56"/>
  <c r="EQ68" i="56"/>
  <c r="EV67" i="56"/>
  <c r="EQ67" i="56"/>
  <c r="EV66" i="56"/>
  <c r="EQ66" i="56"/>
  <c r="EV65" i="56"/>
  <c r="EQ65" i="56"/>
  <c r="EV64" i="56"/>
  <c r="EQ64" i="56"/>
  <c r="EV63" i="56"/>
  <c r="EQ63" i="56"/>
  <c r="EQ62" i="56"/>
  <c r="EQ61" i="56"/>
  <c r="EQ60" i="56"/>
  <c r="EQ59" i="56"/>
  <c r="EQ58" i="56"/>
  <c r="EQ57" i="56"/>
  <c r="EQ55" i="56"/>
  <c r="EV54" i="56"/>
  <c r="EQ54" i="56"/>
  <c r="EV53" i="56"/>
  <c r="EQ53" i="56"/>
  <c r="EV52" i="56"/>
  <c r="EQ52" i="56"/>
  <c r="EV51" i="56"/>
  <c r="EQ51" i="56"/>
  <c r="EV50" i="56"/>
  <c r="EQ50" i="56"/>
  <c r="EV49" i="56"/>
  <c r="EQ49" i="56"/>
  <c r="EV48" i="56"/>
  <c r="EQ48" i="56"/>
  <c r="EV47" i="56"/>
  <c r="EQ47" i="56"/>
  <c r="EV46" i="56"/>
  <c r="EQ46" i="56"/>
  <c r="EV45" i="56"/>
  <c r="EQ45" i="56"/>
  <c r="EQ44" i="56"/>
  <c r="EQ43" i="56"/>
  <c r="EQ42" i="56"/>
  <c r="EQ41" i="56"/>
  <c r="EQ40" i="56"/>
  <c r="EQ39" i="56"/>
  <c r="EQ37" i="56"/>
  <c r="EV36" i="56"/>
  <c r="EQ36" i="56"/>
  <c r="EV35" i="56"/>
  <c r="EQ35" i="56"/>
  <c r="EV34" i="56"/>
  <c r="EQ34" i="56"/>
  <c r="EV33" i="56"/>
  <c r="EQ33" i="56"/>
  <c r="EV32" i="56"/>
  <c r="EQ32" i="56"/>
  <c r="EV31" i="56"/>
  <c r="EQ31" i="56"/>
  <c r="EV30" i="56"/>
  <c r="EQ30" i="56"/>
  <c r="EV29" i="56"/>
  <c r="EQ29" i="56"/>
  <c r="EV28" i="56"/>
  <c r="EQ28" i="56"/>
  <c r="EV27" i="56"/>
  <c r="EQ27" i="56"/>
  <c r="EQ26" i="56"/>
  <c r="EQ25" i="56"/>
  <c r="EQ24" i="56"/>
  <c r="EQ23" i="56"/>
  <c r="EQ22" i="56"/>
  <c r="EQ21" i="56"/>
  <c r="EQ19" i="56"/>
  <c r="EV18" i="56"/>
  <c r="EQ18" i="56"/>
  <c r="EV17" i="56"/>
  <c r="EQ17" i="56"/>
  <c r="EV16" i="56"/>
  <c r="EQ16" i="56"/>
  <c r="EV15" i="56"/>
  <c r="EQ15" i="56"/>
  <c r="EV14" i="56"/>
  <c r="EQ14" i="56"/>
  <c r="EV13" i="56"/>
  <c r="EQ13" i="56"/>
  <c r="EV12" i="56"/>
  <c r="EQ12" i="56"/>
  <c r="EV11" i="56"/>
  <c r="EQ11" i="56"/>
  <c r="EV10" i="56"/>
  <c r="EQ10" i="56"/>
  <c r="EV9" i="56"/>
  <c r="EQ9" i="56"/>
  <c r="EQ8" i="56"/>
  <c r="EQ7" i="56"/>
  <c r="EQ6" i="56"/>
  <c r="EQ5" i="56"/>
  <c r="EQ4" i="56"/>
  <c r="EQ3" i="56"/>
  <c r="F29" i="69" l="1"/>
  <c r="F25" i="69"/>
  <c r="F21" i="69"/>
  <c r="F16" i="69"/>
  <c r="F26" i="69"/>
  <c r="F28" i="69"/>
  <c r="F24" i="69"/>
  <c r="F20" i="69"/>
  <c r="F27" i="69"/>
  <c r="F23" i="69"/>
  <c r="F30" i="69"/>
  <c r="F22" i="69"/>
  <c r="EW19" i="68"/>
  <c r="EW7" i="68"/>
  <c r="EW5" i="68"/>
  <c r="EW3" i="68"/>
  <c r="ER290" i="68"/>
  <c r="EW289" i="68"/>
  <c r="ER289" i="68"/>
  <c r="EW288" i="68"/>
  <c r="ER288" i="68"/>
  <c r="EW287" i="68"/>
  <c r="ER287" i="68"/>
  <c r="EW286" i="68"/>
  <c r="ER286" i="68"/>
  <c r="EW285" i="68"/>
  <c r="ER285" i="68"/>
  <c r="EW284" i="68"/>
  <c r="ER284" i="68"/>
  <c r="EW283" i="68"/>
  <c r="ER283" i="68"/>
  <c r="EW282" i="68"/>
  <c r="ER282" i="68"/>
  <c r="EW281" i="68"/>
  <c r="ER281" i="68"/>
  <c r="EW280" i="68"/>
  <c r="ER280" i="68"/>
  <c r="ER279" i="68"/>
  <c r="ER278" i="68"/>
  <c r="ER277" i="68"/>
  <c r="ER276" i="68"/>
  <c r="ER275" i="68"/>
  <c r="ER274" i="68"/>
  <c r="ER272" i="68"/>
  <c r="EW271" i="68"/>
  <c r="ER271" i="68"/>
  <c r="EW270" i="68"/>
  <c r="ER270" i="68"/>
  <c r="EW269" i="68"/>
  <c r="ER269" i="68"/>
  <c r="EW268" i="68"/>
  <c r="ER268" i="68"/>
  <c r="EW267" i="68"/>
  <c r="ER267" i="68"/>
  <c r="EW266" i="68"/>
  <c r="ER266" i="68"/>
  <c r="EW265" i="68"/>
  <c r="ER265" i="68"/>
  <c r="EW264" i="68"/>
  <c r="ER264" i="68"/>
  <c r="EW263" i="68"/>
  <c r="ER263" i="68"/>
  <c r="EW262" i="68"/>
  <c r="ER262" i="68"/>
  <c r="ER261" i="68"/>
  <c r="ER260" i="68"/>
  <c r="ER259" i="68"/>
  <c r="ER258" i="68"/>
  <c r="ER257" i="68"/>
  <c r="ER256" i="68"/>
  <c r="ER254" i="68"/>
  <c r="EW253" i="68"/>
  <c r="ER253" i="68"/>
  <c r="EW252" i="68"/>
  <c r="ER252" i="68"/>
  <c r="EW251" i="68"/>
  <c r="ER251" i="68"/>
  <c r="EW250" i="68"/>
  <c r="ER250" i="68"/>
  <c r="EW249" i="68"/>
  <c r="ER249" i="68"/>
  <c r="EW248" i="68"/>
  <c r="ER248" i="68"/>
  <c r="EW247" i="68"/>
  <c r="ER247" i="68"/>
  <c r="EW246" i="68"/>
  <c r="ER246" i="68"/>
  <c r="EW245" i="68"/>
  <c r="ER245" i="68"/>
  <c r="EW244" i="68"/>
  <c r="ER244" i="68"/>
  <c r="ER243" i="68"/>
  <c r="ER242" i="68"/>
  <c r="ER241" i="68"/>
  <c r="ER240" i="68"/>
  <c r="ER239" i="68"/>
  <c r="ER238" i="68"/>
  <c r="ER236" i="68"/>
  <c r="EW235" i="68"/>
  <c r="ER235" i="68"/>
  <c r="EW234" i="68"/>
  <c r="ER234" i="68"/>
  <c r="EW233" i="68"/>
  <c r="ER233" i="68"/>
  <c r="EW232" i="68"/>
  <c r="ER232" i="68"/>
  <c r="EW231" i="68"/>
  <c r="ER231" i="68"/>
  <c r="EW230" i="68"/>
  <c r="ER230" i="68"/>
  <c r="EW229" i="68"/>
  <c r="ER229" i="68"/>
  <c r="EW228" i="68"/>
  <c r="ER228" i="68"/>
  <c r="EW227" i="68"/>
  <c r="ER227" i="68"/>
  <c r="EW226" i="68"/>
  <c r="ER226" i="68"/>
  <c r="ER225" i="68"/>
  <c r="ER224" i="68"/>
  <c r="ER223" i="68"/>
  <c r="ER222" i="68"/>
  <c r="ER221" i="68"/>
  <c r="ER220" i="68"/>
  <c r="ER218" i="68"/>
  <c r="EW217" i="68"/>
  <c r="ER217" i="68"/>
  <c r="EW216" i="68"/>
  <c r="ER216" i="68"/>
  <c r="EW215" i="68"/>
  <c r="ER215" i="68"/>
  <c r="EW214" i="68"/>
  <c r="ER214" i="68"/>
  <c r="EW213" i="68"/>
  <c r="ER213" i="68"/>
  <c r="EW212" i="68"/>
  <c r="ER212" i="68"/>
  <c r="EW211" i="68"/>
  <c r="ER211" i="68"/>
  <c r="EW210" i="68"/>
  <c r="ER210" i="68"/>
  <c r="EW209" i="68"/>
  <c r="ER209" i="68"/>
  <c r="EW208" i="68"/>
  <c r="ER208" i="68"/>
  <c r="ER207" i="68"/>
  <c r="ER206" i="68"/>
  <c r="ER205" i="68"/>
  <c r="ER204" i="68"/>
  <c r="ER203" i="68"/>
  <c r="ER202" i="68"/>
  <c r="ER200" i="68"/>
  <c r="EW199" i="68"/>
  <c r="ER199" i="68"/>
  <c r="EW198" i="68"/>
  <c r="ER198" i="68"/>
  <c r="EW197" i="68"/>
  <c r="ER197" i="68"/>
  <c r="EW196" i="68"/>
  <c r="ER196" i="68"/>
  <c r="EW195" i="68"/>
  <c r="ER195" i="68"/>
  <c r="EW194" i="68"/>
  <c r="ER194" i="68"/>
  <c r="EW193" i="68"/>
  <c r="ER193" i="68"/>
  <c r="EW192" i="68"/>
  <c r="ER192" i="68"/>
  <c r="EW191" i="68"/>
  <c r="ER191" i="68"/>
  <c r="EW190" i="68"/>
  <c r="ER190" i="68"/>
  <c r="ER189" i="68"/>
  <c r="ER188" i="68"/>
  <c r="ER187" i="68"/>
  <c r="ER186" i="68"/>
  <c r="ER185" i="68"/>
  <c r="ER184" i="68"/>
  <c r="ER182" i="68"/>
  <c r="EW181" i="68"/>
  <c r="ER181" i="68"/>
  <c r="EW180" i="68"/>
  <c r="ER180" i="68"/>
  <c r="EW179" i="68"/>
  <c r="ER179" i="68"/>
  <c r="EW178" i="68"/>
  <c r="ER178" i="68"/>
  <c r="EW177" i="68"/>
  <c r="ER177" i="68"/>
  <c r="EW176" i="68"/>
  <c r="ER176" i="68"/>
  <c r="EW175" i="68"/>
  <c r="ER175" i="68"/>
  <c r="EW174" i="68"/>
  <c r="ER174" i="68"/>
  <c r="EW173" i="68"/>
  <c r="ER173" i="68"/>
  <c r="EW172" i="68"/>
  <c r="ER172" i="68"/>
  <c r="ER171" i="68"/>
  <c r="ER170" i="68"/>
  <c r="ER169" i="68"/>
  <c r="ER168" i="68"/>
  <c r="ER167" i="68"/>
  <c r="ER166" i="68"/>
  <c r="ER163" i="68"/>
  <c r="EW162" i="68"/>
  <c r="ER162" i="68"/>
  <c r="EW161" i="68"/>
  <c r="ER161" i="68"/>
  <c r="EW160" i="68"/>
  <c r="ER160" i="68"/>
  <c r="EW159" i="68"/>
  <c r="ER159" i="68"/>
  <c r="EW158" i="68"/>
  <c r="ER158" i="68"/>
  <c r="EW157" i="68"/>
  <c r="ER157" i="68"/>
  <c r="EW156" i="68"/>
  <c r="ER156" i="68"/>
  <c r="EW155" i="68"/>
  <c r="ER155" i="68"/>
  <c r="EW154" i="68"/>
  <c r="ER154" i="68"/>
  <c r="EW153" i="68"/>
  <c r="ER153" i="68"/>
  <c r="ER152" i="68"/>
  <c r="ER151" i="68"/>
  <c r="ER150" i="68"/>
  <c r="ER149" i="68"/>
  <c r="ER148" i="68"/>
  <c r="ER147" i="68"/>
  <c r="ER145" i="68"/>
  <c r="EW144" i="68"/>
  <c r="ER144" i="68"/>
  <c r="EW143" i="68"/>
  <c r="ER143" i="68"/>
  <c r="EW142" i="68"/>
  <c r="ER142" i="68"/>
  <c r="EW141" i="68"/>
  <c r="ER141" i="68"/>
  <c r="EW140" i="68"/>
  <c r="ER140" i="68"/>
  <c r="EW139" i="68"/>
  <c r="ER139" i="68"/>
  <c r="EW138" i="68"/>
  <c r="ER138" i="68"/>
  <c r="EW137" i="68"/>
  <c r="ER137" i="68"/>
  <c r="EW136" i="68"/>
  <c r="ER136" i="68"/>
  <c r="EW135" i="68"/>
  <c r="ER135" i="68"/>
  <c r="ER134" i="68"/>
  <c r="ER133" i="68"/>
  <c r="ER132" i="68"/>
  <c r="ER131" i="68"/>
  <c r="ER130" i="68"/>
  <c r="ER129" i="68"/>
  <c r="ER127" i="68"/>
  <c r="EW126" i="68"/>
  <c r="ER126" i="68"/>
  <c r="EW125" i="68"/>
  <c r="ER125" i="68"/>
  <c r="EW124" i="68"/>
  <c r="ER124" i="68"/>
  <c r="EW123" i="68"/>
  <c r="ER123" i="68"/>
  <c r="EW122" i="68"/>
  <c r="ER122" i="68"/>
  <c r="EW121" i="68"/>
  <c r="ER121" i="68"/>
  <c r="EW120" i="68"/>
  <c r="ER120" i="68"/>
  <c r="EW119" i="68"/>
  <c r="ER119" i="68"/>
  <c r="EW118" i="68"/>
  <c r="ER118" i="68"/>
  <c r="EW117" i="68"/>
  <c r="ER117" i="68"/>
  <c r="ER116" i="68"/>
  <c r="ER115" i="68"/>
  <c r="ER114" i="68"/>
  <c r="ER113" i="68"/>
  <c r="ER112" i="68"/>
  <c r="ER111" i="68"/>
  <c r="ER109" i="68"/>
  <c r="EW108" i="68"/>
  <c r="ER108" i="68"/>
  <c r="EW107" i="68"/>
  <c r="ER107" i="68"/>
  <c r="EW106" i="68"/>
  <c r="ER106" i="68"/>
  <c r="EW105" i="68"/>
  <c r="ER105" i="68"/>
  <c r="EW104" i="68"/>
  <c r="ER104" i="68"/>
  <c r="EW103" i="68"/>
  <c r="ER103" i="68"/>
  <c r="EW102" i="68"/>
  <c r="ER102" i="68"/>
  <c r="EW101" i="68"/>
  <c r="ER101" i="68"/>
  <c r="EW100" i="68"/>
  <c r="ER100" i="68"/>
  <c r="EW99" i="68"/>
  <c r="ER99" i="68"/>
  <c r="ER98" i="68"/>
  <c r="ER97" i="68"/>
  <c r="ER96" i="68"/>
  <c r="ER95" i="68"/>
  <c r="ER94" i="68"/>
  <c r="ER93" i="68"/>
  <c r="ER91" i="68"/>
  <c r="EW90" i="68"/>
  <c r="ER90" i="68"/>
  <c r="EW89" i="68"/>
  <c r="ER89" i="68"/>
  <c r="EW88" i="68"/>
  <c r="ER88" i="68"/>
  <c r="EW87" i="68"/>
  <c r="ER87" i="68"/>
  <c r="EW86" i="68"/>
  <c r="ER86" i="68"/>
  <c r="EW85" i="68"/>
  <c r="ER85" i="68"/>
  <c r="EW84" i="68"/>
  <c r="ER84" i="68"/>
  <c r="EW83" i="68"/>
  <c r="ER83" i="68"/>
  <c r="EW82" i="68"/>
  <c r="ER82" i="68"/>
  <c r="EW81" i="68"/>
  <c r="ER81" i="68"/>
  <c r="ER80" i="68"/>
  <c r="ER79" i="68"/>
  <c r="ER78" i="68"/>
  <c r="ER77" i="68"/>
  <c r="ER76" i="68"/>
  <c r="ER75" i="68"/>
  <c r="ER73" i="68"/>
  <c r="EW72" i="68"/>
  <c r="ER72" i="68"/>
  <c r="EW71" i="68"/>
  <c r="ER71" i="68"/>
  <c r="EW70" i="68"/>
  <c r="ER70" i="68"/>
  <c r="EW69" i="68"/>
  <c r="ER69" i="68"/>
  <c r="EW68" i="68"/>
  <c r="ER68" i="68"/>
  <c r="EW67" i="68"/>
  <c r="ER67" i="68"/>
  <c r="EW66" i="68"/>
  <c r="ER66" i="68"/>
  <c r="EW65" i="68"/>
  <c r="ER65" i="68"/>
  <c r="EW64" i="68"/>
  <c r="ER64" i="68"/>
  <c r="EW63" i="68"/>
  <c r="ER63" i="68"/>
  <c r="ER62" i="68"/>
  <c r="ER61" i="68"/>
  <c r="ER60" i="68"/>
  <c r="ER59" i="68"/>
  <c r="ER58" i="68"/>
  <c r="ER57" i="68"/>
  <c r="ER55" i="68"/>
  <c r="EW54" i="68"/>
  <c r="ER54" i="68"/>
  <c r="EW53" i="68"/>
  <c r="ER53" i="68"/>
  <c r="EW52" i="68"/>
  <c r="ER52" i="68"/>
  <c r="EW51" i="68"/>
  <c r="ER51" i="68"/>
  <c r="EW50" i="68"/>
  <c r="ER50" i="68"/>
  <c r="EW49" i="68"/>
  <c r="ER49" i="68"/>
  <c r="EW48" i="68"/>
  <c r="ER48" i="68"/>
  <c r="EW47" i="68"/>
  <c r="ER47" i="68"/>
  <c r="EW46" i="68"/>
  <c r="ER46" i="68"/>
  <c r="EW45" i="68"/>
  <c r="ER45" i="68"/>
  <c r="ER44" i="68"/>
  <c r="ER43" i="68"/>
  <c r="ER42" i="68"/>
  <c r="ER41" i="68"/>
  <c r="ER40" i="68"/>
  <c r="ER39" i="68"/>
  <c r="ER37" i="68"/>
  <c r="EW36" i="68"/>
  <c r="ER36" i="68"/>
  <c r="EW35" i="68"/>
  <c r="ER35" i="68"/>
  <c r="EW34" i="68"/>
  <c r="ER34" i="68"/>
  <c r="EW33" i="68"/>
  <c r="ER33" i="68"/>
  <c r="EW32" i="68"/>
  <c r="ER32" i="68"/>
  <c r="EW31" i="68"/>
  <c r="ER31" i="68"/>
  <c r="EW30" i="68"/>
  <c r="ER30" i="68"/>
  <c r="EW29" i="68"/>
  <c r="ER29" i="68"/>
  <c r="EW28" i="68"/>
  <c r="ER28" i="68"/>
  <c r="EW27" i="68"/>
  <c r="ER27" i="68"/>
  <c r="ER26" i="68"/>
  <c r="ER25" i="68"/>
  <c r="ER24" i="68"/>
  <c r="ER23" i="68"/>
  <c r="ER22" i="68"/>
  <c r="ER21" i="68"/>
  <c r="ER19" i="68"/>
  <c r="EW18" i="68"/>
  <c r="ER18" i="68"/>
  <c r="EW17" i="68"/>
  <c r="ER17" i="68"/>
  <c r="EW16" i="68"/>
  <c r="ER16" i="68"/>
  <c r="EW15" i="68"/>
  <c r="ER15" i="68"/>
  <c r="EW14" i="68"/>
  <c r="ER14" i="68"/>
  <c r="EW13" i="68"/>
  <c r="ER13" i="68"/>
  <c r="EW12" i="68"/>
  <c r="ER12" i="68"/>
  <c r="EW11" i="68"/>
  <c r="ER11" i="68"/>
  <c r="EW10" i="68"/>
  <c r="ER10" i="68"/>
  <c r="EW9" i="68"/>
  <c r="ER9" i="68"/>
  <c r="ER8" i="68"/>
  <c r="ER7" i="68"/>
  <c r="ER6" i="68"/>
  <c r="ER5" i="68"/>
  <c r="ER4" i="68"/>
  <c r="ER3" i="68"/>
  <c r="EV5" i="56" l="1"/>
  <c r="EW260" i="68"/>
  <c r="EW276" i="68"/>
  <c r="EW258" i="68"/>
  <c r="EW240" i="68"/>
  <c r="EW222" i="68"/>
  <c r="EW204" i="68"/>
  <c r="EW186" i="68"/>
  <c r="EW168" i="68"/>
  <c r="EW149" i="68"/>
  <c r="EW131" i="68"/>
  <c r="EW113" i="68"/>
  <c r="EW95" i="68"/>
  <c r="EW77" i="68"/>
  <c r="EW59" i="68"/>
  <c r="EV7" i="56"/>
  <c r="EW290" i="68"/>
  <c r="EW272" i="68"/>
  <c r="EW254" i="68"/>
  <c r="EW236" i="68"/>
  <c r="EW218" i="68"/>
  <c r="EW200" i="68"/>
  <c r="EW182" i="68"/>
  <c r="EW278" i="68"/>
  <c r="EW242" i="68"/>
  <c r="EW224" i="68"/>
  <c r="EW206" i="68"/>
  <c r="EW188" i="68"/>
  <c r="EW170" i="68"/>
  <c r="EW151" i="68"/>
  <c r="EW133" i="68"/>
  <c r="EW115" i="68"/>
  <c r="EW97" i="68"/>
  <c r="EW79" i="68"/>
  <c r="EW61" i="68"/>
  <c r="EW43" i="68"/>
  <c r="EW25" i="68"/>
  <c r="EV19" i="56"/>
  <c r="EW163" i="68"/>
  <c r="EW145" i="68"/>
  <c r="EW127" i="68"/>
  <c r="EW73" i="68"/>
  <c r="EW37" i="68"/>
  <c r="EW109" i="68"/>
  <c r="EW55" i="68"/>
  <c r="EW91" i="68"/>
  <c r="EV3" i="56"/>
  <c r="EW41" i="68"/>
  <c r="EW238" i="68"/>
  <c r="EW202" i="68"/>
  <c r="EW166" i="68"/>
  <c r="EW129" i="68"/>
  <c r="EW111" i="68"/>
  <c r="EW75" i="68"/>
  <c r="EW39" i="68"/>
  <c r="EW21" i="68"/>
  <c r="EW274" i="68"/>
  <c r="EW256" i="68"/>
  <c r="EW220" i="68"/>
  <c r="EW184" i="68"/>
  <c r="EW147" i="68"/>
  <c r="EW93" i="68"/>
  <c r="EW57" i="68"/>
  <c r="EW23" i="68"/>
  <c r="DG211" i="56"/>
  <c r="DG210" i="56"/>
  <c r="DG209" i="56"/>
  <c r="DG208" i="56"/>
  <c r="DG207" i="56"/>
  <c r="DG206" i="56"/>
  <c r="DG205" i="56"/>
  <c r="DG204" i="56"/>
  <c r="DG203" i="56"/>
  <c r="DG202" i="56"/>
  <c r="DG201" i="56"/>
  <c r="DG200" i="56"/>
  <c r="DG198" i="56"/>
  <c r="DG197" i="56"/>
  <c r="DG196" i="56"/>
  <c r="DG195" i="56"/>
  <c r="DG194" i="56"/>
  <c r="DG193" i="56"/>
  <c r="DG192" i="56"/>
  <c r="DG191" i="56"/>
  <c r="DG190" i="56"/>
  <c r="DG189" i="56"/>
  <c r="DG188" i="56"/>
  <c r="DG187" i="56"/>
  <c r="DG184" i="56"/>
  <c r="DG183" i="56"/>
  <c r="DG182" i="56"/>
  <c r="DG181" i="56"/>
  <c r="DG180" i="56"/>
  <c r="DG179" i="56"/>
  <c r="DG178" i="56"/>
  <c r="DG177" i="56"/>
  <c r="DG176" i="56"/>
  <c r="DG175" i="56"/>
  <c r="DG174" i="56"/>
  <c r="DG173" i="56"/>
  <c r="DG170" i="56"/>
  <c r="F31" i="69" l="1"/>
  <c r="EV200" i="56"/>
  <c r="EV272" i="56"/>
  <c r="EV218" i="56"/>
  <c r="EV236" i="56"/>
  <c r="EV254" i="56"/>
  <c r="EV109" i="56"/>
  <c r="EV127" i="56"/>
  <c r="EV163" i="56"/>
  <c r="EV91" i="56"/>
  <c r="EV37" i="56"/>
  <c r="EV182" i="56"/>
  <c r="EV55" i="56"/>
  <c r="EV290" i="56"/>
  <c r="EV145" i="56"/>
  <c r="EV73" i="56"/>
  <c r="EV278" i="56"/>
  <c r="EV242" i="56"/>
  <c r="EV170" i="56"/>
  <c r="EV151" i="56"/>
  <c r="EV133" i="56"/>
  <c r="EV115" i="56"/>
  <c r="EV97" i="56"/>
  <c r="EV79" i="56"/>
  <c r="EV61" i="56"/>
  <c r="EV43" i="56"/>
  <c r="EV25" i="56"/>
  <c r="EV188" i="56"/>
  <c r="EV206" i="56"/>
  <c r="EV224" i="56"/>
  <c r="F15" i="69"/>
  <c r="EV202" i="56"/>
  <c r="EV147" i="56"/>
  <c r="EV57" i="56"/>
  <c r="EV220" i="56"/>
  <c r="EV41" i="56"/>
  <c r="EV166" i="56"/>
  <c r="EV111" i="56"/>
  <c r="EV75" i="56"/>
  <c r="EV274" i="56"/>
  <c r="EV238" i="56"/>
  <c r="EV129" i="56"/>
  <c r="EV93" i="56"/>
  <c r="EV184" i="56"/>
  <c r="EV39" i="56"/>
  <c r="EV256" i="56"/>
  <c r="EV21" i="56"/>
  <c r="F17" i="69"/>
  <c r="EV222" i="56"/>
  <c r="EV276" i="56"/>
  <c r="EV260" i="56"/>
  <c r="EV240" i="56"/>
  <c r="EV168" i="56"/>
  <c r="EV149" i="56"/>
  <c r="EV131" i="56"/>
  <c r="EV113" i="56"/>
  <c r="EV95" i="56"/>
  <c r="EV77" i="56"/>
  <c r="EV59" i="56"/>
  <c r="EV23" i="56"/>
  <c r="EV258" i="56"/>
  <c r="EV186" i="56"/>
  <c r="EV204" i="56"/>
  <c r="AB225" i="68"/>
  <c r="AB224" i="68"/>
  <c r="D224" i="68"/>
  <c r="AB223" i="68"/>
  <c r="D223" i="68"/>
  <c r="BL222" i="68"/>
  <c r="AB222" i="68"/>
  <c r="D222" i="68"/>
  <c r="BL221" i="68"/>
  <c r="AB221" i="68"/>
  <c r="D221" i="68"/>
  <c r="BL220" i="68"/>
  <c r="AB220" i="68"/>
  <c r="D220" i="68"/>
  <c r="BL219" i="68"/>
  <c r="AB219" i="68"/>
  <c r="D219" i="68"/>
  <c r="BL218" i="68"/>
  <c r="AB218" i="68"/>
  <c r="D218" i="68"/>
  <c r="BL217" i="68"/>
  <c r="AB217" i="68"/>
  <c r="D217" i="68"/>
  <c r="BL216" i="68"/>
  <c r="AB216" i="68"/>
  <c r="D216" i="68"/>
  <c r="BL215" i="68"/>
  <c r="AB215" i="68"/>
  <c r="D215" i="68"/>
  <c r="BL214" i="68"/>
  <c r="AB214" i="68"/>
  <c r="D214" i="68"/>
  <c r="BL213" i="68"/>
  <c r="AB213" i="68"/>
  <c r="D213" i="68"/>
  <c r="BL212" i="68"/>
  <c r="AB212" i="68"/>
  <c r="D212" i="68"/>
  <c r="BL211" i="68"/>
  <c r="AB211" i="68"/>
  <c r="D211" i="68"/>
  <c r="BL210" i="68"/>
  <c r="AB210" i="68"/>
  <c r="D210" i="68"/>
  <c r="CM225" i="68"/>
  <c r="BL209" i="68"/>
  <c r="AB209" i="68"/>
  <c r="D209" i="68"/>
  <c r="CM224" i="68"/>
  <c r="BL208" i="68"/>
  <c r="AB208" i="68"/>
  <c r="D208" i="68"/>
  <c r="CM223" i="68"/>
  <c r="BL207" i="68"/>
  <c r="AB207" i="68"/>
  <c r="D207" i="68"/>
  <c r="CM222" i="68"/>
  <c r="BL206" i="68"/>
  <c r="AB206" i="68"/>
  <c r="D206" i="68"/>
  <c r="CM221" i="68"/>
  <c r="BL205" i="68"/>
  <c r="AB205" i="68"/>
  <c r="D205" i="68"/>
  <c r="CM220" i="68"/>
  <c r="BL204" i="68"/>
  <c r="AB204" i="68"/>
  <c r="D204" i="68"/>
  <c r="CM219" i="68"/>
  <c r="BL203" i="68"/>
  <c r="AB203" i="68"/>
  <c r="D203" i="68"/>
  <c r="CM218" i="68"/>
  <c r="BL202" i="68"/>
  <c r="AB202" i="68"/>
  <c r="D202" i="68"/>
  <c r="CM217" i="68"/>
  <c r="BL201" i="68"/>
  <c r="AB201" i="68"/>
  <c r="D201" i="68"/>
  <c r="CM216" i="68"/>
  <c r="BL200" i="68"/>
  <c r="AB200" i="68"/>
  <c r="D200" i="68"/>
  <c r="CM215" i="68"/>
  <c r="BL199" i="68"/>
  <c r="AB199" i="68"/>
  <c r="D199" i="68"/>
  <c r="CM214" i="68"/>
  <c r="BL198" i="68"/>
  <c r="AB198" i="68"/>
  <c r="D198" i="68"/>
  <c r="CM212" i="68"/>
  <c r="BL197" i="68"/>
  <c r="AB197" i="68"/>
  <c r="D197" i="68"/>
  <c r="CM211" i="68"/>
  <c r="BL196" i="68"/>
  <c r="AB196" i="68"/>
  <c r="D196" i="68"/>
  <c r="CM210" i="68"/>
  <c r="BL195" i="68"/>
  <c r="AB195" i="68"/>
  <c r="D195" i="68"/>
  <c r="CM209" i="68"/>
  <c r="BL194" i="68"/>
  <c r="AB194" i="68"/>
  <c r="D194" i="68"/>
  <c r="CM208" i="68"/>
  <c r="BL193" i="68"/>
  <c r="AB193" i="68"/>
  <c r="D193" i="68"/>
  <c r="CM207" i="68"/>
  <c r="BL192" i="68"/>
  <c r="AB192" i="68"/>
  <c r="D192" i="68"/>
  <c r="CM206" i="68"/>
  <c r="BL191" i="68"/>
  <c r="AB191" i="68"/>
  <c r="D191" i="68"/>
  <c r="CM205" i="68"/>
  <c r="BL190" i="68"/>
  <c r="AB190" i="68"/>
  <c r="D190" i="68"/>
  <c r="CM204" i="68"/>
  <c r="BL189" i="68"/>
  <c r="AB189" i="68"/>
  <c r="D189" i="68"/>
  <c r="CM203" i="68"/>
  <c r="BL188" i="68"/>
  <c r="AB188" i="68"/>
  <c r="D188" i="68"/>
  <c r="CM202" i="68"/>
  <c r="BL187" i="68"/>
  <c r="AB187" i="68"/>
  <c r="D187" i="68"/>
  <c r="CM201" i="68"/>
  <c r="BL186" i="68"/>
  <c r="AB186" i="68"/>
  <c r="D186" i="68"/>
  <c r="CM200" i="68"/>
  <c r="BL185" i="68"/>
  <c r="AB185" i="68"/>
  <c r="D185" i="68"/>
  <c r="CM198" i="68"/>
  <c r="BL184" i="68"/>
  <c r="AB184" i="68"/>
  <c r="D184" i="68"/>
  <c r="CM197" i="68"/>
  <c r="BL183" i="68"/>
  <c r="AB183" i="68"/>
  <c r="D183" i="68"/>
  <c r="CM196" i="68"/>
  <c r="BL182" i="68"/>
  <c r="AB182" i="68"/>
  <c r="D182" i="68"/>
  <c r="CM195" i="68"/>
  <c r="BL181" i="68"/>
  <c r="AB181" i="68"/>
  <c r="D181" i="68"/>
  <c r="CM194" i="68"/>
  <c r="BL180" i="68"/>
  <c r="AB180" i="68"/>
  <c r="D180" i="68"/>
  <c r="CM193" i="68"/>
  <c r="BL179" i="68"/>
  <c r="AB179" i="68"/>
  <c r="D179" i="68"/>
  <c r="CM192" i="68"/>
  <c r="BL178" i="68"/>
  <c r="AB178" i="68"/>
  <c r="D178" i="68"/>
  <c r="CM191" i="68"/>
  <c r="BL177" i="68"/>
  <c r="AB177" i="68"/>
  <c r="D177" i="68"/>
  <c r="CM190" i="68"/>
  <c r="BL176" i="68"/>
  <c r="AB176" i="68"/>
  <c r="D176" i="68"/>
  <c r="CM189" i="68"/>
  <c r="BL175" i="68"/>
  <c r="AB175" i="68"/>
  <c r="D175" i="68"/>
  <c r="CM188" i="68"/>
  <c r="BL174" i="68"/>
  <c r="AB174" i="68"/>
  <c r="D174" i="68"/>
  <c r="CM187" i="68"/>
  <c r="BL173" i="68"/>
  <c r="AB173" i="68"/>
  <c r="D173" i="68"/>
  <c r="CM186" i="68"/>
  <c r="BL172" i="68"/>
  <c r="AB172" i="68"/>
  <c r="D172" i="68"/>
  <c r="CM184" i="68"/>
  <c r="BL171" i="68"/>
  <c r="AB171" i="68"/>
  <c r="D171" i="68"/>
  <c r="DH170" i="68"/>
  <c r="CM183" i="68"/>
  <c r="BL170" i="68"/>
  <c r="AB170" i="68"/>
  <c r="D170" i="68"/>
  <c r="DH169" i="68"/>
  <c r="CM182" i="68"/>
  <c r="BS169" i="68"/>
  <c r="BL169" i="68"/>
  <c r="AB169" i="68"/>
  <c r="D169" i="68"/>
  <c r="DH168" i="68"/>
  <c r="CM181" i="68"/>
  <c r="BS168" i="68"/>
  <c r="BL168" i="68"/>
  <c r="AB168" i="68"/>
  <c r="D168" i="68"/>
  <c r="DH167" i="68"/>
  <c r="CM180" i="68"/>
  <c r="BS167" i="68"/>
  <c r="BL167" i="68"/>
  <c r="AB167" i="68"/>
  <c r="D167" i="68"/>
  <c r="DH166" i="68"/>
  <c r="CM179" i="68"/>
  <c r="BS166" i="68"/>
  <c r="BL166" i="68"/>
  <c r="AB166" i="68"/>
  <c r="D166" i="68"/>
  <c r="DH165" i="68"/>
  <c r="CM178" i="68"/>
  <c r="BS165" i="68"/>
  <c r="BL165" i="68"/>
  <c r="AB165" i="68"/>
  <c r="D165" i="68"/>
  <c r="DH164" i="68"/>
  <c r="CM177" i="68"/>
  <c r="BS164" i="68"/>
  <c r="BL164" i="68"/>
  <c r="AB164" i="68"/>
  <c r="D164" i="68"/>
  <c r="DH163" i="68"/>
  <c r="CM176" i="68"/>
  <c r="BS163" i="68"/>
  <c r="BL163" i="68"/>
  <c r="AB163" i="68"/>
  <c r="D163" i="68"/>
  <c r="DH162" i="68"/>
  <c r="CM175" i="68"/>
  <c r="BS162" i="68"/>
  <c r="BL162" i="68"/>
  <c r="AB162" i="68"/>
  <c r="D162" i="68"/>
  <c r="DH161" i="68"/>
  <c r="CM174" i="68"/>
  <c r="BS161" i="68"/>
  <c r="BL161" i="68"/>
  <c r="AB161" i="68"/>
  <c r="D161" i="68"/>
  <c r="DH160" i="68"/>
  <c r="CM173" i="68"/>
  <c r="BS160" i="68"/>
  <c r="BL160" i="68"/>
  <c r="AB160" i="68"/>
  <c r="D160" i="68"/>
  <c r="DH159" i="68"/>
  <c r="CM172" i="68"/>
  <c r="BS159" i="68"/>
  <c r="BL159" i="68"/>
  <c r="AB159" i="68"/>
  <c r="D159" i="68"/>
  <c r="DH158" i="68"/>
  <c r="CM170" i="68"/>
  <c r="BS158" i="68"/>
  <c r="BL158" i="68"/>
  <c r="AB158" i="68"/>
  <c r="D158" i="68"/>
  <c r="DH157" i="68"/>
  <c r="CM169" i="68"/>
  <c r="BS157" i="68"/>
  <c r="BL157" i="68"/>
  <c r="AB157" i="68"/>
  <c r="D157" i="68"/>
  <c r="DH156" i="68"/>
  <c r="CM168" i="68"/>
  <c r="BS156" i="68"/>
  <c r="BL156" i="68"/>
  <c r="AB156" i="68"/>
  <c r="D156" i="68"/>
  <c r="DH155" i="68"/>
  <c r="CM167" i="68"/>
  <c r="BS155" i="68"/>
  <c r="BL155" i="68"/>
  <c r="AB155" i="68"/>
  <c r="D155" i="68"/>
  <c r="DH154" i="68"/>
  <c r="CM166" i="68"/>
  <c r="BS154" i="68"/>
  <c r="BL154" i="68"/>
  <c r="AB154" i="68"/>
  <c r="D154" i="68"/>
  <c r="DH153" i="68"/>
  <c r="CM165" i="68"/>
  <c r="BS153" i="68"/>
  <c r="BL153" i="68"/>
  <c r="AB153" i="68"/>
  <c r="D153" i="68"/>
  <c r="DH152" i="68"/>
  <c r="CM164" i="68"/>
  <c r="BS152" i="68"/>
  <c r="BL152" i="68"/>
  <c r="AB152" i="68"/>
  <c r="D152" i="68"/>
  <c r="DH151" i="68"/>
  <c r="CM163" i="68"/>
  <c r="BS151" i="68"/>
  <c r="BL151" i="68"/>
  <c r="AB151" i="68"/>
  <c r="D151" i="68"/>
  <c r="DH150" i="68"/>
  <c r="CM162" i="68"/>
  <c r="BS150" i="68"/>
  <c r="BL150" i="68"/>
  <c r="AB150" i="68"/>
  <c r="D150" i="68"/>
  <c r="DH149" i="68"/>
  <c r="CM161" i="68"/>
  <c r="BS149" i="68"/>
  <c r="BL149" i="68"/>
  <c r="AB149" i="68"/>
  <c r="D149" i="68"/>
  <c r="DH148" i="68"/>
  <c r="CM160" i="68"/>
  <c r="BS148" i="68"/>
  <c r="BL148" i="68"/>
  <c r="AB148" i="68"/>
  <c r="D148" i="68"/>
  <c r="DH147" i="68"/>
  <c r="CM159" i="68"/>
  <c r="BS147" i="68"/>
  <c r="BL147" i="68"/>
  <c r="AB147" i="68"/>
  <c r="D147" i="68"/>
  <c r="DH146" i="68"/>
  <c r="CM158" i="68"/>
  <c r="BS146" i="68"/>
  <c r="BL146" i="68"/>
  <c r="AB146" i="68"/>
  <c r="D146" i="68"/>
  <c r="DH145" i="68"/>
  <c r="CM156" i="68"/>
  <c r="BS145" i="68"/>
  <c r="BL145" i="68"/>
  <c r="AB145" i="68"/>
  <c r="D145" i="68"/>
  <c r="DH144" i="68"/>
  <c r="CM155" i="68"/>
  <c r="BS144" i="68"/>
  <c r="BL144" i="68"/>
  <c r="AB144" i="68"/>
  <c r="D144" i="68"/>
  <c r="DH143" i="68"/>
  <c r="CM154" i="68"/>
  <c r="BS143" i="68"/>
  <c r="BL143" i="68"/>
  <c r="AB143" i="68"/>
  <c r="D143" i="68"/>
  <c r="DH142" i="68"/>
  <c r="CM153" i="68"/>
  <c r="BS142" i="68"/>
  <c r="BL142" i="68"/>
  <c r="AB142" i="68"/>
  <c r="D142" i="68"/>
  <c r="DH141" i="68"/>
  <c r="CM152" i="68"/>
  <c r="BS141" i="68"/>
  <c r="BL141" i="68"/>
  <c r="AB141" i="68"/>
  <c r="D141" i="68"/>
  <c r="DH140" i="68"/>
  <c r="CM151" i="68"/>
  <c r="BS140" i="68"/>
  <c r="BL140" i="68"/>
  <c r="AB140" i="68"/>
  <c r="D140" i="68"/>
  <c r="DH139" i="68"/>
  <c r="CM150" i="68"/>
  <c r="BS139" i="68"/>
  <c r="BL139" i="68"/>
  <c r="AB139" i="68"/>
  <c r="D139" i="68"/>
  <c r="DH138" i="68"/>
  <c r="CM149" i="68"/>
  <c r="BS138" i="68"/>
  <c r="BL138" i="68"/>
  <c r="AB138" i="68"/>
  <c r="D138" i="68"/>
  <c r="DH137" i="68"/>
  <c r="CM148" i="68"/>
  <c r="BS137" i="68"/>
  <c r="BL137" i="68"/>
  <c r="AB137" i="68"/>
  <c r="D137" i="68"/>
  <c r="DH136" i="68"/>
  <c r="CM147" i="68"/>
  <c r="BS136" i="68"/>
  <c r="BL136" i="68"/>
  <c r="AB136" i="68"/>
  <c r="D136" i="68"/>
  <c r="DH135" i="68"/>
  <c r="CM146" i="68"/>
  <c r="BS135" i="68"/>
  <c r="BL135" i="68"/>
  <c r="AB135" i="68"/>
  <c r="D135" i="68"/>
  <c r="DH134" i="68"/>
  <c r="CM145" i="68"/>
  <c r="BS134" i="68"/>
  <c r="BL134" i="68"/>
  <c r="AB134" i="68"/>
  <c r="D134" i="68"/>
  <c r="DH133" i="68"/>
  <c r="CM144" i="68"/>
  <c r="BS133" i="68"/>
  <c r="BL133" i="68"/>
  <c r="AB133" i="68"/>
  <c r="D133" i="68"/>
  <c r="DH132" i="68"/>
  <c r="CM142" i="68"/>
  <c r="BS132" i="68"/>
  <c r="BL132" i="68"/>
  <c r="AB132" i="68"/>
  <c r="D132" i="68"/>
  <c r="DH131" i="68"/>
  <c r="CM141" i="68"/>
  <c r="BS131" i="68"/>
  <c r="BL131" i="68"/>
  <c r="AB131" i="68"/>
  <c r="D131" i="68"/>
  <c r="DH130" i="68"/>
  <c r="CM140" i="68"/>
  <c r="BS130" i="68"/>
  <c r="BL130" i="68"/>
  <c r="AB130" i="68"/>
  <c r="D130" i="68"/>
  <c r="DH129" i="68"/>
  <c r="CM139" i="68"/>
  <c r="BS129" i="68"/>
  <c r="BL129" i="68"/>
  <c r="AB129" i="68"/>
  <c r="D129" i="68"/>
  <c r="DH128" i="68"/>
  <c r="CM138" i="68"/>
  <c r="BS128" i="68"/>
  <c r="BL128" i="68"/>
  <c r="AB128" i="68"/>
  <c r="D128" i="68"/>
  <c r="DH127" i="68"/>
  <c r="CM137" i="68"/>
  <c r="BS127" i="68"/>
  <c r="BL127" i="68"/>
  <c r="AB127" i="68"/>
  <c r="D127" i="68"/>
  <c r="DH126" i="68"/>
  <c r="CM136" i="68"/>
  <c r="BS126" i="68"/>
  <c r="BL126" i="68"/>
  <c r="AB126" i="68"/>
  <c r="D126" i="68"/>
  <c r="DH125" i="68"/>
  <c r="CM135" i="68"/>
  <c r="BS125" i="68"/>
  <c r="BL125" i="68"/>
  <c r="AB125" i="68"/>
  <c r="D125" i="68"/>
  <c r="DH124" i="68"/>
  <c r="CM134" i="68"/>
  <c r="BS124" i="68"/>
  <c r="BL124" i="68"/>
  <c r="AB124" i="68"/>
  <c r="D124" i="68"/>
  <c r="DH123" i="68"/>
  <c r="CM133" i="68"/>
  <c r="BS123" i="68"/>
  <c r="BL123" i="68"/>
  <c r="AB123" i="68"/>
  <c r="D123" i="68"/>
  <c r="DH122" i="68"/>
  <c r="CM132" i="68"/>
  <c r="BS122" i="68"/>
  <c r="BL122" i="68"/>
  <c r="AB122" i="68"/>
  <c r="D122" i="68"/>
  <c r="DH121" i="68"/>
  <c r="CM131" i="68"/>
  <c r="BS121" i="68"/>
  <c r="BL121" i="68"/>
  <c r="AB121" i="68"/>
  <c r="D121" i="68"/>
  <c r="DH120" i="68"/>
  <c r="CM130" i="68"/>
  <c r="BS120" i="68"/>
  <c r="BL120" i="68"/>
  <c r="AB120" i="68"/>
  <c r="D120" i="68"/>
  <c r="DH119" i="68"/>
  <c r="CM128" i="68"/>
  <c r="BS119" i="68"/>
  <c r="BL119" i="68"/>
  <c r="AB119" i="68"/>
  <c r="D119" i="68"/>
  <c r="DH118" i="68"/>
  <c r="CM127" i="68"/>
  <c r="BS118" i="68"/>
  <c r="BL118" i="68"/>
  <c r="AB118" i="68"/>
  <c r="D118" i="68"/>
  <c r="DH117" i="68"/>
  <c r="CM126" i="68"/>
  <c r="BS117" i="68"/>
  <c r="BL117" i="68"/>
  <c r="AB117" i="68"/>
  <c r="D117" i="68"/>
  <c r="DH116" i="68"/>
  <c r="CM125" i="68"/>
  <c r="BS116" i="68"/>
  <c r="BL116" i="68"/>
  <c r="AB116" i="68"/>
  <c r="D116" i="68"/>
  <c r="DH115" i="68"/>
  <c r="CM124" i="68"/>
  <c r="BS115" i="68"/>
  <c r="BL115" i="68"/>
  <c r="AB115" i="68"/>
  <c r="D115" i="68"/>
  <c r="DH114" i="68"/>
  <c r="CM123" i="68"/>
  <c r="BS114" i="68"/>
  <c r="BL114" i="68"/>
  <c r="AB114" i="68"/>
  <c r="D114" i="68"/>
  <c r="DH113" i="68"/>
  <c r="CM122" i="68"/>
  <c r="BS113" i="68"/>
  <c r="BL113" i="68"/>
  <c r="AB113" i="68"/>
  <c r="D113" i="68"/>
  <c r="DH112" i="68"/>
  <c r="CM121" i="68"/>
  <c r="BS112" i="68"/>
  <c r="BL112" i="68"/>
  <c r="AB112" i="68"/>
  <c r="D112" i="68"/>
  <c r="DH111" i="68"/>
  <c r="CM120" i="68"/>
  <c r="BS111" i="68"/>
  <c r="BL111" i="68"/>
  <c r="AB111" i="68"/>
  <c r="D111" i="68"/>
  <c r="DH110" i="68"/>
  <c r="CM119" i="68"/>
  <c r="BS110" i="68"/>
  <c r="BL110" i="68"/>
  <c r="AB110" i="68"/>
  <c r="D110" i="68"/>
  <c r="DH109" i="68"/>
  <c r="CM118" i="68"/>
  <c r="BS109" i="68"/>
  <c r="BL109" i="68"/>
  <c r="AB109" i="68"/>
  <c r="D109" i="68"/>
  <c r="DH108" i="68"/>
  <c r="CM117" i="68"/>
  <c r="BS108" i="68"/>
  <c r="BL108" i="68"/>
  <c r="AB108" i="68"/>
  <c r="D108" i="68"/>
  <c r="DH107" i="68"/>
  <c r="CM116" i="68"/>
  <c r="BS107" i="68"/>
  <c r="BL107" i="68"/>
  <c r="AB107" i="68"/>
  <c r="D107" i="68"/>
  <c r="DH106" i="68"/>
  <c r="CM114" i="68"/>
  <c r="BS106" i="68"/>
  <c r="BL106" i="68"/>
  <c r="AB106" i="68"/>
  <c r="D106" i="68"/>
  <c r="DH105" i="68"/>
  <c r="CM113" i="68"/>
  <c r="BS105" i="68"/>
  <c r="BL105" i="68"/>
  <c r="AB105" i="68"/>
  <c r="D105" i="68"/>
  <c r="DH104" i="68"/>
  <c r="CM112" i="68"/>
  <c r="BS104" i="68"/>
  <c r="BL104" i="68"/>
  <c r="AB104" i="68"/>
  <c r="D104" i="68"/>
  <c r="DH103" i="68"/>
  <c r="CM111" i="68"/>
  <c r="BS103" i="68"/>
  <c r="BL103" i="68"/>
  <c r="AB103" i="68"/>
  <c r="D103" i="68"/>
  <c r="DH102" i="68"/>
  <c r="CM110" i="68"/>
  <c r="BS102" i="68"/>
  <c r="BL102" i="68"/>
  <c r="AB102" i="68"/>
  <c r="D102" i="68"/>
  <c r="DH101" i="68"/>
  <c r="CM109" i="68"/>
  <c r="BS101" i="68"/>
  <c r="BL101" i="68"/>
  <c r="AB101" i="68"/>
  <c r="D101" i="68"/>
  <c r="DH100" i="68"/>
  <c r="CM108" i="68"/>
  <c r="BS100" i="68"/>
  <c r="BL100" i="68"/>
  <c r="AB100" i="68"/>
  <c r="D100" i="68"/>
  <c r="DH99" i="68"/>
  <c r="CM107" i="68"/>
  <c r="BS99" i="68"/>
  <c r="BL99" i="68"/>
  <c r="AB99" i="68"/>
  <c r="D99" i="68"/>
  <c r="DH98" i="68"/>
  <c r="CM106" i="68"/>
  <c r="BS98" i="68"/>
  <c r="BL98" i="68"/>
  <c r="AB98" i="68"/>
  <c r="D98" i="68"/>
  <c r="DH97" i="68"/>
  <c r="CM105" i="68"/>
  <c r="BS97" i="68"/>
  <c r="BL97" i="68"/>
  <c r="AB97" i="68"/>
  <c r="D97" i="68"/>
  <c r="DH96" i="68"/>
  <c r="CM104" i="68"/>
  <c r="BS96" i="68"/>
  <c r="BL96" i="68"/>
  <c r="AB96" i="68"/>
  <c r="D96" i="68"/>
  <c r="DH95" i="68"/>
  <c r="CM103" i="68"/>
  <c r="BS95" i="68"/>
  <c r="BL95" i="68"/>
  <c r="AB95" i="68"/>
  <c r="D95" i="68"/>
  <c r="DH94" i="68"/>
  <c r="CM102" i="68"/>
  <c r="BS94" i="68"/>
  <c r="BL94" i="68"/>
  <c r="AB94" i="68"/>
  <c r="D94" i="68"/>
  <c r="DH93" i="68"/>
  <c r="CM100" i="68"/>
  <c r="BS93" i="68"/>
  <c r="BL93" i="68"/>
  <c r="AB93" i="68"/>
  <c r="D93" i="68"/>
  <c r="DH92" i="68"/>
  <c r="CM99" i="68"/>
  <c r="BS92" i="68"/>
  <c r="BL92" i="68"/>
  <c r="AB92" i="68"/>
  <c r="D92" i="68"/>
  <c r="DH91" i="68"/>
  <c r="CM98" i="68"/>
  <c r="BS91" i="68"/>
  <c r="BL91" i="68"/>
  <c r="AB91" i="68"/>
  <c r="D91" i="68"/>
  <c r="DH90" i="68"/>
  <c r="CM97" i="68"/>
  <c r="BS90" i="68"/>
  <c r="BL90" i="68"/>
  <c r="AB90" i="68"/>
  <c r="D90" i="68"/>
  <c r="DH89" i="68"/>
  <c r="CM96" i="68"/>
  <c r="BS89" i="68"/>
  <c r="BL89" i="68"/>
  <c r="AB89" i="68"/>
  <c r="D89" i="68"/>
  <c r="DH88" i="68"/>
  <c r="CM95" i="68"/>
  <c r="BS88" i="68"/>
  <c r="BL88" i="68"/>
  <c r="AB88" i="68"/>
  <c r="D88" i="68"/>
  <c r="DH87" i="68"/>
  <c r="CM94" i="68"/>
  <c r="BS87" i="68"/>
  <c r="BL87" i="68"/>
  <c r="AB87" i="68"/>
  <c r="D87" i="68"/>
  <c r="DH86" i="68"/>
  <c r="CM93" i="68"/>
  <c r="BS86" i="68"/>
  <c r="BL86" i="68"/>
  <c r="AB86" i="68"/>
  <c r="D86" i="68"/>
  <c r="DH85" i="68"/>
  <c r="CM92" i="68"/>
  <c r="BS85" i="68"/>
  <c r="BL85" i="68"/>
  <c r="AB85" i="68"/>
  <c r="D85" i="68"/>
  <c r="DH84" i="68"/>
  <c r="CM91" i="68"/>
  <c r="BS84" i="68"/>
  <c r="BL84" i="68"/>
  <c r="AB84" i="68"/>
  <c r="D84" i="68"/>
  <c r="DH83" i="68"/>
  <c r="CM90" i="68"/>
  <c r="BS83" i="68"/>
  <c r="BL83" i="68"/>
  <c r="AB83" i="68"/>
  <c r="D83" i="68"/>
  <c r="DH82" i="68"/>
  <c r="CM89" i="68"/>
  <c r="BS82" i="68"/>
  <c r="BL82" i="68"/>
  <c r="AB82" i="68"/>
  <c r="D82" i="68"/>
  <c r="DH81" i="68"/>
  <c r="CM88" i="68"/>
  <c r="BS81" i="68"/>
  <c r="BL81" i="68"/>
  <c r="AZ81" i="68"/>
  <c r="AB81" i="68"/>
  <c r="D81" i="68"/>
  <c r="DH80" i="68"/>
  <c r="CM86" i="68"/>
  <c r="BS80" i="68"/>
  <c r="BL80" i="68"/>
  <c r="AZ80" i="68"/>
  <c r="AB80" i="68"/>
  <c r="D80" i="68"/>
  <c r="DH79" i="68"/>
  <c r="CM85" i="68"/>
  <c r="BS79" i="68"/>
  <c r="BL79" i="68"/>
  <c r="AZ79" i="68"/>
  <c r="AB79" i="68"/>
  <c r="D79" i="68"/>
  <c r="DH78" i="68"/>
  <c r="CM84" i="68"/>
  <c r="BS78" i="68"/>
  <c r="BL78" i="68"/>
  <c r="AZ78" i="68"/>
  <c r="AB78" i="68"/>
  <c r="D78" i="68"/>
  <c r="DH77" i="68"/>
  <c r="CM83" i="68"/>
  <c r="BS77" i="68"/>
  <c r="BL77" i="68"/>
  <c r="AZ77" i="68"/>
  <c r="AB77" i="68"/>
  <c r="D77" i="68"/>
  <c r="DH76" i="68"/>
  <c r="CM82" i="68"/>
  <c r="BS76" i="68"/>
  <c r="BL76" i="68"/>
  <c r="AZ76" i="68"/>
  <c r="AB76" i="68"/>
  <c r="D76" i="68"/>
  <c r="DH75" i="68"/>
  <c r="CM81" i="68"/>
  <c r="BS75" i="68"/>
  <c r="BL75" i="68"/>
  <c r="AZ75" i="68"/>
  <c r="AB75" i="68"/>
  <c r="D75" i="68"/>
  <c r="DH74" i="68"/>
  <c r="CM80" i="68"/>
  <c r="BS74" i="68"/>
  <c r="BL74" i="68"/>
  <c r="AZ74" i="68"/>
  <c r="AB74" i="68"/>
  <c r="D74" i="68"/>
  <c r="DH73" i="68"/>
  <c r="CM79" i="68"/>
  <c r="BS73" i="68"/>
  <c r="BL73" i="68"/>
  <c r="AZ73" i="68"/>
  <c r="AB73" i="68"/>
  <c r="D73" i="68"/>
  <c r="DH72" i="68"/>
  <c r="CM78" i="68"/>
  <c r="BS72" i="68"/>
  <c r="BL72" i="68"/>
  <c r="AZ72" i="68"/>
  <c r="AB72" i="68"/>
  <c r="D72" i="68"/>
  <c r="DH71" i="68"/>
  <c r="CM77" i="68"/>
  <c r="BS71" i="68"/>
  <c r="BL71" i="68"/>
  <c r="AZ71" i="68"/>
  <c r="AB71" i="68"/>
  <c r="D71" i="68"/>
  <c r="DH70" i="68"/>
  <c r="CM76" i="68"/>
  <c r="BS70" i="68"/>
  <c r="BL70" i="68"/>
  <c r="AZ70" i="68"/>
  <c r="AB70" i="68"/>
  <c r="D70" i="68"/>
  <c r="DH69" i="68"/>
  <c r="CM75" i="68"/>
  <c r="BS69" i="68"/>
  <c r="BL69" i="68"/>
  <c r="AZ69" i="68"/>
  <c r="AB69" i="68"/>
  <c r="D69" i="68"/>
  <c r="DH68" i="68"/>
  <c r="CM74" i="68"/>
  <c r="BS68" i="68"/>
  <c r="BL68" i="68"/>
  <c r="AZ68" i="68"/>
  <c r="AB68" i="68"/>
  <c r="D68" i="68"/>
  <c r="DH67" i="68"/>
  <c r="CM72" i="68"/>
  <c r="BS67" i="68"/>
  <c r="BL67" i="68"/>
  <c r="AZ67" i="68"/>
  <c r="AB67" i="68"/>
  <c r="D67" i="68"/>
  <c r="DH66" i="68"/>
  <c r="CM71" i="68"/>
  <c r="BS66" i="68"/>
  <c r="BL66" i="68"/>
  <c r="AZ66" i="68"/>
  <c r="AB66" i="68"/>
  <c r="D66" i="68"/>
  <c r="DH65" i="68"/>
  <c r="CM70" i="68"/>
  <c r="BS65" i="68"/>
  <c r="BL65" i="68"/>
  <c r="AZ65" i="68"/>
  <c r="AB65" i="68"/>
  <c r="D65" i="68"/>
  <c r="DH64" i="68"/>
  <c r="CM69" i="68"/>
  <c r="BS64" i="68"/>
  <c r="BL64" i="68"/>
  <c r="AZ64" i="68"/>
  <c r="AB64" i="68"/>
  <c r="D64" i="68"/>
  <c r="DH63" i="68"/>
  <c r="CM68" i="68"/>
  <c r="BS63" i="68"/>
  <c r="BL63" i="68"/>
  <c r="AZ63" i="68"/>
  <c r="AB63" i="68"/>
  <c r="D63" i="68"/>
  <c r="DH62" i="68"/>
  <c r="CM67" i="68"/>
  <c r="BS62" i="68"/>
  <c r="BL62" i="68"/>
  <c r="AZ62" i="68"/>
  <c r="AB62" i="68"/>
  <c r="D62" i="68"/>
  <c r="DH61" i="68"/>
  <c r="CM66" i="68"/>
  <c r="BS61" i="68"/>
  <c r="BL61" i="68"/>
  <c r="AZ61" i="68"/>
  <c r="AB61" i="68"/>
  <c r="D61" i="68"/>
  <c r="DH60" i="68"/>
  <c r="CM65" i="68"/>
  <c r="BS60" i="68"/>
  <c r="BL60" i="68"/>
  <c r="AZ60" i="68"/>
  <c r="AB60" i="68"/>
  <c r="D60" i="68"/>
  <c r="DH59" i="68"/>
  <c r="CM64" i="68"/>
  <c r="BS59" i="68"/>
  <c r="BL59" i="68"/>
  <c r="AZ59" i="68"/>
  <c r="AB59" i="68"/>
  <c r="D59" i="68"/>
  <c r="DH58" i="68"/>
  <c r="CM63" i="68"/>
  <c r="BS58" i="68"/>
  <c r="BL58" i="68"/>
  <c r="AZ58" i="68"/>
  <c r="AB58" i="68"/>
  <c r="D58" i="68"/>
  <c r="DH57" i="68"/>
  <c r="CM62" i="68"/>
  <c r="BS57" i="68"/>
  <c r="BL57" i="68"/>
  <c r="AZ57" i="68"/>
  <c r="AB57" i="68"/>
  <c r="D57" i="68"/>
  <c r="DH56" i="68"/>
  <c r="CM61" i="68"/>
  <c r="BS56" i="68"/>
  <c r="BL56" i="68"/>
  <c r="AZ56" i="68"/>
  <c r="AB56" i="68"/>
  <c r="D56" i="68"/>
  <c r="DH55" i="68"/>
  <c r="CM60" i="68"/>
  <c r="BS55" i="68"/>
  <c r="BL55" i="68"/>
  <c r="AZ55" i="68"/>
  <c r="AB55" i="68"/>
  <c r="D55" i="68"/>
  <c r="DH54" i="68"/>
  <c r="CM58" i="68"/>
  <c r="BS54" i="68"/>
  <c r="BL54" i="68"/>
  <c r="AZ54" i="68"/>
  <c r="AB54" i="68"/>
  <c r="D54" i="68"/>
  <c r="DH53" i="68"/>
  <c r="CM57" i="68"/>
  <c r="BS53" i="68"/>
  <c r="BL53" i="68"/>
  <c r="AZ53" i="68"/>
  <c r="AB53" i="68"/>
  <c r="D53" i="68"/>
  <c r="DH52" i="68"/>
  <c r="CM56" i="68"/>
  <c r="BS52" i="68"/>
  <c r="BL52" i="68"/>
  <c r="AZ52" i="68"/>
  <c r="AB52" i="68"/>
  <c r="D52" i="68"/>
  <c r="DH51" i="68"/>
  <c r="CM55" i="68"/>
  <c r="BS51" i="68"/>
  <c r="BL51" i="68"/>
  <c r="AZ51" i="68"/>
  <c r="AB51" i="68"/>
  <c r="D51" i="68"/>
  <c r="DH50" i="68"/>
  <c r="CM54" i="68"/>
  <c r="BS50" i="68"/>
  <c r="BL50" i="68"/>
  <c r="AZ50" i="68"/>
  <c r="AB50" i="68"/>
  <c r="D50" i="68"/>
  <c r="DH49" i="68"/>
  <c r="CM53" i="68"/>
  <c r="BS49" i="68"/>
  <c r="BL49" i="68"/>
  <c r="AZ49" i="68"/>
  <c r="AB49" i="68"/>
  <c r="D49" i="68"/>
  <c r="DH48" i="68"/>
  <c r="CM52" i="68"/>
  <c r="BS48" i="68"/>
  <c r="BL48" i="68"/>
  <c r="AZ48" i="68"/>
  <c r="AB48" i="68"/>
  <c r="D48" i="68"/>
  <c r="DH47" i="68"/>
  <c r="CM51" i="68"/>
  <c r="BS47" i="68"/>
  <c r="BL47" i="68"/>
  <c r="AZ47" i="68"/>
  <c r="AB47" i="68"/>
  <c r="D47" i="68"/>
  <c r="DH46" i="68"/>
  <c r="CM50" i="68"/>
  <c r="BS46" i="68"/>
  <c r="BL46" i="68"/>
  <c r="AZ46" i="68"/>
  <c r="AB46" i="68"/>
  <c r="D46" i="68"/>
  <c r="DH45" i="68"/>
  <c r="CM49" i="68"/>
  <c r="BS45" i="68"/>
  <c r="BL45" i="68"/>
  <c r="AZ45" i="68"/>
  <c r="AB45" i="68"/>
  <c r="D45" i="68"/>
  <c r="DH44" i="68"/>
  <c r="CM48" i="68"/>
  <c r="BS44" i="68"/>
  <c r="BL44" i="68"/>
  <c r="AZ44" i="68"/>
  <c r="AB44" i="68"/>
  <c r="D44" i="68"/>
  <c r="DH43" i="68"/>
  <c r="CM47" i="68"/>
  <c r="BS43" i="68"/>
  <c r="BL43" i="68"/>
  <c r="AZ43" i="68"/>
  <c r="AB43" i="68"/>
  <c r="D43" i="68"/>
  <c r="DH42" i="68"/>
  <c r="CM46" i="68"/>
  <c r="BS42" i="68"/>
  <c r="BL42" i="68"/>
  <c r="AZ42" i="68"/>
  <c r="AB42" i="68"/>
  <c r="D42" i="68"/>
  <c r="DH41" i="68"/>
  <c r="CM44" i="68"/>
  <c r="BS41" i="68"/>
  <c r="BL41" i="68"/>
  <c r="AZ41" i="68"/>
  <c r="AB41" i="68"/>
  <c r="D41" i="68"/>
  <c r="DH40" i="68"/>
  <c r="CM43" i="68"/>
  <c r="BS40" i="68"/>
  <c r="BL40" i="68"/>
  <c r="AZ40" i="68"/>
  <c r="AB40" i="68"/>
  <c r="D40" i="68"/>
  <c r="DH39" i="68"/>
  <c r="CM42" i="68"/>
  <c r="BS39" i="68"/>
  <c r="BL39" i="68"/>
  <c r="AZ39" i="68"/>
  <c r="AB39" i="68"/>
  <c r="D39" i="68"/>
  <c r="DH38" i="68"/>
  <c r="CM41" i="68"/>
  <c r="BS38" i="68"/>
  <c r="BL38" i="68"/>
  <c r="AZ38" i="68"/>
  <c r="AB38" i="68"/>
  <c r="D38" i="68"/>
  <c r="DH37" i="68"/>
  <c r="CM40" i="68"/>
  <c r="BS37" i="68"/>
  <c r="BL37" i="68"/>
  <c r="AZ37" i="68"/>
  <c r="AB37" i="68"/>
  <c r="D37" i="68"/>
  <c r="DH36" i="68"/>
  <c r="CM39" i="68"/>
  <c r="BS36" i="68"/>
  <c r="BL36" i="68"/>
  <c r="AZ36" i="68"/>
  <c r="AB36" i="68"/>
  <c r="D36" i="68"/>
  <c r="DH35" i="68"/>
  <c r="CM38" i="68"/>
  <c r="BS35" i="68"/>
  <c r="BL35" i="68"/>
  <c r="AZ35" i="68"/>
  <c r="AB35" i="68"/>
  <c r="D35" i="68"/>
  <c r="DH34" i="68"/>
  <c r="CM37" i="68"/>
  <c r="BS34" i="68"/>
  <c r="BL34" i="68"/>
  <c r="AZ34" i="68"/>
  <c r="AB34" i="68"/>
  <c r="D34" i="68"/>
  <c r="DH33" i="68"/>
  <c r="CM36" i="68"/>
  <c r="BS33" i="68"/>
  <c r="BL33" i="68"/>
  <c r="AZ33" i="68"/>
  <c r="AB33" i="68"/>
  <c r="D33" i="68"/>
  <c r="DH32" i="68"/>
  <c r="CM35" i="68"/>
  <c r="BS32" i="68"/>
  <c r="BL32" i="68"/>
  <c r="AZ32" i="68"/>
  <c r="AB32" i="68"/>
  <c r="D32" i="68"/>
  <c r="DH31" i="68"/>
  <c r="CM34" i="68"/>
  <c r="BS31" i="68"/>
  <c r="BL31" i="68"/>
  <c r="AZ31" i="68"/>
  <c r="AB31" i="68"/>
  <c r="D31" i="68"/>
  <c r="DH30" i="68"/>
  <c r="CM33" i="68"/>
  <c r="BS30" i="68"/>
  <c r="BL30" i="68"/>
  <c r="AZ30" i="68"/>
  <c r="AB30" i="68"/>
  <c r="D30" i="68"/>
  <c r="DH29" i="68"/>
  <c r="CM32" i="68"/>
  <c r="BS29" i="68"/>
  <c r="BL29" i="68"/>
  <c r="AZ29" i="68"/>
  <c r="AB29" i="68"/>
  <c r="D29" i="68"/>
  <c r="DH28" i="68"/>
  <c r="CM30" i="68"/>
  <c r="BS28" i="68"/>
  <c r="BL28" i="68"/>
  <c r="AZ28" i="68"/>
  <c r="AB28" i="68"/>
  <c r="D28" i="68"/>
  <c r="DH27" i="68"/>
  <c r="CM29" i="68"/>
  <c r="BS27" i="68"/>
  <c r="BL27" i="68"/>
  <c r="AZ27" i="68"/>
  <c r="AB27" i="68"/>
  <c r="D27" i="68"/>
  <c r="DH26" i="68"/>
  <c r="CM28" i="68"/>
  <c r="BS26" i="68"/>
  <c r="BL26" i="68"/>
  <c r="AZ26" i="68"/>
  <c r="AB26" i="68"/>
  <c r="D26" i="68"/>
  <c r="DH25" i="68"/>
  <c r="CM27" i="68"/>
  <c r="BS25" i="68"/>
  <c r="BL25" i="68"/>
  <c r="AZ25" i="68"/>
  <c r="AB25" i="68"/>
  <c r="D25" i="68"/>
  <c r="DH24" i="68"/>
  <c r="CM26" i="68"/>
  <c r="BS24" i="68"/>
  <c r="BL24" i="68"/>
  <c r="AZ24" i="68"/>
  <c r="AB24" i="68"/>
  <c r="D24" i="68"/>
  <c r="DH23" i="68"/>
  <c r="CM25" i="68"/>
  <c r="BS23" i="68"/>
  <c r="BL23" i="68"/>
  <c r="AZ23" i="68"/>
  <c r="AB23" i="68"/>
  <c r="D23" i="68"/>
  <c r="DH22" i="68"/>
  <c r="CM24" i="68"/>
  <c r="BS22" i="68"/>
  <c r="BL22" i="68"/>
  <c r="AZ22" i="68"/>
  <c r="AB22" i="68"/>
  <c r="D22" i="68"/>
  <c r="DH21" i="68"/>
  <c r="CM23" i="68"/>
  <c r="BS21" i="68"/>
  <c r="BL21" i="68"/>
  <c r="AZ21" i="68"/>
  <c r="AB21" i="68"/>
  <c r="D21" i="68"/>
  <c r="DH20" i="68"/>
  <c r="CM22" i="68"/>
  <c r="BS20" i="68"/>
  <c r="BL20" i="68"/>
  <c r="AZ20" i="68"/>
  <c r="AB20" i="68"/>
  <c r="D20" i="68"/>
  <c r="DH19" i="68"/>
  <c r="CM21" i="68"/>
  <c r="BS19" i="68"/>
  <c r="BL19" i="68"/>
  <c r="AZ19" i="68"/>
  <c r="AB19" i="68"/>
  <c r="D19" i="68"/>
  <c r="DX18" i="68"/>
  <c r="DH18" i="68"/>
  <c r="CM20" i="68"/>
  <c r="BS18" i="68"/>
  <c r="BL18" i="68"/>
  <c r="AZ18" i="68"/>
  <c r="AB18" i="68"/>
  <c r="D18" i="68"/>
  <c r="DX17" i="68"/>
  <c r="DH17" i="68"/>
  <c r="CM19" i="68"/>
  <c r="BS17" i="68"/>
  <c r="BL17" i="68"/>
  <c r="AZ17" i="68"/>
  <c r="AB17" i="68"/>
  <c r="D17" i="68"/>
  <c r="DX16" i="68"/>
  <c r="DH16" i="68"/>
  <c r="CM18" i="68"/>
  <c r="BS16" i="68"/>
  <c r="BL16" i="68"/>
  <c r="AZ16" i="68"/>
  <c r="AB16" i="68"/>
  <c r="D16" i="68"/>
  <c r="DX15" i="68"/>
  <c r="CM16" i="68"/>
  <c r="BS15" i="68"/>
  <c r="BL15" i="68"/>
  <c r="AZ15" i="68"/>
  <c r="AX15" i="68"/>
  <c r="AW15" i="68"/>
  <c r="AV15" i="68"/>
  <c r="AU15" i="68"/>
  <c r="AT15" i="68"/>
  <c r="AS15" i="68"/>
  <c r="AR15" i="68"/>
  <c r="AQ15" i="68"/>
  <c r="AP15" i="68"/>
  <c r="AO15" i="68"/>
  <c r="AN15" i="68"/>
  <c r="AM15" i="68"/>
  <c r="AL15" i="68"/>
  <c r="AK15" i="68"/>
  <c r="AJ15" i="68"/>
  <c r="AI15" i="68"/>
  <c r="AH15" i="68"/>
  <c r="AG15" i="68"/>
  <c r="AF15" i="68"/>
  <c r="AE15" i="68"/>
  <c r="AB15" i="68"/>
  <c r="D15" i="68"/>
  <c r="DX14" i="68"/>
  <c r="DH14" i="68"/>
  <c r="DE15" i="68"/>
  <c r="DD15" i="68"/>
  <c r="DC15" i="68"/>
  <c r="DC15" i="56" s="1"/>
  <c r="DB15" i="68"/>
  <c r="DB15" i="56" s="1"/>
  <c r="DA15" i="68"/>
  <c r="CZ15" i="68"/>
  <c r="CY15" i="68"/>
  <c r="CY15" i="56" s="1"/>
  <c r="CX15" i="68"/>
  <c r="CX15" i="56" s="1"/>
  <c r="CW15" i="68"/>
  <c r="CV15" i="68"/>
  <c r="CU15" i="68"/>
  <c r="CU15" i="56" s="1"/>
  <c r="CT15" i="68"/>
  <c r="CT15" i="56" s="1"/>
  <c r="CS15" i="68"/>
  <c r="CR15" i="68"/>
  <c r="CQ15" i="68"/>
  <c r="CQ15" i="56" s="1"/>
  <c r="CP15" i="68"/>
  <c r="CP15" i="56" s="1"/>
  <c r="CM15" i="68"/>
  <c r="BS14" i="68"/>
  <c r="BL14" i="68"/>
  <c r="AZ14" i="68"/>
  <c r="AX14" i="68"/>
  <c r="AW14" i="68"/>
  <c r="AV14" i="68"/>
  <c r="AU14" i="68"/>
  <c r="AT14" i="68"/>
  <c r="AS14" i="68"/>
  <c r="AR14" i="68"/>
  <c r="AQ14" i="68"/>
  <c r="AP14" i="68"/>
  <c r="AO14" i="68"/>
  <c r="AN14" i="68"/>
  <c r="AM14" i="68"/>
  <c r="AL14" i="68"/>
  <c r="AK14" i="68"/>
  <c r="AJ14" i="68"/>
  <c r="AI14" i="68"/>
  <c r="AH14" i="68"/>
  <c r="AG14" i="68"/>
  <c r="AF14" i="68"/>
  <c r="AE14" i="68"/>
  <c r="AB14" i="68"/>
  <c r="D14" i="68"/>
  <c r="DX13" i="68"/>
  <c r="DH13" i="68"/>
  <c r="DE14" i="68"/>
  <c r="DE14" i="56" s="1"/>
  <c r="DD14" i="68"/>
  <c r="DC14" i="68"/>
  <c r="DB14" i="68"/>
  <c r="DB14" i="56" s="1"/>
  <c r="DA14" i="68"/>
  <c r="DA14" i="56" s="1"/>
  <c r="CZ14" i="68"/>
  <c r="CY14" i="68"/>
  <c r="CX14" i="68"/>
  <c r="CX14" i="56" s="1"/>
  <c r="CW14" i="68"/>
  <c r="CW14" i="56" s="1"/>
  <c r="CV14" i="68"/>
  <c r="CU14" i="68"/>
  <c r="CT14" i="68"/>
  <c r="CT14" i="56" s="1"/>
  <c r="CS14" i="68"/>
  <c r="CS14" i="56" s="1"/>
  <c r="CR14" i="68"/>
  <c r="CQ14" i="68"/>
  <c r="CP14" i="68"/>
  <c r="CP14" i="56" s="1"/>
  <c r="CM14" i="68"/>
  <c r="BS13" i="68"/>
  <c r="BL13" i="68"/>
  <c r="AZ13" i="68"/>
  <c r="AX13" i="68"/>
  <c r="AW13" i="68"/>
  <c r="AV13" i="68"/>
  <c r="AU13" i="68"/>
  <c r="AT13" i="68"/>
  <c r="AS13" i="68"/>
  <c r="AR13" i="68"/>
  <c r="AQ13" i="68"/>
  <c r="AP13" i="68"/>
  <c r="AO13" i="68"/>
  <c r="AN13" i="68"/>
  <c r="AM13" i="68"/>
  <c r="AL13" i="68"/>
  <c r="AK13" i="68"/>
  <c r="AJ13" i="68"/>
  <c r="AI13" i="68"/>
  <c r="AH13" i="68"/>
  <c r="AG13" i="68"/>
  <c r="AF13" i="68"/>
  <c r="AE13" i="68"/>
  <c r="AB13" i="68"/>
  <c r="D13" i="68"/>
  <c r="DX12" i="68"/>
  <c r="DH12" i="68"/>
  <c r="DE13" i="68"/>
  <c r="DE13" i="56" s="1"/>
  <c r="DD13" i="68"/>
  <c r="DD13" i="56" s="1"/>
  <c r="DC13" i="68"/>
  <c r="DB13" i="68"/>
  <c r="DB13" i="56" s="1"/>
  <c r="DA13" i="68"/>
  <c r="DA13" i="56" s="1"/>
  <c r="CZ13" i="68"/>
  <c r="CZ13" i="56" s="1"/>
  <c r="CY13" i="68"/>
  <c r="CX13" i="68"/>
  <c r="CX13" i="56" s="1"/>
  <c r="CW13" i="68"/>
  <c r="CW13" i="56" s="1"/>
  <c r="CV13" i="68"/>
  <c r="CV13" i="56" s="1"/>
  <c r="CU13" i="68"/>
  <c r="CT13" i="68"/>
  <c r="CT13" i="56" s="1"/>
  <c r="CS13" i="68"/>
  <c r="CS13" i="56" s="1"/>
  <c r="CR13" i="68"/>
  <c r="CR13" i="56" s="1"/>
  <c r="CQ13" i="68"/>
  <c r="CP13" i="68"/>
  <c r="CP13" i="56" s="1"/>
  <c r="CM13" i="68"/>
  <c r="BS12" i="68"/>
  <c r="BL12" i="68"/>
  <c r="AZ12" i="68"/>
  <c r="AX12" i="68"/>
  <c r="AW12" i="68"/>
  <c r="AV12" i="68"/>
  <c r="AU12" i="68"/>
  <c r="AT12" i="68"/>
  <c r="AS12" i="68"/>
  <c r="AR12" i="68"/>
  <c r="AQ12" i="68"/>
  <c r="AP12" i="68"/>
  <c r="AO12" i="68"/>
  <c r="AN12" i="68"/>
  <c r="AM12" i="68"/>
  <c r="AL12" i="68"/>
  <c r="AK12" i="68"/>
  <c r="AJ12" i="68"/>
  <c r="AI12" i="68"/>
  <c r="AH12" i="68"/>
  <c r="AG12" i="68"/>
  <c r="AF12" i="68"/>
  <c r="AE12" i="68"/>
  <c r="AB12" i="68"/>
  <c r="D12" i="68"/>
  <c r="DX11" i="68"/>
  <c r="DH11" i="68"/>
  <c r="DE12" i="68"/>
  <c r="DE12" i="56" s="1"/>
  <c r="DD12" i="68"/>
  <c r="DD12" i="56" s="1"/>
  <c r="DC12" i="68"/>
  <c r="DC12" i="56" s="1"/>
  <c r="DB12" i="68"/>
  <c r="DA12" i="68"/>
  <c r="DA12" i="56" s="1"/>
  <c r="CZ12" i="68"/>
  <c r="CZ12" i="56" s="1"/>
  <c r="CY12" i="68"/>
  <c r="CY12" i="56" s="1"/>
  <c r="CX12" i="68"/>
  <c r="CW12" i="68"/>
  <c r="CW12" i="56" s="1"/>
  <c r="CV12" i="68"/>
  <c r="CV12" i="56" s="1"/>
  <c r="CU12" i="68"/>
  <c r="CU12" i="56" s="1"/>
  <c r="CT12" i="68"/>
  <c r="CS12" i="68"/>
  <c r="CS12" i="56" s="1"/>
  <c r="CR12" i="68"/>
  <c r="CR12" i="56" s="1"/>
  <c r="CQ12" i="68"/>
  <c r="CQ12" i="56" s="1"/>
  <c r="CP12" i="68"/>
  <c r="CM12" i="68"/>
  <c r="BS11" i="68"/>
  <c r="BL11" i="68"/>
  <c r="AZ11" i="68"/>
  <c r="AX11" i="68"/>
  <c r="AW11" i="68"/>
  <c r="AV11" i="68"/>
  <c r="AU11" i="68"/>
  <c r="AT11" i="68"/>
  <c r="AS11" i="68"/>
  <c r="AR11" i="68"/>
  <c r="AQ11" i="68"/>
  <c r="AP11" i="68"/>
  <c r="AO11" i="68"/>
  <c r="AN11" i="68"/>
  <c r="AM11" i="68"/>
  <c r="AL11" i="68"/>
  <c r="AK11" i="68"/>
  <c r="AJ11" i="68"/>
  <c r="AI11" i="68"/>
  <c r="AH11" i="68"/>
  <c r="AG11" i="68"/>
  <c r="AF11" i="68"/>
  <c r="AE11" i="68"/>
  <c r="AB11" i="68"/>
  <c r="D11" i="68"/>
  <c r="DX10" i="68"/>
  <c r="DH10" i="68"/>
  <c r="DE11" i="68"/>
  <c r="DD11" i="68"/>
  <c r="DD11" i="56" s="1"/>
  <c r="DC11" i="68"/>
  <c r="DC11" i="56" s="1"/>
  <c r="DB11" i="68"/>
  <c r="DB11" i="56" s="1"/>
  <c r="DA11" i="68"/>
  <c r="CZ11" i="68"/>
  <c r="CZ11" i="56" s="1"/>
  <c r="CY11" i="68"/>
  <c r="CY11" i="56" s="1"/>
  <c r="CX11" i="68"/>
  <c r="CX11" i="56" s="1"/>
  <c r="CW11" i="68"/>
  <c r="CV11" i="68"/>
  <c r="CV11" i="56" s="1"/>
  <c r="CU11" i="68"/>
  <c r="CU11" i="56" s="1"/>
  <c r="CT11" i="68"/>
  <c r="CT11" i="56" s="1"/>
  <c r="CS11" i="68"/>
  <c r="CR11" i="68"/>
  <c r="CR11" i="56" s="1"/>
  <c r="CQ11" i="68"/>
  <c r="CQ11" i="56" s="1"/>
  <c r="CP11" i="68"/>
  <c r="CP11" i="56" s="1"/>
  <c r="CM11" i="68"/>
  <c r="BS10" i="68"/>
  <c r="BL10" i="68"/>
  <c r="AZ10" i="68"/>
  <c r="AX10" i="68"/>
  <c r="AW10" i="68"/>
  <c r="AV10" i="68"/>
  <c r="AU10" i="68"/>
  <c r="AT10" i="68"/>
  <c r="AS10" i="68"/>
  <c r="AR10" i="68"/>
  <c r="AQ10" i="68"/>
  <c r="AP10" i="68"/>
  <c r="AO10" i="68"/>
  <c r="AN10" i="68"/>
  <c r="AM10" i="68"/>
  <c r="AL10" i="68"/>
  <c r="AK10" i="68"/>
  <c r="AJ10" i="68"/>
  <c r="AI10" i="68"/>
  <c r="AH10" i="68"/>
  <c r="AG10" i="68"/>
  <c r="AF10" i="68"/>
  <c r="AE10" i="68"/>
  <c r="AB10" i="68"/>
  <c r="D10" i="68"/>
  <c r="DX9" i="68"/>
  <c r="DH9" i="68"/>
  <c r="DE10" i="68"/>
  <c r="DE10" i="56" s="1"/>
  <c r="DD10" i="68"/>
  <c r="DD10" i="56" s="1"/>
  <c r="DC10" i="68"/>
  <c r="DC10" i="56" s="1"/>
  <c r="DB10" i="68"/>
  <c r="DB10" i="56" s="1"/>
  <c r="DA10" i="68"/>
  <c r="DA10" i="56" s="1"/>
  <c r="CZ10" i="68"/>
  <c r="CZ10" i="56" s="1"/>
  <c r="CY10" i="68"/>
  <c r="CY10" i="56" s="1"/>
  <c r="CX10" i="68"/>
  <c r="CX10" i="56" s="1"/>
  <c r="CW10" i="68"/>
  <c r="CW10" i="56" s="1"/>
  <c r="CV10" i="68"/>
  <c r="CV10" i="56" s="1"/>
  <c r="CU10" i="68"/>
  <c r="CU10" i="56" s="1"/>
  <c r="CT10" i="68"/>
  <c r="CT10" i="56" s="1"/>
  <c r="CS10" i="68"/>
  <c r="CS10" i="56" s="1"/>
  <c r="CR10" i="68"/>
  <c r="CR10" i="56" s="1"/>
  <c r="CQ10" i="68"/>
  <c r="CQ10" i="56" s="1"/>
  <c r="CP10" i="68"/>
  <c r="CP10" i="56" s="1"/>
  <c r="CM10" i="68"/>
  <c r="BS9" i="68"/>
  <c r="BL9" i="68"/>
  <c r="AZ9" i="68"/>
  <c r="AX9" i="68"/>
  <c r="AW9" i="68"/>
  <c r="AV9" i="68"/>
  <c r="AU9" i="68"/>
  <c r="AT9" i="68"/>
  <c r="AS9" i="68"/>
  <c r="AR9" i="68"/>
  <c r="AQ9" i="68"/>
  <c r="AP9" i="68"/>
  <c r="AO9" i="68"/>
  <c r="AN9" i="68"/>
  <c r="AM9" i="68"/>
  <c r="AL9" i="68"/>
  <c r="AK9" i="68"/>
  <c r="AJ9" i="68"/>
  <c r="AI9" i="68"/>
  <c r="AH9" i="68"/>
  <c r="AG9" i="68"/>
  <c r="AF9" i="68"/>
  <c r="AE9" i="68"/>
  <c r="AB9" i="68"/>
  <c r="D9" i="68"/>
  <c r="DX8" i="68"/>
  <c r="DH8" i="68"/>
  <c r="DE9" i="68"/>
  <c r="DE9" i="56" s="1"/>
  <c r="DD9" i="68"/>
  <c r="DD9" i="56" s="1"/>
  <c r="DC9" i="68"/>
  <c r="DC9" i="56" s="1"/>
  <c r="DB9" i="68"/>
  <c r="DB9" i="56" s="1"/>
  <c r="DA9" i="68"/>
  <c r="DA9" i="56" s="1"/>
  <c r="CZ9" i="68"/>
  <c r="CZ9" i="56" s="1"/>
  <c r="CY9" i="68"/>
  <c r="CY9" i="56" s="1"/>
  <c r="CX9" i="68"/>
  <c r="CX9" i="56" s="1"/>
  <c r="CW9" i="68"/>
  <c r="CW9" i="56" s="1"/>
  <c r="CV9" i="68"/>
  <c r="CV9" i="56" s="1"/>
  <c r="CU9" i="68"/>
  <c r="CU9" i="56" s="1"/>
  <c r="CT9" i="68"/>
  <c r="CT9" i="56" s="1"/>
  <c r="CS9" i="68"/>
  <c r="CS9" i="56" s="1"/>
  <c r="CR9" i="68"/>
  <c r="CR9" i="56" s="1"/>
  <c r="CQ9" i="68"/>
  <c r="CQ9" i="56" s="1"/>
  <c r="CP9" i="68"/>
  <c r="CP9" i="56" s="1"/>
  <c r="CM9" i="68"/>
  <c r="BS8" i="68"/>
  <c r="BL8" i="68"/>
  <c r="AZ8" i="68"/>
  <c r="AX8" i="68"/>
  <c r="AW8" i="68"/>
  <c r="AV8" i="68"/>
  <c r="AU8" i="68"/>
  <c r="AT8" i="68"/>
  <c r="AS8" i="68"/>
  <c r="AR8" i="68"/>
  <c r="AQ8" i="68"/>
  <c r="AP8" i="68"/>
  <c r="AO8" i="68"/>
  <c r="AN8" i="68"/>
  <c r="AM8" i="68"/>
  <c r="AL8" i="68"/>
  <c r="AK8" i="68"/>
  <c r="AJ8" i="68"/>
  <c r="AI8" i="68"/>
  <c r="AH8" i="68"/>
  <c r="AG8" i="68"/>
  <c r="AF8" i="68"/>
  <c r="AE8" i="68"/>
  <c r="AB8" i="68"/>
  <c r="D8" i="68"/>
  <c r="DX7" i="68"/>
  <c r="DH7" i="68"/>
  <c r="DE8" i="68"/>
  <c r="DE8" i="56" s="1"/>
  <c r="DD8" i="68"/>
  <c r="DD8" i="56" s="1"/>
  <c r="DC8" i="68"/>
  <c r="DC8" i="56" s="1"/>
  <c r="DB8" i="68"/>
  <c r="DB8" i="56" s="1"/>
  <c r="DA8" i="68"/>
  <c r="DA8" i="56" s="1"/>
  <c r="CZ8" i="68"/>
  <c r="CZ8" i="56" s="1"/>
  <c r="CY8" i="68"/>
  <c r="CY8" i="56" s="1"/>
  <c r="CX8" i="68"/>
  <c r="CX8" i="56" s="1"/>
  <c r="CW8" i="68"/>
  <c r="CW8" i="56" s="1"/>
  <c r="CV8" i="68"/>
  <c r="CV8" i="56" s="1"/>
  <c r="CU8" i="68"/>
  <c r="CU8" i="56" s="1"/>
  <c r="CT8" i="68"/>
  <c r="CT8" i="56" s="1"/>
  <c r="CS8" i="68"/>
  <c r="CS8" i="56" s="1"/>
  <c r="CR8" i="68"/>
  <c r="CR8" i="56" s="1"/>
  <c r="CQ8" i="68"/>
  <c r="CQ8" i="56" s="1"/>
  <c r="CP8" i="68"/>
  <c r="CP8" i="56" s="1"/>
  <c r="CM8" i="68"/>
  <c r="BS7" i="68"/>
  <c r="BL7" i="68"/>
  <c r="AX7" i="68"/>
  <c r="AW7" i="68"/>
  <c r="AV7" i="68"/>
  <c r="AU7" i="68"/>
  <c r="AT7" i="68"/>
  <c r="AS7" i="68"/>
  <c r="AR7" i="68"/>
  <c r="AQ7" i="68"/>
  <c r="AP7" i="68"/>
  <c r="AO7" i="68"/>
  <c r="AN7" i="68"/>
  <c r="AM7" i="68"/>
  <c r="AL7" i="68"/>
  <c r="AK7" i="68"/>
  <c r="AJ7" i="68"/>
  <c r="AI7" i="68"/>
  <c r="AH7" i="68"/>
  <c r="AG7" i="68"/>
  <c r="AF7" i="68"/>
  <c r="AE7" i="68"/>
  <c r="AB7" i="68"/>
  <c r="D7" i="68"/>
  <c r="DX6" i="68"/>
  <c r="DH6" i="68"/>
  <c r="DE7" i="68"/>
  <c r="DE7" i="56" s="1"/>
  <c r="DD7" i="68"/>
  <c r="DD7" i="56" s="1"/>
  <c r="DC7" i="68"/>
  <c r="DC7" i="56" s="1"/>
  <c r="DB7" i="68"/>
  <c r="DB7" i="56" s="1"/>
  <c r="DA7" i="68"/>
  <c r="DA7" i="56" s="1"/>
  <c r="CZ7" i="68"/>
  <c r="CZ7" i="56" s="1"/>
  <c r="CY7" i="68"/>
  <c r="CY7" i="56" s="1"/>
  <c r="CX7" i="68"/>
  <c r="CX7" i="56" s="1"/>
  <c r="CW7" i="68"/>
  <c r="CW7" i="56" s="1"/>
  <c r="CV7" i="68"/>
  <c r="CV7" i="56" s="1"/>
  <c r="CU7" i="68"/>
  <c r="CU7" i="56" s="1"/>
  <c r="CT7" i="68"/>
  <c r="CT7" i="56" s="1"/>
  <c r="CS7" i="68"/>
  <c r="CS7" i="56" s="1"/>
  <c r="CR7" i="68"/>
  <c r="CR7" i="56" s="1"/>
  <c r="CQ7" i="68"/>
  <c r="CQ7" i="56" s="1"/>
  <c r="CP7" i="68"/>
  <c r="CP7" i="56" s="1"/>
  <c r="CM7" i="68"/>
  <c r="BS6" i="68"/>
  <c r="BL6" i="68"/>
  <c r="AZ6" i="68"/>
  <c r="AX6" i="68"/>
  <c r="AW6" i="68"/>
  <c r="AV6" i="68"/>
  <c r="AU6" i="68"/>
  <c r="AT6" i="68"/>
  <c r="AS6" i="68"/>
  <c r="AR6" i="68"/>
  <c r="AQ6" i="68"/>
  <c r="AP6" i="68"/>
  <c r="AO6" i="68"/>
  <c r="AN6" i="68"/>
  <c r="AM6" i="68"/>
  <c r="AL6" i="68"/>
  <c r="AK6" i="68"/>
  <c r="AJ6" i="68"/>
  <c r="AI6" i="68"/>
  <c r="AH6" i="68"/>
  <c r="AG6" i="68"/>
  <c r="AF6" i="68"/>
  <c r="AE6" i="68"/>
  <c r="AB6" i="68"/>
  <c r="D6" i="68"/>
  <c r="DX5" i="68"/>
  <c r="DH5" i="68"/>
  <c r="DE6" i="68"/>
  <c r="DE6" i="56" s="1"/>
  <c r="DD6" i="68"/>
  <c r="DD6" i="56" s="1"/>
  <c r="DC6" i="68"/>
  <c r="DC6" i="56" s="1"/>
  <c r="DB6" i="68"/>
  <c r="DB6" i="56" s="1"/>
  <c r="DA6" i="68"/>
  <c r="DA6" i="56" s="1"/>
  <c r="CZ6" i="68"/>
  <c r="CZ6" i="56" s="1"/>
  <c r="CY6" i="68"/>
  <c r="CY6" i="56" s="1"/>
  <c r="CX6" i="68"/>
  <c r="CX6" i="56" s="1"/>
  <c r="CW6" i="68"/>
  <c r="CW6" i="56" s="1"/>
  <c r="CV6" i="68"/>
  <c r="CV6" i="56" s="1"/>
  <c r="CU6" i="68"/>
  <c r="CU6" i="56" s="1"/>
  <c r="CT6" i="68"/>
  <c r="CT6" i="56" s="1"/>
  <c r="CS6" i="68"/>
  <c r="CS6" i="56" s="1"/>
  <c r="CR6" i="68"/>
  <c r="CR6" i="56" s="1"/>
  <c r="CQ6" i="68"/>
  <c r="CQ6" i="56" s="1"/>
  <c r="CP6" i="68"/>
  <c r="CP6" i="56" s="1"/>
  <c r="CM6" i="68"/>
  <c r="BS5" i="68"/>
  <c r="BL5" i="68"/>
  <c r="AZ5" i="68"/>
  <c r="AX5" i="68"/>
  <c r="AW5" i="68"/>
  <c r="AV5" i="68"/>
  <c r="AU5" i="68"/>
  <c r="AT5" i="68"/>
  <c r="AS5" i="68"/>
  <c r="AR5" i="68"/>
  <c r="AQ5" i="68"/>
  <c r="AP5" i="68"/>
  <c r="AO5" i="68"/>
  <c r="AN5" i="68"/>
  <c r="AM5" i="68"/>
  <c r="AL5" i="68"/>
  <c r="AK5" i="68"/>
  <c r="AJ5" i="68"/>
  <c r="AI5" i="68"/>
  <c r="AH5" i="68"/>
  <c r="AG5" i="68"/>
  <c r="AF5" i="68"/>
  <c r="AE5" i="68"/>
  <c r="AB5" i="68"/>
  <c r="D5" i="68"/>
  <c r="DX4" i="68"/>
  <c r="DH4" i="68"/>
  <c r="DE5" i="68"/>
  <c r="DE5" i="56" s="1"/>
  <c r="DD5" i="68"/>
  <c r="DD5" i="56" s="1"/>
  <c r="DC5" i="68"/>
  <c r="DC5" i="56" s="1"/>
  <c r="DB5" i="68"/>
  <c r="DB5" i="56" s="1"/>
  <c r="DA5" i="68"/>
  <c r="DA5" i="56" s="1"/>
  <c r="CZ5" i="68"/>
  <c r="CZ5" i="56" s="1"/>
  <c r="CY5" i="68"/>
  <c r="CY5" i="56" s="1"/>
  <c r="CX5" i="68"/>
  <c r="CX5" i="56" s="1"/>
  <c r="CW5" i="68"/>
  <c r="CW5" i="56" s="1"/>
  <c r="CV5" i="68"/>
  <c r="CV5" i="56" s="1"/>
  <c r="CU5" i="68"/>
  <c r="CU5" i="56" s="1"/>
  <c r="CT5" i="68"/>
  <c r="CT5" i="56" s="1"/>
  <c r="CS5" i="68"/>
  <c r="CS5" i="56" s="1"/>
  <c r="CR5" i="68"/>
  <c r="CR5" i="56" s="1"/>
  <c r="CQ5" i="68"/>
  <c r="CQ5" i="56" s="1"/>
  <c r="CP5" i="68"/>
  <c r="CP5" i="56" s="1"/>
  <c r="CM5" i="68"/>
  <c r="BS4" i="68"/>
  <c r="BL4" i="68"/>
  <c r="AZ4" i="68"/>
  <c r="AX4" i="68"/>
  <c r="AW4" i="68"/>
  <c r="AV4" i="68"/>
  <c r="AU4" i="68"/>
  <c r="AT4" i="68"/>
  <c r="AS4" i="68"/>
  <c r="AR4" i="68"/>
  <c r="AQ4" i="68"/>
  <c r="AP4" i="68"/>
  <c r="AO4" i="68"/>
  <c r="AN4" i="68"/>
  <c r="AM4" i="68"/>
  <c r="AL4" i="68"/>
  <c r="AK4" i="68"/>
  <c r="AJ4" i="68"/>
  <c r="AI4" i="68"/>
  <c r="AH4" i="68"/>
  <c r="AG4" i="68"/>
  <c r="AF4" i="68"/>
  <c r="AE4" i="68"/>
  <c r="AB4" i="68"/>
  <c r="D4" i="68"/>
  <c r="EP3" i="68"/>
  <c r="EO3" i="68"/>
  <c r="EN3" i="68"/>
  <c r="EM3" i="68"/>
  <c r="EL3" i="68"/>
  <c r="EK3" i="68"/>
  <c r="EJ3" i="68"/>
  <c r="EI3" i="56" s="1"/>
  <c r="EI3" i="68"/>
  <c r="EH3" i="68"/>
  <c r="EG3" i="68"/>
  <c r="EF3" i="68"/>
  <c r="EE3" i="56" s="1"/>
  <c r="EE3" i="68"/>
  <c r="ED3" i="56" s="1"/>
  <c r="ED3" i="68"/>
  <c r="EC3" i="68"/>
  <c r="EB3" i="68"/>
  <c r="EA3" i="56" s="1"/>
  <c r="EA3" i="68"/>
  <c r="DX3" i="68"/>
  <c r="DH3" i="68"/>
  <c r="DE4" i="68"/>
  <c r="DE4" i="56" s="1"/>
  <c r="DE32" i="56" s="1"/>
  <c r="DD4" i="68"/>
  <c r="DD4" i="56" s="1"/>
  <c r="DD32" i="56" s="1"/>
  <c r="DC4" i="68"/>
  <c r="DC4" i="56" s="1"/>
  <c r="DC32" i="56" s="1"/>
  <c r="DB4" i="68"/>
  <c r="DB4" i="56" s="1"/>
  <c r="DB32" i="56" s="1"/>
  <c r="DA4" i="68"/>
  <c r="DA4" i="56" s="1"/>
  <c r="DA32" i="56" s="1"/>
  <c r="CZ4" i="68"/>
  <c r="CZ4" i="56" s="1"/>
  <c r="CZ32" i="56" s="1"/>
  <c r="CY4" i="68"/>
  <c r="CY4" i="56" s="1"/>
  <c r="CY32" i="56" s="1"/>
  <c r="CX4" i="68"/>
  <c r="CX4" i="56" s="1"/>
  <c r="CX32" i="56" s="1"/>
  <c r="CW4" i="68"/>
  <c r="CW4" i="56" s="1"/>
  <c r="CW32" i="56" s="1"/>
  <c r="CV4" i="68"/>
  <c r="CV4" i="56" s="1"/>
  <c r="CV32" i="56" s="1"/>
  <c r="CU4" i="68"/>
  <c r="CU4" i="56" s="1"/>
  <c r="CU32" i="56" s="1"/>
  <c r="CT4" i="68"/>
  <c r="CT4" i="56" s="1"/>
  <c r="CT32" i="56" s="1"/>
  <c r="CS4" i="68"/>
  <c r="CS4" i="56" s="1"/>
  <c r="CS32" i="56" s="1"/>
  <c r="CR4" i="68"/>
  <c r="CR4" i="56" s="1"/>
  <c r="CR32" i="56" s="1"/>
  <c r="CQ4" i="68"/>
  <c r="CQ4" i="56" s="1"/>
  <c r="CQ32" i="56" s="1"/>
  <c r="CP4" i="68"/>
  <c r="CP4" i="56" s="1"/>
  <c r="CP32" i="56" s="1"/>
  <c r="CM4" i="68"/>
  <c r="BS3" i="68"/>
  <c r="BL3" i="68"/>
  <c r="AZ3" i="68"/>
  <c r="AX3" i="68"/>
  <c r="AW3" i="68"/>
  <c r="AV3" i="68"/>
  <c r="AU3" i="68"/>
  <c r="AT3" i="68"/>
  <c r="AS3" i="68"/>
  <c r="AR3" i="68"/>
  <c r="AQ3" i="68"/>
  <c r="AP3" i="68"/>
  <c r="AO3" i="68"/>
  <c r="AN3" i="68"/>
  <c r="AM3" i="68"/>
  <c r="AL3" i="68"/>
  <c r="AK3" i="68"/>
  <c r="AJ3" i="68"/>
  <c r="AI3" i="68"/>
  <c r="AH3" i="68"/>
  <c r="AG3" i="68"/>
  <c r="AF3" i="68"/>
  <c r="AE3" i="68"/>
  <c r="AB3" i="68"/>
  <c r="D3" i="68"/>
  <c r="AB2" i="68"/>
  <c r="D2" i="68"/>
  <c r="CT68" i="68" l="1"/>
  <c r="CT12" i="56"/>
  <c r="ED7" i="56"/>
  <c r="ED10" i="56"/>
  <c r="ED5" i="56"/>
  <c r="ED16" i="56"/>
  <c r="ED14" i="56"/>
  <c r="ED17" i="56"/>
  <c r="ED18" i="56"/>
  <c r="ED12" i="56"/>
  <c r="ED8" i="56"/>
  <c r="ED13" i="56"/>
  <c r="ED9" i="56"/>
  <c r="ED11" i="56"/>
  <c r="ED15" i="56"/>
  <c r="ED6" i="56"/>
  <c r="EM5" i="68"/>
  <c r="EL3" i="56"/>
  <c r="EE5" i="56"/>
  <c r="EE6" i="56"/>
  <c r="EE7" i="56"/>
  <c r="EE17" i="56"/>
  <c r="EE18" i="56"/>
  <c r="EE8" i="56"/>
  <c r="EE9" i="56"/>
  <c r="EE10" i="56"/>
  <c r="EE11" i="56"/>
  <c r="EE12" i="56"/>
  <c r="EE13" i="56"/>
  <c r="EE14" i="56"/>
  <c r="EE15" i="56"/>
  <c r="EE16" i="56"/>
  <c r="AM41" i="68"/>
  <c r="AN41" i="68"/>
  <c r="AN42" i="68"/>
  <c r="DC55" i="68"/>
  <c r="DC13" i="56"/>
  <c r="DC111" i="56" s="1"/>
  <c r="AO42" i="68"/>
  <c r="AS52" i="68"/>
  <c r="CU42" i="68"/>
  <c r="CU14" i="56"/>
  <c r="CU154" i="56" s="1"/>
  <c r="DC42" i="68"/>
  <c r="DC14" i="56"/>
  <c r="AH57" i="68"/>
  <c r="AP57" i="68"/>
  <c r="AX57" i="68"/>
  <c r="CS39" i="68"/>
  <c r="CS11" i="56"/>
  <c r="CS95" i="56" s="1"/>
  <c r="DA39" i="68"/>
  <c r="DA11" i="56"/>
  <c r="DB68" i="68"/>
  <c r="DB12" i="56"/>
  <c r="DB96" i="56" s="1"/>
  <c r="EN16" i="68"/>
  <c r="EM3" i="56"/>
  <c r="AU41" i="68"/>
  <c r="AF41" i="68"/>
  <c r="AV41" i="68"/>
  <c r="AF42" i="68"/>
  <c r="AV42" i="68"/>
  <c r="CU55" i="68"/>
  <c r="CU13" i="56"/>
  <c r="CU111" i="56" s="1"/>
  <c r="AG42" i="68"/>
  <c r="AW42" i="68"/>
  <c r="CV42" i="68"/>
  <c r="CV14" i="56"/>
  <c r="CV98" i="56" s="1"/>
  <c r="DD42" i="68"/>
  <c r="DD14" i="56"/>
  <c r="DD98" i="56" s="1"/>
  <c r="EG9" i="68"/>
  <c r="EF3" i="56"/>
  <c r="EO9" i="68"/>
  <c r="EN3" i="56"/>
  <c r="AL67" i="68"/>
  <c r="AT67" i="68"/>
  <c r="AI41" i="68"/>
  <c r="AQ41" i="68"/>
  <c r="CQ42" i="68"/>
  <c r="CQ14" i="56"/>
  <c r="CY42" i="68"/>
  <c r="CY14" i="56"/>
  <c r="CY42" i="56" s="1"/>
  <c r="CV43" i="68"/>
  <c r="CV15" i="56"/>
  <c r="CV71" i="56" s="1"/>
  <c r="DD43" i="68"/>
  <c r="DD15" i="56"/>
  <c r="EH18" i="68"/>
  <c r="EG3" i="56"/>
  <c r="EP14" i="68"/>
  <c r="EO3" i="56"/>
  <c r="EA11" i="68"/>
  <c r="DZ3" i="56"/>
  <c r="EI15" i="68"/>
  <c r="EH3" i="56"/>
  <c r="AE68" i="68"/>
  <c r="AM68" i="68"/>
  <c r="AU68" i="68"/>
  <c r="CW43" i="68"/>
  <c r="CW15" i="56"/>
  <c r="CW85" i="56" s="1"/>
  <c r="DE43" i="68"/>
  <c r="DE15" i="56"/>
  <c r="DE197" i="56" s="1"/>
  <c r="AG57" i="68"/>
  <c r="AO71" i="68"/>
  <c r="AW57" i="68"/>
  <c r="AJ70" i="68"/>
  <c r="AR70" i="68"/>
  <c r="CZ43" i="68"/>
  <c r="CZ15" i="56"/>
  <c r="CZ43" i="56" s="1"/>
  <c r="AS57" i="68"/>
  <c r="EA17" i="56"/>
  <c r="EA18" i="56"/>
  <c r="EA8" i="56"/>
  <c r="EA9" i="56"/>
  <c r="EA10" i="56"/>
  <c r="EA11" i="56"/>
  <c r="EA12" i="56"/>
  <c r="EA13" i="56"/>
  <c r="EA14" i="56"/>
  <c r="EA15" i="56"/>
  <c r="EA16" i="56"/>
  <c r="EA5" i="56"/>
  <c r="EA6" i="56"/>
  <c r="EA7" i="56"/>
  <c r="CW39" i="68"/>
  <c r="CW11" i="56"/>
  <c r="AP67" i="68"/>
  <c r="CP68" i="68"/>
  <c r="CP12" i="56"/>
  <c r="CP96" i="56" s="1"/>
  <c r="CX68" i="68"/>
  <c r="CX12" i="56"/>
  <c r="CX54" i="56" s="1"/>
  <c r="AI68" i="68"/>
  <c r="AQ68" i="68"/>
  <c r="CQ55" i="68"/>
  <c r="CQ13" i="56"/>
  <c r="CQ55" i="56" s="1"/>
  <c r="AJ41" i="68"/>
  <c r="CZ42" i="68"/>
  <c r="CZ14" i="56"/>
  <c r="CZ140" i="56" s="1"/>
  <c r="AK42" i="68"/>
  <c r="DA43" i="68"/>
  <c r="DA15" i="56"/>
  <c r="DA113" i="56" s="1"/>
  <c r="AL57" i="68"/>
  <c r="EC17" i="68"/>
  <c r="EB3" i="56"/>
  <c r="EK5" i="68"/>
  <c r="EJ3" i="56"/>
  <c r="CR43" i="68"/>
  <c r="CR15" i="56"/>
  <c r="CR99" i="56" s="1"/>
  <c r="AK57" i="68"/>
  <c r="EI15" i="56"/>
  <c r="EI16" i="56"/>
  <c r="EI5" i="56"/>
  <c r="EI6" i="56"/>
  <c r="EI7" i="56"/>
  <c r="EI17" i="56"/>
  <c r="EI18" i="56"/>
  <c r="EI8" i="56"/>
  <c r="EI9" i="56"/>
  <c r="EI10" i="56"/>
  <c r="EI11" i="56"/>
  <c r="EI12" i="56"/>
  <c r="EI13" i="56"/>
  <c r="EI14" i="56"/>
  <c r="AW52" i="68"/>
  <c r="DE39" i="68"/>
  <c r="DE11" i="56"/>
  <c r="DE53" i="56" s="1"/>
  <c r="AH67" i="68"/>
  <c r="AX67" i="68"/>
  <c r="CY55" i="68"/>
  <c r="CY13" i="56"/>
  <c r="CY55" i="56" s="1"/>
  <c r="AR69" i="68"/>
  <c r="CR42" i="68"/>
  <c r="CR14" i="56"/>
  <c r="CR182" i="56" s="1"/>
  <c r="AS42" i="68"/>
  <c r="CS43" i="68"/>
  <c r="CS15" i="56"/>
  <c r="CS225" i="56" s="1"/>
  <c r="AT57" i="68"/>
  <c r="ED18" i="68"/>
  <c r="EC3" i="56"/>
  <c r="EL14" i="68"/>
  <c r="EK3" i="56"/>
  <c r="EH14" i="68"/>
  <c r="EP18" i="68"/>
  <c r="EK13" i="68"/>
  <c r="EC10" i="68"/>
  <c r="EG12" i="68"/>
  <c r="EC5" i="68"/>
  <c r="EG5" i="68"/>
  <c r="EO5" i="68"/>
  <c r="EH10" i="68"/>
  <c r="EO12" i="68"/>
  <c r="AF185" i="68"/>
  <c r="AF199" i="68"/>
  <c r="AF171" i="68"/>
  <c r="AF157" i="68"/>
  <c r="AF213" i="68"/>
  <c r="AF129" i="68"/>
  <c r="AF143" i="68"/>
  <c r="AF101" i="68"/>
  <c r="AF115" i="68"/>
  <c r="AF87" i="68"/>
  <c r="AF73" i="68"/>
  <c r="AF45" i="68"/>
  <c r="AF31" i="68"/>
  <c r="AF59" i="68"/>
  <c r="AN185" i="68"/>
  <c r="AN213" i="68"/>
  <c r="AN199" i="68"/>
  <c r="AN171" i="68"/>
  <c r="AN157" i="68"/>
  <c r="AN143" i="68"/>
  <c r="AN129" i="68"/>
  <c r="AN101" i="68"/>
  <c r="AN115" i="68"/>
  <c r="AN87" i="68"/>
  <c r="AN73" i="68"/>
  <c r="AN45" i="68"/>
  <c r="AN31" i="68"/>
  <c r="AN59" i="68"/>
  <c r="AV185" i="68"/>
  <c r="AV213" i="68"/>
  <c r="AV199" i="68"/>
  <c r="AV171" i="68"/>
  <c r="AV157" i="68"/>
  <c r="AV129" i="68"/>
  <c r="AV143" i="68"/>
  <c r="AV101" i="68"/>
  <c r="AV115" i="68"/>
  <c r="AV87" i="68"/>
  <c r="AV73" i="68"/>
  <c r="AV45" i="68"/>
  <c r="AV31" i="68"/>
  <c r="AV59" i="68"/>
  <c r="CR214" i="68"/>
  <c r="CR158" i="68"/>
  <c r="CR186" i="68"/>
  <c r="CR200" i="68"/>
  <c r="CR172" i="68"/>
  <c r="CR144" i="68"/>
  <c r="CR130" i="68"/>
  <c r="CR116" i="68"/>
  <c r="CR102" i="68"/>
  <c r="CR88" i="68"/>
  <c r="CR74" i="68"/>
  <c r="CR32" i="68"/>
  <c r="CR46" i="68"/>
  <c r="CR60" i="68"/>
  <c r="CZ214" i="68"/>
  <c r="CZ200" i="68"/>
  <c r="CZ172" i="68"/>
  <c r="CZ158" i="68"/>
  <c r="CZ186" i="68"/>
  <c r="CZ144" i="68"/>
  <c r="CZ116" i="68"/>
  <c r="CZ130" i="68"/>
  <c r="CZ102" i="68"/>
  <c r="CZ88" i="68"/>
  <c r="CZ74" i="68"/>
  <c r="CZ32" i="68"/>
  <c r="CZ46" i="68"/>
  <c r="CZ60" i="68"/>
  <c r="EE17" i="68"/>
  <c r="EE13" i="68"/>
  <c r="EE18" i="68"/>
  <c r="EE14" i="68"/>
  <c r="EE16" i="68"/>
  <c r="EE12" i="68"/>
  <c r="AG214" i="68"/>
  <c r="AG186" i="68"/>
  <c r="AG200" i="68"/>
  <c r="AG172" i="68"/>
  <c r="AG144" i="68"/>
  <c r="AG158" i="68"/>
  <c r="AG130" i="68"/>
  <c r="AG102" i="68"/>
  <c r="AG116" i="68"/>
  <c r="AG74" i="68"/>
  <c r="AG88" i="68"/>
  <c r="AG60" i="68"/>
  <c r="AG46" i="68"/>
  <c r="AG32" i="68"/>
  <c r="AO214" i="68"/>
  <c r="AO200" i="68"/>
  <c r="AO186" i="68"/>
  <c r="AO172" i="68"/>
  <c r="AO144" i="68"/>
  <c r="AO158" i="68"/>
  <c r="AO130" i="68"/>
  <c r="AO102" i="68"/>
  <c r="AO116" i="68"/>
  <c r="AO74" i="68"/>
  <c r="AO88" i="68"/>
  <c r="AO60" i="68"/>
  <c r="AO46" i="68"/>
  <c r="AO32" i="68"/>
  <c r="AW214" i="68"/>
  <c r="AW186" i="68"/>
  <c r="AW200" i="68"/>
  <c r="AW172" i="68"/>
  <c r="AW144" i="68"/>
  <c r="AW158" i="68"/>
  <c r="AW130" i="68"/>
  <c r="AW102" i="68"/>
  <c r="AW116" i="68"/>
  <c r="AW74" i="68"/>
  <c r="AW88" i="68"/>
  <c r="AW60" i="68"/>
  <c r="AW46" i="68"/>
  <c r="AW32" i="68"/>
  <c r="CS215" i="68"/>
  <c r="CS201" i="68"/>
  <c r="CS187" i="68"/>
  <c r="CS173" i="68"/>
  <c r="CS159" i="68"/>
  <c r="CS145" i="68"/>
  <c r="CS131" i="68"/>
  <c r="CS117" i="68"/>
  <c r="CS89" i="68"/>
  <c r="CS103" i="68"/>
  <c r="CS61" i="68"/>
  <c r="CS75" i="68"/>
  <c r="CS33" i="68"/>
  <c r="CS47" i="68"/>
  <c r="DA215" i="68"/>
  <c r="DA201" i="68"/>
  <c r="DA173" i="68"/>
  <c r="DA187" i="68"/>
  <c r="DA145" i="68"/>
  <c r="DA159" i="68"/>
  <c r="DA131" i="68"/>
  <c r="DA117" i="68"/>
  <c r="DA89" i="68"/>
  <c r="DA103" i="68"/>
  <c r="DA61" i="68"/>
  <c r="DA75" i="68"/>
  <c r="DA33" i="68"/>
  <c r="DA47" i="68"/>
  <c r="AL215" i="68"/>
  <c r="AL187" i="68"/>
  <c r="AL173" i="68"/>
  <c r="AL201" i="68"/>
  <c r="AL159" i="68"/>
  <c r="AL145" i="68"/>
  <c r="AL131" i="68"/>
  <c r="AL103" i="68"/>
  <c r="AL117" i="68"/>
  <c r="AL75" i="68"/>
  <c r="AL89" i="68"/>
  <c r="AL61" i="68"/>
  <c r="AL47" i="68"/>
  <c r="AL33" i="68"/>
  <c r="AT215" i="68"/>
  <c r="AT187" i="68"/>
  <c r="AT173" i="68"/>
  <c r="AT201" i="68"/>
  <c r="AT145" i="68"/>
  <c r="AT159" i="68"/>
  <c r="AT131" i="68"/>
  <c r="AT103" i="68"/>
  <c r="AT117" i="68"/>
  <c r="AT75" i="68"/>
  <c r="AT89" i="68"/>
  <c r="AT61" i="68"/>
  <c r="AT47" i="68"/>
  <c r="AT33" i="68"/>
  <c r="CT216" i="68"/>
  <c r="CT160" i="68"/>
  <c r="CT202" i="68"/>
  <c r="CT188" i="68"/>
  <c r="CT174" i="68"/>
  <c r="CT132" i="68"/>
  <c r="CT146" i="68"/>
  <c r="CT118" i="68"/>
  <c r="CT104" i="68"/>
  <c r="CT90" i="68"/>
  <c r="CT76" i="68"/>
  <c r="CT48" i="68"/>
  <c r="CT62" i="68"/>
  <c r="CT34" i="68"/>
  <c r="DB216" i="68"/>
  <c r="DB202" i="68"/>
  <c r="DB160" i="68"/>
  <c r="DB174" i="68"/>
  <c r="DB188" i="68"/>
  <c r="DB146" i="68"/>
  <c r="DB132" i="68"/>
  <c r="DB118" i="68"/>
  <c r="DB104" i="68"/>
  <c r="DB90" i="68"/>
  <c r="DB76" i="68"/>
  <c r="DB48" i="68"/>
  <c r="DB62" i="68"/>
  <c r="DB34" i="68"/>
  <c r="AE216" i="68"/>
  <c r="AE188" i="68"/>
  <c r="AE202" i="68"/>
  <c r="AE174" i="68"/>
  <c r="AE160" i="68"/>
  <c r="AE146" i="68"/>
  <c r="AE132" i="68"/>
  <c r="AE104" i="68"/>
  <c r="AE118" i="68"/>
  <c r="AE90" i="68"/>
  <c r="AE76" i="68"/>
  <c r="AE34" i="68"/>
  <c r="AE62" i="68"/>
  <c r="AE48" i="68"/>
  <c r="AM188" i="68"/>
  <c r="AM216" i="68"/>
  <c r="AM202" i="68"/>
  <c r="AM174" i="68"/>
  <c r="AM160" i="68"/>
  <c r="AM146" i="68"/>
  <c r="AM132" i="68"/>
  <c r="AM104" i="68"/>
  <c r="AM118" i="68"/>
  <c r="AM90" i="68"/>
  <c r="AM76" i="68"/>
  <c r="AM34" i="68"/>
  <c r="AM62" i="68"/>
  <c r="AM48" i="68"/>
  <c r="AU188" i="68"/>
  <c r="AU202" i="68"/>
  <c r="AU216" i="68"/>
  <c r="AU174" i="68"/>
  <c r="AU160" i="68"/>
  <c r="AU146" i="68"/>
  <c r="AU132" i="68"/>
  <c r="AU104" i="68"/>
  <c r="AU118" i="68"/>
  <c r="AU90" i="68"/>
  <c r="AU76" i="68"/>
  <c r="AU34" i="68"/>
  <c r="AU62" i="68"/>
  <c r="AU48" i="68"/>
  <c r="CU217" i="68"/>
  <c r="CU203" i="68"/>
  <c r="CU175" i="68"/>
  <c r="CU189" i="68"/>
  <c r="CU147" i="68"/>
  <c r="CU161" i="68"/>
  <c r="CU133" i="68"/>
  <c r="CU119" i="68"/>
  <c r="CU105" i="68"/>
  <c r="CU91" i="68"/>
  <c r="CU77" i="68"/>
  <c r="CU35" i="68"/>
  <c r="CU49" i="68"/>
  <c r="CU63" i="68"/>
  <c r="DC217" i="68"/>
  <c r="DC203" i="68"/>
  <c r="DC189" i="68"/>
  <c r="DC175" i="68"/>
  <c r="DC161" i="68"/>
  <c r="DC147" i="68"/>
  <c r="DC133" i="68"/>
  <c r="DC119" i="68"/>
  <c r="DC105" i="68"/>
  <c r="DC91" i="68"/>
  <c r="DC77" i="68"/>
  <c r="DC35" i="68"/>
  <c r="DC49" i="68"/>
  <c r="DC63" i="68"/>
  <c r="AI217" i="68"/>
  <c r="AI203" i="68"/>
  <c r="AI189" i="68"/>
  <c r="AI175" i="68"/>
  <c r="AI161" i="68"/>
  <c r="AI147" i="68"/>
  <c r="AI133" i="68"/>
  <c r="AI105" i="68"/>
  <c r="AI119" i="68"/>
  <c r="AI91" i="68"/>
  <c r="AI77" i="68"/>
  <c r="AI63" i="68"/>
  <c r="AI49" i="68"/>
  <c r="AI35" i="68"/>
  <c r="AQ217" i="68"/>
  <c r="AQ189" i="68"/>
  <c r="AQ203" i="68"/>
  <c r="AQ175" i="68"/>
  <c r="AQ161" i="68"/>
  <c r="AQ133" i="68"/>
  <c r="AQ147" i="68"/>
  <c r="AQ119" i="68"/>
  <c r="AQ105" i="68"/>
  <c r="AQ91" i="68"/>
  <c r="AQ77" i="68"/>
  <c r="AQ63" i="68"/>
  <c r="AQ49" i="68"/>
  <c r="AQ35" i="68"/>
  <c r="CR218" i="68"/>
  <c r="CR204" i="68"/>
  <c r="CR162" i="68"/>
  <c r="CR190" i="68"/>
  <c r="CR176" i="68"/>
  <c r="CR134" i="68"/>
  <c r="CR148" i="68"/>
  <c r="CR120" i="68"/>
  <c r="CR106" i="68"/>
  <c r="CR78" i="68"/>
  <c r="CR92" i="68"/>
  <c r="CR36" i="68"/>
  <c r="CR50" i="68"/>
  <c r="CR64" i="68"/>
  <c r="CZ218" i="68"/>
  <c r="CZ204" i="68"/>
  <c r="CZ176" i="68"/>
  <c r="CZ162" i="68"/>
  <c r="CZ190" i="68"/>
  <c r="CZ148" i="68"/>
  <c r="CZ134" i="68"/>
  <c r="CZ120" i="68"/>
  <c r="CZ106" i="68"/>
  <c r="CZ78" i="68"/>
  <c r="CZ92" i="68"/>
  <c r="CZ36" i="68"/>
  <c r="CZ50" i="68"/>
  <c r="CZ64" i="68"/>
  <c r="EA7" i="68"/>
  <c r="AF218" i="68"/>
  <c r="AF204" i="68"/>
  <c r="AF176" i="68"/>
  <c r="AF190" i="68"/>
  <c r="AF148" i="68"/>
  <c r="AF162" i="68"/>
  <c r="AF134" i="68"/>
  <c r="AF120" i="68"/>
  <c r="AF106" i="68"/>
  <c r="AF78" i="68"/>
  <c r="AF92" i="68"/>
  <c r="AF64" i="68"/>
  <c r="AF50" i="68"/>
  <c r="AF36" i="68"/>
  <c r="AN190" i="68"/>
  <c r="AN218" i="68"/>
  <c r="AN204" i="68"/>
  <c r="AN176" i="68"/>
  <c r="AN162" i="68"/>
  <c r="AN148" i="68"/>
  <c r="AN134" i="68"/>
  <c r="AN120" i="68"/>
  <c r="AN106" i="68"/>
  <c r="AN78" i="68"/>
  <c r="AN92" i="68"/>
  <c r="AN64" i="68"/>
  <c r="AN50" i="68"/>
  <c r="AN36" i="68"/>
  <c r="AV218" i="68"/>
  <c r="AV190" i="68"/>
  <c r="AV176" i="68"/>
  <c r="AV148" i="68"/>
  <c r="AV204" i="68"/>
  <c r="AV162" i="68"/>
  <c r="AV134" i="68"/>
  <c r="AV120" i="68"/>
  <c r="AV106" i="68"/>
  <c r="AV78" i="68"/>
  <c r="AV92" i="68"/>
  <c r="AV64" i="68"/>
  <c r="AV50" i="68"/>
  <c r="AV36" i="68"/>
  <c r="CV219" i="68"/>
  <c r="CV205" i="68"/>
  <c r="CV191" i="68"/>
  <c r="CV177" i="68"/>
  <c r="CV149" i="68"/>
  <c r="CV163" i="68"/>
  <c r="CV135" i="68"/>
  <c r="CV121" i="68"/>
  <c r="CV107" i="68"/>
  <c r="CV93" i="68"/>
  <c r="CV79" i="68"/>
  <c r="CV51" i="68"/>
  <c r="CV65" i="68"/>
  <c r="CV37" i="68"/>
  <c r="DD219" i="68"/>
  <c r="DD205" i="68"/>
  <c r="DD191" i="68"/>
  <c r="DD177" i="68"/>
  <c r="DD149" i="68"/>
  <c r="DD163" i="68"/>
  <c r="DD135" i="68"/>
  <c r="DD121" i="68"/>
  <c r="DD107" i="68"/>
  <c r="DD93" i="68"/>
  <c r="DD79" i="68"/>
  <c r="DD51" i="68"/>
  <c r="DD65" i="68"/>
  <c r="DD37" i="68"/>
  <c r="EA8" i="68"/>
  <c r="AF205" i="68"/>
  <c r="AF191" i="68"/>
  <c r="AF163" i="68"/>
  <c r="AF149" i="68"/>
  <c r="AF219" i="68"/>
  <c r="AF177" i="68"/>
  <c r="AF135" i="68"/>
  <c r="AF121" i="68"/>
  <c r="AF107" i="68"/>
  <c r="AF93" i="68"/>
  <c r="AF79" i="68"/>
  <c r="AF51" i="68"/>
  <c r="AF37" i="68"/>
  <c r="AF65" i="68"/>
  <c r="AN219" i="68"/>
  <c r="AN205" i="68"/>
  <c r="AN191" i="68"/>
  <c r="AN163" i="68"/>
  <c r="AN149" i="68"/>
  <c r="AN177" i="68"/>
  <c r="AN135" i="68"/>
  <c r="AN121" i="68"/>
  <c r="AN107" i="68"/>
  <c r="AN93" i="68"/>
  <c r="AN79" i="68"/>
  <c r="AN51" i="68"/>
  <c r="AN37" i="68"/>
  <c r="AN65" i="68"/>
  <c r="AV205" i="68"/>
  <c r="AV191" i="68"/>
  <c r="AV163" i="68"/>
  <c r="AV219" i="68"/>
  <c r="AV149" i="68"/>
  <c r="AV177" i="68"/>
  <c r="AV135" i="68"/>
  <c r="AV121" i="68"/>
  <c r="AV107" i="68"/>
  <c r="AV93" i="68"/>
  <c r="AV79" i="68"/>
  <c r="AV51" i="68"/>
  <c r="AV37" i="68"/>
  <c r="AV65" i="68"/>
  <c r="CV206" i="68"/>
  <c r="CV220" i="68"/>
  <c r="CV192" i="68"/>
  <c r="CV178" i="68"/>
  <c r="CV164" i="68"/>
  <c r="CV150" i="68"/>
  <c r="CV136" i="68"/>
  <c r="CV122" i="68"/>
  <c r="CV108" i="68"/>
  <c r="CV94" i="68"/>
  <c r="CV80" i="68"/>
  <c r="CV38" i="68"/>
  <c r="CV52" i="68"/>
  <c r="CV66" i="68"/>
  <c r="DD220" i="68"/>
  <c r="DD206" i="68"/>
  <c r="DD192" i="68"/>
  <c r="DD178" i="68"/>
  <c r="DD164" i="68"/>
  <c r="DD150" i="68"/>
  <c r="DD136" i="68"/>
  <c r="DD122" i="68"/>
  <c r="DD108" i="68"/>
  <c r="DD94" i="68"/>
  <c r="DD80" i="68"/>
  <c r="DD38" i="68"/>
  <c r="DD52" i="68"/>
  <c r="DD66" i="68"/>
  <c r="AG206" i="68"/>
  <c r="AG220" i="68"/>
  <c r="AG192" i="68"/>
  <c r="AG164" i="68"/>
  <c r="AG136" i="68"/>
  <c r="AG178" i="68"/>
  <c r="AG150" i="68"/>
  <c r="AG122" i="68"/>
  <c r="AG108" i="68"/>
  <c r="AG80" i="68"/>
  <c r="AG94" i="68"/>
  <c r="AG66" i="68"/>
  <c r="AG52" i="68"/>
  <c r="AG38" i="68"/>
  <c r="AO220" i="68"/>
  <c r="AO206" i="68"/>
  <c r="AO136" i="68"/>
  <c r="AO192" i="68"/>
  <c r="AO178" i="68"/>
  <c r="AO164" i="68"/>
  <c r="AO150" i="68"/>
  <c r="AO122" i="68"/>
  <c r="AO108" i="68"/>
  <c r="AO80" i="68"/>
  <c r="AO94" i="68"/>
  <c r="AO66" i="68"/>
  <c r="AO52" i="68"/>
  <c r="AO38" i="68"/>
  <c r="CT224" i="68"/>
  <c r="CT210" i="68"/>
  <c r="CT182" i="68"/>
  <c r="CT168" i="68"/>
  <c r="CT196" i="68"/>
  <c r="CT154" i="68"/>
  <c r="CT140" i="68"/>
  <c r="CT112" i="68"/>
  <c r="CT126" i="68"/>
  <c r="CT98" i="68"/>
  <c r="CT84" i="68"/>
  <c r="CT56" i="68"/>
  <c r="CT70" i="68"/>
  <c r="CT42" i="68"/>
  <c r="DB224" i="68"/>
  <c r="DB210" i="68"/>
  <c r="DB182" i="68"/>
  <c r="DB168" i="68"/>
  <c r="DB196" i="68"/>
  <c r="DB154" i="68"/>
  <c r="DB140" i="68"/>
  <c r="DB112" i="68"/>
  <c r="DB126" i="68"/>
  <c r="DB98" i="68"/>
  <c r="DB84" i="68"/>
  <c r="DB56" i="68"/>
  <c r="DB70" i="68"/>
  <c r="DB42" i="68"/>
  <c r="AI224" i="68"/>
  <c r="AI210" i="68"/>
  <c r="AI182" i="68"/>
  <c r="AI168" i="68"/>
  <c r="AI196" i="68"/>
  <c r="AI154" i="68"/>
  <c r="AI140" i="68"/>
  <c r="AI126" i="68"/>
  <c r="AI112" i="68"/>
  <c r="AI98" i="68"/>
  <c r="AI84" i="68"/>
  <c r="AI56" i="68"/>
  <c r="AI70" i="68"/>
  <c r="AI42" i="68"/>
  <c r="AQ224" i="68"/>
  <c r="AQ182" i="68"/>
  <c r="AQ168" i="68"/>
  <c r="AQ154" i="68"/>
  <c r="AQ210" i="68"/>
  <c r="AQ196" i="68"/>
  <c r="AQ126" i="68"/>
  <c r="AQ140" i="68"/>
  <c r="AQ112" i="68"/>
  <c r="AQ98" i="68"/>
  <c r="AQ84" i="68"/>
  <c r="AQ56" i="68"/>
  <c r="AQ70" i="68"/>
  <c r="AQ42" i="68"/>
  <c r="AU224" i="68"/>
  <c r="AU210" i="68"/>
  <c r="AU196" i="68"/>
  <c r="AU182" i="68"/>
  <c r="AU168" i="68"/>
  <c r="AU154" i="68"/>
  <c r="AU140" i="68"/>
  <c r="AU126" i="68"/>
  <c r="AU112" i="68"/>
  <c r="AU98" i="68"/>
  <c r="AU84" i="68"/>
  <c r="AU70" i="68"/>
  <c r="AU56" i="68"/>
  <c r="AU42" i="68"/>
  <c r="EA15" i="68"/>
  <c r="AG213" i="68"/>
  <c r="AG199" i="68"/>
  <c r="AG171" i="68"/>
  <c r="AG129" i="68"/>
  <c r="AG157" i="68"/>
  <c r="AG143" i="68"/>
  <c r="AG185" i="68"/>
  <c r="AG115" i="68"/>
  <c r="AG101" i="68"/>
  <c r="AG87" i="68"/>
  <c r="AG73" i="68"/>
  <c r="AG31" i="68"/>
  <c r="AG59" i="68"/>
  <c r="AG45" i="68"/>
  <c r="AK213" i="68"/>
  <c r="AK185" i="68"/>
  <c r="AK171" i="68"/>
  <c r="AK199" i="68"/>
  <c r="AK129" i="68"/>
  <c r="AK157" i="68"/>
  <c r="AK143" i="68"/>
  <c r="AK115" i="68"/>
  <c r="AK101" i="68"/>
  <c r="AK87" i="68"/>
  <c r="AK73" i="68"/>
  <c r="AK31" i="68"/>
  <c r="AK59" i="68"/>
  <c r="AK45" i="68"/>
  <c r="AO213" i="68"/>
  <c r="AO199" i="68"/>
  <c r="AO171" i="68"/>
  <c r="AO185" i="68"/>
  <c r="AO129" i="68"/>
  <c r="AO157" i="68"/>
  <c r="AO143" i="68"/>
  <c r="AO115" i="68"/>
  <c r="AO101" i="68"/>
  <c r="AO87" i="68"/>
  <c r="AO73" i="68"/>
  <c r="AO31" i="68"/>
  <c r="AO59" i="68"/>
  <c r="AO45" i="68"/>
  <c r="AS199" i="68"/>
  <c r="AS213" i="68"/>
  <c r="AS171" i="68"/>
  <c r="AS129" i="68"/>
  <c r="AS185" i="68"/>
  <c r="AS157" i="68"/>
  <c r="AS143" i="68"/>
  <c r="AS115" i="68"/>
  <c r="AS101" i="68"/>
  <c r="AS87" i="68"/>
  <c r="AS73" i="68"/>
  <c r="AS31" i="68"/>
  <c r="AS59" i="68"/>
  <c r="AS45" i="68"/>
  <c r="AW213" i="68"/>
  <c r="AW199" i="68"/>
  <c r="AW171" i="68"/>
  <c r="AW185" i="68"/>
  <c r="AW129" i="68"/>
  <c r="AW157" i="68"/>
  <c r="AW143" i="68"/>
  <c r="AW115" i="68"/>
  <c r="AW101" i="68"/>
  <c r="AW87" i="68"/>
  <c r="AW73" i="68"/>
  <c r="AW31" i="68"/>
  <c r="AW59" i="68"/>
  <c r="AW45" i="68"/>
  <c r="CS172" i="68"/>
  <c r="CS214" i="68"/>
  <c r="CS200" i="68"/>
  <c r="CS186" i="68"/>
  <c r="CS144" i="68"/>
  <c r="CS158" i="68"/>
  <c r="CS130" i="68"/>
  <c r="CS116" i="68"/>
  <c r="CS88" i="68"/>
  <c r="CS102" i="68"/>
  <c r="CS32" i="68"/>
  <c r="CS46" i="68"/>
  <c r="CS60" i="68"/>
  <c r="CS74" i="68"/>
  <c r="CW214" i="68"/>
  <c r="CW172" i="68"/>
  <c r="CW200" i="68"/>
  <c r="CW144" i="68"/>
  <c r="CW158" i="68"/>
  <c r="CW186" i="68"/>
  <c r="CW130" i="68"/>
  <c r="CW116" i="68"/>
  <c r="CW88" i="68"/>
  <c r="CW102" i="68"/>
  <c r="CW32" i="68"/>
  <c r="CW46" i="68"/>
  <c r="CW60" i="68"/>
  <c r="CW74" i="68"/>
  <c r="DA214" i="68"/>
  <c r="DA200" i="68"/>
  <c r="DA172" i="68"/>
  <c r="DA186" i="68"/>
  <c r="DA144" i="68"/>
  <c r="DA158" i="68"/>
  <c r="DA116" i="68"/>
  <c r="DA130" i="68"/>
  <c r="DA88" i="68"/>
  <c r="DA102" i="68"/>
  <c r="DA32" i="68"/>
  <c r="DA46" i="68"/>
  <c r="DA60" i="68"/>
  <c r="DA74" i="68"/>
  <c r="DE214" i="68"/>
  <c r="DE172" i="68"/>
  <c r="DE200" i="68"/>
  <c r="DE144" i="68"/>
  <c r="DE186" i="68"/>
  <c r="DE158" i="68"/>
  <c r="DE116" i="68"/>
  <c r="DE130" i="68"/>
  <c r="DE88" i="68"/>
  <c r="DE102" i="68"/>
  <c r="DE32" i="68"/>
  <c r="DE46" i="68"/>
  <c r="DE60" i="68"/>
  <c r="DE74" i="68"/>
  <c r="EB18" i="68"/>
  <c r="EB14" i="68"/>
  <c r="EB10" i="68"/>
  <c r="EB15" i="68"/>
  <c r="EB17" i="68"/>
  <c r="EB13" i="68"/>
  <c r="EF18" i="68"/>
  <c r="EF14" i="68"/>
  <c r="EF10" i="68"/>
  <c r="EF15" i="68"/>
  <c r="EF17" i="68"/>
  <c r="EF13" i="68"/>
  <c r="EJ18" i="68"/>
  <c r="EJ14" i="68"/>
  <c r="EJ10" i="68"/>
  <c r="EJ15" i="68"/>
  <c r="EJ17" i="68"/>
  <c r="EJ13" i="68"/>
  <c r="EN18" i="68"/>
  <c r="EN14" i="68"/>
  <c r="EN10" i="68"/>
  <c r="EN15" i="68"/>
  <c r="EN17" i="68"/>
  <c r="EN13" i="68"/>
  <c r="AH200" i="68"/>
  <c r="AH214" i="68"/>
  <c r="AH186" i="68"/>
  <c r="AH172" i="68"/>
  <c r="AH144" i="68"/>
  <c r="AH158" i="68"/>
  <c r="AH130" i="68"/>
  <c r="AH102" i="68"/>
  <c r="AH116" i="68"/>
  <c r="AH88" i="68"/>
  <c r="AH74" i="68"/>
  <c r="AH46" i="68"/>
  <c r="AH32" i="68"/>
  <c r="AH60" i="68"/>
  <c r="AL214" i="68"/>
  <c r="AL200" i="68"/>
  <c r="AL144" i="68"/>
  <c r="AL158" i="68"/>
  <c r="AL172" i="68"/>
  <c r="AL186" i="68"/>
  <c r="AL130" i="68"/>
  <c r="AL102" i="68"/>
  <c r="AL116" i="68"/>
  <c r="AL88" i="68"/>
  <c r="AL74" i="68"/>
  <c r="AL46" i="68"/>
  <c r="AL32" i="68"/>
  <c r="AL60" i="68"/>
  <c r="AP214" i="68"/>
  <c r="AP200" i="68"/>
  <c r="AP172" i="68"/>
  <c r="AP144" i="68"/>
  <c r="AP158" i="68"/>
  <c r="AP186" i="68"/>
  <c r="AP130" i="68"/>
  <c r="AP102" i="68"/>
  <c r="AP116" i="68"/>
  <c r="AP88" i="68"/>
  <c r="AP74" i="68"/>
  <c r="AP46" i="68"/>
  <c r="AP32" i="68"/>
  <c r="AP60" i="68"/>
  <c r="AT200" i="68"/>
  <c r="AT214" i="68"/>
  <c r="AT186" i="68"/>
  <c r="AT144" i="68"/>
  <c r="AT158" i="68"/>
  <c r="AT172" i="68"/>
  <c r="AT130" i="68"/>
  <c r="AT102" i="68"/>
  <c r="AT116" i="68"/>
  <c r="AT88" i="68"/>
  <c r="AT74" i="68"/>
  <c r="AT46" i="68"/>
  <c r="AT32" i="68"/>
  <c r="AT60" i="68"/>
  <c r="AX214" i="68"/>
  <c r="AX200" i="68"/>
  <c r="AX186" i="68"/>
  <c r="AX172" i="68"/>
  <c r="AX144" i="68"/>
  <c r="AX158" i="68"/>
  <c r="AX130" i="68"/>
  <c r="AX102" i="68"/>
  <c r="AX116" i="68"/>
  <c r="AX88" i="68"/>
  <c r="AX74" i="68"/>
  <c r="AX46" i="68"/>
  <c r="AX32" i="68"/>
  <c r="AX60" i="68"/>
  <c r="CP215" i="68"/>
  <c r="CP201" i="68"/>
  <c r="CP173" i="68"/>
  <c r="CP159" i="68"/>
  <c r="CP187" i="68"/>
  <c r="CP145" i="68"/>
  <c r="CP131" i="68"/>
  <c r="CP117" i="68"/>
  <c r="CP103" i="68"/>
  <c r="CP89" i="68"/>
  <c r="CP33" i="68"/>
  <c r="CP75" i="68"/>
  <c r="CP47" i="68"/>
  <c r="CP61" i="68"/>
  <c r="CT201" i="68"/>
  <c r="CT187" i="68"/>
  <c r="CT159" i="68"/>
  <c r="CT173" i="68"/>
  <c r="CT215" i="68"/>
  <c r="CT145" i="68"/>
  <c r="CT131" i="68"/>
  <c r="CT117" i="68"/>
  <c r="CT103" i="68"/>
  <c r="CT89" i="68"/>
  <c r="CT75" i="68"/>
  <c r="CT33" i="68"/>
  <c r="CT47" i="68"/>
  <c r="CT61" i="68"/>
  <c r="CX215" i="68"/>
  <c r="CX201" i="68"/>
  <c r="CX159" i="68"/>
  <c r="CX187" i="68"/>
  <c r="CX173" i="68"/>
  <c r="CX145" i="68"/>
  <c r="CX131" i="68"/>
  <c r="CX117" i="68"/>
  <c r="CX103" i="68"/>
  <c r="CX89" i="68"/>
  <c r="CX33" i="68"/>
  <c r="CX75" i="68"/>
  <c r="CX47" i="68"/>
  <c r="CX61" i="68"/>
  <c r="DB215" i="68"/>
  <c r="DB201" i="68"/>
  <c r="DB173" i="68"/>
  <c r="DB187" i="68"/>
  <c r="DB159" i="68"/>
  <c r="DB145" i="68"/>
  <c r="DB131" i="68"/>
  <c r="DB117" i="68"/>
  <c r="DB103" i="68"/>
  <c r="DB89" i="68"/>
  <c r="DB75" i="68"/>
  <c r="DB33" i="68"/>
  <c r="DB47" i="68"/>
  <c r="DB61" i="68"/>
  <c r="AE215" i="68"/>
  <c r="AE201" i="68"/>
  <c r="AE131" i="68"/>
  <c r="AE187" i="68"/>
  <c r="AE159" i="68"/>
  <c r="AE173" i="68"/>
  <c r="AE145" i="68"/>
  <c r="AE117" i="68"/>
  <c r="AE103" i="68"/>
  <c r="AE75" i="68"/>
  <c r="AE89" i="68"/>
  <c r="AE61" i="68"/>
  <c r="AE47" i="68"/>
  <c r="AE33" i="68"/>
  <c r="AI215" i="68"/>
  <c r="AI201" i="68"/>
  <c r="AI173" i="68"/>
  <c r="AI187" i="68"/>
  <c r="AI131" i="68"/>
  <c r="AI159" i="68"/>
  <c r="AI145" i="68"/>
  <c r="AI117" i="68"/>
  <c r="AI103" i="68"/>
  <c r="AI75" i="68"/>
  <c r="AI89" i="68"/>
  <c r="AI61" i="68"/>
  <c r="AI47" i="68"/>
  <c r="AI33" i="68"/>
  <c r="AM215" i="68"/>
  <c r="AM201" i="68"/>
  <c r="AM187" i="68"/>
  <c r="AM131" i="68"/>
  <c r="AM173" i="68"/>
  <c r="AM159" i="68"/>
  <c r="AM145" i="68"/>
  <c r="AM117" i="68"/>
  <c r="AM103" i="68"/>
  <c r="AM75" i="68"/>
  <c r="AM89" i="68"/>
  <c r="AM61" i="68"/>
  <c r="AM47" i="68"/>
  <c r="AM33" i="68"/>
  <c r="AQ215" i="68"/>
  <c r="AQ201" i="68"/>
  <c r="AQ187" i="68"/>
  <c r="AQ173" i="68"/>
  <c r="AQ131" i="68"/>
  <c r="AQ159" i="68"/>
  <c r="AQ145" i="68"/>
  <c r="AQ117" i="68"/>
  <c r="AQ103" i="68"/>
  <c r="AQ75" i="68"/>
  <c r="AQ89" i="68"/>
  <c r="AQ61" i="68"/>
  <c r="AQ47" i="68"/>
  <c r="AQ33" i="68"/>
  <c r="AU215" i="68"/>
  <c r="AU187" i="68"/>
  <c r="AU131" i="68"/>
  <c r="AU201" i="68"/>
  <c r="AU159" i="68"/>
  <c r="AU173" i="68"/>
  <c r="AU145" i="68"/>
  <c r="AU117" i="68"/>
  <c r="AU103" i="68"/>
  <c r="AU75" i="68"/>
  <c r="AU89" i="68"/>
  <c r="AU61" i="68"/>
  <c r="AU47" i="68"/>
  <c r="AU33" i="68"/>
  <c r="CQ216" i="68"/>
  <c r="CQ174" i="68"/>
  <c r="CQ202" i="68"/>
  <c r="CQ146" i="68"/>
  <c r="CQ188" i="68"/>
  <c r="CQ160" i="68"/>
  <c r="CQ132" i="68"/>
  <c r="CQ118" i="68"/>
  <c r="CQ104" i="68"/>
  <c r="CQ90" i="68"/>
  <c r="CQ76" i="68"/>
  <c r="CQ62" i="68"/>
  <c r="CQ34" i="68"/>
  <c r="CQ48" i="68"/>
  <c r="CU174" i="68"/>
  <c r="CU202" i="68"/>
  <c r="CU188" i="68"/>
  <c r="CU146" i="68"/>
  <c r="CU216" i="68"/>
  <c r="CU160" i="68"/>
  <c r="CU132" i="68"/>
  <c r="CU118" i="68"/>
  <c r="CU90" i="68"/>
  <c r="CU104" i="68"/>
  <c r="CU62" i="68"/>
  <c r="CU34" i="68"/>
  <c r="CU76" i="68"/>
  <c r="CU48" i="68"/>
  <c r="CY216" i="68"/>
  <c r="CY174" i="68"/>
  <c r="CY146" i="68"/>
  <c r="CY188" i="68"/>
  <c r="CY202" i="68"/>
  <c r="CY160" i="68"/>
  <c r="CY132" i="68"/>
  <c r="CY118" i="68"/>
  <c r="CY104" i="68"/>
  <c r="CY90" i="68"/>
  <c r="CY62" i="68"/>
  <c r="CY76" i="68"/>
  <c r="CY34" i="68"/>
  <c r="CY48" i="68"/>
  <c r="DC216" i="68"/>
  <c r="DC202" i="68"/>
  <c r="DC174" i="68"/>
  <c r="DC188" i="68"/>
  <c r="DC146" i="68"/>
  <c r="DC160" i="68"/>
  <c r="DC132" i="68"/>
  <c r="DC118" i="68"/>
  <c r="DC90" i="68"/>
  <c r="DC104" i="68"/>
  <c r="DC62" i="68"/>
  <c r="DC76" i="68"/>
  <c r="DC34" i="68"/>
  <c r="DC48" i="68"/>
  <c r="ED5" i="68"/>
  <c r="EH5" i="68"/>
  <c r="EL5" i="68"/>
  <c r="EP5" i="68"/>
  <c r="AF216" i="68"/>
  <c r="AF202" i="68"/>
  <c r="AF188" i="68"/>
  <c r="AF174" i="68"/>
  <c r="AF160" i="68"/>
  <c r="AF146" i="68"/>
  <c r="AF132" i="68"/>
  <c r="AF104" i="68"/>
  <c r="AF118" i="68"/>
  <c r="AF90" i="68"/>
  <c r="AF76" i="68"/>
  <c r="AF62" i="68"/>
  <c r="AF48" i="68"/>
  <c r="AF34" i="68"/>
  <c r="AJ216" i="68"/>
  <c r="AJ202" i="68"/>
  <c r="AJ174" i="68"/>
  <c r="AJ188" i="68"/>
  <c r="AJ160" i="68"/>
  <c r="AJ132" i="68"/>
  <c r="AJ146" i="68"/>
  <c r="AJ104" i="68"/>
  <c r="AJ118" i="68"/>
  <c r="AJ90" i="68"/>
  <c r="AJ76" i="68"/>
  <c r="AJ62" i="68"/>
  <c r="AJ48" i="68"/>
  <c r="AJ34" i="68"/>
  <c r="AN216" i="68"/>
  <c r="AN202" i="68"/>
  <c r="AN160" i="68"/>
  <c r="AN188" i="68"/>
  <c r="AN174" i="68"/>
  <c r="AN146" i="68"/>
  <c r="AN132" i="68"/>
  <c r="AN104" i="68"/>
  <c r="AN118" i="68"/>
  <c r="AN90" i="68"/>
  <c r="AN76" i="68"/>
  <c r="AN62" i="68"/>
  <c r="AN48" i="68"/>
  <c r="AN34" i="68"/>
  <c r="AR216" i="68"/>
  <c r="AR188" i="68"/>
  <c r="AR202" i="68"/>
  <c r="AR174" i="68"/>
  <c r="AR160" i="68"/>
  <c r="AR146" i="68"/>
  <c r="AR132" i="68"/>
  <c r="AR104" i="68"/>
  <c r="AR118" i="68"/>
  <c r="AR90" i="68"/>
  <c r="AR76" i="68"/>
  <c r="AR62" i="68"/>
  <c r="AR48" i="68"/>
  <c r="AR34" i="68"/>
  <c r="AV216" i="68"/>
  <c r="AV202" i="68"/>
  <c r="AV188" i="68"/>
  <c r="AV160" i="68"/>
  <c r="AV174" i="68"/>
  <c r="AV132" i="68"/>
  <c r="AV146" i="68"/>
  <c r="AV104" i="68"/>
  <c r="AV118" i="68"/>
  <c r="AV90" i="68"/>
  <c r="AV76" i="68"/>
  <c r="AV62" i="68"/>
  <c r="AV48" i="68"/>
  <c r="AV34" i="68"/>
  <c r="CR217" i="68"/>
  <c r="CR189" i="68"/>
  <c r="CR161" i="68"/>
  <c r="CR203" i="68"/>
  <c r="CR175" i="68"/>
  <c r="CR147" i="68"/>
  <c r="CR105" i="68"/>
  <c r="CR133" i="68"/>
  <c r="CR119" i="68"/>
  <c r="CR91" i="68"/>
  <c r="CR77" i="68"/>
  <c r="CR49" i="68"/>
  <c r="CR63" i="68"/>
  <c r="CR35" i="68"/>
  <c r="CV217" i="68"/>
  <c r="CV203" i="68"/>
  <c r="CV161" i="68"/>
  <c r="CV189" i="68"/>
  <c r="CV175" i="68"/>
  <c r="CV147" i="68"/>
  <c r="CV105" i="68"/>
  <c r="CV133" i="68"/>
  <c r="CV119" i="68"/>
  <c r="CV91" i="68"/>
  <c r="CV77" i="68"/>
  <c r="CV49" i="68"/>
  <c r="CV63" i="68"/>
  <c r="CV35" i="68"/>
  <c r="CZ217" i="68"/>
  <c r="CZ203" i="68"/>
  <c r="CZ189" i="68"/>
  <c r="CZ175" i="68"/>
  <c r="CZ161" i="68"/>
  <c r="CZ147" i="68"/>
  <c r="CZ133" i="68"/>
  <c r="CZ105" i="68"/>
  <c r="CZ119" i="68"/>
  <c r="CZ91" i="68"/>
  <c r="CZ77" i="68"/>
  <c r="CZ49" i="68"/>
  <c r="CZ63" i="68"/>
  <c r="CZ35" i="68"/>
  <c r="DD217" i="68"/>
  <c r="DD175" i="68"/>
  <c r="DD161" i="68"/>
  <c r="DD189" i="68"/>
  <c r="DD203" i="68"/>
  <c r="DD147" i="68"/>
  <c r="DD105" i="68"/>
  <c r="DD133" i="68"/>
  <c r="DD119" i="68"/>
  <c r="DD91" i="68"/>
  <c r="DD77" i="68"/>
  <c r="DD49" i="68"/>
  <c r="DD63" i="68"/>
  <c r="DD35" i="68"/>
  <c r="EA6" i="68"/>
  <c r="AF189" i="68"/>
  <c r="AF175" i="68"/>
  <c r="AF203" i="68"/>
  <c r="AF133" i="68"/>
  <c r="AF217" i="68"/>
  <c r="AF161" i="68"/>
  <c r="AF147" i="68"/>
  <c r="AF105" i="68"/>
  <c r="AF119" i="68"/>
  <c r="AF91" i="68"/>
  <c r="AF77" i="68"/>
  <c r="AF49" i="68"/>
  <c r="AF35" i="68"/>
  <c r="AF63" i="68"/>
  <c r="AJ217" i="68"/>
  <c r="AJ203" i="68"/>
  <c r="AJ189" i="68"/>
  <c r="AJ175" i="68"/>
  <c r="AJ133" i="68"/>
  <c r="AJ161" i="68"/>
  <c r="AJ147" i="68"/>
  <c r="AJ105" i="68"/>
  <c r="AJ119" i="68"/>
  <c r="AJ91" i="68"/>
  <c r="AJ77" i="68"/>
  <c r="AJ49" i="68"/>
  <c r="AJ35" i="68"/>
  <c r="AJ63" i="68"/>
  <c r="AN217" i="68"/>
  <c r="AN175" i="68"/>
  <c r="AN161" i="68"/>
  <c r="AN133" i="68"/>
  <c r="AN203" i="68"/>
  <c r="AN189" i="68"/>
  <c r="AN147" i="68"/>
  <c r="AN105" i="68"/>
  <c r="AN119" i="68"/>
  <c r="AN91" i="68"/>
  <c r="AN77" i="68"/>
  <c r="AN49" i="68"/>
  <c r="AN35" i="68"/>
  <c r="AN63" i="68"/>
  <c r="AR217" i="68"/>
  <c r="AR203" i="68"/>
  <c r="AR189" i="68"/>
  <c r="AR175" i="68"/>
  <c r="AR161" i="68"/>
  <c r="AR133" i="68"/>
  <c r="AR147" i="68"/>
  <c r="AR105" i="68"/>
  <c r="AR119" i="68"/>
  <c r="AR91" i="68"/>
  <c r="AR77" i="68"/>
  <c r="AR49" i="68"/>
  <c r="AR35" i="68"/>
  <c r="AR63" i="68"/>
  <c r="AV189" i="68"/>
  <c r="AV175" i="68"/>
  <c r="AV203" i="68"/>
  <c r="AV133" i="68"/>
  <c r="AV217" i="68"/>
  <c r="AV161" i="68"/>
  <c r="AV147" i="68"/>
  <c r="AV105" i="68"/>
  <c r="AV119" i="68"/>
  <c r="AV91" i="68"/>
  <c r="AV77" i="68"/>
  <c r="AV49" i="68"/>
  <c r="AV35" i="68"/>
  <c r="AV63" i="68"/>
  <c r="CS218" i="68"/>
  <c r="CS176" i="68"/>
  <c r="CS190" i="68"/>
  <c r="CS148" i="68"/>
  <c r="CS204" i="68"/>
  <c r="CS162" i="68"/>
  <c r="CS134" i="68"/>
  <c r="CS120" i="68"/>
  <c r="CS106" i="68"/>
  <c r="CS78" i="68"/>
  <c r="CS92" i="68"/>
  <c r="CS36" i="68"/>
  <c r="CS50" i="68"/>
  <c r="CS64" i="68"/>
  <c r="CW218" i="68"/>
  <c r="CW204" i="68"/>
  <c r="CW176" i="68"/>
  <c r="CW148" i="68"/>
  <c r="CW190" i="68"/>
  <c r="CW162" i="68"/>
  <c r="CW134" i="68"/>
  <c r="CW120" i="68"/>
  <c r="CW106" i="68"/>
  <c r="CW78" i="68"/>
  <c r="CW92" i="68"/>
  <c r="CW36" i="68"/>
  <c r="CW50" i="68"/>
  <c r="CW64" i="68"/>
  <c r="DA218" i="68"/>
  <c r="DA176" i="68"/>
  <c r="DA204" i="68"/>
  <c r="DA190" i="68"/>
  <c r="DA148" i="68"/>
  <c r="DA162" i="68"/>
  <c r="DA134" i="68"/>
  <c r="DA120" i="68"/>
  <c r="DA106" i="68"/>
  <c r="DA78" i="68"/>
  <c r="DA92" i="68"/>
  <c r="DA36" i="68"/>
  <c r="DA50" i="68"/>
  <c r="DA64" i="68"/>
  <c r="DE218" i="68"/>
  <c r="DE176" i="68"/>
  <c r="DE148" i="68"/>
  <c r="DE204" i="68"/>
  <c r="DE190" i="68"/>
  <c r="DE162" i="68"/>
  <c r="DE134" i="68"/>
  <c r="DE120" i="68"/>
  <c r="DE106" i="68"/>
  <c r="DE78" i="68"/>
  <c r="DE92" i="68"/>
  <c r="DE36" i="68"/>
  <c r="DE50" i="68"/>
  <c r="DE64" i="68"/>
  <c r="AG218" i="68"/>
  <c r="AG190" i="68"/>
  <c r="AG176" i="68"/>
  <c r="AG162" i="68"/>
  <c r="AG148" i="68"/>
  <c r="AG204" i="68"/>
  <c r="AG134" i="68"/>
  <c r="AG120" i="68"/>
  <c r="AG106" i="68"/>
  <c r="AG78" i="68"/>
  <c r="AG92" i="68"/>
  <c r="AG64" i="68"/>
  <c r="AG50" i="68"/>
  <c r="AG36" i="68"/>
  <c r="AK218" i="68"/>
  <c r="AK204" i="68"/>
  <c r="AK176" i="68"/>
  <c r="AK162" i="68"/>
  <c r="AK190" i="68"/>
  <c r="AK148" i="68"/>
  <c r="AK134" i="68"/>
  <c r="AK120" i="68"/>
  <c r="AK106" i="68"/>
  <c r="AK78" i="68"/>
  <c r="AK92" i="68"/>
  <c r="AK64" i="68"/>
  <c r="AK50" i="68"/>
  <c r="AK36" i="68"/>
  <c r="AO218" i="68"/>
  <c r="AO204" i="68"/>
  <c r="AO190" i="68"/>
  <c r="AO176" i="68"/>
  <c r="AO162" i="68"/>
  <c r="AO148" i="68"/>
  <c r="AO134" i="68"/>
  <c r="AO120" i="68"/>
  <c r="AO106" i="68"/>
  <c r="AO78" i="68"/>
  <c r="AO92" i="68"/>
  <c r="AO64" i="68"/>
  <c r="AO50" i="68"/>
  <c r="AO36" i="68"/>
  <c r="AS218" i="68"/>
  <c r="AS204" i="68"/>
  <c r="AS190" i="68"/>
  <c r="AS176" i="68"/>
  <c r="AS162" i="68"/>
  <c r="AS148" i="68"/>
  <c r="AS134" i="68"/>
  <c r="AS120" i="68"/>
  <c r="AS106" i="68"/>
  <c r="AS78" i="68"/>
  <c r="AS92" i="68"/>
  <c r="AS64" i="68"/>
  <c r="AS50" i="68"/>
  <c r="AS36" i="68"/>
  <c r="AW218" i="68"/>
  <c r="AW176" i="68"/>
  <c r="AW162" i="68"/>
  <c r="AW204" i="68"/>
  <c r="AW148" i="68"/>
  <c r="AW190" i="68"/>
  <c r="AW134" i="68"/>
  <c r="AW120" i="68"/>
  <c r="AW106" i="68"/>
  <c r="AW78" i="68"/>
  <c r="AW92" i="68"/>
  <c r="AW64" i="68"/>
  <c r="AW50" i="68"/>
  <c r="AW36" i="68"/>
  <c r="CS205" i="68"/>
  <c r="CS219" i="68"/>
  <c r="CS191" i="68"/>
  <c r="CS177" i="68"/>
  <c r="CS163" i="68"/>
  <c r="CS135" i="68"/>
  <c r="CS149" i="68"/>
  <c r="CS121" i="68"/>
  <c r="CS107" i="68"/>
  <c r="CS93" i="68"/>
  <c r="CS79" i="68"/>
  <c r="CS65" i="68"/>
  <c r="CS37" i="68"/>
  <c r="CS51" i="68"/>
  <c r="CW219" i="68"/>
  <c r="CW191" i="68"/>
  <c r="CW177" i="68"/>
  <c r="CW205" i="68"/>
  <c r="CW149" i="68"/>
  <c r="CW135" i="68"/>
  <c r="CW163" i="68"/>
  <c r="CW121" i="68"/>
  <c r="CW107" i="68"/>
  <c r="CW93" i="68"/>
  <c r="CW79" i="68"/>
  <c r="CW65" i="68"/>
  <c r="CW37" i="68"/>
  <c r="CW51" i="68"/>
  <c r="DA219" i="68"/>
  <c r="DA205" i="68"/>
  <c r="DA177" i="68"/>
  <c r="DA191" i="68"/>
  <c r="DA149" i="68"/>
  <c r="DA135" i="68"/>
  <c r="DA163" i="68"/>
  <c r="DA121" i="68"/>
  <c r="DA107" i="68"/>
  <c r="DA93" i="68"/>
  <c r="DA79" i="68"/>
  <c r="DA65" i="68"/>
  <c r="DA37" i="68"/>
  <c r="DA51" i="68"/>
  <c r="DE205" i="68"/>
  <c r="DE191" i="68"/>
  <c r="DE219" i="68"/>
  <c r="DE177" i="68"/>
  <c r="DE163" i="68"/>
  <c r="DE135" i="68"/>
  <c r="DE149" i="68"/>
  <c r="DE121" i="68"/>
  <c r="DE107" i="68"/>
  <c r="DE93" i="68"/>
  <c r="DE79" i="68"/>
  <c r="DE65" i="68"/>
  <c r="DE37" i="68"/>
  <c r="DE51" i="68"/>
  <c r="AG219" i="68"/>
  <c r="AG205" i="68"/>
  <c r="AG191" i="68"/>
  <c r="AG177" i="68"/>
  <c r="AG163" i="68"/>
  <c r="AG135" i="68"/>
  <c r="AG149" i="68"/>
  <c r="AG107" i="68"/>
  <c r="AG121" i="68"/>
  <c r="AG93" i="68"/>
  <c r="AG79" i="68"/>
  <c r="AG37" i="68"/>
  <c r="AG65" i="68"/>
  <c r="AG51" i="68"/>
  <c r="AK219" i="68"/>
  <c r="AK177" i="68"/>
  <c r="AK205" i="68"/>
  <c r="AK163" i="68"/>
  <c r="AK191" i="68"/>
  <c r="AK149" i="68"/>
  <c r="AK135" i="68"/>
  <c r="AK121" i="68"/>
  <c r="AK107" i="68"/>
  <c r="AK93" i="68"/>
  <c r="AK79" i="68"/>
  <c r="AK37" i="68"/>
  <c r="AK65" i="68"/>
  <c r="AK51" i="68"/>
  <c r="AO219" i="68"/>
  <c r="AO191" i="68"/>
  <c r="AO205" i="68"/>
  <c r="AO177" i="68"/>
  <c r="AO163" i="68"/>
  <c r="AO149" i="68"/>
  <c r="AO135" i="68"/>
  <c r="AO107" i="68"/>
  <c r="AO121" i="68"/>
  <c r="AO93" i="68"/>
  <c r="AO79" i="68"/>
  <c r="AO37" i="68"/>
  <c r="AO65" i="68"/>
  <c r="AO51" i="68"/>
  <c r="AS219" i="68"/>
  <c r="AS205" i="68"/>
  <c r="AS191" i="68"/>
  <c r="AS177" i="68"/>
  <c r="AS163" i="68"/>
  <c r="AS149" i="68"/>
  <c r="AS135" i="68"/>
  <c r="AS107" i="68"/>
  <c r="AS121" i="68"/>
  <c r="AS93" i="68"/>
  <c r="AS79" i="68"/>
  <c r="AS37" i="68"/>
  <c r="AS65" i="68"/>
  <c r="AS51" i="68"/>
  <c r="AW219" i="68"/>
  <c r="AW191" i="68"/>
  <c r="AW177" i="68"/>
  <c r="AW205" i="68"/>
  <c r="AW163" i="68"/>
  <c r="AW149" i="68"/>
  <c r="AW135" i="68"/>
  <c r="AW107" i="68"/>
  <c r="AW121" i="68"/>
  <c r="AW93" i="68"/>
  <c r="AW79" i="68"/>
  <c r="AW37" i="68"/>
  <c r="AW65" i="68"/>
  <c r="AW51" i="68"/>
  <c r="CS220" i="68"/>
  <c r="CS206" i="68"/>
  <c r="CS192" i="68"/>
  <c r="CS178" i="68"/>
  <c r="CS164" i="68"/>
  <c r="CS136" i="68"/>
  <c r="CS150" i="68"/>
  <c r="CS108" i="68"/>
  <c r="CS122" i="68"/>
  <c r="CS80" i="68"/>
  <c r="CS94" i="68"/>
  <c r="CS38" i="68"/>
  <c r="CS52" i="68"/>
  <c r="CS66" i="68"/>
  <c r="CW220" i="68"/>
  <c r="CW206" i="68"/>
  <c r="CW192" i="68"/>
  <c r="CW178" i="68"/>
  <c r="CW164" i="68"/>
  <c r="CW136" i="68"/>
  <c r="CW150" i="68"/>
  <c r="CW108" i="68"/>
  <c r="CW122" i="68"/>
  <c r="CW80" i="68"/>
  <c r="CW94" i="68"/>
  <c r="CW38" i="68"/>
  <c r="CW52" i="68"/>
  <c r="CW66" i="68"/>
  <c r="DA220" i="68"/>
  <c r="DA206" i="68"/>
  <c r="DA192" i="68"/>
  <c r="DA164" i="68"/>
  <c r="DA136" i="68"/>
  <c r="DA178" i="68"/>
  <c r="DA150" i="68"/>
  <c r="DA108" i="68"/>
  <c r="DA122" i="68"/>
  <c r="DA80" i="68"/>
  <c r="DA94" i="68"/>
  <c r="DA38" i="68"/>
  <c r="DA52" i="68"/>
  <c r="DA66" i="68"/>
  <c r="DE220" i="68"/>
  <c r="DE206" i="68"/>
  <c r="DE192" i="68"/>
  <c r="DE164" i="68"/>
  <c r="DE136" i="68"/>
  <c r="DE178" i="68"/>
  <c r="DE150" i="68"/>
  <c r="DE108" i="68"/>
  <c r="DE122" i="68"/>
  <c r="DE80" i="68"/>
  <c r="DE94" i="68"/>
  <c r="DE38" i="68"/>
  <c r="DE52" i="68"/>
  <c r="DE66" i="68"/>
  <c r="EB9" i="68"/>
  <c r="EF9" i="68"/>
  <c r="EJ9" i="68"/>
  <c r="EN9" i="68"/>
  <c r="AH220" i="68"/>
  <c r="AH192" i="68"/>
  <c r="AH206" i="68"/>
  <c r="AH178" i="68"/>
  <c r="AH164" i="68"/>
  <c r="AH150" i="68"/>
  <c r="AH122" i="68"/>
  <c r="AH136" i="68"/>
  <c r="AH108" i="68"/>
  <c r="AH94" i="68"/>
  <c r="AH80" i="68"/>
  <c r="AH52" i="68"/>
  <c r="AH38" i="68"/>
  <c r="AH66" i="68"/>
  <c r="AL220" i="68"/>
  <c r="AL206" i="68"/>
  <c r="AL178" i="68"/>
  <c r="AL192" i="68"/>
  <c r="AL164" i="68"/>
  <c r="AL150" i="68"/>
  <c r="AL122" i="68"/>
  <c r="AL136" i="68"/>
  <c r="AL108" i="68"/>
  <c r="AL94" i="68"/>
  <c r="AL80" i="68"/>
  <c r="AL52" i="68"/>
  <c r="AL38" i="68"/>
  <c r="AL66" i="68"/>
  <c r="AP220" i="68"/>
  <c r="AP206" i="68"/>
  <c r="AP192" i="68"/>
  <c r="AP178" i="68"/>
  <c r="AP150" i="68"/>
  <c r="AP164" i="68"/>
  <c r="AP136" i="68"/>
  <c r="AP122" i="68"/>
  <c r="AP108" i="68"/>
  <c r="AP94" i="68"/>
  <c r="AP80" i="68"/>
  <c r="AP52" i="68"/>
  <c r="AP38" i="68"/>
  <c r="AP66" i="68"/>
  <c r="AT220" i="68"/>
  <c r="AT192" i="68"/>
  <c r="AT178" i="68"/>
  <c r="AT150" i="68"/>
  <c r="AT206" i="68"/>
  <c r="AT164" i="68"/>
  <c r="AT136" i="68"/>
  <c r="AT122" i="68"/>
  <c r="AT108" i="68"/>
  <c r="AT94" i="68"/>
  <c r="AT80" i="68"/>
  <c r="AT52" i="68"/>
  <c r="AT38" i="68"/>
  <c r="AT66" i="68"/>
  <c r="AX220" i="68"/>
  <c r="AX192" i="68"/>
  <c r="AX178" i="68"/>
  <c r="AX164" i="68"/>
  <c r="AX150" i="68"/>
  <c r="AX206" i="68"/>
  <c r="AX136" i="68"/>
  <c r="AX122" i="68"/>
  <c r="AX108" i="68"/>
  <c r="AX94" i="68"/>
  <c r="AX80" i="68"/>
  <c r="AX52" i="68"/>
  <c r="AX38" i="68"/>
  <c r="AX66" i="68"/>
  <c r="CP221" i="68"/>
  <c r="CP207" i="68"/>
  <c r="CP193" i="68"/>
  <c r="CP179" i="68"/>
  <c r="CP151" i="68"/>
  <c r="CP165" i="68"/>
  <c r="CP137" i="68"/>
  <c r="CP123" i="68"/>
  <c r="CP109" i="68"/>
  <c r="CP95" i="68"/>
  <c r="CP81" i="68"/>
  <c r="CP39" i="68"/>
  <c r="CP53" i="68"/>
  <c r="CP67" i="68"/>
  <c r="CT221" i="68"/>
  <c r="CT207" i="68"/>
  <c r="CT193" i="68"/>
  <c r="CT179" i="68"/>
  <c r="CT151" i="68"/>
  <c r="CT165" i="68"/>
  <c r="CT137" i="68"/>
  <c r="CT123" i="68"/>
  <c r="CT109" i="68"/>
  <c r="CT95" i="68"/>
  <c r="CT81" i="68"/>
  <c r="CT39" i="68"/>
  <c r="CT53" i="68"/>
  <c r="CT67" i="68"/>
  <c r="CX221" i="68"/>
  <c r="CX207" i="68"/>
  <c r="CX193" i="68"/>
  <c r="CX179" i="68"/>
  <c r="CX151" i="68"/>
  <c r="CX165" i="68"/>
  <c r="CX137" i="68"/>
  <c r="CX123" i="68"/>
  <c r="CX109" i="68"/>
  <c r="CX95" i="68"/>
  <c r="CX81" i="68"/>
  <c r="CX39" i="68"/>
  <c r="CX53" i="68"/>
  <c r="CX67" i="68"/>
  <c r="DB221" i="68"/>
  <c r="DB207" i="68"/>
  <c r="DB193" i="68"/>
  <c r="DB179" i="68"/>
  <c r="DB151" i="68"/>
  <c r="DB165" i="68"/>
  <c r="DB137" i="68"/>
  <c r="DB123" i="68"/>
  <c r="DB109" i="68"/>
  <c r="DB95" i="68"/>
  <c r="DB81" i="68"/>
  <c r="DB39" i="68"/>
  <c r="DB53" i="68"/>
  <c r="DB67" i="68"/>
  <c r="ED10" i="68"/>
  <c r="EI10" i="68"/>
  <c r="EO10" i="68"/>
  <c r="AE221" i="68"/>
  <c r="AE207" i="68"/>
  <c r="AE193" i="68"/>
  <c r="AE179" i="68"/>
  <c r="AE165" i="68"/>
  <c r="AE151" i="68"/>
  <c r="AE137" i="68"/>
  <c r="AE109" i="68"/>
  <c r="AE123" i="68"/>
  <c r="AE95" i="68"/>
  <c r="AE81" i="68"/>
  <c r="AE67" i="68"/>
  <c r="AE53" i="68"/>
  <c r="AE39" i="68"/>
  <c r="AI207" i="68"/>
  <c r="AI221" i="68"/>
  <c r="AI179" i="68"/>
  <c r="AI165" i="68"/>
  <c r="AI193" i="68"/>
  <c r="AI151" i="68"/>
  <c r="AI137" i="68"/>
  <c r="AI123" i="68"/>
  <c r="AI109" i="68"/>
  <c r="AI95" i="68"/>
  <c r="AI81" i="68"/>
  <c r="AI67" i="68"/>
  <c r="AI53" i="68"/>
  <c r="AI39" i="68"/>
  <c r="AM207" i="68"/>
  <c r="AM221" i="68"/>
  <c r="AM193" i="68"/>
  <c r="AM179" i="68"/>
  <c r="AM165" i="68"/>
  <c r="AM151" i="68"/>
  <c r="AM137" i="68"/>
  <c r="AM109" i="68"/>
  <c r="AM123" i="68"/>
  <c r="AM95" i="68"/>
  <c r="AM81" i="68"/>
  <c r="AM67" i="68"/>
  <c r="AM53" i="68"/>
  <c r="AM39" i="68"/>
  <c r="AQ207" i="68"/>
  <c r="AQ221" i="68"/>
  <c r="AQ193" i="68"/>
  <c r="AQ179" i="68"/>
  <c r="AQ165" i="68"/>
  <c r="AQ137" i="68"/>
  <c r="AQ151" i="68"/>
  <c r="AQ109" i="68"/>
  <c r="AQ123" i="68"/>
  <c r="AQ95" i="68"/>
  <c r="AQ81" i="68"/>
  <c r="AQ67" i="68"/>
  <c r="AQ53" i="68"/>
  <c r="AQ39" i="68"/>
  <c r="AU221" i="68"/>
  <c r="AU207" i="68"/>
  <c r="AU193" i="68"/>
  <c r="AU179" i="68"/>
  <c r="AU165" i="68"/>
  <c r="AU151" i="68"/>
  <c r="AU137" i="68"/>
  <c r="AU109" i="68"/>
  <c r="AU123" i="68"/>
  <c r="AU95" i="68"/>
  <c r="AU81" i="68"/>
  <c r="AU67" i="68"/>
  <c r="AU53" i="68"/>
  <c r="AU39" i="68"/>
  <c r="CQ222" i="68"/>
  <c r="CQ208" i="68"/>
  <c r="CQ194" i="68"/>
  <c r="CQ166" i="68"/>
  <c r="CQ138" i="68"/>
  <c r="CQ180" i="68"/>
  <c r="CQ152" i="68"/>
  <c r="CQ110" i="68"/>
  <c r="CQ124" i="68"/>
  <c r="CQ82" i="68"/>
  <c r="CQ96" i="68"/>
  <c r="CQ68" i="68"/>
  <c r="CQ40" i="68"/>
  <c r="CQ54" i="68"/>
  <c r="EF11" i="68"/>
  <c r="EN11" i="68"/>
  <c r="EB12" i="68"/>
  <c r="EJ12" i="68"/>
  <c r="EO13" i="68"/>
  <c r="EE15" i="68"/>
  <c r="EB16" i="68"/>
  <c r="EG17" i="68"/>
  <c r="EM11" i="68"/>
  <c r="AL199" i="68"/>
  <c r="AL213" i="68"/>
  <c r="AL185" i="68"/>
  <c r="AL143" i="68"/>
  <c r="AL171" i="68"/>
  <c r="AL157" i="68"/>
  <c r="AL129" i="68"/>
  <c r="AL101" i="68"/>
  <c r="AL115" i="68"/>
  <c r="AL87" i="68"/>
  <c r="AL73" i="68"/>
  <c r="AL59" i="68"/>
  <c r="AL45" i="68"/>
  <c r="AL31" i="68"/>
  <c r="AT213" i="68"/>
  <c r="AT199" i="68"/>
  <c r="AT185" i="68"/>
  <c r="AT143" i="68"/>
  <c r="AT157" i="68"/>
  <c r="AT171" i="68"/>
  <c r="AT129" i="68"/>
  <c r="AT101" i="68"/>
  <c r="AT115" i="68"/>
  <c r="AT87" i="68"/>
  <c r="AT73" i="68"/>
  <c r="AT59" i="68"/>
  <c r="AT45" i="68"/>
  <c r="AT31" i="68"/>
  <c r="EC15" i="68"/>
  <c r="EC11" i="68"/>
  <c r="EC16" i="68"/>
  <c r="EC18" i="68"/>
  <c r="EC14" i="68"/>
  <c r="EK15" i="68"/>
  <c r="EK11" i="68"/>
  <c r="EK16" i="68"/>
  <c r="EK18" i="68"/>
  <c r="EK14" i="68"/>
  <c r="AI214" i="68"/>
  <c r="AI200" i="68"/>
  <c r="AI186" i="68"/>
  <c r="AI158" i="68"/>
  <c r="AI172" i="68"/>
  <c r="AI130" i="68"/>
  <c r="AI144" i="68"/>
  <c r="AI102" i="68"/>
  <c r="AI116" i="68"/>
  <c r="AI74" i="68"/>
  <c r="AI88" i="68"/>
  <c r="AI32" i="68"/>
  <c r="AI60" i="68"/>
  <c r="AI46" i="68"/>
  <c r="AU200" i="68"/>
  <c r="AU214" i="68"/>
  <c r="AU186" i="68"/>
  <c r="AU158" i="68"/>
  <c r="AU172" i="68"/>
  <c r="AU144" i="68"/>
  <c r="AU130" i="68"/>
  <c r="AU102" i="68"/>
  <c r="AU116" i="68"/>
  <c r="AU74" i="68"/>
  <c r="AU88" i="68"/>
  <c r="AU32" i="68"/>
  <c r="AU60" i="68"/>
  <c r="AU46" i="68"/>
  <c r="CY201" i="68"/>
  <c r="CY215" i="68"/>
  <c r="CY187" i="68"/>
  <c r="CY159" i="68"/>
  <c r="CY173" i="68"/>
  <c r="CY145" i="68"/>
  <c r="CY131" i="68"/>
  <c r="CY117" i="68"/>
  <c r="CY103" i="68"/>
  <c r="CY75" i="68"/>
  <c r="CY89" i="68"/>
  <c r="CY33" i="68"/>
  <c r="CY47" i="68"/>
  <c r="CY61" i="68"/>
  <c r="AJ201" i="68"/>
  <c r="AJ187" i="68"/>
  <c r="AJ159" i="68"/>
  <c r="AJ145" i="68"/>
  <c r="AJ173" i="68"/>
  <c r="AJ215" i="68"/>
  <c r="AJ131" i="68"/>
  <c r="AJ103" i="68"/>
  <c r="AJ117" i="68"/>
  <c r="AJ89" i="68"/>
  <c r="AJ75" i="68"/>
  <c r="AJ47" i="68"/>
  <c r="AJ33" i="68"/>
  <c r="AJ61" i="68"/>
  <c r="AR201" i="68"/>
  <c r="AR215" i="68"/>
  <c r="AR187" i="68"/>
  <c r="AR159" i="68"/>
  <c r="AR145" i="68"/>
  <c r="AR173" i="68"/>
  <c r="AR131" i="68"/>
  <c r="AR103" i="68"/>
  <c r="AR117" i="68"/>
  <c r="AR89" i="68"/>
  <c r="AR75" i="68"/>
  <c r="AR47" i="68"/>
  <c r="AR33" i="68"/>
  <c r="AR61" i="68"/>
  <c r="CR202" i="68"/>
  <c r="CR188" i="68"/>
  <c r="CR216" i="68"/>
  <c r="CR174" i="68"/>
  <c r="CR160" i="68"/>
  <c r="CR146" i="68"/>
  <c r="CR132" i="68"/>
  <c r="CR118" i="68"/>
  <c r="CR90" i="68"/>
  <c r="CR76" i="68"/>
  <c r="CR104" i="68"/>
  <c r="CR34" i="68"/>
  <c r="CR48" i="68"/>
  <c r="CR62" i="68"/>
  <c r="DD216" i="68"/>
  <c r="DD202" i="68"/>
  <c r="DD188" i="68"/>
  <c r="DD174" i="68"/>
  <c r="DD160" i="68"/>
  <c r="DD146" i="68"/>
  <c r="DD132" i="68"/>
  <c r="DD118" i="68"/>
  <c r="DD90" i="68"/>
  <c r="DD104" i="68"/>
  <c r="DD76" i="68"/>
  <c r="DD34" i="68"/>
  <c r="DD48" i="68"/>
  <c r="DD62" i="68"/>
  <c r="EA5" i="68"/>
  <c r="EI5" i="68"/>
  <c r="AG216" i="68"/>
  <c r="AG202" i="68"/>
  <c r="AG188" i="68"/>
  <c r="AG160" i="68"/>
  <c r="AG174" i="68"/>
  <c r="AG146" i="68"/>
  <c r="AG132" i="68"/>
  <c r="AG104" i="68"/>
  <c r="AG118" i="68"/>
  <c r="AG76" i="68"/>
  <c r="AG90" i="68"/>
  <c r="AG62" i="68"/>
  <c r="AG48" i="68"/>
  <c r="AG34" i="68"/>
  <c r="AS216" i="68"/>
  <c r="AS202" i="68"/>
  <c r="AS174" i="68"/>
  <c r="AS160" i="68"/>
  <c r="AS188" i="68"/>
  <c r="AS146" i="68"/>
  <c r="AS132" i="68"/>
  <c r="AS104" i="68"/>
  <c r="AS118" i="68"/>
  <c r="AS76" i="68"/>
  <c r="AS90" i="68"/>
  <c r="AS62" i="68"/>
  <c r="AS48" i="68"/>
  <c r="AS34" i="68"/>
  <c r="CW203" i="68"/>
  <c r="CW189" i="68"/>
  <c r="CW161" i="68"/>
  <c r="CW175" i="68"/>
  <c r="CW217" i="68"/>
  <c r="CW133" i="68"/>
  <c r="CW147" i="68"/>
  <c r="CW119" i="68"/>
  <c r="CW105" i="68"/>
  <c r="CW91" i="68"/>
  <c r="CW63" i="68"/>
  <c r="CW77" i="68"/>
  <c r="CW35" i="68"/>
  <c r="CW49" i="68"/>
  <c r="DA203" i="68"/>
  <c r="DA217" i="68"/>
  <c r="DA189" i="68"/>
  <c r="DA161" i="68"/>
  <c r="DA175" i="68"/>
  <c r="DA147" i="68"/>
  <c r="DA133" i="68"/>
  <c r="DA119" i="68"/>
  <c r="DA105" i="68"/>
  <c r="DA91" i="68"/>
  <c r="DA77" i="68"/>
  <c r="DA63" i="68"/>
  <c r="DA35" i="68"/>
  <c r="DA49" i="68"/>
  <c r="DE203" i="68"/>
  <c r="DE217" i="68"/>
  <c r="DE189" i="68"/>
  <c r="DE175" i="68"/>
  <c r="DE161" i="68"/>
  <c r="DE147" i="68"/>
  <c r="DE133" i="68"/>
  <c r="DE119" i="68"/>
  <c r="DE105" i="68"/>
  <c r="DE91" i="68"/>
  <c r="DE77" i="68"/>
  <c r="DE63" i="68"/>
  <c r="DE35" i="68"/>
  <c r="DE49" i="68"/>
  <c r="AG217" i="68"/>
  <c r="AG189" i="68"/>
  <c r="AG203" i="68"/>
  <c r="AG175" i="68"/>
  <c r="AG161" i="68"/>
  <c r="AG147" i="68"/>
  <c r="AG133" i="68"/>
  <c r="AG119" i="68"/>
  <c r="AG105" i="68"/>
  <c r="AG91" i="68"/>
  <c r="AG77" i="68"/>
  <c r="AG35" i="68"/>
  <c r="AG63" i="68"/>
  <c r="AG49" i="68"/>
  <c r="AK217" i="68"/>
  <c r="AK189" i="68"/>
  <c r="AK203" i="68"/>
  <c r="AK147" i="68"/>
  <c r="AK175" i="68"/>
  <c r="AK133" i="68"/>
  <c r="AK161" i="68"/>
  <c r="AK119" i="68"/>
  <c r="AK105" i="68"/>
  <c r="AK91" i="68"/>
  <c r="AK77" i="68"/>
  <c r="AK35" i="68"/>
  <c r="AK63" i="68"/>
  <c r="AK49" i="68"/>
  <c r="AO217" i="68"/>
  <c r="AO189" i="68"/>
  <c r="AO203" i="68"/>
  <c r="AO175" i="68"/>
  <c r="AO147" i="68"/>
  <c r="AO161" i="68"/>
  <c r="AO133" i="68"/>
  <c r="AO119" i="68"/>
  <c r="AO105" i="68"/>
  <c r="AO91" i="68"/>
  <c r="AO77" i="68"/>
  <c r="AO35" i="68"/>
  <c r="AO63" i="68"/>
  <c r="AO49" i="68"/>
  <c r="AS217" i="68"/>
  <c r="AS189" i="68"/>
  <c r="AS161" i="68"/>
  <c r="AS147" i="68"/>
  <c r="AS175" i="68"/>
  <c r="AS203" i="68"/>
  <c r="AS133" i="68"/>
  <c r="AS119" i="68"/>
  <c r="AS105" i="68"/>
  <c r="AS91" i="68"/>
  <c r="AS77" i="68"/>
  <c r="AS35" i="68"/>
  <c r="AS63" i="68"/>
  <c r="AS49" i="68"/>
  <c r="AW217" i="68"/>
  <c r="AW189" i="68"/>
  <c r="AW203" i="68"/>
  <c r="AW175" i="68"/>
  <c r="AW161" i="68"/>
  <c r="AW147" i="68"/>
  <c r="AW133" i="68"/>
  <c r="AW119" i="68"/>
  <c r="AW105" i="68"/>
  <c r="AW91" i="68"/>
  <c r="AW77" i="68"/>
  <c r="AW35" i="68"/>
  <c r="AW63" i="68"/>
  <c r="AW49" i="68"/>
  <c r="CP218" i="68"/>
  <c r="CP204" i="68"/>
  <c r="CP190" i="68"/>
  <c r="CP176" i="68"/>
  <c r="CP148" i="68"/>
  <c r="CP134" i="68"/>
  <c r="CP162" i="68"/>
  <c r="CP120" i="68"/>
  <c r="CP106" i="68"/>
  <c r="CP92" i="68"/>
  <c r="CP78" i="68"/>
  <c r="CP50" i="68"/>
  <c r="CP64" i="68"/>
  <c r="CP36" i="68"/>
  <c r="CT190" i="68"/>
  <c r="CT204" i="68"/>
  <c r="CT176" i="68"/>
  <c r="CT218" i="68"/>
  <c r="CT148" i="68"/>
  <c r="CT134" i="68"/>
  <c r="CT162" i="68"/>
  <c r="CT120" i="68"/>
  <c r="CT106" i="68"/>
  <c r="CT92" i="68"/>
  <c r="CT78" i="68"/>
  <c r="CT50" i="68"/>
  <c r="CT64" i="68"/>
  <c r="CT36" i="68"/>
  <c r="CX218" i="68"/>
  <c r="CX204" i="68"/>
  <c r="CX190" i="68"/>
  <c r="CX176" i="68"/>
  <c r="CX162" i="68"/>
  <c r="CX134" i="68"/>
  <c r="CX148" i="68"/>
  <c r="CX120" i="68"/>
  <c r="CX106" i="68"/>
  <c r="CX92" i="68"/>
  <c r="CX78" i="68"/>
  <c r="CX50" i="68"/>
  <c r="CX64" i="68"/>
  <c r="CX36" i="68"/>
  <c r="DB218" i="68"/>
  <c r="DB204" i="68"/>
  <c r="DB190" i="68"/>
  <c r="DB176" i="68"/>
  <c r="DB134" i="68"/>
  <c r="DB162" i="68"/>
  <c r="DB148" i="68"/>
  <c r="DB120" i="68"/>
  <c r="DB106" i="68"/>
  <c r="DB92" i="68"/>
  <c r="DB78" i="68"/>
  <c r="DB50" i="68"/>
  <c r="DB64" i="68"/>
  <c r="DB36" i="68"/>
  <c r="AH218" i="68"/>
  <c r="AH190" i="68"/>
  <c r="AH204" i="68"/>
  <c r="AH176" i="68"/>
  <c r="AH162" i="68"/>
  <c r="AH134" i="68"/>
  <c r="AH148" i="68"/>
  <c r="AH120" i="68"/>
  <c r="AH106" i="68"/>
  <c r="AH92" i="68"/>
  <c r="AH78" i="68"/>
  <c r="AH50" i="68"/>
  <c r="AH36" i="68"/>
  <c r="AH64" i="68"/>
  <c r="AL190" i="68"/>
  <c r="AL218" i="68"/>
  <c r="AL204" i="68"/>
  <c r="AL176" i="68"/>
  <c r="AL162" i="68"/>
  <c r="AL148" i="68"/>
  <c r="AL134" i="68"/>
  <c r="AL106" i="68"/>
  <c r="AL120" i="68"/>
  <c r="AL92" i="68"/>
  <c r="AL78" i="68"/>
  <c r="AL50" i="68"/>
  <c r="AL36" i="68"/>
  <c r="AL64" i="68"/>
  <c r="AP218" i="68"/>
  <c r="AP190" i="68"/>
  <c r="AP204" i="68"/>
  <c r="AP176" i="68"/>
  <c r="AP162" i="68"/>
  <c r="AP148" i="68"/>
  <c r="AP134" i="68"/>
  <c r="AP106" i="68"/>
  <c r="AP120" i="68"/>
  <c r="AP92" i="68"/>
  <c r="AP78" i="68"/>
  <c r="AP50" i="68"/>
  <c r="AP36" i="68"/>
  <c r="AP64" i="68"/>
  <c r="AT218" i="68"/>
  <c r="AT190" i="68"/>
  <c r="AT204" i="68"/>
  <c r="AT162" i="68"/>
  <c r="AT176" i="68"/>
  <c r="AT148" i="68"/>
  <c r="AT134" i="68"/>
  <c r="AT120" i="68"/>
  <c r="AT106" i="68"/>
  <c r="AT92" i="68"/>
  <c r="AT78" i="68"/>
  <c r="AT50" i="68"/>
  <c r="AT36" i="68"/>
  <c r="AT64" i="68"/>
  <c r="AX190" i="68"/>
  <c r="AX218" i="68"/>
  <c r="AX204" i="68"/>
  <c r="AX176" i="68"/>
  <c r="AX162" i="68"/>
  <c r="AX134" i="68"/>
  <c r="AX148" i="68"/>
  <c r="AX120" i="68"/>
  <c r="AX106" i="68"/>
  <c r="AX92" i="68"/>
  <c r="AX78" i="68"/>
  <c r="AX50" i="68"/>
  <c r="AX36" i="68"/>
  <c r="AX64" i="68"/>
  <c r="CP219" i="68"/>
  <c r="CP205" i="68"/>
  <c r="CP177" i="68"/>
  <c r="CP163" i="68"/>
  <c r="CP191" i="68"/>
  <c r="CP149" i="68"/>
  <c r="CP135" i="68"/>
  <c r="CP107" i="68"/>
  <c r="CP121" i="68"/>
  <c r="CP79" i="68"/>
  <c r="CP93" i="68"/>
  <c r="CP37" i="68"/>
  <c r="CP51" i="68"/>
  <c r="CP65" i="68"/>
  <c r="CT219" i="68"/>
  <c r="CT205" i="68"/>
  <c r="CT191" i="68"/>
  <c r="CT163" i="68"/>
  <c r="CT177" i="68"/>
  <c r="CT135" i="68"/>
  <c r="CT149" i="68"/>
  <c r="CT107" i="68"/>
  <c r="CT121" i="68"/>
  <c r="CT79" i="68"/>
  <c r="CT93" i="68"/>
  <c r="CT37" i="68"/>
  <c r="CT51" i="68"/>
  <c r="CT65" i="68"/>
  <c r="CX205" i="68"/>
  <c r="CX219" i="68"/>
  <c r="CX163" i="68"/>
  <c r="CX191" i="68"/>
  <c r="CX177" i="68"/>
  <c r="CX149" i="68"/>
  <c r="CX135" i="68"/>
  <c r="CX107" i="68"/>
  <c r="CX121" i="68"/>
  <c r="CX79" i="68"/>
  <c r="CX93" i="68"/>
  <c r="CX37" i="68"/>
  <c r="CX51" i="68"/>
  <c r="CX65" i="68"/>
  <c r="DB219" i="68"/>
  <c r="DB177" i="68"/>
  <c r="DB191" i="68"/>
  <c r="DB163" i="68"/>
  <c r="DB205" i="68"/>
  <c r="DB149" i="68"/>
  <c r="DB135" i="68"/>
  <c r="DB107" i="68"/>
  <c r="DB121" i="68"/>
  <c r="DB79" i="68"/>
  <c r="DB93" i="68"/>
  <c r="DB37" i="68"/>
  <c r="DB51" i="68"/>
  <c r="DB65" i="68"/>
  <c r="AH205" i="68"/>
  <c r="AH191" i="68"/>
  <c r="AH219" i="68"/>
  <c r="AH177" i="68"/>
  <c r="AH135" i="68"/>
  <c r="AH163" i="68"/>
  <c r="AH149" i="68"/>
  <c r="AH121" i="68"/>
  <c r="AH107" i="68"/>
  <c r="AH79" i="68"/>
  <c r="AH93" i="68"/>
  <c r="AH65" i="68"/>
  <c r="AH51" i="68"/>
  <c r="AH37" i="68"/>
  <c r="AL219" i="68"/>
  <c r="AL205" i="68"/>
  <c r="AL177" i="68"/>
  <c r="AL163" i="68"/>
  <c r="AL135" i="68"/>
  <c r="AL191" i="68"/>
  <c r="AL149" i="68"/>
  <c r="AL121" i="68"/>
  <c r="AL107" i="68"/>
  <c r="AL79" i="68"/>
  <c r="AL93" i="68"/>
  <c r="AL65" i="68"/>
  <c r="AL51" i="68"/>
  <c r="AL37" i="68"/>
  <c r="AP219" i="68"/>
  <c r="AP191" i="68"/>
  <c r="AP177" i="68"/>
  <c r="AP205" i="68"/>
  <c r="AP163" i="68"/>
  <c r="AP135" i="68"/>
  <c r="AP149" i="68"/>
  <c r="AP121" i="68"/>
  <c r="AP107" i="68"/>
  <c r="AP79" i="68"/>
  <c r="AP93" i="68"/>
  <c r="AP65" i="68"/>
  <c r="AP51" i="68"/>
  <c r="AP37" i="68"/>
  <c r="AT219" i="68"/>
  <c r="AT191" i="68"/>
  <c r="AT205" i="68"/>
  <c r="AT177" i="68"/>
  <c r="AT135" i="68"/>
  <c r="AT163" i="68"/>
  <c r="AT149" i="68"/>
  <c r="AT121" i="68"/>
  <c r="AT107" i="68"/>
  <c r="AT79" i="68"/>
  <c r="AT93" i="68"/>
  <c r="AT65" i="68"/>
  <c r="AT51" i="68"/>
  <c r="AT37" i="68"/>
  <c r="AX219" i="68"/>
  <c r="AX205" i="68"/>
  <c r="AX177" i="68"/>
  <c r="AX191" i="68"/>
  <c r="AX135" i="68"/>
  <c r="AX163" i="68"/>
  <c r="AX149" i="68"/>
  <c r="AX121" i="68"/>
  <c r="AX107" i="68"/>
  <c r="AX79" i="68"/>
  <c r="AX93" i="68"/>
  <c r="AX65" i="68"/>
  <c r="AX51" i="68"/>
  <c r="AX37" i="68"/>
  <c r="CP206" i="68"/>
  <c r="CP192" i="68"/>
  <c r="CP164" i="68"/>
  <c r="CP220" i="68"/>
  <c r="CP178" i="68"/>
  <c r="CP136" i="68"/>
  <c r="CP150" i="68"/>
  <c r="CP122" i="68"/>
  <c r="CP108" i="68"/>
  <c r="CP94" i="68"/>
  <c r="CP80" i="68"/>
  <c r="CP52" i="68"/>
  <c r="CP66" i="68"/>
  <c r="CP38" i="68"/>
  <c r="CT220" i="68"/>
  <c r="CT206" i="68"/>
  <c r="CT164" i="68"/>
  <c r="CT192" i="68"/>
  <c r="CT136" i="68"/>
  <c r="CT178" i="68"/>
  <c r="CT150" i="68"/>
  <c r="CT122" i="68"/>
  <c r="CT108" i="68"/>
  <c r="CT94" i="68"/>
  <c r="CT80" i="68"/>
  <c r="CT52" i="68"/>
  <c r="CT66" i="68"/>
  <c r="CT38" i="68"/>
  <c r="CX206" i="68"/>
  <c r="CX220" i="68"/>
  <c r="CX192" i="68"/>
  <c r="CX178" i="68"/>
  <c r="CX164" i="68"/>
  <c r="CX150" i="68"/>
  <c r="CX136" i="68"/>
  <c r="CX122" i="68"/>
  <c r="CX108" i="68"/>
  <c r="CX94" i="68"/>
  <c r="CX80" i="68"/>
  <c r="CX52" i="68"/>
  <c r="CX66" i="68"/>
  <c r="CX38" i="68"/>
  <c r="DB220" i="68"/>
  <c r="DB164" i="68"/>
  <c r="DB178" i="68"/>
  <c r="DB192" i="68"/>
  <c r="DB206" i="68"/>
  <c r="DB150" i="68"/>
  <c r="DB136" i="68"/>
  <c r="DB122" i="68"/>
  <c r="DB108" i="68"/>
  <c r="DB94" i="68"/>
  <c r="DB80" i="68"/>
  <c r="DB52" i="68"/>
  <c r="DB66" i="68"/>
  <c r="DB38" i="68"/>
  <c r="EC9" i="68"/>
  <c r="EK9" i="68"/>
  <c r="AE220" i="68"/>
  <c r="AE206" i="68"/>
  <c r="AE178" i="68"/>
  <c r="AE164" i="68"/>
  <c r="AE192" i="68"/>
  <c r="AE150" i="68"/>
  <c r="AE136" i="68"/>
  <c r="AE122" i="68"/>
  <c r="AE108" i="68"/>
  <c r="AE94" i="68"/>
  <c r="AE80" i="68"/>
  <c r="AE38" i="68"/>
  <c r="AE66" i="68"/>
  <c r="AE52" i="68"/>
  <c r="AI220" i="68"/>
  <c r="AI192" i="68"/>
  <c r="AI178" i="68"/>
  <c r="AI164" i="68"/>
  <c r="AI206" i="68"/>
  <c r="AI150" i="68"/>
  <c r="AI136" i="68"/>
  <c r="AI122" i="68"/>
  <c r="AI108" i="68"/>
  <c r="AI94" i="68"/>
  <c r="AI80" i="68"/>
  <c r="AI38" i="68"/>
  <c r="AI66" i="68"/>
  <c r="AI52" i="68"/>
  <c r="AM220" i="68"/>
  <c r="AM192" i="68"/>
  <c r="AM206" i="68"/>
  <c r="AM178" i="68"/>
  <c r="AM164" i="68"/>
  <c r="AM150" i="68"/>
  <c r="AM136" i="68"/>
  <c r="AM122" i="68"/>
  <c r="AM108" i="68"/>
  <c r="AM94" i="68"/>
  <c r="AM80" i="68"/>
  <c r="AM38" i="68"/>
  <c r="AM66" i="68"/>
  <c r="AM52" i="68"/>
  <c r="AQ220" i="68"/>
  <c r="AQ206" i="68"/>
  <c r="AQ192" i="68"/>
  <c r="AQ178" i="68"/>
  <c r="AQ164" i="68"/>
  <c r="AQ150" i="68"/>
  <c r="AQ136" i="68"/>
  <c r="AQ122" i="68"/>
  <c r="AQ108" i="68"/>
  <c r="AQ94" i="68"/>
  <c r="AQ80" i="68"/>
  <c r="AQ38" i="68"/>
  <c r="AQ66" i="68"/>
  <c r="AQ52" i="68"/>
  <c r="AU220" i="68"/>
  <c r="AU206" i="68"/>
  <c r="AU192" i="68"/>
  <c r="AU178" i="68"/>
  <c r="AU164" i="68"/>
  <c r="AU150" i="68"/>
  <c r="AU136" i="68"/>
  <c r="AU122" i="68"/>
  <c r="AU108" i="68"/>
  <c r="AU94" i="68"/>
  <c r="AU80" i="68"/>
  <c r="AU38" i="68"/>
  <c r="AU66" i="68"/>
  <c r="AU52" i="68"/>
  <c r="CQ221" i="68"/>
  <c r="CQ207" i="68"/>
  <c r="CQ193" i="68"/>
  <c r="CQ179" i="68"/>
  <c r="CQ137" i="68"/>
  <c r="CQ165" i="68"/>
  <c r="CQ151" i="68"/>
  <c r="CQ123" i="68"/>
  <c r="CQ109" i="68"/>
  <c r="CQ95" i="68"/>
  <c r="CQ81" i="68"/>
  <c r="CQ39" i="68"/>
  <c r="CQ53" i="68"/>
  <c r="CQ67" i="68"/>
  <c r="CU207" i="68"/>
  <c r="CU221" i="68"/>
  <c r="CU179" i="68"/>
  <c r="CU193" i="68"/>
  <c r="CU165" i="68"/>
  <c r="CU151" i="68"/>
  <c r="CU137" i="68"/>
  <c r="CU123" i="68"/>
  <c r="CU109" i="68"/>
  <c r="CU95" i="68"/>
  <c r="CU81" i="68"/>
  <c r="CU39" i="68"/>
  <c r="CU53" i="68"/>
  <c r="CU67" i="68"/>
  <c r="CY221" i="68"/>
  <c r="CY207" i="68"/>
  <c r="CY193" i="68"/>
  <c r="CY179" i="68"/>
  <c r="CY165" i="68"/>
  <c r="CY151" i="68"/>
  <c r="CY137" i="68"/>
  <c r="CY123" i="68"/>
  <c r="CY109" i="68"/>
  <c r="CY95" i="68"/>
  <c r="CY81" i="68"/>
  <c r="CY39" i="68"/>
  <c r="CY53" i="68"/>
  <c r="CY67" i="68"/>
  <c r="DC207" i="68"/>
  <c r="DC221" i="68"/>
  <c r="DC193" i="68"/>
  <c r="DC165" i="68"/>
  <c r="DC179" i="68"/>
  <c r="DC151" i="68"/>
  <c r="DC137" i="68"/>
  <c r="DC123" i="68"/>
  <c r="DC109" i="68"/>
  <c r="DC95" i="68"/>
  <c r="DC81" i="68"/>
  <c r="DC39" i="68"/>
  <c r="DC53" i="68"/>
  <c r="DC67" i="68"/>
  <c r="EE10" i="68"/>
  <c r="EK10" i="68"/>
  <c r="EP10" i="68"/>
  <c r="AF193" i="68"/>
  <c r="AF179" i="68"/>
  <c r="AF207" i="68"/>
  <c r="AF137" i="68"/>
  <c r="AF221" i="68"/>
  <c r="AF165" i="68"/>
  <c r="AF151" i="68"/>
  <c r="AF123" i="68"/>
  <c r="AF109" i="68"/>
  <c r="AF95" i="68"/>
  <c r="AF81" i="68"/>
  <c r="AF53" i="68"/>
  <c r="AF39" i="68"/>
  <c r="AF67" i="68"/>
  <c r="AJ221" i="68"/>
  <c r="AJ207" i="68"/>
  <c r="AJ179" i="68"/>
  <c r="AJ193" i="68"/>
  <c r="AJ137" i="68"/>
  <c r="AJ151" i="68"/>
  <c r="AJ165" i="68"/>
  <c r="AJ123" i="68"/>
  <c r="AJ109" i="68"/>
  <c r="AJ95" i="68"/>
  <c r="AJ81" i="68"/>
  <c r="AJ53" i="68"/>
  <c r="AJ39" i="68"/>
  <c r="AJ67" i="68"/>
  <c r="AN221" i="68"/>
  <c r="AN207" i="68"/>
  <c r="AN193" i="68"/>
  <c r="AN179" i="68"/>
  <c r="AN165" i="68"/>
  <c r="AN137" i="68"/>
  <c r="AN151" i="68"/>
  <c r="AN123" i="68"/>
  <c r="AN109" i="68"/>
  <c r="AN95" i="68"/>
  <c r="AN81" i="68"/>
  <c r="AN53" i="68"/>
  <c r="AN39" i="68"/>
  <c r="AN67" i="68"/>
  <c r="AR207" i="68"/>
  <c r="AR221" i="68"/>
  <c r="AR179" i="68"/>
  <c r="AR193" i="68"/>
  <c r="AR165" i="68"/>
  <c r="AR137" i="68"/>
  <c r="AR151" i="68"/>
  <c r="AR123" i="68"/>
  <c r="AR109" i="68"/>
  <c r="AR95" i="68"/>
  <c r="AR81" i="68"/>
  <c r="AR53" i="68"/>
  <c r="AR39" i="68"/>
  <c r="AR67" i="68"/>
  <c r="AV193" i="68"/>
  <c r="AV207" i="68"/>
  <c r="AV179" i="68"/>
  <c r="AV137" i="68"/>
  <c r="AV151" i="68"/>
  <c r="AV165" i="68"/>
  <c r="AV221" i="68"/>
  <c r="AV123" i="68"/>
  <c r="AV109" i="68"/>
  <c r="AV95" i="68"/>
  <c r="AV81" i="68"/>
  <c r="AV53" i="68"/>
  <c r="AV39" i="68"/>
  <c r="AV67" i="68"/>
  <c r="CR222" i="68"/>
  <c r="CR208" i="68"/>
  <c r="CR166" i="68"/>
  <c r="CR194" i="68"/>
  <c r="CR180" i="68"/>
  <c r="CR138" i="68"/>
  <c r="CR152" i="68"/>
  <c r="CR110" i="68"/>
  <c r="CR124" i="68"/>
  <c r="CR82" i="68"/>
  <c r="CR96" i="68"/>
  <c r="CR40" i="68"/>
  <c r="CR54" i="68"/>
  <c r="CR68" i="68"/>
  <c r="CV222" i="68"/>
  <c r="CV194" i="68"/>
  <c r="CV166" i="68"/>
  <c r="CV180" i="68"/>
  <c r="CV138" i="68"/>
  <c r="CV208" i="68"/>
  <c r="CV152" i="68"/>
  <c r="CV110" i="68"/>
  <c r="CV124" i="68"/>
  <c r="CV82" i="68"/>
  <c r="CV96" i="68"/>
  <c r="CV40" i="68"/>
  <c r="CV54" i="68"/>
  <c r="CV68" i="68"/>
  <c r="CZ208" i="68"/>
  <c r="CZ222" i="68"/>
  <c r="CZ180" i="68"/>
  <c r="CZ166" i="68"/>
  <c r="CZ194" i="68"/>
  <c r="CZ152" i="68"/>
  <c r="CZ138" i="68"/>
  <c r="CZ110" i="68"/>
  <c r="CZ124" i="68"/>
  <c r="CZ82" i="68"/>
  <c r="CZ96" i="68"/>
  <c r="CZ40" i="68"/>
  <c r="CZ54" i="68"/>
  <c r="CZ68" i="68"/>
  <c r="DD222" i="68"/>
  <c r="DD208" i="68"/>
  <c r="DD194" i="68"/>
  <c r="DD166" i="68"/>
  <c r="DD180" i="68"/>
  <c r="DD152" i="68"/>
  <c r="DD138" i="68"/>
  <c r="DD110" i="68"/>
  <c r="DD124" i="68"/>
  <c r="DD82" i="68"/>
  <c r="DD96" i="68"/>
  <c r="DD40" i="68"/>
  <c r="DD54" i="68"/>
  <c r="DD68" i="68"/>
  <c r="EI11" i="68"/>
  <c r="AG208" i="68"/>
  <c r="AG222" i="68"/>
  <c r="AG180" i="68"/>
  <c r="AG166" i="68"/>
  <c r="AG152" i="68"/>
  <c r="AG194" i="68"/>
  <c r="AG138" i="68"/>
  <c r="AG124" i="68"/>
  <c r="AG110" i="68"/>
  <c r="AG96" i="68"/>
  <c r="AG82" i="68"/>
  <c r="AG54" i="68"/>
  <c r="AG40" i="68"/>
  <c r="AG68" i="68"/>
  <c r="AK222" i="68"/>
  <c r="AK208" i="68"/>
  <c r="AK194" i="68"/>
  <c r="AK180" i="68"/>
  <c r="AK166" i="68"/>
  <c r="AK152" i="68"/>
  <c r="AK138" i="68"/>
  <c r="AK124" i="68"/>
  <c r="AK110" i="68"/>
  <c r="AK96" i="68"/>
  <c r="AK82" i="68"/>
  <c r="AK54" i="68"/>
  <c r="AK40" i="68"/>
  <c r="AK68" i="68"/>
  <c r="AO222" i="68"/>
  <c r="AO194" i="68"/>
  <c r="AO208" i="68"/>
  <c r="AO180" i="68"/>
  <c r="AO166" i="68"/>
  <c r="AO152" i="68"/>
  <c r="AO138" i="68"/>
  <c r="AO124" i="68"/>
  <c r="AO110" i="68"/>
  <c r="AO96" i="68"/>
  <c r="AO82" i="68"/>
  <c r="AO54" i="68"/>
  <c r="AO40" i="68"/>
  <c r="AO68" i="68"/>
  <c r="AS222" i="68"/>
  <c r="AS208" i="68"/>
  <c r="AS194" i="68"/>
  <c r="AS180" i="68"/>
  <c r="AS166" i="68"/>
  <c r="AS152" i="68"/>
  <c r="AS138" i="68"/>
  <c r="AS124" i="68"/>
  <c r="AS110" i="68"/>
  <c r="AS96" i="68"/>
  <c r="AS82" i="68"/>
  <c r="AS54" i="68"/>
  <c r="AS40" i="68"/>
  <c r="AS68" i="68"/>
  <c r="AW222" i="68"/>
  <c r="AW194" i="68"/>
  <c r="AW208" i="68"/>
  <c r="AW180" i="68"/>
  <c r="AW166" i="68"/>
  <c r="AW152" i="68"/>
  <c r="AW138" i="68"/>
  <c r="AW124" i="68"/>
  <c r="AW110" i="68"/>
  <c r="AW96" i="68"/>
  <c r="AW82" i="68"/>
  <c r="AW54" i="68"/>
  <c r="AW40" i="68"/>
  <c r="AW68" i="68"/>
  <c r="CS223" i="68"/>
  <c r="CS209" i="68"/>
  <c r="CS153" i="68"/>
  <c r="CS195" i="68"/>
  <c r="CS167" i="68"/>
  <c r="CS181" i="68"/>
  <c r="CS139" i="68"/>
  <c r="CS125" i="68"/>
  <c r="CS111" i="68"/>
  <c r="CS97" i="68"/>
  <c r="CS83" i="68"/>
  <c r="CS69" i="68"/>
  <c r="CS41" i="68"/>
  <c r="CS55" i="68"/>
  <c r="CW223" i="68"/>
  <c r="CW209" i="68"/>
  <c r="CW195" i="68"/>
  <c r="CW181" i="68"/>
  <c r="CW153" i="68"/>
  <c r="CW139" i="68"/>
  <c r="CW167" i="68"/>
  <c r="CW125" i="68"/>
  <c r="CW111" i="68"/>
  <c r="CW97" i="68"/>
  <c r="CW83" i="68"/>
  <c r="CW69" i="68"/>
  <c r="CW41" i="68"/>
  <c r="CW55" i="68"/>
  <c r="DA223" i="68"/>
  <c r="DA209" i="68"/>
  <c r="DA153" i="68"/>
  <c r="DA195" i="68"/>
  <c r="DA181" i="68"/>
  <c r="DA167" i="68"/>
  <c r="DA139" i="68"/>
  <c r="DA125" i="68"/>
  <c r="DA111" i="68"/>
  <c r="DA97" i="68"/>
  <c r="DA83" i="68"/>
  <c r="DA69" i="68"/>
  <c r="DA41" i="68"/>
  <c r="DA55" i="68"/>
  <c r="DE223" i="68"/>
  <c r="DE209" i="68"/>
  <c r="DE195" i="68"/>
  <c r="DE181" i="68"/>
  <c r="DE153" i="68"/>
  <c r="DE167" i="68"/>
  <c r="DE139" i="68"/>
  <c r="DE125" i="68"/>
  <c r="DE111" i="68"/>
  <c r="DE97" i="68"/>
  <c r="DE83" i="68"/>
  <c r="DE69" i="68"/>
  <c r="DE41" i="68"/>
  <c r="DE55" i="68"/>
  <c r="EC12" i="68"/>
  <c r="EK12" i="68"/>
  <c r="AH209" i="68"/>
  <c r="AH223" i="68"/>
  <c r="AH181" i="68"/>
  <c r="AH139" i="68"/>
  <c r="AH167" i="68"/>
  <c r="AH195" i="68"/>
  <c r="AH153" i="68"/>
  <c r="AH125" i="68"/>
  <c r="AH111" i="68"/>
  <c r="AH83" i="68"/>
  <c r="AH97" i="68"/>
  <c r="AH69" i="68"/>
  <c r="AH55" i="68"/>
  <c r="AH41" i="68"/>
  <c r="AL223" i="68"/>
  <c r="AL209" i="68"/>
  <c r="AL195" i="68"/>
  <c r="AL181" i="68"/>
  <c r="AL167" i="68"/>
  <c r="AL139" i="68"/>
  <c r="AL153" i="68"/>
  <c r="AL125" i="68"/>
  <c r="AL111" i="68"/>
  <c r="AL97" i="68"/>
  <c r="AL83" i="68"/>
  <c r="AL69" i="68"/>
  <c r="AL55" i="68"/>
  <c r="AL41" i="68"/>
  <c r="AP223" i="68"/>
  <c r="AP209" i="68"/>
  <c r="AP181" i="68"/>
  <c r="AP195" i="68"/>
  <c r="AP167" i="68"/>
  <c r="AP139" i="68"/>
  <c r="AP153" i="68"/>
  <c r="AP125" i="68"/>
  <c r="AP111" i="68"/>
  <c r="AP83" i="68"/>
  <c r="AP97" i="68"/>
  <c r="AP55" i="68"/>
  <c r="AP69" i="68"/>
  <c r="AP41" i="68"/>
  <c r="AT223" i="68"/>
  <c r="AT209" i="68"/>
  <c r="AT195" i="68"/>
  <c r="AT181" i="68"/>
  <c r="AT139" i="68"/>
  <c r="AT167" i="68"/>
  <c r="AT153" i="68"/>
  <c r="AT125" i="68"/>
  <c r="AT111" i="68"/>
  <c r="AT97" i="68"/>
  <c r="AT83" i="68"/>
  <c r="AT55" i="68"/>
  <c r="AT69" i="68"/>
  <c r="AT41" i="68"/>
  <c r="AX223" i="68"/>
  <c r="AX195" i="68"/>
  <c r="AX181" i="68"/>
  <c r="AX139" i="68"/>
  <c r="AX209" i="68"/>
  <c r="AX167" i="68"/>
  <c r="AX153" i="68"/>
  <c r="AX125" i="68"/>
  <c r="AX111" i="68"/>
  <c r="AX83" i="68"/>
  <c r="AX97" i="68"/>
  <c r="AX69" i="68"/>
  <c r="AX55" i="68"/>
  <c r="AX41" i="68"/>
  <c r="EC13" i="68"/>
  <c r="CQ225" i="68"/>
  <c r="CQ211" i="68"/>
  <c r="CQ183" i="68"/>
  <c r="CQ155" i="68"/>
  <c r="CQ197" i="68"/>
  <c r="CQ169" i="68"/>
  <c r="CQ141" i="68"/>
  <c r="CQ127" i="68"/>
  <c r="CQ113" i="68"/>
  <c r="CQ99" i="68"/>
  <c r="CQ85" i="68"/>
  <c r="CQ43" i="68"/>
  <c r="CQ57" i="68"/>
  <c r="CQ71" i="68"/>
  <c r="CU225" i="68"/>
  <c r="CU183" i="68"/>
  <c r="CU211" i="68"/>
  <c r="CU155" i="68"/>
  <c r="CU197" i="68"/>
  <c r="CU169" i="68"/>
  <c r="CU141" i="68"/>
  <c r="CU127" i="68"/>
  <c r="CU113" i="68"/>
  <c r="CU99" i="68"/>
  <c r="CU85" i="68"/>
  <c r="CU43" i="68"/>
  <c r="CU57" i="68"/>
  <c r="CU71" i="68"/>
  <c r="CY225" i="68"/>
  <c r="CY211" i="68"/>
  <c r="CY183" i="68"/>
  <c r="CY155" i="68"/>
  <c r="CY197" i="68"/>
  <c r="CY141" i="68"/>
  <c r="CY169" i="68"/>
  <c r="CY127" i="68"/>
  <c r="CY113" i="68"/>
  <c r="CY99" i="68"/>
  <c r="CY85" i="68"/>
  <c r="CY43" i="68"/>
  <c r="CY57" i="68"/>
  <c r="CY71" i="68"/>
  <c r="DC225" i="68"/>
  <c r="DC211" i="68"/>
  <c r="DC183" i="68"/>
  <c r="DC155" i="68"/>
  <c r="DC197" i="68"/>
  <c r="DC169" i="68"/>
  <c r="DC141" i="68"/>
  <c r="DC127" i="68"/>
  <c r="DC113" i="68"/>
  <c r="DC99" i="68"/>
  <c r="DC85" i="68"/>
  <c r="DC43" i="68"/>
  <c r="DC57" i="68"/>
  <c r="DC71" i="68"/>
  <c r="AF225" i="68"/>
  <c r="AF197" i="68"/>
  <c r="AF211" i="68"/>
  <c r="AF183" i="68"/>
  <c r="AF169" i="68"/>
  <c r="AF141" i="68"/>
  <c r="AF155" i="68"/>
  <c r="AF127" i="68"/>
  <c r="AF99" i="68"/>
  <c r="AF113" i="68"/>
  <c r="AF85" i="68"/>
  <c r="AF71" i="68"/>
  <c r="AF43" i="68"/>
  <c r="AF57" i="68"/>
  <c r="AJ225" i="68"/>
  <c r="AJ197" i="68"/>
  <c r="AJ211" i="68"/>
  <c r="AJ183" i="68"/>
  <c r="AJ141" i="68"/>
  <c r="AJ169" i="68"/>
  <c r="AJ155" i="68"/>
  <c r="AJ127" i="68"/>
  <c r="AJ99" i="68"/>
  <c r="AJ113" i="68"/>
  <c r="AJ85" i="68"/>
  <c r="AJ71" i="68"/>
  <c r="AJ43" i="68"/>
  <c r="AJ57" i="68"/>
  <c r="AN225" i="68"/>
  <c r="AN211" i="68"/>
  <c r="AN197" i="68"/>
  <c r="AN183" i="68"/>
  <c r="AN169" i="68"/>
  <c r="AN141" i="68"/>
  <c r="AN155" i="68"/>
  <c r="AN127" i="68"/>
  <c r="AN99" i="68"/>
  <c r="AN113" i="68"/>
  <c r="AN85" i="68"/>
  <c r="AN71" i="68"/>
  <c r="AN43" i="68"/>
  <c r="AN57" i="68"/>
  <c r="AR225" i="68"/>
  <c r="AR211" i="68"/>
  <c r="AR197" i="68"/>
  <c r="AR183" i="68"/>
  <c r="AR141" i="68"/>
  <c r="AR169" i="68"/>
  <c r="AR127" i="68"/>
  <c r="AR155" i="68"/>
  <c r="AR99" i="68"/>
  <c r="AR113" i="68"/>
  <c r="AR85" i="68"/>
  <c r="AR71" i="68"/>
  <c r="AR43" i="68"/>
  <c r="AR57" i="68"/>
  <c r="AV225" i="68"/>
  <c r="AV211" i="68"/>
  <c r="AV197" i="68"/>
  <c r="AV183" i="68"/>
  <c r="AV169" i="68"/>
  <c r="AV141" i="68"/>
  <c r="AV155" i="68"/>
  <c r="AV127" i="68"/>
  <c r="AV99" i="68"/>
  <c r="AV113" i="68"/>
  <c r="AV85" i="68"/>
  <c r="AV71" i="68"/>
  <c r="AV43" i="68"/>
  <c r="AV57" i="68"/>
  <c r="EF16" i="68"/>
  <c r="EK17" i="68"/>
  <c r="AJ213" i="68"/>
  <c r="AJ199" i="68"/>
  <c r="AJ185" i="68"/>
  <c r="AJ171" i="68"/>
  <c r="AJ157" i="68"/>
  <c r="AJ143" i="68"/>
  <c r="AJ129" i="68"/>
  <c r="AJ101" i="68"/>
  <c r="AJ115" i="68"/>
  <c r="AJ87" i="68"/>
  <c r="AJ73" i="68"/>
  <c r="AJ45" i="68"/>
  <c r="AJ31" i="68"/>
  <c r="AJ59" i="68"/>
  <c r="AR185" i="68"/>
  <c r="AR213" i="68"/>
  <c r="AR199" i="68"/>
  <c r="AR171" i="68"/>
  <c r="AR157" i="68"/>
  <c r="AR143" i="68"/>
  <c r="AR129" i="68"/>
  <c r="AR101" i="68"/>
  <c r="AR115" i="68"/>
  <c r="AR87" i="68"/>
  <c r="AR73" i="68"/>
  <c r="AR45" i="68"/>
  <c r="AR31" i="68"/>
  <c r="AR59" i="68"/>
  <c r="CV214" i="68"/>
  <c r="CV200" i="68"/>
  <c r="CV186" i="68"/>
  <c r="CV158" i="68"/>
  <c r="CV172" i="68"/>
  <c r="CV144" i="68"/>
  <c r="CV130" i="68"/>
  <c r="CV116" i="68"/>
  <c r="CV102" i="68"/>
  <c r="CV88" i="68"/>
  <c r="CV74" i="68"/>
  <c r="CV32" i="68"/>
  <c r="CV46" i="68"/>
  <c r="CV60" i="68"/>
  <c r="DD214" i="68"/>
  <c r="DD186" i="68"/>
  <c r="DD158" i="68"/>
  <c r="DD200" i="68"/>
  <c r="DD172" i="68"/>
  <c r="DD144" i="68"/>
  <c r="DD130" i="68"/>
  <c r="DD116" i="68"/>
  <c r="DD102" i="68"/>
  <c r="DD88" i="68"/>
  <c r="DD74" i="68"/>
  <c r="DD32" i="68"/>
  <c r="DD46" i="68"/>
  <c r="DD60" i="68"/>
  <c r="EA17" i="68"/>
  <c r="EA13" i="68"/>
  <c r="EA18" i="68"/>
  <c r="EA14" i="68"/>
  <c r="EA16" i="68"/>
  <c r="EA12" i="68"/>
  <c r="EI17" i="68"/>
  <c r="EI13" i="68"/>
  <c r="EI18" i="68"/>
  <c r="EI14" i="68"/>
  <c r="EI16" i="68"/>
  <c r="EI12" i="68"/>
  <c r="EM17" i="68"/>
  <c r="EM13" i="68"/>
  <c r="EM18" i="68"/>
  <c r="EM14" i="68"/>
  <c r="EM16" i="68"/>
  <c r="EM12" i="68"/>
  <c r="AK214" i="68"/>
  <c r="AK186" i="68"/>
  <c r="AK172" i="68"/>
  <c r="AK200" i="68"/>
  <c r="AK144" i="68"/>
  <c r="AK158" i="68"/>
  <c r="AK130" i="68"/>
  <c r="AK102" i="68"/>
  <c r="AK116" i="68"/>
  <c r="AK74" i="68"/>
  <c r="AK88" i="68"/>
  <c r="AK60" i="68"/>
  <c r="AK46" i="68"/>
  <c r="AK32" i="68"/>
  <c r="AS214" i="68"/>
  <c r="AS186" i="68"/>
  <c r="AS172" i="68"/>
  <c r="AS144" i="68"/>
  <c r="AS158" i="68"/>
  <c r="AS200" i="68"/>
  <c r="AS130" i="68"/>
  <c r="AS102" i="68"/>
  <c r="AS116" i="68"/>
  <c r="AS74" i="68"/>
  <c r="AS88" i="68"/>
  <c r="AS60" i="68"/>
  <c r="AS46" i="68"/>
  <c r="AS32" i="68"/>
  <c r="CW215" i="68"/>
  <c r="CW187" i="68"/>
  <c r="CW173" i="68"/>
  <c r="CW201" i="68"/>
  <c r="CW145" i="68"/>
  <c r="CW159" i="68"/>
  <c r="CW131" i="68"/>
  <c r="CW117" i="68"/>
  <c r="CW89" i="68"/>
  <c r="CW103" i="68"/>
  <c r="CW61" i="68"/>
  <c r="CW33" i="68"/>
  <c r="CW75" i="68"/>
  <c r="CW47" i="68"/>
  <c r="DE215" i="68"/>
  <c r="DE201" i="68"/>
  <c r="DE187" i="68"/>
  <c r="DE173" i="68"/>
  <c r="DE159" i="68"/>
  <c r="DE145" i="68"/>
  <c r="DE131" i="68"/>
  <c r="DE117" i="68"/>
  <c r="DE103" i="68"/>
  <c r="DE89" i="68"/>
  <c r="DE61" i="68"/>
  <c r="DE33" i="68"/>
  <c r="DE75" i="68"/>
  <c r="DE47" i="68"/>
  <c r="AH215" i="68"/>
  <c r="AH201" i="68"/>
  <c r="AH187" i="68"/>
  <c r="AH173" i="68"/>
  <c r="AH145" i="68"/>
  <c r="AH159" i="68"/>
  <c r="AH131" i="68"/>
  <c r="AH103" i="68"/>
  <c r="AH117" i="68"/>
  <c r="AH75" i="68"/>
  <c r="AH89" i="68"/>
  <c r="AH61" i="68"/>
  <c r="AH47" i="68"/>
  <c r="AH33" i="68"/>
  <c r="AP215" i="68"/>
  <c r="AP187" i="68"/>
  <c r="AP201" i="68"/>
  <c r="AP173" i="68"/>
  <c r="AP159" i="68"/>
  <c r="AP131" i="68"/>
  <c r="AP145" i="68"/>
  <c r="AP103" i="68"/>
  <c r="AP117" i="68"/>
  <c r="AP75" i="68"/>
  <c r="AP89" i="68"/>
  <c r="AP61" i="68"/>
  <c r="AP47" i="68"/>
  <c r="AP33" i="68"/>
  <c r="AX215" i="68"/>
  <c r="AX201" i="68"/>
  <c r="AX187" i="68"/>
  <c r="AX173" i="68"/>
  <c r="AX159" i="68"/>
  <c r="AX145" i="68"/>
  <c r="AX131" i="68"/>
  <c r="AX103" i="68"/>
  <c r="AX117" i="68"/>
  <c r="AX75" i="68"/>
  <c r="AX89" i="68"/>
  <c r="AX61" i="68"/>
  <c r="AX47" i="68"/>
  <c r="AX33" i="68"/>
  <c r="CP216" i="68"/>
  <c r="CP188" i="68"/>
  <c r="CP160" i="68"/>
  <c r="CP202" i="68"/>
  <c r="CP174" i="68"/>
  <c r="CP146" i="68"/>
  <c r="CP132" i="68"/>
  <c r="CP118" i="68"/>
  <c r="CP104" i="68"/>
  <c r="CP90" i="68"/>
  <c r="CP76" i="68"/>
  <c r="CP48" i="68"/>
  <c r="CP62" i="68"/>
  <c r="CP34" i="68"/>
  <c r="CX216" i="68"/>
  <c r="CX202" i="68"/>
  <c r="CX188" i="68"/>
  <c r="CX174" i="68"/>
  <c r="CX160" i="68"/>
  <c r="CX146" i="68"/>
  <c r="CX132" i="68"/>
  <c r="CX118" i="68"/>
  <c r="CX104" i="68"/>
  <c r="CX90" i="68"/>
  <c r="CX76" i="68"/>
  <c r="CX48" i="68"/>
  <c r="CX62" i="68"/>
  <c r="CX34" i="68"/>
  <c r="AI188" i="68"/>
  <c r="AI216" i="68"/>
  <c r="AI202" i="68"/>
  <c r="AI174" i="68"/>
  <c r="AI160" i="68"/>
  <c r="AI146" i="68"/>
  <c r="AI132" i="68"/>
  <c r="AI104" i="68"/>
  <c r="AI118" i="68"/>
  <c r="AI90" i="68"/>
  <c r="AI76" i="68"/>
  <c r="AI34" i="68"/>
  <c r="AI62" i="68"/>
  <c r="AI48" i="68"/>
  <c r="AQ216" i="68"/>
  <c r="AQ202" i="68"/>
  <c r="AQ188" i="68"/>
  <c r="AQ174" i="68"/>
  <c r="AQ160" i="68"/>
  <c r="AQ146" i="68"/>
  <c r="AQ132" i="68"/>
  <c r="AQ104" i="68"/>
  <c r="AQ118" i="68"/>
  <c r="AQ90" i="68"/>
  <c r="AQ76" i="68"/>
  <c r="AQ34" i="68"/>
  <c r="AQ62" i="68"/>
  <c r="AQ48" i="68"/>
  <c r="CQ217" i="68"/>
  <c r="CQ203" i="68"/>
  <c r="CQ189" i="68"/>
  <c r="CQ175" i="68"/>
  <c r="CQ161" i="68"/>
  <c r="CQ147" i="68"/>
  <c r="CQ133" i="68"/>
  <c r="CQ119" i="68"/>
  <c r="CQ105" i="68"/>
  <c r="CQ91" i="68"/>
  <c r="CQ77" i="68"/>
  <c r="CQ35" i="68"/>
  <c r="CQ49" i="68"/>
  <c r="CQ63" i="68"/>
  <c r="CY217" i="68"/>
  <c r="CY203" i="68"/>
  <c r="CY189" i="68"/>
  <c r="CY175" i="68"/>
  <c r="CY161" i="68"/>
  <c r="CY147" i="68"/>
  <c r="CY133" i="68"/>
  <c r="CY119" i="68"/>
  <c r="CY105" i="68"/>
  <c r="CY91" i="68"/>
  <c r="CY77" i="68"/>
  <c r="CY35" i="68"/>
  <c r="CY49" i="68"/>
  <c r="CY63" i="68"/>
  <c r="AE217" i="68"/>
  <c r="AE203" i="68"/>
  <c r="AE175" i="68"/>
  <c r="AE189" i="68"/>
  <c r="AE161" i="68"/>
  <c r="AE147" i="68"/>
  <c r="AE133" i="68"/>
  <c r="AE105" i="68"/>
  <c r="AE119" i="68"/>
  <c r="AE91" i="68"/>
  <c r="AE77" i="68"/>
  <c r="AE63" i="68"/>
  <c r="AE49" i="68"/>
  <c r="AE35" i="68"/>
  <c r="AM217" i="68"/>
  <c r="AM203" i="68"/>
  <c r="AM175" i="68"/>
  <c r="AM161" i="68"/>
  <c r="AM189" i="68"/>
  <c r="AM147" i="68"/>
  <c r="AM133" i="68"/>
  <c r="AM105" i="68"/>
  <c r="AM119" i="68"/>
  <c r="AM91" i="68"/>
  <c r="AM77" i="68"/>
  <c r="AM63" i="68"/>
  <c r="AM49" i="68"/>
  <c r="AM35" i="68"/>
  <c r="AU217" i="68"/>
  <c r="AU203" i="68"/>
  <c r="AU175" i="68"/>
  <c r="AU189" i="68"/>
  <c r="AU161" i="68"/>
  <c r="AU147" i="68"/>
  <c r="AU133" i="68"/>
  <c r="AU119" i="68"/>
  <c r="AU105" i="68"/>
  <c r="AU91" i="68"/>
  <c r="AU77" i="68"/>
  <c r="AU63" i="68"/>
  <c r="AU49" i="68"/>
  <c r="AU35" i="68"/>
  <c r="CV204" i="68"/>
  <c r="CV218" i="68"/>
  <c r="CV190" i="68"/>
  <c r="CV162" i="68"/>
  <c r="CV176" i="68"/>
  <c r="CV148" i="68"/>
  <c r="CV134" i="68"/>
  <c r="CV120" i="68"/>
  <c r="CV106" i="68"/>
  <c r="CV78" i="68"/>
  <c r="CV92" i="68"/>
  <c r="CV36" i="68"/>
  <c r="CV50" i="68"/>
  <c r="CV64" i="68"/>
  <c r="DD204" i="68"/>
  <c r="DD190" i="68"/>
  <c r="DD162" i="68"/>
  <c r="DD218" i="68"/>
  <c r="DD176" i="68"/>
  <c r="DD148" i="68"/>
  <c r="DD134" i="68"/>
  <c r="DD120" i="68"/>
  <c r="DD106" i="68"/>
  <c r="DD78" i="68"/>
  <c r="DD92" i="68"/>
  <c r="DD36" i="68"/>
  <c r="DD50" i="68"/>
  <c r="DD64" i="68"/>
  <c r="AJ218" i="68"/>
  <c r="AJ204" i="68"/>
  <c r="AJ190" i="68"/>
  <c r="AJ176" i="68"/>
  <c r="AJ162" i="68"/>
  <c r="AJ148" i="68"/>
  <c r="AJ134" i="68"/>
  <c r="AJ120" i="68"/>
  <c r="AJ106" i="68"/>
  <c r="AJ78" i="68"/>
  <c r="AJ92" i="68"/>
  <c r="AJ64" i="68"/>
  <c r="AJ50" i="68"/>
  <c r="AJ36" i="68"/>
  <c r="AR218" i="68"/>
  <c r="AR204" i="68"/>
  <c r="AR176" i="68"/>
  <c r="AR148" i="68"/>
  <c r="AR162" i="68"/>
  <c r="AR190" i="68"/>
  <c r="AR134" i="68"/>
  <c r="AR120" i="68"/>
  <c r="AR106" i="68"/>
  <c r="AR78" i="68"/>
  <c r="AR92" i="68"/>
  <c r="AR64" i="68"/>
  <c r="AR50" i="68"/>
  <c r="AR36" i="68"/>
  <c r="CR219" i="68"/>
  <c r="CR205" i="68"/>
  <c r="CR191" i="68"/>
  <c r="CR177" i="68"/>
  <c r="CR149" i="68"/>
  <c r="CR163" i="68"/>
  <c r="CR135" i="68"/>
  <c r="CR121" i="68"/>
  <c r="CR107" i="68"/>
  <c r="CR93" i="68"/>
  <c r="CR79" i="68"/>
  <c r="CR51" i="68"/>
  <c r="CR65" i="68"/>
  <c r="CR37" i="68"/>
  <c r="CZ219" i="68"/>
  <c r="CZ205" i="68"/>
  <c r="CZ191" i="68"/>
  <c r="CZ177" i="68"/>
  <c r="CZ149" i="68"/>
  <c r="CZ163" i="68"/>
  <c r="CZ135" i="68"/>
  <c r="CZ121" i="68"/>
  <c r="CZ107" i="68"/>
  <c r="CZ93" i="68"/>
  <c r="CZ79" i="68"/>
  <c r="CZ51" i="68"/>
  <c r="CZ65" i="68"/>
  <c r="CZ37" i="68"/>
  <c r="AJ219" i="68"/>
  <c r="AJ205" i="68"/>
  <c r="AJ191" i="68"/>
  <c r="AJ163" i="68"/>
  <c r="AJ149" i="68"/>
  <c r="AJ177" i="68"/>
  <c r="AJ135" i="68"/>
  <c r="AJ121" i="68"/>
  <c r="AJ107" i="68"/>
  <c r="AJ93" i="68"/>
  <c r="AJ79" i="68"/>
  <c r="AJ51" i="68"/>
  <c r="AJ37" i="68"/>
  <c r="AJ65" i="68"/>
  <c r="AR205" i="68"/>
  <c r="AR219" i="68"/>
  <c r="AR163" i="68"/>
  <c r="AR191" i="68"/>
  <c r="AR149" i="68"/>
  <c r="AR177" i="68"/>
  <c r="AR135" i="68"/>
  <c r="AR121" i="68"/>
  <c r="AR107" i="68"/>
  <c r="AR93" i="68"/>
  <c r="AR79" i="68"/>
  <c r="AR51" i="68"/>
  <c r="AR37" i="68"/>
  <c r="AR65" i="68"/>
  <c r="CR220" i="68"/>
  <c r="CR206" i="68"/>
  <c r="CR192" i="68"/>
  <c r="CR178" i="68"/>
  <c r="CR164" i="68"/>
  <c r="CR150" i="68"/>
  <c r="CR136" i="68"/>
  <c r="CR122" i="68"/>
  <c r="CR108" i="68"/>
  <c r="CR94" i="68"/>
  <c r="CR80" i="68"/>
  <c r="CR38" i="68"/>
  <c r="CR52" i="68"/>
  <c r="CR66" i="68"/>
  <c r="CZ220" i="68"/>
  <c r="CZ192" i="68"/>
  <c r="CZ206" i="68"/>
  <c r="CZ178" i="68"/>
  <c r="CZ136" i="68"/>
  <c r="CZ164" i="68"/>
  <c r="CZ150" i="68"/>
  <c r="CZ122" i="68"/>
  <c r="CZ108" i="68"/>
  <c r="CZ94" i="68"/>
  <c r="CZ80" i="68"/>
  <c r="CZ38" i="68"/>
  <c r="CZ52" i="68"/>
  <c r="CZ66" i="68"/>
  <c r="EA9" i="68"/>
  <c r="EE9" i="68"/>
  <c r="EI9" i="68"/>
  <c r="EM9" i="68"/>
  <c r="AK220" i="68"/>
  <c r="AK206" i="68"/>
  <c r="AK192" i="68"/>
  <c r="AK178" i="68"/>
  <c r="AK136" i="68"/>
  <c r="AK164" i="68"/>
  <c r="AK150" i="68"/>
  <c r="AK122" i="68"/>
  <c r="AK108" i="68"/>
  <c r="AK80" i="68"/>
  <c r="AK94" i="68"/>
  <c r="AK66" i="68"/>
  <c r="AK52" i="68"/>
  <c r="AK38" i="68"/>
  <c r="EM10" i="68"/>
  <c r="EE11" i="68"/>
  <c r="CP224" i="68"/>
  <c r="CP210" i="68"/>
  <c r="CP182" i="68"/>
  <c r="CP196" i="68"/>
  <c r="CP168" i="68"/>
  <c r="CP154" i="68"/>
  <c r="CP140" i="68"/>
  <c r="CP112" i="68"/>
  <c r="CP126" i="68"/>
  <c r="CP98" i="68"/>
  <c r="CP84" i="68"/>
  <c r="CP56" i="68"/>
  <c r="CP70" i="68"/>
  <c r="CP42" i="68"/>
  <c r="CX224" i="68"/>
  <c r="CX182" i="68"/>
  <c r="CX196" i="68"/>
  <c r="CX168" i="68"/>
  <c r="CX210" i="68"/>
  <c r="CX140" i="68"/>
  <c r="CX154" i="68"/>
  <c r="CX112" i="68"/>
  <c r="CX126" i="68"/>
  <c r="CX98" i="68"/>
  <c r="CX84" i="68"/>
  <c r="CX56" i="68"/>
  <c r="CX70" i="68"/>
  <c r="CX42" i="68"/>
  <c r="AE224" i="68"/>
  <c r="AE196" i="68"/>
  <c r="AE182" i="68"/>
  <c r="AE168" i="68"/>
  <c r="AE154" i="68"/>
  <c r="AE210" i="68"/>
  <c r="AE140" i="68"/>
  <c r="AE126" i="68"/>
  <c r="AE112" i="68"/>
  <c r="AE98" i="68"/>
  <c r="AE84" i="68"/>
  <c r="AE70" i="68"/>
  <c r="AE56" i="68"/>
  <c r="AE42" i="68"/>
  <c r="AM224" i="68"/>
  <c r="AM210" i="68"/>
  <c r="AM196" i="68"/>
  <c r="AM182" i="68"/>
  <c r="AM168" i="68"/>
  <c r="AM154" i="68"/>
  <c r="AM126" i="68"/>
  <c r="AM140" i="68"/>
  <c r="AM112" i="68"/>
  <c r="AM98" i="68"/>
  <c r="AM84" i="68"/>
  <c r="AM70" i="68"/>
  <c r="AM56" i="68"/>
  <c r="AM42" i="68"/>
  <c r="AH199" i="68"/>
  <c r="AH213" i="68"/>
  <c r="AH171" i="68"/>
  <c r="AH143" i="68"/>
  <c r="AH185" i="68"/>
  <c r="AH157" i="68"/>
  <c r="AH129" i="68"/>
  <c r="AH101" i="68"/>
  <c r="AH115" i="68"/>
  <c r="AH87" i="68"/>
  <c r="AH73" i="68"/>
  <c r="AH59" i="68"/>
  <c r="AH45" i="68"/>
  <c r="AH31" i="68"/>
  <c r="AP199" i="68"/>
  <c r="AP213" i="68"/>
  <c r="AP185" i="68"/>
  <c r="AP171" i="68"/>
  <c r="AP143" i="68"/>
  <c r="AP157" i="68"/>
  <c r="AP129" i="68"/>
  <c r="AP101" i="68"/>
  <c r="AP115" i="68"/>
  <c r="AP87" i="68"/>
  <c r="AP73" i="68"/>
  <c r="AP59" i="68"/>
  <c r="AP45" i="68"/>
  <c r="AP31" i="68"/>
  <c r="AX199" i="68"/>
  <c r="AX213" i="68"/>
  <c r="AX185" i="68"/>
  <c r="AX171" i="68"/>
  <c r="AX143" i="68"/>
  <c r="AX129" i="68"/>
  <c r="AX157" i="68"/>
  <c r="AX101" i="68"/>
  <c r="AX115" i="68"/>
  <c r="AX87" i="68"/>
  <c r="AX73" i="68"/>
  <c r="AX59" i="68"/>
  <c r="AX45" i="68"/>
  <c r="AX31" i="68"/>
  <c r="CP200" i="68"/>
  <c r="CP214" i="68"/>
  <c r="CP186" i="68"/>
  <c r="CP172" i="68"/>
  <c r="CP144" i="68"/>
  <c r="CP158" i="68"/>
  <c r="CP130" i="68"/>
  <c r="CP116" i="68"/>
  <c r="CP88" i="68"/>
  <c r="CP102" i="68"/>
  <c r="CP46" i="68"/>
  <c r="CP60" i="68"/>
  <c r="CP74" i="68"/>
  <c r="CP32" i="68"/>
  <c r="CT200" i="68"/>
  <c r="CT214" i="68"/>
  <c r="CT186" i="68"/>
  <c r="CT172" i="68"/>
  <c r="CT144" i="68"/>
  <c r="CT158" i="68"/>
  <c r="CT130" i="68"/>
  <c r="CT116" i="68"/>
  <c r="CT88" i="68"/>
  <c r="CT102" i="68"/>
  <c r="CT46" i="68"/>
  <c r="CT60" i="68"/>
  <c r="CT74" i="68"/>
  <c r="CT32" i="68"/>
  <c r="CX200" i="68"/>
  <c r="CX186" i="68"/>
  <c r="CX172" i="68"/>
  <c r="CX158" i="68"/>
  <c r="CX214" i="68"/>
  <c r="CX144" i="68"/>
  <c r="CX130" i="68"/>
  <c r="CX116" i="68"/>
  <c r="CX88" i="68"/>
  <c r="CX102" i="68"/>
  <c r="CX46" i="68"/>
  <c r="CX60" i="68"/>
  <c r="CX74" i="68"/>
  <c r="CX32" i="68"/>
  <c r="DB214" i="68"/>
  <c r="DB200" i="68"/>
  <c r="DB186" i="68"/>
  <c r="DB172" i="68"/>
  <c r="DB158" i="68"/>
  <c r="DB144" i="68"/>
  <c r="DB130" i="68"/>
  <c r="DB116" i="68"/>
  <c r="DB88" i="68"/>
  <c r="DB102" i="68"/>
  <c r="DB46" i="68"/>
  <c r="DB60" i="68"/>
  <c r="DB74" i="68"/>
  <c r="DB32" i="68"/>
  <c r="EG15" i="68"/>
  <c r="EG11" i="68"/>
  <c r="EG16" i="68"/>
  <c r="EG18" i="68"/>
  <c r="EG14" i="68"/>
  <c r="EO15" i="68"/>
  <c r="EO11" i="68"/>
  <c r="EO16" i="68"/>
  <c r="EO18" i="68"/>
  <c r="EO14" i="68"/>
  <c r="AE200" i="68"/>
  <c r="AE214" i="68"/>
  <c r="AE158" i="68"/>
  <c r="AE172" i="68"/>
  <c r="AE186" i="68"/>
  <c r="AE144" i="68"/>
  <c r="AE130" i="68"/>
  <c r="AE102" i="68"/>
  <c r="AE116" i="68"/>
  <c r="AE74" i="68"/>
  <c r="AE88" i="68"/>
  <c r="AE32" i="68"/>
  <c r="AE60" i="68"/>
  <c r="AE46" i="68"/>
  <c r="AM200" i="68"/>
  <c r="AM214" i="68"/>
  <c r="AM186" i="68"/>
  <c r="AM158" i="68"/>
  <c r="AM172" i="68"/>
  <c r="AM144" i="68"/>
  <c r="AM130" i="68"/>
  <c r="AM102" i="68"/>
  <c r="AM116" i="68"/>
  <c r="AM74" i="68"/>
  <c r="AM88" i="68"/>
  <c r="AM32" i="68"/>
  <c r="AM60" i="68"/>
  <c r="AM46" i="68"/>
  <c r="AQ200" i="68"/>
  <c r="AQ214" i="68"/>
  <c r="AQ158" i="68"/>
  <c r="AQ186" i="68"/>
  <c r="AQ172" i="68"/>
  <c r="AQ144" i="68"/>
  <c r="AQ130" i="68"/>
  <c r="AQ102" i="68"/>
  <c r="AQ116" i="68"/>
  <c r="AQ74" i="68"/>
  <c r="AQ88" i="68"/>
  <c r="AQ32" i="68"/>
  <c r="AQ60" i="68"/>
  <c r="AQ46" i="68"/>
  <c r="CQ201" i="68"/>
  <c r="CQ215" i="68"/>
  <c r="CQ187" i="68"/>
  <c r="CQ173" i="68"/>
  <c r="CQ159" i="68"/>
  <c r="CQ145" i="68"/>
  <c r="CQ131" i="68"/>
  <c r="CQ117" i="68"/>
  <c r="CQ103" i="68"/>
  <c r="CQ75" i="68"/>
  <c r="CQ89" i="68"/>
  <c r="CQ33" i="68"/>
  <c r="CQ47" i="68"/>
  <c r="CQ61" i="68"/>
  <c r="CU215" i="68"/>
  <c r="CU201" i="68"/>
  <c r="CU187" i="68"/>
  <c r="CU159" i="68"/>
  <c r="CU173" i="68"/>
  <c r="CU145" i="68"/>
  <c r="CU117" i="68"/>
  <c r="CU131" i="68"/>
  <c r="CU103" i="68"/>
  <c r="CU75" i="68"/>
  <c r="CU89" i="68"/>
  <c r="CU33" i="68"/>
  <c r="CU47" i="68"/>
  <c r="CU61" i="68"/>
  <c r="DC201" i="68"/>
  <c r="DC187" i="68"/>
  <c r="DC159" i="68"/>
  <c r="DC215" i="68"/>
  <c r="DC173" i="68"/>
  <c r="DC145" i="68"/>
  <c r="DC131" i="68"/>
  <c r="DC117" i="68"/>
  <c r="DC103" i="68"/>
  <c r="DC75" i="68"/>
  <c r="DC89" i="68"/>
  <c r="DC33" i="68"/>
  <c r="DC47" i="68"/>
  <c r="DC61" i="68"/>
  <c r="AF201" i="68"/>
  <c r="AF215" i="68"/>
  <c r="AF187" i="68"/>
  <c r="AF173" i="68"/>
  <c r="AF159" i="68"/>
  <c r="AF145" i="68"/>
  <c r="AF131" i="68"/>
  <c r="AF103" i="68"/>
  <c r="AF117" i="68"/>
  <c r="AF89" i="68"/>
  <c r="AF75" i="68"/>
  <c r="AF47" i="68"/>
  <c r="AF33" i="68"/>
  <c r="AF61" i="68"/>
  <c r="AN201" i="68"/>
  <c r="AN215" i="68"/>
  <c r="AN173" i="68"/>
  <c r="AN159" i="68"/>
  <c r="AN145" i="68"/>
  <c r="AN187" i="68"/>
  <c r="AN131" i="68"/>
  <c r="AN103" i="68"/>
  <c r="AN117" i="68"/>
  <c r="AN89" i="68"/>
  <c r="AN75" i="68"/>
  <c r="AN47" i="68"/>
  <c r="AN33" i="68"/>
  <c r="AN61" i="68"/>
  <c r="AV201" i="68"/>
  <c r="AV215" i="68"/>
  <c r="AV187" i="68"/>
  <c r="AV173" i="68"/>
  <c r="AV159" i="68"/>
  <c r="AV145" i="68"/>
  <c r="AV131" i="68"/>
  <c r="AV103" i="68"/>
  <c r="AV117" i="68"/>
  <c r="AV89" i="68"/>
  <c r="AV75" i="68"/>
  <c r="AV47" i="68"/>
  <c r="AV33" i="68"/>
  <c r="AV61" i="68"/>
  <c r="CV202" i="68"/>
  <c r="CV216" i="68"/>
  <c r="CV188" i="68"/>
  <c r="CV174" i="68"/>
  <c r="CV160" i="68"/>
  <c r="CV146" i="68"/>
  <c r="CV132" i="68"/>
  <c r="CV118" i="68"/>
  <c r="CV90" i="68"/>
  <c r="CV104" i="68"/>
  <c r="CV76" i="68"/>
  <c r="CV34" i="68"/>
  <c r="CV48" i="68"/>
  <c r="CV62" i="68"/>
  <c r="CZ202" i="68"/>
  <c r="CZ216" i="68"/>
  <c r="CZ188" i="68"/>
  <c r="CZ160" i="68"/>
  <c r="CZ174" i="68"/>
  <c r="CZ146" i="68"/>
  <c r="CZ132" i="68"/>
  <c r="CZ118" i="68"/>
  <c r="CZ90" i="68"/>
  <c r="CZ76" i="68"/>
  <c r="CZ104" i="68"/>
  <c r="CZ34" i="68"/>
  <c r="CZ48" i="68"/>
  <c r="CZ62" i="68"/>
  <c r="EE5" i="68"/>
  <c r="AK216" i="68"/>
  <c r="AK202" i="68"/>
  <c r="AK188" i="68"/>
  <c r="AK174" i="68"/>
  <c r="AK160" i="68"/>
  <c r="AK132" i="68"/>
  <c r="AK146" i="68"/>
  <c r="AK104" i="68"/>
  <c r="AK118" i="68"/>
  <c r="AK76" i="68"/>
  <c r="AK90" i="68"/>
  <c r="AK62" i="68"/>
  <c r="AK48" i="68"/>
  <c r="AK34" i="68"/>
  <c r="AO216" i="68"/>
  <c r="AO202" i="68"/>
  <c r="AO188" i="68"/>
  <c r="AO174" i="68"/>
  <c r="AO146" i="68"/>
  <c r="AO132" i="68"/>
  <c r="AO160" i="68"/>
  <c r="AO104" i="68"/>
  <c r="AO118" i="68"/>
  <c r="AO76" i="68"/>
  <c r="AO90" i="68"/>
  <c r="AO62" i="68"/>
  <c r="AO48" i="68"/>
  <c r="AO34" i="68"/>
  <c r="AW216" i="68"/>
  <c r="AW202" i="68"/>
  <c r="AW188" i="68"/>
  <c r="AW160" i="68"/>
  <c r="AW174" i="68"/>
  <c r="AW146" i="68"/>
  <c r="AW132" i="68"/>
  <c r="AW104" i="68"/>
  <c r="AW118" i="68"/>
  <c r="AW76" i="68"/>
  <c r="AW90" i="68"/>
  <c r="AW62" i="68"/>
  <c r="AW48" i="68"/>
  <c r="AW34" i="68"/>
  <c r="CS217" i="68"/>
  <c r="CS203" i="68"/>
  <c r="CS189" i="68"/>
  <c r="CS161" i="68"/>
  <c r="CS175" i="68"/>
  <c r="CS147" i="68"/>
  <c r="CS133" i="68"/>
  <c r="CS119" i="68"/>
  <c r="CS105" i="68"/>
  <c r="CS91" i="68"/>
  <c r="CS63" i="68"/>
  <c r="CS77" i="68"/>
  <c r="CS35" i="68"/>
  <c r="CS49" i="68"/>
  <c r="AE213" i="68"/>
  <c r="AE199" i="68"/>
  <c r="AE185" i="68"/>
  <c r="AE143" i="68"/>
  <c r="AE171" i="68"/>
  <c r="AE157" i="68"/>
  <c r="AE129" i="68"/>
  <c r="AE101" i="68"/>
  <c r="AE115" i="68"/>
  <c r="AE87" i="68"/>
  <c r="AE73" i="68"/>
  <c r="AE59" i="68"/>
  <c r="AE45" i="68"/>
  <c r="AE31" i="68"/>
  <c r="AI213" i="68"/>
  <c r="AI199" i="68"/>
  <c r="AI185" i="68"/>
  <c r="AI143" i="68"/>
  <c r="AI157" i="68"/>
  <c r="AI171" i="68"/>
  <c r="AI129" i="68"/>
  <c r="AI101" i="68"/>
  <c r="AI115" i="68"/>
  <c r="AI87" i="68"/>
  <c r="AI73" i="68"/>
  <c r="AI59" i="68"/>
  <c r="AI45" i="68"/>
  <c r="AI31" i="68"/>
  <c r="AM213" i="68"/>
  <c r="AM199" i="68"/>
  <c r="AM185" i="68"/>
  <c r="AM143" i="68"/>
  <c r="AM171" i="68"/>
  <c r="AM157" i="68"/>
  <c r="AM129" i="68"/>
  <c r="AM101" i="68"/>
  <c r="AM115" i="68"/>
  <c r="AM87" i="68"/>
  <c r="AM73" i="68"/>
  <c r="AM59" i="68"/>
  <c r="AM45" i="68"/>
  <c r="AM31" i="68"/>
  <c r="AQ213" i="68"/>
  <c r="AQ199" i="68"/>
  <c r="AQ143" i="68"/>
  <c r="AQ157" i="68"/>
  <c r="AQ185" i="68"/>
  <c r="AQ171" i="68"/>
  <c r="AQ129" i="68"/>
  <c r="AQ101" i="68"/>
  <c r="AQ115" i="68"/>
  <c r="AQ87" i="68"/>
  <c r="AQ73" i="68"/>
  <c r="AQ59" i="68"/>
  <c r="AQ45" i="68"/>
  <c r="AQ31" i="68"/>
  <c r="AU213" i="68"/>
  <c r="AU199" i="68"/>
  <c r="AU185" i="68"/>
  <c r="AU143" i="68"/>
  <c r="AU171" i="68"/>
  <c r="AU157" i="68"/>
  <c r="AU129" i="68"/>
  <c r="AU101" i="68"/>
  <c r="AU115" i="68"/>
  <c r="AU87" i="68"/>
  <c r="AU73" i="68"/>
  <c r="AU59" i="68"/>
  <c r="AU45" i="68"/>
  <c r="AU31" i="68"/>
  <c r="CQ214" i="68"/>
  <c r="CQ200" i="68"/>
  <c r="CQ186" i="68"/>
  <c r="CQ158" i="68"/>
  <c r="CQ172" i="68"/>
  <c r="CQ144" i="68"/>
  <c r="CQ130" i="68"/>
  <c r="CQ116" i="68"/>
  <c r="CQ102" i="68"/>
  <c r="CQ88" i="68"/>
  <c r="CQ60" i="68"/>
  <c r="CQ74" i="68"/>
  <c r="CQ32" i="68"/>
  <c r="CQ46" i="68"/>
  <c r="CU214" i="68"/>
  <c r="CU186" i="68"/>
  <c r="CU200" i="68"/>
  <c r="CU172" i="68"/>
  <c r="CU158" i="68"/>
  <c r="CU144" i="68"/>
  <c r="CU130" i="68"/>
  <c r="CU116" i="68"/>
  <c r="CU102" i="68"/>
  <c r="CU88" i="68"/>
  <c r="CU60" i="68"/>
  <c r="CU74" i="68"/>
  <c r="CU32" i="68"/>
  <c r="CU46" i="68"/>
  <c r="CY214" i="68"/>
  <c r="CY186" i="68"/>
  <c r="CY172" i="68"/>
  <c r="CY158" i="68"/>
  <c r="CY200" i="68"/>
  <c r="CY144" i="68"/>
  <c r="CY130" i="68"/>
  <c r="CY116" i="68"/>
  <c r="CY102" i="68"/>
  <c r="CY88" i="68"/>
  <c r="CY60" i="68"/>
  <c r="CY74" i="68"/>
  <c r="CY32" i="68"/>
  <c r="CY46" i="68"/>
  <c r="DC214" i="68"/>
  <c r="DC186" i="68"/>
  <c r="DC158" i="68"/>
  <c r="DC200" i="68"/>
  <c r="DC172" i="68"/>
  <c r="DC144" i="68"/>
  <c r="DC130" i="68"/>
  <c r="DC116" i="68"/>
  <c r="DC102" i="68"/>
  <c r="DC88" i="68"/>
  <c r="DC60" i="68"/>
  <c r="DC74" i="68"/>
  <c r="DC32" i="68"/>
  <c r="DC46" i="68"/>
  <c r="ED16" i="68"/>
  <c r="ED12" i="68"/>
  <c r="ED17" i="68"/>
  <c r="ED13" i="68"/>
  <c r="ED15" i="68"/>
  <c r="ED11" i="68"/>
  <c r="EH16" i="68"/>
  <c r="EH12" i="68"/>
  <c r="EH17" i="68"/>
  <c r="EH13" i="68"/>
  <c r="EH15" i="68"/>
  <c r="EH11" i="68"/>
  <c r="EL16" i="68"/>
  <c r="EL12" i="68"/>
  <c r="EL17" i="68"/>
  <c r="EL13" i="68"/>
  <c r="EL15" i="68"/>
  <c r="EL11" i="68"/>
  <c r="EP16" i="68"/>
  <c r="EP12" i="68"/>
  <c r="EP17" i="68"/>
  <c r="EP13" i="68"/>
  <c r="EP15" i="68"/>
  <c r="EP11" i="68"/>
  <c r="AF214" i="68"/>
  <c r="AF172" i="68"/>
  <c r="AF200" i="68"/>
  <c r="AF186" i="68"/>
  <c r="AF130" i="68"/>
  <c r="AF158" i="68"/>
  <c r="AF144" i="68"/>
  <c r="AF116" i="68"/>
  <c r="AF102" i="68"/>
  <c r="AF74" i="68"/>
  <c r="AF88" i="68"/>
  <c r="AF60" i="68"/>
  <c r="AF46" i="68"/>
  <c r="AF32" i="68"/>
  <c r="AJ200" i="68"/>
  <c r="AJ214" i="68"/>
  <c r="AJ172" i="68"/>
  <c r="AJ186" i="68"/>
  <c r="AJ130" i="68"/>
  <c r="AJ158" i="68"/>
  <c r="AJ144" i="68"/>
  <c r="AJ116" i="68"/>
  <c r="AJ102" i="68"/>
  <c r="AJ74" i="68"/>
  <c r="AJ88" i="68"/>
  <c r="AJ60" i="68"/>
  <c r="AJ46" i="68"/>
  <c r="AJ32" i="68"/>
  <c r="AN214" i="68"/>
  <c r="AN200" i="68"/>
  <c r="AN186" i="68"/>
  <c r="AN172" i="68"/>
  <c r="AN130" i="68"/>
  <c r="AN144" i="68"/>
  <c r="AN158" i="68"/>
  <c r="AN116" i="68"/>
  <c r="AN102" i="68"/>
  <c r="AN74" i="68"/>
  <c r="AN88" i="68"/>
  <c r="AN60" i="68"/>
  <c r="AN46" i="68"/>
  <c r="AN32" i="68"/>
  <c r="AR214" i="68"/>
  <c r="AR186" i="68"/>
  <c r="AR172" i="68"/>
  <c r="AR130" i="68"/>
  <c r="AR200" i="68"/>
  <c r="AR158" i="68"/>
  <c r="AR144" i="68"/>
  <c r="AR116" i="68"/>
  <c r="AR102" i="68"/>
  <c r="AR74" i="68"/>
  <c r="AR88" i="68"/>
  <c r="AR60" i="68"/>
  <c r="AR46" i="68"/>
  <c r="AR32" i="68"/>
  <c r="AV214" i="68"/>
  <c r="AV200" i="68"/>
  <c r="AV172" i="68"/>
  <c r="AV130" i="68"/>
  <c r="AV186" i="68"/>
  <c r="AV144" i="68"/>
  <c r="AV158" i="68"/>
  <c r="AV116" i="68"/>
  <c r="AV102" i="68"/>
  <c r="AV74" i="68"/>
  <c r="AV88" i="68"/>
  <c r="AV60" i="68"/>
  <c r="AV46" i="68"/>
  <c r="AV32" i="68"/>
  <c r="CR215" i="68"/>
  <c r="CR187" i="68"/>
  <c r="CR173" i="68"/>
  <c r="CR201" i="68"/>
  <c r="CR145" i="68"/>
  <c r="CR159" i="68"/>
  <c r="CR131" i="68"/>
  <c r="CR117" i="68"/>
  <c r="CR89" i="68"/>
  <c r="CR103" i="68"/>
  <c r="CR75" i="68"/>
  <c r="CR47" i="68"/>
  <c r="CR61" i="68"/>
  <c r="CR33" i="68"/>
  <c r="CV215" i="68"/>
  <c r="CV187" i="68"/>
  <c r="CV173" i="68"/>
  <c r="CV145" i="68"/>
  <c r="CV201" i="68"/>
  <c r="CV159" i="68"/>
  <c r="CV117" i="68"/>
  <c r="CV131" i="68"/>
  <c r="CV89" i="68"/>
  <c r="CV103" i="68"/>
  <c r="CV75" i="68"/>
  <c r="CV47" i="68"/>
  <c r="CV61" i="68"/>
  <c r="CV33" i="68"/>
  <c r="CZ215" i="68"/>
  <c r="CZ201" i="68"/>
  <c r="CZ187" i="68"/>
  <c r="CZ173" i="68"/>
  <c r="CZ145" i="68"/>
  <c r="CZ159" i="68"/>
  <c r="CZ117" i="68"/>
  <c r="CZ131" i="68"/>
  <c r="CZ103" i="68"/>
  <c r="CZ89" i="68"/>
  <c r="CZ75" i="68"/>
  <c r="CZ47" i="68"/>
  <c r="CZ61" i="68"/>
  <c r="CZ33" i="68"/>
  <c r="DD215" i="68"/>
  <c r="DD187" i="68"/>
  <c r="DD173" i="68"/>
  <c r="DD201" i="68"/>
  <c r="DD145" i="68"/>
  <c r="DD159" i="68"/>
  <c r="DD131" i="68"/>
  <c r="DD117" i="68"/>
  <c r="DD103" i="68"/>
  <c r="DD89" i="68"/>
  <c r="DD75" i="68"/>
  <c r="DD47" i="68"/>
  <c r="DD61" i="68"/>
  <c r="DD33" i="68"/>
  <c r="AG215" i="68"/>
  <c r="AG187" i="68"/>
  <c r="AG173" i="68"/>
  <c r="AG201" i="68"/>
  <c r="AG159" i="68"/>
  <c r="AG145" i="68"/>
  <c r="AG131" i="68"/>
  <c r="AG103" i="68"/>
  <c r="AG117" i="68"/>
  <c r="AG89" i="68"/>
  <c r="AG75" i="68"/>
  <c r="AG33" i="68"/>
  <c r="AG61" i="68"/>
  <c r="AG47" i="68"/>
  <c r="AK215" i="68"/>
  <c r="AK201" i="68"/>
  <c r="AK187" i="68"/>
  <c r="AK173" i="68"/>
  <c r="AK159" i="68"/>
  <c r="AK145" i="68"/>
  <c r="AK131" i="68"/>
  <c r="AK103" i="68"/>
  <c r="AK117" i="68"/>
  <c r="AK89" i="68"/>
  <c r="AK75" i="68"/>
  <c r="AK33" i="68"/>
  <c r="AK61" i="68"/>
  <c r="AK47" i="68"/>
  <c r="AO215" i="68"/>
  <c r="AO201" i="68"/>
  <c r="AO173" i="68"/>
  <c r="AO159" i="68"/>
  <c r="AO145" i="68"/>
  <c r="AO187" i="68"/>
  <c r="AO131" i="68"/>
  <c r="AO103" i="68"/>
  <c r="AO117" i="68"/>
  <c r="AO89" i="68"/>
  <c r="AO75" i="68"/>
  <c r="AO33" i="68"/>
  <c r="AO61" i="68"/>
  <c r="AO47" i="68"/>
  <c r="AS215" i="68"/>
  <c r="AS201" i="68"/>
  <c r="AS173" i="68"/>
  <c r="AS159" i="68"/>
  <c r="AS145" i="68"/>
  <c r="AS187" i="68"/>
  <c r="AS131" i="68"/>
  <c r="AS103" i="68"/>
  <c r="AS117" i="68"/>
  <c r="AS89" i="68"/>
  <c r="AS75" i="68"/>
  <c r="AS33" i="68"/>
  <c r="AS61" i="68"/>
  <c r="AS47" i="68"/>
  <c r="AW201" i="68"/>
  <c r="AW187" i="68"/>
  <c r="AW173" i="68"/>
  <c r="AW159" i="68"/>
  <c r="AW145" i="68"/>
  <c r="AW215" i="68"/>
  <c r="AW131" i="68"/>
  <c r="AW103" i="68"/>
  <c r="AW117" i="68"/>
  <c r="AW89" i="68"/>
  <c r="AW75" i="68"/>
  <c r="AW33" i="68"/>
  <c r="AW61" i="68"/>
  <c r="AW47" i="68"/>
  <c r="CS216" i="68"/>
  <c r="CS202" i="68"/>
  <c r="CS188" i="68"/>
  <c r="CS174" i="68"/>
  <c r="CS160" i="68"/>
  <c r="CS146" i="68"/>
  <c r="CS104" i="68"/>
  <c r="CS132" i="68"/>
  <c r="CS118" i="68"/>
  <c r="CS76" i="68"/>
  <c r="CS90" i="68"/>
  <c r="CS34" i="68"/>
  <c r="CS48" i="68"/>
  <c r="CS62" i="68"/>
  <c r="CW216" i="68"/>
  <c r="CW188" i="68"/>
  <c r="CW202" i="68"/>
  <c r="CW174" i="68"/>
  <c r="CW160" i="68"/>
  <c r="CW146" i="68"/>
  <c r="CW132" i="68"/>
  <c r="CW104" i="68"/>
  <c r="CW118" i="68"/>
  <c r="CW76" i="68"/>
  <c r="CW90" i="68"/>
  <c r="CW34" i="68"/>
  <c r="CW48" i="68"/>
  <c r="CW62" i="68"/>
  <c r="DA216" i="68"/>
  <c r="DA188" i="68"/>
  <c r="DA160" i="68"/>
  <c r="DA202" i="68"/>
  <c r="DA174" i="68"/>
  <c r="DA146" i="68"/>
  <c r="DA104" i="68"/>
  <c r="DA132" i="68"/>
  <c r="DA118" i="68"/>
  <c r="DA76" i="68"/>
  <c r="DA90" i="68"/>
  <c r="DA34" i="68"/>
  <c r="DA48" i="68"/>
  <c r="DA62" i="68"/>
  <c r="DE216" i="68"/>
  <c r="DE188" i="68"/>
  <c r="DE202" i="68"/>
  <c r="DE160" i="68"/>
  <c r="DE174" i="68"/>
  <c r="DE146" i="68"/>
  <c r="DE104" i="68"/>
  <c r="DE132" i="68"/>
  <c r="DE118" i="68"/>
  <c r="DE76" i="68"/>
  <c r="DE90" i="68"/>
  <c r="DE34" i="68"/>
  <c r="DE48" i="68"/>
  <c r="DE62" i="68"/>
  <c r="EB5" i="68"/>
  <c r="EF5" i="68"/>
  <c r="EJ5" i="68"/>
  <c r="EN5" i="68"/>
  <c r="AH216" i="68"/>
  <c r="AH202" i="68"/>
  <c r="AH174" i="68"/>
  <c r="AH160" i="68"/>
  <c r="AH146" i="68"/>
  <c r="AH132" i="68"/>
  <c r="AH188" i="68"/>
  <c r="AH118" i="68"/>
  <c r="AH104" i="68"/>
  <c r="AH90" i="68"/>
  <c r="AH76" i="68"/>
  <c r="AH48" i="68"/>
  <c r="AH34" i="68"/>
  <c r="AH62" i="68"/>
  <c r="AL202" i="68"/>
  <c r="AL188" i="68"/>
  <c r="AL216" i="68"/>
  <c r="AL174" i="68"/>
  <c r="AL160" i="68"/>
  <c r="AL146" i="68"/>
  <c r="AL132" i="68"/>
  <c r="AL118" i="68"/>
  <c r="AL104" i="68"/>
  <c r="AL90" i="68"/>
  <c r="AL76" i="68"/>
  <c r="AL48" i="68"/>
  <c r="AL34" i="68"/>
  <c r="AL62" i="68"/>
  <c r="AP216" i="68"/>
  <c r="AP188" i="68"/>
  <c r="AP174" i="68"/>
  <c r="AP202" i="68"/>
  <c r="AP146" i="68"/>
  <c r="AP132" i="68"/>
  <c r="AP160" i="68"/>
  <c r="AP118" i="68"/>
  <c r="AP104" i="68"/>
  <c r="AP90" i="68"/>
  <c r="AP76" i="68"/>
  <c r="AP48" i="68"/>
  <c r="AP34" i="68"/>
  <c r="AP62" i="68"/>
  <c r="AT202" i="68"/>
  <c r="AT216" i="68"/>
  <c r="AT174" i="68"/>
  <c r="AT146" i="68"/>
  <c r="AT132" i="68"/>
  <c r="AT188" i="68"/>
  <c r="AT160" i="68"/>
  <c r="AT118" i="68"/>
  <c r="AT104" i="68"/>
  <c r="AT90" i="68"/>
  <c r="AT76" i="68"/>
  <c r="AT48" i="68"/>
  <c r="AT34" i="68"/>
  <c r="AT62" i="68"/>
  <c r="AX216" i="68"/>
  <c r="AX202" i="68"/>
  <c r="AX174" i="68"/>
  <c r="AX160" i="68"/>
  <c r="AX188" i="68"/>
  <c r="AX146" i="68"/>
  <c r="AX132" i="68"/>
  <c r="AX118" i="68"/>
  <c r="AX104" i="68"/>
  <c r="AX90" i="68"/>
  <c r="AX76" i="68"/>
  <c r="AX48" i="68"/>
  <c r="AX34" i="68"/>
  <c r="AX62" i="68"/>
  <c r="CP217" i="68"/>
  <c r="CP189" i="68"/>
  <c r="CP175" i="68"/>
  <c r="CP203" i="68"/>
  <c r="CP147" i="68"/>
  <c r="CP161" i="68"/>
  <c r="CP133" i="68"/>
  <c r="CP119" i="68"/>
  <c r="CP91" i="68"/>
  <c r="CP77" i="68"/>
  <c r="CP105" i="68"/>
  <c r="CP35" i="68"/>
  <c r="CP49" i="68"/>
  <c r="CP63" i="68"/>
  <c r="CT217" i="68"/>
  <c r="CT189" i="68"/>
  <c r="CT175" i="68"/>
  <c r="CT147" i="68"/>
  <c r="CT203" i="68"/>
  <c r="CT161" i="68"/>
  <c r="CT133" i="68"/>
  <c r="CT119" i="68"/>
  <c r="CT91" i="68"/>
  <c r="CT77" i="68"/>
  <c r="CT105" i="68"/>
  <c r="CT35" i="68"/>
  <c r="CT49" i="68"/>
  <c r="CT63" i="68"/>
  <c r="CX217" i="68"/>
  <c r="CX189" i="68"/>
  <c r="CX175" i="68"/>
  <c r="CX203" i="68"/>
  <c r="CX147" i="68"/>
  <c r="CX161" i="68"/>
  <c r="CX133" i="68"/>
  <c r="CX119" i="68"/>
  <c r="CX105" i="68"/>
  <c r="CX91" i="68"/>
  <c r="CX77" i="68"/>
  <c r="CX35" i="68"/>
  <c r="CX49" i="68"/>
  <c r="CX63" i="68"/>
  <c r="DB217" i="68"/>
  <c r="DB203" i="68"/>
  <c r="DB189" i="68"/>
  <c r="DB175" i="68"/>
  <c r="DB147" i="68"/>
  <c r="DB161" i="68"/>
  <c r="DB133" i="68"/>
  <c r="DB119" i="68"/>
  <c r="DB105" i="68"/>
  <c r="DB91" i="68"/>
  <c r="DB77" i="68"/>
  <c r="DB35" i="68"/>
  <c r="DB49" i="68"/>
  <c r="DB63" i="68"/>
  <c r="AH203" i="68"/>
  <c r="AH217" i="68"/>
  <c r="AH161" i="68"/>
  <c r="AH189" i="68"/>
  <c r="AH147" i="68"/>
  <c r="AH175" i="68"/>
  <c r="AH133" i="68"/>
  <c r="AH105" i="68"/>
  <c r="AH119" i="68"/>
  <c r="AH91" i="68"/>
  <c r="AH77" i="68"/>
  <c r="AH63" i="68"/>
  <c r="AH49" i="68"/>
  <c r="AH35" i="68"/>
  <c r="AL203" i="68"/>
  <c r="AL189" i="68"/>
  <c r="AL217" i="68"/>
  <c r="AL161" i="68"/>
  <c r="AL147" i="68"/>
  <c r="AL175" i="68"/>
  <c r="AL133" i="68"/>
  <c r="AL105" i="68"/>
  <c r="AL119" i="68"/>
  <c r="AL91" i="68"/>
  <c r="AL77" i="68"/>
  <c r="AL63" i="68"/>
  <c r="AL49" i="68"/>
  <c r="AL35" i="68"/>
  <c r="AP217" i="68"/>
  <c r="AP203" i="68"/>
  <c r="AP161" i="68"/>
  <c r="AP189" i="68"/>
  <c r="AP147" i="68"/>
  <c r="AP175" i="68"/>
  <c r="AP133" i="68"/>
  <c r="AP105" i="68"/>
  <c r="AP119" i="68"/>
  <c r="AP91" i="68"/>
  <c r="AP77" i="68"/>
  <c r="AP63" i="68"/>
  <c r="AP49" i="68"/>
  <c r="AP35" i="68"/>
  <c r="AT217" i="68"/>
  <c r="AT203" i="68"/>
  <c r="AT189" i="68"/>
  <c r="AT161" i="68"/>
  <c r="AT147" i="68"/>
  <c r="AT175" i="68"/>
  <c r="AT133" i="68"/>
  <c r="AT119" i="68"/>
  <c r="AT105" i="68"/>
  <c r="AT91" i="68"/>
  <c r="AT77" i="68"/>
  <c r="AT63" i="68"/>
  <c r="AT49" i="68"/>
  <c r="AT35" i="68"/>
  <c r="AX217" i="68"/>
  <c r="AX203" i="68"/>
  <c r="AX161" i="68"/>
  <c r="AX189" i="68"/>
  <c r="AX147" i="68"/>
  <c r="AX175" i="68"/>
  <c r="AX133" i="68"/>
  <c r="AX119" i="68"/>
  <c r="AX105" i="68"/>
  <c r="AX91" i="68"/>
  <c r="AX77" i="68"/>
  <c r="AX63" i="68"/>
  <c r="AX49" i="68"/>
  <c r="AX35" i="68"/>
  <c r="CQ218" i="68"/>
  <c r="CQ204" i="68"/>
  <c r="CQ190" i="68"/>
  <c r="CQ162" i="68"/>
  <c r="CQ176" i="68"/>
  <c r="CQ148" i="68"/>
  <c r="CQ134" i="68"/>
  <c r="CQ106" i="68"/>
  <c r="CQ120" i="68"/>
  <c r="CQ78" i="68"/>
  <c r="CQ92" i="68"/>
  <c r="CQ64" i="68"/>
  <c r="CQ36" i="68"/>
  <c r="CQ50" i="68"/>
  <c r="CU218" i="68"/>
  <c r="CU204" i="68"/>
  <c r="CU190" i="68"/>
  <c r="CU176" i="68"/>
  <c r="CU162" i="68"/>
  <c r="CU148" i="68"/>
  <c r="CU134" i="68"/>
  <c r="CU106" i="68"/>
  <c r="CU120" i="68"/>
  <c r="CU78" i="68"/>
  <c r="CU92" i="68"/>
  <c r="CU64" i="68"/>
  <c r="CU36" i="68"/>
  <c r="CU50" i="68"/>
  <c r="CY218" i="68"/>
  <c r="CY204" i="68"/>
  <c r="CY190" i="68"/>
  <c r="CY176" i="68"/>
  <c r="CY162" i="68"/>
  <c r="CY148" i="68"/>
  <c r="CY134" i="68"/>
  <c r="CY106" i="68"/>
  <c r="CY120" i="68"/>
  <c r="CY78" i="68"/>
  <c r="CY92" i="68"/>
  <c r="CY64" i="68"/>
  <c r="CY36" i="68"/>
  <c r="CY50" i="68"/>
  <c r="DC218" i="68"/>
  <c r="DC204" i="68"/>
  <c r="DC190" i="68"/>
  <c r="DC162" i="68"/>
  <c r="DC176" i="68"/>
  <c r="DC134" i="68"/>
  <c r="DC148" i="68"/>
  <c r="DC106" i="68"/>
  <c r="DC120" i="68"/>
  <c r="DC78" i="68"/>
  <c r="DC92" i="68"/>
  <c r="DC64" i="68"/>
  <c r="DC36" i="68"/>
  <c r="DC50" i="68"/>
  <c r="AE218" i="68"/>
  <c r="AE204" i="68"/>
  <c r="AE190" i="68"/>
  <c r="AE162" i="68"/>
  <c r="AE176" i="68"/>
  <c r="AE134" i="68"/>
  <c r="AE148" i="68"/>
  <c r="AE106" i="68"/>
  <c r="AE120" i="68"/>
  <c r="AE78" i="68"/>
  <c r="AE92" i="68"/>
  <c r="AE36" i="68"/>
  <c r="AE64" i="68"/>
  <c r="AE50" i="68"/>
  <c r="AI218" i="68"/>
  <c r="AI204" i="68"/>
  <c r="AI162" i="68"/>
  <c r="AI134" i="68"/>
  <c r="AI190" i="68"/>
  <c r="AI176" i="68"/>
  <c r="AI148" i="68"/>
  <c r="AI120" i="68"/>
  <c r="AI106" i="68"/>
  <c r="AI78" i="68"/>
  <c r="AI92" i="68"/>
  <c r="AI36" i="68"/>
  <c r="AI64" i="68"/>
  <c r="AI50" i="68"/>
  <c r="AM218" i="68"/>
  <c r="AM204" i="68"/>
  <c r="AM190" i="68"/>
  <c r="AM176" i="68"/>
  <c r="AM134" i="68"/>
  <c r="AM162" i="68"/>
  <c r="AM148" i="68"/>
  <c r="AM106" i="68"/>
  <c r="AM120" i="68"/>
  <c r="AM78" i="68"/>
  <c r="AM92" i="68"/>
  <c r="AM36" i="68"/>
  <c r="AM64" i="68"/>
  <c r="AM50" i="68"/>
  <c r="AQ218" i="68"/>
  <c r="AQ204" i="68"/>
  <c r="AQ190" i="68"/>
  <c r="AQ134" i="68"/>
  <c r="AQ162" i="68"/>
  <c r="AQ176" i="68"/>
  <c r="AQ148" i="68"/>
  <c r="AQ106" i="68"/>
  <c r="AQ120" i="68"/>
  <c r="AQ78" i="68"/>
  <c r="AQ92" i="68"/>
  <c r="AQ36" i="68"/>
  <c r="AQ64" i="68"/>
  <c r="AQ50" i="68"/>
  <c r="AU218" i="68"/>
  <c r="AU204" i="68"/>
  <c r="AU190" i="68"/>
  <c r="AU162" i="68"/>
  <c r="AU176" i="68"/>
  <c r="AU134" i="68"/>
  <c r="AU148" i="68"/>
  <c r="AU106" i="68"/>
  <c r="AU120" i="68"/>
  <c r="AU78" i="68"/>
  <c r="AU92" i="68"/>
  <c r="AU36" i="68"/>
  <c r="AU64" i="68"/>
  <c r="AU50" i="68"/>
  <c r="CQ205" i="68"/>
  <c r="CQ191" i="68"/>
  <c r="CQ219" i="68"/>
  <c r="CQ177" i="68"/>
  <c r="CQ163" i="68"/>
  <c r="CQ149" i="68"/>
  <c r="CQ135" i="68"/>
  <c r="CQ121" i="68"/>
  <c r="CQ107" i="68"/>
  <c r="CQ79" i="68"/>
  <c r="CQ93" i="68"/>
  <c r="CQ37" i="68"/>
  <c r="CQ51" i="68"/>
  <c r="CQ65" i="68"/>
  <c r="CU219" i="68"/>
  <c r="CU205" i="68"/>
  <c r="CU191" i="68"/>
  <c r="CU163" i="68"/>
  <c r="CU177" i="68"/>
  <c r="CU149" i="68"/>
  <c r="CU135" i="68"/>
  <c r="CU121" i="68"/>
  <c r="CU107" i="68"/>
  <c r="CU79" i="68"/>
  <c r="CU93" i="68"/>
  <c r="CU37" i="68"/>
  <c r="CU51" i="68"/>
  <c r="CU65" i="68"/>
  <c r="CY205" i="68"/>
  <c r="CY219" i="68"/>
  <c r="CY191" i="68"/>
  <c r="CY163" i="68"/>
  <c r="CY177" i="68"/>
  <c r="CY149" i="68"/>
  <c r="CY135" i="68"/>
  <c r="CY121" i="68"/>
  <c r="CY107" i="68"/>
  <c r="CY79" i="68"/>
  <c r="CY93" i="68"/>
  <c r="CY37" i="68"/>
  <c r="CY51" i="68"/>
  <c r="CY65" i="68"/>
  <c r="DC219" i="68"/>
  <c r="DC205" i="68"/>
  <c r="DC191" i="68"/>
  <c r="DC163" i="68"/>
  <c r="DC177" i="68"/>
  <c r="DC135" i="68"/>
  <c r="DC149" i="68"/>
  <c r="DC121" i="68"/>
  <c r="DC107" i="68"/>
  <c r="DC79" i="68"/>
  <c r="DC93" i="68"/>
  <c r="DC37" i="68"/>
  <c r="DC51" i="68"/>
  <c r="DC65" i="68"/>
  <c r="AE219" i="68"/>
  <c r="AE191" i="68"/>
  <c r="AE205" i="68"/>
  <c r="AE163" i="68"/>
  <c r="AE149" i="68"/>
  <c r="AE177" i="68"/>
  <c r="AE135" i="68"/>
  <c r="AE121" i="68"/>
  <c r="AE107" i="68"/>
  <c r="AE79" i="68"/>
  <c r="AE93" i="68"/>
  <c r="AE65" i="68"/>
  <c r="AE51" i="68"/>
  <c r="AE37" i="68"/>
  <c r="AI219" i="68"/>
  <c r="AI191" i="68"/>
  <c r="AI177" i="68"/>
  <c r="AI149" i="68"/>
  <c r="AI205" i="68"/>
  <c r="AI163" i="68"/>
  <c r="AI135" i="68"/>
  <c r="AI121" i="68"/>
  <c r="AI107" i="68"/>
  <c r="AI79" i="68"/>
  <c r="AI93" i="68"/>
  <c r="AI65" i="68"/>
  <c r="AI51" i="68"/>
  <c r="AI37" i="68"/>
  <c r="AM219" i="68"/>
  <c r="AM191" i="68"/>
  <c r="AM205" i="68"/>
  <c r="AM149" i="68"/>
  <c r="AM177" i="68"/>
  <c r="AM135" i="68"/>
  <c r="AM163" i="68"/>
  <c r="AM121" i="68"/>
  <c r="AM107" i="68"/>
  <c r="AM79" i="68"/>
  <c r="AM93" i="68"/>
  <c r="AM65" i="68"/>
  <c r="AM51" i="68"/>
  <c r="AM37" i="68"/>
  <c r="AQ191" i="68"/>
  <c r="AQ219" i="68"/>
  <c r="AQ205" i="68"/>
  <c r="AQ177" i="68"/>
  <c r="AQ163" i="68"/>
  <c r="AQ149" i="68"/>
  <c r="AQ135" i="68"/>
  <c r="AQ107" i="68"/>
  <c r="AQ121" i="68"/>
  <c r="AQ79" i="68"/>
  <c r="AQ93" i="68"/>
  <c r="AQ65" i="68"/>
  <c r="AQ51" i="68"/>
  <c r="AQ37" i="68"/>
  <c r="AU219" i="68"/>
  <c r="AU191" i="68"/>
  <c r="AU205" i="68"/>
  <c r="AU163" i="68"/>
  <c r="AU149" i="68"/>
  <c r="AU177" i="68"/>
  <c r="AU135" i="68"/>
  <c r="AU121" i="68"/>
  <c r="AU107" i="68"/>
  <c r="AU79" i="68"/>
  <c r="AU93" i="68"/>
  <c r="AU65" i="68"/>
  <c r="AU51" i="68"/>
  <c r="AU37" i="68"/>
  <c r="CQ206" i="68"/>
  <c r="CQ178" i="68"/>
  <c r="CQ220" i="68"/>
  <c r="CQ150" i="68"/>
  <c r="CQ164" i="68"/>
  <c r="CQ192" i="68"/>
  <c r="CQ136" i="68"/>
  <c r="CQ122" i="68"/>
  <c r="CQ108" i="68"/>
  <c r="CQ94" i="68"/>
  <c r="CQ80" i="68"/>
  <c r="CQ66" i="68"/>
  <c r="CQ38" i="68"/>
  <c r="CQ52" i="68"/>
  <c r="CU220" i="68"/>
  <c r="CU206" i="68"/>
  <c r="CU178" i="68"/>
  <c r="CU192" i="68"/>
  <c r="CU150" i="68"/>
  <c r="CU136" i="68"/>
  <c r="CU164" i="68"/>
  <c r="CU122" i="68"/>
  <c r="CU108" i="68"/>
  <c r="CU94" i="68"/>
  <c r="CU80" i="68"/>
  <c r="CU66" i="68"/>
  <c r="CU38" i="68"/>
  <c r="CU52" i="68"/>
  <c r="CY220" i="68"/>
  <c r="CY206" i="68"/>
  <c r="CY178" i="68"/>
  <c r="CY150" i="68"/>
  <c r="CY192" i="68"/>
  <c r="CY164" i="68"/>
  <c r="CY136" i="68"/>
  <c r="CY122" i="68"/>
  <c r="CY108" i="68"/>
  <c r="CY94" i="68"/>
  <c r="CY80" i="68"/>
  <c r="CY66" i="68"/>
  <c r="CY38" i="68"/>
  <c r="CY52" i="68"/>
  <c r="DC206" i="68"/>
  <c r="DC178" i="68"/>
  <c r="DC192" i="68"/>
  <c r="DC150" i="68"/>
  <c r="DC220" i="68"/>
  <c r="DC164" i="68"/>
  <c r="DC136" i="68"/>
  <c r="DC122" i="68"/>
  <c r="DC108" i="68"/>
  <c r="DC94" i="68"/>
  <c r="DC80" i="68"/>
  <c r="DC66" i="68"/>
  <c r="DC38" i="68"/>
  <c r="DC52" i="68"/>
  <c r="ED9" i="68"/>
  <c r="EH9" i="68"/>
  <c r="EL9" i="68"/>
  <c r="EP9" i="68"/>
  <c r="AF220" i="68"/>
  <c r="AF192" i="68"/>
  <c r="AF206" i="68"/>
  <c r="AF178" i="68"/>
  <c r="AF164" i="68"/>
  <c r="AF150" i="68"/>
  <c r="AF136" i="68"/>
  <c r="AF122" i="68"/>
  <c r="AF108" i="68"/>
  <c r="AF80" i="68"/>
  <c r="AF94" i="68"/>
  <c r="AF66" i="68"/>
  <c r="AF52" i="68"/>
  <c r="AF38" i="68"/>
  <c r="AJ220" i="68"/>
  <c r="AJ192" i="68"/>
  <c r="AJ206" i="68"/>
  <c r="AJ178" i="68"/>
  <c r="AJ136" i="68"/>
  <c r="AJ164" i="68"/>
  <c r="AJ150" i="68"/>
  <c r="AJ108" i="68"/>
  <c r="AJ122" i="68"/>
  <c r="AJ80" i="68"/>
  <c r="AJ94" i="68"/>
  <c r="AJ66" i="68"/>
  <c r="AJ52" i="68"/>
  <c r="AJ38" i="68"/>
  <c r="AN192" i="68"/>
  <c r="AN220" i="68"/>
  <c r="AN206" i="68"/>
  <c r="AN164" i="68"/>
  <c r="AN178" i="68"/>
  <c r="AN150" i="68"/>
  <c r="AN136" i="68"/>
  <c r="AN108" i="68"/>
  <c r="AN122" i="68"/>
  <c r="AN80" i="68"/>
  <c r="AN94" i="68"/>
  <c r="AN66" i="68"/>
  <c r="AN52" i="68"/>
  <c r="AN38" i="68"/>
  <c r="AR192" i="68"/>
  <c r="AR220" i="68"/>
  <c r="AR206" i="68"/>
  <c r="AR178" i="68"/>
  <c r="AR164" i="68"/>
  <c r="AR150" i="68"/>
  <c r="AR136" i="68"/>
  <c r="AR108" i="68"/>
  <c r="AR122" i="68"/>
  <c r="AR80" i="68"/>
  <c r="AR94" i="68"/>
  <c r="AR66" i="68"/>
  <c r="AR52" i="68"/>
  <c r="AR38" i="68"/>
  <c r="AV220" i="68"/>
  <c r="AV192" i="68"/>
  <c r="AV206" i="68"/>
  <c r="AV164" i="68"/>
  <c r="AV178" i="68"/>
  <c r="AV150" i="68"/>
  <c r="AV136" i="68"/>
  <c r="AV122" i="68"/>
  <c r="AV108" i="68"/>
  <c r="AV80" i="68"/>
  <c r="AV94" i="68"/>
  <c r="AV66" i="68"/>
  <c r="AV52" i="68"/>
  <c r="AV38" i="68"/>
  <c r="CR221" i="68"/>
  <c r="CR207" i="68"/>
  <c r="CR193" i="68"/>
  <c r="CR165" i="68"/>
  <c r="CR137" i="68"/>
  <c r="CR179" i="68"/>
  <c r="CR151" i="68"/>
  <c r="CR109" i="68"/>
  <c r="CR123" i="68"/>
  <c r="CR95" i="68"/>
  <c r="CR81" i="68"/>
  <c r="CR53" i="68"/>
  <c r="CR67" i="68"/>
  <c r="CR39" i="68"/>
  <c r="CV207" i="68"/>
  <c r="CV221" i="68"/>
  <c r="CV165" i="68"/>
  <c r="CV137" i="68"/>
  <c r="CV179" i="68"/>
  <c r="CV193" i="68"/>
  <c r="CV151" i="68"/>
  <c r="CV109" i="68"/>
  <c r="CV123" i="68"/>
  <c r="CV95" i="68"/>
  <c r="CV81" i="68"/>
  <c r="CV53" i="68"/>
  <c r="CV67" i="68"/>
  <c r="CV39" i="68"/>
  <c r="CZ221" i="68"/>
  <c r="CZ207" i="68"/>
  <c r="CZ193" i="68"/>
  <c r="CZ179" i="68"/>
  <c r="CZ165" i="68"/>
  <c r="CZ137" i="68"/>
  <c r="CZ151" i="68"/>
  <c r="CZ109" i="68"/>
  <c r="CZ123" i="68"/>
  <c r="CZ95" i="68"/>
  <c r="CZ81" i="68"/>
  <c r="CZ53" i="68"/>
  <c r="CZ67" i="68"/>
  <c r="CZ39" i="68"/>
  <c r="DD221" i="68"/>
  <c r="DD207" i="68"/>
  <c r="DD179" i="68"/>
  <c r="DD165" i="68"/>
  <c r="DD137" i="68"/>
  <c r="DD193" i="68"/>
  <c r="DD151" i="68"/>
  <c r="DD109" i="68"/>
  <c r="DD123" i="68"/>
  <c r="DD95" i="68"/>
  <c r="DD81" i="68"/>
  <c r="DD53" i="68"/>
  <c r="DD67" i="68"/>
  <c r="DD39" i="68"/>
  <c r="EA10" i="68"/>
  <c r="EG10" i="68"/>
  <c r="EL10" i="68"/>
  <c r="AG221" i="68"/>
  <c r="AG207" i="68"/>
  <c r="AG193" i="68"/>
  <c r="AG179" i="68"/>
  <c r="AG165" i="68"/>
  <c r="AG151" i="68"/>
  <c r="AG137" i="68"/>
  <c r="AG123" i="68"/>
  <c r="AG109" i="68"/>
  <c r="AG95" i="68"/>
  <c r="AG81" i="68"/>
  <c r="AG39" i="68"/>
  <c r="AG67" i="68"/>
  <c r="AG53" i="68"/>
  <c r="AK221" i="68"/>
  <c r="AK193" i="68"/>
  <c r="AK207" i="68"/>
  <c r="AK151" i="68"/>
  <c r="AK179" i="68"/>
  <c r="AK165" i="68"/>
  <c r="AK137" i="68"/>
  <c r="AK123" i="68"/>
  <c r="AK109" i="68"/>
  <c r="AK95" i="68"/>
  <c r="AK81" i="68"/>
  <c r="AK39" i="68"/>
  <c r="AK67" i="68"/>
  <c r="AK53" i="68"/>
  <c r="AO221" i="68"/>
  <c r="AO193" i="68"/>
  <c r="AO207" i="68"/>
  <c r="AO179" i="68"/>
  <c r="AO151" i="68"/>
  <c r="AO165" i="68"/>
  <c r="AO123" i="68"/>
  <c r="AO137" i="68"/>
  <c r="AO109" i="68"/>
  <c r="AO95" i="68"/>
  <c r="AO81" i="68"/>
  <c r="AO39" i="68"/>
  <c r="AO67" i="68"/>
  <c r="AO53" i="68"/>
  <c r="AS221" i="68"/>
  <c r="AS193" i="68"/>
  <c r="AS207" i="68"/>
  <c r="AS165" i="68"/>
  <c r="AS151" i="68"/>
  <c r="AS179" i="68"/>
  <c r="AS123" i="68"/>
  <c r="AS137" i="68"/>
  <c r="AS109" i="68"/>
  <c r="AS95" i="68"/>
  <c r="AS81" i="68"/>
  <c r="AS39" i="68"/>
  <c r="AS67" i="68"/>
  <c r="AS53" i="68"/>
  <c r="AW221" i="68"/>
  <c r="AW207" i="68"/>
  <c r="AW193" i="68"/>
  <c r="AW179" i="68"/>
  <c r="AW165" i="68"/>
  <c r="AW151" i="68"/>
  <c r="AW137" i="68"/>
  <c r="AW123" i="68"/>
  <c r="AW109" i="68"/>
  <c r="AW95" i="68"/>
  <c r="AW81" i="68"/>
  <c r="AW39" i="68"/>
  <c r="AW67" i="68"/>
  <c r="AW53" i="68"/>
  <c r="CS222" i="68"/>
  <c r="CS208" i="68"/>
  <c r="CS180" i="68"/>
  <c r="CS194" i="68"/>
  <c r="CS152" i="68"/>
  <c r="CS166" i="68"/>
  <c r="CS138" i="68"/>
  <c r="CS124" i="68"/>
  <c r="CS110" i="68"/>
  <c r="CS82" i="68"/>
  <c r="CS96" i="68"/>
  <c r="CS40" i="68"/>
  <c r="CS54" i="68"/>
  <c r="CS68" i="68"/>
  <c r="CW222" i="68"/>
  <c r="CW208" i="68"/>
  <c r="CW180" i="68"/>
  <c r="CW152" i="68"/>
  <c r="CW166" i="68"/>
  <c r="CW194" i="68"/>
  <c r="CW138" i="68"/>
  <c r="CW124" i="68"/>
  <c r="CW110" i="68"/>
  <c r="CW82" i="68"/>
  <c r="CW96" i="68"/>
  <c r="CW40" i="68"/>
  <c r="CW54" i="68"/>
  <c r="CW68" i="68"/>
  <c r="DA222" i="68"/>
  <c r="DA180" i="68"/>
  <c r="DA208" i="68"/>
  <c r="DA194" i="68"/>
  <c r="DA152" i="68"/>
  <c r="DA166" i="68"/>
  <c r="DA138" i="68"/>
  <c r="DA124" i="68"/>
  <c r="DA110" i="68"/>
  <c r="DA82" i="68"/>
  <c r="DA96" i="68"/>
  <c r="DA40" i="68"/>
  <c r="DA54" i="68"/>
  <c r="DA68" i="68"/>
  <c r="DE208" i="68"/>
  <c r="DE180" i="68"/>
  <c r="DE152" i="68"/>
  <c r="DE222" i="68"/>
  <c r="DE194" i="68"/>
  <c r="DE166" i="68"/>
  <c r="DE138" i="68"/>
  <c r="DE124" i="68"/>
  <c r="DE110" i="68"/>
  <c r="DE82" i="68"/>
  <c r="DE96" i="68"/>
  <c r="DE40" i="68"/>
  <c r="DE54" i="68"/>
  <c r="DE68" i="68"/>
  <c r="EB11" i="68"/>
  <c r="EJ11" i="68"/>
  <c r="AH222" i="68"/>
  <c r="AH194" i="68"/>
  <c r="AH180" i="68"/>
  <c r="AH166" i="68"/>
  <c r="AH208" i="68"/>
  <c r="AH138" i="68"/>
  <c r="AH152" i="68"/>
  <c r="AH124" i="68"/>
  <c r="AH110" i="68"/>
  <c r="AH82" i="68"/>
  <c r="AH96" i="68"/>
  <c r="AH54" i="68"/>
  <c r="AH40" i="68"/>
  <c r="AH68" i="68"/>
  <c r="AL194" i="68"/>
  <c r="AL222" i="68"/>
  <c r="AL208" i="68"/>
  <c r="AL180" i="68"/>
  <c r="AL166" i="68"/>
  <c r="AL152" i="68"/>
  <c r="AL138" i="68"/>
  <c r="AL124" i="68"/>
  <c r="AL110" i="68"/>
  <c r="AL96" i="68"/>
  <c r="AL82" i="68"/>
  <c r="AL54" i="68"/>
  <c r="AL40" i="68"/>
  <c r="AL68" i="68"/>
  <c r="AP222" i="68"/>
  <c r="AP208" i="68"/>
  <c r="AP194" i="68"/>
  <c r="AP180" i="68"/>
  <c r="AP166" i="68"/>
  <c r="AP152" i="68"/>
  <c r="AP138" i="68"/>
  <c r="AP124" i="68"/>
  <c r="AP110" i="68"/>
  <c r="AP96" i="68"/>
  <c r="AP82" i="68"/>
  <c r="AP54" i="68"/>
  <c r="AP40" i="68"/>
  <c r="AP68" i="68"/>
  <c r="AT222" i="68"/>
  <c r="AT194" i="68"/>
  <c r="AT208" i="68"/>
  <c r="AT166" i="68"/>
  <c r="AT180" i="68"/>
  <c r="AT152" i="68"/>
  <c r="AT124" i="68"/>
  <c r="AT138" i="68"/>
  <c r="AT110" i="68"/>
  <c r="AT96" i="68"/>
  <c r="AT82" i="68"/>
  <c r="AT54" i="68"/>
  <c r="AT40" i="68"/>
  <c r="AT68" i="68"/>
  <c r="AX194" i="68"/>
  <c r="AX222" i="68"/>
  <c r="AX180" i="68"/>
  <c r="AX208" i="68"/>
  <c r="AX166" i="68"/>
  <c r="AX138" i="68"/>
  <c r="AX152" i="68"/>
  <c r="AX124" i="68"/>
  <c r="AX110" i="68"/>
  <c r="AX82" i="68"/>
  <c r="AX96" i="68"/>
  <c r="AX54" i="68"/>
  <c r="AX40" i="68"/>
  <c r="AX68" i="68"/>
  <c r="CP209" i="68"/>
  <c r="CP223" i="68"/>
  <c r="CP167" i="68"/>
  <c r="CP139" i="68"/>
  <c r="CP195" i="68"/>
  <c r="CP181" i="68"/>
  <c r="CP153" i="68"/>
  <c r="CP111" i="68"/>
  <c r="CP125" i="68"/>
  <c r="CP83" i="68"/>
  <c r="CP97" i="68"/>
  <c r="CP41" i="68"/>
  <c r="CP55" i="68"/>
  <c r="CP69" i="68"/>
  <c r="CT223" i="68"/>
  <c r="CT209" i="68"/>
  <c r="CT195" i="68"/>
  <c r="CT181" i="68"/>
  <c r="CT167" i="68"/>
  <c r="CT139" i="68"/>
  <c r="CT153" i="68"/>
  <c r="CT111" i="68"/>
  <c r="CT125" i="68"/>
  <c r="CT83" i="68"/>
  <c r="CT97" i="68"/>
  <c r="CT41" i="68"/>
  <c r="CT55" i="68"/>
  <c r="CT69" i="68"/>
  <c r="CX223" i="68"/>
  <c r="CX167" i="68"/>
  <c r="CX139" i="68"/>
  <c r="CX209" i="68"/>
  <c r="CX195" i="68"/>
  <c r="CX181" i="68"/>
  <c r="CX153" i="68"/>
  <c r="CX111" i="68"/>
  <c r="CX125" i="68"/>
  <c r="CX83" i="68"/>
  <c r="CX97" i="68"/>
  <c r="CX41" i="68"/>
  <c r="CX55" i="68"/>
  <c r="CX69" i="68"/>
  <c r="DB223" i="68"/>
  <c r="DB209" i="68"/>
  <c r="DB195" i="68"/>
  <c r="DB181" i="68"/>
  <c r="DB167" i="68"/>
  <c r="DB139" i="68"/>
  <c r="DB153" i="68"/>
  <c r="DB111" i="68"/>
  <c r="DB125" i="68"/>
  <c r="DB83" i="68"/>
  <c r="DB97" i="68"/>
  <c r="DB41" i="68"/>
  <c r="DB55" i="68"/>
  <c r="DB69" i="68"/>
  <c r="EF12" i="68"/>
  <c r="EN12" i="68"/>
  <c r="AE223" i="68"/>
  <c r="AE195" i="68"/>
  <c r="AE209" i="68"/>
  <c r="AE167" i="68"/>
  <c r="AE153" i="68"/>
  <c r="AE181" i="68"/>
  <c r="AE125" i="68"/>
  <c r="AE139" i="68"/>
  <c r="AE97" i="68"/>
  <c r="AE111" i="68"/>
  <c r="AE83" i="68"/>
  <c r="AE55" i="68"/>
  <c r="AE41" i="68"/>
  <c r="AE69" i="68"/>
  <c r="EG13" i="68"/>
  <c r="ED14" i="68"/>
  <c r="EM15" i="68"/>
  <c r="EJ16" i="68"/>
  <c r="EO17" i="68"/>
  <c r="EL18" i="68"/>
  <c r="CU222" i="68"/>
  <c r="CU208" i="68"/>
  <c r="CU194" i="68"/>
  <c r="CU180" i="68"/>
  <c r="CU166" i="68"/>
  <c r="CU138" i="68"/>
  <c r="CU152" i="68"/>
  <c r="CU110" i="68"/>
  <c r="CU124" i="68"/>
  <c r="CU82" i="68"/>
  <c r="CU96" i="68"/>
  <c r="CY222" i="68"/>
  <c r="CY208" i="68"/>
  <c r="CY194" i="68"/>
  <c r="CY180" i="68"/>
  <c r="CY166" i="68"/>
  <c r="CY138" i="68"/>
  <c r="CY152" i="68"/>
  <c r="CY110" i="68"/>
  <c r="CY124" i="68"/>
  <c r="CY82" i="68"/>
  <c r="CY96" i="68"/>
  <c r="DC222" i="68"/>
  <c r="DC208" i="68"/>
  <c r="DC194" i="68"/>
  <c r="DC166" i="68"/>
  <c r="DC138" i="68"/>
  <c r="DC180" i="68"/>
  <c r="DC152" i="68"/>
  <c r="DC110" i="68"/>
  <c r="DC124" i="68"/>
  <c r="DC82" i="68"/>
  <c r="DC96" i="68"/>
  <c r="AF222" i="68"/>
  <c r="AF208" i="68"/>
  <c r="AF194" i="68"/>
  <c r="AF180" i="68"/>
  <c r="AF152" i="68"/>
  <c r="AF166" i="68"/>
  <c r="AF138" i="68"/>
  <c r="AF124" i="68"/>
  <c r="AF110" i="68"/>
  <c r="AF96" i="68"/>
  <c r="AF82" i="68"/>
  <c r="AJ208" i="68"/>
  <c r="AJ222" i="68"/>
  <c r="AJ194" i="68"/>
  <c r="AJ180" i="68"/>
  <c r="AJ166" i="68"/>
  <c r="AJ152" i="68"/>
  <c r="AJ124" i="68"/>
  <c r="AJ138" i="68"/>
  <c r="AJ110" i="68"/>
  <c r="AJ82" i="68"/>
  <c r="AJ96" i="68"/>
  <c r="AN208" i="68"/>
  <c r="AN222" i="68"/>
  <c r="AN194" i="68"/>
  <c r="AN180" i="68"/>
  <c r="AN166" i="68"/>
  <c r="AN152" i="68"/>
  <c r="AN138" i="68"/>
  <c r="AN124" i="68"/>
  <c r="AN110" i="68"/>
  <c r="AN82" i="68"/>
  <c r="AN96" i="68"/>
  <c r="AR208" i="68"/>
  <c r="AR222" i="68"/>
  <c r="AR194" i="68"/>
  <c r="AR180" i="68"/>
  <c r="AR152" i="68"/>
  <c r="AR166" i="68"/>
  <c r="AR138" i="68"/>
  <c r="AR124" i="68"/>
  <c r="AR110" i="68"/>
  <c r="AR82" i="68"/>
  <c r="AR96" i="68"/>
  <c r="AV222" i="68"/>
  <c r="AV208" i="68"/>
  <c r="AV180" i="68"/>
  <c r="AV194" i="68"/>
  <c r="AV152" i="68"/>
  <c r="AV166" i="68"/>
  <c r="AV124" i="68"/>
  <c r="AV138" i="68"/>
  <c r="AV110" i="68"/>
  <c r="AV96" i="68"/>
  <c r="AV82" i="68"/>
  <c r="CR209" i="68"/>
  <c r="CR223" i="68"/>
  <c r="CR195" i="68"/>
  <c r="CR181" i="68"/>
  <c r="CR153" i="68"/>
  <c r="CR167" i="68"/>
  <c r="CR139" i="68"/>
  <c r="CR125" i="68"/>
  <c r="CR111" i="68"/>
  <c r="CR97" i="68"/>
  <c r="CR83" i="68"/>
  <c r="CV223" i="68"/>
  <c r="CV209" i="68"/>
  <c r="CV195" i="68"/>
  <c r="CV181" i="68"/>
  <c r="CV153" i="68"/>
  <c r="CV167" i="68"/>
  <c r="CV139" i="68"/>
  <c r="CV125" i="68"/>
  <c r="CV111" i="68"/>
  <c r="CV97" i="68"/>
  <c r="CV83" i="68"/>
  <c r="CZ209" i="68"/>
  <c r="CZ223" i="68"/>
  <c r="CZ195" i="68"/>
  <c r="CZ181" i="68"/>
  <c r="CZ153" i="68"/>
  <c r="CZ167" i="68"/>
  <c r="CZ139" i="68"/>
  <c r="CZ125" i="68"/>
  <c r="CZ111" i="68"/>
  <c r="CZ97" i="68"/>
  <c r="CZ83" i="68"/>
  <c r="DD209" i="68"/>
  <c r="DD223" i="68"/>
  <c r="DD195" i="68"/>
  <c r="DD181" i="68"/>
  <c r="DD153" i="68"/>
  <c r="DD167" i="68"/>
  <c r="DD139" i="68"/>
  <c r="DD125" i="68"/>
  <c r="DD111" i="68"/>
  <c r="DD97" i="68"/>
  <c r="DD83" i="68"/>
  <c r="AG223" i="68"/>
  <c r="AG209" i="68"/>
  <c r="AG195" i="68"/>
  <c r="AG181" i="68"/>
  <c r="AG167" i="68"/>
  <c r="AG153" i="68"/>
  <c r="AG139" i="68"/>
  <c r="AG125" i="68"/>
  <c r="AG111" i="68"/>
  <c r="AG83" i="68"/>
  <c r="AG97" i="68"/>
  <c r="AK223" i="68"/>
  <c r="AK209" i="68"/>
  <c r="AK195" i="68"/>
  <c r="AK181" i="68"/>
  <c r="AK167" i="68"/>
  <c r="AK153" i="68"/>
  <c r="AK125" i="68"/>
  <c r="AK139" i="68"/>
  <c r="AK111" i="68"/>
  <c r="AK97" i="68"/>
  <c r="AK83" i="68"/>
  <c r="AO223" i="68"/>
  <c r="AO209" i="68"/>
  <c r="AO195" i="68"/>
  <c r="AO181" i="68"/>
  <c r="AO167" i="68"/>
  <c r="AO153" i="68"/>
  <c r="AO139" i="68"/>
  <c r="AO125" i="68"/>
  <c r="AO111" i="68"/>
  <c r="AO83" i="68"/>
  <c r="AO97" i="68"/>
  <c r="AS223" i="68"/>
  <c r="AS209" i="68"/>
  <c r="AS195" i="68"/>
  <c r="AS181" i="68"/>
  <c r="AS167" i="68"/>
  <c r="AS153" i="68"/>
  <c r="AS139" i="68"/>
  <c r="AS125" i="68"/>
  <c r="AS111" i="68"/>
  <c r="AS97" i="68"/>
  <c r="AS83" i="68"/>
  <c r="AW223" i="68"/>
  <c r="AW209" i="68"/>
  <c r="AW181" i="68"/>
  <c r="AW195" i="68"/>
  <c r="AW167" i="68"/>
  <c r="AW153" i="68"/>
  <c r="AW139" i="68"/>
  <c r="AW125" i="68"/>
  <c r="AW111" i="68"/>
  <c r="AW83" i="68"/>
  <c r="AW97" i="68"/>
  <c r="CS210" i="68"/>
  <c r="CS224" i="68"/>
  <c r="CS196" i="68"/>
  <c r="CS182" i="68"/>
  <c r="CS168" i="68"/>
  <c r="CS140" i="68"/>
  <c r="CS154" i="68"/>
  <c r="CS112" i="68"/>
  <c r="CS126" i="68"/>
  <c r="CS84" i="68"/>
  <c r="CS98" i="68"/>
  <c r="CW210" i="68"/>
  <c r="CW224" i="68"/>
  <c r="CW196" i="68"/>
  <c r="CW168" i="68"/>
  <c r="CW140" i="68"/>
  <c r="CW182" i="68"/>
  <c r="CW154" i="68"/>
  <c r="CW112" i="68"/>
  <c r="CW126" i="68"/>
  <c r="CW84" i="68"/>
  <c r="CW98" i="68"/>
  <c r="DA224" i="68"/>
  <c r="DA210" i="68"/>
  <c r="DA196" i="68"/>
  <c r="DA182" i="68"/>
  <c r="DA168" i="68"/>
  <c r="DA140" i="68"/>
  <c r="DA154" i="68"/>
  <c r="DA112" i="68"/>
  <c r="DA126" i="68"/>
  <c r="DA84" i="68"/>
  <c r="DA98" i="68"/>
  <c r="DE210" i="68"/>
  <c r="DE224" i="68"/>
  <c r="DE196" i="68"/>
  <c r="DE168" i="68"/>
  <c r="DE140" i="68"/>
  <c r="DE182" i="68"/>
  <c r="DE154" i="68"/>
  <c r="DE112" i="68"/>
  <c r="DE126" i="68"/>
  <c r="DE84" i="68"/>
  <c r="DE98" i="68"/>
  <c r="AH210" i="68"/>
  <c r="AH224" i="68"/>
  <c r="AH196" i="68"/>
  <c r="AH182" i="68"/>
  <c r="AH168" i="68"/>
  <c r="AH154" i="68"/>
  <c r="AH140" i="68"/>
  <c r="AH126" i="68"/>
  <c r="AH98" i="68"/>
  <c r="AH112" i="68"/>
  <c r="AH84" i="68"/>
  <c r="AH70" i="68"/>
  <c r="AL210" i="68"/>
  <c r="AL224" i="68"/>
  <c r="AL196" i="68"/>
  <c r="AL182" i="68"/>
  <c r="AL168" i="68"/>
  <c r="AL154" i="68"/>
  <c r="AL126" i="68"/>
  <c r="AL140" i="68"/>
  <c r="AL98" i="68"/>
  <c r="AL112" i="68"/>
  <c r="AL84" i="68"/>
  <c r="AL70" i="68"/>
  <c r="AP224" i="68"/>
  <c r="AP210" i="68"/>
  <c r="AP182" i="68"/>
  <c r="AP168" i="68"/>
  <c r="AP154" i="68"/>
  <c r="AP196" i="68"/>
  <c r="AP140" i="68"/>
  <c r="AP126" i="68"/>
  <c r="AP98" i="68"/>
  <c r="AP112" i="68"/>
  <c r="AP84" i="68"/>
  <c r="AP70" i="68"/>
  <c r="AT210" i="68"/>
  <c r="AT224" i="68"/>
  <c r="AT196" i="68"/>
  <c r="AT182" i="68"/>
  <c r="AT168" i="68"/>
  <c r="AT154" i="68"/>
  <c r="AT140" i="68"/>
  <c r="AT126" i="68"/>
  <c r="AT98" i="68"/>
  <c r="AT112" i="68"/>
  <c r="AT84" i="68"/>
  <c r="AT70" i="68"/>
  <c r="AX210" i="68"/>
  <c r="AX224" i="68"/>
  <c r="AX196" i="68"/>
  <c r="AX182" i="68"/>
  <c r="AX168" i="68"/>
  <c r="AX154" i="68"/>
  <c r="AX140" i="68"/>
  <c r="AX126" i="68"/>
  <c r="AX98" i="68"/>
  <c r="AX112" i="68"/>
  <c r="AX84" i="68"/>
  <c r="AX70" i="68"/>
  <c r="CP211" i="68"/>
  <c r="CP225" i="68"/>
  <c r="CP197" i="68"/>
  <c r="CP183" i="68"/>
  <c r="CP155" i="68"/>
  <c r="CP169" i="68"/>
  <c r="CP141" i="68"/>
  <c r="CP127" i="68"/>
  <c r="CP113" i="68"/>
  <c r="CP99" i="68"/>
  <c r="CP85" i="68"/>
  <c r="CT225" i="68"/>
  <c r="CT211" i="68"/>
  <c r="CT197" i="68"/>
  <c r="CT183" i="68"/>
  <c r="CT155" i="68"/>
  <c r="CT169" i="68"/>
  <c r="CT141" i="68"/>
  <c r="CT127" i="68"/>
  <c r="CT113" i="68"/>
  <c r="CT99" i="68"/>
  <c r="CT85" i="68"/>
  <c r="CX211" i="68"/>
  <c r="CX197" i="68"/>
  <c r="CX225" i="68"/>
  <c r="CX183" i="68"/>
  <c r="CX155" i="68"/>
  <c r="CX169" i="68"/>
  <c r="CX141" i="68"/>
  <c r="CX127" i="68"/>
  <c r="CX113" i="68"/>
  <c r="CX99" i="68"/>
  <c r="CX85" i="68"/>
  <c r="DB211" i="68"/>
  <c r="DB225" i="68"/>
  <c r="DB197" i="68"/>
  <c r="DB183" i="68"/>
  <c r="DB155" i="68"/>
  <c r="DB169" i="68"/>
  <c r="DB141" i="68"/>
  <c r="DB127" i="68"/>
  <c r="DB113" i="68"/>
  <c r="DB99" i="68"/>
  <c r="DB85" i="68"/>
  <c r="AE211" i="68"/>
  <c r="AE225" i="68"/>
  <c r="AE183" i="68"/>
  <c r="AE197" i="68"/>
  <c r="AE127" i="68"/>
  <c r="AE169" i="68"/>
  <c r="AE155" i="68"/>
  <c r="AE141" i="68"/>
  <c r="AE113" i="68"/>
  <c r="AE99" i="68"/>
  <c r="AE71" i="68"/>
  <c r="AE85" i="68"/>
  <c r="AI211" i="68"/>
  <c r="AI225" i="68"/>
  <c r="AI197" i="68"/>
  <c r="AI183" i="68"/>
  <c r="AI169" i="68"/>
  <c r="AI127" i="68"/>
  <c r="AI155" i="68"/>
  <c r="AI141" i="68"/>
  <c r="AI113" i="68"/>
  <c r="AI99" i="68"/>
  <c r="AI71" i="68"/>
  <c r="AI85" i="68"/>
  <c r="AM211" i="68"/>
  <c r="AM225" i="68"/>
  <c r="AM197" i="68"/>
  <c r="AM183" i="68"/>
  <c r="AM127" i="68"/>
  <c r="AM169" i="68"/>
  <c r="AM155" i="68"/>
  <c r="AM141" i="68"/>
  <c r="AM113" i="68"/>
  <c r="AM99" i="68"/>
  <c r="AM71" i="68"/>
  <c r="AM85" i="68"/>
  <c r="AQ211" i="68"/>
  <c r="AQ225" i="68"/>
  <c r="AQ197" i="68"/>
  <c r="AQ183" i="68"/>
  <c r="AQ169" i="68"/>
  <c r="AQ127" i="68"/>
  <c r="AQ155" i="68"/>
  <c r="AQ141" i="68"/>
  <c r="AQ113" i="68"/>
  <c r="AQ99" i="68"/>
  <c r="AQ71" i="68"/>
  <c r="AQ85" i="68"/>
  <c r="AU211" i="68"/>
  <c r="AU225" i="68"/>
  <c r="AU183" i="68"/>
  <c r="AU127" i="68"/>
  <c r="AU197" i="68"/>
  <c r="AU169" i="68"/>
  <c r="AU155" i="68"/>
  <c r="AU141" i="68"/>
  <c r="AU113" i="68"/>
  <c r="AU99" i="68"/>
  <c r="AU71" i="68"/>
  <c r="AU85" i="68"/>
  <c r="CP40" i="68"/>
  <c r="CT40" i="68"/>
  <c r="CX40" i="68"/>
  <c r="DB40" i="68"/>
  <c r="CR41" i="68"/>
  <c r="CV41" i="68"/>
  <c r="CZ41" i="68"/>
  <c r="DD41" i="68"/>
  <c r="AH39" i="68"/>
  <c r="AL39" i="68"/>
  <c r="AP39" i="68"/>
  <c r="AT39" i="68"/>
  <c r="AX39" i="68"/>
  <c r="AF40" i="68"/>
  <c r="AJ40" i="68"/>
  <c r="AN40" i="68"/>
  <c r="AR40" i="68"/>
  <c r="AV40" i="68"/>
  <c r="AG43" i="68"/>
  <c r="AK43" i="68"/>
  <c r="AO43" i="68"/>
  <c r="AS43" i="68"/>
  <c r="AW43" i="68"/>
  <c r="CS53" i="68"/>
  <c r="CW53" i="68"/>
  <c r="DA53" i="68"/>
  <c r="DE53" i="68"/>
  <c r="CU54" i="68"/>
  <c r="CY54" i="68"/>
  <c r="DC54" i="68"/>
  <c r="CQ56" i="68"/>
  <c r="CU56" i="68"/>
  <c r="CY56" i="68"/>
  <c r="DC56" i="68"/>
  <c r="CS57" i="68"/>
  <c r="CW57" i="68"/>
  <c r="DA57" i="68"/>
  <c r="DE57" i="68"/>
  <c r="AE54" i="68"/>
  <c r="AI54" i="68"/>
  <c r="AM54" i="68"/>
  <c r="AQ54" i="68"/>
  <c r="AU54" i="68"/>
  <c r="AF55" i="68"/>
  <c r="AJ55" i="68"/>
  <c r="AN55" i="68"/>
  <c r="AR55" i="68"/>
  <c r="AV55" i="68"/>
  <c r="AH56" i="68"/>
  <c r="AL56" i="68"/>
  <c r="AP56" i="68"/>
  <c r="AT56" i="68"/>
  <c r="AX56" i="68"/>
  <c r="CR70" i="68"/>
  <c r="CV70" i="68"/>
  <c r="CZ70" i="68"/>
  <c r="DD70" i="68"/>
  <c r="CP71" i="68"/>
  <c r="CT71" i="68"/>
  <c r="CX71" i="68"/>
  <c r="DB71" i="68"/>
  <c r="AJ69" i="68"/>
  <c r="AO69" i="68"/>
  <c r="AK71" i="68"/>
  <c r="CU40" i="68"/>
  <c r="CY40" i="68"/>
  <c r="DC40" i="68"/>
  <c r="AS38" i="68"/>
  <c r="AW38" i="68"/>
  <c r="AJ42" i="68"/>
  <c r="AR42" i="68"/>
  <c r="AH43" i="68"/>
  <c r="AL43" i="68"/>
  <c r="AP43" i="68"/>
  <c r="AT43" i="68"/>
  <c r="AX43" i="68"/>
  <c r="CR56" i="68"/>
  <c r="CV56" i="68"/>
  <c r="CZ56" i="68"/>
  <c r="DD56" i="68"/>
  <c r="AH53" i="68"/>
  <c r="AL53" i="68"/>
  <c r="AP53" i="68"/>
  <c r="AT53" i="68"/>
  <c r="AX53" i="68"/>
  <c r="CP57" i="68"/>
  <c r="CT57" i="68"/>
  <c r="CX57" i="68"/>
  <c r="DB57" i="68"/>
  <c r="AF54" i="68"/>
  <c r="AJ54" i="68"/>
  <c r="AN54" i="68"/>
  <c r="AR54" i="68"/>
  <c r="AV54" i="68"/>
  <c r="AG55" i="68"/>
  <c r="AK55" i="68"/>
  <c r="AO55" i="68"/>
  <c r="AS55" i="68"/>
  <c r="AW55" i="68"/>
  <c r="AO57" i="68"/>
  <c r="CQ69" i="68"/>
  <c r="CU69" i="68"/>
  <c r="CY69" i="68"/>
  <c r="DC69" i="68"/>
  <c r="CS70" i="68"/>
  <c r="CW70" i="68"/>
  <c r="DA70" i="68"/>
  <c r="DE70" i="68"/>
  <c r="AF69" i="68"/>
  <c r="AK69" i="68"/>
  <c r="AV69" i="68"/>
  <c r="AI223" i="68"/>
  <c r="AI209" i="68"/>
  <c r="AI195" i="68"/>
  <c r="AI181" i="68"/>
  <c r="AI153" i="68"/>
  <c r="AI167" i="68"/>
  <c r="AI139" i="68"/>
  <c r="AI125" i="68"/>
  <c r="AI97" i="68"/>
  <c r="AI111" i="68"/>
  <c r="AI83" i="68"/>
  <c r="AI69" i="68"/>
  <c r="AM223" i="68"/>
  <c r="AM195" i="68"/>
  <c r="AM209" i="68"/>
  <c r="AM153" i="68"/>
  <c r="AM181" i="68"/>
  <c r="AM167" i="68"/>
  <c r="AM139" i="68"/>
  <c r="AM125" i="68"/>
  <c r="AM97" i="68"/>
  <c r="AM111" i="68"/>
  <c r="AM83" i="68"/>
  <c r="AM69" i="68"/>
  <c r="AQ195" i="68"/>
  <c r="AQ223" i="68"/>
  <c r="AQ209" i="68"/>
  <c r="AQ181" i="68"/>
  <c r="AQ167" i="68"/>
  <c r="AQ153" i="68"/>
  <c r="AQ125" i="68"/>
  <c r="AQ139" i="68"/>
  <c r="AQ97" i="68"/>
  <c r="AQ111" i="68"/>
  <c r="AQ83" i="68"/>
  <c r="AQ69" i="68"/>
  <c r="AU223" i="68"/>
  <c r="AU195" i="68"/>
  <c r="AU209" i="68"/>
  <c r="AU167" i="68"/>
  <c r="AU153" i="68"/>
  <c r="AU181" i="68"/>
  <c r="AU139" i="68"/>
  <c r="AU125" i="68"/>
  <c r="AU97" i="68"/>
  <c r="AU111" i="68"/>
  <c r="AU83" i="68"/>
  <c r="AU69" i="68"/>
  <c r="CQ224" i="68"/>
  <c r="CQ210" i="68"/>
  <c r="CQ182" i="68"/>
  <c r="CQ154" i="68"/>
  <c r="CQ168" i="68"/>
  <c r="CQ140" i="68"/>
  <c r="CQ196" i="68"/>
  <c r="CQ126" i="68"/>
  <c r="CQ112" i="68"/>
  <c r="CQ98" i="68"/>
  <c r="CQ84" i="68"/>
  <c r="CU210" i="68"/>
  <c r="CU182" i="68"/>
  <c r="CU224" i="68"/>
  <c r="CU196" i="68"/>
  <c r="CU154" i="68"/>
  <c r="CU168" i="68"/>
  <c r="CU140" i="68"/>
  <c r="CU126" i="68"/>
  <c r="CU112" i="68"/>
  <c r="CU98" i="68"/>
  <c r="CU84" i="68"/>
  <c r="CY224" i="68"/>
  <c r="CY210" i="68"/>
  <c r="CY182" i="68"/>
  <c r="CY154" i="68"/>
  <c r="CY196" i="68"/>
  <c r="CY168" i="68"/>
  <c r="CY140" i="68"/>
  <c r="CY126" i="68"/>
  <c r="CY112" i="68"/>
  <c r="CY98" i="68"/>
  <c r="CY84" i="68"/>
  <c r="DC224" i="68"/>
  <c r="DC182" i="68"/>
  <c r="DC210" i="68"/>
  <c r="DC196" i="68"/>
  <c r="DC154" i="68"/>
  <c r="DC140" i="68"/>
  <c r="DC168" i="68"/>
  <c r="DC126" i="68"/>
  <c r="DC112" i="68"/>
  <c r="DC98" i="68"/>
  <c r="DC84" i="68"/>
  <c r="AF224" i="68"/>
  <c r="AF196" i="68"/>
  <c r="AF210" i="68"/>
  <c r="AF168" i="68"/>
  <c r="AF182" i="68"/>
  <c r="AF126" i="68"/>
  <c r="AF154" i="68"/>
  <c r="AF140" i="68"/>
  <c r="AF112" i="68"/>
  <c r="AF84" i="68"/>
  <c r="AF98" i="68"/>
  <c r="AJ224" i="68"/>
  <c r="AJ196" i="68"/>
  <c r="AJ210" i="68"/>
  <c r="AJ182" i="68"/>
  <c r="AJ168" i="68"/>
  <c r="AJ154" i="68"/>
  <c r="AJ140" i="68"/>
  <c r="AJ126" i="68"/>
  <c r="AJ112" i="68"/>
  <c r="AJ98" i="68"/>
  <c r="AJ84" i="68"/>
  <c r="AN196" i="68"/>
  <c r="AN210" i="68"/>
  <c r="AN224" i="68"/>
  <c r="AN182" i="68"/>
  <c r="AN168" i="68"/>
  <c r="AN126" i="68"/>
  <c r="AN140" i="68"/>
  <c r="AN154" i="68"/>
  <c r="AN112" i="68"/>
  <c r="AN98" i="68"/>
  <c r="AN84" i="68"/>
  <c r="AR210" i="68"/>
  <c r="AR196" i="68"/>
  <c r="AR224" i="68"/>
  <c r="AR182" i="68"/>
  <c r="AR168" i="68"/>
  <c r="AR154" i="68"/>
  <c r="AR126" i="68"/>
  <c r="AR140" i="68"/>
  <c r="AR112" i="68"/>
  <c r="AR98" i="68"/>
  <c r="AR84" i="68"/>
  <c r="AV224" i="68"/>
  <c r="AV196" i="68"/>
  <c r="AV210" i="68"/>
  <c r="AV126" i="68"/>
  <c r="AV168" i="68"/>
  <c r="AV182" i="68"/>
  <c r="AV154" i="68"/>
  <c r="AV140" i="68"/>
  <c r="AV112" i="68"/>
  <c r="AV84" i="68"/>
  <c r="AV98" i="68"/>
  <c r="CR211" i="68"/>
  <c r="CR225" i="68"/>
  <c r="CR197" i="68"/>
  <c r="CR169" i="68"/>
  <c r="CR141" i="68"/>
  <c r="CR183" i="68"/>
  <c r="CR155" i="68"/>
  <c r="CR113" i="68"/>
  <c r="CR127" i="68"/>
  <c r="CR99" i="68"/>
  <c r="CR85" i="68"/>
  <c r="CV225" i="68"/>
  <c r="CV183" i="68"/>
  <c r="CV169" i="68"/>
  <c r="CV141" i="68"/>
  <c r="CV211" i="68"/>
  <c r="CV197" i="68"/>
  <c r="CV155" i="68"/>
  <c r="CV113" i="68"/>
  <c r="CV127" i="68"/>
  <c r="CV99" i="68"/>
  <c r="CV85" i="68"/>
  <c r="CZ225" i="68"/>
  <c r="CZ211" i="68"/>
  <c r="CZ197" i="68"/>
  <c r="CZ169" i="68"/>
  <c r="CZ141" i="68"/>
  <c r="CZ183" i="68"/>
  <c r="CZ155" i="68"/>
  <c r="CZ113" i="68"/>
  <c r="CZ127" i="68"/>
  <c r="CZ99" i="68"/>
  <c r="CZ85" i="68"/>
  <c r="DD225" i="68"/>
  <c r="DD211" i="68"/>
  <c r="DD183" i="68"/>
  <c r="DD169" i="68"/>
  <c r="DD141" i="68"/>
  <c r="DD197" i="68"/>
  <c r="DD155" i="68"/>
  <c r="DD113" i="68"/>
  <c r="DD127" i="68"/>
  <c r="DD99" i="68"/>
  <c r="DD85" i="68"/>
  <c r="AG225" i="68"/>
  <c r="AG211" i="68"/>
  <c r="AG197" i="68"/>
  <c r="AG169" i="68"/>
  <c r="AG183" i="68"/>
  <c r="AG155" i="68"/>
  <c r="AG141" i="68"/>
  <c r="AG127" i="68"/>
  <c r="AG99" i="68"/>
  <c r="AG113" i="68"/>
  <c r="AG85" i="68"/>
  <c r="AK225" i="68"/>
  <c r="AK197" i="68"/>
  <c r="AK211" i="68"/>
  <c r="AK169" i="68"/>
  <c r="AK155" i="68"/>
  <c r="AK183" i="68"/>
  <c r="AK141" i="68"/>
  <c r="AK127" i="68"/>
  <c r="AK99" i="68"/>
  <c r="AK113" i="68"/>
  <c r="AK85" i="68"/>
  <c r="AO225" i="68"/>
  <c r="AO197" i="68"/>
  <c r="AO211" i="68"/>
  <c r="AO169" i="68"/>
  <c r="AO183" i="68"/>
  <c r="AO155" i="68"/>
  <c r="AO127" i="68"/>
  <c r="AO141" i="68"/>
  <c r="AO99" i="68"/>
  <c r="AO113" i="68"/>
  <c r="AO85" i="68"/>
  <c r="AS225" i="68"/>
  <c r="AS197" i="68"/>
  <c r="AS211" i="68"/>
  <c r="AS169" i="68"/>
  <c r="AS155" i="68"/>
  <c r="AS183" i="68"/>
  <c r="AS127" i="68"/>
  <c r="AS141" i="68"/>
  <c r="AS99" i="68"/>
  <c r="AS113" i="68"/>
  <c r="AS85" i="68"/>
  <c r="AW225" i="68"/>
  <c r="AW211" i="68"/>
  <c r="AW197" i="68"/>
  <c r="AW169" i="68"/>
  <c r="AW183" i="68"/>
  <c r="AW155" i="68"/>
  <c r="AW141" i="68"/>
  <c r="AW127" i="68"/>
  <c r="AW99" i="68"/>
  <c r="AW113" i="68"/>
  <c r="AW85" i="68"/>
  <c r="CP43" i="68"/>
  <c r="CT43" i="68"/>
  <c r="CX43" i="68"/>
  <c r="DB43" i="68"/>
  <c r="AR41" i="68"/>
  <c r="AE43" i="68"/>
  <c r="AI43" i="68"/>
  <c r="AM43" i="68"/>
  <c r="AQ43" i="68"/>
  <c r="AU43" i="68"/>
  <c r="CS56" i="68"/>
  <c r="CW56" i="68"/>
  <c r="DA56" i="68"/>
  <c r="DE56" i="68"/>
  <c r="AF56" i="68"/>
  <c r="AJ56" i="68"/>
  <c r="AN56" i="68"/>
  <c r="AR56" i="68"/>
  <c r="AV56" i="68"/>
  <c r="CR69" i="68"/>
  <c r="CV69" i="68"/>
  <c r="CZ69" i="68"/>
  <c r="DD69" i="68"/>
  <c r="CR71" i="68"/>
  <c r="CV71" i="68"/>
  <c r="CZ71" i="68"/>
  <c r="DD71" i="68"/>
  <c r="AG69" i="68"/>
  <c r="AW69" i="68"/>
  <c r="AS71" i="68"/>
  <c r="AS220" i="68"/>
  <c r="AS206" i="68"/>
  <c r="AS192" i="68"/>
  <c r="AS178" i="68"/>
  <c r="AS164" i="68"/>
  <c r="AS136" i="68"/>
  <c r="AS150" i="68"/>
  <c r="AS122" i="68"/>
  <c r="AS108" i="68"/>
  <c r="AS80" i="68"/>
  <c r="AS94" i="68"/>
  <c r="AW206" i="68"/>
  <c r="AW220" i="68"/>
  <c r="AW192" i="68"/>
  <c r="AW164" i="68"/>
  <c r="AW136" i="68"/>
  <c r="AW178" i="68"/>
  <c r="AW150" i="68"/>
  <c r="AW122" i="68"/>
  <c r="AW108" i="68"/>
  <c r="AW80" i="68"/>
  <c r="AW94" i="68"/>
  <c r="CS221" i="68"/>
  <c r="CS207" i="68"/>
  <c r="CS193" i="68"/>
  <c r="CS165" i="68"/>
  <c r="CS179" i="68"/>
  <c r="CS151" i="68"/>
  <c r="CS137" i="68"/>
  <c r="CS109" i="68"/>
  <c r="CS123" i="68"/>
  <c r="CS95" i="68"/>
  <c r="CS81" i="68"/>
  <c r="CW221" i="68"/>
  <c r="CW207" i="68"/>
  <c r="CW193" i="68"/>
  <c r="CW165" i="68"/>
  <c r="CW179" i="68"/>
  <c r="CW137" i="68"/>
  <c r="CW151" i="68"/>
  <c r="CW109" i="68"/>
  <c r="CW123" i="68"/>
  <c r="CW95" i="68"/>
  <c r="CW81" i="68"/>
  <c r="DA207" i="68"/>
  <c r="DA193" i="68"/>
  <c r="DA165" i="68"/>
  <c r="DA221" i="68"/>
  <c r="DA137" i="68"/>
  <c r="DA179" i="68"/>
  <c r="DA151" i="68"/>
  <c r="DA109" i="68"/>
  <c r="DA123" i="68"/>
  <c r="DA95" i="68"/>
  <c r="DA81" i="68"/>
  <c r="DE221" i="68"/>
  <c r="DE193" i="68"/>
  <c r="DE179" i="68"/>
  <c r="DE165" i="68"/>
  <c r="DE207" i="68"/>
  <c r="DE151" i="68"/>
  <c r="DE137" i="68"/>
  <c r="DE109" i="68"/>
  <c r="DE123" i="68"/>
  <c r="DE95" i="68"/>
  <c r="DE81" i="68"/>
  <c r="AH207" i="68"/>
  <c r="AH193" i="68"/>
  <c r="AH221" i="68"/>
  <c r="AH165" i="68"/>
  <c r="AH151" i="68"/>
  <c r="AH179" i="68"/>
  <c r="AH137" i="68"/>
  <c r="AH123" i="68"/>
  <c r="AH109" i="68"/>
  <c r="AH95" i="68"/>
  <c r="AH81" i="68"/>
  <c r="AL207" i="68"/>
  <c r="AL193" i="68"/>
  <c r="AL221" i="68"/>
  <c r="AL165" i="68"/>
  <c r="AL151" i="68"/>
  <c r="AL179" i="68"/>
  <c r="AL137" i="68"/>
  <c r="AL123" i="68"/>
  <c r="AL109" i="68"/>
  <c r="AL95" i="68"/>
  <c r="AL81" i="68"/>
  <c r="AP221" i="68"/>
  <c r="AP207" i="68"/>
  <c r="AP193" i="68"/>
  <c r="AP165" i="68"/>
  <c r="AP151" i="68"/>
  <c r="AP179" i="68"/>
  <c r="AP137" i="68"/>
  <c r="AP123" i="68"/>
  <c r="AP109" i="68"/>
  <c r="AP95" i="68"/>
  <c r="AP81" i="68"/>
  <c r="AT221" i="68"/>
  <c r="AT193" i="68"/>
  <c r="AT165" i="68"/>
  <c r="AT151" i="68"/>
  <c r="AT179" i="68"/>
  <c r="AT207" i="68"/>
  <c r="AT137" i="68"/>
  <c r="AT123" i="68"/>
  <c r="AT109" i="68"/>
  <c r="AT95" i="68"/>
  <c r="AT81" i="68"/>
  <c r="AX221" i="68"/>
  <c r="AX207" i="68"/>
  <c r="AX165" i="68"/>
  <c r="AX193" i="68"/>
  <c r="AX151" i="68"/>
  <c r="AX179" i="68"/>
  <c r="AX137" i="68"/>
  <c r="AX123" i="68"/>
  <c r="AX109" i="68"/>
  <c r="AX95" i="68"/>
  <c r="AX81" i="68"/>
  <c r="CP222" i="68"/>
  <c r="CP208" i="68"/>
  <c r="CP194" i="68"/>
  <c r="CP180" i="68"/>
  <c r="CP152" i="68"/>
  <c r="CP138" i="68"/>
  <c r="CP166" i="68"/>
  <c r="CP124" i="68"/>
  <c r="CP110" i="68"/>
  <c r="CP96" i="68"/>
  <c r="CP82" i="68"/>
  <c r="CT222" i="68"/>
  <c r="CT208" i="68"/>
  <c r="CT194" i="68"/>
  <c r="CT180" i="68"/>
  <c r="CT166" i="68"/>
  <c r="CT152" i="68"/>
  <c r="CT138" i="68"/>
  <c r="CT124" i="68"/>
  <c r="CT110" i="68"/>
  <c r="CT96" i="68"/>
  <c r="CT82" i="68"/>
  <c r="CX208" i="68"/>
  <c r="CX194" i="68"/>
  <c r="CX222" i="68"/>
  <c r="CX180" i="68"/>
  <c r="CX166" i="68"/>
  <c r="CX138" i="68"/>
  <c r="CX152" i="68"/>
  <c r="CX124" i="68"/>
  <c r="CX110" i="68"/>
  <c r="CX96" i="68"/>
  <c r="CX82" i="68"/>
  <c r="DB222" i="68"/>
  <c r="DB208" i="68"/>
  <c r="DB194" i="68"/>
  <c r="DB166" i="68"/>
  <c r="DB180" i="68"/>
  <c r="DB152" i="68"/>
  <c r="DB138" i="68"/>
  <c r="DB124" i="68"/>
  <c r="DB110" i="68"/>
  <c r="DB96" i="68"/>
  <c r="DB82" i="68"/>
  <c r="AE222" i="68"/>
  <c r="AE208" i="68"/>
  <c r="AE194" i="68"/>
  <c r="AE166" i="68"/>
  <c r="AE180" i="68"/>
  <c r="AE138" i="68"/>
  <c r="AE152" i="68"/>
  <c r="AE124" i="68"/>
  <c r="AE110" i="68"/>
  <c r="AE96" i="68"/>
  <c r="AE82" i="68"/>
  <c r="AI222" i="68"/>
  <c r="AI194" i="68"/>
  <c r="AI208" i="68"/>
  <c r="AI166" i="68"/>
  <c r="AI138" i="68"/>
  <c r="AI180" i="68"/>
  <c r="AI152" i="68"/>
  <c r="AI124" i="68"/>
  <c r="AI110" i="68"/>
  <c r="AI82" i="68"/>
  <c r="AI96" i="68"/>
  <c r="AM222" i="68"/>
  <c r="AM208" i="68"/>
  <c r="AM194" i="68"/>
  <c r="AM180" i="68"/>
  <c r="AM138" i="68"/>
  <c r="AM166" i="68"/>
  <c r="AM152" i="68"/>
  <c r="AM124" i="68"/>
  <c r="AM110" i="68"/>
  <c r="AM82" i="68"/>
  <c r="AM96" i="68"/>
  <c r="AQ222" i="68"/>
  <c r="AQ208" i="68"/>
  <c r="AQ194" i="68"/>
  <c r="AQ138" i="68"/>
  <c r="AQ180" i="68"/>
  <c r="AQ152" i="68"/>
  <c r="AQ166" i="68"/>
  <c r="AQ124" i="68"/>
  <c r="AQ110" i="68"/>
  <c r="AQ96" i="68"/>
  <c r="AQ82" i="68"/>
  <c r="AU222" i="68"/>
  <c r="AU208" i="68"/>
  <c r="AU194" i="68"/>
  <c r="AU166" i="68"/>
  <c r="AU180" i="68"/>
  <c r="AU138" i="68"/>
  <c r="AU152" i="68"/>
  <c r="AU124" i="68"/>
  <c r="AU110" i="68"/>
  <c r="AU96" i="68"/>
  <c r="AU82" i="68"/>
  <c r="CQ223" i="68"/>
  <c r="CQ209" i="68"/>
  <c r="CQ195" i="68"/>
  <c r="CQ181" i="68"/>
  <c r="CQ167" i="68"/>
  <c r="CQ139" i="68"/>
  <c r="CQ153" i="68"/>
  <c r="CQ111" i="68"/>
  <c r="CQ125" i="68"/>
  <c r="CQ83" i="68"/>
  <c r="CQ97" i="68"/>
  <c r="CU209" i="68"/>
  <c r="CU223" i="68"/>
  <c r="CU195" i="68"/>
  <c r="CU181" i="68"/>
  <c r="CU167" i="68"/>
  <c r="CU153" i="68"/>
  <c r="CU139" i="68"/>
  <c r="CU111" i="68"/>
  <c r="CU125" i="68"/>
  <c r="CU83" i="68"/>
  <c r="CU97" i="68"/>
  <c r="CY223" i="68"/>
  <c r="CY195" i="68"/>
  <c r="CY181" i="68"/>
  <c r="CY167" i="68"/>
  <c r="CY209" i="68"/>
  <c r="CY139" i="68"/>
  <c r="CY153" i="68"/>
  <c r="CY111" i="68"/>
  <c r="CY125" i="68"/>
  <c r="CY83" i="68"/>
  <c r="CY97" i="68"/>
  <c r="DC209" i="68"/>
  <c r="DC223" i="68"/>
  <c r="DC195" i="68"/>
  <c r="DC181" i="68"/>
  <c r="DC167" i="68"/>
  <c r="DC153" i="68"/>
  <c r="DC139" i="68"/>
  <c r="DC111" i="68"/>
  <c r="DC125" i="68"/>
  <c r="DC83" i="68"/>
  <c r="DC97" i="68"/>
  <c r="AF209" i="68"/>
  <c r="AF195" i="68"/>
  <c r="AF167" i="68"/>
  <c r="AF153" i="68"/>
  <c r="AF223" i="68"/>
  <c r="AF181" i="68"/>
  <c r="AF125" i="68"/>
  <c r="AF139" i="68"/>
  <c r="AF111" i="68"/>
  <c r="AF97" i="68"/>
  <c r="AF83" i="68"/>
  <c r="AJ223" i="68"/>
  <c r="AJ195" i="68"/>
  <c r="AJ167" i="68"/>
  <c r="AJ209" i="68"/>
  <c r="AJ153" i="68"/>
  <c r="AJ181" i="68"/>
  <c r="AJ125" i="68"/>
  <c r="AJ139" i="68"/>
  <c r="AJ111" i="68"/>
  <c r="AJ97" i="68"/>
  <c r="AJ83" i="68"/>
  <c r="AN223" i="68"/>
  <c r="AN209" i="68"/>
  <c r="AN167" i="68"/>
  <c r="AN153" i="68"/>
  <c r="AN195" i="68"/>
  <c r="AN181" i="68"/>
  <c r="AN139" i="68"/>
  <c r="AN125" i="68"/>
  <c r="AN111" i="68"/>
  <c r="AN97" i="68"/>
  <c r="AN83" i="68"/>
  <c r="AR209" i="68"/>
  <c r="AR223" i="68"/>
  <c r="AR195" i="68"/>
  <c r="AR167" i="68"/>
  <c r="AR153" i="68"/>
  <c r="AR181" i="68"/>
  <c r="AR139" i="68"/>
  <c r="AR125" i="68"/>
  <c r="AR111" i="68"/>
  <c r="AR97" i="68"/>
  <c r="AR83" i="68"/>
  <c r="AV209" i="68"/>
  <c r="AV195" i="68"/>
  <c r="AV167" i="68"/>
  <c r="AV223" i="68"/>
  <c r="AV153" i="68"/>
  <c r="AV181" i="68"/>
  <c r="AV125" i="68"/>
  <c r="AV139" i="68"/>
  <c r="AV111" i="68"/>
  <c r="AV97" i="68"/>
  <c r="AV83" i="68"/>
  <c r="CR224" i="68"/>
  <c r="CR210" i="68"/>
  <c r="CR196" i="68"/>
  <c r="CR154" i="68"/>
  <c r="CR182" i="68"/>
  <c r="CR168" i="68"/>
  <c r="CR140" i="68"/>
  <c r="CR126" i="68"/>
  <c r="CR112" i="68"/>
  <c r="CR98" i="68"/>
  <c r="CR84" i="68"/>
  <c r="CV224" i="68"/>
  <c r="CV196" i="68"/>
  <c r="CV182" i="68"/>
  <c r="CV154" i="68"/>
  <c r="CV210" i="68"/>
  <c r="CV168" i="68"/>
  <c r="CV140" i="68"/>
  <c r="CV126" i="68"/>
  <c r="CV112" i="68"/>
  <c r="CV98" i="68"/>
  <c r="CV84" i="68"/>
  <c r="CZ210" i="68"/>
  <c r="CZ224" i="68"/>
  <c r="CZ196" i="68"/>
  <c r="CZ154" i="68"/>
  <c r="CZ182" i="68"/>
  <c r="CZ168" i="68"/>
  <c r="CZ140" i="68"/>
  <c r="CZ126" i="68"/>
  <c r="CZ112" i="68"/>
  <c r="CZ98" i="68"/>
  <c r="CZ84" i="68"/>
  <c r="DD210" i="68"/>
  <c r="DD224" i="68"/>
  <c r="DD196" i="68"/>
  <c r="DD182" i="68"/>
  <c r="DD154" i="68"/>
  <c r="DD168" i="68"/>
  <c r="DD140" i="68"/>
  <c r="DD126" i="68"/>
  <c r="DD112" i="68"/>
  <c r="DD98" i="68"/>
  <c r="DD84" i="68"/>
  <c r="AG210" i="68"/>
  <c r="AG224" i="68"/>
  <c r="AG196" i="68"/>
  <c r="AG140" i="68"/>
  <c r="AG182" i="68"/>
  <c r="AG168" i="68"/>
  <c r="AG154" i="68"/>
  <c r="AG126" i="68"/>
  <c r="AG98" i="68"/>
  <c r="AG112" i="68"/>
  <c r="AG70" i="68"/>
  <c r="AG84" i="68"/>
  <c r="AK224" i="68"/>
  <c r="AK210" i="68"/>
  <c r="AK196" i="68"/>
  <c r="AK182" i="68"/>
  <c r="AK168" i="68"/>
  <c r="AK140" i="68"/>
  <c r="AK154" i="68"/>
  <c r="AK126" i="68"/>
  <c r="AK98" i="68"/>
  <c r="AK112" i="68"/>
  <c r="AK70" i="68"/>
  <c r="AK84" i="68"/>
  <c r="AO224" i="68"/>
  <c r="AO210" i="68"/>
  <c r="AO196" i="68"/>
  <c r="AO140" i="68"/>
  <c r="AO168" i="68"/>
  <c r="AO182" i="68"/>
  <c r="AO154" i="68"/>
  <c r="AO126" i="68"/>
  <c r="AO98" i="68"/>
  <c r="AO112" i="68"/>
  <c r="AO70" i="68"/>
  <c r="AO84" i="68"/>
  <c r="AS224" i="68"/>
  <c r="AS196" i="68"/>
  <c r="AS210" i="68"/>
  <c r="AS182" i="68"/>
  <c r="AS168" i="68"/>
  <c r="AS140" i="68"/>
  <c r="AS154" i="68"/>
  <c r="AS126" i="68"/>
  <c r="AS98" i="68"/>
  <c r="AS112" i="68"/>
  <c r="AS70" i="68"/>
  <c r="AS84" i="68"/>
  <c r="AW210" i="68"/>
  <c r="AW224" i="68"/>
  <c r="AW196" i="68"/>
  <c r="AW140" i="68"/>
  <c r="AW182" i="68"/>
  <c r="AW168" i="68"/>
  <c r="AW154" i="68"/>
  <c r="AW126" i="68"/>
  <c r="AW98" i="68"/>
  <c r="AW112" i="68"/>
  <c r="AW70" i="68"/>
  <c r="AW84" i="68"/>
  <c r="CS211" i="68"/>
  <c r="CS225" i="68"/>
  <c r="CS197" i="68"/>
  <c r="CS169" i="68"/>
  <c r="CS183" i="68"/>
  <c r="CS141" i="68"/>
  <c r="CS155" i="68"/>
  <c r="CS113" i="68"/>
  <c r="CS127" i="68"/>
  <c r="CS99" i="68"/>
  <c r="CS85" i="68"/>
  <c r="CW225" i="68"/>
  <c r="CW211" i="68"/>
  <c r="CW197" i="68"/>
  <c r="CW169" i="68"/>
  <c r="CW183" i="68"/>
  <c r="CW155" i="68"/>
  <c r="CW141" i="68"/>
  <c r="CW113" i="68"/>
  <c r="CW127" i="68"/>
  <c r="CW99" i="68"/>
  <c r="CW85" i="68"/>
  <c r="DA225" i="68"/>
  <c r="DA211" i="68"/>
  <c r="DA197" i="68"/>
  <c r="DA169" i="68"/>
  <c r="DA183" i="68"/>
  <c r="DA155" i="68"/>
  <c r="DA141" i="68"/>
  <c r="DA113" i="68"/>
  <c r="DA127" i="68"/>
  <c r="DA99" i="68"/>
  <c r="DA85" i="68"/>
  <c r="DE225" i="68"/>
  <c r="DE197" i="68"/>
  <c r="DE211" i="68"/>
  <c r="DE169" i="68"/>
  <c r="DE183" i="68"/>
  <c r="DE141" i="68"/>
  <c r="DE155" i="68"/>
  <c r="DE113" i="68"/>
  <c r="DE127" i="68"/>
  <c r="DE99" i="68"/>
  <c r="DE85" i="68"/>
  <c r="AH225" i="68"/>
  <c r="AH211" i="68"/>
  <c r="AH169" i="68"/>
  <c r="AH197" i="68"/>
  <c r="AH155" i="68"/>
  <c r="AH183" i="68"/>
  <c r="AH127" i="68"/>
  <c r="AH141" i="68"/>
  <c r="AH113" i="68"/>
  <c r="AH99" i="68"/>
  <c r="AH71" i="68"/>
  <c r="AH85" i="68"/>
  <c r="AL225" i="68"/>
  <c r="AL211" i="68"/>
  <c r="AL197" i="68"/>
  <c r="AL169" i="68"/>
  <c r="AL155" i="68"/>
  <c r="AL183" i="68"/>
  <c r="AL141" i="68"/>
  <c r="AL127" i="68"/>
  <c r="AL113" i="68"/>
  <c r="AL99" i="68"/>
  <c r="AL71" i="68"/>
  <c r="AL85" i="68"/>
  <c r="AP225" i="68"/>
  <c r="AP197" i="68"/>
  <c r="AP169" i="68"/>
  <c r="AP211" i="68"/>
  <c r="AP155" i="68"/>
  <c r="AP183" i="68"/>
  <c r="AP141" i="68"/>
  <c r="AP127" i="68"/>
  <c r="AP113" i="68"/>
  <c r="AP99" i="68"/>
  <c r="AP71" i="68"/>
  <c r="AP85" i="68"/>
  <c r="AT225" i="68"/>
  <c r="AT211" i="68"/>
  <c r="AT169" i="68"/>
  <c r="AT155" i="68"/>
  <c r="AT183" i="68"/>
  <c r="AT197" i="68"/>
  <c r="AT141" i="68"/>
  <c r="AT127" i="68"/>
  <c r="AT113" i="68"/>
  <c r="AT99" i="68"/>
  <c r="AT71" i="68"/>
  <c r="AT85" i="68"/>
  <c r="AX225" i="68"/>
  <c r="AX211" i="68"/>
  <c r="AX197" i="68"/>
  <c r="AX169" i="68"/>
  <c r="AX155" i="68"/>
  <c r="AX127" i="68"/>
  <c r="AX183" i="68"/>
  <c r="AX141" i="68"/>
  <c r="AX113" i="68"/>
  <c r="AX99" i="68"/>
  <c r="AX71" i="68"/>
  <c r="AX85" i="68"/>
  <c r="CQ41" i="68"/>
  <c r="CU41" i="68"/>
  <c r="CY41" i="68"/>
  <c r="DC41" i="68"/>
  <c r="CS42" i="68"/>
  <c r="CW42" i="68"/>
  <c r="DA42" i="68"/>
  <c r="DE42" i="68"/>
  <c r="AE40" i="68"/>
  <c r="AI40" i="68"/>
  <c r="AM40" i="68"/>
  <c r="AQ40" i="68"/>
  <c r="AU40" i="68"/>
  <c r="AG41" i="68"/>
  <c r="AK41" i="68"/>
  <c r="AO41" i="68"/>
  <c r="AS41" i="68"/>
  <c r="AW41" i="68"/>
  <c r="AH42" i="68"/>
  <c r="AL42" i="68"/>
  <c r="AP42" i="68"/>
  <c r="AT42" i="68"/>
  <c r="AX42" i="68"/>
  <c r="CP54" i="68"/>
  <c r="CT54" i="68"/>
  <c r="CX54" i="68"/>
  <c r="DB54" i="68"/>
  <c r="CR55" i="68"/>
  <c r="CV55" i="68"/>
  <c r="CZ55" i="68"/>
  <c r="DD55" i="68"/>
  <c r="CR57" i="68"/>
  <c r="CV57" i="68"/>
  <c r="CZ57" i="68"/>
  <c r="DD57" i="68"/>
  <c r="AI55" i="68"/>
  <c r="AM55" i="68"/>
  <c r="AQ55" i="68"/>
  <c r="AU55" i="68"/>
  <c r="AG56" i="68"/>
  <c r="AK56" i="68"/>
  <c r="AO56" i="68"/>
  <c r="AS56" i="68"/>
  <c r="AW56" i="68"/>
  <c r="AE57" i="68"/>
  <c r="AI57" i="68"/>
  <c r="AM57" i="68"/>
  <c r="AQ57" i="68"/>
  <c r="AU57" i="68"/>
  <c r="CS67" i="68"/>
  <c r="CW67" i="68"/>
  <c r="DA67" i="68"/>
  <c r="DE67" i="68"/>
  <c r="CU68" i="68"/>
  <c r="CY68" i="68"/>
  <c r="DC68" i="68"/>
  <c r="CQ70" i="68"/>
  <c r="CU70" i="68"/>
  <c r="CY70" i="68"/>
  <c r="DC70" i="68"/>
  <c r="AS66" i="68"/>
  <c r="AW66" i="68"/>
  <c r="CS71" i="68"/>
  <c r="CW71" i="68"/>
  <c r="DA71" i="68"/>
  <c r="DE71" i="68"/>
  <c r="AF68" i="68"/>
  <c r="AJ68" i="68"/>
  <c r="AN68" i="68"/>
  <c r="AR68" i="68"/>
  <c r="AV68" i="68"/>
  <c r="AN69" i="68"/>
  <c r="AS69" i="68"/>
  <c r="AF70" i="68"/>
  <c r="AN70" i="68"/>
  <c r="AV70" i="68"/>
  <c r="AG71" i="68"/>
  <c r="AW71" i="68"/>
  <c r="DZ18" i="56"/>
  <c r="CQ116" i="56"/>
  <c r="CS158" i="56"/>
  <c r="CT88" i="56"/>
  <c r="CU200" i="56"/>
  <c r="CW88" i="56"/>
  <c r="CX46" i="56"/>
  <c r="DB88" i="56"/>
  <c r="CQ117" i="56"/>
  <c r="CR89" i="56"/>
  <c r="CS75" i="56"/>
  <c r="CT47" i="56"/>
  <c r="CU103" i="56"/>
  <c r="CV131" i="56"/>
  <c r="CX201" i="56"/>
  <c r="CY47" i="56"/>
  <c r="DA159" i="56"/>
  <c r="DB187" i="56"/>
  <c r="DC89" i="56"/>
  <c r="DD117" i="56"/>
  <c r="DE47" i="56"/>
  <c r="CQ34" i="56"/>
  <c r="CR132" i="56"/>
  <c r="CS216" i="56"/>
  <c r="CU48" i="56"/>
  <c r="CV90" i="56"/>
  <c r="CW118" i="56"/>
  <c r="CZ104" i="56"/>
  <c r="DA160" i="56"/>
  <c r="DD90" i="56"/>
  <c r="DE202" i="56"/>
  <c r="CR35" i="56"/>
  <c r="CS119" i="56"/>
  <c r="CT133" i="56"/>
  <c r="CU119" i="56"/>
  <c r="CV49" i="56"/>
  <c r="CW175" i="56"/>
  <c r="CX203" i="56"/>
  <c r="CY175" i="56"/>
  <c r="DA189" i="56"/>
  <c r="DB133" i="56"/>
  <c r="DC119" i="56"/>
  <c r="DD147" i="56"/>
  <c r="DE91" i="56"/>
  <c r="CQ176" i="56"/>
  <c r="CR64" i="56"/>
  <c r="CS36" i="56"/>
  <c r="CT50" i="56"/>
  <c r="CU120" i="56"/>
  <c r="CX92" i="56"/>
  <c r="CY162" i="56"/>
  <c r="CZ190" i="56"/>
  <c r="DA92" i="56"/>
  <c r="DB50" i="56"/>
  <c r="DC204" i="56"/>
  <c r="CQ121" i="56"/>
  <c r="CR163" i="56"/>
  <c r="CS65" i="56"/>
  <c r="CT37" i="56"/>
  <c r="CU149" i="56"/>
  <c r="CV93" i="56"/>
  <c r="CW79" i="56"/>
  <c r="CX51" i="56"/>
  <c r="CY149" i="56"/>
  <c r="CZ135" i="56"/>
  <c r="DA121" i="56"/>
  <c r="DB93" i="56"/>
  <c r="DC51" i="56"/>
  <c r="DD177" i="56"/>
  <c r="CR220" i="56"/>
  <c r="CS122" i="56"/>
  <c r="CT52" i="56"/>
  <c r="CU38" i="56"/>
  <c r="CV136" i="56"/>
  <c r="CW178" i="56"/>
  <c r="CY52" i="56"/>
  <c r="CZ94" i="56"/>
  <c r="DC94" i="56"/>
  <c r="DD122" i="56"/>
  <c r="DE164" i="56"/>
  <c r="CQ151" i="56"/>
  <c r="CR67" i="56"/>
  <c r="CT81" i="56"/>
  <c r="CV39" i="56"/>
  <c r="CW109" i="56"/>
  <c r="CX137" i="56"/>
  <c r="CZ53" i="56"/>
  <c r="DA151" i="56"/>
  <c r="DC179" i="56"/>
  <c r="CQ138" i="56"/>
  <c r="CR124" i="56"/>
  <c r="CT96" i="56"/>
  <c r="CU180" i="56"/>
  <c r="CW40" i="56"/>
  <c r="CY96" i="56"/>
  <c r="DA54" i="56"/>
  <c r="CR69" i="56"/>
  <c r="CS209" i="56"/>
  <c r="CV167" i="56"/>
  <c r="CZ97" i="56"/>
  <c r="DB55" i="56"/>
  <c r="DD139" i="56"/>
  <c r="CQ98" i="56"/>
  <c r="CS182" i="56"/>
  <c r="CT168" i="56"/>
  <c r="CX56" i="56"/>
  <c r="DA182" i="56"/>
  <c r="DB168" i="56"/>
  <c r="DE126" i="56"/>
  <c r="CT169" i="56"/>
  <c r="CX85" i="56"/>
  <c r="DB141" i="56"/>
  <c r="DC85" i="56"/>
  <c r="CP117" i="56"/>
  <c r="CP174" i="56"/>
  <c r="CP91" i="56"/>
  <c r="CP78" i="56"/>
  <c r="CP135" i="56"/>
  <c r="CP181" i="56"/>
  <c r="CP214" i="56"/>
  <c r="AJ129" i="56"/>
  <c r="AK101" i="56"/>
  <c r="AQ73" i="56"/>
  <c r="AR59" i="56"/>
  <c r="AU73" i="56"/>
  <c r="AN74" i="56"/>
  <c r="AO60" i="56"/>
  <c r="AR74" i="56"/>
  <c r="AT116" i="56"/>
  <c r="AW130" i="56"/>
  <c r="AK75" i="56"/>
  <c r="AL61" i="56"/>
  <c r="AO75" i="56"/>
  <c r="AH76" i="56"/>
  <c r="AI62" i="56"/>
  <c r="AL76" i="56"/>
  <c r="AQ132" i="56"/>
  <c r="AX76" i="56"/>
  <c r="AF63" i="56"/>
  <c r="AI77" i="56"/>
  <c r="AU77" i="56"/>
  <c r="AV63" i="56"/>
  <c r="AF78" i="56"/>
  <c r="AK134" i="56"/>
  <c r="AR78" i="56"/>
  <c r="AS64" i="56"/>
  <c r="AV78" i="56"/>
  <c r="AL121" i="56"/>
  <c r="AO79" i="56"/>
  <c r="AP65" i="56"/>
  <c r="AS79" i="56"/>
  <c r="AV93" i="56"/>
  <c r="AX135" i="56"/>
  <c r="AF108" i="56"/>
  <c r="AI122" i="56"/>
  <c r="AL80" i="56"/>
  <c r="AM66" i="56"/>
  <c r="AP80" i="56"/>
  <c r="AF123" i="56"/>
  <c r="AI81" i="56"/>
  <c r="AM81" i="56"/>
  <c r="AN67" i="56"/>
  <c r="AR137" i="56"/>
  <c r="AV123" i="56"/>
  <c r="AF82" i="56"/>
  <c r="AJ152" i="56"/>
  <c r="AS124" i="56"/>
  <c r="AV82" i="56"/>
  <c r="AG83" i="56"/>
  <c r="AI69" i="56"/>
  <c r="AL139" i="56"/>
  <c r="AP125" i="56"/>
  <c r="AS83" i="56"/>
  <c r="AW83" i="56"/>
  <c r="AM126" i="56"/>
  <c r="AP84" i="56"/>
  <c r="AT154" i="56"/>
  <c r="AF183" i="56"/>
  <c r="AI155" i="56"/>
  <c r="AJ127" i="56"/>
  <c r="AM85" i="56"/>
  <c r="AQ85" i="56"/>
  <c r="AE117" i="56"/>
  <c r="AE78" i="56"/>
  <c r="AE70" i="56"/>
  <c r="AE99" i="56"/>
  <c r="AM96" i="56" l="1"/>
  <c r="AW98" i="56"/>
  <c r="AV70" i="56"/>
  <c r="AT99" i="56"/>
  <c r="AH67" i="56"/>
  <c r="AJ97" i="56"/>
  <c r="AP95" i="56"/>
  <c r="AE152" i="56"/>
  <c r="AF70" i="56"/>
  <c r="AM111" i="56"/>
  <c r="EK6" i="56"/>
  <c r="EK11" i="56"/>
  <c r="EK16" i="56"/>
  <c r="EK7" i="56"/>
  <c r="EK15" i="56"/>
  <c r="EK10" i="56"/>
  <c r="EK5" i="56"/>
  <c r="EK14" i="56"/>
  <c r="EK9" i="56"/>
  <c r="EK18" i="56"/>
  <c r="EK13" i="56"/>
  <c r="EK17" i="56"/>
  <c r="EK8" i="56"/>
  <c r="EK12" i="56"/>
  <c r="EO6" i="56"/>
  <c r="EO7" i="56"/>
  <c r="EO16" i="56"/>
  <c r="EO5" i="56"/>
  <c r="EO14" i="56"/>
  <c r="EO9" i="56"/>
  <c r="EO18" i="56"/>
  <c r="EO15" i="56"/>
  <c r="EO13" i="56"/>
  <c r="EO12" i="56"/>
  <c r="EO17" i="56"/>
  <c r="EO8" i="56"/>
  <c r="EO11" i="56"/>
  <c r="EO10" i="56"/>
  <c r="EC6" i="56"/>
  <c r="EC15" i="56"/>
  <c r="EC16" i="56"/>
  <c r="EC8" i="56"/>
  <c r="EC7" i="56"/>
  <c r="EC10" i="56"/>
  <c r="EC5" i="56"/>
  <c r="EC14" i="56"/>
  <c r="EC13" i="56"/>
  <c r="EC18" i="56"/>
  <c r="EC9" i="56"/>
  <c r="EC12" i="56"/>
  <c r="EC17" i="56"/>
  <c r="EC11" i="56"/>
  <c r="EB5" i="56"/>
  <c r="EB6" i="56"/>
  <c r="EB7" i="56"/>
  <c r="EB17" i="56"/>
  <c r="EB18" i="56"/>
  <c r="EB8" i="56"/>
  <c r="EB9" i="56"/>
  <c r="EB10" i="56"/>
  <c r="EB11" i="56"/>
  <c r="EB12" i="56"/>
  <c r="EB13" i="56"/>
  <c r="EB14" i="56"/>
  <c r="EB15" i="56"/>
  <c r="EB16" i="56"/>
  <c r="EG6" i="56"/>
  <c r="EG16" i="56"/>
  <c r="EG11" i="56"/>
  <c r="EG7" i="56"/>
  <c r="EG15" i="56"/>
  <c r="EG10" i="56"/>
  <c r="EG5" i="56"/>
  <c r="EG14" i="56"/>
  <c r="EG9" i="56"/>
  <c r="EG18" i="56"/>
  <c r="EG13" i="56"/>
  <c r="EG12" i="56"/>
  <c r="EG17" i="56"/>
  <c r="EG8" i="56"/>
  <c r="EF16" i="56"/>
  <c r="EF5" i="56"/>
  <c r="EF6" i="56"/>
  <c r="EF7" i="56"/>
  <c r="EF17" i="56"/>
  <c r="EF18" i="56"/>
  <c r="EF8" i="56"/>
  <c r="EF9" i="56"/>
  <c r="EF10" i="56"/>
  <c r="EF11" i="56"/>
  <c r="EF12" i="56"/>
  <c r="EF13" i="56"/>
  <c r="EF14" i="56"/>
  <c r="EF15" i="56"/>
  <c r="EM11" i="56"/>
  <c r="EM12" i="56"/>
  <c r="EM13" i="56"/>
  <c r="EM14" i="56"/>
  <c r="EM15" i="56"/>
  <c r="EM5" i="56"/>
  <c r="EM6" i="56"/>
  <c r="EM16" i="56"/>
  <c r="EM7" i="56"/>
  <c r="EM17" i="56"/>
  <c r="EM18" i="56"/>
  <c r="EM8" i="56"/>
  <c r="EM9" i="56"/>
  <c r="EM10" i="56"/>
  <c r="EL7" i="56"/>
  <c r="EL18" i="56"/>
  <c r="EL12" i="56"/>
  <c r="EL17" i="56"/>
  <c r="EL8" i="56"/>
  <c r="EL13" i="56"/>
  <c r="EL11" i="56"/>
  <c r="EL9" i="56"/>
  <c r="EL10" i="56"/>
  <c r="EL6" i="56"/>
  <c r="EL15" i="56"/>
  <c r="EL5" i="56"/>
  <c r="EL16" i="56"/>
  <c r="EL14" i="56"/>
  <c r="EJ12" i="56"/>
  <c r="EJ13" i="56"/>
  <c r="EJ14" i="56"/>
  <c r="EJ15" i="56"/>
  <c r="EJ16" i="56"/>
  <c r="EJ5" i="56"/>
  <c r="EJ6" i="56"/>
  <c r="EJ7" i="56"/>
  <c r="EJ17" i="56"/>
  <c r="EJ18" i="56"/>
  <c r="EJ8" i="56"/>
  <c r="EJ9" i="56"/>
  <c r="EJ10" i="56"/>
  <c r="EJ11" i="56"/>
  <c r="EN8" i="56"/>
  <c r="EN9" i="56"/>
  <c r="EN10" i="56"/>
  <c r="EN11" i="56"/>
  <c r="EN12" i="56"/>
  <c r="EN13" i="56"/>
  <c r="EN14" i="56"/>
  <c r="EN15" i="56"/>
  <c r="EN5" i="56"/>
  <c r="EN6" i="56"/>
  <c r="EN16" i="56"/>
  <c r="EN7" i="56"/>
  <c r="EN17" i="56"/>
  <c r="EN18" i="56"/>
  <c r="EH7" i="56"/>
  <c r="EH16" i="56"/>
  <c r="EH14" i="56"/>
  <c r="EH18" i="56"/>
  <c r="EH12" i="56"/>
  <c r="EH8" i="56"/>
  <c r="EH17" i="56"/>
  <c r="EH13" i="56"/>
  <c r="EH11" i="56"/>
  <c r="EH9" i="56"/>
  <c r="EH5" i="56"/>
  <c r="EH10" i="56"/>
  <c r="EH15" i="56"/>
  <c r="EH6" i="56"/>
  <c r="CY60" i="56"/>
  <c r="CP83" i="56"/>
  <c r="CV173" i="56"/>
  <c r="CP65" i="56"/>
  <c r="CS220" i="56"/>
  <c r="DE43" i="56"/>
  <c r="DB78" i="56"/>
  <c r="CP92" i="56"/>
  <c r="CX88" i="56"/>
  <c r="CU121" i="56"/>
  <c r="CW183" i="56"/>
  <c r="DD42" i="56"/>
  <c r="DE57" i="56"/>
  <c r="CZ76" i="56"/>
  <c r="CT92" i="56"/>
  <c r="DE105" i="56"/>
  <c r="DE119" i="56"/>
  <c r="DA179" i="56"/>
  <c r="DB40" i="56"/>
  <c r="CW35" i="56"/>
  <c r="DC55" i="56"/>
  <c r="CX50" i="56"/>
  <c r="CP82" i="56"/>
  <c r="CV80" i="56"/>
  <c r="DC75" i="56"/>
  <c r="CQ97" i="56"/>
  <c r="DA91" i="56"/>
  <c r="CZ112" i="56"/>
  <c r="CS105" i="56"/>
  <c r="DC139" i="56"/>
  <c r="DA155" i="56"/>
  <c r="DA217" i="56"/>
  <c r="CR38" i="56"/>
  <c r="CS53" i="56"/>
  <c r="CU47" i="56"/>
  <c r="CY83" i="56"/>
  <c r="CV94" i="56"/>
  <c r="DA109" i="56"/>
  <c r="CQ135" i="56"/>
  <c r="CY191" i="56"/>
  <c r="CQ37" i="56"/>
  <c r="CQ51" i="56"/>
  <c r="CP116" i="56"/>
  <c r="DA81" i="56"/>
  <c r="CY97" i="56"/>
  <c r="CW113" i="56"/>
  <c r="DD132" i="56"/>
  <c r="AX87" i="56"/>
  <c r="CT40" i="56"/>
  <c r="CV34" i="56"/>
  <c r="CU55" i="56"/>
  <c r="DC47" i="56"/>
  <c r="CQ68" i="56"/>
  <c r="CV84" i="56"/>
  <c r="CQ79" i="56"/>
  <c r="CT74" i="56"/>
  <c r="DD94" i="56"/>
  <c r="CQ89" i="56"/>
  <c r="CT110" i="56"/>
  <c r="CQ125" i="56"/>
  <c r="CU139" i="56"/>
  <c r="CX152" i="56"/>
  <c r="DC195" i="56"/>
  <c r="DC215" i="56"/>
  <c r="CS46" i="56"/>
  <c r="CR127" i="56"/>
  <c r="CV42" i="56"/>
  <c r="DA39" i="56"/>
  <c r="CX36" i="56"/>
  <c r="DC33" i="56"/>
  <c r="CW57" i="56"/>
  <c r="DB54" i="56"/>
  <c r="CR52" i="56"/>
  <c r="CW49" i="56"/>
  <c r="DB46" i="56"/>
  <c r="CP172" i="56"/>
  <c r="CS85" i="56"/>
  <c r="DB82" i="56"/>
  <c r="CS80" i="56"/>
  <c r="CQ78" i="56"/>
  <c r="CY75" i="56"/>
  <c r="CS99" i="56"/>
  <c r="CX96" i="56"/>
  <c r="CU93" i="56"/>
  <c r="CZ90" i="56"/>
  <c r="CP110" i="56"/>
  <c r="CY111" i="56"/>
  <c r="DD108" i="56"/>
  <c r="DB102" i="56"/>
  <c r="DE123" i="56"/>
  <c r="CY117" i="56"/>
  <c r="CZ136" i="56"/>
  <c r="CV132" i="56"/>
  <c r="CZ150" i="56"/>
  <c r="CY177" i="56"/>
  <c r="CW225" i="56"/>
  <c r="CP40" i="56"/>
  <c r="CU41" i="56"/>
  <c r="CZ38" i="56"/>
  <c r="DE35" i="56"/>
  <c r="CV56" i="56"/>
  <c r="DA53" i="56"/>
  <c r="CY51" i="56"/>
  <c r="DD48" i="56"/>
  <c r="CT46" i="56"/>
  <c r="CP186" i="56"/>
  <c r="DD84" i="56"/>
  <c r="DE81" i="56"/>
  <c r="CY79" i="56"/>
  <c r="CS77" i="56"/>
  <c r="CQ75" i="56"/>
  <c r="CZ98" i="56"/>
  <c r="DE95" i="56"/>
  <c r="DB92" i="56"/>
  <c r="CR90" i="56"/>
  <c r="DE113" i="56"/>
  <c r="CQ111" i="56"/>
  <c r="CY107" i="56"/>
  <c r="CT102" i="56"/>
  <c r="CS123" i="56"/>
  <c r="CW141" i="56"/>
  <c r="CY135" i="56"/>
  <c r="CU131" i="56"/>
  <c r="CV146" i="56"/>
  <c r="CU112" i="56"/>
  <c r="CX149" i="56"/>
  <c r="CX89" i="56"/>
  <c r="DD189" i="56"/>
  <c r="CP43" i="56"/>
  <c r="CP113" i="56"/>
  <c r="CP67" i="56"/>
  <c r="CP151" i="56"/>
  <c r="DD113" i="56"/>
  <c r="DD57" i="56"/>
  <c r="DD169" i="56"/>
  <c r="DC70" i="56"/>
  <c r="DC56" i="56"/>
  <c r="CX167" i="56"/>
  <c r="CX111" i="56"/>
  <c r="CX41" i="56"/>
  <c r="DE96" i="56"/>
  <c r="DE68" i="56"/>
  <c r="DD95" i="56"/>
  <c r="DD67" i="56"/>
  <c r="CW50" i="56"/>
  <c r="CW204" i="56"/>
  <c r="CZ133" i="56"/>
  <c r="CZ63" i="56"/>
  <c r="CY62" i="56"/>
  <c r="CY90" i="56"/>
  <c r="CZ91" i="56"/>
  <c r="CP133" i="56"/>
  <c r="CW138" i="56"/>
  <c r="CY160" i="56"/>
  <c r="CW55" i="56"/>
  <c r="CW153" i="56"/>
  <c r="CW69" i="56"/>
  <c r="AF141" i="56"/>
  <c r="DC166" i="56"/>
  <c r="DC222" i="56"/>
  <c r="CZ201" i="56"/>
  <c r="CZ61" i="56"/>
  <c r="DC158" i="56"/>
  <c r="DC74" i="56"/>
  <c r="DE66" i="56"/>
  <c r="DA62" i="56"/>
  <c r="CU77" i="56"/>
  <c r="DD65" i="56"/>
  <c r="CV83" i="56"/>
  <c r="CW43" i="56"/>
  <c r="DC41" i="56"/>
  <c r="CS39" i="56"/>
  <c r="CY37" i="56"/>
  <c r="DD34" i="56"/>
  <c r="CU33" i="56"/>
  <c r="CP54" i="56"/>
  <c r="DD56" i="56"/>
  <c r="CT54" i="56"/>
  <c r="CZ52" i="56"/>
  <c r="DE49" i="56"/>
  <c r="CV48" i="56"/>
  <c r="CP88" i="56"/>
  <c r="DA85" i="56"/>
  <c r="CR84" i="56"/>
  <c r="CX82" i="56"/>
  <c r="CS81" i="56"/>
  <c r="DE77" i="56"/>
  <c r="CV76" i="56"/>
  <c r="DA99" i="56"/>
  <c r="CR98" i="56"/>
  <c r="CW95" i="56"/>
  <c r="DC93" i="56"/>
  <c r="CS91" i="56"/>
  <c r="CY89" i="56"/>
  <c r="CR112" i="56"/>
  <c r="DB110" i="56"/>
  <c r="CV108" i="56"/>
  <c r="CY103" i="56"/>
  <c r="CR126" i="56"/>
  <c r="CR122" i="56"/>
  <c r="CR118" i="56"/>
  <c r="DD140" i="56"/>
  <c r="CS137" i="56"/>
  <c r="DB130" i="56"/>
  <c r="CU181" i="56"/>
  <c r="CP190" i="56"/>
  <c r="AE73" i="56"/>
  <c r="AJ82" i="56"/>
  <c r="CP197" i="56"/>
  <c r="CP127" i="56"/>
  <c r="CP155" i="56"/>
  <c r="CP95" i="56"/>
  <c r="CP109" i="56"/>
  <c r="CP161" i="56"/>
  <c r="CP119" i="56"/>
  <c r="CP49" i="56"/>
  <c r="CP203" i="56"/>
  <c r="CP63" i="56"/>
  <c r="DD71" i="56"/>
  <c r="DD43" i="56"/>
  <c r="CZ197" i="56"/>
  <c r="CZ211" i="56"/>
  <c r="CZ127" i="56"/>
  <c r="CZ141" i="56"/>
  <c r="CZ113" i="56"/>
  <c r="CZ169" i="56"/>
  <c r="CZ155" i="56"/>
  <c r="CV141" i="56"/>
  <c r="CV99" i="56"/>
  <c r="CR211" i="56"/>
  <c r="CR169" i="56"/>
  <c r="CR141" i="56"/>
  <c r="CR71" i="56"/>
  <c r="CR57" i="56"/>
  <c r="DC196" i="56"/>
  <c r="DC42" i="56"/>
  <c r="CY168" i="56"/>
  <c r="CY154" i="56"/>
  <c r="CY112" i="56"/>
  <c r="CU196" i="56"/>
  <c r="CU140" i="56"/>
  <c r="CU98" i="56"/>
  <c r="CQ168" i="56"/>
  <c r="CQ224" i="56"/>
  <c r="CQ70" i="56"/>
  <c r="CQ56" i="56"/>
  <c r="DB223" i="56"/>
  <c r="DB195" i="56"/>
  <c r="DB153" i="56"/>
  <c r="DB209" i="56"/>
  <c r="DB167" i="56"/>
  <c r="DB111" i="56"/>
  <c r="DB41" i="56"/>
  <c r="CX209" i="56"/>
  <c r="CX139" i="56"/>
  <c r="CT153" i="56"/>
  <c r="CT111" i="56"/>
  <c r="CT97" i="56"/>
  <c r="CT139" i="56"/>
  <c r="CT69" i="56"/>
  <c r="DE138" i="56"/>
  <c r="DE54" i="56"/>
  <c r="DA152" i="56"/>
  <c r="DA166" i="56"/>
  <c r="DA110" i="56"/>
  <c r="DA40" i="56"/>
  <c r="CW194" i="56"/>
  <c r="CW152" i="56"/>
  <c r="CS194" i="56"/>
  <c r="CS152" i="56"/>
  <c r="CS96" i="56"/>
  <c r="CS68" i="56"/>
  <c r="CS110" i="56"/>
  <c r="DD207" i="56"/>
  <c r="DD165" i="56"/>
  <c r="DD221" i="56"/>
  <c r="DD53" i="56"/>
  <c r="CZ165" i="56"/>
  <c r="CZ207" i="56"/>
  <c r="CZ67" i="56"/>
  <c r="CZ39" i="56"/>
  <c r="CV151" i="56"/>
  <c r="CV109" i="56"/>
  <c r="CV137" i="56"/>
  <c r="CR137" i="56"/>
  <c r="CR109" i="56"/>
  <c r="CR95" i="56"/>
  <c r="DC164" i="56"/>
  <c r="DC136" i="56"/>
  <c r="DC52" i="56"/>
  <c r="DC66" i="56"/>
  <c r="CY150" i="56"/>
  <c r="CY108" i="56"/>
  <c r="CY192" i="56"/>
  <c r="CY66" i="56"/>
  <c r="CY38" i="56"/>
  <c r="CU206" i="56"/>
  <c r="CU164" i="56"/>
  <c r="CU192" i="56"/>
  <c r="CU150" i="56"/>
  <c r="CU108" i="56"/>
  <c r="CQ220" i="56"/>
  <c r="CQ150" i="56"/>
  <c r="CQ136" i="56"/>
  <c r="CQ108" i="56"/>
  <c r="CQ94" i="56"/>
  <c r="DB205" i="56"/>
  <c r="DB163" i="56"/>
  <c r="DB51" i="56"/>
  <c r="DB65" i="56"/>
  <c r="CX219" i="56"/>
  <c r="CX163" i="56"/>
  <c r="CX107" i="56"/>
  <c r="CX65" i="56"/>
  <c r="CX37" i="56"/>
  <c r="CT163" i="56"/>
  <c r="CT205" i="56"/>
  <c r="CT135" i="56"/>
  <c r="DE190" i="56"/>
  <c r="DE148" i="56"/>
  <c r="DE106" i="56"/>
  <c r="DE92" i="56"/>
  <c r="DE134" i="56"/>
  <c r="DA218" i="56"/>
  <c r="DA134" i="56"/>
  <c r="DA64" i="56"/>
  <c r="DA50" i="56"/>
  <c r="CW190" i="56"/>
  <c r="CW162" i="56"/>
  <c r="CW148" i="56"/>
  <c r="CW36" i="56"/>
  <c r="CS106" i="56"/>
  <c r="CS148" i="56"/>
  <c r="DD91" i="56"/>
  <c r="DD105" i="56"/>
  <c r="DD63" i="56"/>
  <c r="CZ217" i="56"/>
  <c r="CZ161" i="56"/>
  <c r="CZ49" i="56"/>
  <c r="CV217" i="56"/>
  <c r="CV203" i="56"/>
  <c r="CV161" i="56"/>
  <c r="CV105" i="56"/>
  <c r="CV35" i="56"/>
  <c r="CR203" i="56"/>
  <c r="CR161" i="56"/>
  <c r="CR147" i="56"/>
  <c r="CR189" i="56"/>
  <c r="CR105" i="56"/>
  <c r="CR133" i="56"/>
  <c r="DC216" i="56"/>
  <c r="DC132" i="56"/>
  <c r="DC90" i="56"/>
  <c r="DC62" i="56"/>
  <c r="CY202" i="56"/>
  <c r="CY132" i="56"/>
  <c r="CY48" i="56"/>
  <c r="CU104" i="56"/>
  <c r="CU146" i="56"/>
  <c r="CU62" i="56"/>
  <c r="CU34" i="56"/>
  <c r="CQ202" i="56"/>
  <c r="CQ146" i="56"/>
  <c r="CQ160" i="56"/>
  <c r="CQ188" i="56"/>
  <c r="DB131" i="56"/>
  <c r="DB103" i="56"/>
  <c r="DB145" i="56"/>
  <c r="DB173" i="56"/>
  <c r="DB89" i="56"/>
  <c r="DB61" i="56"/>
  <c r="DB215" i="56"/>
  <c r="CX159" i="56"/>
  <c r="CX47" i="56"/>
  <c r="CT145" i="56"/>
  <c r="CT215" i="56"/>
  <c r="CT201" i="56"/>
  <c r="CT159" i="56"/>
  <c r="CT187" i="56"/>
  <c r="CT103" i="56"/>
  <c r="CT61" i="56"/>
  <c r="CT33" i="56"/>
  <c r="DE200" i="56"/>
  <c r="DE158" i="56"/>
  <c r="DE130" i="56"/>
  <c r="DE102" i="56"/>
  <c r="DA186" i="56"/>
  <c r="DA144" i="56"/>
  <c r="DA172" i="56"/>
  <c r="DA102" i="56"/>
  <c r="DA88" i="56"/>
  <c r="DA130" i="56"/>
  <c r="CW214" i="56"/>
  <c r="CW172" i="56"/>
  <c r="CW130" i="56"/>
  <c r="CW46" i="56"/>
  <c r="CW60" i="56"/>
  <c r="CS200" i="56"/>
  <c r="CS144" i="56"/>
  <c r="CS60" i="56"/>
  <c r="CS102" i="56"/>
  <c r="CP53" i="56"/>
  <c r="CV57" i="56"/>
  <c r="CU56" i="56"/>
  <c r="CT55" i="56"/>
  <c r="CS54" i="56"/>
  <c r="CR53" i="56"/>
  <c r="CQ52" i="56"/>
  <c r="DE50" i="56"/>
  <c r="DD49" i="56"/>
  <c r="DC48" i="56"/>
  <c r="DB47" i="56"/>
  <c r="DA46" i="56"/>
  <c r="CU70" i="56"/>
  <c r="DA68" i="56"/>
  <c r="DE64" i="56"/>
  <c r="CV63" i="56"/>
  <c r="CX61" i="56"/>
  <c r="CP99" i="56"/>
  <c r="CZ99" i="56"/>
  <c r="CY98" i="56"/>
  <c r="CX97" i="56"/>
  <c r="CW96" i="56"/>
  <c r="CV95" i="56"/>
  <c r="CU94" i="56"/>
  <c r="CT93" i="56"/>
  <c r="CS92" i="56"/>
  <c r="CR91" i="56"/>
  <c r="CQ90" i="56"/>
  <c r="DE88" i="56"/>
  <c r="CV113" i="56"/>
  <c r="CZ109" i="56"/>
  <c r="CT107" i="56"/>
  <c r="DC104" i="56"/>
  <c r="DD137" i="56"/>
  <c r="CV165" i="56"/>
  <c r="DC193" i="56"/>
  <c r="CS186" i="56"/>
  <c r="AT84" i="56"/>
  <c r="AE129" i="56"/>
  <c r="AL91" i="56"/>
  <c r="CP168" i="56"/>
  <c r="CP70" i="56"/>
  <c r="CP56" i="56"/>
  <c r="CY183" i="56"/>
  <c r="CY57" i="56"/>
  <c r="CU127" i="56"/>
  <c r="CU155" i="56"/>
  <c r="DA181" i="56"/>
  <c r="DA83" i="56"/>
  <c r="CV166" i="56"/>
  <c r="CV54" i="56"/>
  <c r="CV68" i="56"/>
  <c r="CY123" i="56"/>
  <c r="CY81" i="56"/>
  <c r="CU67" i="56"/>
  <c r="CU53" i="56"/>
  <c r="CU179" i="56"/>
  <c r="DE191" i="56"/>
  <c r="DE205" i="56"/>
  <c r="DE163" i="56"/>
  <c r="CS149" i="56"/>
  <c r="CS51" i="56"/>
  <c r="CR190" i="56"/>
  <c r="CR162" i="56"/>
  <c r="CR50" i="56"/>
  <c r="CQ175" i="56"/>
  <c r="CQ49" i="56"/>
  <c r="CQ63" i="56"/>
  <c r="DB146" i="56"/>
  <c r="DB188" i="56"/>
  <c r="CT202" i="56"/>
  <c r="CT160" i="56"/>
  <c r="DD60" i="56"/>
  <c r="DD46" i="56"/>
  <c r="CP35" i="56"/>
  <c r="CR43" i="56"/>
  <c r="CQ42" i="56"/>
  <c r="DE40" i="56"/>
  <c r="DD39" i="56"/>
  <c r="DC38" i="56"/>
  <c r="DB37" i="56"/>
  <c r="DA36" i="56"/>
  <c r="CZ35" i="56"/>
  <c r="CY34" i="56"/>
  <c r="CX33" i="56"/>
  <c r="CY71" i="56"/>
  <c r="DB69" i="56"/>
  <c r="CQ66" i="56"/>
  <c r="CW64" i="56"/>
  <c r="DA60" i="56"/>
  <c r="DC112" i="56"/>
  <c r="CW110" i="56"/>
  <c r="CW106" i="56"/>
  <c r="CQ104" i="56"/>
  <c r="DD127" i="56"/>
  <c r="CP141" i="56"/>
  <c r="CS134" i="56"/>
  <c r="DC154" i="56"/>
  <c r="DD144" i="56"/>
  <c r="CU207" i="56"/>
  <c r="CW224" i="56"/>
  <c r="CW126" i="56"/>
  <c r="DA206" i="56"/>
  <c r="DA122" i="56"/>
  <c r="CP37" i="56"/>
  <c r="CT43" i="56"/>
  <c r="CS42" i="56"/>
  <c r="CR41" i="56"/>
  <c r="CQ40" i="56"/>
  <c r="DE38" i="56"/>
  <c r="DD37" i="56"/>
  <c r="DC36" i="56"/>
  <c r="DB35" i="56"/>
  <c r="DA34" i="56"/>
  <c r="CZ33" i="56"/>
  <c r="CP50" i="56"/>
  <c r="DA57" i="56"/>
  <c r="CS57" i="56"/>
  <c r="CZ56" i="56"/>
  <c r="CR56" i="56"/>
  <c r="CW53" i="56"/>
  <c r="DD52" i="56"/>
  <c r="CV52" i="56"/>
  <c r="CU51" i="56"/>
  <c r="DA49" i="56"/>
  <c r="CS49" i="56"/>
  <c r="CZ48" i="56"/>
  <c r="CR48" i="56"/>
  <c r="CQ47" i="56"/>
  <c r="CP60" i="56"/>
  <c r="CP130" i="56"/>
  <c r="CP200" i="56"/>
  <c r="CT71" i="56"/>
  <c r="CS70" i="56"/>
  <c r="DC64" i="56"/>
  <c r="CZ84" i="56"/>
  <c r="DC83" i="56"/>
  <c r="CU83" i="56"/>
  <c r="CU82" i="56"/>
  <c r="DD80" i="56"/>
  <c r="CR80" i="56"/>
  <c r="CU79" i="56"/>
  <c r="CX78" i="56"/>
  <c r="DA77" i="56"/>
  <c r="DE76" i="56"/>
  <c r="CR76" i="56"/>
  <c r="CU75" i="56"/>
  <c r="DB74" i="56"/>
  <c r="DE99" i="56"/>
  <c r="CW99" i="56"/>
  <c r="DC97" i="56"/>
  <c r="CU97" i="56"/>
  <c r="DA95" i="56"/>
  <c r="CR94" i="56"/>
  <c r="CY93" i="56"/>
  <c r="CQ93" i="56"/>
  <c r="CW91" i="56"/>
  <c r="CU89" i="56"/>
  <c r="CS113" i="56"/>
  <c r="CQ107" i="56"/>
  <c r="CY124" i="56"/>
  <c r="DE141" i="56"/>
  <c r="DA137" i="56"/>
  <c r="CW133" i="56"/>
  <c r="CR154" i="56"/>
  <c r="CS183" i="56"/>
  <c r="DA193" i="56"/>
  <c r="CP180" i="56"/>
  <c r="CP222" i="56"/>
  <c r="CP138" i="56"/>
  <c r="CP176" i="56"/>
  <c r="CP148" i="56"/>
  <c r="DE225" i="56"/>
  <c r="DE183" i="56"/>
  <c r="DE155" i="56"/>
  <c r="DA197" i="56"/>
  <c r="DA141" i="56"/>
  <c r="CS155" i="56"/>
  <c r="CS197" i="56"/>
  <c r="DD224" i="56"/>
  <c r="DD182" i="56"/>
  <c r="CZ196" i="56"/>
  <c r="CZ154" i="56"/>
  <c r="CZ126" i="56"/>
  <c r="CV224" i="56"/>
  <c r="CV182" i="56"/>
  <c r="CV140" i="56"/>
  <c r="DC181" i="56"/>
  <c r="DC153" i="56"/>
  <c r="CY195" i="56"/>
  <c r="CY139" i="56"/>
  <c r="CY125" i="56"/>
  <c r="CU223" i="56"/>
  <c r="CU125" i="56"/>
  <c r="CQ181" i="56"/>
  <c r="CQ153" i="56"/>
  <c r="DB180" i="56"/>
  <c r="DB152" i="56"/>
  <c r="DB138" i="56"/>
  <c r="DB194" i="56"/>
  <c r="CX222" i="56"/>
  <c r="CX124" i="56"/>
  <c r="CT180" i="56"/>
  <c r="CT124" i="56"/>
  <c r="CT138" i="56"/>
  <c r="DE221" i="56"/>
  <c r="DE193" i="56"/>
  <c r="DE151" i="56"/>
  <c r="DE179" i="56"/>
  <c r="CW193" i="56"/>
  <c r="CW221" i="56"/>
  <c r="CW151" i="56"/>
  <c r="CW137" i="56"/>
  <c r="CW123" i="56"/>
  <c r="CS221" i="56"/>
  <c r="CS179" i="56"/>
  <c r="CS109" i="56"/>
  <c r="DD220" i="56"/>
  <c r="DD192" i="56"/>
  <c r="DD178" i="56"/>
  <c r="CZ178" i="56"/>
  <c r="CZ108" i="56"/>
  <c r="CV150" i="56"/>
  <c r="CV192" i="56"/>
  <c r="CV122" i="56"/>
  <c r="CR178" i="56"/>
  <c r="CR136" i="56"/>
  <c r="CR108" i="56"/>
  <c r="DC149" i="56"/>
  <c r="DC121" i="56"/>
  <c r="CU191" i="56"/>
  <c r="CU107" i="56"/>
  <c r="CU219" i="56"/>
  <c r="CU135" i="56"/>
  <c r="CQ177" i="56"/>
  <c r="CQ219" i="56"/>
  <c r="DB176" i="56"/>
  <c r="DB218" i="56"/>
  <c r="DB106" i="56"/>
  <c r="DB148" i="56"/>
  <c r="DB120" i="56"/>
  <c r="CX190" i="56"/>
  <c r="CX148" i="56"/>
  <c r="CX134" i="56"/>
  <c r="CX176" i="56"/>
  <c r="CT148" i="56"/>
  <c r="CT106" i="56"/>
  <c r="DE175" i="56"/>
  <c r="DE133" i="56"/>
  <c r="DA175" i="56"/>
  <c r="DA147" i="56"/>
  <c r="DA119" i="56"/>
  <c r="DA105" i="56"/>
  <c r="CW147" i="56"/>
  <c r="CW189" i="56"/>
  <c r="CW105" i="56"/>
  <c r="CS189" i="56"/>
  <c r="CS133" i="56"/>
  <c r="CS217" i="56"/>
  <c r="CS147" i="56"/>
  <c r="DD174" i="56"/>
  <c r="DD216" i="56"/>
  <c r="DD104" i="56"/>
  <c r="DD118" i="56"/>
  <c r="CZ146" i="56"/>
  <c r="CZ188" i="56"/>
  <c r="CZ118" i="56"/>
  <c r="CZ174" i="56"/>
  <c r="CV174" i="56"/>
  <c r="CV104" i="56"/>
  <c r="CR188" i="56"/>
  <c r="CR174" i="56"/>
  <c r="CR146" i="56"/>
  <c r="DC173" i="56"/>
  <c r="DC117" i="56"/>
  <c r="DC131" i="56"/>
  <c r="DC103" i="56"/>
  <c r="CY187" i="56"/>
  <c r="CY145" i="56"/>
  <c r="CU187" i="56"/>
  <c r="CU173" i="56"/>
  <c r="CU145" i="56"/>
  <c r="CQ215" i="56"/>
  <c r="CQ187" i="56"/>
  <c r="CQ103" i="56"/>
  <c r="CQ131" i="56"/>
  <c r="DB172" i="56"/>
  <c r="DB116" i="56"/>
  <c r="CX144" i="56"/>
  <c r="CX116" i="56"/>
  <c r="CX102" i="56"/>
  <c r="CX214" i="56"/>
  <c r="CT186" i="56"/>
  <c r="CT172" i="56"/>
  <c r="CT130" i="56"/>
  <c r="CT144" i="56"/>
  <c r="CP46" i="56"/>
  <c r="CP36" i="56"/>
  <c r="DA43" i="56"/>
  <c r="CS43" i="56"/>
  <c r="CZ42" i="56"/>
  <c r="CR42" i="56"/>
  <c r="CY41" i="56"/>
  <c r="CQ41" i="56"/>
  <c r="CX40" i="56"/>
  <c r="DE39" i="56"/>
  <c r="CW39" i="56"/>
  <c r="DD38" i="56"/>
  <c r="CV38" i="56"/>
  <c r="DC37" i="56"/>
  <c r="CU37" i="56"/>
  <c r="DB36" i="56"/>
  <c r="CT36" i="56"/>
  <c r="DA35" i="56"/>
  <c r="CS35" i="56"/>
  <c r="CZ34" i="56"/>
  <c r="CR34" i="56"/>
  <c r="CY33" i="56"/>
  <c r="CQ33" i="56"/>
  <c r="CP74" i="56"/>
  <c r="CP144" i="56"/>
  <c r="DB63" i="56"/>
  <c r="DE85" i="56"/>
  <c r="CW84" i="56"/>
  <c r="CQ83" i="56"/>
  <c r="CT82" i="56"/>
  <c r="CW81" i="56"/>
  <c r="CZ80" i="56"/>
  <c r="DC79" i="56"/>
  <c r="CR79" i="56"/>
  <c r="CT78" i="56"/>
  <c r="CW77" i="56"/>
  <c r="DD76" i="56"/>
  <c r="DD75" i="56"/>
  <c r="CX74" i="56"/>
  <c r="DB99" i="56"/>
  <c r="DA98" i="56"/>
  <c r="CX95" i="56"/>
  <c r="CW94" i="56"/>
  <c r="CU92" i="56"/>
  <c r="CT91" i="56"/>
  <c r="CS90" i="56"/>
  <c r="CQ88" i="56"/>
  <c r="CP106" i="56"/>
  <c r="DD112" i="56"/>
  <c r="CV112" i="56"/>
  <c r="CX110" i="56"/>
  <c r="DE109" i="56"/>
  <c r="DC107" i="56"/>
  <c r="CX106" i="56"/>
  <c r="CR104" i="56"/>
  <c r="CV126" i="56"/>
  <c r="CT120" i="56"/>
  <c r="CX138" i="56"/>
  <c r="CT134" i="56"/>
  <c r="DD154" i="56"/>
  <c r="CY153" i="56"/>
  <c r="DD150" i="56"/>
  <c r="CQ145" i="56"/>
  <c r="CU158" i="56"/>
  <c r="DC177" i="56"/>
  <c r="CR196" i="56"/>
  <c r="DC191" i="56"/>
  <c r="CQ223" i="56"/>
  <c r="CT218" i="56"/>
  <c r="DZ10" i="56"/>
  <c r="AN93" i="56"/>
  <c r="AF93" i="56"/>
  <c r="AU92" i="56"/>
  <c r="AQ92" i="56"/>
  <c r="AI92" i="56"/>
  <c r="AX91" i="56"/>
  <c r="AT91" i="56"/>
  <c r="AH91" i="56"/>
  <c r="AW90" i="56"/>
  <c r="AW146" i="56"/>
  <c r="AO90" i="56"/>
  <c r="AK90" i="56"/>
  <c r="AG90" i="56"/>
  <c r="AR89" i="56"/>
  <c r="AN89" i="56"/>
  <c r="AJ89" i="56"/>
  <c r="AU88" i="56"/>
  <c r="AQ88" i="56"/>
  <c r="AM88" i="56"/>
  <c r="AT87" i="56"/>
  <c r="AP143" i="56"/>
  <c r="AH87" i="56"/>
  <c r="CP140" i="56"/>
  <c r="CP224" i="56"/>
  <c r="CP98" i="56"/>
  <c r="CP42" i="56"/>
  <c r="CP182" i="56"/>
  <c r="CP84" i="56"/>
  <c r="CP210" i="56"/>
  <c r="CP196" i="56"/>
  <c r="CP112" i="56"/>
  <c r="CP154" i="56"/>
  <c r="CP126" i="56"/>
  <c r="CP220" i="56"/>
  <c r="CP136" i="56"/>
  <c r="CP192" i="56"/>
  <c r="CP178" i="56"/>
  <c r="CP94" i="56"/>
  <c r="CP38" i="56"/>
  <c r="CP150" i="56"/>
  <c r="CP66" i="56"/>
  <c r="CP52" i="56"/>
  <c r="CP164" i="56"/>
  <c r="CP80" i="56"/>
  <c r="CP108" i="56"/>
  <c r="CP202" i="56"/>
  <c r="CP132" i="56"/>
  <c r="CP160" i="56"/>
  <c r="CP90" i="56"/>
  <c r="CP34" i="56"/>
  <c r="CP118" i="56"/>
  <c r="CP216" i="56"/>
  <c r="CP62" i="56"/>
  <c r="CP48" i="56"/>
  <c r="CP188" i="56"/>
  <c r="CP146" i="56"/>
  <c r="CP76" i="56"/>
  <c r="DC197" i="56"/>
  <c r="DC141" i="56"/>
  <c r="DC211" i="56"/>
  <c r="DC155" i="56"/>
  <c r="DC99" i="56"/>
  <c r="DC43" i="56"/>
  <c r="DC169" i="56"/>
  <c r="DC113" i="56"/>
  <c r="DC183" i="56"/>
  <c r="DC127" i="56"/>
  <c r="DC71" i="56"/>
  <c r="DC57" i="56"/>
  <c r="CY141" i="56"/>
  <c r="CY99" i="56"/>
  <c r="CY43" i="56"/>
  <c r="CY85" i="56"/>
  <c r="CY155" i="56"/>
  <c r="CY113" i="56"/>
  <c r="CY225" i="56"/>
  <c r="CY211" i="56"/>
  <c r="CY197" i="56"/>
  <c r="CY169" i="56"/>
  <c r="CY127" i="56"/>
  <c r="CU225" i="56"/>
  <c r="CU141" i="56"/>
  <c r="CU211" i="56"/>
  <c r="CU183" i="56"/>
  <c r="CU99" i="56"/>
  <c r="CU43" i="56"/>
  <c r="CU169" i="56"/>
  <c r="CU71" i="56"/>
  <c r="CU57" i="56"/>
  <c r="CU197" i="56"/>
  <c r="CU85" i="56"/>
  <c r="CU113" i="56"/>
  <c r="CQ211" i="56"/>
  <c r="CQ141" i="56"/>
  <c r="CQ169" i="56"/>
  <c r="CQ99" i="56"/>
  <c r="CQ43" i="56"/>
  <c r="CQ127" i="56"/>
  <c r="CQ155" i="56"/>
  <c r="CQ71" i="56"/>
  <c r="CQ57" i="56"/>
  <c r="CQ225" i="56"/>
  <c r="CQ183" i="56"/>
  <c r="CQ85" i="56"/>
  <c r="DB196" i="56"/>
  <c r="DB140" i="56"/>
  <c r="DB224" i="56"/>
  <c r="DB154" i="56"/>
  <c r="DB98" i="56"/>
  <c r="DB42" i="56"/>
  <c r="DB182" i="56"/>
  <c r="DB112" i="56"/>
  <c r="DB210" i="56"/>
  <c r="DB126" i="56"/>
  <c r="DB70" i="56"/>
  <c r="DB56" i="56"/>
  <c r="CX224" i="56"/>
  <c r="CX140" i="56"/>
  <c r="CX196" i="56"/>
  <c r="CX126" i="56"/>
  <c r="CX98" i="56"/>
  <c r="CX42" i="56"/>
  <c r="CX154" i="56"/>
  <c r="CX84" i="56"/>
  <c r="CX168" i="56"/>
  <c r="CX112" i="56"/>
  <c r="CX182" i="56"/>
  <c r="CT224" i="56"/>
  <c r="CT140" i="56"/>
  <c r="CT182" i="56"/>
  <c r="CT98" i="56"/>
  <c r="CT42" i="56"/>
  <c r="CT70" i="56"/>
  <c r="CT56" i="56"/>
  <c r="CT126" i="56"/>
  <c r="CT84" i="56"/>
  <c r="CT210" i="56"/>
  <c r="CT196" i="56"/>
  <c r="CT154" i="56"/>
  <c r="CT112" i="56"/>
  <c r="DE223" i="56"/>
  <c r="DE209" i="56"/>
  <c r="DE139" i="56"/>
  <c r="DE195" i="56"/>
  <c r="DE167" i="56"/>
  <c r="DE97" i="56"/>
  <c r="DE41" i="56"/>
  <c r="DE153" i="56"/>
  <c r="DE181" i="56"/>
  <c r="DE69" i="56"/>
  <c r="DE55" i="56"/>
  <c r="DE83" i="56"/>
  <c r="DA223" i="56"/>
  <c r="DA195" i="56"/>
  <c r="DA139" i="56"/>
  <c r="DA153" i="56"/>
  <c r="DA97" i="56"/>
  <c r="DA41" i="56"/>
  <c r="DA111" i="56"/>
  <c r="DA125" i="56"/>
  <c r="DA209" i="56"/>
  <c r="DA167" i="56"/>
  <c r="DA69" i="56"/>
  <c r="DA55" i="56"/>
  <c r="CW223" i="56"/>
  <c r="CW139" i="56"/>
  <c r="CW209" i="56"/>
  <c r="CW125" i="56"/>
  <c r="CW97" i="56"/>
  <c r="CW41" i="56"/>
  <c r="CW167" i="56"/>
  <c r="CW83" i="56"/>
  <c r="CW195" i="56"/>
  <c r="CW181" i="56"/>
  <c r="CW111" i="56"/>
  <c r="CS223" i="56"/>
  <c r="CS139" i="56"/>
  <c r="CS181" i="56"/>
  <c r="CS97" i="56"/>
  <c r="CS41" i="56"/>
  <c r="CS125" i="56"/>
  <c r="CS69" i="56"/>
  <c r="CS55" i="56"/>
  <c r="CS153" i="56"/>
  <c r="CS83" i="56"/>
  <c r="CS167" i="56"/>
  <c r="CS111" i="56"/>
  <c r="DD222" i="56"/>
  <c r="DD208" i="56"/>
  <c r="DD138" i="56"/>
  <c r="DD166" i="56"/>
  <c r="DD96" i="56"/>
  <c r="DD40" i="56"/>
  <c r="DD180" i="56"/>
  <c r="DD68" i="56"/>
  <c r="DD54" i="56"/>
  <c r="DD194" i="56"/>
  <c r="DD124" i="56"/>
  <c r="DD82" i="56"/>
  <c r="CZ222" i="56"/>
  <c r="CZ194" i="56"/>
  <c r="CZ138" i="56"/>
  <c r="CZ152" i="56"/>
  <c r="CZ96" i="56"/>
  <c r="CZ40" i="56"/>
  <c r="CZ124" i="56"/>
  <c r="CZ110" i="56"/>
  <c r="CZ166" i="56"/>
  <c r="CZ180" i="56"/>
  <c r="CZ68" i="56"/>
  <c r="CZ54" i="56"/>
  <c r="CV222" i="56"/>
  <c r="CV138" i="56"/>
  <c r="CV124" i="56"/>
  <c r="CV96" i="56"/>
  <c r="CV40" i="56"/>
  <c r="CV180" i="56"/>
  <c r="CV82" i="56"/>
  <c r="CV110" i="56"/>
  <c r="CV208" i="56"/>
  <c r="CV194" i="56"/>
  <c r="CV152" i="56"/>
  <c r="CR222" i="56"/>
  <c r="CR138" i="56"/>
  <c r="CR194" i="56"/>
  <c r="CR180" i="56"/>
  <c r="CR96" i="56"/>
  <c r="CR40" i="56"/>
  <c r="CR208" i="56"/>
  <c r="CR152" i="56"/>
  <c r="CR68" i="56"/>
  <c r="CR54" i="56"/>
  <c r="CR166" i="56"/>
  <c r="CR82" i="56"/>
  <c r="CR110" i="56"/>
  <c r="DC221" i="56"/>
  <c r="DC207" i="56"/>
  <c r="DC137" i="56"/>
  <c r="DC165" i="56"/>
  <c r="DC95" i="56"/>
  <c r="DC39" i="56"/>
  <c r="DC123" i="56"/>
  <c r="DC67" i="56"/>
  <c r="DC53" i="56"/>
  <c r="DC151" i="56"/>
  <c r="DC81" i="56"/>
  <c r="CY221" i="56"/>
  <c r="CY193" i="56"/>
  <c r="CY137" i="56"/>
  <c r="CY207" i="56"/>
  <c r="CY151" i="56"/>
  <c r="CY95" i="56"/>
  <c r="CY39" i="56"/>
  <c r="CY165" i="56"/>
  <c r="CY109" i="56"/>
  <c r="CY179" i="56"/>
  <c r="CY67" i="56"/>
  <c r="CY53" i="56"/>
  <c r="CU221" i="56"/>
  <c r="CU137" i="56"/>
  <c r="CU123" i="56"/>
  <c r="CU95" i="56"/>
  <c r="CU39" i="56"/>
  <c r="CU81" i="56"/>
  <c r="CU151" i="56"/>
  <c r="CU109" i="56"/>
  <c r="CU165" i="56"/>
  <c r="CQ221" i="56"/>
  <c r="CQ137" i="56"/>
  <c r="CQ207" i="56"/>
  <c r="CQ179" i="56"/>
  <c r="CQ95" i="56"/>
  <c r="CQ39" i="56"/>
  <c r="CQ165" i="56"/>
  <c r="CQ67" i="56"/>
  <c r="CQ53" i="56"/>
  <c r="CQ81" i="56"/>
  <c r="CQ193" i="56"/>
  <c r="CQ123" i="56"/>
  <c r="CQ109" i="56"/>
  <c r="DB220" i="56"/>
  <c r="DB206" i="56"/>
  <c r="DB136" i="56"/>
  <c r="DB164" i="56"/>
  <c r="DB94" i="56"/>
  <c r="DB38" i="56"/>
  <c r="DB192" i="56"/>
  <c r="DB122" i="56"/>
  <c r="DB150" i="56"/>
  <c r="DB66" i="56"/>
  <c r="DB52" i="56"/>
  <c r="DB178" i="56"/>
  <c r="DB80" i="56"/>
  <c r="CX220" i="56"/>
  <c r="CX192" i="56"/>
  <c r="CX136" i="56"/>
  <c r="CX150" i="56"/>
  <c r="CX94" i="56"/>
  <c r="CX38" i="56"/>
  <c r="CX178" i="56"/>
  <c r="CX108" i="56"/>
  <c r="CX206" i="56"/>
  <c r="CX122" i="56"/>
  <c r="CX66" i="56"/>
  <c r="CX52" i="56"/>
  <c r="CT220" i="56"/>
  <c r="CT136" i="56"/>
  <c r="CT192" i="56"/>
  <c r="CT122" i="56"/>
  <c r="CT94" i="56"/>
  <c r="CT38" i="56"/>
  <c r="CT206" i="56"/>
  <c r="CT150" i="56"/>
  <c r="CT80" i="56"/>
  <c r="CT164" i="56"/>
  <c r="CT108" i="56"/>
  <c r="CT178" i="56"/>
  <c r="DE219" i="56"/>
  <c r="DE135" i="56"/>
  <c r="DE177" i="56"/>
  <c r="DE93" i="56"/>
  <c r="DE37" i="56"/>
  <c r="DE65" i="56"/>
  <c r="DE51" i="56"/>
  <c r="DE121" i="56"/>
  <c r="DE79" i="56"/>
  <c r="DE149" i="56"/>
  <c r="DE107" i="56"/>
  <c r="DA219" i="56"/>
  <c r="DA205" i="56"/>
  <c r="DA135" i="56"/>
  <c r="DA191" i="56"/>
  <c r="DA163" i="56"/>
  <c r="DA93" i="56"/>
  <c r="DA37" i="56"/>
  <c r="DA149" i="56"/>
  <c r="DA177" i="56"/>
  <c r="DA65" i="56"/>
  <c r="DA51" i="56"/>
  <c r="DA79" i="56"/>
  <c r="CW219" i="56"/>
  <c r="CW191" i="56"/>
  <c r="CW135" i="56"/>
  <c r="CW149" i="56"/>
  <c r="CW93" i="56"/>
  <c r="CW37" i="56"/>
  <c r="CW107" i="56"/>
  <c r="CW121" i="56"/>
  <c r="CW163" i="56"/>
  <c r="CW65" i="56"/>
  <c r="CW51" i="56"/>
  <c r="CS219" i="56"/>
  <c r="CS135" i="56"/>
  <c r="CS205" i="56"/>
  <c r="CS121" i="56"/>
  <c r="CS93" i="56"/>
  <c r="CS37" i="56"/>
  <c r="CS163" i="56"/>
  <c r="CS79" i="56"/>
  <c r="CS177" i="56"/>
  <c r="CS107" i="56"/>
  <c r="CS191" i="56"/>
  <c r="DD218" i="56"/>
  <c r="DD134" i="56"/>
  <c r="DD176" i="56"/>
  <c r="DD92" i="56"/>
  <c r="DD36" i="56"/>
  <c r="DD204" i="56"/>
  <c r="DD190" i="56"/>
  <c r="DD120" i="56"/>
  <c r="DD64" i="56"/>
  <c r="DD50" i="56"/>
  <c r="DD148" i="56"/>
  <c r="DD78" i="56"/>
  <c r="DD162" i="56"/>
  <c r="DD106" i="56"/>
  <c r="CZ218" i="56"/>
  <c r="CZ204" i="56"/>
  <c r="CZ134" i="56"/>
  <c r="CZ162" i="56"/>
  <c r="CZ92" i="56"/>
  <c r="CZ36" i="56"/>
  <c r="CZ176" i="56"/>
  <c r="CZ64" i="56"/>
  <c r="CZ50" i="56"/>
  <c r="CZ120" i="56"/>
  <c r="CZ78" i="56"/>
  <c r="CV218" i="56"/>
  <c r="CV190" i="56"/>
  <c r="CV134" i="56"/>
  <c r="CV148" i="56"/>
  <c r="CV92" i="56"/>
  <c r="CV36" i="56"/>
  <c r="CV204" i="56"/>
  <c r="CV120" i="56"/>
  <c r="CV106" i="56"/>
  <c r="CV162" i="56"/>
  <c r="CV176" i="56"/>
  <c r="CV64" i="56"/>
  <c r="CV50" i="56"/>
  <c r="CR218" i="56"/>
  <c r="CR134" i="56"/>
  <c r="CR120" i="56"/>
  <c r="CR92" i="56"/>
  <c r="CR36" i="56"/>
  <c r="CR176" i="56"/>
  <c r="CR78" i="56"/>
  <c r="CR106" i="56"/>
  <c r="CR148" i="56"/>
  <c r="DC217" i="56"/>
  <c r="DC133" i="56"/>
  <c r="DC189" i="56"/>
  <c r="DC175" i="56"/>
  <c r="DC91" i="56"/>
  <c r="DC35" i="56"/>
  <c r="DC147" i="56"/>
  <c r="DC63" i="56"/>
  <c r="DC49" i="56"/>
  <c r="DC203" i="56"/>
  <c r="DC161" i="56"/>
  <c r="DC77" i="56"/>
  <c r="DC105" i="56"/>
  <c r="CY217" i="56"/>
  <c r="CY203" i="56"/>
  <c r="CY133" i="56"/>
  <c r="CY161" i="56"/>
  <c r="CY91" i="56"/>
  <c r="CY35" i="56"/>
  <c r="CY189" i="56"/>
  <c r="CY119" i="56"/>
  <c r="CY63" i="56"/>
  <c r="CY49" i="56"/>
  <c r="CY147" i="56"/>
  <c r="CY77" i="56"/>
  <c r="CU217" i="56"/>
  <c r="CU189" i="56"/>
  <c r="CU133" i="56"/>
  <c r="CU203" i="56"/>
  <c r="CU147" i="56"/>
  <c r="CU91" i="56"/>
  <c r="CU35" i="56"/>
  <c r="CU161" i="56"/>
  <c r="CU105" i="56"/>
  <c r="CU175" i="56"/>
  <c r="CU63" i="56"/>
  <c r="CU49" i="56"/>
  <c r="CQ217" i="56"/>
  <c r="CQ133" i="56"/>
  <c r="CQ119" i="56"/>
  <c r="CQ91" i="56"/>
  <c r="CQ35" i="56"/>
  <c r="CQ203" i="56"/>
  <c r="CQ189" i="56"/>
  <c r="CQ77" i="56"/>
  <c r="CQ147" i="56"/>
  <c r="CQ105" i="56"/>
  <c r="CQ161" i="56"/>
  <c r="DB216" i="56"/>
  <c r="DB132" i="56"/>
  <c r="DB202" i="56"/>
  <c r="DB174" i="56"/>
  <c r="DB90" i="56"/>
  <c r="DB34" i="56"/>
  <c r="DB160" i="56"/>
  <c r="DB62" i="56"/>
  <c r="DB48" i="56"/>
  <c r="DB76" i="56"/>
  <c r="DB118" i="56"/>
  <c r="DB104" i="56"/>
  <c r="CX216" i="56"/>
  <c r="CX202" i="56"/>
  <c r="CX132" i="56"/>
  <c r="CX160" i="56"/>
  <c r="CX90" i="56"/>
  <c r="CX34" i="56"/>
  <c r="CX118" i="56"/>
  <c r="CX188" i="56"/>
  <c r="CX146" i="56"/>
  <c r="CX62" i="56"/>
  <c r="CX48" i="56"/>
  <c r="CX174" i="56"/>
  <c r="CX76" i="56"/>
  <c r="CT216" i="56"/>
  <c r="CT174" i="56"/>
  <c r="CT188" i="56"/>
  <c r="CT132" i="56"/>
  <c r="CT146" i="56"/>
  <c r="CT90" i="56"/>
  <c r="CT34" i="56"/>
  <c r="CT104" i="56"/>
  <c r="CT118" i="56"/>
  <c r="CT62" i="56"/>
  <c r="CT48" i="56"/>
  <c r="DE215" i="56"/>
  <c r="DE173" i="56"/>
  <c r="DE131" i="56"/>
  <c r="DE187" i="56"/>
  <c r="DE117" i="56"/>
  <c r="DE89" i="56"/>
  <c r="DE33" i="56"/>
  <c r="DE145" i="56"/>
  <c r="DE75" i="56"/>
  <c r="DE201" i="56"/>
  <c r="DE159" i="56"/>
  <c r="DE103" i="56"/>
  <c r="DA215" i="56"/>
  <c r="DA173" i="56"/>
  <c r="DA131" i="56"/>
  <c r="DA89" i="56"/>
  <c r="DA33" i="56"/>
  <c r="DA201" i="56"/>
  <c r="DA187" i="56"/>
  <c r="DA61" i="56"/>
  <c r="DA47" i="56"/>
  <c r="DA117" i="56"/>
  <c r="DA75" i="56"/>
  <c r="DA145" i="56"/>
  <c r="DA103" i="56"/>
  <c r="CW215" i="56"/>
  <c r="CW173" i="56"/>
  <c r="CW201" i="56"/>
  <c r="CW131" i="56"/>
  <c r="CW187" i="56"/>
  <c r="CW159" i="56"/>
  <c r="CW89" i="56"/>
  <c r="CW33" i="56"/>
  <c r="CW145" i="56"/>
  <c r="CW61" i="56"/>
  <c r="CW47" i="56"/>
  <c r="CW75" i="56"/>
  <c r="CS215" i="56"/>
  <c r="CS173" i="56"/>
  <c r="CS187" i="56"/>
  <c r="CS131" i="56"/>
  <c r="CS145" i="56"/>
  <c r="CS89" i="56"/>
  <c r="CS33" i="56"/>
  <c r="CS201" i="56"/>
  <c r="CS103" i="56"/>
  <c r="CS117" i="56"/>
  <c r="CS159" i="56"/>
  <c r="CS61" i="56"/>
  <c r="CS47" i="56"/>
  <c r="DD214" i="56"/>
  <c r="DD172" i="56"/>
  <c r="DD130" i="56"/>
  <c r="DD200" i="56"/>
  <c r="DD116" i="56"/>
  <c r="DD88" i="56"/>
  <c r="DD158" i="56"/>
  <c r="DD74" i="56"/>
  <c r="DD102" i="56"/>
  <c r="CZ214" i="56"/>
  <c r="CZ172" i="56"/>
  <c r="CZ130" i="56"/>
  <c r="CZ88" i="56"/>
  <c r="CZ116" i="56"/>
  <c r="CZ60" i="56"/>
  <c r="CZ46" i="56"/>
  <c r="CZ200" i="56"/>
  <c r="CZ186" i="56"/>
  <c r="CZ144" i="56"/>
  <c r="CZ74" i="56"/>
  <c r="CZ158" i="56"/>
  <c r="CZ102" i="56"/>
  <c r="CV214" i="56"/>
  <c r="CV172" i="56"/>
  <c r="CV200" i="56"/>
  <c r="CV130" i="56"/>
  <c r="CV158" i="56"/>
  <c r="CV88" i="56"/>
  <c r="CV186" i="56"/>
  <c r="CV60" i="56"/>
  <c r="CV46" i="56"/>
  <c r="CV116" i="56"/>
  <c r="CV74" i="56"/>
  <c r="CR214" i="56"/>
  <c r="CR172" i="56"/>
  <c r="CR186" i="56"/>
  <c r="CR130" i="56"/>
  <c r="CR144" i="56"/>
  <c r="CR88" i="56"/>
  <c r="CR116" i="56"/>
  <c r="CR102" i="56"/>
  <c r="CR200" i="56"/>
  <c r="CR158" i="56"/>
  <c r="CR60" i="56"/>
  <c r="CR46" i="56"/>
  <c r="CX70" i="56"/>
  <c r="CT66" i="56"/>
  <c r="DE61" i="56"/>
  <c r="DB84" i="56"/>
  <c r="CZ82" i="56"/>
  <c r="CX80" i="56"/>
  <c r="CV78" i="56"/>
  <c r="CT76" i="56"/>
  <c r="CR74" i="56"/>
  <c r="CP104" i="56"/>
  <c r="CQ113" i="56"/>
  <c r="DE111" i="56"/>
  <c r="DD110" i="56"/>
  <c r="DC109" i="56"/>
  <c r="DB108" i="56"/>
  <c r="DA107" i="56"/>
  <c r="CZ106" i="56"/>
  <c r="CY105" i="56"/>
  <c r="CX104" i="56"/>
  <c r="CW103" i="56"/>
  <c r="CV102" i="56"/>
  <c r="CP122" i="56"/>
  <c r="DE125" i="56"/>
  <c r="CW117" i="56"/>
  <c r="DD152" i="56"/>
  <c r="CZ148" i="56"/>
  <c r="CV144" i="56"/>
  <c r="CX164" i="56"/>
  <c r="CW177" i="56"/>
  <c r="CQ197" i="56"/>
  <c r="CS195" i="56"/>
  <c r="CU193" i="56"/>
  <c r="DD186" i="56"/>
  <c r="CP206" i="56"/>
  <c r="CX210" i="56"/>
  <c r="CZ208" i="56"/>
  <c r="CW205" i="56"/>
  <c r="CR204" i="56"/>
  <c r="DC225" i="56"/>
  <c r="CP195" i="56"/>
  <c r="CP153" i="56"/>
  <c r="CP139" i="56"/>
  <c r="CP111" i="56"/>
  <c r="CP55" i="56"/>
  <c r="CP191" i="56"/>
  <c r="CP149" i="56"/>
  <c r="CP205" i="56"/>
  <c r="CP107" i="56"/>
  <c r="CP51" i="56"/>
  <c r="CP187" i="56"/>
  <c r="CP215" i="56"/>
  <c r="CP145" i="56"/>
  <c r="CP173" i="56"/>
  <c r="CP103" i="56"/>
  <c r="CP47" i="56"/>
  <c r="DB197" i="56"/>
  <c r="DB211" i="56"/>
  <c r="DB155" i="56"/>
  <c r="DB225" i="56"/>
  <c r="DB169" i="56"/>
  <c r="DB113" i="56"/>
  <c r="DB57" i="56"/>
  <c r="CX197" i="56"/>
  <c r="CX155" i="56"/>
  <c r="CX141" i="56"/>
  <c r="CX113" i="56"/>
  <c r="CX57" i="56"/>
  <c r="CT197" i="56"/>
  <c r="CT155" i="56"/>
  <c r="CT225" i="56"/>
  <c r="CT113" i="56"/>
  <c r="CT57" i="56"/>
  <c r="DE196" i="56"/>
  <c r="DE224" i="56"/>
  <c r="DE154" i="56"/>
  <c r="DE182" i="56"/>
  <c r="DE112" i="56"/>
  <c r="DE56" i="56"/>
  <c r="DA196" i="56"/>
  <c r="DA210" i="56"/>
  <c r="DA154" i="56"/>
  <c r="DA168" i="56"/>
  <c r="DA112" i="56"/>
  <c r="DA56" i="56"/>
  <c r="CW196" i="56"/>
  <c r="CW154" i="56"/>
  <c r="CW210" i="56"/>
  <c r="CW140" i="56"/>
  <c r="CW112" i="56"/>
  <c r="CW56" i="56"/>
  <c r="CS224" i="56"/>
  <c r="CS196" i="56"/>
  <c r="CS154" i="56"/>
  <c r="CS126" i="56"/>
  <c r="CS112" i="56"/>
  <c r="CS56" i="56"/>
  <c r="DD195" i="56"/>
  <c r="DD153" i="56"/>
  <c r="DD209" i="56"/>
  <c r="DD181" i="56"/>
  <c r="DD111" i="56"/>
  <c r="DD55" i="56"/>
  <c r="CZ195" i="56"/>
  <c r="CZ223" i="56"/>
  <c r="CZ209" i="56"/>
  <c r="CZ153" i="56"/>
  <c r="CZ167" i="56"/>
  <c r="CZ111" i="56"/>
  <c r="CZ55" i="56"/>
  <c r="CV195" i="56"/>
  <c r="CV153" i="56"/>
  <c r="CV139" i="56"/>
  <c r="CV111" i="56"/>
  <c r="CV55" i="56"/>
  <c r="CR223" i="56"/>
  <c r="CR195" i="56"/>
  <c r="CR153" i="56"/>
  <c r="CR125" i="56"/>
  <c r="CR111" i="56"/>
  <c r="CR55" i="56"/>
  <c r="DC194" i="56"/>
  <c r="DC152" i="56"/>
  <c r="DC180" i="56"/>
  <c r="DC110" i="56"/>
  <c r="DC54" i="56"/>
  <c r="CY194" i="56"/>
  <c r="CY208" i="56"/>
  <c r="CY152" i="56"/>
  <c r="CY166" i="56"/>
  <c r="CY110" i="56"/>
  <c r="CY54" i="56"/>
  <c r="CU194" i="56"/>
  <c r="CU152" i="56"/>
  <c r="CU222" i="56"/>
  <c r="CU138" i="56"/>
  <c r="CU110" i="56"/>
  <c r="CU54" i="56"/>
  <c r="CQ222" i="56"/>
  <c r="CQ194" i="56"/>
  <c r="CQ152" i="56"/>
  <c r="CQ208" i="56"/>
  <c r="CQ124" i="56"/>
  <c r="CQ110" i="56"/>
  <c r="CQ54" i="56"/>
  <c r="DB193" i="56"/>
  <c r="DB221" i="56"/>
  <c r="DB151" i="56"/>
  <c r="DB179" i="56"/>
  <c r="DB109" i="56"/>
  <c r="DB53" i="56"/>
  <c r="CX193" i="56"/>
  <c r="CX207" i="56"/>
  <c r="CX151" i="56"/>
  <c r="CX165" i="56"/>
  <c r="CX109" i="56"/>
  <c r="CX53" i="56"/>
  <c r="CT193" i="56"/>
  <c r="CT221" i="56"/>
  <c r="CT151" i="56"/>
  <c r="CT137" i="56"/>
  <c r="CT109" i="56"/>
  <c r="CT53" i="56"/>
  <c r="DE220" i="56"/>
  <c r="DE192" i="56"/>
  <c r="DE150" i="56"/>
  <c r="DE122" i="56"/>
  <c r="DE108" i="56"/>
  <c r="DE52" i="56"/>
  <c r="DA192" i="56"/>
  <c r="DA150" i="56"/>
  <c r="DA178" i="56"/>
  <c r="DA108" i="56"/>
  <c r="DA52" i="56"/>
  <c r="CW192" i="56"/>
  <c r="CW206" i="56"/>
  <c r="CW150" i="56"/>
  <c r="CW220" i="56"/>
  <c r="CW164" i="56"/>
  <c r="CW108" i="56"/>
  <c r="CW52" i="56"/>
  <c r="CS192" i="56"/>
  <c r="CS150" i="56"/>
  <c r="CS206" i="56"/>
  <c r="CS136" i="56"/>
  <c r="CS108" i="56"/>
  <c r="CS52" i="56"/>
  <c r="DD219" i="56"/>
  <c r="DD191" i="56"/>
  <c r="DD149" i="56"/>
  <c r="DD121" i="56"/>
  <c r="DD107" i="56"/>
  <c r="DD51" i="56"/>
  <c r="CZ191" i="56"/>
  <c r="CZ149" i="56"/>
  <c r="CZ205" i="56"/>
  <c r="CZ177" i="56"/>
  <c r="CZ107" i="56"/>
  <c r="CZ51" i="56"/>
  <c r="CV191" i="56"/>
  <c r="CV219" i="56"/>
  <c r="CV205" i="56"/>
  <c r="CV149" i="56"/>
  <c r="CV163" i="56"/>
  <c r="CV107" i="56"/>
  <c r="CV51" i="56"/>
  <c r="CR191" i="56"/>
  <c r="CR149" i="56"/>
  <c r="CR219" i="56"/>
  <c r="CR135" i="56"/>
  <c r="CR107" i="56"/>
  <c r="CR51" i="56"/>
  <c r="DC218" i="56"/>
  <c r="DC190" i="56"/>
  <c r="DC148" i="56"/>
  <c r="DC120" i="56"/>
  <c r="DC106" i="56"/>
  <c r="DC50" i="56"/>
  <c r="CY190" i="56"/>
  <c r="CY148" i="56"/>
  <c r="CY218" i="56"/>
  <c r="CY176" i="56"/>
  <c r="CY106" i="56"/>
  <c r="CY50" i="56"/>
  <c r="CU190" i="56"/>
  <c r="CU204" i="56"/>
  <c r="CU148" i="56"/>
  <c r="CU162" i="56"/>
  <c r="CU106" i="56"/>
  <c r="CU50" i="56"/>
  <c r="CQ190" i="56"/>
  <c r="CQ148" i="56"/>
  <c r="CQ134" i="56"/>
  <c r="CQ106" i="56"/>
  <c r="CQ50" i="56"/>
  <c r="DB217" i="56"/>
  <c r="DB189" i="56"/>
  <c r="DB147" i="56"/>
  <c r="DB203" i="56"/>
  <c r="DB119" i="56"/>
  <c r="DB105" i="56"/>
  <c r="DB49" i="56"/>
  <c r="CX189" i="56"/>
  <c r="CX217" i="56"/>
  <c r="CX147" i="56"/>
  <c r="CX175" i="56"/>
  <c r="CX105" i="56"/>
  <c r="CX49" i="56"/>
  <c r="CT189" i="56"/>
  <c r="CT203" i="56"/>
  <c r="CT147" i="56"/>
  <c r="CT217" i="56"/>
  <c r="CT161" i="56"/>
  <c r="CT105" i="56"/>
  <c r="CT49" i="56"/>
  <c r="DE188" i="56"/>
  <c r="DE216" i="56"/>
  <c r="DE146" i="56"/>
  <c r="DE132" i="56"/>
  <c r="DE104" i="56"/>
  <c r="DE48" i="56"/>
  <c r="DA216" i="56"/>
  <c r="DA188" i="56"/>
  <c r="DA146" i="56"/>
  <c r="DA118" i="56"/>
  <c r="DA104" i="56"/>
  <c r="DA48" i="56"/>
  <c r="CW188" i="56"/>
  <c r="CW146" i="56"/>
  <c r="CW174" i="56"/>
  <c r="CW104" i="56"/>
  <c r="CW48" i="56"/>
  <c r="CS188" i="56"/>
  <c r="CS202" i="56"/>
  <c r="CS146" i="56"/>
  <c r="CS160" i="56"/>
  <c r="CS104" i="56"/>
  <c r="CS48" i="56"/>
  <c r="DD187" i="56"/>
  <c r="DD173" i="56"/>
  <c r="DD145" i="56"/>
  <c r="DD215" i="56"/>
  <c r="DD201" i="56"/>
  <c r="DD131" i="56"/>
  <c r="DD103" i="56"/>
  <c r="DD47" i="56"/>
  <c r="CZ215" i="56"/>
  <c r="CZ187" i="56"/>
  <c r="CZ145" i="56"/>
  <c r="CZ117" i="56"/>
  <c r="CZ103" i="56"/>
  <c r="CZ47" i="56"/>
  <c r="CV187" i="56"/>
  <c r="CV145" i="56"/>
  <c r="CV215" i="56"/>
  <c r="CV201" i="56"/>
  <c r="CV103" i="56"/>
  <c r="CV47" i="56"/>
  <c r="CR187" i="56"/>
  <c r="CR215" i="56"/>
  <c r="CR201" i="56"/>
  <c r="CR145" i="56"/>
  <c r="CR159" i="56"/>
  <c r="CR103" i="56"/>
  <c r="CR47" i="56"/>
  <c r="DC186" i="56"/>
  <c r="DC172" i="56"/>
  <c r="DC144" i="56"/>
  <c r="DC130" i="56"/>
  <c r="DC102" i="56"/>
  <c r="DC46" i="56"/>
  <c r="CY214" i="56"/>
  <c r="CY186" i="56"/>
  <c r="CY144" i="56"/>
  <c r="CY172" i="56"/>
  <c r="CY116" i="56"/>
  <c r="CY102" i="56"/>
  <c r="CY46" i="56"/>
  <c r="CU186" i="56"/>
  <c r="CU144" i="56"/>
  <c r="CU102" i="56"/>
  <c r="CU46" i="56"/>
  <c r="CQ186" i="56"/>
  <c r="CQ200" i="56"/>
  <c r="CQ144" i="56"/>
  <c r="CQ214" i="56"/>
  <c r="CQ172" i="56"/>
  <c r="CQ158" i="56"/>
  <c r="CQ102" i="56"/>
  <c r="CQ46" i="56"/>
  <c r="CP41" i="56"/>
  <c r="CX43" i="56"/>
  <c r="CW42" i="56"/>
  <c r="CV41" i="56"/>
  <c r="CU40" i="56"/>
  <c r="CT39" i="56"/>
  <c r="CS38" i="56"/>
  <c r="CR37" i="56"/>
  <c r="CQ36" i="56"/>
  <c r="DE34" i="56"/>
  <c r="DD33" i="56"/>
  <c r="CP69" i="56"/>
  <c r="CX71" i="56"/>
  <c r="CW70" i="56"/>
  <c r="CV69" i="56"/>
  <c r="CU68" i="56"/>
  <c r="CT67" i="56"/>
  <c r="CS66" i="56"/>
  <c r="CR65" i="56"/>
  <c r="CQ64" i="56"/>
  <c r="DE62" i="56"/>
  <c r="DD61" i="56"/>
  <c r="DC60" i="56"/>
  <c r="DB85" i="56"/>
  <c r="DA84" i="56"/>
  <c r="CZ83" i="56"/>
  <c r="CY82" i="56"/>
  <c r="CX81" i="56"/>
  <c r="CW80" i="56"/>
  <c r="CV79" i="56"/>
  <c r="CU78" i="56"/>
  <c r="CT77" i="56"/>
  <c r="CS76" i="56"/>
  <c r="CR75" i="56"/>
  <c r="CQ74" i="56"/>
  <c r="CP89" i="56"/>
  <c r="DE98" i="56"/>
  <c r="DD97" i="56"/>
  <c r="DC96" i="56"/>
  <c r="DB95" i="56"/>
  <c r="DA94" i="56"/>
  <c r="CZ93" i="56"/>
  <c r="CY92" i="56"/>
  <c r="CX91" i="56"/>
  <c r="CW90" i="56"/>
  <c r="CV89" i="56"/>
  <c r="CU88" i="56"/>
  <c r="CP121" i="56"/>
  <c r="CT127" i="56"/>
  <c r="DD125" i="56"/>
  <c r="CV125" i="56"/>
  <c r="CX123" i="56"/>
  <c r="CZ121" i="56"/>
  <c r="CR121" i="56"/>
  <c r="CT119" i="56"/>
  <c r="CV117" i="56"/>
  <c r="DC116" i="56"/>
  <c r="CT141" i="56"/>
  <c r="DA140" i="56"/>
  <c r="DC138" i="56"/>
  <c r="DE136" i="56"/>
  <c r="CW136" i="56"/>
  <c r="CY134" i="56"/>
  <c r="DA132" i="56"/>
  <c r="CS132" i="56"/>
  <c r="CU130" i="56"/>
  <c r="CP167" i="56"/>
  <c r="CP159" i="56"/>
  <c r="CS168" i="56"/>
  <c r="CU166" i="56"/>
  <c r="DB165" i="56"/>
  <c r="DD163" i="56"/>
  <c r="CQ162" i="56"/>
  <c r="CX161" i="56"/>
  <c r="CZ159" i="56"/>
  <c r="CX183" i="56"/>
  <c r="CZ181" i="56"/>
  <c r="CR181" i="56"/>
  <c r="CT179" i="56"/>
  <c r="CV177" i="56"/>
  <c r="DC176" i="56"/>
  <c r="DE174" i="56"/>
  <c r="DE210" i="56"/>
  <c r="CR209" i="56"/>
  <c r="DB207" i="56"/>
  <c r="CT207" i="56"/>
  <c r="DD205" i="56"/>
  <c r="CY204" i="56"/>
  <c r="CQ204" i="56"/>
  <c r="DA202" i="56"/>
  <c r="DC200" i="56"/>
  <c r="CP219" i="56"/>
  <c r="CV223" i="56"/>
  <c r="CY222" i="56"/>
  <c r="CU218" i="56"/>
  <c r="CU214" i="56"/>
  <c r="DB43" i="56"/>
  <c r="DA42" i="56"/>
  <c r="CZ41" i="56"/>
  <c r="CY40" i="56"/>
  <c r="CX39" i="56"/>
  <c r="CW38" i="56"/>
  <c r="CV37" i="56"/>
  <c r="CU36" i="56"/>
  <c r="CT35" i="56"/>
  <c r="CS34" i="56"/>
  <c r="CR33" i="56"/>
  <c r="DB71" i="56"/>
  <c r="DA70" i="56"/>
  <c r="CZ69" i="56"/>
  <c r="CY68" i="56"/>
  <c r="CX67" i="56"/>
  <c r="CW66" i="56"/>
  <c r="CV65" i="56"/>
  <c r="CU64" i="56"/>
  <c r="CT63" i="56"/>
  <c r="CS62" i="56"/>
  <c r="CR61" i="56"/>
  <c r="CQ60" i="56"/>
  <c r="CP75" i="56"/>
  <c r="DE84" i="56"/>
  <c r="DD83" i="56"/>
  <c r="DC82" i="56"/>
  <c r="DB81" i="56"/>
  <c r="DA80" i="56"/>
  <c r="CZ79" i="56"/>
  <c r="CY78" i="56"/>
  <c r="CX77" i="56"/>
  <c r="CW76" i="56"/>
  <c r="CV75" i="56"/>
  <c r="CU74" i="56"/>
  <c r="CP93" i="56"/>
  <c r="CT99" i="56"/>
  <c r="CS98" i="56"/>
  <c r="CR97" i="56"/>
  <c r="CQ96" i="56"/>
  <c r="DE94" i="56"/>
  <c r="DD93" i="56"/>
  <c r="DC92" i="56"/>
  <c r="DB91" i="56"/>
  <c r="DA90" i="56"/>
  <c r="CZ89" i="56"/>
  <c r="CY88" i="56"/>
  <c r="CP125" i="56"/>
  <c r="CX127" i="56"/>
  <c r="DA126" i="56"/>
  <c r="DC124" i="56"/>
  <c r="CU124" i="56"/>
  <c r="CW122" i="56"/>
  <c r="CY120" i="56"/>
  <c r="CQ120" i="56"/>
  <c r="CS118" i="56"/>
  <c r="CU116" i="56"/>
  <c r="CP131" i="56"/>
  <c r="CS140" i="56"/>
  <c r="CZ139" i="56"/>
  <c r="DB137" i="56"/>
  <c r="DD135" i="56"/>
  <c r="CV135" i="56"/>
  <c r="CX133" i="56"/>
  <c r="CZ131" i="56"/>
  <c r="CR131" i="56"/>
  <c r="CX169" i="56"/>
  <c r="DE168" i="56"/>
  <c r="CR167" i="56"/>
  <c r="CT165" i="56"/>
  <c r="DA164" i="56"/>
  <c r="DC162" i="56"/>
  <c r="DE160" i="56"/>
  <c r="CW160" i="56"/>
  <c r="CY158" i="56"/>
  <c r="CP177" i="56"/>
  <c r="CW182" i="56"/>
  <c r="CY180" i="56"/>
  <c r="CQ180" i="56"/>
  <c r="CS178" i="56"/>
  <c r="CU176" i="56"/>
  <c r="DB175" i="56"/>
  <c r="CR173" i="56"/>
  <c r="CP201" i="56"/>
  <c r="CX211" i="56"/>
  <c r="CS210" i="56"/>
  <c r="DC208" i="56"/>
  <c r="CU208" i="56"/>
  <c r="DE206" i="56"/>
  <c r="CR205" i="56"/>
  <c r="CX225" i="56"/>
  <c r="CX221" i="56"/>
  <c r="DA220" i="56"/>
  <c r="CW216" i="56"/>
  <c r="DC214" i="56"/>
  <c r="DZ16" i="56"/>
  <c r="DZ8" i="56"/>
  <c r="DZ17" i="56"/>
  <c r="DZ7" i="56"/>
  <c r="DZ14" i="56"/>
  <c r="DZ12" i="56"/>
  <c r="DZ9" i="56"/>
  <c r="DZ13" i="56"/>
  <c r="DZ6" i="56"/>
  <c r="DZ5" i="56"/>
  <c r="DZ11" i="56"/>
  <c r="AE185" i="56"/>
  <c r="AE82" i="56"/>
  <c r="CP225" i="56"/>
  <c r="CP183" i="56"/>
  <c r="CP211" i="56"/>
  <c r="CP85" i="56"/>
  <c r="CP221" i="56"/>
  <c r="CP207" i="56"/>
  <c r="CP179" i="56"/>
  <c r="CP165" i="56"/>
  <c r="CP81" i="56"/>
  <c r="CP217" i="56"/>
  <c r="CP189" i="56"/>
  <c r="CP175" i="56"/>
  <c r="CP147" i="56"/>
  <c r="CP77" i="56"/>
  <c r="DD225" i="56"/>
  <c r="DD183" i="56"/>
  <c r="DD197" i="56"/>
  <c r="DD141" i="56"/>
  <c r="DD85" i="56"/>
  <c r="CZ225" i="56"/>
  <c r="CZ183" i="56"/>
  <c r="CZ85" i="56"/>
  <c r="CV225" i="56"/>
  <c r="CV211" i="56"/>
  <c r="CV183" i="56"/>
  <c r="CV197" i="56"/>
  <c r="CV169" i="56"/>
  <c r="CV85" i="56"/>
  <c r="CR225" i="56"/>
  <c r="CR197" i="56"/>
  <c r="CR183" i="56"/>
  <c r="CR155" i="56"/>
  <c r="CR85" i="56"/>
  <c r="DC224" i="56"/>
  <c r="DC182" i="56"/>
  <c r="DC126" i="56"/>
  <c r="DC210" i="56"/>
  <c r="DC140" i="56"/>
  <c r="DC84" i="56"/>
  <c r="CY224" i="56"/>
  <c r="CY182" i="56"/>
  <c r="CY126" i="56"/>
  <c r="CY84" i="56"/>
  <c r="CU210" i="56"/>
  <c r="CU182" i="56"/>
  <c r="CU126" i="56"/>
  <c r="CU224" i="56"/>
  <c r="CU168" i="56"/>
  <c r="CU84" i="56"/>
  <c r="CQ196" i="56"/>
  <c r="CQ182" i="56"/>
  <c r="CQ126" i="56"/>
  <c r="CQ154" i="56"/>
  <c r="CQ84" i="56"/>
  <c r="DB181" i="56"/>
  <c r="DB125" i="56"/>
  <c r="DB139" i="56"/>
  <c r="DB83" i="56"/>
  <c r="CX223" i="56"/>
  <c r="CX181" i="56"/>
  <c r="CX125" i="56"/>
  <c r="CX195" i="56"/>
  <c r="CX83" i="56"/>
  <c r="CT223" i="56"/>
  <c r="CT209" i="56"/>
  <c r="CT181" i="56"/>
  <c r="CT125" i="56"/>
  <c r="CT167" i="56"/>
  <c r="CT83" i="56"/>
  <c r="DE194" i="56"/>
  <c r="DE180" i="56"/>
  <c r="DE124" i="56"/>
  <c r="DE222" i="56"/>
  <c r="DE208" i="56"/>
  <c r="DE152" i="56"/>
  <c r="DE82" i="56"/>
  <c r="DA222" i="56"/>
  <c r="DA180" i="56"/>
  <c r="DA124" i="56"/>
  <c r="DA138" i="56"/>
  <c r="DA82" i="56"/>
  <c r="CW222" i="56"/>
  <c r="CW180" i="56"/>
  <c r="CW124" i="56"/>
  <c r="CW208" i="56"/>
  <c r="CW82" i="56"/>
  <c r="CS208" i="56"/>
  <c r="CS180" i="56"/>
  <c r="CS124" i="56"/>
  <c r="CS166" i="56"/>
  <c r="CS82" i="56"/>
  <c r="DD193" i="56"/>
  <c r="DD179" i="56"/>
  <c r="DD123" i="56"/>
  <c r="DD151" i="56"/>
  <c r="DD81" i="56"/>
  <c r="CZ179" i="56"/>
  <c r="CZ123" i="56"/>
  <c r="CZ221" i="56"/>
  <c r="CZ193" i="56"/>
  <c r="CZ137" i="56"/>
  <c r="CZ81" i="56"/>
  <c r="CV221" i="56"/>
  <c r="CV179" i="56"/>
  <c r="CV123" i="56"/>
  <c r="CV81" i="56"/>
  <c r="CR207" i="56"/>
  <c r="CR179" i="56"/>
  <c r="CR123" i="56"/>
  <c r="CR221" i="56"/>
  <c r="CR193" i="56"/>
  <c r="CR165" i="56"/>
  <c r="CR81" i="56"/>
  <c r="DC220" i="56"/>
  <c r="DC192" i="56"/>
  <c r="DC178" i="56"/>
  <c r="DC122" i="56"/>
  <c r="DC150" i="56"/>
  <c r="DC80" i="56"/>
  <c r="CY178" i="56"/>
  <c r="CY122" i="56"/>
  <c r="CY206" i="56"/>
  <c r="CY136" i="56"/>
  <c r="CY80" i="56"/>
  <c r="CU220" i="56"/>
  <c r="CU178" i="56"/>
  <c r="CU122" i="56"/>
  <c r="CU80" i="56"/>
  <c r="CQ206" i="56"/>
  <c r="CQ178" i="56"/>
  <c r="CQ122" i="56"/>
  <c r="CQ164" i="56"/>
  <c r="CQ80" i="56"/>
  <c r="DB191" i="56"/>
  <c r="DB177" i="56"/>
  <c r="DB121" i="56"/>
  <c r="DB219" i="56"/>
  <c r="DB149" i="56"/>
  <c r="DB79" i="56"/>
  <c r="CX177" i="56"/>
  <c r="CX121" i="56"/>
  <c r="CX135" i="56"/>
  <c r="CX79" i="56"/>
  <c r="CT219" i="56"/>
  <c r="CT177" i="56"/>
  <c r="CT121" i="56"/>
  <c r="CT191" i="56"/>
  <c r="CT79" i="56"/>
  <c r="DE218" i="56"/>
  <c r="DE204" i="56"/>
  <c r="DE176" i="56"/>
  <c r="DE120" i="56"/>
  <c r="DE162" i="56"/>
  <c r="DE78" i="56"/>
  <c r="DA190" i="56"/>
  <c r="DA176" i="56"/>
  <c r="DA120" i="56"/>
  <c r="DA204" i="56"/>
  <c r="DA148" i="56"/>
  <c r="DA78" i="56"/>
  <c r="CW218" i="56"/>
  <c r="CW176" i="56"/>
  <c r="CW120" i="56"/>
  <c r="CW134" i="56"/>
  <c r="CW78" i="56"/>
  <c r="CS218" i="56"/>
  <c r="CS176" i="56"/>
  <c r="CS120" i="56"/>
  <c r="CS204" i="56"/>
  <c r="CS78" i="56"/>
  <c r="DD203" i="56"/>
  <c r="DD175" i="56"/>
  <c r="DD119" i="56"/>
  <c r="DD217" i="56"/>
  <c r="DD161" i="56"/>
  <c r="DD77" i="56"/>
  <c r="CZ189" i="56"/>
  <c r="CZ175" i="56"/>
  <c r="CZ119" i="56"/>
  <c r="CZ147" i="56"/>
  <c r="CZ77" i="56"/>
  <c r="CV175" i="56"/>
  <c r="CV119" i="56"/>
  <c r="CV189" i="56"/>
  <c r="CV133" i="56"/>
  <c r="CV77" i="56"/>
  <c r="CR217" i="56"/>
  <c r="CR175" i="56"/>
  <c r="CR119" i="56"/>
  <c r="CR77" i="56"/>
  <c r="DC202" i="56"/>
  <c r="DC174" i="56"/>
  <c r="DC118" i="56"/>
  <c r="DC188" i="56"/>
  <c r="DC160" i="56"/>
  <c r="DC76" i="56"/>
  <c r="CY216" i="56"/>
  <c r="CY188" i="56"/>
  <c r="CY174" i="56"/>
  <c r="CY118" i="56"/>
  <c r="CY146" i="56"/>
  <c r="CY76" i="56"/>
  <c r="CU174" i="56"/>
  <c r="CU118" i="56"/>
  <c r="CU202" i="56"/>
  <c r="CU132" i="56"/>
  <c r="CU76" i="56"/>
  <c r="CQ216" i="56"/>
  <c r="CQ118" i="56"/>
  <c r="CQ174" i="56"/>
  <c r="CQ76" i="56"/>
  <c r="DB201" i="56"/>
  <c r="DB117" i="56"/>
  <c r="DB159" i="56"/>
  <c r="DB75" i="56"/>
  <c r="CX187" i="56"/>
  <c r="CX117" i="56"/>
  <c r="CX173" i="56"/>
  <c r="CX145" i="56"/>
  <c r="CX75" i="56"/>
  <c r="CT173" i="56"/>
  <c r="CT117" i="56"/>
  <c r="CT131" i="56"/>
  <c r="CT75" i="56"/>
  <c r="DE214" i="56"/>
  <c r="DE116" i="56"/>
  <c r="DE186" i="56"/>
  <c r="DE74" i="56"/>
  <c r="DA214" i="56"/>
  <c r="DA200" i="56"/>
  <c r="DA116" i="56"/>
  <c r="DA158" i="56"/>
  <c r="DA74" i="56"/>
  <c r="CW186" i="56"/>
  <c r="CW116" i="56"/>
  <c r="CW200" i="56"/>
  <c r="CW144" i="56"/>
  <c r="CW74" i="56"/>
  <c r="CS214" i="56"/>
  <c r="CS172" i="56"/>
  <c r="CS116" i="56"/>
  <c r="CS130" i="56"/>
  <c r="CS74" i="56"/>
  <c r="CP39" i="56"/>
  <c r="CP33" i="56"/>
  <c r="CV43" i="56"/>
  <c r="DE42" i="56"/>
  <c r="CU42" i="56"/>
  <c r="DD41" i="56"/>
  <c r="CT41" i="56"/>
  <c r="DC40" i="56"/>
  <c r="CS40" i="56"/>
  <c r="DB39" i="56"/>
  <c r="CR39" i="56"/>
  <c r="DA38" i="56"/>
  <c r="CQ38" i="56"/>
  <c r="CZ37" i="56"/>
  <c r="DE36" i="56"/>
  <c r="CY36" i="56"/>
  <c r="DD35" i="56"/>
  <c r="CX35" i="56"/>
  <c r="DC34" i="56"/>
  <c r="CW34" i="56"/>
  <c r="DB33" i="56"/>
  <c r="CV33" i="56"/>
  <c r="CP57" i="56"/>
  <c r="CZ57" i="56"/>
  <c r="CY56" i="56"/>
  <c r="CX55" i="56"/>
  <c r="CW54" i="56"/>
  <c r="CV53" i="56"/>
  <c r="CU52" i="56"/>
  <c r="CT51" i="56"/>
  <c r="CS50" i="56"/>
  <c r="CR49" i="56"/>
  <c r="CQ48" i="56"/>
  <c r="DE46" i="56"/>
  <c r="CP71" i="56"/>
  <c r="CP61" i="56"/>
  <c r="CZ71" i="56"/>
  <c r="DE70" i="56"/>
  <c r="CY70" i="56"/>
  <c r="DD69" i="56"/>
  <c r="CX69" i="56"/>
  <c r="DC68" i="56"/>
  <c r="CW68" i="56"/>
  <c r="DB67" i="56"/>
  <c r="CV67" i="56"/>
  <c r="DA66" i="56"/>
  <c r="CU66" i="56"/>
  <c r="CZ65" i="56"/>
  <c r="CT65" i="56"/>
  <c r="CY64" i="56"/>
  <c r="CS64" i="56"/>
  <c r="CX63" i="56"/>
  <c r="CR63" i="56"/>
  <c r="CW62" i="56"/>
  <c r="CQ62" i="56"/>
  <c r="CV61" i="56"/>
  <c r="DE60" i="56"/>
  <c r="CU60" i="56"/>
  <c r="CP79" i="56"/>
  <c r="CT85" i="56"/>
  <c r="CS84" i="56"/>
  <c r="CR83" i="56"/>
  <c r="CQ82" i="56"/>
  <c r="DE80" i="56"/>
  <c r="DD79" i="56"/>
  <c r="DC78" i="56"/>
  <c r="DB77" i="56"/>
  <c r="DA76" i="56"/>
  <c r="CZ75" i="56"/>
  <c r="CY74" i="56"/>
  <c r="CP97" i="56"/>
  <c r="DD99" i="56"/>
  <c r="CX99" i="56"/>
  <c r="DC98" i="56"/>
  <c r="CW98" i="56"/>
  <c r="DB97" i="56"/>
  <c r="CV97" i="56"/>
  <c r="DA96" i="56"/>
  <c r="CU96" i="56"/>
  <c r="CZ95" i="56"/>
  <c r="CT95" i="56"/>
  <c r="CY94" i="56"/>
  <c r="CS94" i="56"/>
  <c r="CX93" i="56"/>
  <c r="CR93" i="56"/>
  <c r="CW92" i="56"/>
  <c r="CQ92" i="56"/>
  <c r="CV91" i="56"/>
  <c r="DE90" i="56"/>
  <c r="CU90" i="56"/>
  <c r="DD89" i="56"/>
  <c r="CT89" i="56"/>
  <c r="DC88" i="56"/>
  <c r="CS88" i="56"/>
  <c r="CP105" i="56"/>
  <c r="CR113" i="56"/>
  <c r="CQ112" i="56"/>
  <c r="DE110" i="56"/>
  <c r="DD109" i="56"/>
  <c r="DC108" i="56"/>
  <c r="DB107" i="56"/>
  <c r="DA106" i="56"/>
  <c r="CZ105" i="56"/>
  <c r="CY104" i="56"/>
  <c r="CX103" i="56"/>
  <c r="CW102" i="56"/>
  <c r="CP123" i="56"/>
  <c r="DB127" i="56"/>
  <c r="CV127" i="56"/>
  <c r="CZ125" i="56"/>
  <c r="DB123" i="56"/>
  <c r="CT123" i="56"/>
  <c r="CV121" i="56"/>
  <c r="CX119" i="56"/>
  <c r="DE118" i="56"/>
  <c r="CR117" i="56"/>
  <c r="CP137" i="56"/>
  <c r="DE140" i="56"/>
  <c r="CY140" i="56"/>
  <c r="CQ140" i="56"/>
  <c r="CR139" i="56"/>
  <c r="CY138" i="56"/>
  <c r="CS138" i="56"/>
  <c r="DA136" i="56"/>
  <c r="CU136" i="56"/>
  <c r="DB135" i="56"/>
  <c r="DC134" i="56"/>
  <c r="CU134" i="56"/>
  <c r="DD133" i="56"/>
  <c r="CW132" i="56"/>
  <c r="CQ132" i="56"/>
  <c r="CX131" i="56"/>
  <c r="CY130" i="56"/>
  <c r="CQ130" i="56"/>
  <c r="DD155" i="56"/>
  <c r="CV155" i="56"/>
  <c r="CX153" i="56"/>
  <c r="CZ151" i="56"/>
  <c r="CR151" i="56"/>
  <c r="CT149" i="56"/>
  <c r="CV147" i="56"/>
  <c r="DC146" i="56"/>
  <c r="DE144" i="56"/>
  <c r="CP169" i="56"/>
  <c r="CP163" i="56"/>
  <c r="DC168" i="56"/>
  <c r="CW168" i="56"/>
  <c r="DD167" i="56"/>
  <c r="DE166" i="56"/>
  <c r="CW166" i="56"/>
  <c r="CQ166" i="56"/>
  <c r="CY164" i="56"/>
  <c r="CS164" i="56"/>
  <c r="CZ163" i="56"/>
  <c r="DA162" i="56"/>
  <c r="CS162" i="56"/>
  <c r="DB161" i="56"/>
  <c r="CU160" i="56"/>
  <c r="DD159" i="56"/>
  <c r="CV159" i="56"/>
  <c r="CW158" i="56"/>
  <c r="DB183" i="56"/>
  <c r="CT183" i="56"/>
  <c r="CV181" i="56"/>
  <c r="CX179" i="56"/>
  <c r="DE178" i="56"/>
  <c r="CR177" i="56"/>
  <c r="CT175" i="56"/>
  <c r="DA174" i="56"/>
  <c r="CS174" i="56"/>
  <c r="CZ173" i="56"/>
  <c r="DE172" i="56"/>
  <c r="CU172" i="56"/>
  <c r="CP193" i="56"/>
  <c r="CY196" i="56"/>
  <c r="CT195" i="56"/>
  <c r="DA194" i="56"/>
  <c r="CV193" i="56"/>
  <c r="CQ192" i="56"/>
  <c r="CX191" i="56"/>
  <c r="CS190" i="56"/>
  <c r="CU188" i="56"/>
  <c r="CP209" i="56"/>
  <c r="DD211" i="56"/>
  <c r="CT211" i="56"/>
  <c r="CY210" i="56"/>
  <c r="CQ210" i="56"/>
  <c r="CV209" i="56"/>
  <c r="DA208" i="56"/>
  <c r="CV207" i="56"/>
  <c r="DC206" i="56"/>
  <c r="CX205" i="56"/>
  <c r="CZ203" i="56"/>
  <c r="CW202" i="56"/>
  <c r="CY200" i="56"/>
  <c r="CP223" i="56"/>
  <c r="DA224" i="56"/>
  <c r="DD223" i="56"/>
  <c r="CS222" i="56"/>
  <c r="CY220" i="56"/>
  <c r="CZ219" i="56"/>
  <c r="CQ218" i="56"/>
  <c r="CU216" i="56"/>
  <c r="CX215" i="56"/>
  <c r="DZ15" i="56"/>
  <c r="CP208" i="56"/>
  <c r="CP194" i="56"/>
  <c r="CP166" i="56"/>
  <c r="CP204" i="56"/>
  <c r="CP162" i="56"/>
  <c r="DE211" i="56"/>
  <c r="DE169" i="56"/>
  <c r="DA211" i="56"/>
  <c r="DA225" i="56"/>
  <c r="DA169" i="56"/>
  <c r="CW211" i="56"/>
  <c r="CW197" i="56"/>
  <c r="CW169" i="56"/>
  <c r="CS211" i="56"/>
  <c r="CS169" i="56"/>
  <c r="DD210" i="56"/>
  <c r="DD168" i="56"/>
  <c r="CZ210" i="56"/>
  <c r="CZ224" i="56"/>
  <c r="CZ168" i="56"/>
  <c r="CV210" i="56"/>
  <c r="CV196" i="56"/>
  <c r="CV168" i="56"/>
  <c r="CR210" i="56"/>
  <c r="CR224" i="56"/>
  <c r="CR168" i="56"/>
  <c r="DC223" i="56"/>
  <c r="DC209" i="56"/>
  <c r="DC167" i="56"/>
  <c r="CY209" i="56"/>
  <c r="CY167" i="56"/>
  <c r="CU209" i="56"/>
  <c r="CU195" i="56"/>
  <c r="CU167" i="56"/>
  <c r="CQ209" i="56"/>
  <c r="CQ167" i="56"/>
  <c r="DB222" i="56"/>
  <c r="DB208" i="56"/>
  <c r="DB166" i="56"/>
  <c r="CX208" i="56"/>
  <c r="CX166" i="56"/>
  <c r="CT208" i="56"/>
  <c r="CT222" i="56"/>
  <c r="CT194" i="56"/>
  <c r="CT166" i="56"/>
  <c r="DE207" i="56"/>
  <c r="DE165" i="56"/>
  <c r="DA221" i="56"/>
  <c r="DA207" i="56"/>
  <c r="DA165" i="56"/>
  <c r="CW207" i="56"/>
  <c r="CW165" i="56"/>
  <c r="CS207" i="56"/>
  <c r="CS193" i="56"/>
  <c r="CS165" i="56"/>
  <c r="DD206" i="56"/>
  <c r="DD164" i="56"/>
  <c r="CZ220" i="56"/>
  <c r="CZ206" i="56"/>
  <c r="CZ164" i="56"/>
  <c r="CV206" i="56"/>
  <c r="CV220" i="56"/>
  <c r="CV164" i="56"/>
  <c r="CR206" i="56"/>
  <c r="CR192" i="56"/>
  <c r="CR164" i="56"/>
  <c r="DC205" i="56"/>
  <c r="DC219" i="56"/>
  <c r="DC163" i="56"/>
  <c r="CY219" i="56"/>
  <c r="CY205" i="56"/>
  <c r="CY163" i="56"/>
  <c r="CU205" i="56"/>
  <c r="CU163" i="56"/>
  <c r="CQ205" i="56"/>
  <c r="CQ191" i="56"/>
  <c r="CQ163" i="56"/>
  <c r="DB204" i="56"/>
  <c r="DB162" i="56"/>
  <c r="CX218" i="56"/>
  <c r="CX204" i="56"/>
  <c r="CX162" i="56"/>
  <c r="CT204" i="56"/>
  <c r="CT162" i="56"/>
  <c r="DE203" i="56"/>
  <c r="DE217" i="56"/>
  <c r="DE189" i="56"/>
  <c r="DE161" i="56"/>
  <c r="DA203" i="56"/>
  <c r="DA161" i="56"/>
  <c r="CW217" i="56"/>
  <c r="CW203" i="56"/>
  <c r="CW161" i="56"/>
  <c r="CS203" i="56"/>
  <c r="CS161" i="56"/>
  <c r="DD202" i="56"/>
  <c r="DD188" i="56"/>
  <c r="DD160" i="56"/>
  <c r="CZ202" i="56"/>
  <c r="CZ160" i="56"/>
  <c r="CV216" i="56"/>
  <c r="CV202" i="56"/>
  <c r="CV160" i="56"/>
  <c r="CR202" i="56"/>
  <c r="CR216" i="56"/>
  <c r="CR160" i="56"/>
  <c r="DC201" i="56"/>
  <c r="DC187" i="56"/>
  <c r="DC159" i="56"/>
  <c r="CY201" i="56"/>
  <c r="CY215" i="56"/>
  <c r="CY173" i="56"/>
  <c r="CY159" i="56"/>
  <c r="CU215" i="56"/>
  <c r="CU201" i="56"/>
  <c r="CU159" i="56"/>
  <c r="CQ201" i="56"/>
  <c r="CQ159" i="56"/>
  <c r="DB200" i="56"/>
  <c r="DB186" i="56"/>
  <c r="DB158" i="56"/>
  <c r="CX200" i="56"/>
  <c r="CX172" i="56"/>
  <c r="CX158" i="56"/>
  <c r="CT214" i="56"/>
  <c r="CT200" i="56"/>
  <c r="CT158" i="56"/>
  <c r="CP102" i="56"/>
  <c r="CP158" i="56"/>
  <c r="CP68" i="56"/>
  <c r="CP64" i="56"/>
  <c r="DE71" i="56"/>
  <c r="DA71" i="56"/>
  <c r="CW71" i="56"/>
  <c r="CS71" i="56"/>
  <c r="DD70" i="56"/>
  <c r="CZ70" i="56"/>
  <c r="CV70" i="56"/>
  <c r="CR70" i="56"/>
  <c r="DC69" i="56"/>
  <c r="CY69" i="56"/>
  <c r="CU69" i="56"/>
  <c r="CQ69" i="56"/>
  <c r="DB68" i="56"/>
  <c r="CX68" i="56"/>
  <c r="CT68" i="56"/>
  <c r="DE67" i="56"/>
  <c r="DA67" i="56"/>
  <c r="CW67" i="56"/>
  <c r="CS67" i="56"/>
  <c r="DD66" i="56"/>
  <c r="CZ66" i="56"/>
  <c r="CV66" i="56"/>
  <c r="CR66" i="56"/>
  <c r="DC65" i="56"/>
  <c r="CY65" i="56"/>
  <c r="CU65" i="56"/>
  <c r="CQ65" i="56"/>
  <c r="DB64" i="56"/>
  <c r="CX64" i="56"/>
  <c r="CT64" i="56"/>
  <c r="DE63" i="56"/>
  <c r="DA63" i="56"/>
  <c r="CW63" i="56"/>
  <c r="CS63" i="56"/>
  <c r="DD62" i="56"/>
  <c r="CZ62" i="56"/>
  <c r="CV62" i="56"/>
  <c r="CR62" i="56"/>
  <c r="DC61" i="56"/>
  <c r="CY61" i="56"/>
  <c r="CU61" i="56"/>
  <c r="CQ61" i="56"/>
  <c r="DB60" i="56"/>
  <c r="CX60" i="56"/>
  <c r="CT60" i="56"/>
  <c r="CP124" i="56"/>
  <c r="CP120" i="56"/>
  <c r="DE127" i="56"/>
  <c r="DA127" i="56"/>
  <c r="CW127" i="56"/>
  <c r="CS127" i="56"/>
  <c r="DD126" i="56"/>
  <c r="DC125" i="56"/>
  <c r="DB124" i="56"/>
  <c r="DA123" i="56"/>
  <c r="CZ122" i="56"/>
  <c r="CY121" i="56"/>
  <c r="CX120" i="56"/>
  <c r="CW119" i="56"/>
  <c r="CV118" i="56"/>
  <c r="CU117" i="56"/>
  <c r="CT116" i="56"/>
  <c r="CP134" i="56"/>
  <c r="CS141" i="56"/>
  <c r="CR140" i="56"/>
  <c r="CQ139" i="56"/>
  <c r="DE137" i="56"/>
  <c r="DD136" i="56"/>
  <c r="DC135" i="56"/>
  <c r="DB134" i="56"/>
  <c r="DA133" i="56"/>
  <c r="CZ132" i="56"/>
  <c r="CY131" i="56"/>
  <c r="CX130" i="56"/>
  <c r="CP152" i="56"/>
  <c r="CW155" i="56"/>
  <c r="CV154" i="56"/>
  <c r="CU153" i="56"/>
  <c r="CT152" i="56"/>
  <c r="CS151" i="56"/>
  <c r="CR150" i="56"/>
  <c r="CQ149" i="56"/>
  <c r="DE147" i="56"/>
  <c r="DD146" i="56"/>
  <c r="DC145" i="56"/>
  <c r="DB144" i="56"/>
  <c r="DA183" i="56"/>
  <c r="CZ182" i="56"/>
  <c r="CY181" i="56"/>
  <c r="CX180" i="56"/>
  <c r="CW179" i="56"/>
  <c r="CV178" i="56"/>
  <c r="CU177" i="56"/>
  <c r="CT176" i="56"/>
  <c r="CS175" i="56"/>
  <c r="CQ173" i="56"/>
  <c r="DD196" i="56"/>
  <c r="CQ195" i="56"/>
  <c r="CX194" i="56"/>
  <c r="CZ192" i="56"/>
  <c r="DB190" i="56"/>
  <c r="CT190" i="56"/>
  <c r="CV188" i="56"/>
  <c r="CX186" i="56"/>
  <c r="CP218" i="56"/>
  <c r="CY223" i="56"/>
  <c r="CZ216" i="56"/>
  <c r="DB214" i="56"/>
  <c r="AE224" i="56"/>
  <c r="AE210" i="56"/>
  <c r="AE196" i="56"/>
  <c r="AE182" i="56"/>
  <c r="AE168" i="56"/>
  <c r="AE140" i="56"/>
  <c r="AE154" i="56"/>
  <c r="AE126" i="56"/>
  <c r="AE84" i="56"/>
  <c r="AE98" i="56"/>
  <c r="AE112" i="56"/>
  <c r="AE220" i="56"/>
  <c r="AE206" i="56"/>
  <c r="AE178" i="56"/>
  <c r="AE136" i="56"/>
  <c r="AE150" i="56"/>
  <c r="AE192" i="56"/>
  <c r="AE122" i="56"/>
  <c r="AE164" i="56"/>
  <c r="AE80" i="56"/>
  <c r="AE94" i="56"/>
  <c r="AE108" i="56"/>
  <c r="AE66" i="56"/>
  <c r="AE216" i="56"/>
  <c r="AE202" i="56"/>
  <c r="AE188" i="56"/>
  <c r="AE174" i="56"/>
  <c r="AE160" i="56"/>
  <c r="AE132" i="56"/>
  <c r="AE146" i="56"/>
  <c r="AE118" i="56"/>
  <c r="AE76" i="56"/>
  <c r="AE90" i="56"/>
  <c r="AE104" i="56"/>
  <c r="AE62" i="56"/>
  <c r="AW225" i="56"/>
  <c r="AW211" i="56"/>
  <c r="AW197" i="56"/>
  <c r="AW183" i="56"/>
  <c r="AW141" i="56"/>
  <c r="AW155" i="56"/>
  <c r="AW169" i="56"/>
  <c r="AW127" i="56"/>
  <c r="AW85" i="56"/>
  <c r="AW99" i="56"/>
  <c r="AW71" i="56"/>
  <c r="AW113" i="56"/>
  <c r="AS225" i="56"/>
  <c r="AS211" i="56"/>
  <c r="AS197" i="56"/>
  <c r="AS183" i="56"/>
  <c r="AS169" i="56"/>
  <c r="AS141" i="56"/>
  <c r="AS155" i="56"/>
  <c r="AS127" i="56"/>
  <c r="AS85" i="56"/>
  <c r="AS99" i="56"/>
  <c r="AS113" i="56"/>
  <c r="AO225" i="56"/>
  <c r="AO211" i="56"/>
  <c r="AO197" i="56"/>
  <c r="AO183" i="56"/>
  <c r="AO141" i="56"/>
  <c r="AO155" i="56"/>
  <c r="AO127" i="56"/>
  <c r="AO85" i="56"/>
  <c r="AO99" i="56"/>
  <c r="AO169" i="56"/>
  <c r="AO113" i="56"/>
  <c r="AO71" i="56"/>
  <c r="AK225" i="56"/>
  <c r="AK211" i="56"/>
  <c r="AK197" i="56"/>
  <c r="AK183" i="56"/>
  <c r="AK169" i="56"/>
  <c r="AK141" i="56"/>
  <c r="AK155" i="56"/>
  <c r="AK127" i="56"/>
  <c r="AK85" i="56"/>
  <c r="AK99" i="56"/>
  <c r="AK113" i="56"/>
  <c r="AK71" i="56"/>
  <c r="AG225" i="56"/>
  <c r="AG211" i="56"/>
  <c r="AG197" i="56"/>
  <c r="AG183" i="56"/>
  <c r="AG141" i="56"/>
  <c r="AG155" i="56"/>
  <c r="AG127" i="56"/>
  <c r="AG85" i="56"/>
  <c r="AG169" i="56"/>
  <c r="AG99" i="56"/>
  <c r="AG71" i="56"/>
  <c r="AG113" i="56"/>
  <c r="AV224" i="56"/>
  <c r="AV210" i="56"/>
  <c r="AV196" i="56"/>
  <c r="AV182" i="56"/>
  <c r="AV168" i="56"/>
  <c r="AV140" i="56"/>
  <c r="AV154" i="56"/>
  <c r="AV126" i="56"/>
  <c r="AV84" i="56"/>
  <c r="AV98" i="56"/>
  <c r="AV112" i="56"/>
  <c r="AR224" i="56"/>
  <c r="AR210" i="56"/>
  <c r="AR182" i="56"/>
  <c r="AR196" i="56"/>
  <c r="AR140" i="56"/>
  <c r="AR154" i="56"/>
  <c r="AR126" i="56"/>
  <c r="AR168" i="56"/>
  <c r="AR84" i="56"/>
  <c r="AR98" i="56"/>
  <c r="AR112" i="56"/>
  <c r="AR70" i="56"/>
  <c r="AN224" i="56"/>
  <c r="AN210" i="56"/>
  <c r="AN196" i="56"/>
  <c r="AN182" i="56"/>
  <c r="AN168" i="56"/>
  <c r="AN140" i="56"/>
  <c r="AN154" i="56"/>
  <c r="AN126" i="56"/>
  <c r="AN84" i="56"/>
  <c r="AN98" i="56"/>
  <c r="AN112" i="56"/>
  <c r="AN70" i="56"/>
  <c r="AJ224" i="56"/>
  <c r="AJ210" i="56"/>
  <c r="AJ196" i="56"/>
  <c r="AJ182" i="56"/>
  <c r="AJ140" i="56"/>
  <c r="AJ168" i="56"/>
  <c r="AJ126" i="56"/>
  <c r="AJ84" i="56"/>
  <c r="AJ154" i="56"/>
  <c r="AJ98" i="56"/>
  <c r="AJ112" i="56"/>
  <c r="AJ70" i="56"/>
  <c r="AF224" i="56"/>
  <c r="AF210" i="56"/>
  <c r="AF196" i="56"/>
  <c r="AF182" i="56"/>
  <c r="AF154" i="56"/>
  <c r="AF168" i="56"/>
  <c r="AF140" i="56"/>
  <c r="AF126" i="56"/>
  <c r="AF84" i="56"/>
  <c r="AF98" i="56"/>
  <c r="AF112" i="56"/>
  <c r="AU223" i="56"/>
  <c r="AU209" i="56"/>
  <c r="AU181" i="56"/>
  <c r="AU195" i="56"/>
  <c r="AU153" i="56"/>
  <c r="AU139" i="56"/>
  <c r="AU125" i="56"/>
  <c r="AU83" i="56"/>
  <c r="AU97" i="56"/>
  <c r="AU111" i="56"/>
  <c r="AU167" i="56"/>
  <c r="AU69" i="56"/>
  <c r="AQ223" i="56"/>
  <c r="AQ209" i="56"/>
  <c r="AQ195" i="56"/>
  <c r="AQ181" i="56"/>
  <c r="AQ167" i="56"/>
  <c r="AQ139" i="56"/>
  <c r="AQ153" i="56"/>
  <c r="AQ125" i="56"/>
  <c r="AQ83" i="56"/>
  <c r="AQ97" i="56"/>
  <c r="AQ111" i="56"/>
  <c r="AQ69" i="56"/>
  <c r="AM223" i="56"/>
  <c r="AM209" i="56"/>
  <c r="AM195" i="56"/>
  <c r="AM181" i="56"/>
  <c r="AM139" i="56"/>
  <c r="AM125" i="56"/>
  <c r="AM83" i="56"/>
  <c r="AM167" i="56"/>
  <c r="AM97" i="56"/>
  <c r="AM153" i="56"/>
  <c r="AM69" i="56"/>
  <c r="AI223" i="56"/>
  <c r="AI209" i="56"/>
  <c r="AI195" i="56"/>
  <c r="AI181" i="56"/>
  <c r="AI153" i="56"/>
  <c r="AI167" i="56"/>
  <c r="AI139" i="56"/>
  <c r="AI125" i="56"/>
  <c r="AI83" i="56"/>
  <c r="AI97" i="56"/>
  <c r="AI111" i="56"/>
  <c r="AX222" i="56"/>
  <c r="AX208" i="56"/>
  <c r="AX180" i="56"/>
  <c r="AX194" i="56"/>
  <c r="AX152" i="56"/>
  <c r="AX138" i="56"/>
  <c r="AX124" i="56"/>
  <c r="AX166" i="56"/>
  <c r="AX82" i="56"/>
  <c r="AX96" i="56"/>
  <c r="AX110" i="56"/>
  <c r="AX68" i="56"/>
  <c r="AT222" i="56"/>
  <c r="AT208" i="56"/>
  <c r="AT194" i="56"/>
  <c r="AT180" i="56"/>
  <c r="AT166" i="56"/>
  <c r="AT138" i="56"/>
  <c r="AT152" i="56"/>
  <c r="AT124" i="56"/>
  <c r="AT82" i="56"/>
  <c r="AT96" i="56"/>
  <c r="AT110" i="56"/>
  <c r="AT68" i="56"/>
  <c r="AP222" i="56"/>
  <c r="AP208" i="56"/>
  <c r="AP194" i="56"/>
  <c r="AP180" i="56"/>
  <c r="AP166" i="56"/>
  <c r="AP138" i="56"/>
  <c r="AP152" i="56"/>
  <c r="AP124" i="56"/>
  <c r="AP82" i="56"/>
  <c r="AP96" i="56"/>
  <c r="AP68" i="56"/>
  <c r="AP110" i="56"/>
  <c r="AL222" i="56"/>
  <c r="AL208" i="56"/>
  <c r="AL194" i="56"/>
  <c r="AL180" i="56"/>
  <c r="AL152" i="56"/>
  <c r="AL138" i="56"/>
  <c r="AL166" i="56"/>
  <c r="AL124" i="56"/>
  <c r="AL82" i="56"/>
  <c r="AL96" i="56"/>
  <c r="AL110" i="56"/>
  <c r="AH222" i="56"/>
  <c r="AH208" i="56"/>
  <c r="AH194" i="56"/>
  <c r="AH180" i="56"/>
  <c r="AH152" i="56"/>
  <c r="AH138" i="56"/>
  <c r="AH166" i="56"/>
  <c r="AH124" i="56"/>
  <c r="AH82" i="56"/>
  <c r="AH96" i="56"/>
  <c r="AH110" i="56"/>
  <c r="AH68" i="56"/>
  <c r="AW221" i="56"/>
  <c r="AW207" i="56"/>
  <c r="AW193" i="56"/>
  <c r="AW179" i="56"/>
  <c r="AW165" i="56"/>
  <c r="AW137" i="56"/>
  <c r="AW151" i="56"/>
  <c r="AW123" i="56"/>
  <c r="AW81" i="56"/>
  <c r="AW95" i="56"/>
  <c r="AW109" i="56"/>
  <c r="AW67" i="56"/>
  <c r="AS221" i="56"/>
  <c r="AS207" i="56"/>
  <c r="AS193" i="56"/>
  <c r="AS179" i="56"/>
  <c r="AS165" i="56"/>
  <c r="AS137" i="56"/>
  <c r="AS123" i="56"/>
  <c r="AS151" i="56"/>
  <c r="AS81" i="56"/>
  <c r="AS95" i="56"/>
  <c r="AS67" i="56"/>
  <c r="AS109" i="56"/>
  <c r="AO221" i="56"/>
  <c r="AO207" i="56"/>
  <c r="AO193" i="56"/>
  <c r="AO179" i="56"/>
  <c r="AO151" i="56"/>
  <c r="AO137" i="56"/>
  <c r="AO123" i="56"/>
  <c r="AO81" i="56"/>
  <c r="AO95" i="56"/>
  <c r="AO67" i="56"/>
  <c r="AO165" i="56"/>
  <c r="AO109" i="56"/>
  <c r="AK221" i="56"/>
  <c r="AK207" i="56"/>
  <c r="AK193" i="56"/>
  <c r="AK179" i="56"/>
  <c r="AK151" i="56"/>
  <c r="AK137" i="56"/>
  <c r="AK165" i="56"/>
  <c r="AK123" i="56"/>
  <c r="AK81" i="56"/>
  <c r="AK95" i="56"/>
  <c r="AK109" i="56"/>
  <c r="AK67" i="56"/>
  <c r="AG221" i="56"/>
  <c r="AG207" i="56"/>
  <c r="AG193" i="56"/>
  <c r="AG179" i="56"/>
  <c r="AG165" i="56"/>
  <c r="AG137" i="56"/>
  <c r="AG151" i="56"/>
  <c r="AG123" i="56"/>
  <c r="AG81" i="56"/>
  <c r="AG95" i="56"/>
  <c r="AG109" i="56"/>
  <c r="AG67" i="56"/>
  <c r="AV220" i="56"/>
  <c r="AV206" i="56"/>
  <c r="AV192" i="56"/>
  <c r="AV178" i="56"/>
  <c r="AV164" i="56"/>
  <c r="AV136" i="56"/>
  <c r="AV122" i="56"/>
  <c r="AV80" i="56"/>
  <c r="AV150" i="56"/>
  <c r="AV94" i="56"/>
  <c r="AV108" i="56"/>
  <c r="AV66" i="56"/>
  <c r="AR220" i="56"/>
  <c r="AR206" i="56"/>
  <c r="AR192" i="56"/>
  <c r="AR178" i="56"/>
  <c r="AR150" i="56"/>
  <c r="AR136" i="56"/>
  <c r="AR122" i="56"/>
  <c r="AR66" i="56"/>
  <c r="AR80" i="56"/>
  <c r="AR164" i="56"/>
  <c r="AR94" i="56"/>
  <c r="AR108" i="56"/>
  <c r="AN220" i="56"/>
  <c r="AN206" i="56"/>
  <c r="AN192" i="56"/>
  <c r="AN178" i="56"/>
  <c r="AN150" i="56"/>
  <c r="AN136" i="56"/>
  <c r="AN164" i="56"/>
  <c r="AN122" i="56"/>
  <c r="AN66" i="56"/>
  <c r="AN80" i="56"/>
  <c r="AN94" i="56"/>
  <c r="AN108" i="56"/>
  <c r="AJ220" i="56"/>
  <c r="AJ206" i="56"/>
  <c r="AJ192" i="56"/>
  <c r="AJ178" i="56"/>
  <c r="AJ164" i="56"/>
  <c r="AJ136" i="56"/>
  <c r="AJ150" i="56"/>
  <c r="AJ122" i="56"/>
  <c r="AJ66" i="56"/>
  <c r="AJ80" i="56"/>
  <c r="AJ94" i="56"/>
  <c r="AJ108" i="56"/>
  <c r="AF220" i="56"/>
  <c r="AF206" i="56"/>
  <c r="AF192" i="56"/>
  <c r="AF178" i="56"/>
  <c r="AF164" i="56"/>
  <c r="AF136" i="56"/>
  <c r="AF122" i="56"/>
  <c r="AF66" i="56"/>
  <c r="AF80" i="56"/>
  <c r="AF94" i="56"/>
  <c r="AF150" i="56"/>
  <c r="AU219" i="56"/>
  <c r="AU205" i="56"/>
  <c r="AU191" i="56"/>
  <c r="AU177" i="56"/>
  <c r="AU149" i="56"/>
  <c r="AU135" i="56"/>
  <c r="AU121" i="56"/>
  <c r="AU65" i="56"/>
  <c r="AU163" i="56"/>
  <c r="AU79" i="56"/>
  <c r="AU93" i="56"/>
  <c r="AU107" i="56"/>
  <c r="AQ219" i="56"/>
  <c r="AQ205" i="56"/>
  <c r="AQ191" i="56"/>
  <c r="AQ177" i="56"/>
  <c r="AQ149" i="56"/>
  <c r="AQ135" i="56"/>
  <c r="AQ163" i="56"/>
  <c r="AQ121" i="56"/>
  <c r="AQ65" i="56"/>
  <c r="AQ79" i="56"/>
  <c r="AQ93" i="56"/>
  <c r="AQ107" i="56"/>
  <c r="AM219" i="56"/>
  <c r="AM177" i="56"/>
  <c r="AM205" i="56"/>
  <c r="AM191" i="56"/>
  <c r="AM149" i="56"/>
  <c r="AM163" i="56"/>
  <c r="AM135" i="56"/>
  <c r="AM121" i="56"/>
  <c r="AM65" i="56"/>
  <c r="AM79" i="56"/>
  <c r="AM93" i="56"/>
  <c r="AM107" i="56"/>
  <c r="AI219" i="56"/>
  <c r="AI177" i="56"/>
  <c r="AI205" i="56"/>
  <c r="AI191" i="56"/>
  <c r="AI149" i="56"/>
  <c r="AI163" i="56"/>
  <c r="AI135" i="56"/>
  <c r="AI121" i="56"/>
  <c r="AI65" i="56"/>
  <c r="AI79" i="56"/>
  <c r="AI93" i="56"/>
  <c r="AI107" i="56"/>
  <c r="AX218" i="56"/>
  <c r="AX176" i="56"/>
  <c r="AX204" i="56"/>
  <c r="AX190" i="56"/>
  <c r="AX148" i="56"/>
  <c r="AX134" i="56"/>
  <c r="AX162" i="56"/>
  <c r="AX120" i="56"/>
  <c r="AX64" i="56"/>
  <c r="AX78" i="56"/>
  <c r="AX92" i="56"/>
  <c r="AX106" i="56"/>
  <c r="AT218" i="56"/>
  <c r="AT176" i="56"/>
  <c r="AT204" i="56"/>
  <c r="AT190" i="56"/>
  <c r="AT148" i="56"/>
  <c r="AT134" i="56"/>
  <c r="AT162" i="56"/>
  <c r="AT64" i="56"/>
  <c r="AT120" i="56"/>
  <c r="AT78" i="56"/>
  <c r="AT92" i="56"/>
  <c r="AT106" i="56"/>
  <c r="AP218" i="56"/>
  <c r="AP176" i="56"/>
  <c r="AP204" i="56"/>
  <c r="AP190" i="56"/>
  <c r="AP148" i="56"/>
  <c r="AP162" i="56"/>
  <c r="AP134" i="56"/>
  <c r="AP64" i="56"/>
  <c r="AP78" i="56"/>
  <c r="AP92" i="56"/>
  <c r="AP120" i="56"/>
  <c r="AP106" i="56"/>
  <c r="AL218" i="56"/>
  <c r="AL176" i="56"/>
  <c r="AL204" i="56"/>
  <c r="AL190" i="56"/>
  <c r="AL148" i="56"/>
  <c r="AL162" i="56"/>
  <c r="AL134" i="56"/>
  <c r="AL64" i="56"/>
  <c r="AL120" i="56"/>
  <c r="AL78" i="56"/>
  <c r="AL92" i="56"/>
  <c r="AL106" i="56"/>
  <c r="AH218" i="56"/>
  <c r="AH176" i="56"/>
  <c r="AH204" i="56"/>
  <c r="AH190" i="56"/>
  <c r="AH148" i="56"/>
  <c r="AH134" i="56"/>
  <c r="AH64" i="56"/>
  <c r="AH78" i="56"/>
  <c r="AH92" i="56"/>
  <c r="AH162" i="56"/>
  <c r="AH106" i="56"/>
  <c r="AH120" i="56"/>
  <c r="AW217" i="56"/>
  <c r="AW175" i="56"/>
  <c r="AW203" i="56"/>
  <c r="AW189" i="56"/>
  <c r="AW147" i="56"/>
  <c r="AW133" i="56"/>
  <c r="AW161" i="56"/>
  <c r="AW63" i="56"/>
  <c r="AW119" i="56"/>
  <c r="AW77" i="56"/>
  <c r="AW91" i="56"/>
  <c r="AW105" i="56"/>
  <c r="AS217" i="56"/>
  <c r="AS175" i="56"/>
  <c r="AS203" i="56"/>
  <c r="AS189" i="56"/>
  <c r="AS147" i="56"/>
  <c r="AS161" i="56"/>
  <c r="AS133" i="56"/>
  <c r="AS63" i="56"/>
  <c r="AS77" i="56"/>
  <c r="AS91" i="56"/>
  <c r="AS105" i="56"/>
  <c r="AS119" i="56"/>
  <c r="AO217" i="56"/>
  <c r="AO175" i="56"/>
  <c r="AO203" i="56"/>
  <c r="AO189" i="56"/>
  <c r="AO147" i="56"/>
  <c r="AO161" i="56"/>
  <c r="AO133" i="56"/>
  <c r="AO63" i="56"/>
  <c r="AO119" i="56"/>
  <c r="AO77" i="56"/>
  <c r="AO91" i="56"/>
  <c r="AO105" i="56"/>
  <c r="AK217" i="56"/>
  <c r="AK175" i="56"/>
  <c r="AK203" i="56"/>
  <c r="AK189" i="56"/>
  <c r="AK147" i="56"/>
  <c r="AK133" i="56"/>
  <c r="AK63" i="56"/>
  <c r="AK77" i="56"/>
  <c r="AK161" i="56"/>
  <c r="AK91" i="56"/>
  <c r="AK119" i="56"/>
  <c r="AK105" i="56"/>
  <c r="AG217" i="56"/>
  <c r="AG203" i="56"/>
  <c r="AG175" i="56"/>
  <c r="AG189" i="56"/>
  <c r="AG147" i="56"/>
  <c r="AG133" i="56"/>
  <c r="AG161" i="56"/>
  <c r="AG63" i="56"/>
  <c r="AG119" i="56"/>
  <c r="AG77" i="56"/>
  <c r="AG91" i="56"/>
  <c r="AG105" i="56"/>
  <c r="AV216" i="56"/>
  <c r="AV174" i="56"/>
  <c r="AV202" i="56"/>
  <c r="AV188" i="56"/>
  <c r="AV146" i="56"/>
  <c r="AV160" i="56"/>
  <c r="AV132" i="56"/>
  <c r="AV62" i="56"/>
  <c r="AV76" i="56"/>
  <c r="AV90" i="56"/>
  <c r="AV118" i="56"/>
  <c r="AV104" i="56"/>
  <c r="AR216" i="56"/>
  <c r="AR202" i="56"/>
  <c r="AR174" i="56"/>
  <c r="AR188" i="56"/>
  <c r="AR146" i="56"/>
  <c r="AR160" i="56"/>
  <c r="AR132" i="56"/>
  <c r="AR62" i="56"/>
  <c r="AR118" i="56"/>
  <c r="AR76" i="56"/>
  <c r="AR90" i="56"/>
  <c r="AN216" i="56"/>
  <c r="AN174" i="56"/>
  <c r="AN202" i="56"/>
  <c r="AN188" i="56"/>
  <c r="AN146" i="56"/>
  <c r="AN132" i="56"/>
  <c r="AN62" i="56"/>
  <c r="AN160" i="56"/>
  <c r="AN76" i="56"/>
  <c r="AN90" i="56"/>
  <c r="AN104" i="56"/>
  <c r="AN118" i="56"/>
  <c r="AJ216" i="56"/>
  <c r="AJ202" i="56"/>
  <c r="AJ174" i="56"/>
  <c r="AJ188" i="56"/>
  <c r="AJ146" i="56"/>
  <c r="AJ132" i="56"/>
  <c r="AJ160" i="56"/>
  <c r="AJ62" i="56"/>
  <c r="AJ118" i="56"/>
  <c r="AJ76" i="56"/>
  <c r="AJ90" i="56"/>
  <c r="AJ104" i="56"/>
  <c r="AF216" i="56"/>
  <c r="AF174" i="56"/>
  <c r="AF202" i="56"/>
  <c r="AF188" i="56"/>
  <c r="AF146" i="56"/>
  <c r="AF160" i="56"/>
  <c r="AF132" i="56"/>
  <c r="AF62" i="56"/>
  <c r="AF76" i="56"/>
  <c r="AF90" i="56"/>
  <c r="AF104" i="56"/>
  <c r="AF118" i="56"/>
  <c r="AU215" i="56"/>
  <c r="AU201" i="56"/>
  <c r="AU173" i="56"/>
  <c r="AU187" i="56"/>
  <c r="AU145" i="56"/>
  <c r="AU159" i="56"/>
  <c r="AU131" i="56"/>
  <c r="AU61" i="56"/>
  <c r="AU117" i="56"/>
  <c r="AU75" i="56"/>
  <c r="AU89" i="56"/>
  <c r="AU103" i="56"/>
  <c r="AQ215" i="56"/>
  <c r="AQ173" i="56"/>
  <c r="AQ201" i="56"/>
  <c r="AQ187" i="56"/>
  <c r="AQ145" i="56"/>
  <c r="AQ131" i="56"/>
  <c r="AQ159" i="56"/>
  <c r="AQ61" i="56"/>
  <c r="AQ75" i="56"/>
  <c r="AQ89" i="56"/>
  <c r="AQ117" i="56"/>
  <c r="AQ103" i="56"/>
  <c r="AM215" i="56"/>
  <c r="AM201" i="56"/>
  <c r="AM173" i="56"/>
  <c r="AM187" i="56"/>
  <c r="AM145" i="56"/>
  <c r="AM131" i="56"/>
  <c r="AM159" i="56"/>
  <c r="AM61" i="56"/>
  <c r="AM117" i="56"/>
  <c r="AM75" i="56"/>
  <c r="AM89" i="56"/>
  <c r="AM103" i="56"/>
  <c r="AI215" i="56"/>
  <c r="AI173" i="56"/>
  <c r="AI201" i="56"/>
  <c r="AI187" i="56"/>
  <c r="AI145" i="56"/>
  <c r="AI159" i="56"/>
  <c r="AI131" i="56"/>
  <c r="AI61" i="56"/>
  <c r="AI75" i="56"/>
  <c r="AI89" i="56"/>
  <c r="AI117" i="56"/>
  <c r="AI103" i="56"/>
  <c r="AX214" i="56"/>
  <c r="AX200" i="56"/>
  <c r="AX172" i="56"/>
  <c r="AX186" i="56"/>
  <c r="AX144" i="56"/>
  <c r="AX158" i="56"/>
  <c r="AX130" i="56"/>
  <c r="AX60" i="56"/>
  <c r="AX116" i="56"/>
  <c r="AX74" i="56"/>
  <c r="AX88" i="56"/>
  <c r="AX102" i="56"/>
  <c r="AT214" i="56"/>
  <c r="AT172" i="56"/>
  <c r="AT200" i="56"/>
  <c r="AT186" i="56"/>
  <c r="AT144" i="56"/>
  <c r="AT130" i="56"/>
  <c r="AT60" i="56"/>
  <c r="AT74" i="56"/>
  <c r="AT88" i="56"/>
  <c r="AT158" i="56"/>
  <c r="AT102" i="56"/>
  <c r="AP214" i="56"/>
  <c r="AP200" i="56"/>
  <c r="AP172" i="56"/>
  <c r="AP186" i="56"/>
  <c r="AP144" i="56"/>
  <c r="AP130" i="56"/>
  <c r="AP158" i="56"/>
  <c r="AP60" i="56"/>
  <c r="AP116" i="56"/>
  <c r="AP74" i="56"/>
  <c r="AP88" i="56"/>
  <c r="AP102" i="56"/>
  <c r="AL214" i="56"/>
  <c r="AL172" i="56"/>
  <c r="AL200" i="56"/>
  <c r="AL186" i="56"/>
  <c r="AL144" i="56"/>
  <c r="AL158" i="56"/>
  <c r="AL130" i="56"/>
  <c r="AL60" i="56"/>
  <c r="AL74" i="56"/>
  <c r="AL88" i="56"/>
  <c r="AL102" i="56"/>
  <c r="AL116" i="56"/>
  <c r="AH214" i="56"/>
  <c r="AH200" i="56"/>
  <c r="AH172" i="56"/>
  <c r="AH186" i="56"/>
  <c r="AH144" i="56"/>
  <c r="AH158" i="56"/>
  <c r="AH130" i="56"/>
  <c r="AH60" i="56"/>
  <c r="AH116" i="56"/>
  <c r="AH74" i="56"/>
  <c r="AH88" i="56"/>
  <c r="AH102" i="56"/>
  <c r="AW213" i="56"/>
  <c r="AW171" i="56"/>
  <c r="AW199" i="56"/>
  <c r="AW185" i="56"/>
  <c r="AW143" i="56"/>
  <c r="AW129" i="56"/>
  <c r="AW59" i="56"/>
  <c r="AW73" i="56"/>
  <c r="AW157" i="56"/>
  <c r="AW87" i="56"/>
  <c r="AW115" i="56"/>
  <c r="AW101" i="56"/>
  <c r="AS213" i="56"/>
  <c r="AS199" i="56"/>
  <c r="AS171" i="56"/>
  <c r="AS185" i="56"/>
  <c r="AS143" i="56"/>
  <c r="AS129" i="56"/>
  <c r="AS157" i="56"/>
  <c r="AS59" i="56"/>
  <c r="AS115" i="56"/>
  <c r="AS73" i="56"/>
  <c r="AS87" i="56"/>
  <c r="AS101" i="56"/>
  <c r="AO213" i="56"/>
  <c r="AO171" i="56"/>
  <c r="AO199" i="56"/>
  <c r="AO185" i="56"/>
  <c r="AO143" i="56"/>
  <c r="AO157" i="56"/>
  <c r="AO129" i="56"/>
  <c r="AO59" i="56"/>
  <c r="AO73" i="56"/>
  <c r="AO87" i="56"/>
  <c r="AO115" i="56"/>
  <c r="AO101" i="56"/>
  <c r="AK213" i="56"/>
  <c r="AK199" i="56"/>
  <c r="AK171" i="56"/>
  <c r="AK185" i="56"/>
  <c r="AK143" i="56"/>
  <c r="AK157" i="56"/>
  <c r="AK129" i="56"/>
  <c r="AK59" i="56"/>
  <c r="AK115" i="56"/>
  <c r="AK73" i="56"/>
  <c r="AK87" i="56"/>
  <c r="AG213" i="56"/>
  <c r="AG171" i="56"/>
  <c r="AG199" i="56"/>
  <c r="AG185" i="56"/>
  <c r="AG143" i="56"/>
  <c r="AG129" i="56"/>
  <c r="AG59" i="56"/>
  <c r="AG157" i="56"/>
  <c r="AG73" i="56"/>
  <c r="AG87" i="56"/>
  <c r="AG101" i="56"/>
  <c r="AG115" i="56"/>
  <c r="AS71" i="56"/>
  <c r="AL68" i="56"/>
  <c r="AR104" i="56"/>
  <c r="AE225" i="56"/>
  <c r="AE211" i="56"/>
  <c r="AE197" i="56"/>
  <c r="AE183" i="56"/>
  <c r="AE169" i="56"/>
  <c r="AE141" i="56"/>
  <c r="AE155" i="56"/>
  <c r="AE113" i="56"/>
  <c r="AE127" i="56"/>
  <c r="AE85" i="56"/>
  <c r="AE71" i="56"/>
  <c r="AE221" i="56"/>
  <c r="AE193" i="56"/>
  <c r="AE179" i="56"/>
  <c r="AE207" i="56"/>
  <c r="AE165" i="56"/>
  <c r="AE137" i="56"/>
  <c r="AE109" i="56"/>
  <c r="AE123" i="56"/>
  <c r="AE151" i="56"/>
  <c r="AE81" i="56"/>
  <c r="AE67" i="56"/>
  <c r="AE95" i="56"/>
  <c r="AE217" i="56"/>
  <c r="AE203" i="56"/>
  <c r="AE189" i="56"/>
  <c r="AE175" i="56"/>
  <c r="AE161" i="56"/>
  <c r="AE133" i="56"/>
  <c r="AE147" i="56"/>
  <c r="AE105" i="56"/>
  <c r="AE119" i="56"/>
  <c r="AE77" i="56"/>
  <c r="AE63" i="56"/>
  <c r="AE91" i="56"/>
  <c r="AX197" i="56"/>
  <c r="AX225" i="56"/>
  <c r="AX211" i="56"/>
  <c r="AX183" i="56"/>
  <c r="AX169" i="56"/>
  <c r="AX141" i="56"/>
  <c r="AX113" i="56"/>
  <c r="AX127" i="56"/>
  <c r="AX155" i="56"/>
  <c r="AX85" i="56"/>
  <c r="AX99" i="56"/>
  <c r="AX71" i="56"/>
  <c r="AT225" i="56"/>
  <c r="AT211" i="56"/>
  <c r="AT197" i="56"/>
  <c r="AT183" i="56"/>
  <c r="AT169" i="56"/>
  <c r="AT141" i="56"/>
  <c r="AT155" i="56"/>
  <c r="AT113" i="56"/>
  <c r="AT127" i="56"/>
  <c r="AT85" i="56"/>
  <c r="AT71" i="56"/>
  <c r="AP197" i="56"/>
  <c r="AP225" i="56"/>
  <c r="AP211" i="56"/>
  <c r="AP183" i="56"/>
  <c r="AP169" i="56"/>
  <c r="AP141" i="56"/>
  <c r="AP113" i="56"/>
  <c r="AP127" i="56"/>
  <c r="AP155" i="56"/>
  <c r="AP85" i="56"/>
  <c r="AP71" i="56"/>
  <c r="AP99" i="56"/>
  <c r="AL225" i="56"/>
  <c r="AL211" i="56"/>
  <c r="AL197" i="56"/>
  <c r="AL183" i="56"/>
  <c r="AL169" i="56"/>
  <c r="AL141" i="56"/>
  <c r="AL155" i="56"/>
  <c r="AL113" i="56"/>
  <c r="AL127" i="56"/>
  <c r="AL85" i="56"/>
  <c r="AL71" i="56"/>
  <c r="AL99" i="56"/>
  <c r="AH225" i="56"/>
  <c r="AH197" i="56"/>
  <c r="AH183" i="56"/>
  <c r="AH169" i="56"/>
  <c r="AH211" i="56"/>
  <c r="AH141" i="56"/>
  <c r="AH113" i="56"/>
  <c r="AH127" i="56"/>
  <c r="AH155" i="56"/>
  <c r="AH85" i="56"/>
  <c r="AH99" i="56"/>
  <c r="AH71" i="56"/>
  <c r="AW224" i="56"/>
  <c r="AW210" i="56"/>
  <c r="AW182" i="56"/>
  <c r="AW196" i="56"/>
  <c r="AW168" i="56"/>
  <c r="AW140" i="56"/>
  <c r="AW154" i="56"/>
  <c r="AW112" i="56"/>
  <c r="AW126" i="56"/>
  <c r="AW84" i="56"/>
  <c r="AW70" i="56"/>
  <c r="AS224" i="56"/>
  <c r="AS196" i="56"/>
  <c r="AS182" i="56"/>
  <c r="AS210" i="56"/>
  <c r="AS168" i="56"/>
  <c r="AS140" i="56"/>
  <c r="AS112" i="56"/>
  <c r="AS126" i="56"/>
  <c r="AS154" i="56"/>
  <c r="AS84" i="56"/>
  <c r="AS70" i="56"/>
  <c r="AS98" i="56"/>
  <c r="AO224" i="56"/>
  <c r="AO210" i="56"/>
  <c r="AO196" i="56"/>
  <c r="AO182" i="56"/>
  <c r="AO168" i="56"/>
  <c r="AO140" i="56"/>
  <c r="AO154" i="56"/>
  <c r="AO112" i="56"/>
  <c r="AO126" i="56"/>
  <c r="AO84" i="56"/>
  <c r="AO70" i="56"/>
  <c r="AO98" i="56"/>
  <c r="AK196" i="56"/>
  <c r="AK224" i="56"/>
  <c r="AK210" i="56"/>
  <c r="AK182" i="56"/>
  <c r="AK168" i="56"/>
  <c r="AK140" i="56"/>
  <c r="AK112" i="56"/>
  <c r="AK126" i="56"/>
  <c r="AK84" i="56"/>
  <c r="AK98" i="56"/>
  <c r="AK70" i="56"/>
  <c r="AK154" i="56"/>
  <c r="AG224" i="56"/>
  <c r="AG210" i="56"/>
  <c r="AG182" i="56"/>
  <c r="AG196" i="56"/>
  <c r="AG154" i="56"/>
  <c r="AG168" i="56"/>
  <c r="AG140" i="56"/>
  <c r="AG112" i="56"/>
  <c r="AG126" i="56"/>
  <c r="AG84" i="56"/>
  <c r="AG70" i="56"/>
  <c r="AV195" i="56"/>
  <c r="AV223" i="56"/>
  <c r="AV209" i="56"/>
  <c r="AV181" i="56"/>
  <c r="AV167" i="56"/>
  <c r="AV153" i="56"/>
  <c r="AV139" i="56"/>
  <c r="AV111" i="56"/>
  <c r="AV125" i="56"/>
  <c r="AV83" i="56"/>
  <c r="AV69" i="56"/>
  <c r="AV97" i="56"/>
  <c r="AR223" i="56"/>
  <c r="AR209" i="56"/>
  <c r="AR195" i="56"/>
  <c r="AR181" i="56"/>
  <c r="AR167" i="56"/>
  <c r="AR139" i="56"/>
  <c r="AR153" i="56"/>
  <c r="AR111" i="56"/>
  <c r="AR125" i="56"/>
  <c r="AR83" i="56"/>
  <c r="AR69" i="56"/>
  <c r="AR97" i="56"/>
  <c r="AN209" i="56"/>
  <c r="AN223" i="56"/>
  <c r="AN195" i="56"/>
  <c r="AN181" i="56"/>
  <c r="AN167" i="56"/>
  <c r="AN153" i="56"/>
  <c r="AN139" i="56"/>
  <c r="AN111" i="56"/>
  <c r="AN125" i="56"/>
  <c r="AN83" i="56"/>
  <c r="AN97" i="56"/>
  <c r="AN69" i="56"/>
  <c r="AJ223" i="56"/>
  <c r="AJ195" i="56"/>
  <c r="AJ181" i="56"/>
  <c r="AJ209" i="56"/>
  <c r="AJ153" i="56"/>
  <c r="AJ167" i="56"/>
  <c r="AJ139" i="56"/>
  <c r="AJ111" i="56"/>
  <c r="AJ125" i="56"/>
  <c r="AJ83" i="56"/>
  <c r="AJ69" i="56"/>
  <c r="AF223" i="56"/>
  <c r="AF195" i="56"/>
  <c r="AF209" i="56"/>
  <c r="AF181" i="56"/>
  <c r="AF167" i="56"/>
  <c r="AF153" i="56"/>
  <c r="AF139" i="56"/>
  <c r="AF111" i="56"/>
  <c r="AF125" i="56"/>
  <c r="AF83" i="56"/>
  <c r="AF69" i="56"/>
  <c r="AF97" i="56"/>
  <c r="AU222" i="56"/>
  <c r="AU208" i="56"/>
  <c r="AU194" i="56"/>
  <c r="AU180" i="56"/>
  <c r="AU166" i="56"/>
  <c r="AU138" i="56"/>
  <c r="AU110" i="56"/>
  <c r="AU152" i="56"/>
  <c r="AU124" i="56"/>
  <c r="AU82" i="56"/>
  <c r="AU68" i="56"/>
  <c r="AU96" i="56"/>
  <c r="AQ222" i="56"/>
  <c r="AQ208" i="56"/>
  <c r="AQ194" i="56"/>
  <c r="AQ166" i="56"/>
  <c r="AQ180" i="56"/>
  <c r="AQ152" i="56"/>
  <c r="AQ138" i="56"/>
  <c r="AQ110" i="56"/>
  <c r="AQ124" i="56"/>
  <c r="AQ82" i="56"/>
  <c r="AQ96" i="56"/>
  <c r="AQ68" i="56"/>
  <c r="AM222" i="56"/>
  <c r="AM166" i="56"/>
  <c r="AM194" i="56"/>
  <c r="AM180" i="56"/>
  <c r="AM208" i="56"/>
  <c r="AM152" i="56"/>
  <c r="AM138" i="56"/>
  <c r="AM110" i="56"/>
  <c r="AM124" i="56"/>
  <c r="AM82" i="56"/>
  <c r="AM68" i="56"/>
  <c r="AI222" i="56"/>
  <c r="AI194" i="56"/>
  <c r="AI208" i="56"/>
  <c r="AI166" i="56"/>
  <c r="AI180" i="56"/>
  <c r="AI152" i="56"/>
  <c r="AI138" i="56"/>
  <c r="AI110" i="56"/>
  <c r="AI124" i="56"/>
  <c r="AI82" i="56"/>
  <c r="AI68" i="56"/>
  <c r="AI96" i="56"/>
  <c r="AX193" i="56"/>
  <c r="AX207" i="56"/>
  <c r="AX165" i="56"/>
  <c r="AX179" i="56"/>
  <c r="AX221" i="56"/>
  <c r="AX137" i="56"/>
  <c r="AX109" i="56"/>
  <c r="AX123" i="56"/>
  <c r="AX151" i="56"/>
  <c r="AX81" i="56"/>
  <c r="AX67" i="56"/>
  <c r="AX95" i="56"/>
  <c r="AT221" i="56"/>
  <c r="AT193" i="56"/>
  <c r="AT207" i="56"/>
  <c r="AT165" i="56"/>
  <c r="AT179" i="56"/>
  <c r="AT151" i="56"/>
  <c r="AT137" i="56"/>
  <c r="AT109" i="56"/>
  <c r="AT123" i="56"/>
  <c r="AT81" i="56"/>
  <c r="AT95" i="56"/>
  <c r="AT67" i="56"/>
  <c r="AP221" i="56"/>
  <c r="AP193" i="56"/>
  <c r="AP179" i="56"/>
  <c r="AP165" i="56"/>
  <c r="AP207" i="56"/>
  <c r="AP151" i="56"/>
  <c r="AP137" i="56"/>
  <c r="AP109" i="56"/>
  <c r="AP123" i="56"/>
  <c r="AP81" i="56"/>
  <c r="AP67" i="56"/>
  <c r="AL221" i="56"/>
  <c r="AL193" i="56"/>
  <c r="AL207" i="56"/>
  <c r="AL165" i="56"/>
  <c r="AL179" i="56"/>
  <c r="AL151" i="56"/>
  <c r="AL137" i="56"/>
  <c r="AL109" i="56"/>
  <c r="AL123" i="56"/>
  <c r="AL81" i="56"/>
  <c r="AL95" i="56"/>
  <c r="AL67" i="56"/>
  <c r="AH193" i="56"/>
  <c r="AH207" i="56"/>
  <c r="AH221" i="56"/>
  <c r="AH165" i="56"/>
  <c r="AH179" i="56"/>
  <c r="AH137" i="56"/>
  <c r="AH109" i="56"/>
  <c r="AH123" i="56"/>
  <c r="AH81" i="56"/>
  <c r="AH95" i="56"/>
  <c r="AH151" i="56"/>
  <c r="AW220" i="56"/>
  <c r="AW192" i="56"/>
  <c r="AW206" i="56"/>
  <c r="AW164" i="56"/>
  <c r="AW150" i="56"/>
  <c r="AW178" i="56"/>
  <c r="AW136" i="56"/>
  <c r="AW108" i="56"/>
  <c r="AW122" i="56"/>
  <c r="AW80" i="56"/>
  <c r="AW94" i="56"/>
  <c r="AW66" i="56"/>
  <c r="AS220" i="56"/>
  <c r="AS192" i="56"/>
  <c r="AS206" i="56"/>
  <c r="AS178" i="56"/>
  <c r="AS164" i="56"/>
  <c r="AS150" i="56"/>
  <c r="AS136" i="56"/>
  <c r="AS108" i="56"/>
  <c r="AS122" i="56"/>
  <c r="AS80" i="56"/>
  <c r="AS66" i="56"/>
  <c r="AO220" i="56"/>
  <c r="AO192" i="56"/>
  <c r="AO206" i="56"/>
  <c r="AO164" i="56"/>
  <c r="AO178" i="56"/>
  <c r="AO150" i="56"/>
  <c r="AO136" i="56"/>
  <c r="AO108" i="56"/>
  <c r="AO122" i="56"/>
  <c r="AO66" i="56"/>
  <c r="AO80" i="56"/>
  <c r="AO94" i="56"/>
  <c r="AK192" i="56"/>
  <c r="AK220" i="56"/>
  <c r="AK206" i="56"/>
  <c r="AK164" i="56"/>
  <c r="AK178" i="56"/>
  <c r="AK136" i="56"/>
  <c r="AK150" i="56"/>
  <c r="AK108" i="56"/>
  <c r="AK122" i="56"/>
  <c r="AK66" i="56"/>
  <c r="AK80" i="56"/>
  <c r="AK94" i="56"/>
  <c r="AG220" i="56"/>
  <c r="AG192" i="56"/>
  <c r="AG206" i="56"/>
  <c r="AG164" i="56"/>
  <c r="AG150" i="56"/>
  <c r="AG178" i="56"/>
  <c r="AG136" i="56"/>
  <c r="AG108" i="56"/>
  <c r="AG122" i="56"/>
  <c r="AG66" i="56"/>
  <c r="AG80" i="56"/>
  <c r="AG94" i="56"/>
  <c r="AV219" i="56"/>
  <c r="AV191" i="56"/>
  <c r="AV163" i="56"/>
  <c r="AV177" i="56"/>
  <c r="AV149" i="56"/>
  <c r="AV135" i="56"/>
  <c r="AV107" i="56"/>
  <c r="AV205" i="56"/>
  <c r="AV121" i="56"/>
  <c r="AV65" i="56"/>
  <c r="AV79" i="56"/>
  <c r="AR219" i="56"/>
  <c r="AR191" i="56"/>
  <c r="AR205" i="56"/>
  <c r="AR177" i="56"/>
  <c r="AR163" i="56"/>
  <c r="AR149" i="56"/>
  <c r="AR135" i="56"/>
  <c r="AR107" i="56"/>
  <c r="AR121" i="56"/>
  <c r="AR65" i="56"/>
  <c r="AR79" i="56"/>
  <c r="AR93" i="56"/>
  <c r="AG98" i="56"/>
  <c r="AS94" i="56"/>
  <c r="AE223" i="56"/>
  <c r="AE195" i="56"/>
  <c r="AE209" i="56"/>
  <c r="AE167" i="56"/>
  <c r="AE153" i="56"/>
  <c r="AE181" i="56"/>
  <c r="AE83" i="56"/>
  <c r="AE139" i="56"/>
  <c r="AE97" i="56"/>
  <c r="AE111" i="56"/>
  <c r="AE191" i="56"/>
  <c r="AE219" i="56"/>
  <c r="AE205" i="56"/>
  <c r="AE163" i="56"/>
  <c r="AE177" i="56"/>
  <c r="AE149" i="56"/>
  <c r="AE79" i="56"/>
  <c r="AE93" i="56"/>
  <c r="AE107" i="56"/>
  <c r="AE215" i="56"/>
  <c r="AE187" i="56"/>
  <c r="AE201" i="56"/>
  <c r="AE159" i="56"/>
  <c r="AE173" i="56"/>
  <c r="AE145" i="56"/>
  <c r="AE75" i="56"/>
  <c r="AE131" i="56"/>
  <c r="AE89" i="56"/>
  <c r="AE103" i="56"/>
  <c r="AV197" i="56"/>
  <c r="AV225" i="56"/>
  <c r="AV211" i="56"/>
  <c r="AV169" i="56"/>
  <c r="AV155" i="56"/>
  <c r="AV183" i="56"/>
  <c r="AV85" i="56"/>
  <c r="AV99" i="56"/>
  <c r="AV113" i="56"/>
  <c r="AR225" i="56"/>
  <c r="AR197" i="56"/>
  <c r="AR211" i="56"/>
  <c r="AR169" i="56"/>
  <c r="AR155" i="56"/>
  <c r="AR183" i="56"/>
  <c r="AR85" i="56"/>
  <c r="AR141" i="56"/>
  <c r="AR99" i="56"/>
  <c r="AR113" i="56"/>
  <c r="AN197" i="56"/>
  <c r="AN225" i="56"/>
  <c r="AN211" i="56"/>
  <c r="AN169" i="56"/>
  <c r="AN183" i="56"/>
  <c r="AN155" i="56"/>
  <c r="AN85" i="56"/>
  <c r="AN99" i="56"/>
  <c r="AN113" i="56"/>
  <c r="AJ225" i="56"/>
  <c r="AJ197" i="56"/>
  <c r="AJ211" i="56"/>
  <c r="AJ169" i="56"/>
  <c r="AJ183" i="56"/>
  <c r="AJ155" i="56"/>
  <c r="AJ85" i="56"/>
  <c r="AJ141" i="56"/>
  <c r="AJ99" i="56"/>
  <c r="AJ113" i="56"/>
  <c r="AF197" i="56"/>
  <c r="AF225" i="56"/>
  <c r="AF211" i="56"/>
  <c r="AF169" i="56"/>
  <c r="AF155" i="56"/>
  <c r="AF85" i="56"/>
  <c r="AF99" i="56"/>
  <c r="AF113" i="56"/>
  <c r="AU224" i="56"/>
  <c r="AU196" i="56"/>
  <c r="AU210" i="56"/>
  <c r="AU168" i="56"/>
  <c r="AU154" i="56"/>
  <c r="AU182" i="56"/>
  <c r="AU84" i="56"/>
  <c r="AU140" i="56"/>
  <c r="AU98" i="56"/>
  <c r="AU112" i="56"/>
  <c r="AQ196" i="56"/>
  <c r="AQ224" i="56"/>
  <c r="AQ210" i="56"/>
  <c r="AQ168" i="56"/>
  <c r="AQ182" i="56"/>
  <c r="AQ154" i="56"/>
  <c r="AQ84" i="56"/>
  <c r="AQ98" i="56"/>
  <c r="AQ112" i="56"/>
  <c r="AM224" i="56"/>
  <c r="AM196" i="56"/>
  <c r="AM210" i="56"/>
  <c r="AM154" i="56"/>
  <c r="AM168" i="56"/>
  <c r="AM182" i="56"/>
  <c r="AM84" i="56"/>
  <c r="AM140" i="56"/>
  <c r="AM98" i="56"/>
  <c r="AM112" i="56"/>
  <c r="AI196" i="56"/>
  <c r="AI224" i="56"/>
  <c r="AI210" i="56"/>
  <c r="AI154" i="56"/>
  <c r="AI168" i="56"/>
  <c r="AI84" i="56"/>
  <c r="AI98" i="56"/>
  <c r="AI182" i="56"/>
  <c r="AI112" i="56"/>
  <c r="AX223" i="56"/>
  <c r="AX195" i="56"/>
  <c r="AX209" i="56"/>
  <c r="AX153" i="56"/>
  <c r="AX167" i="56"/>
  <c r="AX181" i="56"/>
  <c r="AX83" i="56"/>
  <c r="AX139" i="56"/>
  <c r="AX97" i="56"/>
  <c r="AX111" i="56"/>
  <c r="AT195" i="56"/>
  <c r="AT223" i="56"/>
  <c r="AT209" i="56"/>
  <c r="AT153" i="56"/>
  <c r="AT167" i="56"/>
  <c r="AT181" i="56"/>
  <c r="AT83" i="56"/>
  <c r="AT97" i="56"/>
  <c r="AT111" i="56"/>
  <c r="AP223" i="56"/>
  <c r="AP195" i="56"/>
  <c r="AP209" i="56"/>
  <c r="AP153" i="56"/>
  <c r="AP167" i="56"/>
  <c r="AP181" i="56"/>
  <c r="AP83" i="56"/>
  <c r="AP139" i="56"/>
  <c r="AP97" i="56"/>
  <c r="AP111" i="56"/>
  <c r="AL195" i="56"/>
  <c r="AL209" i="56"/>
  <c r="AL223" i="56"/>
  <c r="AL153" i="56"/>
  <c r="AL167" i="56"/>
  <c r="AL83" i="56"/>
  <c r="AL181" i="56"/>
  <c r="AL97" i="56"/>
  <c r="AL111" i="56"/>
  <c r="AH223" i="56"/>
  <c r="AH195" i="56"/>
  <c r="AH209" i="56"/>
  <c r="AH153" i="56"/>
  <c r="AH167" i="56"/>
  <c r="AH181" i="56"/>
  <c r="AH83" i="56"/>
  <c r="AH139" i="56"/>
  <c r="AH97" i="56"/>
  <c r="AH111" i="56"/>
  <c r="AW222" i="56"/>
  <c r="AW194" i="56"/>
  <c r="AW208" i="56"/>
  <c r="AW152" i="56"/>
  <c r="AW166" i="56"/>
  <c r="AW180" i="56"/>
  <c r="AW82" i="56"/>
  <c r="AW96" i="56"/>
  <c r="AW110" i="56"/>
  <c r="AS222" i="56"/>
  <c r="AS194" i="56"/>
  <c r="AS208" i="56"/>
  <c r="AS152" i="56"/>
  <c r="AS166" i="56"/>
  <c r="AS180" i="56"/>
  <c r="AS82" i="56"/>
  <c r="AS138" i="56"/>
  <c r="AS96" i="56"/>
  <c r="AS110" i="56"/>
  <c r="AO222" i="56"/>
  <c r="AO194" i="56"/>
  <c r="AO208" i="56"/>
  <c r="AO152" i="56"/>
  <c r="AO166" i="56"/>
  <c r="AO180" i="56"/>
  <c r="AO82" i="56"/>
  <c r="AO96" i="56"/>
  <c r="AO110" i="56"/>
  <c r="AK222" i="56"/>
  <c r="AK194" i="56"/>
  <c r="AK208" i="56"/>
  <c r="AK152" i="56"/>
  <c r="AK166" i="56"/>
  <c r="AK180" i="56"/>
  <c r="AK82" i="56"/>
  <c r="AK138" i="56"/>
  <c r="AK96" i="56"/>
  <c r="AK110" i="56"/>
  <c r="AG222" i="56"/>
  <c r="AG194" i="56"/>
  <c r="AG208" i="56"/>
  <c r="AG180" i="56"/>
  <c r="AG152" i="56"/>
  <c r="AG166" i="56"/>
  <c r="AG82" i="56"/>
  <c r="AG96" i="56"/>
  <c r="AG110" i="56"/>
  <c r="AV221" i="56"/>
  <c r="AV193" i="56"/>
  <c r="AV207" i="56"/>
  <c r="AV179" i="56"/>
  <c r="AV151" i="56"/>
  <c r="AV165" i="56"/>
  <c r="AV81" i="56"/>
  <c r="AV137" i="56"/>
  <c r="AV95" i="56"/>
  <c r="AV109" i="56"/>
  <c r="AR221" i="56"/>
  <c r="AR193" i="56"/>
  <c r="AR207" i="56"/>
  <c r="AR151" i="56"/>
  <c r="AR179" i="56"/>
  <c r="AR165" i="56"/>
  <c r="AR81" i="56"/>
  <c r="AR95" i="56"/>
  <c r="AR109" i="56"/>
  <c r="AN221" i="56"/>
  <c r="AN193" i="56"/>
  <c r="AN207" i="56"/>
  <c r="AN151" i="56"/>
  <c r="AN165" i="56"/>
  <c r="AN81" i="56"/>
  <c r="AN137" i="56"/>
  <c r="AN95" i="56"/>
  <c r="AN109" i="56"/>
  <c r="AJ221" i="56"/>
  <c r="AJ193" i="56"/>
  <c r="AJ207" i="56"/>
  <c r="AJ179" i="56"/>
  <c r="AJ151" i="56"/>
  <c r="AJ165" i="56"/>
  <c r="AJ81" i="56"/>
  <c r="AJ95" i="56"/>
  <c r="AJ109" i="56"/>
  <c r="AF221" i="56"/>
  <c r="AF193" i="56"/>
  <c r="AF207" i="56"/>
  <c r="AF179" i="56"/>
  <c r="AF151" i="56"/>
  <c r="AF165" i="56"/>
  <c r="AF81" i="56"/>
  <c r="AF137" i="56"/>
  <c r="AF95" i="56"/>
  <c r="AF109" i="56"/>
  <c r="AU220" i="56"/>
  <c r="AU192" i="56"/>
  <c r="AU206" i="56"/>
  <c r="AU150" i="56"/>
  <c r="AU178" i="56"/>
  <c r="AU164" i="56"/>
  <c r="AU80" i="56"/>
  <c r="AU94" i="56"/>
  <c r="AU108" i="56"/>
  <c r="AQ220" i="56"/>
  <c r="AQ192" i="56"/>
  <c r="AQ206" i="56"/>
  <c r="AQ150" i="56"/>
  <c r="AQ164" i="56"/>
  <c r="AQ178" i="56"/>
  <c r="AQ80" i="56"/>
  <c r="AQ136" i="56"/>
  <c r="AQ94" i="56"/>
  <c r="AQ108" i="56"/>
  <c r="AM220" i="56"/>
  <c r="AM192" i="56"/>
  <c r="AM206" i="56"/>
  <c r="AM178" i="56"/>
  <c r="AM150" i="56"/>
  <c r="AM164" i="56"/>
  <c r="AM80" i="56"/>
  <c r="AM94" i="56"/>
  <c r="AM108" i="56"/>
  <c r="AI220" i="56"/>
  <c r="AI192" i="56"/>
  <c r="AI206" i="56"/>
  <c r="AI178" i="56"/>
  <c r="AI150" i="56"/>
  <c r="AI164" i="56"/>
  <c r="AI80" i="56"/>
  <c r="AI136" i="56"/>
  <c r="AI94" i="56"/>
  <c r="AI108" i="56"/>
  <c r="AX219" i="56"/>
  <c r="AX191" i="56"/>
  <c r="AX205" i="56"/>
  <c r="AX149" i="56"/>
  <c r="AX177" i="56"/>
  <c r="AX163" i="56"/>
  <c r="AX79" i="56"/>
  <c r="AX93" i="56"/>
  <c r="AX107" i="56"/>
  <c r="AT219" i="56"/>
  <c r="AT191" i="56"/>
  <c r="AT205" i="56"/>
  <c r="AT177" i="56"/>
  <c r="AT149" i="56"/>
  <c r="AT163" i="56"/>
  <c r="AT79" i="56"/>
  <c r="AT135" i="56"/>
  <c r="AT93" i="56"/>
  <c r="AT107" i="56"/>
  <c r="AP219" i="56"/>
  <c r="AP191" i="56"/>
  <c r="AP205" i="56"/>
  <c r="AP177" i="56"/>
  <c r="AP149" i="56"/>
  <c r="AP163" i="56"/>
  <c r="AP79" i="56"/>
  <c r="AP93" i="56"/>
  <c r="AP107" i="56"/>
  <c r="AL219" i="56"/>
  <c r="AL191" i="56"/>
  <c r="AL205" i="56"/>
  <c r="AL177" i="56"/>
  <c r="AL149" i="56"/>
  <c r="AL163" i="56"/>
  <c r="AL79" i="56"/>
  <c r="AL135" i="56"/>
  <c r="AL93" i="56"/>
  <c r="AL107" i="56"/>
  <c r="AH219" i="56"/>
  <c r="AH191" i="56"/>
  <c r="AH205" i="56"/>
  <c r="AH149" i="56"/>
  <c r="AH177" i="56"/>
  <c r="AH163" i="56"/>
  <c r="AH79" i="56"/>
  <c r="AH93" i="56"/>
  <c r="AH107" i="56"/>
  <c r="AW218" i="56"/>
  <c r="AW190" i="56"/>
  <c r="AW204" i="56"/>
  <c r="AW176" i="56"/>
  <c r="AW148" i="56"/>
  <c r="AW162" i="56"/>
  <c r="AW78" i="56"/>
  <c r="AW134" i="56"/>
  <c r="AW92" i="56"/>
  <c r="AW106" i="56"/>
  <c r="AS218" i="56"/>
  <c r="AS190" i="56"/>
  <c r="AS204" i="56"/>
  <c r="AS176" i="56"/>
  <c r="AS148" i="56"/>
  <c r="AS162" i="56"/>
  <c r="AS120" i="56"/>
  <c r="AS78" i="56"/>
  <c r="AS92" i="56"/>
  <c r="AS106" i="56"/>
  <c r="AO218" i="56"/>
  <c r="AO190" i="56"/>
  <c r="AO204" i="56"/>
  <c r="AO176" i="56"/>
  <c r="AO148" i="56"/>
  <c r="AO162" i="56"/>
  <c r="AO78" i="56"/>
  <c r="AO134" i="56"/>
  <c r="AO92" i="56"/>
  <c r="AO120" i="56"/>
  <c r="AO106" i="56"/>
  <c r="AK218" i="56"/>
  <c r="AK190" i="56"/>
  <c r="AK204" i="56"/>
  <c r="AK148" i="56"/>
  <c r="AK162" i="56"/>
  <c r="AK176" i="56"/>
  <c r="AK120" i="56"/>
  <c r="AK78" i="56"/>
  <c r="AK92" i="56"/>
  <c r="AK106" i="56"/>
  <c r="AG218" i="56"/>
  <c r="AG190" i="56"/>
  <c r="AG204" i="56"/>
  <c r="AG176" i="56"/>
  <c r="AG148" i="56"/>
  <c r="AG162" i="56"/>
  <c r="AG78" i="56"/>
  <c r="AG134" i="56"/>
  <c r="AG92" i="56"/>
  <c r="AG120" i="56"/>
  <c r="AG106" i="56"/>
  <c r="AV217" i="56"/>
  <c r="AV189" i="56"/>
  <c r="AV203" i="56"/>
  <c r="AV175" i="56"/>
  <c r="AV147" i="56"/>
  <c r="AV161" i="56"/>
  <c r="AV119" i="56"/>
  <c r="AV77" i="56"/>
  <c r="AV91" i="56"/>
  <c r="AV105" i="56"/>
  <c r="AR217" i="56"/>
  <c r="AR189" i="56"/>
  <c r="AR203" i="56"/>
  <c r="AR175" i="56"/>
  <c r="AR147" i="56"/>
  <c r="AR161" i="56"/>
  <c r="AR77" i="56"/>
  <c r="AR133" i="56"/>
  <c r="AR91" i="56"/>
  <c r="AR119" i="56"/>
  <c r="AR105" i="56"/>
  <c r="AN217" i="56"/>
  <c r="AN189" i="56"/>
  <c r="AN203" i="56"/>
  <c r="AN175" i="56"/>
  <c r="AN147" i="56"/>
  <c r="AN161" i="56"/>
  <c r="AN119" i="56"/>
  <c r="AN77" i="56"/>
  <c r="AN91" i="56"/>
  <c r="AN105" i="56"/>
  <c r="AJ203" i="56"/>
  <c r="AJ217" i="56"/>
  <c r="AJ189" i="56"/>
  <c r="AJ175" i="56"/>
  <c r="AJ147" i="56"/>
  <c r="AJ161" i="56"/>
  <c r="AJ77" i="56"/>
  <c r="AJ133" i="56"/>
  <c r="AJ91" i="56"/>
  <c r="AJ119" i="56"/>
  <c r="AJ105" i="56"/>
  <c r="AF203" i="56"/>
  <c r="AF217" i="56"/>
  <c r="AF189" i="56"/>
  <c r="AF175" i="56"/>
  <c r="AF147" i="56"/>
  <c r="AF161" i="56"/>
  <c r="AF119" i="56"/>
  <c r="AF77" i="56"/>
  <c r="AF91" i="56"/>
  <c r="AF105" i="56"/>
  <c r="AU202" i="56"/>
  <c r="AU216" i="56"/>
  <c r="AU188" i="56"/>
  <c r="AU174" i="56"/>
  <c r="AU146" i="56"/>
  <c r="AU160" i="56"/>
  <c r="AU76" i="56"/>
  <c r="AU132" i="56"/>
  <c r="AU90" i="56"/>
  <c r="AU118" i="56"/>
  <c r="AU104" i="56"/>
  <c r="AQ202" i="56"/>
  <c r="AQ216" i="56"/>
  <c r="AQ188" i="56"/>
  <c r="AQ174" i="56"/>
  <c r="AQ146" i="56"/>
  <c r="AQ160" i="56"/>
  <c r="AQ118" i="56"/>
  <c r="AQ76" i="56"/>
  <c r="AQ90" i="56"/>
  <c r="AQ104" i="56"/>
  <c r="AM202" i="56"/>
  <c r="AM216" i="56"/>
  <c r="AM188" i="56"/>
  <c r="AM174" i="56"/>
  <c r="AM146" i="56"/>
  <c r="AM160" i="56"/>
  <c r="AM76" i="56"/>
  <c r="AM132" i="56"/>
  <c r="AM90" i="56"/>
  <c r="AM118" i="56"/>
  <c r="AM104" i="56"/>
  <c r="AI202" i="56"/>
  <c r="AI216" i="56"/>
  <c r="AI188" i="56"/>
  <c r="AI174" i="56"/>
  <c r="AI146" i="56"/>
  <c r="AI160" i="56"/>
  <c r="AI118" i="56"/>
  <c r="AI76" i="56"/>
  <c r="AI90" i="56"/>
  <c r="AI104" i="56"/>
  <c r="AX201" i="56"/>
  <c r="AX215" i="56"/>
  <c r="AX187" i="56"/>
  <c r="AX173" i="56"/>
  <c r="AX145" i="56"/>
  <c r="AX159" i="56"/>
  <c r="AX75" i="56"/>
  <c r="AX131" i="56"/>
  <c r="AX89" i="56"/>
  <c r="AX117" i="56"/>
  <c r="AX103" i="56"/>
  <c r="AT201" i="56"/>
  <c r="AT215" i="56"/>
  <c r="AT187" i="56"/>
  <c r="AT145" i="56"/>
  <c r="AT173" i="56"/>
  <c r="AT159" i="56"/>
  <c r="AT117" i="56"/>
  <c r="AT75" i="56"/>
  <c r="AT89" i="56"/>
  <c r="AT103" i="56"/>
  <c r="AP201" i="56"/>
  <c r="AP215" i="56"/>
  <c r="AP187" i="56"/>
  <c r="AP173" i="56"/>
  <c r="AP145" i="56"/>
  <c r="AP159" i="56"/>
  <c r="AP75" i="56"/>
  <c r="AP131" i="56"/>
  <c r="AP89" i="56"/>
  <c r="AP117" i="56"/>
  <c r="AP103" i="56"/>
  <c r="AL201" i="56"/>
  <c r="AL215" i="56"/>
  <c r="AL187" i="56"/>
  <c r="AL173" i="56"/>
  <c r="AL145" i="56"/>
  <c r="AL159" i="56"/>
  <c r="AL117" i="56"/>
  <c r="AL75" i="56"/>
  <c r="AL89" i="56"/>
  <c r="AL103" i="56"/>
  <c r="AH201" i="56"/>
  <c r="AH215" i="56"/>
  <c r="AH187" i="56"/>
  <c r="AH173" i="56"/>
  <c r="AH145" i="56"/>
  <c r="AH159" i="56"/>
  <c r="AH75" i="56"/>
  <c r="AH131" i="56"/>
  <c r="AH89" i="56"/>
  <c r="AH117" i="56"/>
  <c r="AH103" i="56"/>
  <c r="AW200" i="56"/>
  <c r="AW214" i="56"/>
  <c r="AW186" i="56"/>
  <c r="AW144" i="56"/>
  <c r="AW158" i="56"/>
  <c r="AW172" i="56"/>
  <c r="AW116" i="56"/>
  <c r="AW74" i="56"/>
  <c r="AW88" i="56"/>
  <c r="AW102" i="56"/>
  <c r="AS200" i="56"/>
  <c r="AS214" i="56"/>
  <c r="AS186" i="56"/>
  <c r="AS172" i="56"/>
  <c r="AS144" i="56"/>
  <c r="AS158" i="56"/>
  <c r="AS74" i="56"/>
  <c r="AS130" i="56"/>
  <c r="AS88" i="56"/>
  <c r="AS116" i="56"/>
  <c r="AS102" i="56"/>
  <c r="AO200" i="56"/>
  <c r="AO214" i="56"/>
  <c r="AO186" i="56"/>
  <c r="AO172" i="56"/>
  <c r="AO144" i="56"/>
  <c r="AO158" i="56"/>
  <c r="AO116" i="56"/>
  <c r="AO74" i="56"/>
  <c r="AO88" i="56"/>
  <c r="AO102" i="56"/>
  <c r="AK200" i="56"/>
  <c r="AK214" i="56"/>
  <c r="AK186" i="56"/>
  <c r="AK172" i="56"/>
  <c r="AK144" i="56"/>
  <c r="AK158" i="56"/>
  <c r="AK74" i="56"/>
  <c r="AK130" i="56"/>
  <c r="AK88" i="56"/>
  <c r="AK116" i="56"/>
  <c r="AK102" i="56"/>
  <c r="AG200" i="56"/>
  <c r="AG214" i="56"/>
  <c r="AG186" i="56"/>
  <c r="AG172" i="56"/>
  <c r="AG144" i="56"/>
  <c r="AG158" i="56"/>
  <c r="AG116" i="56"/>
  <c r="AG74" i="56"/>
  <c r="AG88" i="56"/>
  <c r="AG102" i="56"/>
  <c r="AV199" i="56"/>
  <c r="AV213" i="56"/>
  <c r="AV185" i="56"/>
  <c r="AV171" i="56"/>
  <c r="AV143" i="56"/>
  <c r="AV157" i="56"/>
  <c r="AV73" i="56"/>
  <c r="AV129" i="56"/>
  <c r="AV87" i="56"/>
  <c r="AV115" i="56"/>
  <c r="AV101" i="56"/>
  <c r="AR199" i="56"/>
  <c r="AR213" i="56"/>
  <c r="AR185" i="56"/>
  <c r="AR171" i="56"/>
  <c r="AR143" i="56"/>
  <c r="AR157" i="56"/>
  <c r="AR115" i="56"/>
  <c r="AR73" i="56"/>
  <c r="AR87" i="56"/>
  <c r="AR101" i="56"/>
  <c r="AN199" i="56"/>
  <c r="AN213" i="56"/>
  <c r="AN185" i="56"/>
  <c r="AN171" i="56"/>
  <c r="AN143" i="56"/>
  <c r="AN157" i="56"/>
  <c r="AN73" i="56"/>
  <c r="AN129" i="56"/>
  <c r="AN87" i="56"/>
  <c r="AN115" i="56"/>
  <c r="AN101" i="56"/>
  <c r="AJ199" i="56"/>
  <c r="AJ213" i="56"/>
  <c r="AJ185" i="56"/>
  <c r="AJ171" i="56"/>
  <c r="AJ143" i="56"/>
  <c r="AJ157" i="56"/>
  <c r="AJ115" i="56"/>
  <c r="AJ73" i="56"/>
  <c r="AJ87" i="56"/>
  <c r="AJ101" i="56"/>
  <c r="AF199" i="56"/>
  <c r="AF213" i="56"/>
  <c r="AF185" i="56"/>
  <c r="AF171" i="56"/>
  <c r="AF143" i="56"/>
  <c r="AF157" i="56"/>
  <c r="AF73" i="56"/>
  <c r="AF129" i="56"/>
  <c r="AF87" i="56"/>
  <c r="AF115" i="56"/>
  <c r="AF101" i="56"/>
  <c r="AE87" i="56"/>
  <c r="AE143" i="56"/>
  <c r="AE199" i="56"/>
  <c r="AE69" i="56"/>
  <c r="AE65" i="56"/>
  <c r="AE61" i="56"/>
  <c r="AV71" i="56"/>
  <c r="AR71" i="56"/>
  <c r="AN71" i="56"/>
  <c r="AJ71" i="56"/>
  <c r="AF71" i="56"/>
  <c r="AU70" i="56"/>
  <c r="AQ70" i="56"/>
  <c r="AM70" i="56"/>
  <c r="AI70" i="56"/>
  <c r="AX69" i="56"/>
  <c r="AT69" i="56"/>
  <c r="AP69" i="56"/>
  <c r="AL69" i="56"/>
  <c r="AH69" i="56"/>
  <c r="AW68" i="56"/>
  <c r="AS68" i="56"/>
  <c r="AO68" i="56"/>
  <c r="AK68" i="56"/>
  <c r="AG68" i="56"/>
  <c r="AV67" i="56"/>
  <c r="AR67" i="56"/>
  <c r="AU66" i="56"/>
  <c r="AI66" i="56"/>
  <c r="AL65" i="56"/>
  <c r="AO64" i="56"/>
  <c r="AR63" i="56"/>
  <c r="AU62" i="56"/>
  <c r="AX61" i="56"/>
  <c r="AH61" i="56"/>
  <c r="AK60" i="56"/>
  <c r="AN59" i="56"/>
  <c r="AV127" i="56"/>
  <c r="AF127" i="56"/>
  <c r="AI126" i="56"/>
  <c r="AL125" i="56"/>
  <c r="AO124" i="56"/>
  <c r="AR123" i="56"/>
  <c r="AU122" i="56"/>
  <c r="AX121" i="56"/>
  <c r="AH121" i="56"/>
  <c r="AE135" i="56"/>
  <c r="AQ140" i="56"/>
  <c r="AW138" i="56"/>
  <c r="AJ137" i="56"/>
  <c r="AP135" i="56"/>
  <c r="AV133" i="56"/>
  <c r="AI132" i="56"/>
  <c r="AO130" i="56"/>
  <c r="AJ145" i="56"/>
  <c r="AN179" i="56"/>
  <c r="AE222" i="56"/>
  <c r="AE208" i="56"/>
  <c r="AE194" i="56"/>
  <c r="AE166" i="56"/>
  <c r="AE180" i="56"/>
  <c r="AE138" i="56"/>
  <c r="AE96" i="56"/>
  <c r="AE110" i="56"/>
  <c r="AE124" i="56"/>
  <c r="AE218" i="56"/>
  <c r="AE204" i="56"/>
  <c r="AE190" i="56"/>
  <c r="AE162" i="56"/>
  <c r="AE176" i="56"/>
  <c r="AE92" i="56"/>
  <c r="AE148" i="56"/>
  <c r="AE106" i="56"/>
  <c r="AE134" i="56"/>
  <c r="AE120" i="56"/>
  <c r="AE214" i="56"/>
  <c r="AE200" i="56"/>
  <c r="AE158" i="56"/>
  <c r="AE186" i="56"/>
  <c r="AE172" i="56"/>
  <c r="AE130" i="56"/>
  <c r="AE88" i="56"/>
  <c r="AE102" i="56"/>
  <c r="AE116" i="56"/>
  <c r="AU225" i="56"/>
  <c r="AU211" i="56"/>
  <c r="AU197" i="56"/>
  <c r="AU169" i="56"/>
  <c r="AU183" i="56"/>
  <c r="AU99" i="56"/>
  <c r="AU155" i="56"/>
  <c r="AU113" i="56"/>
  <c r="AU141" i="56"/>
  <c r="AU127" i="56"/>
  <c r="AQ225" i="56"/>
  <c r="AQ211" i="56"/>
  <c r="AQ197" i="56"/>
  <c r="AQ169" i="56"/>
  <c r="AQ183" i="56"/>
  <c r="AQ141" i="56"/>
  <c r="AQ99" i="56"/>
  <c r="AQ113" i="56"/>
  <c r="AQ127" i="56"/>
  <c r="AM225" i="56"/>
  <c r="AM211" i="56"/>
  <c r="AM197" i="56"/>
  <c r="AM169" i="56"/>
  <c r="AM183" i="56"/>
  <c r="AM99" i="56"/>
  <c r="AM155" i="56"/>
  <c r="AM113" i="56"/>
  <c r="AM141" i="56"/>
  <c r="AM127" i="56"/>
  <c r="AI225" i="56"/>
  <c r="AI211" i="56"/>
  <c r="AI169" i="56"/>
  <c r="AI183" i="56"/>
  <c r="AI197" i="56"/>
  <c r="AI141" i="56"/>
  <c r="AI99" i="56"/>
  <c r="AI113" i="56"/>
  <c r="AI127" i="56"/>
  <c r="AX224" i="56"/>
  <c r="AX210" i="56"/>
  <c r="AX196" i="56"/>
  <c r="AX168" i="56"/>
  <c r="AX182" i="56"/>
  <c r="AX98" i="56"/>
  <c r="AX154" i="56"/>
  <c r="AX112" i="56"/>
  <c r="AX140" i="56"/>
  <c r="AX126" i="56"/>
  <c r="AT224" i="56"/>
  <c r="AT210" i="56"/>
  <c r="AT196" i="56"/>
  <c r="AT168" i="56"/>
  <c r="AT182" i="56"/>
  <c r="AT140" i="56"/>
  <c r="AT98" i="56"/>
  <c r="AT112" i="56"/>
  <c r="AT126" i="56"/>
  <c r="AP224" i="56"/>
  <c r="AP210" i="56"/>
  <c r="AP196" i="56"/>
  <c r="AP168" i="56"/>
  <c r="AP182" i="56"/>
  <c r="AP98" i="56"/>
  <c r="AP154" i="56"/>
  <c r="AP112" i="56"/>
  <c r="AP140" i="56"/>
  <c r="AP126" i="56"/>
  <c r="AL224" i="56"/>
  <c r="AL210" i="56"/>
  <c r="AL196" i="56"/>
  <c r="AL168" i="56"/>
  <c r="AL182" i="56"/>
  <c r="AL154" i="56"/>
  <c r="AL140" i="56"/>
  <c r="AL98" i="56"/>
  <c r="AL112" i="56"/>
  <c r="AL126" i="56"/>
  <c r="AH224" i="56"/>
  <c r="AH210" i="56"/>
  <c r="AH196" i="56"/>
  <c r="AH168" i="56"/>
  <c r="AH182" i="56"/>
  <c r="AH154" i="56"/>
  <c r="AH98" i="56"/>
  <c r="AH112" i="56"/>
  <c r="AH140" i="56"/>
  <c r="AH126" i="56"/>
  <c r="AW223" i="56"/>
  <c r="AW209" i="56"/>
  <c r="AW195" i="56"/>
  <c r="AW167" i="56"/>
  <c r="AW181" i="56"/>
  <c r="AW139" i="56"/>
  <c r="AW97" i="56"/>
  <c r="AW153" i="56"/>
  <c r="AW111" i="56"/>
  <c r="AW125" i="56"/>
  <c r="AS223" i="56"/>
  <c r="AS209" i="56"/>
  <c r="AS195" i="56"/>
  <c r="AS167" i="56"/>
  <c r="AS181" i="56"/>
  <c r="AS153" i="56"/>
  <c r="AS97" i="56"/>
  <c r="AS111" i="56"/>
  <c r="AS139" i="56"/>
  <c r="AS125" i="56"/>
  <c r="AO223" i="56"/>
  <c r="AO209" i="56"/>
  <c r="AO195" i="56"/>
  <c r="AO167" i="56"/>
  <c r="AO181" i="56"/>
  <c r="AO153" i="56"/>
  <c r="AO139" i="56"/>
  <c r="AO97" i="56"/>
  <c r="AO111" i="56"/>
  <c r="AO125" i="56"/>
  <c r="AK223" i="56"/>
  <c r="AK209" i="56"/>
  <c r="AK195" i="56"/>
  <c r="AK167" i="56"/>
  <c r="AK181" i="56"/>
  <c r="AK153" i="56"/>
  <c r="AK97" i="56"/>
  <c r="AK111" i="56"/>
  <c r="AK139" i="56"/>
  <c r="AK125" i="56"/>
  <c r="AG223" i="56"/>
  <c r="AG209" i="56"/>
  <c r="AG195" i="56"/>
  <c r="AG167" i="56"/>
  <c r="AG181" i="56"/>
  <c r="AG139" i="56"/>
  <c r="AG97" i="56"/>
  <c r="AG111" i="56"/>
  <c r="AG153" i="56"/>
  <c r="AG125" i="56"/>
  <c r="AV222" i="56"/>
  <c r="AV208" i="56"/>
  <c r="AV194" i="56"/>
  <c r="AV166" i="56"/>
  <c r="AV180" i="56"/>
  <c r="AV152" i="56"/>
  <c r="AV96" i="56"/>
  <c r="AV110" i="56"/>
  <c r="AV138" i="56"/>
  <c r="AV124" i="56"/>
  <c r="AR222" i="56"/>
  <c r="AR208" i="56"/>
  <c r="AR166" i="56"/>
  <c r="AR194" i="56"/>
  <c r="AR180" i="56"/>
  <c r="AR152" i="56"/>
  <c r="AR138" i="56"/>
  <c r="AR96" i="56"/>
  <c r="AR110" i="56"/>
  <c r="AR124" i="56"/>
  <c r="AN222" i="56"/>
  <c r="AN208" i="56"/>
  <c r="AN194" i="56"/>
  <c r="AN166" i="56"/>
  <c r="AN180" i="56"/>
  <c r="AN152" i="56"/>
  <c r="AN96" i="56"/>
  <c r="AN110" i="56"/>
  <c r="AN138" i="56"/>
  <c r="AN124" i="56"/>
  <c r="AJ222" i="56"/>
  <c r="AJ208" i="56"/>
  <c r="AJ194" i="56"/>
  <c r="AJ166" i="56"/>
  <c r="AJ180" i="56"/>
  <c r="AJ138" i="56"/>
  <c r="AJ96" i="56"/>
  <c r="AJ110" i="56"/>
  <c r="AJ124" i="56"/>
  <c r="AF222" i="56"/>
  <c r="AF208" i="56"/>
  <c r="AF194" i="56"/>
  <c r="AF166" i="56"/>
  <c r="AF152" i="56"/>
  <c r="AF180" i="56"/>
  <c r="AF96" i="56"/>
  <c r="AF110" i="56"/>
  <c r="AF138" i="56"/>
  <c r="AF124" i="56"/>
  <c r="AU221" i="56"/>
  <c r="AU207" i="56"/>
  <c r="AU193" i="56"/>
  <c r="AU179" i="56"/>
  <c r="AU165" i="56"/>
  <c r="AU151" i="56"/>
  <c r="AU137" i="56"/>
  <c r="AU95" i="56"/>
  <c r="AU109" i="56"/>
  <c r="AU123" i="56"/>
  <c r="AQ221" i="56"/>
  <c r="AQ207" i="56"/>
  <c r="AQ179" i="56"/>
  <c r="AQ165" i="56"/>
  <c r="AQ151" i="56"/>
  <c r="AQ95" i="56"/>
  <c r="AQ109" i="56"/>
  <c r="AQ137" i="56"/>
  <c r="AQ123" i="56"/>
  <c r="AQ67" i="56"/>
  <c r="AM221" i="56"/>
  <c r="AM207" i="56"/>
  <c r="AM193" i="56"/>
  <c r="AM165" i="56"/>
  <c r="AM179" i="56"/>
  <c r="AM151" i="56"/>
  <c r="AM137" i="56"/>
  <c r="AM95" i="56"/>
  <c r="AM109" i="56"/>
  <c r="AM123" i="56"/>
  <c r="AM67" i="56"/>
  <c r="AI221" i="56"/>
  <c r="AI207" i="56"/>
  <c r="AI165" i="56"/>
  <c r="AI193" i="56"/>
  <c r="AI151" i="56"/>
  <c r="AI179" i="56"/>
  <c r="AI95" i="56"/>
  <c r="AI109" i="56"/>
  <c r="AI137" i="56"/>
  <c r="AI123" i="56"/>
  <c r="AI67" i="56"/>
  <c r="AX220" i="56"/>
  <c r="AX206" i="56"/>
  <c r="AX192" i="56"/>
  <c r="AX178" i="56"/>
  <c r="AX164" i="56"/>
  <c r="AX150" i="56"/>
  <c r="AX136" i="56"/>
  <c r="AX94" i="56"/>
  <c r="AX108" i="56"/>
  <c r="AX122" i="56"/>
  <c r="AX66" i="56"/>
  <c r="AT220" i="56"/>
  <c r="AT206" i="56"/>
  <c r="AT192" i="56"/>
  <c r="AT178" i="56"/>
  <c r="AT164" i="56"/>
  <c r="AT150" i="56"/>
  <c r="AT94" i="56"/>
  <c r="AT108" i="56"/>
  <c r="AT136" i="56"/>
  <c r="AT122" i="56"/>
  <c r="AT66" i="56"/>
  <c r="AP220" i="56"/>
  <c r="AP206" i="56"/>
  <c r="AP192" i="56"/>
  <c r="AP164" i="56"/>
  <c r="AP178" i="56"/>
  <c r="AP136" i="56"/>
  <c r="AP94" i="56"/>
  <c r="AP150" i="56"/>
  <c r="AP108" i="56"/>
  <c r="AP122" i="56"/>
  <c r="AP66" i="56"/>
  <c r="AL220" i="56"/>
  <c r="AL206" i="56"/>
  <c r="AL192" i="56"/>
  <c r="AL164" i="56"/>
  <c r="AL150" i="56"/>
  <c r="AL94" i="56"/>
  <c r="AL108" i="56"/>
  <c r="AL178" i="56"/>
  <c r="AL136" i="56"/>
  <c r="AL122" i="56"/>
  <c r="AL66" i="56"/>
  <c r="AH220" i="56"/>
  <c r="AH206" i="56"/>
  <c r="AH192" i="56"/>
  <c r="AH178" i="56"/>
  <c r="AH164" i="56"/>
  <c r="AH150" i="56"/>
  <c r="AH136" i="56"/>
  <c r="AH94" i="56"/>
  <c r="AH108" i="56"/>
  <c r="AH122" i="56"/>
  <c r="AH66" i="56"/>
  <c r="AW219" i="56"/>
  <c r="AW205" i="56"/>
  <c r="AW177" i="56"/>
  <c r="AW163" i="56"/>
  <c r="AW191" i="56"/>
  <c r="AW149" i="56"/>
  <c r="AW93" i="56"/>
  <c r="AW107" i="56"/>
  <c r="AW135" i="56"/>
  <c r="AW121" i="56"/>
  <c r="AW65" i="56"/>
  <c r="AS219" i="56"/>
  <c r="AS205" i="56"/>
  <c r="AS177" i="56"/>
  <c r="AS191" i="56"/>
  <c r="AS163" i="56"/>
  <c r="AS135" i="56"/>
  <c r="AS93" i="56"/>
  <c r="AS107" i="56"/>
  <c r="AS149" i="56"/>
  <c r="AS121" i="56"/>
  <c r="AS65" i="56"/>
  <c r="AO219" i="56"/>
  <c r="AO205" i="56"/>
  <c r="AO177" i="56"/>
  <c r="AO163" i="56"/>
  <c r="AO191" i="56"/>
  <c r="AO149" i="56"/>
  <c r="AO93" i="56"/>
  <c r="AO107" i="56"/>
  <c r="AO135" i="56"/>
  <c r="AO121" i="56"/>
  <c r="AO65" i="56"/>
  <c r="AK219" i="56"/>
  <c r="AK205" i="56"/>
  <c r="AK191" i="56"/>
  <c r="AK177" i="56"/>
  <c r="AK163" i="56"/>
  <c r="AK149" i="56"/>
  <c r="AK135" i="56"/>
  <c r="AK93" i="56"/>
  <c r="AK107" i="56"/>
  <c r="AK121" i="56"/>
  <c r="AK65" i="56"/>
  <c r="AG219" i="56"/>
  <c r="AG205" i="56"/>
  <c r="AG177" i="56"/>
  <c r="AG191" i="56"/>
  <c r="AG163" i="56"/>
  <c r="AG149" i="56"/>
  <c r="AG93" i="56"/>
  <c r="AG107" i="56"/>
  <c r="AG135" i="56"/>
  <c r="AG121" i="56"/>
  <c r="AG65" i="56"/>
  <c r="AV218" i="56"/>
  <c r="AV204" i="56"/>
  <c r="AV190" i="56"/>
  <c r="AV176" i="56"/>
  <c r="AV162" i="56"/>
  <c r="AV148" i="56"/>
  <c r="AV120" i="56"/>
  <c r="AV134" i="56"/>
  <c r="AV92" i="56"/>
  <c r="AV106" i="56"/>
  <c r="AV64" i="56"/>
  <c r="AR218" i="56"/>
  <c r="AR204" i="56"/>
  <c r="AR176" i="56"/>
  <c r="AR190" i="56"/>
  <c r="AR162" i="56"/>
  <c r="AR148" i="56"/>
  <c r="AR120" i="56"/>
  <c r="AR92" i="56"/>
  <c r="AR106" i="56"/>
  <c r="AR134" i="56"/>
  <c r="AR64" i="56"/>
  <c r="AN218" i="56"/>
  <c r="AN204" i="56"/>
  <c r="AN190" i="56"/>
  <c r="AN176" i="56"/>
  <c r="AN162" i="56"/>
  <c r="AN148" i="56"/>
  <c r="AN120" i="56"/>
  <c r="AN134" i="56"/>
  <c r="AN92" i="56"/>
  <c r="AN106" i="56"/>
  <c r="AN64" i="56"/>
  <c r="AJ218" i="56"/>
  <c r="AJ204" i="56"/>
  <c r="AJ176" i="56"/>
  <c r="AJ162" i="56"/>
  <c r="AJ148" i="56"/>
  <c r="AJ190" i="56"/>
  <c r="AJ120" i="56"/>
  <c r="AJ92" i="56"/>
  <c r="AJ106" i="56"/>
  <c r="AJ134" i="56"/>
  <c r="AJ64" i="56"/>
  <c r="AF218" i="56"/>
  <c r="AF204" i="56"/>
  <c r="AF190" i="56"/>
  <c r="AF162" i="56"/>
  <c r="AF176" i="56"/>
  <c r="AF148" i="56"/>
  <c r="AF120" i="56"/>
  <c r="AF134" i="56"/>
  <c r="AF92" i="56"/>
  <c r="AF106" i="56"/>
  <c r="AF64" i="56"/>
  <c r="AU217" i="56"/>
  <c r="AU203" i="56"/>
  <c r="AU175" i="56"/>
  <c r="AU161" i="56"/>
  <c r="AU189" i="56"/>
  <c r="AU147" i="56"/>
  <c r="AU119" i="56"/>
  <c r="AU91" i="56"/>
  <c r="AU105" i="56"/>
  <c r="AU133" i="56"/>
  <c r="AU63" i="56"/>
  <c r="AQ217" i="56"/>
  <c r="AQ203" i="56"/>
  <c r="AQ189" i="56"/>
  <c r="AQ175" i="56"/>
  <c r="AQ161" i="56"/>
  <c r="AQ147" i="56"/>
  <c r="AQ119" i="56"/>
  <c r="AQ133" i="56"/>
  <c r="AQ91" i="56"/>
  <c r="AQ105" i="56"/>
  <c r="AQ63" i="56"/>
  <c r="AM217" i="56"/>
  <c r="AM203" i="56"/>
  <c r="AM175" i="56"/>
  <c r="AM189" i="56"/>
  <c r="AM161" i="56"/>
  <c r="AM147" i="56"/>
  <c r="AM119" i="56"/>
  <c r="AM91" i="56"/>
  <c r="AM105" i="56"/>
  <c r="AM133" i="56"/>
  <c r="AM63" i="56"/>
  <c r="AI217" i="56"/>
  <c r="AI203" i="56"/>
  <c r="AI189" i="56"/>
  <c r="AI161" i="56"/>
  <c r="AI147" i="56"/>
  <c r="AI119" i="56"/>
  <c r="AI133" i="56"/>
  <c r="AI91" i="56"/>
  <c r="AI175" i="56"/>
  <c r="AI105" i="56"/>
  <c r="AI63" i="56"/>
  <c r="AX216" i="56"/>
  <c r="AX174" i="56"/>
  <c r="AX202" i="56"/>
  <c r="AX188" i="56"/>
  <c r="AX160" i="56"/>
  <c r="AX146" i="56"/>
  <c r="AX118" i="56"/>
  <c r="AX90" i="56"/>
  <c r="AX104" i="56"/>
  <c r="AX132" i="56"/>
  <c r="AX62" i="56"/>
  <c r="AT216" i="56"/>
  <c r="AT202" i="56"/>
  <c r="AT188" i="56"/>
  <c r="AT174" i="56"/>
  <c r="AT160" i="56"/>
  <c r="AT146" i="56"/>
  <c r="AT118" i="56"/>
  <c r="AT132" i="56"/>
  <c r="AT90" i="56"/>
  <c r="AT104" i="56"/>
  <c r="AT62" i="56"/>
  <c r="AP216" i="56"/>
  <c r="AP202" i="56"/>
  <c r="AP174" i="56"/>
  <c r="AP160" i="56"/>
  <c r="AP188" i="56"/>
  <c r="AP146" i="56"/>
  <c r="AP118" i="56"/>
  <c r="AP90" i="56"/>
  <c r="AP104" i="56"/>
  <c r="AP132" i="56"/>
  <c r="AP62" i="56"/>
  <c r="AL216" i="56"/>
  <c r="AL202" i="56"/>
  <c r="AL188" i="56"/>
  <c r="AL174" i="56"/>
  <c r="AL160" i="56"/>
  <c r="AL146" i="56"/>
  <c r="AL118" i="56"/>
  <c r="AL132" i="56"/>
  <c r="AL90" i="56"/>
  <c r="AL104" i="56"/>
  <c r="AL62" i="56"/>
  <c r="AH216" i="56"/>
  <c r="AH202" i="56"/>
  <c r="AH174" i="56"/>
  <c r="AH160" i="56"/>
  <c r="AH188" i="56"/>
  <c r="AH146" i="56"/>
  <c r="AH118" i="56"/>
  <c r="AH90" i="56"/>
  <c r="AH104" i="56"/>
  <c r="AH132" i="56"/>
  <c r="AH62" i="56"/>
  <c r="AW215" i="56"/>
  <c r="AW201" i="56"/>
  <c r="AW187" i="56"/>
  <c r="AW173" i="56"/>
  <c r="AW159" i="56"/>
  <c r="AW145" i="56"/>
  <c r="AW117" i="56"/>
  <c r="AW131" i="56"/>
  <c r="AW89" i="56"/>
  <c r="AW103" i="56"/>
  <c r="AW61" i="56"/>
  <c r="AS215" i="56"/>
  <c r="AS173" i="56"/>
  <c r="AS187" i="56"/>
  <c r="AS159" i="56"/>
  <c r="AS145" i="56"/>
  <c r="AS201" i="56"/>
  <c r="AS117" i="56"/>
  <c r="AS89" i="56"/>
  <c r="AS103" i="56"/>
  <c r="AS131" i="56"/>
  <c r="AS61" i="56"/>
  <c r="AO215" i="56"/>
  <c r="AO201" i="56"/>
  <c r="AO187" i="56"/>
  <c r="AO173" i="56"/>
  <c r="AO159" i="56"/>
  <c r="AO145" i="56"/>
  <c r="AO117" i="56"/>
  <c r="AO131" i="56"/>
  <c r="AO89" i="56"/>
  <c r="AO103" i="56"/>
  <c r="AO61" i="56"/>
  <c r="AK215" i="56"/>
  <c r="AK173" i="56"/>
  <c r="AK201" i="56"/>
  <c r="AK187" i="56"/>
  <c r="AK159" i="56"/>
  <c r="AK145" i="56"/>
  <c r="AK117" i="56"/>
  <c r="AK89" i="56"/>
  <c r="AK103" i="56"/>
  <c r="AK131" i="56"/>
  <c r="AK61" i="56"/>
  <c r="AG215" i="56"/>
  <c r="AG201" i="56"/>
  <c r="AG187" i="56"/>
  <c r="AG173" i="56"/>
  <c r="AG159" i="56"/>
  <c r="AG145" i="56"/>
  <c r="AG117" i="56"/>
  <c r="AG131" i="56"/>
  <c r="AG89" i="56"/>
  <c r="AG103" i="56"/>
  <c r="AG61" i="56"/>
  <c r="AV214" i="56"/>
  <c r="AV200" i="56"/>
  <c r="AV172" i="56"/>
  <c r="AV158" i="56"/>
  <c r="AV144" i="56"/>
  <c r="AV116" i="56"/>
  <c r="AV88" i="56"/>
  <c r="AV102" i="56"/>
  <c r="AV186" i="56"/>
  <c r="AV130" i="56"/>
  <c r="AV60" i="56"/>
  <c r="AR214" i="56"/>
  <c r="AR200" i="56"/>
  <c r="AR186" i="56"/>
  <c r="AR158" i="56"/>
  <c r="AR172" i="56"/>
  <c r="AR144" i="56"/>
  <c r="AR116" i="56"/>
  <c r="AR130" i="56"/>
  <c r="AR88" i="56"/>
  <c r="AR102" i="56"/>
  <c r="AR60" i="56"/>
  <c r="AN214" i="56"/>
  <c r="AN200" i="56"/>
  <c r="AN172" i="56"/>
  <c r="AN158" i="56"/>
  <c r="AN186" i="56"/>
  <c r="AN144" i="56"/>
  <c r="AN116" i="56"/>
  <c r="AN88" i="56"/>
  <c r="AN102" i="56"/>
  <c r="AN130" i="56"/>
  <c r="AN60" i="56"/>
  <c r="AJ214" i="56"/>
  <c r="AJ200" i="56"/>
  <c r="AJ186" i="56"/>
  <c r="AJ172" i="56"/>
  <c r="AJ158" i="56"/>
  <c r="AJ144" i="56"/>
  <c r="AJ116" i="56"/>
  <c r="AJ130" i="56"/>
  <c r="AJ88" i="56"/>
  <c r="AJ102" i="56"/>
  <c r="AJ60" i="56"/>
  <c r="AF214" i="56"/>
  <c r="AF172" i="56"/>
  <c r="AF186" i="56"/>
  <c r="AF158" i="56"/>
  <c r="AF200" i="56"/>
  <c r="AF144" i="56"/>
  <c r="AF116" i="56"/>
  <c r="AF88" i="56"/>
  <c r="AF102" i="56"/>
  <c r="AF130" i="56"/>
  <c r="AF60" i="56"/>
  <c r="AU213" i="56"/>
  <c r="AU199" i="56"/>
  <c r="AU185" i="56"/>
  <c r="AU157" i="56"/>
  <c r="AU171" i="56"/>
  <c r="AU143" i="56"/>
  <c r="AU115" i="56"/>
  <c r="AU129" i="56"/>
  <c r="AU87" i="56"/>
  <c r="AU101" i="56"/>
  <c r="AU59" i="56"/>
  <c r="AQ213" i="56"/>
  <c r="AQ171" i="56"/>
  <c r="AQ199" i="56"/>
  <c r="AQ185" i="56"/>
  <c r="AQ157" i="56"/>
  <c r="AQ143" i="56"/>
  <c r="AQ115" i="56"/>
  <c r="AQ87" i="56"/>
  <c r="AQ101" i="56"/>
  <c r="AQ129" i="56"/>
  <c r="AQ59" i="56"/>
  <c r="AM213" i="56"/>
  <c r="AM199" i="56"/>
  <c r="AM185" i="56"/>
  <c r="AM171" i="56"/>
  <c r="AM157" i="56"/>
  <c r="AM143" i="56"/>
  <c r="AM115" i="56"/>
  <c r="AM129" i="56"/>
  <c r="AM87" i="56"/>
  <c r="AM101" i="56"/>
  <c r="AM59" i="56"/>
  <c r="AI213" i="56"/>
  <c r="AI199" i="56"/>
  <c r="AI171" i="56"/>
  <c r="AI157" i="56"/>
  <c r="AI143" i="56"/>
  <c r="AI185" i="56"/>
  <c r="AI115" i="56"/>
  <c r="AI87" i="56"/>
  <c r="AI101" i="56"/>
  <c r="AI129" i="56"/>
  <c r="AI59" i="56"/>
  <c r="AE101" i="56"/>
  <c r="AE157" i="56"/>
  <c r="AE213" i="56"/>
  <c r="AE68" i="56"/>
  <c r="AE64" i="56"/>
  <c r="AE60" i="56"/>
  <c r="AU71" i="56"/>
  <c r="AQ71" i="56"/>
  <c r="AM71" i="56"/>
  <c r="AI71" i="56"/>
  <c r="AX70" i="56"/>
  <c r="AT70" i="56"/>
  <c r="AP70" i="56"/>
  <c r="AL70" i="56"/>
  <c r="AH70" i="56"/>
  <c r="AW69" i="56"/>
  <c r="AS69" i="56"/>
  <c r="AO69" i="56"/>
  <c r="AK69" i="56"/>
  <c r="AG69" i="56"/>
  <c r="AV68" i="56"/>
  <c r="AR68" i="56"/>
  <c r="AN68" i="56"/>
  <c r="AJ68" i="56"/>
  <c r="AF68" i="56"/>
  <c r="AU67" i="56"/>
  <c r="AF67" i="56"/>
  <c r="AX65" i="56"/>
  <c r="AH65" i="56"/>
  <c r="AK64" i="56"/>
  <c r="AN63" i="56"/>
  <c r="AQ62" i="56"/>
  <c r="AT61" i="56"/>
  <c r="AW60" i="56"/>
  <c r="AG60" i="56"/>
  <c r="AJ59" i="56"/>
  <c r="AE74" i="56"/>
  <c r="AI85" i="56"/>
  <c r="AL84" i="56"/>
  <c r="AO83" i="56"/>
  <c r="AR82" i="56"/>
  <c r="AU81" i="56"/>
  <c r="AX80" i="56"/>
  <c r="AH80" i="56"/>
  <c r="AK79" i="56"/>
  <c r="AN78" i="56"/>
  <c r="AQ77" i="56"/>
  <c r="AT76" i="56"/>
  <c r="AW75" i="56"/>
  <c r="AG75" i="56"/>
  <c r="AJ74" i="56"/>
  <c r="AM73" i="56"/>
  <c r="AP87" i="56"/>
  <c r="AE125" i="56"/>
  <c r="AR127" i="56"/>
  <c r="AU126" i="56"/>
  <c r="AX125" i="56"/>
  <c r="AH125" i="56"/>
  <c r="AK124" i="56"/>
  <c r="AN123" i="56"/>
  <c r="AQ122" i="56"/>
  <c r="AT121" i="56"/>
  <c r="AW120" i="56"/>
  <c r="AV141" i="56"/>
  <c r="AI140" i="56"/>
  <c r="AO138" i="56"/>
  <c r="AU136" i="56"/>
  <c r="AH135" i="56"/>
  <c r="AN133" i="56"/>
  <c r="AT131" i="56"/>
  <c r="AG130" i="56"/>
  <c r="AE144" i="56"/>
  <c r="AQ193" i="56"/>
  <c r="AN191" i="56"/>
  <c r="AN219" i="56"/>
  <c r="AN205" i="56"/>
  <c r="AN163" i="56"/>
  <c r="AN177" i="56"/>
  <c r="AN135" i="56"/>
  <c r="AN107" i="56"/>
  <c r="AN149" i="56"/>
  <c r="AN121" i="56"/>
  <c r="AN65" i="56"/>
  <c r="AN79" i="56"/>
  <c r="AJ219" i="56"/>
  <c r="AJ191" i="56"/>
  <c r="AJ205" i="56"/>
  <c r="AJ177" i="56"/>
  <c r="AJ163" i="56"/>
  <c r="AJ149" i="56"/>
  <c r="AJ135" i="56"/>
  <c r="AJ107" i="56"/>
  <c r="AJ121" i="56"/>
  <c r="AJ65" i="56"/>
  <c r="AJ79" i="56"/>
  <c r="AF219" i="56"/>
  <c r="AF191" i="56"/>
  <c r="AF177" i="56"/>
  <c r="AF163" i="56"/>
  <c r="AF205" i="56"/>
  <c r="AF135" i="56"/>
  <c r="AF149" i="56"/>
  <c r="AF107" i="56"/>
  <c r="AF121" i="56"/>
  <c r="AF65" i="56"/>
  <c r="AF79" i="56"/>
  <c r="AU218" i="56"/>
  <c r="AU190" i="56"/>
  <c r="AU204" i="56"/>
  <c r="AU176" i="56"/>
  <c r="AU162" i="56"/>
  <c r="AU148" i="56"/>
  <c r="AU134" i="56"/>
  <c r="AU106" i="56"/>
  <c r="AU64" i="56"/>
  <c r="AU120" i="56"/>
  <c r="AU78" i="56"/>
  <c r="AQ190" i="56"/>
  <c r="AQ204" i="56"/>
  <c r="AQ176" i="56"/>
  <c r="AQ162" i="56"/>
  <c r="AQ218" i="56"/>
  <c r="AQ120" i="56"/>
  <c r="AQ134" i="56"/>
  <c r="AQ106" i="56"/>
  <c r="AQ64" i="56"/>
  <c r="AQ78" i="56"/>
  <c r="AM218" i="56"/>
  <c r="AM190" i="56"/>
  <c r="AM204" i="56"/>
  <c r="AM176" i="56"/>
  <c r="AM162" i="56"/>
  <c r="AM148" i="56"/>
  <c r="AM120" i="56"/>
  <c r="AM134" i="56"/>
  <c r="AM106" i="56"/>
  <c r="AM64" i="56"/>
  <c r="AM78" i="56"/>
  <c r="AI218" i="56"/>
  <c r="AI190" i="56"/>
  <c r="AI176" i="56"/>
  <c r="AI162" i="56"/>
  <c r="AI204" i="56"/>
  <c r="AI120" i="56"/>
  <c r="AI134" i="56"/>
  <c r="AI106" i="56"/>
  <c r="AI64" i="56"/>
  <c r="AI148" i="56"/>
  <c r="AI78" i="56"/>
  <c r="AX217" i="56"/>
  <c r="AX189" i="56"/>
  <c r="AX203" i="56"/>
  <c r="AX175" i="56"/>
  <c r="AX161" i="56"/>
  <c r="AX147" i="56"/>
  <c r="AX119" i="56"/>
  <c r="AX133" i="56"/>
  <c r="AX105" i="56"/>
  <c r="AX63" i="56"/>
  <c r="AX77" i="56"/>
  <c r="AT189" i="56"/>
  <c r="AT203" i="56"/>
  <c r="AT217" i="56"/>
  <c r="AT161" i="56"/>
  <c r="AT175" i="56"/>
  <c r="AT119" i="56"/>
  <c r="AT133" i="56"/>
  <c r="AT105" i="56"/>
  <c r="AT147" i="56"/>
  <c r="AT63" i="56"/>
  <c r="AT77" i="56"/>
  <c r="AP217" i="56"/>
  <c r="AP189" i="56"/>
  <c r="AP203" i="56"/>
  <c r="AP175" i="56"/>
  <c r="AP161" i="56"/>
  <c r="AP147" i="56"/>
  <c r="AP119" i="56"/>
  <c r="AP133" i="56"/>
  <c r="AP105" i="56"/>
  <c r="AP63" i="56"/>
  <c r="AP77" i="56"/>
  <c r="AL217" i="56"/>
  <c r="AL189" i="56"/>
  <c r="AL175" i="56"/>
  <c r="AL203" i="56"/>
  <c r="AL161" i="56"/>
  <c r="AL119" i="56"/>
  <c r="AL133" i="56"/>
  <c r="AL147" i="56"/>
  <c r="AL105" i="56"/>
  <c r="AL63" i="56"/>
  <c r="AL77" i="56"/>
  <c r="AH203" i="56"/>
  <c r="AH217" i="56"/>
  <c r="AH189" i="56"/>
  <c r="AH175" i="56"/>
  <c r="AH161" i="56"/>
  <c r="AH147" i="56"/>
  <c r="AH119" i="56"/>
  <c r="AH133" i="56"/>
  <c r="AH105" i="56"/>
  <c r="AH63" i="56"/>
  <c r="AH77" i="56"/>
  <c r="AW202" i="56"/>
  <c r="AW188" i="56"/>
  <c r="AW216" i="56"/>
  <c r="AW160" i="56"/>
  <c r="AW174" i="56"/>
  <c r="AW118" i="56"/>
  <c r="AW132" i="56"/>
  <c r="AW104" i="56"/>
  <c r="AW62" i="56"/>
  <c r="AW76" i="56"/>
  <c r="AS202" i="56"/>
  <c r="AS216" i="56"/>
  <c r="AS188" i="56"/>
  <c r="AS174" i="56"/>
  <c r="AS160" i="56"/>
  <c r="AS146" i="56"/>
  <c r="AS118" i="56"/>
  <c r="AS132" i="56"/>
  <c r="AS104" i="56"/>
  <c r="AS62" i="56"/>
  <c r="AS76" i="56"/>
  <c r="AO202" i="56"/>
  <c r="AO216" i="56"/>
  <c r="AO188" i="56"/>
  <c r="AO174" i="56"/>
  <c r="AO160" i="56"/>
  <c r="AO118" i="56"/>
  <c r="AO132" i="56"/>
  <c r="AO104" i="56"/>
  <c r="AO62" i="56"/>
  <c r="AO146" i="56"/>
  <c r="AO76" i="56"/>
  <c r="AK202" i="56"/>
  <c r="AK216" i="56"/>
  <c r="AK188" i="56"/>
  <c r="AK174" i="56"/>
  <c r="AK160" i="56"/>
  <c r="AK146" i="56"/>
  <c r="AK118" i="56"/>
  <c r="AK132" i="56"/>
  <c r="AK104" i="56"/>
  <c r="AK62" i="56"/>
  <c r="AK76" i="56"/>
  <c r="AG202" i="56"/>
  <c r="AG188" i="56"/>
  <c r="AG216" i="56"/>
  <c r="AG160" i="56"/>
  <c r="AG118" i="56"/>
  <c r="AG174" i="56"/>
  <c r="AG132" i="56"/>
  <c r="AG104" i="56"/>
  <c r="AG146" i="56"/>
  <c r="AG62" i="56"/>
  <c r="AG76" i="56"/>
  <c r="AV201" i="56"/>
  <c r="AV215" i="56"/>
  <c r="AV187" i="56"/>
  <c r="AV173" i="56"/>
  <c r="AV159" i="56"/>
  <c r="AV145" i="56"/>
  <c r="AV117" i="56"/>
  <c r="AV131" i="56"/>
  <c r="AV103" i="56"/>
  <c r="AV61" i="56"/>
  <c r="AV75" i="56"/>
  <c r="AR201" i="56"/>
  <c r="AR215" i="56"/>
  <c r="AR187" i="56"/>
  <c r="AR173" i="56"/>
  <c r="AR159" i="56"/>
  <c r="AR117" i="56"/>
  <c r="AR131" i="56"/>
  <c r="AR145" i="56"/>
  <c r="AR103" i="56"/>
  <c r="AR61" i="56"/>
  <c r="AR75" i="56"/>
  <c r="AN201" i="56"/>
  <c r="AN215" i="56"/>
  <c r="AN187" i="56"/>
  <c r="AN173" i="56"/>
  <c r="AN159" i="56"/>
  <c r="AN145" i="56"/>
  <c r="AN117" i="56"/>
  <c r="AN131" i="56"/>
  <c r="AN103" i="56"/>
  <c r="AN61" i="56"/>
  <c r="AN75" i="56"/>
  <c r="AJ201" i="56"/>
  <c r="AJ187" i="56"/>
  <c r="AJ173" i="56"/>
  <c r="AJ159" i="56"/>
  <c r="AJ215" i="56"/>
  <c r="AJ117" i="56"/>
  <c r="AJ131" i="56"/>
  <c r="AJ103" i="56"/>
  <c r="AJ61" i="56"/>
  <c r="AJ75" i="56"/>
  <c r="AF201" i="56"/>
  <c r="AF215" i="56"/>
  <c r="AF187" i="56"/>
  <c r="AF173" i="56"/>
  <c r="AF159" i="56"/>
  <c r="AF145" i="56"/>
  <c r="AF117" i="56"/>
  <c r="AF131" i="56"/>
  <c r="AF103" i="56"/>
  <c r="AF61" i="56"/>
  <c r="AF75" i="56"/>
  <c r="AU200" i="56"/>
  <c r="AU214" i="56"/>
  <c r="AU186" i="56"/>
  <c r="AU172" i="56"/>
  <c r="AU158" i="56"/>
  <c r="AU116" i="56"/>
  <c r="AU130" i="56"/>
  <c r="AU102" i="56"/>
  <c r="AU60" i="56"/>
  <c r="AU144" i="56"/>
  <c r="AU74" i="56"/>
  <c r="AQ200" i="56"/>
  <c r="AQ214" i="56"/>
  <c r="AQ186" i="56"/>
  <c r="AQ172" i="56"/>
  <c r="AQ158" i="56"/>
  <c r="AQ144" i="56"/>
  <c r="AQ116" i="56"/>
  <c r="AQ130" i="56"/>
  <c r="AQ102" i="56"/>
  <c r="AQ60" i="56"/>
  <c r="AQ74" i="56"/>
  <c r="AM200" i="56"/>
  <c r="AM186" i="56"/>
  <c r="AM214" i="56"/>
  <c r="AM158" i="56"/>
  <c r="AM172" i="56"/>
  <c r="AM116" i="56"/>
  <c r="AM130" i="56"/>
  <c r="AM102" i="56"/>
  <c r="AM144" i="56"/>
  <c r="AM60" i="56"/>
  <c r="AM74" i="56"/>
  <c r="AI200" i="56"/>
  <c r="AI214" i="56"/>
  <c r="AI186" i="56"/>
  <c r="AI172" i="56"/>
  <c r="AI158" i="56"/>
  <c r="AI144" i="56"/>
  <c r="AI116" i="56"/>
  <c r="AI130" i="56"/>
  <c r="AI102" i="56"/>
  <c r="AI60" i="56"/>
  <c r="AI74" i="56"/>
  <c r="AX199" i="56"/>
  <c r="AX213" i="56"/>
  <c r="AX185" i="56"/>
  <c r="AX171" i="56"/>
  <c r="AX157" i="56"/>
  <c r="AX115" i="56"/>
  <c r="AX129" i="56"/>
  <c r="AX143" i="56"/>
  <c r="AX101" i="56"/>
  <c r="AX59" i="56"/>
  <c r="AX73" i="56"/>
  <c r="AT199" i="56"/>
  <c r="AT213" i="56"/>
  <c r="AT185" i="56"/>
  <c r="AT171" i="56"/>
  <c r="AT157" i="56"/>
  <c r="AT143" i="56"/>
  <c r="AT115" i="56"/>
  <c r="AT129" i="56"/>
  <c r="AT101" i="56"/>
  <c r="AT59" i="56"/>
  <c r="AT73" i="56"/>
  <c r="AP199" i="56"/>
  <c r="AP185" i="56"/>
  <c r="AP213" i="56"/>
  <c r="AP157" i="56"/>
  <c r="AP171" i="56"/>
  <c r="AP115" i="56"/>
  <c r="AP129" i="56"/>
  <c r="AP101" i="56"/>
  <c r="AP59" i="56"/>
  <c r="AP73" i="56"/>
  <c r="AL199" i="56"/>
  <c r="AL213" i="56"/>
  <c r="AL185" i="56"/>
  <c r="AL171" i="56"/>
  <c r="AL157" i="56"/>
  <c r="AL143" i="56"/>
  <c r="AL115" i="56"/>
  <c r="AL129" i="56"/>
  <c r="AL101" i="56"/>
  <c r="AL59" i="56"/>
  <c r="AL73" i="56"/>
  <c r="AH199" i="56"/>
  <c r="AH213" i="56"/>
  <c r="AH185" i="56"/>
  <c r="AH171" i="56"/>
  <c r="AH157" i="56"/>
  <c r="AH115" i="56"/>
  <c r="AH129" i="56"/>
  <c r="AH101" i="56"/>
  <c r="AH59" i="56"/>
  <c r="AH143" i="56"/>
  <c r="AH73" i="56"/>
  <c r="AE59" i="56"/>
  <c r="AE115" i="56"/>
  <c r="AE171" i="56"/>
  <c r="AJ67" i="56"/>
  <c r="AQ66" i="56"/>
  <c r="AT65" i="56"/>
  <c r="AW64" i="56"/>
  <c r="AG64" i="56"/>
  <c r="AJ63" i="56"/>
  <c r="AM62" i="56"/>
  <c r="AP61" i="56"/>
  <c r="AS60" i="56"/>
  <c r="AV59" i="56"/>
  <c r="AF59" i="56"/>
  <c r="AU85" i="56"/>
  <c r="AX84" i="56"/>
  <c r="AH84" i="56"/>
  <c r="AK83" i="56"/>
  <c r="AN82" i="56"/>
  <c r="AQ81" i="56"/>
  <c r="AT80" i="56"/>
  <c r="AW79" i="56"/>
  <c r="AG79" i="56"/>
  <c r="AJ78" i="56"/>
  <c r="AM77" i="56"/>
  <c r="AP76" i="56"/>
  <c r="AS75" i="56"/>
  <c r="AV74" i="56"/>
  <c r="AF74" i="56"/>
  <c r="AI73" i="56"/>
  <c r="AJ93" i="56"/>
  <c r="AM92" i="56"/>
  <c r="AP91" i="56"/>
  <c r="AS90" i="56"/>
  <c r="AV89" i="56"/>
  <c r="AF89" i="56"/>
  <c r="AI88" i="56"/>
  <c r="AL87" i="56"/>
  <c r="AE121" i="56"/>
  <c r="AN127" i="56"/>
  <c r="AQ126" i="56"/>
  <c r="AT125" i="56"/>
  <c r="AW124" i="56"/>
  <c r="AG124" i="56"/>
  <c r="AJ123" i="56"/>
  <c r="AM122" i="56"/>
  <c r="AP121" i="56"/>
  <c r="AN141" i="56"/>
  <c r="AT139" i="56"/>
  <c r="AG138" i="56"/>
  <c r="AM136" i="56"/>
  <c r="AS134" i="56"/>
  <c r="AF133" i="56"/>
  <c r="AL131" i="56"/>
  <c r="AR129" i="56"/>
  <c r="AQ155" i="56"/>
  <c r="AQ148" i="56"/>
  <c r="AE211" i="64" l="1"/>
  <c r="CP18" i="68" s="1"/>
  <c r="CP18" i="56" s="1"/>
  <c r="D29" i="56" l="1"/>
  <c r="D28" i="56"/>
  <c r="D27" i="56"/>
  <c r="D26" i="56"/>
  <c r="D25" i="56"/>
  <c r="D24" i="56"/>
  <c r="D23" i="56"/>
  <c r="D22" i="56"/>
  <c r="D21" i="56"/>
  <c r="D20" i="56"/>
  <c r="D19" i="56"/>
  <c r="D18" i="56"/>
  <c r="D17" i="56"/>
  <c r="D16" i="56"/>
  <c r="DG47" i="56" l="1"/>
  <c r="DG48" i="56"/>
  <c r="DG44" i="56"/>
  <c r="DG33" i="56"/>
  <c r="DG34" i="56"/>
  <c r="DG35" i="56"/>
  <c r="DG36" i="56"/>
  <c r="DG37" i="56"/>
  <c r="DG38" i="56"/>
  <c r="DG39" i="56"/>
  <c r="DG40" i="56"/>
  <c r="DG41" i="56"/>
  <c r="DG42" i="56"/>
  <c r="DG43" i="56"/>
  <c r="DG32" i="56"/>
  <c r="DG30" i="56"/>
  <c r="DG18" i="56"/>
  <c r="B12" i="48" l="1"/>
  <c r="DG290" i="64" l="1"/>
  <c r="DG289" i="64"/>
  <c r="DG288" i="64"/>
  <c r="DG287" i="64"/>
  <c r="DG286" i="64"/>
  <c r="DG285" i="64"/>
  <c r="DG284" i="64"/>
  <c r="DG283" i="64"/>
  <c r="DG282" i="64"/>
  <c r="DG281" i="64"/>
  <c r="DG280" i="64"/>
  <c r="DG279" i="64"/>
  <c r="DG278" i="64"/>
  <c r="DG277" i="64"/>
  <c r="DG276" i="64"/>
  <c r="DG275" i="64"/>
  <c r="DG273" i="64"/>
  <c r="DG272" i="64"/>
  <c r="DG271" i="64"/>
  <c r="DG270" i="64"/>
  <c r="DG269" i="64"/>
  <c r="DG268" i="64"/>
  <c r="DG267" i="64"/>
  <c r="DG266" i="64"/>
  <c r="DG265" i="64"/>
  <c r="DG264" i="64"/>
  <c r="DG263" i="64"/>
  <c r="DG262" i="64"/>
  <c r="DG261" i="64"/>
  <c r="DG260" i="64"/>
  <c r="DG259" i="64"/>
  <c r="DG258" i="64"/>
  <c r="DG257" i="64"/>
  <c r="DG256" i="64"/>
  <c r="DG255" i="64"/>
  <c r="DG254" i="64"/>
  <c r="DG253" i="64"/>
  <c r="DG252" i="64"/>
  <c r="DG251" i="64"/>
  <c r="DG250" i="64"/>
  <c r="DG249" i="64"/>
  <c r="DG248" i="64"/>
  <c r="DG247" i="64"/>
  <c r="DG246" i="64"/>
  <c r="DG245" i="64"/>
  <c r="DG244" i="64"/>
  <c r="DG243" i="64"/>
  <c r="DG242" i="64"/>
  <c r="DG241" i="64"/>
  <c r="DG240" i="64"/>
  <c r="DG239" i="64"/>
  <c r="CL239" i="64"/>
  <c r="AX29" i="68" s="1"/>
  <c r="CK239" i="64"/>
  <c r="AW29" i="68" s="1"/>
  <c r="CJ239" i="64"/>
  <c r="AV29" i="68" s="1"/>
  <c r="CI239" i="64"/>
  <c r="AU29" i="68" s="1"/>
  <c r="CH239" i="64"/>
  <c r="AT29" i="68" s="1"/>
  <c r="CG239" i="64"/>
  <c r="AS29" i="68" s="1"/>
  <c r="CF239" i="64"/>
  <c r="AR29" i="68" s="1"/>
  <c r="CE239" i="64"/>
  <c r="AQ29" i="68" s="1"/>
  <c r="CD239" i="64"/>
  <c r="AP29" i="68" s="1"/>
  <c r="CC239" i="64"/>
  <c r="AO29" i="68" s="1"/>
  <c r="CB239" i="64"/>
  <c r="AN29" i="68" s="1"/>
  <c r="CA239" i="64"/>
  <c r="AM29" i="68" s="1"/>
  <c r="BZ239" i="64"/>
  <c r="AL29" i="68" s="1"/>
  <c r="BY239" i="64"/>
  <c r="AK29" i="68" s="1"/>
  <c r="BX239" i="64"/>
  <c r="AJ29" i="68" s="1"/>
  <c r="BW239" i="64"/>
  <c r="AI29" i="68" s="1"/>
  <c r="BV239" i="64"/>
  <c r="AH29" i="68" s="1"/>
  <c r="BU239" i="64"/>
  <c r="AG29" i="68" s="1"/>
  <c r="BT239" i="64"/>
  <c r="AF29" i="68" s="1"/>
  <c r="BS239" i="64"/>
  <c r="AE29" i="68" s="1"/>
  <c r="BP239" i="64"/>
  <c r="Z239" i="64"/>
  <c r="Y239" i="64"/>
  <c r="X239" i="64"/>
  <c r="W239" i="64"/>
  <c r="V239" i="64"/>
  <c r="U239" i="64"/>
  <c r="T239" i="64"/>
  <c r="S239" i="64"/>
  <c r="R239" i="64"/>
  <c r="Q239" i="64"/>
  <c r="P239" i="64"/>
  <c r="O239" i="64"/>
  <c r="N239" i="64"/>
  <c r="M239" i="64"/>
  <c r="L239" i="64"/>
  <c r="K239" i="64"/>
  <c r="J239" i="64"/>
  <c r="I239" i="64"/>
  <c r="H239" i="64"/>
  <c r="G239" i="64"/>
  <c r="D239" i="64"/>
  <c r="DG238" i="64"/>
  <c r="CL238" i="64"/>
  <c r="AX28" i="68" s="1"/>
  <c r="CK238" i="64"/>
  <c r="AW28" i="68" s="1"/>
  <c r="CJ238" i="64"/>
  <c r="AV28" i="68" s="1"/>
  <c r="CI238" i="64"/>
  <c r="AU28" i="68" s="1"/>
  <c r="CH238" i="64"/>
  <c r="AT28" i="68" s="1"/>
  <c r="CG238" i="64"/>
  <c r="AS28" i="68" s="1"/>
  <c r="CF238" i="64"/>
  <c r="AR28" i="68" s="1"/>
  <c r="CE238" i="64"/>
  <c r="AQ28" i="68" s="1"/>
  <c r="CD238" i="64"/>
  <c r="AP28" i="68" s="1"/>
  <c r="CC238" i="64"/>
  <c r="AO28" i="68" s="1"/>
  <c r="CB238" i="64"/>
  <c r="AN28" i="68" s="1"/>
  <c r="CA238" i="64"/>
  <c r="AM28" i="68" s="1"/>
  <c r="BZ238" i="64"/>
  <c r="AL28" i="68" s="1"/>
  <c r="BY238" i="64"/>
  <c r="AK28" i="68" s="1"/>
  <c r="BX238" i="64"/>
  <c r="AJ28" i="68" s="1"/>
  <c r="BW238" i="64"/>
  <c r="AI28" i="68" s="1"/>
  <c r="BV238" i="64"/>
  <c r="AH28" i="68" s="1"/>
  <c r="BU238" i="64"/>
  <c r="AG28" i="68" s="1"/>
  <c r="BT238" i="64"/>
  <c r="AF28" i="68" s="1"/>
  <c r="BS238" i="64"/>
  <c r="AE28" i="68" s="1"/>
  <c r="BP238" i="64"/>
  <c r="Z238" i="64"/>
  <c r="Y238" i="64"/>
  <c r="X238" i="64"/>
  <c r="W238" i="64"/>
  <c r="V238" i="64"/>
  <c r="U238" i="64"/>
  <c r="T238" i="64"/>
  <c r="S238" i="64"/>
  <c r="R238" i="64"/>
  <c r="Q238" i="64"/>
  <c r="P238" i="64"/>
  <c r="O238" i="64"/>
  <c r="N238" i="64"/>
  <c r="M238" i="64"/>
  <c r="L238" i="64"/>
  <c r="K238" i="64"/>
  <c r="J238" i="64"/>
  <c r="I238" i="64"/>
  <c r="H238" i="64"/>
  <c r="G238" i="64"/>
  <c r="D238" i="64"/>
  <c r="DG237" i="64"/>
  <c r="CL237" i="64"/>
  <c r="AX27" i="68" s="1"/>
  <c r="CK237" i="64"/>
  <c r="AW27" i="68" s="1"/>
  <c r="CJ237" i="64"/>
  <c r="AV27" i="68" s="1"/>
  <c r="CI237" i="64"/>
  <c r="AU27" i="68" s="1"/>
  <c r="CH237" i="64"/>
  <c r="AT27" i="68" s="1"/>
  <c r="CG237" i="64"/>
  <c r="AS27" i="68" s="1"/>
  <c r="CF237" i="64"/>
  <c r="AR27" i="68" s="1"/>
  <c r="CE237" i="64"/>
  <c r="AQ27" i="68" s="1"/>
  <c r="CD237" i="64"/>
  <c r="AP27" i="68" s="1"/>
  <c r="CC237" i="64"/>
  <c r="AO27" i="68" s="1"/>
  <c r="CB237" i="64"/>
  <c r="AN27" i="68" s="1"/>
  <c r="CA237" i="64"/>
  <c r="AM27" i="68" s="1"/>
  <c r="BZ237" i="64"/>
  <c r="AL27" i="68" s="1"/>
  <c r="BY237" i="64"/>
  <c r="AK27" i="68" s="1"/>
  <c r="BX237" i="64"/>
  <c r="AJ27" i="68" s="1"/>
  <c r="BW237" i="64"/>
  <c r="AI27" i="68" s="1"/>
  <c r="BV237" i="64"/>
  <c r="AH27" i="68" s="1"/>
  <c r="BU237" i="64"/>
  <c r="AG27" i="68" s="1"/>
  <c r="BT237" i="64"/>
  <c r="AF27" i="68" s="1"/>
  <c r="BS237" i="64"/>
  <c r="AE27" i="68" s="1"/>
  <c r="BP237" i="64"/>
  <c r="Z237" i="64"/>
  <c r="Y237" i="64"/>
  <c r="X237" i="64"/>
  <c r="W237" i="64"/>
  <c r="V237" i="64"/>
  <c r="U237" i="64"/>
  <c r="T237" i="64"/>
  <c r="S237" i="64"/>
  <c r="R237" i="64"/>
  <c r="Q237" i="64"/>
  <c r="P237" i="64"/>
  <c r="O237" i="64"/>
  <c r="N237" i="64"/>
  <c r="M237" i="64"/>
  <c r="L237" i="64"/>
  <c r="K237" i="64"/>
  <c r="J237" i="64"/>
  <c r="I237" i="64"/>
  <c r="H237" i="64"/>
  <c r="G237" i="64"/>
  <c r="D237" i="64"/>
  <c r="DG236" i="64"/>
  <c r="CL236" i="64"/>
  <c r="AX26" i="68" s="1"/>
  <c r="CK236" i="64"/>
  <c r="AW26" i="68" s="1"/>
  <c r="CJ236" i="64"/>
  <c r="AV26" i="68" s="1"/>
  <c r="CI236" i="64"/>
  <c r="AU26" i="68" s="1"/>
  <c r="CH236" i="64"/>
  <c r="AT26" i="68" s="1"/>
  <c r="CG236" i="64"/>
  <c r="AS26" i="68" s="1"/>
  <c r="CF236" i="64"/>
  <c r="AR26" i="68" s="1"/>
  <c r="CE236" i="64"/>
  <c r="AQ26" i="68" s="1"/>
  <c r="CD236" i="64"/>
  <c r="AP26" i="68" s="1"/>
  <c r="CC236" i="64"/>
  <c r="AO26" i="68" s="1"/>
  <c r="CB236" i="64"/>
  <c r="AN26" i="68" s="1"/>
  <c r="CA236" i="64"/>
  <c r="AM26" i="68" s="1"/>
  <c r="BZ236" i="64"/>
  <c r="AL26" i="68" s="1"/>
  <c r="BY236" i="64"/>
  <c r="AK26" i="68" s="1"/>
  <c r="BX236" i="64"/>
  <c r="AJ26" i="68" s="1"/>
  <c r="BW236" i="64"/>
  <c r="AI26" i="68" s="1"/>
  <c r="BV236" i="64"/>
  <c r="AH26" i="68" s="1"/>
  <c r="BU236" i="64"/>
  <c r="AG26" i="68" s="1"/>
  <c r="BT236" i="64"/>
  <c r="AF26" i="68" s="1"/>
  <c r="BS236" i="64"/>
  <c r="AE26" i="68" s="1"/>
  <c r="BP236" i="64"/>
  <c r="Z236" i="64"/>
  <c r="Y236" i="64"/>
  <c r="X236" i="64"/>
  <c r="W236" i="64"/>
  <c r="V236" i="64"/>
  <c r="U236" i="64"/>
  <c r="T236" i="64"/>
  <c r="S236" i="64"/>
  <c r="R236" i="64"/>
  <c r="Q236" i="64"/>
  <c r="P236" i="64"/>
  <c r="O236" i="64"/>
  <c r="N236" i="64"/>
  <c r="M236" i="64"/>
  <c r="L236" i="64"/>
  <c r="K236" i="64"/>
  <c r="J236" i="64"/>
  <c r="I236" i="64"/>
  <c r="H236" i="64"/>
  <c r="G236" i="64"/>
  <c r="D236" i="64"/>
  <c r="DG235" i="64"/>
  <c r="CL235" i="64"/>
  <c r="AX25" i="68" s="1"/>
  <c r="CK235" i="64"/>
  <c r="AW25" i="68" s="1"/>
  <c r="CJ235" i="64"/>
  <c r="AV25" i="68" s="1"/>
  <c r="CI235" i="64"/>
  <c r="AU25" i="68" s="1"/>
  <c r="CH235" i="64"/>
  <c r="AT25" i="68" s="1"/>
  <c r="CG235" i="64"/>
  <c r="AS25" i="68" s="1"/>
  <c r="CF235" i="64"/>
  <c r="AR25" i="68" s="1"/>
  <c r="CE235" i="64"/>
  <c r="AQ25" i="68" s="1"/>
  <c r="CD235" i="64"/>
  <c r="AP25" i="68" s="1"/>
  <c r="CC235" i="64"/>
  <c r="AO25" i="68" s="1"/>
  <c r="CB235" i="64"/>
  <c r="AN25" i="68" s="1"/>
  <c r="CA235" i="64"/>
  <c r="AM25" i="68" s="1"/>
  <c r="BZ235" i="64"/>
  <c r="AL25" i="68" s="1"/>
  <c r="BY235" i="64"/>
  <c r="AK25" i="68" s="1"/>
  <c r="BX235" i="64"/>
  <c r="AJ25" i="68" s="1"/>
  <c r="BW235" i="64"/>
  <c r="AI25" i="68" s="1"/>
  <c r="BV235" i="64"/>
  <c r="AH25" i="68" s="1"/>
  <c r="BU235" i="64"/>
  <c r="AG25" i="68" s="1"/>
  <c r="BT235" i="64"/>
  <c r="AF25" i="68" s="1"/>
  <c r="BS235" i="64"/>
  <c r="AE25" i="68" s="1"/>
  <c r="BP235" i="64"/>
  <c r="Z235" i="64"/>
  <c r="Y235" i="64"/>
  <c r="X235" i="64"/>
  <c r="W235" i="64"/>
  <c r="V235" i="64"/>
  <c r="U235" i="64"/>
  <c r="T235" i="64"/>
  <c r="S235" i="64"/>
  <c r="R235" i="64"/>
  <c r="Q235" i="64"/>
  <c r="P235" i="64"/>
  <c r="O235" i="64"/>
  <c r="N235" i="64"/>
  <c r="M235" i="64"/>
  <c r="L235" i="64"/>
  <c r="K235" i="64"/>
  <c r="J235" i="64"/>
  <c r="I235" i="64"/>
  <c r="H235" i="64"/>
  <c r="G235" i="64"/>
  <c r="D235" i="64"/>
  <c r="DG234" i="64"/>
  <c r="CL234" i="64"/>
  <c r="AX24" i="68" s="1"/>
  <c r="CK234" i="64"/>
  <c r="AW24" i="68" s="1"/>
  <c r="CJ234" i="64"/>
  <c r="AV24" i="68" s="1"/>
  <c r="CI234" i="64"/>
  <c r="AU24" i="68" s="1"/>
  <c r="CH234" i="64"/>
  <c r="AT24" i="68" s="1"/>
  <c r="CG234" i="64"/>
  <c r="AS24" i="68" s="1"/>
  <c r="CF234" i="64"/>
  <c r="AR24" i="68" s="1"/>
  <c r="CE234" i="64"/>
  <c r="AQ24" i="68" s="1"/>
  <c r="CD234" i="64"/>
  <c r="AP24" i="68" s="1"/>
  <c r="CC234" i="64"/>
  <c r="AO24" i="68" s="1"/>
  <c r="CB234" i="64"/>
  <c r="AN24" i="68" s="1"/>
  <c r="CA234" i="64"/>
  <c r="AM24" i="68" s="1"/>
  <c r="BZ234" i="64"/>
  <c r="AL24" i="68" s="1"/>
  <c r="BY234" i="64"/>
  <c r="AK24" i="68" s="1"/>
  <c r="BX234" i="64"/>
  <c r="AJ24" i="68" s="1"/>
  <c r="BW234" i="64"/>
  <c r="AI24" i="68" s="1"/>
  <c r="BV234" i="64"/>
  <c r="AH24" i="68" s="1"/>
  <c r="BU234" i="64"/>
  <c r="AG24" i="68" s="1"/>
  <c r="BT234" i="64"/>
  <c r="AF24" i="68" s="1"/>
  <c r="BS234" i="64"/>
  <c r="AE24" i="68" s="1"/>
  <c r="BP234" i="64"/>
  <c r="Z234" i="64"/>
  <c r="Y234" i="64"/>
  <c r="X234" i="64"/>
  <c r="W234" i="64"/>
  <c r="V234" i="64"/>
  <c r="U234" i="64"/>
  <c r="T234" i="64"/>
  <c r="S234" i="64"/>
  <c r="R234" i="64"/>
  <c r="Q234" i="64"/>
  <c r="P234" i="64"/>
  <c r="O234" i="64"/>
  <c r="N234" i="64"/>
  <c r="M234" i="64"/>
  <c r="L234" i="64"/>
  <c r="K234" i="64"/>
  <c r="J234" i="64"/>
  <c r="I234" i="64"/>
  <c r="H234" i="64"/>
  <c r="G234" i="64"/>
  <c r="D234" i="64"/>
  <c r="DG233" i="64"/>
  <c r="CL233" i="64"/>
  <c r="AX23" i="68" s="1"/>
  <c r="CK233" i="64"/>
  <c r="AW23" i="68" s="1"/>
  <c r="CJ233" i="64"/>
  <c r="AV23" i="68" s="1"/>
  <c r="CI233" i="64"/>
  <c r="AU23" i="68" s="1"/>
  <c r="CH233" i="64"/>
  <c r="AT23" i="68" s="1"/>
  <c r="CG233" i="64"/>
  <c r="AS23" i="68" s="1"/>
  <c r="CF233" i="64"/>
  <c r="AR23" i="68" s="1"/>
  <c r="CE233" i="64"/>
  <c r="AQ23" i="68" s="1"/>
  <c r="CD233" i="64"/>
  <c r="AP23" i="68" s="1"/>
  <c r="CC233" i="64"/>
  <c r="AO23" i="68" s="1"/>
  <c r="CB233" i="64"/>
  <c r="AN23" i="68" s="1"/>
  <c r="CA233" i="64"/>
  <c r="AM23" i="68" s="1"/>
  <c r="BZ233" i="64"/>
  <c r="AL23" i="68" s="1"/>
  <c r="BY233" i="64"/>
  <c r="AK23" i="68" s="1"/>
  <c r="BX233" i="64"/>
  <c r="AJ23" i="68" s="1"/>
  <c r="BW233" i="64"/>
  <c r="AI23" i="68" s="1"/>
  <c r="BV233" i="64"/>
  <c r="AH23" i="68" s="1"/>
  <c r="BU233" i="64"/>
  <c r="AG23" i="68" s="1"/>
  <c r="BT233" i="64"/>
  <c r="AF23" i="68" s="1"/>
  <c r="BS233" i="64"/>
  <c r="AE23" i="68" s="1"/>
  <c r="BP233" i="64"/>
  <c r="Z233" i="64"/>
  <c r="Y233" i="64"/>
  <c r="X233" i="64"/>
  <c r="W233" i="64"/>
  <c r="V233" i="64"/>
  <c r="U233" i="64"/>
  <c r="T233" i="64"/>
  <c r="S233" i="64"/>
  <c r="R233" i="64"/>
  <c r="Q233" i="64"/>
  <c r="P233" i="64"/>
  <c r="O233" i="64"/>
  <c r="N233" i="64"/>
  <c r="M233" i="64"/>
  <c r="L233" i="64"/>
  <c r="K233" i="64"/>
  <c r="J233" i="64"/>
  <c r="I233" i="64"/>
  <c r="H233" i="64"/>
  <c r="G233" i="64"/>
  <c r="D233" i="64"/>
  <c r="DG232" i="64"/>
  <c r="CL232" i="64"/>
  <c r="AX22" i="68" s="1"/>
  <c r="CK232" i="64"/>
  <c r="AW22" i="68" s="1"/>
  <c r="CJ232" i="64"/>
  <c r="AV22" i="68" s="1"/>
  <c r="CI232" i="64"/>
  <c r="AU22" i="68" s="1"/>
  <c r="CH232" i="64"/>
  <c r="AT22" i="68" s="1"/>
  <c r="CG232" i="64"/>
  <c r="AS22" i="68" s="1"/>
  <c r="CF232" i="64"/>
  <c r="AR22" i="68" s="1"/>
  <c r="CE232" i="64"/>
  <c r="AQ22" i="68" s="1"/>
  <c r="CD232" i="64"/>
  <c r="AP22" i="68" s="1"/>
  <c r="CC232" i="64"/>
  <c r="AO22" i="68" s="1"/>
  <c r="CB232" i="64"/>
  <c r="AN22" i="68" s="1"/>
  <c r="CA232" i="64"/>
  <c r="AM22" i="68" s="1"/>
  <c r="BZ232" i="64"/>
  <c r="AL22" i="68" s="1"/>
  <c r="BY232" i="64"/>
  <c r="AK22" i="68" s="1"/>
  <c r="BX232" i="64"/>
  <c r="AJ22" i="68" s="1"/>
  <c r="BW232" i="64"/>
  <c r="AI22" i="68" s="1"/>
  <c r="BV232" i="64"/>
  <c r="AH22" i="68" s="1"/>
  <c r="BU232" i="64"/>
  <c r="AG22" i="68" s="1"/>
  <c r="BT232" i="64"/>
  <c r="AF22" i="68" s="1"/>
  <c r="BS232" i="64"/>
  <c r="AE22" i="68" s="1"/>
  <c r="BP232" i="64"/>
  <c r="Z232" i="64"/>
  <c r="Y232" i="64"/>
  <c r="X232" i="64"/>
  <c r="W232" i="64"/>
  <c r="V232" i="64"/>
  <c r="U232" i="64"/>
  <c r="T232" i="64"/>
  <c r="S232" i="64"/>
  <c r="R232" i="64"/>
  <c r="Q232" i="64"/>
  <c r="P232" i="64"/>
  <c r="O232" i="64"/>
  <c r="N232" i="64"/>
  <c r="M232" i="64"/>
  <c r="L232" i="64"/>
  <c r="K232" i="64"/>
  <c r="J232" i="64"/>
  <c r="I232" i="64"/>
  <c r="H232" i="64"/>
  <c r="G232" i="64"/>
  <c r="D232" i="64"/>
  <c r="DG231" i="64"/>
  <c r="CL231" i="64"/>
  <c r="AX21" i="68" s="1"/>
  <c r="CK231" i="64"/>
  <c r="AW21" i="68" s="1"/>
  <c r="CJ231" i="64"/>
  <c r="AV21" i="68" s="1"/>
  <c r="CI231" i="64"/>
  <c r="AU21" i="68" s="1"/>
  <c r="CH231" i="64"/>
  <c r="AT21" i="68" s="1"/>
  <c r="CG231" i="64"/>
  <c r="AS21" i="68" s="1"/>
  <c r="CF231" i="64"/>
  <c r="AR21" i="68" s="1"/>
  <c r="CE231" i="64"/>
  <c r="AQ21" i="68" s="1"/>
  <c r="CD231" i="64"/>
  <c r="AP21" i="68" s="1"/>
  <c r="CC231" i="64"/>
  <c r="AO21" i="68" s="1"/>
  <c r="CB231" i="64"/>
  <c r="AN21" i="68" s="1"/>
  <c r="CA231" i="64"/>
  <c r="AM21" i="68" s="1"/>
  <c r="BZ231" i="64"/>
  <c r="AL21" i="68" s="1"/>
  <c r="BY231" i="64"/>
  <c r="AK21" i="68" s="1"/>
  <c r="BX231" i="64"/>
  <c r="AJ21" i="68" s="1"/>
  <c r="BW231" i="64"/>
  <c r="AI21" i="68" s="1"/>
  <c r="BV231" i="64"/>
  <c r="AH21" i="68" s="1"/>
  <c r="BU231" i="64"/>
  <c r="AG21" i="68" s="1"/>
  <c r="BT231" i="64"/>
  <c r="AF21" i="68" s="1"/>
  <c r="BS231" i="64"/>
  <c r="AE21" i="68" s="1"/>
  <c r="BP231" i="64"/>
  <c r="Z231" i="64"/>
  <c r="Y231" i="64"/>
  <c r="X231" i="64"/>
  <c r="W231" i="64"/>
  <c r="V231" i="64"/>
  <c r="U231" i="64"/>
  <c r="T231" i="64"/>
  <c r="S231" i="64"/>
  <c r="R231" i="64"/>
  <c r="Q231" i="64"/>
  <c r="P231" i="64"/>
  <c r="O231" i="64"/>
  <c r="N231" i="64"/>
  <c r="M231" i="64"/>
  <c r="L231" i="64"/>
  <c r="K231" i="64"/>
  <c r="J231" i="64"/>
  <c r="I231" i="64"/>
  <c r="H231" i="64"/>
  <c r="G231" i="64"/>
  <c r="D231" i="64"/>
  <c r="DG230" i="64"/>
  <c r="CL230" i="64"/>
  <c r="AX20" i="68" s="1"/>
  <c r="CK230" i="64"/>
  <c r="AW20" i="68" s="1"/>
  <c r="CJ230" i="64"/>
  <c r="AV20" i="68" s="1"/>
  <c r="CI230" i="64"/>
  <c r="AU20" i="68" s="1"/>
  <c r="CH230" i="64"/>
  <c r="AT20" i="68" s="1"/>
  <c r="CG230" i="64"/>
  <c r="AS20" i="68" s="1"/>
  <c r="CF230" i="64"/>
  <c r="AR20" i="68" s="1"/>
  <c r="CE230" i="64"/>
  <c r="AQ20" i="68" s="1"/>
  <c r="CD230" i="64"/>
  <c r="AP20" i="68" s="1"/>
  <c r="CC230" i="64"/>
  <c r="AO20" i="68" s="1"/>
  <c r="CB230" i="64"/>
  <c r="AN20" i="68" s="1"/>
  <c r="CA230" i="64"/>
  <c r="AM20" i="68" s="1"/>
  <c r="BZ230" i="64"/>
  <c r="AL20" i="68" s="1"/>
  <c r="BY230" i="64"/>
  <c r="AK20" i="68" s="1"/>
  <c r="BX230" i="64"/>
  <c r="AJ20" i="68" s="1"/>
  <c r="BW230" i="64"/>
  <c r="AI20" i="68" s="1"/>
  <c r="BV230" i="64"/>
  <c r="AH20" i="68" s="1"/>
  <c r="BU230" i="64"/>
  <c r="AG20" i="68" s="1"/>
  <c r="BT230" i="64"/>
  <c r="AF20" i="68" s="1"/>
  <c r="BS230" i="64"/>
  <c r="AE20" i="68" s="1"/>
  <c r="BP230" i="64"/>
  <c r="Z230" i="64"/>
  <c r="Y230" i="64"/>
  <c r="X230" i="64"/>
  <c r="W230" i="64"/>
  <c r="V230" i="64"/>
  <c r="U230" i="64"/>
  <c r="T230" i="64"/>
  <c r="S230" i="64"/>
  <c r="R230" i="64"/>
  <c r="Q230" i="64"/>
  <c r="P230" i="64"/>
  <c r="O230" i="64"/>
  <c r="N230" i="64"/>
  <c r="M230" i="64"/>
  <c r="L230" i="64"/>
  <c r="K230" i="64"/>
  <c r="J230" i="64"/>
  <c r="I230" i="64"/>
  <c r="H230" i="64"/>
  <c r="G230" i="64"/>
  <c r="D230" i="64"/>
  <c r="DG229" i="64"/>
  <c r="CL229" i="64"/>
  <c r="AX19" i="68" s="1"/>
  <c r="CK229" i="64"/>
  <c r="AW19" i="68" s="1"/>
  <c r="CJ229" i="64"/>
  <c r="AV19" i="68" s="1"/>
  <c r="CI229" i="64"/>
  <c r="AU19" i="68" s="1"/>
  <c r="CH229" i="64"/>
  <c r="AT19" i="68" s="1"/>
  <c r="CG229" i="64"/>
  <c r="AS19" i="68" s="1"/>
  <c r="CF229" i="64"/>
  <c r="AR19" i="68" s="1"/>
  <c r="CE229" i="64"/>
  <c r="AQ19" i="68" s="1"/>
  <c r="CD229" i="64"/>
  <c r="AP19" i="68" s="1"/>
  <c r="CC229" i="64"/>
  <c r="AO19" i="68" s="1"/>
  <c r="CB229" i="64"/>
  <c r="AN19" i="68" s="1"/>
  <c r="CA229" i="64"/>
  <c r="AM19" i="68" s="1"/>
  <c r="BZ229" i="64"/>
  <c r="AL19" i="68" s="1"/>
  <c r="BY229" i="64"/>
  <c r="AK19" i="68" s="1"/>
  <c r="BX229" i="64"/>
  <c r="AJ19" i="68" s="1"/>
  <c r="BW229" i="64"/>
  <c r="AI19" i="68" s="1"/>
  <c r="BV229" i="64"/>
  <c r="AH19" i="68" s="1"/>
  <c r="BU229" i="64"/>
  <c r="AG19" i="68" s="1"/>
  <c r="BT229" i="64"/>
  <c r="AF19" i="68" s="1"/>
  <c r="BS229" i="64"/>
  <c r="AE19" i="68" s="1"/>
  <c r="BP229" i="64"/>
  <c r="Z229" i="64"/>
  <c r="Y229" i="64"/>
  <c r="X229" i="64"/>
  <c r="W229" i="64"/>
  <c r="V229" i="64"/>
  <c r="U229" i="64"/>
  <c r="T229" i="64"/>
  <c r="S229" i="64"/>
  <c r="R229" i="64"/>
  <c r="Q229" i="64"/>
  <c r="P229" i="64"/>
  <c r="O229" i="64"/>
  <c r="N229" i="64"/>
  <c r="M229" i="64"/>
  <c r="L229" i="64"/>
  <c r="K229" i="64"/>
  <c r="J229" i="64"/>
  <c r="I229" i="64"/>
  <c r="H229" i="64"/>
  <c r="G229" i="64"/>
  <c r="D229" i="64"/>
  <c r="DG228" i="64"/>
  <c r="CL228" i="64"/>
  <c r="AX18" i="68" s="1"/>
  <c r="CK228" i="64"/>
  <c r="AW18" i="68" s="1"/>
  <c r="CJ228" i="64"/>
  <c r="AV18" i="68" s="1"/>
  <c r="CI228" i="64"/>
  <c r="AU18" i="68" s="1"/>
  <c r="CH228" i="64"/>
  <c r="AT18" i="68" s="1"/>
  <c r="CG228" i="64"/>
  <c r="AS18" i="68" s="1"/>
  <c r="CF228" i="64"/>
  <c r="AR18" i="68" s="1"/>
  <c r="CE228" i="64"/>
  <c r="AQ18" i="68" s="1"/>
  <c r="CD228" i="64"/>
  <c r="AP18" i="68" s="1"/>
  <c r="CC228" i="64"/>
  <c r="AO18" i="68" s="1"/>
  <c r="CB228" i="64"/>
  <c r="AN18" i="68" s="1"/>
  <c r="CA228" i="64"/>
  <c r="AM18" i="68" s="1"/>
  <c r="BZ228" i="64"/>
  <c r="AL18" i="68" s="1"/>
  <c r="BY228" i="64"/>
  <c r="AK18" i="68" s="1"/>
  <c r="BX228" i="64"/>
  <c r="AJ18" i="68" s="1"/>
  <c r="BW228" i="64"/>
  <c r="AI18" i="68" s="1"/>
  <c r="BV228" i="64"/>
  <c r="AH18" i="68" s="1"/>
  <c r="BU228" i="64"/>
  <c r="AG18" i="68" s="1"/>
  <c r="BT228" i="64"/>
  <c r="AF18" i="68" s="1"/>
  <c r="BS228" i="64"/>
  <c r="AE18" i="68" s="1"/>
  <c r="BP228" i="64"/>
  <c r="Z228" i="64"/>
  <c r="Y228" i="64"/>
  <c r="X228" i="64"/>
  <c r="W228" i="64"/>
  <c r="V228" i="64"/>
  <c r="U228" i="64"/>
  <c r="T228" i="64"/>
  <c r="S228" i="64"/>
  <c r="R228" i="64"/>
  <c r="Q228" i="64"/>
  <c r="P228" i="64"/>
  <c r="O228" i="64"/>
  <c r="N228" i="64"/>
  <c r="M228" i="64"/>
  <c r="L228" i="64"/>
  <c r="K228" i="64"/>
  <c r="J228" i="64"/>
  <c r="I228" i="64"/>
  <c r="H228" i="64"/>
  <c r="G228" i="64"/>
  <c r="D228" i="64"/>
  <c r="DG227" i="64"/>
  <c r="CL227" i="64"/>
  <c r="AX17" i="68" s="1"/>
  <c r="CK227" i="64"/>
  <c r="AW17" i="68" s="1"/>
  <c r="CJ227" i="64"/>
  <c r="AV17" i="68" s="1"/>
  <c r="CI227" i="64"/>
  <c r="AU17" i="68" s="1"/>
  <c r="CH227" i="64"/>
  <c r="AT17" i="68" s="1"/>
  <c r="CG227" i="64"/>
  <c r="AS17" i="68" s="1"/>
  <c r="CF227" i="64"/>
  <c r="AR17" i="68" s="1"/>
  <c r="CE227" i="64"/>
  <c r="AQ17" i="68" s="1"/>
  <c r="CD227" i="64"/>
  <c r="AP17" i="68" s="1"/>
  <c r="CC227" i="64"/>
  <c r="AO17" i="68" s="1"/>
  <c r="CB227" i="64"/>
  <c r="AN17" i="68" s="1"/>
  <c r="CA227" i="64"/>
  <c r="AM17" i="68" s="1"/>
  <c r="BZ227" i="64"/>
  <c r="AL17" i="68" s="1"/>
  <c r="BY227" i="64"/>
  <c r="AK17" i="68" s="1"/>
  <c r="BX227" i="64"/>
  <c r="AJ17" i="68" s="1"/>
  <c r="BW227" i="64"/>
  <c r="AI17" i="68" s="1"/>
  <c r="BV227" i="64"/>
  <c r="AH17" i="68" s="1"/>
  <c r="BU227" i="64"/>
  <c r="AG17" i="68" s="1"/>
  <c r="BT227" i="64"/>
  <c r="AF17" i="68" s="1"/>
  <c r="BS227" i="64"/>
  <c r="AE17" i="68" s="1"/>
  <c r="BP227" i="64"/>
  <c r="Z227" i="64"/>
  <c r="Y227" i="64"/>
  <c r="X227" i="64"/>
  <c r="W227" i="64"/>
  <c r="V227" i="64"/>
  <c r="U227" i="64"/>
  <c r="T227" i="64"/>
  <c r="S227" i="64"/>
  <c r="R227" i="64"/>
  <c r="Q227" i="64"/>
  <c r="P227" i="64"/>
  <c r="O227" i="64"/>
  <c r="N227" i="64"/>
  <c r="M227" i="64"/>
  <c r="L227" i="64"/>
  <c r="K227" i="64"/>
  <c r="J227" i="64"/>
  <c r="I227" i="64"/>
  <c r="H227" i="64"/>
  <c r="G227" i="64"/>
  <c r="D227" i="64"/>
  <c r="DG226" i="64"/>
  <c r="CL226" i="64"/>
  <c r="CK226" i="64"/>
  <c r="CJ226" i="64"/>
  <c r="CI226" i="64"/>
  <c r="CH226" i="64"/>
  <c r="CG226" i="64"/>
  <c r="CF226" i="64"/>
  <c r="CE226" i="64"/>
  <c r="CD226" i="64"/>
  <c r="CC226" i="64"/>
  <c r="CB226" i="64"/>
  <c r="CA226" i="64"/>
  <c r="BZ226" i="64"/>
  <c r="BY226" i="64"/>
  <c r="BX226" i="64"/>
  <c r="BW226" i="64"/>
  <c r="BV226" i="64"/>
  <c r="BU226" i="64"/>
  <c r="BT226" i="64"/>
  <c r="BS226" i="64"/>
  <c r="BP226" i="64"/>
  <c r="D226" i="64"/>
  <c r="DG225" i="64"/>
  <c r="CL225" i="64"/>
  <c r="CK225" i="64"/>
  <c r="CJ225" i="64"/>
  <c r="CI225" i="64"/>
  <c r="CH225" i="64"/>
  <c r="CG225" i="64"/>
  <c r="CF225" i="64"/>
  <c r="CE225" i="64"/>
  <c r="CD225" i="64"/>
  <c r="CC225" i="64"/>
  <c r="CB225" i="64"/>
  <c r="CA225" i="64"/>
  <c r="BZ225" i="64"/>
  <c r="BY225" i="64"/>
  <c r="BX225" i="64"/>
  <c r="BW225" i="64"/>
  <c r="BV225" i="64"/>
  <c r="BU225" i="64"/>
  <c r="BT225" i="64"/>
  <c r="BS225" i="64"/>
  <c r="BP225" i="64"/>
  <c r="D225" i="64"/>
  <c r="DG224" i="64"/>
  <c r="CL224" i="64"/>
  <c r="CK224" i="64"/>
  <c r="CJ224" i="64"/>
  <c r="CI224" i="64"/>
  <c r="CH224" i="64"/>
  <c r="CG224" i="64"/>
  <c r="CF224" i="64"/>
  <c r="CE224" i="64"/>
  <c r="CD224" i="64"/>
  <c r="CC224" i="64"/>
  <c r="CB224" i="64"/>
  <c r="CA224" i="64"/>
  <c r="BZ224" i="64"/>
  <c r="BY224" i="64"/>
  <c r="BX224" i="64"/>
  <c r="BW224" i="64"/>
  <c r="BV224" i="64"/>
  <c r="BU224" i="64"/>
  <c r="BT224" i="64"/>
  <c r="BS224" i="64"/>
  <c r="BP224" i="64"/>
  <c r="D224" i="64"/>
  <c r="DG223" i="64"/>
  <c r="CL223" i="64"/>
  <c r="CK223" i="64"/>
  <c r="CJ223" i="64"/>
  <c r="CI223" i="64"/>
  <c r="CH223" i="64"/>
  <c r="CG223" i="64"/>
  <c r="CF223" i="64"/>
  <c r="CE223" i="64"/>
  <c r="CD223" i="64"/>
  <c r="CC223" i="64"/>
  <c r="CB223" i="64"/>
  <c r="CA223" i="64"/>
  <c r="BZ223" i="64"/>
  <c r="BY223" i="64"/>
  <c r="BX223" i="64"/>
  <c r="BW223" i="64"/>
  <c r="BV223" i="64"/>
  <c r="BU223" i="64"/>
  <c r="BT223" i="64"/>
  <c r="BS223" i="64"/>
  <c r="BP223" i="64"/>
  <c r="D223" i="64"/>
  <c r="DG222" i="64"/>
  <c r="DE222" i="64"/>
  <c r="BQ27" i="68" s="1"/>
  <c r="DD222" i="64"/>
  <c r="BP27" i="68" s="1"/>
  <c r="DC222" i="64"/>
  <c r="BO27" i="68" s="1"/>
  <c r="CZ222" i="64"/>
  <c r="CL222" i="64"/>
  <c r="CK222" i="64"/>
  <c r="CJ222" i="64"/>
  <c r="CI222" i="64"/>
  <c r="CH222" i="64"/>
  <c r="CG222" i="64"/>
  <c r="CF222" i="64"/>
  <c r="CE222" i="64"/>
  <c r="CD222" i="64"/>
  <c r="CC222" i="64"/>
  <c r="CB222" i="64"/>
  <c r="CA222" i="64"/>
  <c r="BZ222" i="64"/>
  <c r="BY222" i="64"/>
  <c r="BX222" i="64"/>
  <c r="BW222" i="64"/>
  <c r="BV222" i="64"/>
  <c r="BU222" i="64"/>
  <c r="BT222" i="64"/>
  <c r="BS222" i="64"/>
  <c r="BP222" i="64"/>
  <c r="AT222" i="64"/>
  <c r="DE29" i="68" s="1"/>
  <c r="DE29" i="56" s="1"/>
  <c r="AS222" i="64"/>
  <c r="DD29" i="68" s="1"/>
  <c r="DD29" i="56" s="1"/>
  <c r="AR222" i="64"/>
  <c r="DC29" i="68" s="1"/>
  <c r="DC29" i="56" s="1"/>
  <c r="AQ222" i="64"/>
  <c r="DB29" i="68" s="1"/>
  <c r="DB29" i="56" s="1"/>
  <c r="AP222" i="64"/>
  <c r="DA29" i="68" s="1"/>
  <c r="DA29" i="56" s="1"/>
  <c r="AO222" i="64"/>
  <c r="CZ29" i="68" s="1"/>
  <c r="CZ29" i="56" s="1"/>
  <c r="AN222" i="64"/>
  <c r="CY29" i="68" s="1"/>
  <c r="CY29" i="56" s="1"/>
  <c r="AM222" i="64"/>
  <c r="CX29" i="68" s="1"/>
  <c r="CX29" i="56" s="1"/>
  <c r="AL222" i="64"/>
  <c r="CW29" i="68" s="1"/>
  <c r="CW29" i="56" s="1"/>
  <c r="AK222" i="64"/>
  <c r="CV29" i="68" s="1"/>
  <c r="CV29" i="56" s="1"/>
  <c r="AJ222" i="64"/>
  <c r="CU29" i="68" s="1"/>
  <c r="CU29" i="56" s="1"/>
  <c r="AI222" i="64"/>
  <c r="CT29" i="68" s="1"/>
  <c r="CT29" i="56" s="1"/>
  <c r="AH222" i="64"/>
  <c r="CS29" i="68" s="1"/>
  <c r="CS29" i="56" s="1"/>
  <c r="AG222" i="64"/>
  <c r="CR29" i="68" s="1"/>
  <c r="CR29" i="56" s="1"/>
  <c r="AF222" i="64"/>
  <c r="CQ29" i="68" s="1"/>
  <c r="CQ29" i="56" s="1"/>
  <c r="AE222" i="64"/>
  <c r="CP29" i="68" s="1"/>
  <c r="CP29" i="56" s="1"/>
  <c r="AB222" i="64"/>
  <c r="D222" i="64"/>
  <c r="DG221" i="64"/>
  <c r="DE221" i="64"/>
  <c r="BQ26" i="68" s="1"/>
  <c r="DD221" i="64"/>
  <c r="BP26" i="68" s="1"/>
  <c r="DC221" i="64"/>
  <c r="BO26" i="68" s="1"/>
  <c r="CZ221" i="64"/>
  <c r="CL221" i="64"/>
  <c r="CK221" i="64"/>
  <c r="CJ221" i="64"/>
  <c r="CI221" i="64"/>
  <c r="CH221" i="64"/>
  <c r="CG221" i="64"/>
  <c r="CF221" i="64"/>
  <c r="CE221" i="64"/>
  <c r="CD221" i="64"/>
  <c r="CC221" i="64"/>
  <c r="CB221" i="64"/>
  <c r="CA221" i="64"/>
  <c r="BZ221" i="64"/>
  <c r="BY221" i="64"/>
  <c r="BX221" i="64"/>
  <c r="BW221" i="64"/>
  <c r="BV221" i="64"/>
  <c r="BU221" i="64"/>
  <c r="BT221" i="64"/>
  <c r="BS221" i="64"/>
  <c r="BP221" i="64"/>
  <c r="AT221" i="64"/>
  <c r="DE28" i="68" s="1"/>
  <c r="DE28" i="56" s="1"/>
  <c r="AS221" i="64"/>
  <c r="DD28" i="68" s="1"/>
  <c r="DD28" i="56" s="1"/>
  <c r="AR221" i="64"/>
  <c r="DC28" i="68" s="1"/>
  <c r="DC28" i="56" s="1"/>
  <c r="AQ221" i="64"/>
  <c r="DB28" i="68" s="1"/>
  <c r="DB28" i="56" s="1"/>
  <c r="AP221" i="64"/>
  <c r="DA28" i="68" s="1"/>
  <c r="DA28" i="56" s="1"/>
  <c r="AO221" i="64"/>
  <c r="CZ28" i="68" s="1"/>
  <c r="CZ28" i="56" s="1"/>
  <c r="AN221" i="64"/>
  <c r="CY28" i="68" s="1"/>
  <c r="CY28" i="56" s="1"/>
  <c r="AM221" i="64"/>
  <c r="CX28" i="68" s="1"/>
  <c r="CX28" i="56" s="1"/>
  <c r="AL221" i="64"/>
  <c r="CW28" i="68" s="1"/>
  <c r="CW28" i="56" s="1"/>
  <c r="AK221" i="64"/>
  <c r="CV28" i="68" s="1"/>
  <c r="CV28" i="56" s="1"/>
  <c r="AJ221" i="64"/>
  <c r="CU28" i="68" s="1"/>
  <c r="CU28" i="56" s="1"/>
  <c r="AI221" i="64"/>
  <c r="CT28" i="68" s="1"/>
  <c r="CT28" i="56" s="1"/>
  <c r="AH221" i="64"/>
  <c r="CS28" i="68" s="1"/>
  <c r="CS28" i="56" s="1"/>
  <c r="AG221" i="64"/>
  <c r="CR28" i="68" s="1"/>
  <c r="CR28" i="56" s="1"/>
  <c r="AF221" i="64"/>
  <c r="CQ28" i="68" s="1"/>
  <c r="CQ28" i="56" s="1"/>
  <c r="AE221" i="64"/>
  <c r="CP28" i="68" s="1"/>
  <c r="CP28" i="56" s="1"/>
  <c r="AB221" i="64"/>
  <c r="D221" i="64"/>
  <c r="DG220" i="64"/>
  <c r="DE220" i="64"/>
  <c r="BQ25" i="68" s="1"/>
  <c r="DD220" i="64"/>
  <c r="BP25" i="68" s="1"/>
  <c r="DC220" i="64"/>
  <c r="BO25" i="68" s="1"/>
  <c r="CZ220" i="64"/>
  <c r="CL220" i="64"/>
  <c r="CK220" i="64"/>
  <c r="CJ220" i="64"/>
  <c r="CI220" i="64"/>
  <c r="CH220" i="64"/>
  <c r="CG220" i="64"/>
  <c r="CF220" i="64"/>
  <c r="CE220" i="64"/>
  <c r="CD220" i="64"/>
  <c r="CC220" i="64"/>
  <c r="CB220" i="64"/>
  <c r="CA220" i="64"/>
  <c r="BZ220" i="64"/>
  <c r="BY220" i="64"/>
  <c r="BX220" i="64"/>
  <c r="BW220" i="64"/>
  <c r="BV220" i="64"/>
  <c r="BU220" i="64"/>
  <c r="BT220" i="64"/>
  <c r="BS220" i="64"/>
  <c r="BP220" i="64"/>
  <c r="AT220" i="64"/>
  <c r="DE27" i="68" s="1"/>
  <c r="DE27" i="56" s="1"/>
  <c r="AS220" i="64"/>
  <c r="DD27" i="68" s="1"/>
  <c r="DD27" i="56" s="1"/>
  <c r="AR220" i="64"/>
  <c r="DC27" i="68" s="1"/>
  <c r="DC27" i="56" s="1"/>
  <c r="AQ220" i="64"/>
  <c r="DB27" i="68" s="1"/>
  <c r="DB27" i="56" s="1"/>
  <c r="AP220" i="64"/>
  <c r="DA27" i="68" s="1"/>
  <c r="DA27" i="56" s="1"/>
  <c r="AO220" i="64"/>
  <c r="CZ27" i="68" s="1"/>
  <c r="CZ27" i="56" s="1"/>
  <c r="AN220" i="64"/>
  <c r="CY27" i="68" s="1"/>
  <c r="CY27" i="56" s="1"/>
  <c r="AM220" i="64"/>
  <c r="CX27" i="68" s="1"/>
  <c r="CX27" i="56" s="1"/>
  <c r="AL220" i="64"/>
  <c r="CW27" i="68" s="1"/>
  <c r="CW27" i="56" s="1"/>
  <c r="AK220" i="64"/>
  <c r="CV27" i="68" s="1"/>
  <c r="CV27" i="56" s="1"/>
  <c r="AJ220" i="64"/>
  <c r="CU27" i="68" s="1"/>
  <c r="CU27" i="56" s="1"/>
  <c r="AI220" i="64"/>
  <c r="CT27" i="68" s="1"/>
  <c r="CT27" i="56" s="1"/>
  <c r="AH220" i="64"/>
  <c r="CS27" i="68" s="1"/>
  <c r="CS27" i="56" s="1"/>
  <c r="AG220" i="64"/>
  <c r="CR27" i="68" s="1"/>
  <c r="CR27" i="56" s="1"/>
  <c r="AF220" i="64"/>
  <c r="CQ27" i="68" s="1"/>
  <c r="CQ27" i="56" s="1"/>
  <c r="AE220" i="64"/>
  <c r="CP27" i="68" s="1"/>
  <c r="CP27" i="56" s="1"/>
  <c r="AB220" i="64"/>
  <c r="D220" i="64"/>
  <c r="DG219" i="64"/>
  <c r="DE219" i="64"/>
  <c r="BQ24" i="68" s="1"/>
  <c r="DD219" i="64"/>
  <c r="BP24" i="68" s="1"/>
  <c r="DC219" i="64"/>
  <c r="BO24" i="68" s="1"/>
  <c r="CZ219" i="64"/>
  <c r="CL219" i="64"/>
  <c r="CK219" i="64"/>
  <c r="CJ219" i="64"/>
  <c r="CI219" i="64"/>
  <c r="CH219" i="64"/>
  <c r="CG219" i="64"/>
  <c r="CF219" i="64"/>
  <c r="CE219" i="64"/>
  <c r="CD219" i="64"/>
  <c r="CC219" i="64"/>
  <c r="CB219" i="64"/>
  <c r="CA219" i="64"/>
  <c r="BZ219" i="64"/>
  <c r="BY219" i="64"/>
  <c r="BX219" i="64"/>
  <c r="BW219" i="64"/>
  <c r="BV219" i="64"/>
  <c r="BU219" i="64"/>
  <c r="BT219" i="64"/>
  <c r="BS219" i="64"/>
  <c r="BP219" i="64"/>
  <c r="AT219" i="64"/>
  <c r="DE26" i="68" s="1"/>
  <c r="DE26" i="56" s="1"/>
  <c r="AS219" i="64"/>
  <c r="DD26" i="68" s="1"/>
  <c r="DD26" i="56" s="1"/>
  <c r="AR219" i="64"/>
  <c r="DC26" i="68" s="1"/>
  <c r="DC26" i="56" s="1"/>
  <c r="AQ219" i="64"/>
  <c r="DB26" i="68" s="1"/>
  <c r="DB26" i="56" s="1"/>
  <c r="AP219" i="64"/>
  <c r="DA26" i="68" s="1"/>
  <c r="DA26" i="56" s="1"/>
  <c r="AO219" i="64"/>
  <c r="CZ26" i="68" s="1"/>
  <c r="CZ26" i="56" s="1"/>
  <c r="AN219" i="64"/>
  <c r="CY26" i="68" s="1"/>
  <c r="CY26" i="56" s="1"/>
  <c r="AM219" i="64"/>
  <c r="CX26" i="68" s="1"/>
  <c r="CX26" i="56" s="1"/>
  <c r="AL219" i="64"/>
  <c r="CW26" i="68" s="1"/>
  <c r="CW26" i="56" s="1"/>
  <c r="AK219" i="64"/>
  <c r="CV26" i="68" s="1"/>
  <c r="CV26" i="56" s="1"/>
  <c r="AJ219" i="64"/>
  <c r="CU26" i="68" s="1"/>
  <c r="CU26" i="56" s="1"/>
  <c r="AI219" i="64"/>
  <c r="CT26" i="68" s="1"/>
  <c r="CT26" i="56" s="1"/>
  <c r="AH219" i="64"/>
  <c r="CS26" i="68" s="1"/>
  <c r="CS26" i="56" s="1"/>
  <c r="AG219" i="64"/>
  <c r="CR26" i="68" s="1"/>
  <c r="CR26" i="56" s="1"/>
  <c r="AF219" i="64"/>
  <c r="CQ26" i="68" s="1"/>
  <c r="CQ26" i="56" s="1"/>
  <c r="AE219" i="64"/>
  <c r="CP26" i="68" s="1"/>
  <c r="CP26" i="56" s="1"/>
  <c r="AB219" i="64"/>
  <c r="D219" i="64"/>
  <c r="DG218" i="64"/>
  <c r="DE218" i="64"/>
  <c r="BQ23" i="68" s="1"/>
  <c r="DD218" i="64"/>
  <c r="BP23" i="68" s="1"/>
  <c r="DC218" i="64"/>
  <c r="BO23" i="68" s="1"/>
  <c r="CZ218" i="64"/>
  <c r="CL218" i="64"/>
  <c r="CK218" i="64"/>
  <c r="CJ218" i="64"/>
  <c r="CI218" i="64"/>
  <c r="CH218" i="64"/>
  <c r="CG218" i="64"/>
  <c r="CF218" i="64"/>
  <c r="CE218" i="64"/>
  <c r="CD218" i="64"/>
  <c r="CC218" i="64"/>
  <c r="CB218" i="64"/>
  <c r="CA218" i="64"/>
  <c r="BZ218" i="64"/>
  <c r="BY218" i="64"/>
  <c r="BX218" i="64"/>
  <c r="BW218" i="64"/>
  <c r="BV218" i="64"/>
  <c r="BU218" i="64"/>
  <c r="BT218" i="64"/>
  <c r="BS218" i="64"/>
  <c r="BP218" i="64"/>
  <c r="AT218" i="64"/>
  <c r="DE25" i="68" s="1"/>
  <c r="DE25" i="56" s="1"/>
  <c r="AS218" i="64"/>
  <c r="DD25" i="68" s="1"/>
  <c r="DD25" i="56" s="1"/>
  <c r="AR218" i="64"/>
  <c r="DC25" i="68" s="1"/>
  <c r="DC25" i="56" s="1"/>
  <c r="AQ218" i="64"/>
  <c r="DB25" i="68" s="1"/>
  <c r="DB25" i="56" s="1"/>
  <c r="AP218" i="64"/>
  <c r="DA25" i="68" s="1"/>
  <c r="DA25" i="56" s="1"/>
  <c r="AO218" i="64"/>
  <c r="CZ25" i="68" s="1"/>
  <c r="CZ25" i="56" s="1"/>
  <c r="AN218" i="64"/>
  <c r="CY25" i="68" s="1"/>
  <c r="CY25" i="56" s="1"/>
  <c r="AM218" i="64"/>
  <c r="CX25" i="68" s="1"/>
  <c r="CX25" i="56" s="1"/>
  <c r="AL218" i="64"/>
  <c r="CW25" i="68" s="1"/>
  <c r="CW25" i="56" s="1"/>
  <c r="AK218" i="64"/>
  <c r="CV25" i="68" s="1"/>
  <c r="CV25" i="56" s="1"/>
  <c r="AJ218" i="64"/>
  <c r="CU25" i="68" s="1"/>
  <c r="CU25" i="56" s="1"/>
  <c r="AI218" i="64"/>
  <c r="CT25" i="68" s="1"/>
  <c r="CT25" i="56" s="1"/>
  <c r="AH218" i="64"/>
  <c r="CS25" i="68" s="1"/>
  <c r="CS25" i="56" s="1"/>
  <c r="AG218" i="64"/>
  <c r="CR25" i="68" s="1"/>
  <c r="CR25" i="56" s="1"/>
  <c r="AF218" i="64"/>
  <c r="CQ25" i="68" s="1"/>
  <c r="CQ25" i="56" s="1"/>
  <c r="AE218" i="64"/>
  <c r="CP25" i="68" s="1"/>
  <c r="CP25" i="56" s="1"/>
  <c r="AB218" i="64"/>
  <c r="D218" i="64"/>
  <c r="DG217" i="64"/>
  <c r="DE217" i="64"/>
  <c r="BQ22" i="68" s="1"/>
  <c r="DD217" i="64"/>
  <c r="BP22" i="68" s="1"/>
  <c r="DC217" i="64"/>
  <c r="BO22" i="68" s="1"/>
  <c r="CZ217" i="64"/>
  <c r="CL217" i="64"/>
  <c r="CK217" i="64"/>
  <c r="CJ217" i="64"/>
  <c r="CI217" i="64"/>
  <c r="CH217" i="64"/>
  <c r="CG217" i="64"/>
  <c r="CF217" i="64"/>
  <c r="CE217" i="64"/>
  <c r="CD217" i="64"/>
  <c r="CC217" i="64"/>
  <c r="CB217" i="64"/>
  <c r="CA217" i="64"/>
  <c r="BZ217" i="64"/>
  <c r="BY217" i="64"/>
  <c r="BX217" i="64"/>
  <c r="BW217" i="64"/>
  <c r="BV217" i="64"/>
  <c r="BU217" i="64"/>
  <c r="BT217" i="64"/>
  <c r="BS217" i="64"/>
  <c r="BP217" i="64"/>
  <c r="AT217" i="64"/>
  <c r="DE24" i="68" s="1"/>
  <c r="DE24" i="56" s="1"/>
  <c r="AS217" i="64"/>
  <c r="DD24" i="68" s="1"/>
  <c r="DD24" i="56" s="1"/>
  <c r="AR217" i="64"/>
  <c r="DC24" i="68" s="1"/>
  <c r="DC24" i="56" s="1"/>
  <c r="AQ217" i="64"/>
  <c r="DB24" i="68" s="1"/>
  <c r="DB24" i="56" s="1"/>
  <c r="AP217" i="64"/>
  <c r="DA24" i="68" s="1"/>
  <c r="DA24" i="56" s="1"/>
  <c r="AO217" i="64"/>
  <c r="CZ24" i="68" s="1"/>
  <c r="CZ24" i="56" s="1"/>
  <c r="AN217" i="64"/>
  <c r="CY24" i="68" s="1"/>
  <c r="CY24" i="56" s="1"/>
  <c r="AM217" i="64"/>
  <c r="CX24" i="68" s="1"/>
  <c r="CX24" i="56" s="1"/>
  <c r="AL217" i="64"/>
  <c r="CW24" i="68" s="1"/>
  <c r="CW24" i="56" s="1"/>
  <c r="AK217" i="64"/>
  <c r="CV24" i="68" s="1"/>
  <c r="CV24" i="56" s="1"/>
  <c r="AJ217" i="64"/>
  <c r="CU24" i="68" s="1"/>
  <c r="CU24" i="56" s="1"/>
  <c r="AI217" i="64"/>
  <c r="CT24" i="68" s="1"/>
  <c r="CT24" i="56" s="1"/>
  <c r="AH217" i="64"/>
  <c r="CS24" i="68" s="1"/>
  <c r="CS24" i="56" s="1"/>
  <c r="AG217" i="64"/>
  <c r="CR24" i="68" s="1"/>
  <c r="CR24" i="56" s="1"/>
  <c r="AF217" i="64"/>
  <c r="CQ24" i="68" s="1"/>
  <c r="CQ24" i="56" s="1"/>
  <c r="AE217" i="64"/>
  <c r="CP24" i="68" s="1"/>
  <c r="CP24" i="56" s="1"/>
  <c r="AB217" i="64"/>
  <c r="D217" i="64"/>
  <c r="DG216" i="64"/>
  <c r="DE216" i="64"/>
  <c r="BQ21" i="68" s="1"/>
  <c r="DD216" i="64"/>
  <c r="BP21" i="68" s="1"/>
  <c r="DC216" i="64"/>
  <c r="BO21" i="68" s="1"/>
  <c r="CZ216" i="64"/>
  <c r="CL216" i="64"/>
  <c r="CK216" i="64"/>
  <c r="CJ216" i="64"/>
  <c r="CI216" i="64"/>
  <c r="CH216" i="64"/>
  <c r="CG216" i="64"/>
  <c r="CF216" i="64"/>
  <c r="CE216" i="64"/>
  <c r="CD216" i="64"/>
  <c r="CC216" i="64"/>
  <c r="CB216" i="64"/>
  <c r="CA216" i="64"/>
  <c r="BZ216" i="64"/>
  <c r="BY216" i="64"/>
  <c r="BX216" i="64"/>
  <c r="BW216" i="64"/>
  <c r="BV216" i="64"/>
  <c r="BU216" i="64"/>
  <c r="BT216" i="64"/>
  <c r="BS216" i="64"/>
  <c r="BP216" i="64"/>
  <c r="AT216" i="64"/>
  <c r="DE23" i="68" s="1"/>
  <c r="DE23" i="56" s="1"/>
  <c r="AS216" i="64"/>
  <c r="DD23" i="68" s="1"/>
  <c r="DD23" i="56" s="1"/>
  <c r="AR216" i="64"/>
  <c r="DC23" i="68" s="1"/>
  <c r="DC23" i="56" s="1"/>
  <c r="AQ216" i="64"/>
  <c r="DB23" i="68" s="1"/>
  <c r="DB23" i="56" s="1"/>
  <c r="AP216" i="64"/>
  <c r="DA23" i="68" s="1"/>
  <c r="DA23" i="56" s="1"/>
  <c r="AO216" i="64"/>
  <c r="CZ23" i="68" s="1"/>
  <c r="CZ23" i="56" s="1"/>
  <c r="AN216" i="64"/>
  <c r="CY23" i="68" s="1"/>
  <c r="CY23" i="56" s="1"/>
  <c r="AM216" i="64"/>
  <c r="CX23" i="68" s="1"/>
  <c r="CX23" i="56" s="1"/>
  <c r="AL216" i="64"/>
  <c r="CW23" i="68" s="1"/>
  <c r="CW23" i="56" s="1"/>
  <c r="AK216" i="64"/>
  <c r="CV23" i="68" s="1"/>
  <c r="CV23" i="56" s="1"/>
  <c r="AJ216" i="64"/>
  <c r="CU23" i="68" s="1"/>
  <c r="CU23" i="56" s="1"/>
  <c r="AI216" i="64"/>
  <c r="CT23" i="68" s="1"/>
  <c r="CT23" i="56" s="1"/>
  <c r="AH216" i="64"/>
  <c r="CS23" i="68" s="1"/>
  <c r="CS23" i="56" s="1"/>
  <c r="AG216" i="64"/>
  <c r="CR23" i="68" s="1"/>
  <c r="CR23" i="56" s="1"/>
  <c r="AF216" i="64"/>
  <c r="CQ23" i="68" s="1"/>
  <c r="CQ23" i="56" s="1"/>
  <c r="AE216" i="64"/>
  <c r="CP23" i="68" s="1"/>
  <c r="CP23" i="56" s="1"/>
  <c r="AB216" i="64"/>
  <c r="D216" i="64"/>
  <c r="DG215" i="64"/>
  <c r="DE215" i="64"/>
  <c r="BQ20" i="68" s="1"/>
  <c r="DD215" i="64"/>
  <c r="BP20" i="68" s="1"/>
  <c r="DC215" i="64"/>
  <c r="BO20" i="68" s="1"/>
  <c r="CZ215" i="64"/>
  <c r="CL215" i="64"/>
  <c r="CK215" i="64"/>
  <c r="CJ215" i="64"/>
  <c r="CI215" i="64"/>
  <c r="CH215" i="64"/>
  <c r="CG215" i="64"/>
  <c r="CF215" i="64"/>
  <c r="CE215" i="64"/>
  <c r="CD215" i="64"/>
  <c r="CC215" i="64"/>
  <c r="CB215" i="64"/>
  <c r="CA215" i="64"/>
  <c r="BZ215" i="64"/>
  <c r="BY215" i="64"/>
  <c r="BX215" i="64"/>
  <c r="BW215" i="64"/>
  <c r="BV215" i="64"/>
  <c r="BU215" i="64"/>
  <c r="BT215" i="64"/>
  <c r="BS215" i="64"/>
  <c r="BP215" i="64"/>
  <c r="AT215" i="64"/>
  <c r="DE22" i="68" s="1"/>
  <c r="DE22" i="56" s="1"/>
  <c r="AS215" i="64"/>
  <c r="DD22" i="68" s="1"/>
  <c r="DD22" i="56" s="1"/>
  <c r="AR215" i="64"/>
  <c r="DC22" i="68" s="1"/>
  <c r="DC22" i="56" s="1"/>
  <c r="AQ215" i="64"/>
  <c r="DB22" i="68" s="1"/>
  <c r="DB22" i="56" s="1"/>
  <c r="AP215" i="64"/>
  <c r="DA22" i="68" s="1"/>
  <c r="DA22" i="56" s="1"/>
  <c r="AO215" i="64"/>
  <c r="CZ22" i="68" s="1"/>
  <c r="CZ22" i="56" s="1"/>
  <c r="AN215" i="64"/>
  <c r="CY22" i="68" s="1"/>
  <c r="CY22" i="56" s="1"/>
  <c r="AM215" i="64"/>
  <c r="CX22" i="68" s="1"/>
  <c r="CX22" i="56" s="1"/>
  <c r="AL215" i="64"/>
  <c r="CW22" i="68" s="1"/>
  <c r="CW22" i="56" s="1"/>
  <c r="AK215" i="64"/>
  <c r="CV22" i="68" s="1"/>
  <c r="CV22" i="56" s="1"/>
  <c r="AJ215" i="64"/>
  <c r="CU22" i="68" s="1"/>
  <c r="CU22" i="56" s="1"/>
  <c r="AI215" i="64"/>
  <c r="CT22" i="68" s="1"/>
  <c r="CT22" i="56" s="1"/>
  <c r="AH215" i="64"/>
  <c r="CS22" i="68" s="1"/>
  <c r="CS22" i="56" s="1"/>
  <c r="AG215" i="64"/>
  <c r="CR22" i="68" s="1"/>
  <c r="CR22" i="56" s="1"/>
  <c r="AF215" i="64"/>
  <c r="CQ22" i="68" s="1"/>
  <c r="CQ22" i="56" s="1"/>
  <c r="AE215" i="64"/>
  <c r="CP22" i="68" s="1"/>
  <c r="CP22" i="56" s="1"/>
  <c r="AB215" i="64"/>
  <c r="D215" i="64"/>
  <c r="DG214" i="64"/>
  <c r="DE214" i="64"/>
  <c r="BQ19" i="68" s="1"/>
  <c r="DD214" i="64"/>
  <c r="BP19" i="68" s="1"/>
  <c r="DC214" i="64"/>
  <c r="BO19" i="68" s="1"/>
  <c r="CZ214" i="64"/>
  <c r="CL214" i="64"/>
  <c r="CK214" i="64"/>
  <c r="CJ214" i="64"/>
  <c r="CI214" i="64"/>
  <c r="CH214" i="64"/>
  <c r="CG214" i="64"/>
  <c r="CF214" i="64"/>
  <c r="CE214" i="64"/>
  <c r="CD214" i="64"/>
  <c r="CC214" i="64"/>
  <c r="CB214" i="64"/>
  <c r="CA214" i="64"/>
  <c r="BZ214" i="64"/>
  <c r="BY214" i="64"/>
  <c r="BX214" i="64"/>
  <c r="BW214" i="64"/>
  <c r="BV214" i="64"/>
  <c r="BU214" i="64"/>
  <c r="BT214" i="64"/>
  <c r="BS214" i="64"/>
  <c r="BP214" i="64"/>
  <c r="AT214" i="64"/>
  <c r="DE21" i="68" s="1"/>
  <c r="DE21" i="56" s="1"/>
  <c r="AS214" i="64"/>
  <c r="DD21" i="68" s="1"/>
  <c r="DD21" i="56" s="1"/>
  <c r="AR214" i="64"/>
  <c r="DC21" i="68" s="1"/>
  <c r="DC21" i="56" s="1"/>
  <c r="AQ214" i="64"/>
  <c r="DB21" i="68" s="1"/>
  <c r="DB21" i="56" s="1"/>
  <c r="AP214" i="64"/>
  <c r="DA21" i="68" s="1"/>
  <c r="DA21" i="56" s="1"/>
  <c r="AO214" i="64"/>
  <c r="CZ21" i="68" s="1"/>
  <c r="CZ21" i="56" s="1"/>
  <c r="AN214" i="64"/>
  <c r="CY21" i="68" s="1"/>
  <c r="CY21" i="56" s="1"/>
  <c r="AM214" i="64"/>
  <c r="CX21" i="68" s="1"/>
  <c r="CX21" i="56" s="1"/>
  <c r="AL214" i="64"/>
  <c r="CW21" i="68" s="1"/>
  <c r="CW21" i="56" s="1"/>
  <c r="AK214" i="64"/>
  <c r="CV21" i="68" s="1"/>
  <c r="CV21" i="56" s="1"/>
  <c r="AJ214" i="64"/>
  <c r="CU21" i="68" s="1"/>
  <c r="CU21" i="56" s="1"/>
  <c r="AI214" i="64"/>
  <c r="CT21" i="68" s="1"/>
  <c r="CT21" i="56" s="1"/>
  <c r="AH214" i="64"/>
  <c r="CS21" i="68" s="1"/>
  <c r="CS21" i="56" s="1"/>
  <c r="AG214" i="64"/>
  <c r="CR21" i="68" s="1"/>
  <c r="CR21" i="56" s="1"/>
  <c r="AF214" i="64"/>
  <c r="CQ21" i="68" s="1"/>
  <c r="CQ21" i="56" s="1"/>
  <c r="AE214" i="64"/>
  <c r="CP21" i="68" s="1"/>
  <c r="CP21" i="56" s="1"/>
  <c r="AB214" i="64"/>
  <c r="D214" i="64"/>
  <c r="DG213" i="64"/>
  <c r="DE213" i="64"/>
  <c r="BQ18" i="68" s="1"/>
  <c r="DD213" i="64"/>
  <c r="BP18" i="68" s="1"/>
  <c r="DC213" i="64"/>
  <c r="BO18" i="68" s="1"/>
  <c r="CZ213" i="64"/>
  <c r="CL213" i="64"/>
  <c r="CK213" i="64"/>
  <c r="CJ213" i="64"/>
  <c r="CI213" i="64"/>
  <c r="CH213" i="64"/>
  <c r="CG213" i="64"/>
  <c r="CF213" i="64"/>
  <c r="CE213" i="64"/>
  <c r="CD213" i="64"/>
  <c r="CC213" i="64"/>
  <c r="CB213" i="64"/>
  <c r="CA213" i="64"/>
  <c r="BZ213" i="64"/>
  <c r="BY213" i="64"/>
  <c r="BX213" i="64"/>
  <c r="BW213" i="64"/>
  <c r="BV213" i="64"/>
  <c r="BU213" i="64"/>
  <c r="BT213" i="64"/>
  <c r="BS213" i="64"/>
  <c r="BP213" i="64"/>
  <c r="AT213" i="64"/>
  <c r="DE20" i="68" s="1"/>
  <c r="DE20" i="56" s="1"/>
  <c r="AS213" i="64"/>
  <c r="DD20" i="68" s="1"/>
  <c r="DD20" i="56" s="1"/>
  <c r="AR213" i="64"/>
  <c r="DC20" i="68" s="1"/>
  <c r="DC20" i="56" s="1"/>
  <c r="AQ213" i="64"/>
  <c r="DB20" i="68" s="1"/>
  <c r="DB20" i="56" s="1"/>
  <c r="AP213" i="64"/>
  <c r="DA20" i="68" s="1"/>
  <c r="DA20" i="56" s="1"/>
  <c r="AO213" i="64"/>
  <c r="CZ20" i="68" s="1"/>
  <c r="CZ20" i="56" s="1"/>
  <c r="AN213" i="64"/>
  <c r="CY20" i="68" s="1"/>
  <c r="CY20" i="56" s="1"/>
  <c r="AM213" i="64"/>
  <c r="CX20" i="68" s="1"/>
  <c r="CX20" i="56" s="1"/>
  <c r="AL213" i="64"/>
  <c r="CW20" i="68" s="1"/>
  <c r="CW20" i="56" s="1"/>
  <c r="AK213" i="64"/>
  <c r="CV20" i="68" s="1"/>
  <c r="CV20" i="56" s="1"/>
  <c r="AJ213" i="64"/>
  <c r="CU20" i="68" s="1"/>
  <c r="CU20" i="56" s="1"/>
  <c r="AI213" i="64"/>
  <c r="CT20" i="68" s="1"/>
  <c r="CT20" i="56" s="1"/>
  <c r="AH213" i="64"/>
  <c r="CS20" i="68" s="1"/>
  <c r="CS20" i="56" s="1"/>
  <c r="AG213" i="64"/>
  <c r="CR20" i="68" s="1"/>
  <c r="CR20" i="56" s="1"/>
  <c r="AF213" i="64"/>
  <c r="CQ20" i="68" s="1"/>
  <c r="CQ20" i="56" s="1"/>
  <c r="AE213" i="64"/>
  <c r="CP20" i="68" s="1"/>
  <c r="CP20" i="56" s="1"/>
  <c r="AB213" i="64"/>
  <c r="D213" i="64"/>
  <c r="DG212" i="64"/>
  <c r="DE212" i="64"/>
  <c r="BQ17" i="68" s="1"/>
  <c r="DD212" i="64"/>
  <c r="BP17" i="68" s="1"/>
  <c r="DC212" i="64"/>
  <c r="BO17" i="68" s="1"/>
  <c r="CZ212" i="64"/>
  <c r="CL212" i="64"/>
  <c r="CK212" i="64"/>
  <c r="CJ212" i="64"/>
  <c r="CI212" i="64"/>
  <c r="CH212" i="64"/>
  <c r="CG212" i="64"/>
  <c r="CF212" i="64"/>
  <c r="CE212" i="64"/>
  <c r="CD212" i="64"/>
  <c r="CC212" i="64"/>
  <c r="CB212" i="64"/>
  <c r="CA212" i="64"/>
  <c r="BZ212" i="64"/>
  <c r="BY212" i="64"/>
  <c r="BX212" i="64"/>
  <c r="BW212" i="64"/>
  <c r="BV212" i="64"/>
  <c r="BU212" i="64"/>
  <c r="BT212" i="64"/>
  <c r="BS212" i="64"/>
  <c r="BP212" i="64"/>
  <c r="AT212" i="64"/>
  <c r="DE19" i="68" s="1"/>
  <c r="DE19" i="56" s="1"/>
  <c r="AS212" i="64"/>
  <c r="DD19" i="68" s="1"/>
  <c r="DD19" i="56" s="1"/>
  <c r="AR212" i="64"/>
  <c r="DC19" i="68" s="1"/>
  <c r="DC19" i="56" s="1"/>
  <c r="AQ212" i="64"/>
  <c r="DB19" i="68" s="1"/>
  <c r="DB19" i="56" s="1"/>
  <c r="AP212" i="64"/>
  <c r="DA19" i="68" s="1"/>
  <c r="DA19" i="56" s="1"/>
  <c r="AO212" i="64"/>
  <c r="CZ19" i="68" s="1"/>
  <c r="CZ19" i="56" s="1"/>
  <c r="AN212" i="64"/>
  <c r="CY19" i="68" s="1"/>
  <c r="CY19" i="56" s="1"/>
  <c r="AM212" i="64"/>
  <c r="CX19" i="68" s="1"/>
  <c r="CX19" i="56" s="1"/>
  <c r="AL212" i="64"/>
  <c r="CW19" i="68" s="1"/>
  <c r="CW19" i="56" s="1"/>
  <c r="AK212" i="64"/>
  <c r="CV19" i="68" s="1"/>
  <c r="CV19" i="56" s="1"/>
  <c r="AJ212" i="64"/>
  <c r="CU19" i="68" s="1"/>
  <c r="CU19" i="56" s="1"/>
  <c r="AI212" i="64"/>
  <c r="CT19" i="68" s="1"/>
  <c r="CT19" i="56" s="1"/>
  <c r="AH212" i="64"/>
  <c r="CS19" i="68" s="1"/>
  <c r="CS19" i="56" s="1"/>
  <c r="AG212" i="64"/>
  <c r="CR19" i="68" s="1"/>
  <c r="CR19" i="56" s="1"/>
  <c r="AF212" i="64"/>
  <c r="CQ19" i="68" s="1"/>
  <c r="CQ19" i="56" s="1"/>
  <c r="AE212" i="64"/>
  <c r="CP19" i="68" s="1"/>
  <c r="CP19" i="56" s="1"/>
  <c r="AB212" i="64"/>
  <c r="D212" i="64"/>
  <c r="DG211" i="64"/>
  <c r="DE211" i="64"/>
  <c r="BQ16" i="68" s="1"/>
  <c r="DD211" i="64"/>
  <c r="BP16" i="68" s="1"/>
  <c r="DC211" i="64"/>
  <c r="BO16" i="68" s="1"/>
  <c r="CZ211" i="64"/>
  <c r="CL211" i="64"/>
  <c r="CK211" i="64"/>
  <c r="CJ211" i="64"/>
  <c r="CI211" i="64"/>
  <c r="CH211" i="64"/>
  <c r="CG211" i="64"/>
  <c r="CF211" i="64"/>
  <c r="CE211" i="64"/>
  <c r="CD211" i="64"/>
  <c r="CC211" i="64"/>
  <c r="CB211" i="64"/>
  <c r="CA211" i="64"/>
  <c r="BZ211" i="64"/>
  <c r="BY211" i="64"/>
  <c r="BX211" i="64"/>
  <c r="BW211" i="64"/>
  <c r="BV211" i="64"/>
  <c r="BU211" i="64"/>
  <c r="BT211" i="64"/>
  <c r="BS211" i="64"/>
  <c r="BP211" i="64"/>
  <c r="AT211" i="64"/>
  <c r="DE18" i="68" s="1"/>
  <c r="DE18" i="56" s="1"/>
  <c r="AS211" i="64"/>
  <c r="DD18" i="68" s="1"/>
  <c r="DD18" i="56" s="1"/>
  <c r="AR211" i="64"/>
  <c r="DC18" i="68" s="1"/>
  <c r="DC18" i="56" s="1"/>
  <c r="AQ211" i="64"/>
  <c r="DB18" i="68" s="1"/>
  <c r="DB18" i="56" s="1"/>
  <c r="AP211" i="64"/>
  <c r="DA18" i="68" s="1"/>
  <c r="DA18" i="56" s="1"/>
  <c r="AO211" i="64"/>
  <c r="CZ18" i="68" s="1"/>
  <c r="CZ18" i="56" s="1"/>
  <c r="AN211" i="64"/>
  <c r="CY18" i="68" s="1"/>
  <c r="CY18" i="56" s="1"/>
  <c r="AM211" i="64"/>
  <c r="CX18" i="68" s="1"/>
  <c r="CX18" i="56" s="1"/>
  <c r="AL211" i="64"/>
  <c r="CW18" i="68" s="1"/>
  <c r="CW18" i="56" s="1"/>
  <c r="AK211" i="64"/>
  <c r="CV18" i="68" s="1"/>
  <c r="CV18" i="56" s="1"/>
  <c r="AJ211" i="64"/>
  <c r="CU18" i="68" s="1"/>
  <c r="CU18" i="56" s="1"/>
  <c r="AI211" i="64"/>
  <c r="CT18" i="68" s="1"/>
  <c r="CT18" i="56" s="1"/>
  <c r="AH211" i="64"/>
  <c r="CS18" i="68" s="1"/>
  <c r="CS18" i="56" s="1"/>
  <c r="AG211" i="64"/>
  <c r="CR18" i="68" s="1"/>
  <c r="CR18" i="56" s="1"/>
  <c r="AF211" i="64"/>
  <c r="CQ18" i="68" s="1"/>
  <c r="CQ18" i="56" s="1"/>
  <c r="AB211" i="64"/>
  <c r="D211" i="64"/>
  <c r="DG210" i="64"/>
  <c r="DE210" i="64"/>
  <c r="DD210" i="64"/>
  <c r="DC210" i="64"/>
  <c r="CZ210" i="64"/>
  <c r="CL210" i="64"/>
  <c r="CK210" i="64"/>
  <c r="CJ210" i="64"/>
  <c r="CI210" i="64"/>
  <c r="CH210" i="64"/>
  <c r="CG210" i="64"/>
  <c r="CF210" i="64"/>
  <c r="CE210" i="64"/>
  <c r="CD210" i="64"/>
  <c r="CC210" i="64"/>
  <c r="CB210" i="64"/>
  <c r="CA210" i="64"/>
  <c r="BZ210" i="64"/>
  <c r="BY210" i="64"/>
  <c r="BX210" i="64"/>
  <c r="BW210" i="64"/>
  <c r="BV210" i="64"/>
  <c r="BU210" i="64"/>
  <c r="BT210" i="64"/>
  <c r="BS210" i="64"/>
  <c r="BP210" i="64"/>
  <c r="AT210" i="64"/>
  <c r="AS210" i="64"/>
  <c r="AR210" i="64"/>
  <c r="AQ210" i="64"/>
  <c r="AP210" i="64"/>
  <c r="AO210" i="64"/>
  <c r="AN210" i="64"/>
  <c r="AM210" i="64"/>
  <c r="AL210" i="64"/>
  <c r="AK210" i="64"/>
  <c r="AJ210" i="64"/>
  <c r="AI210" i="64"/>
  <c r="AH210" i="64"/>
  <c r="AG210" i="64"/>
  <c r="AF210" i="64"/>
  <c r="AE210" i="64"/>
  <c r="AB210" i="64"/>
  <c r="D210" i="64"/>
  <c r="DG209" i="64"/>
  <c r="DE209" i="64"/>
  <c r="DD209" i="64"/>
  <c r="DC209" i="64"/>
  <c r="CZ209" i="64"/>
  <c r="CL209" i="64"/>
  <c r="CK209" i="64"/>
  <c r="CJ209" i="64"/>
  <c r="CI209" i="64"/>
  <c r="CH209" i="64"/>
  <c r="CG209" i="64"/>
  <c r="CF209" i="64"/>
  <c r="CE209" i="64"/>
  <c r="CD209" i="64"/>
  <c r="CC209" i="64"/>
  <c r="CB209" i="64"/>
  <c r="CA209" i="64"/>
  <c r="BZ209" i="64"/>
  <c r="BY209" i="64"/>
  <c r="BX209" i="64"/>
  <c r="BW209" i="64"/>
  <c r="BV209" i="64"/>
  <c r="BU209" i="64"/>
  <c r="BT209" i="64"/>
  <c r="BS209" i="64"/>
  <c r="BP209" i="64"/>
  <c r="AB209" i="64"/>
  <c r="D209" i="64"/>
  <c r="DG208" i="64"/>
  <c r="DE208" i="64"/>
  <c r="DD208" i="64"/>
  <c r="DC208" i="64"/>
  <c r="CZ208" i="64"/>
  <c r="CL208" i="64"/>
  <c r="CK208" i="64"/>
  <c r="CJ208" i="64"/>
  <c r="CI208" i="64"/>
  <c r="CH208" i="64"/>
  <c r="CG208" i="64"/>
  <c r="CF208" i="64"/>
  <c r="CE208" i="64"/>
  <c r="CD208" i="64"/>
  <c r="CC208" i="64"/>
  <c r="CB208" i="64"/>
  <c r="CA208" i="64"/>
  <c r="BZ208" i="64"/>
  <c r="BY208" i="64"/>
  <c r="BX208" i="64"/>
  <c r="BW208" i="64"/>
  <c r="BV208" i="64"/>
  <c r="BU208" i="64"/>
  <c r="BT208" i="64"/>
  <c r="BS208" i="64"/>
  <c r="BP208" i="64"/>
  <c r="AB208" i="64"/>
  <c r="D208" i="64"/>
  <c r="DG207" i="64"/>
  <c r="DE207" i="64"/>
  <c r="DD207" i="64"/>
  <c r="DC207" i="64"/>
  <c r="CZ207" i="64"/>
  <c r="CL207" i="64"/>
  <c r="CK207" i="64"/>
  <c r="CJ207" i="64"/>
  <c r="CI207" i="64"/>
  <c r="CH207" i="64"/>
  <c r="CG207" i="64"/>
  <c r="CF207" i="64"/>
  <c r="CE207" i="64"/>
  <c r="CD207" i="64"/>
  <c r="CC207" i="64"/>
  <c r="CB207" i="64"/>
  <c r="CA207" i="64"/>
  <c r="BZ207" i="64"/>
  <c r="BY207" i="64"/>
  <c r="BX207" i="64"/>
  <c r="BW207" i="64"/>
  <c r="BV207" i="64"/>
  <c r="BU207" i="64"/>
  <c r="BT207" i="64"/>
  <c r="BS207" i="64"/>
  <c r="BP207" i="64"/>
  <c r="AB207" i="64"/>
  <c r="D207" i="64"/>
  <c r="DG206" i="64"/>
  <c r="DE206" i="64"/>
  <c r="DD206" i="64"/>
  <c r="DC206" i="64"/>
  <c r="CZ206" i="64"/>
  <c r="CL206" i="64"/>
  <c r="CK206" i="64"/>
  <c r="CJ206" i="64"/>
  <c r="CI206" i="64"/>
  <c r="CH206" i="64"/>
  <c r="CG206" i="64"/>
  <c r="CF206" i="64"/>
  <c r="CE206" i="64"/>
  <c r="CD206" i="64"/>
  <c r="CC206" i="64"/>
  <c r="CB206" i="64"/>
  <c r="CA206" i="64"/>
  <c r="BZ206" i="64"/>
  <c r="BY206" i="64"/>
  <c r="BX206" i="64"/>
  <c r="BW206" i="64"/>
  <c r="BV206" i="64"/>
  <c r="BU206" i="64"/>
  <c r="BT206" i="64"/>
  <c r="BS206" i="64"/>
  <c r="BP206" i="64"/>
  <c r="AB206" i="64"/>
  <c r="D206" i="64"/>
  <c r="DG205" i="64"/>
  <c r="DE205" i="64"/>
  <c r="DD205" i="64"/>
  <c r="DC205" i="64"/>
  <c r="CZ205" i="64"/>
  <c r="CL205" i="64"/>
  <c r="CK205" i="64"/>
  <c r="CJ205" i="64"/>
  <c r="CI205" i="64"/>
  <c r="CH205" i="64"/>
  <c r="CG205" i="64"/>
  <c r="CF205" i="64"/>
  <c r="CE205" i="64"/>
  <c r="CD205" i="64"/>
  <c r="CC205" i="64"/>
  <c r="CB205" i="64"/>
  <c r="CA205" i="64"/>
  <c r="BZ205" i="64"/>
  <c r="BY205" i="64"/>
  <c r="BX205" i="64"/>
  <c r="BW205" i="64"/>
  <c r="BV205" i="64"/>
  <c r="BU205" i="64"/>
  <c r="BT205" i="64"/>
  <c r="BS205" i="64"/>
  <c r="BP205" i="64"/>
  <c r="AB205" i="64"/>
  <c r="D205" i="64"/>
  <c r="DG204" i="64"/>
  <c r="DE204" i="64"/>
  <c r="DD204" i="64"/>
  <c r="DC204" i="64"/>
  <c r="CZ204" i="64"/>
  <c r="CL204" i="64"/>
  <c r="CK204" i="64"/>
  <c r="CJ204" i="64"/>
  <c r="CI204" i="64"/>
  <c r="CH204" i="64"/>
  <c r="CG204" i="64"/>
  <c r="CF204" i="64"/>
  <c r="CE204" i="64"/>
  <c r="CD204" i="64"/>
  <c r="CC204" i="64"/>
  <c r="CB204" i="64"/>
  <c r="CA204" i="64"/>
  <c r="BZ204" i="64"/>
  <c r="BY204" i="64"/>
  <c r="BX204" i="64"/>
  <c r="BW204" i="64"/>
  <c r="BV204" i="64"/>
  <c r="BU204" i="64"/>
  <c r="BT204" i="64"/>
  <c r="BS204" i="64"/>
  <c r="BP204" i="64"/>
  <c r="AB204" i="64"/>
  <c r="D204" i="64"/>
  <c r="DG203" i="64"/>
  <c r="DE203" i="64"/>
  <c r="DD203" i="64"/>
  <c r="DC203" i="64"/>
  <c r="CZ203" i="64"/>
  <c r="CL203" i="64"/>
  <c r="CK203" i="64"/>
  <c r="CJ203" i="64"/>
  <c r="CI203" i="64"/>
  <c r="CH203" i="64"/>
  <c r="CG203" i="64"/>
  <c r="CF203" i="64"/>
  <c r="CE203" i="64"/>
  <c r="CD203" i="64"/>
  <c r="CC203" i="64"/>
  <c r="CB203" i="64"/>
  <c r="CA203" i="64"/>
  <c r="BZ203" i="64"/>
  <c r="BY203" i="64"/>
  <c r="BX203" i="64"/>
  <c r="BW203" i="64"/>
  <c r="BV203" i="64"/>
  <c r="BU203" i="64"/>
  <c r="BT203" i="64"/>
  <c r="BS203" i="64"/>
  <c r="BP203" i="64"/>
  <c r="AB203" i="64"/>
  <c r="D203" i="64"/>
  <c r="DG202" i="64"/>
  <c r="DE202" i="64"/>
  <c r="DD202" i="64"/>
  <c r="DC202" i="64"/>
  <c r="CZ202" i="64"/>
  <c r="CL202" i="64"/>
  <c r="CK202" i="64"/>
  <c r="CJ202" i="64"/>
  <c r="CI202" i="64"/>
  <c r="CH202" i="64"/>
  <c r="CG202" i="64"/>
  <c r="CF202" i="64"/>
  <c r="CE202" i="64"/>
  <c r="CD202" i="64"/>
  <c r="CC202" i="64"/>
  <c r="CB202" i="64"/>
  <c r="CA202" i="64"/>
  <c r="BZ202" i="64"/>
  <c r="BY202" i="64"/>
  <c r="BX202" i="64"/>
  <c r="BW202" i="64"/>
  <c r="BV202" i="64"/>
  <c r="BU202" i="64"/>
  <c r="BT202" i="64"/>
  <c r="BS202" i="64"/>
  <c r="BP202" i="64"/>
  <c r="AB202" i="64"/>
  <c r="D202" i="64"/>
  <c r="DG201" i="64"/>
  <c r="DE201" i="64"/>
  <c r="DD201" i="64"/>
  <c r="DC201" i="64"/>
  <c r="CZ201" i="64"/>
  <c r="CL201" i="64"/>
  <c r="CK201" i="64"/>
  <c r="CJ201" i="64"/>
  <c r="CI201" i="64"/>
  <c r="CH201" i="64"/>
  <c r="CG201" i="64"/>
  <c r="CF201" i="64"/>
  <c r="CE201" i="64"/>
  <c r="CD201" i="64"/>
  <c r="CC201" i="64"/>
  <c r="CB201" i="64"/>
  <c r="CA201" i="64"/>
  <c r="BZ201" i="64"/>
  <c r="BY201" i="64"/>
  <c r="BX201" i="64"/>
  <c r="BW201" i="64"/>
  <c r="BV201" i="64"/>
  <c r="BU201" i="64"/>
  <c r="BT201" i="64"/>
  <c r="BS201" i="64"/>
  <c r="BP201" i="64"/>
  <c r="AB201" i="64"/>
  <c r="D201" i="64"/>
  <c r="DG200" i="64"/>
  <c r="DE200" i="64"/>
  <c r="DD200" i="64"/>
  <c r="DC200" i="64"/>
  <c r="CZ200" i="64"/>
  <c r="CL200" i="64"/>
  <c r="CK200" i="64"/>
  <c r="CJ200" i="64"/>
  <c r="CI200" i="64"/>
  <c r="CH200" i="64"/>
  <c r="CG200" i="64"/>
  <c r="CF200" i="64"/>
  <c r="CE200" i="64"/>
  <c r="CD200" i="64"/>
  <c r="CC200" i="64"/>
  <c r="CB200" i="64"/>
  <c r="CA200" i="64"/>
  <c r="BZ200" i="64"/>
  <c r="BY200" i="64"/>
  <c r="BX200" i="64"/>
  <c r="BW200" i="64"/>
  <c r="BV200" i="64"/>
  <c r="BU200" i="64"/>
  <c r="BT200" i="64"/>
  <c r="BS200" i="64"/>
  <c r="BP200" i="64"/>
  <c r="AB200" i="64"/>
  <c r="D200" i="64"/>
  <c r="DG199" i="64"/>
  <c r="DE199" i="64"/>
  <c r="DD199" i="64"/>
  <c r="DC199" i="64"/>
  <c r="CZ199" i="64"/>
  <c r="CL199" i="64"/>
  <c r="CK199" i="64"/>
  <c r="CJ199" i="64"/>
  <c r="CI199" i="64"/>
  <c r="CH199" i="64"/>
  <c r="CG199" i="64"/>
  <c r="CF199" i="64"/>
  <c r="CE199" i="64"/>
  <c r="CD199" i="64"/>
  <c r="CC199" i="64"/>
  <c r="CB199" i="64"/>
  <c r="CA199" i="64"/>
  <c r="BZ199" i="64"/>
  <c r="BY199" i="64"/>
  <c r="BX199" i="64"/>
  <c r="BW199" i="64"/>
  <c r="BV199" i="64"/>
  <c r="BU199" i="64"/>
  <c r="BT199" i="64"/>
  <c r="BS199" i="64"/>
  <c r="BP199" i="64"/>
  <c r="AB199" i="64"/>
  <c r="D199" i="64"/>
  <c r="DG198" i="64"/>
  <c r="DE198" i="64"/>
  <c r="DD198" i="64"/>
  <c r="DC198" i="64"/>
  <c r="CZ198" i="64"/>
  <c r="CL198" i="64"/>
  <c r="CK198" i="64"/>
  <c r="CJ198" i="64"/>
  <c r="CI198" i="64"/>
  <c r="CH198" i="64"/>
  <c r="CG198" i="64"/>
  <c r="CF198" i="64"/>
  <c r="CE198" i="64"/>
  <c r="CD198" i="64"/>
  <c r="CC198" i="64"/>
  <c r="CB198" i="64"/>
  <c r="CA198" i="64"/>
  <c r="BZ198" i="64"/>
  <c r="BY198" i="64"/>
  <c r="BX198" i="64"/>
  <c r="BW198" i="64"/>
  <c r="BV198" i="64"/>
  <c r="BU198" i="64"/>
  <c r="BT198" i="64"/>
  <c r="BS198" i="64"/>
  <c r="BP198" i="64"/>
  <c r="AB198" i="64"/>
  <c r="D198" i="64"/>
  <c r="DG197" i="64"/>
  <c r="DE197" i="64"/>
  <c r="DD197" i="64"/>
  <c r="DC197" i="64"/>
  <c r="CZ197" i="64"/>
  <c r="CL197" i="64"/>
  <c r="CK197" i="64"/>
  <c r="CJ197" i="64"/>
  <c r="CI197" i="64"/>
  <c r="CH197" i="64"/>
  <c r="CG197" i="64"/>
  <c r="CF197" i="64"/>
  <c r="CE197" i="64"/>
  <c r="CD197" i="64"/>
  <c r="CC197" i="64"/>
  <c r="CB197" i="64"/>
  <c r="CA197" i="64"/>
  <c r="BZ197" i="64"/>
  <c r="BY197" i="64"/>
  <c r="BX197" i="64"/>
  <c r="BW197" i="64"/>
  <c r="BV197" i="64"/>
  <c r="BU197" i="64"/>
  <c r="BT197" i="64"/>
  <c r="BS197" i="64"/>
  <c r="BP197" i="64"/>
  <c r="AT197" i="64"/>
  <c r="AS197" i="64"/>
  <c r="AR197" i="64"/>
  <c r="AQ197" i="64"/>
  <c r="AP197" i="64"/>
  <c r="AO197" i="64"/>
  <c r="AN197" i="64"/>
  <c r="AM197" i="64"/>
  <c r="AL197" i="64"/>
  <c r="AK197" i="64"/>
  <c r="AJ197" i="64"/>
  <c r="AI197" i="64"/>
  <c r="AH197" i="64"/>
  <c r="AG197" i="64"/>
  <c r="AF197" i="64"/>
  <c r="AE197" i="64"/>
  <c r="AB197" i="64"/>
  <c r="D197" i="64"/>
  <c r="DG196" i="64"/>
  <c r="DE196" i="64"/>
  <c r="DD196" i="64"/>
  <c r="DC196" i="64"/>
  <c r="CZ196" i="64"/>
  <c r="CL196" i="64"/>
  <c r="CK196" i="64"/>
  <c r="CJ196" i="64"/>
  <c r="CI196" i="64"/>
  <c r="CH196" i="64"/>
  <c r="CG196" i="64"/>
  <c r="CF196" i="64"/>
  <c r="CE196" i="64"/>
  <c r="CD196" i="64"/>
  <c r="CC196" i="64"/>
  <c r="CB196" i="64"/>
  <c r="CA196" i="64"/>
  <c r="BZ196" i="64"/>
  <c r="BY196" i="64"/>
  <c r="BX196" i="64"/>
  <c r="BW196" i="64"/>
  <c r="BV196" i="64"/>
  <c r="BU196" i="64"/>
  <c r="BT196" i="64"/>
  <c r="BS196" i="64"/>
  <c r="BP196" i="64"/>
  <c r="AB196" i="64"/>
  <c r="D196" i="64"/>
  <c r="DG195" i="64"/>
  <c r="DE195" i="64"/>
  <c r="DD195" i="64"/>
  <c r="DC195" i="64"/>
  <c r="CZ195" i="64"/>
  <c r="CL195" i="64"/>
  <c r="CK195" i="64"/>
  <c r="CJ195" i="64"/>
  <c r="CI195" i="64"/>
  <c r="CH195" i="64"/>
  <c r="CG195" i="64"/>
  <c r="CF195" i="64"/>
  <c r="CE195" i="64"/>
  <c r="CD195" i="64"/>
  <c r="CC195" i="64"/>
  <c r="CB195" i="64"/>
  <c r="CA195" i="64"/>
  <c r="BZ195" i="64"/>
  <c r="BY195" i="64"/>
  <c r="BX195" i="64"/>
  <c r="BW195" i="64"/>
  <c r="BV195" i="64"/>
  <c r="BU195" i="64"/>
  <c r="BT195" i="64"/>
  <c r="BS195" i="64"/>
  <c r="BP195" i="64"/>
  <c r="AB195" i="64"/>
  <c r="D195" i="64"/>
  <c r="DG194" i="64"/>
  <c r="DE194" i="64"/>
  <c r="DD194" i="64"/>
  <c r="DC194" i="64"/>
  <c r="CZ194" i="64"/>
  <c r="CL194" i="64"/>
  <c r="CK194" i="64"/>
  <c r="CJ194" i="64"/>
  <c r="CI194" i="64"/>
  <c r="CH194" i="64"/>
  <c r="CG194" i="64"/>
  <c r="CF194" i="64"/>
  <c r="CE194" i="64"/>
  <c r="CD194" i="64"/>
  <c r="CC194" i="64"/>
  <c r="CB194" i="64"/>
  <c r="CA194" i="64"/>
  <c r="BZ194" i="64"/>
  <c r="BY194" i="64"/>
  <c r="BX194" i="64"/>
  <c r="BW194" i="64"/>
  <c r="BV194" i="64"/>
  <c r="BU194" i="64"/>
  <c r="BT194" i="64"/>
  <c r="BS194" i="64"/>
  <c r="BP194" i="64"/>
  <c r="AB194" i="64"/>
  <c r="D194" i="64"/>
  <c r="DG193" i="64"/>
  <c r="DE193" i="64"/>
  <c r="DD193" i="64"/>
  <c r="DC193" i="64"/>
  <c r="CZ193" i="64"/>
  <c r="CL193" i="64"/>
  <c r="CK193" i="64"/>
  <c r="CJ193" i="64"/>
  <c r="CI193" i="64"/>
  <c r="CH193" i="64"/>
  <c r="CG193" i="64"/>
  <c r="CF193" i="64"/>
  <c r="CE193" i="64"/>
  <c r="CD193" i="64"/>
  <c r="CC193" i="64"/>
  <c r="CB193" i="64"/>
  <c r="CA193" i="64"/>
  <c r="BZ193" i="64"/>
  <c r="BY193" i="64"/>
  <c r="BX193" i="64"/>
  <c r="BW193" i="64"/>
  <c r="BV193" i="64"/>
  <c r="BU193" i="64"/>
  <c r="BT193" i="64"/>
  <c r="BS193" i="64"/>
  <c r="BP193" i="64"/>
  <c r="AB193" i="64"/>
  <c r="D193" i="64"/>
  <c r="DG192" i="64"/>
  <c r="DE192" i="64"/>
  <c r="DD192" i="64"/>
  <c r="DC192" i="64"/>
  <c r="CZ192" i="64"/>
  <c r="CL192" i="64"/>
  <c r="CK192" i="64"/>
  <c r="CJ192" i="64"/>
  <c r="CI192" i="64"/>
  <c r="CH192" i="64"/>
  <c r="CG192" i="64"/>
  <c r="CF192" i="64"/>
  <c r="CE192" i="64"/>
  <c r="CD192" i="64"/>
  <c r="CC192" i="64"/>
  <c r="CB192" i="64"/>
  <c r="CA192" i="64"/>
  <c r="BZ192" i="64"/>
  <c r="BY192" i="64"/>
  <c r="BX192" i="64"/>
  <c r="BW192" i="64"/>
  <c r="BV192" i="64"/>
  <c r="BU192" i="64"/>
  <c r="BT192" i="64"/>
  <c r="BS192" i="64"/>
  <c r="BP192" i="64"/>
  <c r="AB192" i="64"/>
  <c r="D192" i="64"/>
  <c r="DG191" i="64"/>
  <c r="DE191" i="64"/>
  <c r="DD191" i="64"/>
  <c r="DC191" i="64"/>
  <c r="CZ191" i="64"/>
  <c r="CL191" i="64"/>
  <c r="CK191" i="64"/>
  <c r="CJ191" i="64"/>
  <c r="CI191" i="64"/>
  <c r="CH191" i="64"/>
  <c r="CG191" i="64"/>
  <c r="CF191" i="64"/>
  <c r="CE191" i="64"/>
  <c r="CD191" i="64"/>
  <c r="CC191" i="64"/>
  <c r="CB191" i="64"/>
  <c r="CA191" i="64"/>
  <c r="BZ191" i="64"/>
  <c r="BY191" i="64"/>
  <c r="BX191" i="64"/>
  <c r="BW191" i="64"/>
  <c r="BV191" i="64"/>
  <c r="BU191" i="64"/>
  <c r="BT191" i="64"/>
  <c r="BS191" i="64"/>
  <c r="BP191" i="64"/>
  <c r="AB191" i="64"/>
  <c r="D191" i="64"/>
  <c r="DG190" i="64"/>
  <c r="DE190" i="64"/>
  <c r="DD190" i="64"/>
  <c r="DC190" i="64"/>
  <c r="CZ190" i="64"/>
  <c r="CL190" i="64"/>
  <c r="CK190" i="64"/>
  <c r="CJ190" i="64"/>
  <c r="CI190" i="64"/>
  <c r="CH190" i="64"/>
  <c r="CG190" i="64"/>
  <c r="CF190" i="64"/>
  <c r="CE190" i="64"/>
  <c r="CD190" i="64"/>
  <c r="CC190" i="64"/>
  <c r="CB190" i="64"/>
  <c r="CA190" i="64"/>
  <c r="BZ190" i="64"/>
  <c r="BY190" i="64"/>
  <c r="BX190" i="64"/>
  <c r="BW190" i="64"/>
  <c r="BV190" i="64"/>
  <c r="BU190" i="64"/>
  <c r="BT190" i="64"/>
  <c r="BS190" i="64"/>
  <c r="BP190" i="64"/>
  <c r="AB190" i="64"/>
  <c r="D190" i="64"/>
  <c r="DG189" i="64"/>
  <c r="DE189" i="64"/>
  <c r="DD189" i="64"/>
  <c r="DC189" i="64"/>
  <c r="CZ189" i="64"/>
  <c r="CL189" i="64"/>
  <c r="CK189" i="64"/>
  <c r="CJ189" i="64"/>
  <c r="CI189" i="64"/>
  <c r="CH189" i="64"/>
  <c r="CG189" i="64"/>
  <c r="CF189" i="64"/>
  <c r="CE189" i="64"/>
  <c r="CD189" i="64"/>
  <c r="CC189" i="64"/>
  <c r="CB189" i="64"/>
  <c r="CA189" i="64"/>
  <c r="BZ189" i="64"/>
  <c r="BY189" i="64"/>
  <c r="BX189" i="64"/>
  <c r="BW189" i="64"/>
  <c r="BV189" i="64"/>
  <c r="BU189" i="64"/>
  <c r="BT189" i="64"/>
  <c r="BS189" i="64"/>
  <c r="BP189" i="64"/>
  <c r="AB189" i="64"/>
  <c r="D189" i="64"/>
  <c r="DG188" i="64"/>
  <c r="DE188" i="64"/>
  <c r="DD188" i="64"/>
  <c r="DC188" i="64"/>
  <c r="CZ188" i="64"/>
  <c r="CL188" i="64"/>
  <c r="CK188" i="64"/>
  <c r="CJ188" i="64"/>
  <c r="CI188" i="64"/>
  <c r="CH188" i="64"/>
  <c r="CG188" i="64"/>
  <c r="CF188" i="64"/>
  <c r="CE188" i="64"/>
  <c r="CD188" i="64"/>
  <c r="CC188" i="64"/>
  <c r="CB188" i="64"/>
  <c r="CA188" i="64"/>
  <c r="BZ188" i="64"/>
  <c r="BY188" i="64"/>
  <c r="BX188" i="64"/>
  <c r="BW188" i="64"/>
  <c r="BV188" i="64"/>
  <c r="BU188" i="64"/>
  <c r="BT188" i="64"/>
  <c r="BS188" i="64"/>
  <c r="BP188" i="64"/>
  <c r="AB188" i="64"/>
  <c r="D188" i="64"/>
  <c r="DG187" i="64"/>
  <c r="DE187" i="64"/>
  <c r="DD187" i="64"/>
  <c r="DC187" i="64"/>
  <c r="CZ187" i="64"/>
  <c r="CL187" i="64"/>
  <c r="CK187" i="64"/>
  <c r="CJ187" i="64"/>
  <c r="CI187" i="64"/>
  <c r="CH187" i="64"/>
  <c r="CG187" i="64"/>
  <c r="CF187" i="64"/>
  <c r="CE187" i="64"/>
  <c r="CD187" i="64"/>
  <c r="CC187" i="64"/>
  <c r="CB187" i="64"/>
  <c r="CA187" i="64"/>
  <c r="BZ187" i="64"/>
  <c r="BY187" i="64"/>
  <c r="BX187" i="64"/>
  <c r="BW187" i="64"/>
  <c r="BV187" i="64"/>
  <c r="BU187" i="64"/>
  <c r="BT187" i="64"/>
  <c r="BS187" i="64"/>
  <c r="BP187" i="64"/>
  <c r="AB187" i="64"/>
  <c r="D187" i="64"/>
  <c r="DG186" i="64"/>
  <c r="DE186" i="64"/>
  <c r="DD186" i="64"/>
  <c r="DC186" i="64"/>
  <c r="CZ186" i="64"/>
  <c r="CL186" i="64"/>
  <c r="CK186" i="64"/>
  <c r="CJ186" i="64"/>
  <c r="CI186" i="64"/>
  <c r="CH186" i="64"/>
  <c r="CG186" i="64"/>
  <c r="CF186" i="64"/>
  <c r="CE186" i="64"/>
  <c r="CD186" i="64"/>
  <c r="CC186" i="64"/>
  <c r="CB186" i="64"/>
  <c r="CA186" i="64"/>
  <c r="BZ186" i="64"/>
  <c r="BY186" i="64"/>
  <c r="BX186" i="64"/>
  <c r="BW186" i="64"/>
  <c r="BV186" i="64"/>
  <c r="BU186" i="64"/>
  <c r="BT186" i="64"/>
  <c r="BS186" i="64"/>
  <c r="BP186" i="64"/>
  <c r="AB186" i="64"/>
  <c r="D186" i="64"/>
  <c r="DG185" i="64"/>
  <c r="DE185" i="64"/>
  <c r="DD185" i="64"/>
  <c r="DC185" i="64"/>
  <c r="CZ185" i="64"/>
  <c r="CL185" i="64"/>
  <c r="CK185" i="64"/>
  <c r="CJ185" i="64"/>
  <c r="CI185" i="64"/>
  <c r="CH185" i="64"/>
  <c r="CG185" i="64"/>
  <c r="CF185" i="64"/>
  <c r="CE185" i="64"/>
  <c r="CD185" i="64"/>
  <c r="CC185" i="64"/>
  <c r="CB185" i="64"/>
  <c r="CA185" i="64"/>
  <c r="BZ185" i="64"/>
  <c r="BY185" i="64"/>
  <c r="BX185" i="64"/>
  <c r="BW185" i="64"/>
  <c r="BV185" i="64"/>
  <c r="BU185" i="64"/>
  <c r="BT185" i="64"/>
  <c r="BS185" i="64"/>
  <c r="BP185" i="64"/>
  <c r="AB185" i="64"/>
  <c r="D185" i="64"/>
  <c r="DG184" i="64"/>
  <c r="DE184" i="64"/>
  <c r="DD184" i="64"/>
  <c r="DC184" i="64"/>
  <c r="CZ184" i="64"/>
  <c r="CL184" i="64"/>
  <c r="CK184" i="64"/>
  <c r="CJ184" i="64"/>
  <c r="CI184" i="64"/>
  <c r="CH184" i="64"/>
  <c r="CG184" i="64"/>
  <c r="CF184" i="64"/>
  <c r="CE184" i="64"/>
  <c r="CD184" i="64"/>
  <c r="CC184" i="64"/>
  <c r="CB184" i="64"/>
  <c r="CA184" i="64"/>
  <c r="BZ184" i="64"/>
  <c r="BY184" i="64"/>
  <c r="BX184" i="64"/>
  <c r="BW184" i="64"/>
  <c r="BV184" i="64"/>
  <c r="BU184" i="64"/>
  <c r="BT184" i="64"/>
  <c r="BS184" i="64"/>
  <c r="BP184" i="64"/>
  <c r="AT184" i="64"/>
  <c r="AS184" i="64"/>
  <c r="AR184" i="64"/>
  <c r="AQ184" i="64"/>
  <c r="AP184" i="64"/>
  <c r="AO184" i="64"/>
  <c r="AN184" i="64"/>
  <c r="AM184" i="64"/>
  <c r="AL184" i="64"/>
  <c r="AK184" i="64"/>
  <c r="AJ184" i="64"/>
  <c r="AI184" i="64"/>
  <c r="AH184" i="64"/>
  <c r="AG184" i="64"/>
  <c r="AF184" i="64"/>
  <c r="AE184" i="64"/>
  <c r="AB184" i="64"/>
  <c r="D184" i="64"/>
  <c r="DR183" i="64"/>
  <c r="DG183" i="64"/>
  <c r="DE183" i="64"/>
  <c r="DD183" i="64"/>
  <c r="DC183" i="64"/>
  <c r="CZ183" i="64"/>
  <c r="CL183" i="64"/>
  <c r="CK183" i="64"/>
  <c r="CJ183" i="64"/>
  <c r="CI183" i="64"/>
  <c r="CH183" i="64"/>
  <c r="CG183" i="64"/>
  <c r="CF183" i="64"/>
  <c r="CE183" i="64"/>
  <c r="CD183" i="64"/>
  <c r="CC183" i="64"/>
  <c r="CB183" i="64"/>
  <c r="CA183" i="64"/>
  <c r="BZ183" i="64"/>
  <c r="BY183" i="64"/>
  <c r="BX183" i="64"/>
  <c r="BW183" i="64"/>
  <c r="BV183" i="64"/>
  <c r="BU183" i="64"/>
  <c r="BT183" i="64"/>
  <c r="BS183" i="64"/>
  <c r="BP183" i="64"/>
  <c r="AB183" i="64"/>
  <c r="D183" i="64"/>
  <c r="DR182" i="64"/>
  <c r="DG182" i="64"/>
  <c r="DE182" i="64"/>
  <c r="DD182" i="64"/>
  <c r="DC182" i="64"/>
  <c r="CZ182" i="64"/>
  <c r="CL182" i="64"/>
  <c r="CK182" i="64"/>
  <c r="CJ182" i="64"/>
  <c r="CI182" i="64"/>
  <c r="CH182" i="64"/>
  <c r="CG182" i="64"/>
  <c r="CF182" i="64"/>
  <c r="CE182" i="64"/>
  <c r="CD182" i="64"/>
  <c r="CC182" i="64"/>
  <c r="CB182" i="64"/>
  <c r="CA182" i="64"/>
  <c r="BZ182" i="64"/>
  <c r="BY182" i="64"/>
  <c r="BX182" i="64"/>
  <c r="BW182" i="64"/>
  <c r="BV182" i="64"/>
  <c r="BU182" i="64"/>
  <c r="BT182" i="64"/>
  <c r="BS182" i="64"/>
  <c r="BP182" i="64"/>
  <c r="AB182" i="64"/>
  <c r="D182" i="64"/>
  <c r="DR181" i="64"/>
  <c r="DG181" i="64"/>
  <c r="DE181" i="64"/>
  <c r="DD181" i="64"/>
  <c r="DC181" i="64"/>
  <c r="CZ181" i="64"/>
  <c r="CL181" i="64"/>
  <c r="CK181" i="64"/>
  <c r="CJ181" i="64"/>
  <c r="CI181" i="64"/>
  <c r="CH181" i="64"/>
  <c r="CG181" i="64"/>
  <c r="CF181" i="64"/>
  <c r="CE181" i="64"/>
  <c r="CD181" i="64"/>
  <c r="CC181" i="64"/>
  <c r="CB181" i="64"/>
  <c r="CA181" i="64"/>
  <c r="BZ181" i="64"/>
  <c r="BY181" i="64"/>
  <c r="BX181" i="64"/>
  <c r="BW181" i="64"/>
  <c r="BV181" i="64"/>
  <c r="BU181" i="64"/>
  <c r="BT181" i="64"/>
  <c r="BS181" i="64"/>
  <c r="BP181" i="64"/>
  <c r="AB181" i="64"/>
  <c r="D181" i="64"/>
  <c r="DR180" i="64"/>
  <c r="DG180" i="64"/>
  <c r="DE180" i="64"/>
  <c r="DD180" i="64"/>
  <c r="DC180" i="64"/>
  <c r="CZ180" i="64"/>
  <c r="CL180" i="64"/>
  <c r="CK180" i="64"/>
  <c r="CJ180" i="64"/>
  <c r="CI180" i="64"/>
  <c r="CH180" i="64"/>
  <c r="CG180" i="64"/>
  <c r="CF180" i="64"/>
  <c r="CE180" i="64"/>
  <c r="CD180" i="64"/>
  <c r="CC180" i="64"/>
  <c r="CB180" i="64"/>
  <c r="CA180" i="64"/>
  <c r="BZ180" i="64"/>
  <c r="BY180" i="64"/>
  <c r="BX180" i="64"/>
  <c r="BW180" i="64"/>
  <c r="BV180" i="64"/>
  <c r="BU180" i="64"/>
  <c r="BT180" i="64"/>
  <c r="BS180" i="64"/>
  <c r="BP180" i="64"/>
  <c r="AB180" i="64"/>
  <c r="D180" i="64"/>
  <c r="DR179" i="64"/>
  <c r="DG179" i="64"/>
  <c r="DE179" i="64"/>
  <c r="DD179" i="64"/>
  <c r="DC179" i="64"/>
  <c r="CZ179" i="64"/>
  <c r="CL179" i="64"/>
  <c r="CK179" i="64"/>
  <c r="CJ179" i="64"/>
  <c r="CI179" i="64"/>
  <c r="CH179" i="64"/>
  <c r="CG179" i="64"/>
  <c r="CF179" i="64"/>
  <c r="CE179" i="64"/>
  <c r="CD179" i="64"/>
  <c r="CC179" i="64"/>
  <c r="CB179" i="64"/>
  <c r="CA179" i="64"/>
  <c r="BZ179" i="64"/>
  <c r="BY179" i="64"/>
  <c r="BX179" i="64"/>
  <c r="BW179" i="64"/>
  <c r="BV179" i="64"/>
  <c r="BU179" i="64"/>
  <c r="BT179" i="64"/>
  <c r="BS179" i="64"/>
  <c r="BP179" i="64"/>
  <c r="AB179" i="64"/>
  <c r="D179" i="64"/>
  <c r="DR178" i="64"/>
  <c r="DG178" i="64"/>
  <c r="DE178" i="64"/>
  <c r="DD178" i="64"/>
  <c r="DC178" i="64"/>
  <c r="CZ178" i="64"/>
  <c r="CL178" i="64"/>
  <c r="CK178" i="64"/>
  <c r="CJ178" i="64"/>
  <c r="CI178" i="64"/>
  <c r="CH178" i="64"/>
  <c r="CG178" i="64"/>
  <c r="CF178" i="64"/>
  <c r="CE178" i="64"/>
  <c r="CD178" i="64"/>
  <c r="CC178" i="64"/>
  <c r="CB178" i="64"/>
  <c r="CA178" i="64"/>
  <c r="BZ178" i="64"/>
  <c r="BY178" i="64"/>
  <c r="BX178" i="64"/>
  <c r="BW178" i="64"/>
  <c r="BV178" i="64"/>
  <c r="BU178" i="64"/>
  <c r="BT178" i="64"/>
  <c r="BS178" i="64"/>
  <c r="BP178" i="64"/>
  <c r="AB178" i="64"/>
  <c r="D178" i="64"/>
  <c r="DR177" i="64"/>
  <c r="DG177" i="64"/>
  <c r="DE177" i="64"/>
  <c r="DD177" i="64"/>
  <c r="DC177" i="64"/>
  <c r="CZ177" i="64"/>
  <c r="CL177" i="64"/>
  <c r="CK177" i="64"/>
  <c r="CJ177" i="64"/>
  <c r="CI177" i="64"/>
  <c r="CH177" i="64"/>
  <c r="CG177" i="64"/>
  <c r="CF177" i="64"/>
  <c r="CE177" i="64"/>
  <c r="CD177" i="64"/>
  <c r="CC177" i="64"/>
  <c r="CB177" i="64"/>
  <c r="CA177" i="64"/>
  <c r="BZ177" i="64"/>
  <c r="BY177" i="64"/>
  <c r="BX177" i="64"/>
  <c r="BW177" i="64"/>
  <c r="BV177" i="64"/>
  <c r="BU177" i="64"/>
  <c r="BT177" i="64"/>
  <c r="BS177" i="64"/>
  <c r="BP177" i="64"/>
  <c r="AB177" i="64"/>
  <c r="D177" i="64"/>
  <c r="DR176" i="64"/>
  <c r="DG176" i="64"/>
  <c r="DE176" i="64"/>
  <c r="DD176" i="64"/>
  <c r="DC176" i="64"/>
  <c r="CZ176" i="64"/>
  <c r="CL176" i="64"/>
  <c r="CK176" i="64"/>
  <c r="CJ176" i="64"/>
  <c r="CI176" i="64"/>
  <c r="CH176" i="64"/>
  <c r="CG176" i="64"/>
  <c r="CF176" i="64"/>
  <c r="CE176" i="64"/>
  <c r="CD176" i="64"/>
  <c r="CC176" i="64"/>
  <c r="CB176" i="64"/>
  <c r="CA176" i="64"/>
  <c r="BZ176" i="64"/>
  <c r="BY176" i="64"/>
  <c r="BX176" i="64"/>
  <c r="BW176" i="64"/>
  <c r="BV176" i="64"/>
  <c r="BU176" i="64"/>
  <c r="BT176" i="64"/>
  <c r="BS176" i="64"/>
  <c r="BP176" i="64"/>
  <c r="AB176" i="64"/>
  <c r="D176" i="64"/>
  <c r="DR175" i="64"/>
  <c r="DG175" i="64"/>
  <c r="DE175" i="64"/>
  <c r="DD175" i="64"/>
  <c r="DC175" i="64"/>
  <c r="CZ175" i="64"/>
  <c r="CL175" i="64"/>
  <c r="CK175" i="64"/>
  <c r="CJ175" i="64"/>
  <c r="CI175" i="64"/>
  <c r="CH175" i="64"/>
  <c r="CG175" i="64"/>
  <c r="CF175" i="64"/>
  <c r="CE175" i="64"/>
  <c r="CD175" i="64"/>
  <c r="CC175" i="64"/>
  <c r="CB175" i="64"/>
  <c r="CA175" i="64"/>
  <c r="BZ175" i="64"/>
  <c r="BY175" i="64"/>
  <c r="BX175" i="64"/>
  <c r="BW175" i="64"/>
  <c r="BV175" i="64"/>
  <c r="BU175" i="64"/>
  <c r="BT175" i="64"/>
  <c r="BS175" i="64"/>
  <c r="BP175" i="64"/>
  <c r="AB175" i="64"/>
  <c r="D175" i="64"/>
  <c r="DR174" i="64"/>
  <c r="DG174" i="64"/>
  <c r="DE174" i="64"/>
  <c r="DD174" i="64"/>
  <c r="DC174" i="64"/>
  <c r="CZ174" i="64"/>
  <c r="CL174" i="64"/>
  <c r="CK174" i="64"/>
  <c r="CJ174" i="64"/>
  <c r="CI174" i="64"/>
  <c r="CH174" i="64"/>
  <c r="CG174" i="64"/>
  <c r="CF174" i="64"/>
  <c r="CE174" i="64"/>
  <c r="CD174" i="64"/>
  <c r="CC174" i="64"/>
  <c r="CB174" i="64"/>
  <c r="CA174" i="64"/>
  <c r="BZ174" i="64"/>
  <c r="BY174" i="64"/>
  <c r="BX174" i="64"/>
  <c r="BW174" i="64"/>
  <c r="BV174" i="64"/>
  <c r="BU174" i="64"/>
  <c r="BT174" i="64"/>
  <c r="BS174" i="64"/>
  <c r="BP174" i="64"/>
  <c r="AB174" i="64"/>
  <c r="D174" i="64"/>
  <c r="DR173" i="64"/>
  <c r="DG173" i="64"/>
  <c r="DE173" i="64"/>
  <c r="DD173" i="64"/>
  <c r="DC173" i="64"/>
  <c r="CZ173" i="64"/>
  <c r="CL173" i="64"/>
  <c r="CK173" i="64"/>
  <c r="CJ173" i="64"/>
  <c r="CI173" i="64"/>
  <c r="CH173" i="64"/>
  <c r="CG173" i="64"/>
  <c r="CF173" i="64"/>
  <c r="CE173" i="64"/>
  <c r="CD173" i="64"/>
  <c r="CC173" i="64"/>
  <c r="CB173" i="64"/>
  <c r="CA173" i="64"/>
  <c r="BZ173" i="64"/>
  <c r="BY173" i="64"/>
  <c r="BX173" i="64"/>
  <c r="BW173" i="64"/>
  <c r="BV173" i="64"/>
  <c r="BU173" i="64"/>
  <c r="BT173" i="64"/>
  <c r="BS173" i="64"/>
  <c r="BP173" i="64"/>
  <c r="AB173" i="64"/>
  <c r="D173" i="64"/>
  <c r="DR172" i="64"/>
  <c r="DG172" i="64"/>
  <c r="DE172" i="64"/>
  <c r="DD172" i="64"/>
  <c r="DC172" i="64"/>
  <c r="CZ172" i="64"/>
  <c r="CL172" i="64"/>
  <c r="CK172" i="64"/>
  <c r="CJ172" i="64"/>
  <c r="CI172" i="64"/>
  <c r="CH172" i="64"/>
  <c r="CG172" i="64"/>
  <c r="CF172" i="64"/>
  <c r="CE172" i="64"/>
  <c r="CD172" i="64"/>
  <c r="CC172" i="64"/>
  <c r="CB172" i="64"/>
  <c r="CA172" i="64"/>
  <c r="BZ172" i="64"/>
  <c r="BY172" i="64"/>
  <c r="BX172" i="64"/>
  <c r="BW172" i="64"/>
  <c r="BV172" i="64"/>
  <c r="BU172" i="64"/>
  <c r="BT172" i="64"/>
  <c r="BS172" i="64"/>
  <c r="BP172" i="64"/>
  <c r="AB172" i="64"/>
  <c r="D172" i="64"/>
  <c r="DR171" i="64"/>
  <c r="DG171" i="64"/>
  <c r="DE171" i="64"/>
  <c r="DD171" i="64"/>
  <c r="DC171" i="64"/>
  <c r="CZ171" i="64"/>
  <c r="CL171" i="64"/>
  <c r="CK171" i="64"/>
  <c r="CJ171" i="64"/>
  <c r="CI171" i="64"/>
  <c r="CH171" i="64"/>
  <c r="CG171" i="64"/>
  <c r="CF171" i="64"/>
  <c r="CE171" i="64"/>
  <c r="CD171" i="64"/>
  <c r="CC171" i="64"/>
  <c r="CB171" i="64"/>
  <c r="CA171" i="64"/>
  <c r="BZ171" i="64"/>
  <c r="BY171" i="64"/>
  <c r="BX171" i="64"/>
  <c r="BW171" i="64"/>
  <c r="BV171" i="64"/>
  <c r="BU171" i="64"/>
  <c r="BT171" i="64"/>
  <c r="BS171" i="64"/>
  <c r="BP171" i="64"/>
  <c r="AT171" i="64"/>
  <c r="AS171" i="64"/>
  <c r="AR171" i="64"/>
  <c r="AQ171" i="64"/>
  <c r="AP171" i="64"/>
  <c r="AO171" i="64"/>
  <c r="AN171" i="64"/>
  <c r="AM171" i="64"/>
  <c r="AL171" i="64"/>
  <c r="AK171" i="64"/>
  <c r="AJ171" i="64"/>
  <c r="AI171" i="64"/>
  <c r="AH171" i="64"/>
  <c r="AG171" i="64"/>
  <c r="AF171" i="64"/>
  <c r="AE171" i="64"/>
  <c r="AB171" i="64"/>
  <c r="D171" i="64"/>
  <c r="EL170" i="64"/>
  <c r="DR170" i="64"/>
  <c r="DG170" i="64"/>
  <c r="DE170" i="64"/>
  <c r="DD170" i="64"/>
  <c r="DC170" i="64"/>
  <c r="CZ170" i="64"/>
  <c r="CL170" i="64"/>
  <c r="CK170" i="64"/>
  <c r="CJ170" i="64"/>
  <c r="CI170" i="64"/>
  <c r="CH170" i="64"/>
  <c r="CG170" i="64"/>
  <c r="CF170" i="64"/>
  <c r="CE170" i="64"/>
  <c r="CD170" i="64"/>
  <c r="CC170" i="64"/>
  <c r="CB170" i="64"/>
  <c r="CA170" i="64"/>
  <c r="BZ170" i="64"/>
  <c r="BY170" i="64"/>
  <c r="BX170" i="64"/>
  <c r="BW170" i="64"/>
  <c r="BV170" i="64"/>
  <c r="BU170" i="64"/>
  <c r="BT170" i="64"/>
  <c r="BS170" i="64"/>
  <c r="BP170" i="64"/>
  <c r="AB170" i="64"/>
  <c r="D170" i="64"/>
  <c r="EL169" i="64"/>
  <c r="DR169" i="64"/>
  <c r="DG169" i="64"/>
  <c r="DE169" i="64"/>
  <c r="DD169" i="64"/>
  <c r="DC169" i="64"/>
  <c r="CZ169" i="64"/>
  <c r="CL169" i="64"/>
  <c r="CK169" i="64"/>
  <c r="CJ169" i="64"/>
  <c r="CI169" i="64"/>
  <c r="CH169" i="64"/>
  <c r="CG169" i="64"/>
  <c r="CF169" i="64"/>
  <c r="CE169" i="64"/>
  <c r="CD169" i="64"/>
  <c r="CC169" i="64"/>
  <c r="CB169" i="64"/>
  <c r="CA169" i="64"/>
  <c r="BZ169" i="64"/>
  <c r="BY169" i="64"/>
  <c r="BX169" i="64"/>
  <c r="BW169" i="64"/>
  <c r="BV169" i="64"/>
  <c r="BU169" i="64"/>
  <c r="BT169" i="64"/>
  <c r="BS169" i="64"/>
  <c r="BP169" i="64"/>
  <c r="AB169" i="64"/>
  <c r="D169" i="64"/>
  <c r="EL168" i="64"/>
  <c r="DR168" i="64"/>
  <c r="DG168" i="64"/>
  <c r="DE168" i="64"/>
  <c r="DD168" i="64"/>
  <c r="DC168" i="64"/>
  <c r="CZ168" i="64"/>
  <c r="CL168" i="64"/>
  <c r="CK168" i="64"/>
  <c r="CJ168" i="64"/>
  <c r="CI168" i="64"/>
  <c r="CH168" i="64"/>
  <c r="CG168" i="64"/>
  <c r="CF168" i="64"/>
  <c r="CE168" i="64"/>
  <c r="CD168" i="64"/>
  <c r="CC168" i="64"/>
  <c r="CB168" i="64"/>
  <c r="CA168" i="64"/>
  <c r="BZ168" i="64"/>
  <c r="BY168" i="64"/>
  <c r="BX168" i="64"/>
  <c r="BW168" i="64"/>
  <c r="BV168" i="64"/>
  <c r="BU168" i="64"/>
  <c r="BT168" i="64"/>
  <c r="BS168" i="64"/>
  <c r="BP168" i="64"/>
  <c r="AB168" i="64"/>
  <c r="D168" i="64"/>
  <c r="EL167" i="64"/>
  <c r="DR167" i="64"/>
  <c r="DG167" i="64"/>
  <c r="DE167" i="64"/>
  <c r="DD167" i="64"/>
  <c r="DC167" i="64"/>
  <c r="CZ167" i="64"/>
  <c r="CL167" i="64"/>
  <c r="CK167" i="64"/>
  <c r="CJ167" i="64"/>
  <c r="CI167" i="64"/>
  <c r="CH167" i="64"/>
  <c r="CG167" i="64"/>
  <c r="CF167" i="64"/>
  <c r="CE167" i="64"/>
  <c r="CD167" i="64"/>
  <c r="CC167" i="64"/>
  <c r="CB167" i="64"/>
  <c r="CA167" i="64"/>
  <c r="BZ167" i="64"/>
  <c r="BY167" i="64"/>
  <c r="BX167" i="64"/>
  <c r="BW167" i="64"/>
  <c r="BV167" i="64"/>
  <c r="BU167" i="64"/>
  <c r="BT167" i="64"/>
  <c r="BS167" i="64"/>
  <c r="BP167" i="64"/>
  <c r="AB167" i="64"/>
  <c r="D167" i="64"/>
  <c r="EL166" i="64"/>
  <c r="DR166" i="64"/>
  <c r="DG166" i="64"/>
  <c r="DE166" i="64"/>
  <c r="DD166" i="64"/>
  <c r="DC166" i="64"/>
  <c r="CZ166" i="64"/>
  <c r="CL166" i="64"/>
  <c r="CK166" i="64"/>
  <c r="CJ166" i="64"/>
  <c r="CI166" i="64"/>
  <c r="CH166" i="64"/>
  <c r="CG166" i="64"/>
  <c r="CF166" i="64"/>
  <c r="CE166" i="64"/>
  <c r="CD166" i="64"/>
  <c r="CC166" i="64"/>
  <c r="CB166" i="64"/>
  <c r="CA166" i="64"/>
  <c r="BZ166" i="64"/>
  <c r="BY166" i="64"/>
  <c r="BX166" i="64"/>
  <c r="BW166" i="64"/>
  <c r="BV166" i="64"/>
  <c r="BU166" i="64"/>
  <c r="BT166" i="64"/>
  <c r="BS166" i="64"/>
  <c r="BP166" i="64"/>
  <c r="AB166" i="64"/>
  <c r="D166" i="64"/>
  <c r="EL165" i="64"/>
  <c r="DR165" i="64"/>
  <c r="DG165" i="64"/>
  <c r="DE165" i="64"/>
  <c r="DD165" i="64"/>
  <c r="DC165" i="64"/>
  <c r="CZ165" i="64"/>
  <c r="CL165" i="64"/>
  <c r="CK165" i="64"/>
  <c r="CJ165" i="64"/>
  <c r="CI165" i="64"/>
  <c r="CH165" i="64"/>
  <c r="CG165" i="64"/>
  <c r="CF165" i="64"/>
  <c r="CE165" i="64"/>
  <c r="CD165" i="64"/>
  <c r="CC165" i="64"/>
  <c r="CB165" i="64"/>
  <c r="CA165" i="64"/>
  <c r="BZ165" i="64"/>
  <c r="BY165" i="64"/>
  <c r="BX165" i="64"/>
  <c r="BW165" i="64"/>
  <c r="BV165" i="64"/>
  <c r="BU165" i="64"/>
  <c r="BT165" i="64"/>
  <c r="BS165" i="64"/>
  <c r="BP165" i="64"/>
  <c r="AB165" i="64"/>
  <c r="D165" i="64"/>
  <c r="EL164" i="64"/>
  <c r="DR164" i="64"/>
  <c r="DG164" i="64"/>
  <c r="DE164" i="64"/>
  <c r="DD164" i="64"/>
  <c r="DC164" i="64"/>
  <c r="CZ164" i="64"/>
  <c r="CL164" i="64"/>
  <c r="CK164" i="64"/>
  <c r="CJ164" i="64"/>
  <c r="CI164" i="64"/>
  <c r="CH164" i="64"/>
  <c r="CG164" i="64"/>
  <c r="CF164" i="64"/>
  <c r="CE164" i="64"/>
  <c r="CD164" i="64"/>
  <c r="CC164" i="64"/>
  <c r="CB164" i="64"/>
  <c r="CA164" i="64"/>
  <c r="BZ164" i="64"/>
  <c r="BY164" i="64"/>
  <c r="BX164" i="64"/>
  <c r="BW164" i="64"/>
  <c r="BV164" i="64"/>
  <c r="BU164" i="64"/>
  <c r="BT164" i="64"/>
  <c r="BS164" i="64"/>
  <c r="BP164" i="64"/>
  <c r="AB164" i="64"/>
  <c r="D164" i="64"/>
  <c r="EL163" i="64"/>
  <c r="DR163" i="64"/>
  <c r="DG163" i="64"/>
  <c r="DE163" i="64"/>
  <c r="DD163" i="64"/>
  <c r="DC163" i="64"/>
  <c r="CZ163" i="64"/>
  <c r="CL163" i="64"/>
  <c r="CK163" i="64"/>
  <c r="CJ163" i="64"/>
  <c r="CI163" i="64"/>
  <c r="CH163" i="64"/>
  <c r="CG163" i="64"/>
  <c r="CF163" i="64"/>
  <c r="CE163" i="64"/>
  <c r="CD163" i="64"/>
  <c r="CC163" i="64"/>
  <c r="CB163" i="64"/>
  <c r="CA163" i="64"/>
  <c r="BZ163" i="64"/>
  <c r="BY163" i="64"/>
  <c r="BX163" i="64"/>
  <c r="BW163" i="64"/>
  <c r="BV163" i="64"/>
  <c r="BU163" i="64"/>
  <c r="BT163" i="64"/>
  <c r="BS163" i="64"/>
  <c r="BP163" i="64"/>
  <c r="AB163" i="64"/>
  <c r="D163" i="64"/>
  <c r="EL162" i="64"/>
  <c r="DR162" i="64"/>
  <c r="DG162" i="64"/>
  <c r="DE162" i="64"/>
  <c r="DD162" i="64"/>
  <c r="DC162" i="64"/>
  <c r="CZ162" i="64"/>
  <c r="CL162" i="64"/>
  <c r="CK162" i="64"/>
  <c r="CJ162" i="64"/>
  <c r="CI162" i="64"/>
  <c r="CH162" i="64"/>
  <c r="CG162" i="64"/>
  <c r="CF162" i="64"/>
  <c r="CE162" i="64"/>
  <c r="CD162" i="64"/>
  <c r="CC162" i="64"/>
  <c r="CB162" i="64"/>
  <c r="CA162" i="64"/>
  <c r="BZ162" i="64"/>
  <c r="BY162" i="64"/>
  <c r="BX162" i="64"/>
  <c r="BW162" i="64"/>
  <c r="BV162" i="64"/>
  <c r="BU162" i="64"/>
  <c r="BT162" i="64"/>
  <c r="BS162" i="64"/>
  <c r="BP162" i="64"/>
  <c r="AB162" i="64"/>
  <c r="D162" i="64"/>
  <c r="EL161" i="64"/>
  <c r="DR161" i="64"/>
  <c r="DG161" i="64"/>
  <c r="DE161" i="64"/>
  <c r="DD161" i="64"/>
  <c r="DC161" i="64"/>
  <c r="CZ161" i="64"/>
  <c r="CL161" i="64"/>
  <c r="CK161" i="64"/>
  <c r="CJ161" i="64"/>
  <c r="CI161" i="64"/>
  <c r="CH161" i="64"/>
  <c r="CG161" i="64"/>
  <c r="CF161" i="64"/>
  <c r="CE161" i="64"/>
  <c r="CD161" i="64"/>
  <c r="CC161" i="64"/>
  <c r="CB161" i="64"/>
  <c r="CA161" i="64"/>
  <c r="BZ161" i="64"/>
  <c r="BY161" i="64"/>
  <c r="BX161" i="64"/>
  <c r="BW161" i="64"/>
  <c r="BV161" i="64"/>
  <c r="BU161" i="64"/>
  <c r="BT161" i="64"/>
  <c r="BS161" i="64"/>
  <c r="BP161" i="64"/>
  <c r="AB161" i="64"/>
  <c r="D161" i="64"/>
  <c r="EL160" i="64"/>
  <c r="DR160" i="64"/>
  <c r="DG160" i="64"/>
  <c r="DE160" i="64"/>
  <c r="DD160" i="64"/>
  <c r="DC160" i="64"/>
  <c r="CZ160" i="64"/>
  <c r="CL160" i="64"/>
  <c r="CK160" i="64"/>
  <c r="CJ160" i="64"/>
  <c r="CI160" i="64"/>
  <c r="CH160" i="64"/>
  <c r="CG160" i="64"/>
  <c r="CF160" i="64"/>
  <c r="CE160" i="64"/>
  <c r="CD160" i="64"/>
  <c r="CC160" i="64"/>
  <c r="CB160" i="64"/>
  <c r="CA160" i="64"/>
  <c r="BZ160" i="64"/>
  <c r="BY160" i="64"/>
  <c r="BX160" i="64"/>
  <c r="BW160" i="64"/>
  <c r="BV160" i="64"/>
  <c r="BU160" i="64"/>
  <c r="BT160" i="64"/>
  <c r="BS160" i="64"/>
  <c r="BP160" i="64"/>
  <c r="AB160" i="64"/>
  <c r="D160" i="64"/>
  <c r="EL159" i="64"/>
  <c r="DR159" i="64"/>
  <c r="DG159" i="64"/>
  <c r="DE159" i="64"/>
  <c r="DD159" i="64"/>
  <c r="DC159" i="64"/>
  <c r="CZ159" i="64"/>
  <c r="CL159" i="64"/>
  <c r="CK159" i="64"/>
  <c r="CJ159" i="64"/>
  <c r="CI159" i="64"/>
  <c r="CH159" i="64"/>
  <c r="CG159" i="64"/>
  <c r="CF159" i="64"/>
  <c r="CE159" i="64"/>
  <c r="CD159" i="64"/>
  <c r="CC159" i="64"/>
  <c r="CB159" i="64"/>
  <c r="CA159" i="64"/>
  <c r="BZ159" i="64"/>
  <c r="BY159" i="64"/>
  <c r="BX159" i="64"/>
  <c r="BW159" i="64"/>
  <c r="BV159" i="64"/>
  <c r="BU159" i="64"/>
  <c r="BT159" i="64"/>
  <c r="BS159" i="64"/>
  <c r="BP159" i="64"/>
  <c r="AB159" i="64"/>
  <c r="D159" i="64"/>
  <c r="EL158" i="64"/>
  <c r="DR158" i="64"/>
  <c r="DG158" i="64"/>
  <c r="DE158" i="64"/>
  <c r="DD158" i="64"/>
  <c r="DC158" i="64"/>
  <c r="CZ158" i="64"/>
  <c r="CL158" i="64"/>
  <c r="CK158" i="64"/>
  <c r="CJ158" i="64"/>
  <c r="CI158" i="64"/>
  <c r="CH158" i="64"/>
  <c r="CG158" i="64"/>
  <c r="CF158" i="64"/>
  <c r="CE158" i="64"/>
  <c r="CD158" i="64"/>
  <c r="CC158" i="64"/>
  <c r="CB158" i="64"/>
  <c r="CA158" i="64"/>
  <c r="BZ158" i="64"/>
  <c r="BY158" i="64"/>
  <c r="BX158" i="64"/>
  <c r="BW158" i="64"/>
  <c r="BV158" i="64"/>
  <c r="BU158" i="64"/>
  <c r="BT158" i="64"/>
  <c r="BS158" i="64"/>
  <c r="BP158" i="64"/>
  <c r="AT158" i="64"/>
  <c r="AS158" i="64"/>
  <c r="AR158" i="64"/>
  <c r="AQ158" i="64"/>
  <c r="AP158" i="64"/>
  <c r="AO158" i="64"/>
  <c r="AN158" i="64"/>
  <c r="AM158" i="64"/>
  <c r="AL158" i="64"/>
  <c r="AK158" i="64"/>
  <c r="AJ158" i="64"/>
  <c r="AI158" i="64"/>
  <c r="AH158" i="64"/>
  <c r="AG158" i="64"/>
  <c r="AF158" i="64"/>
  <c r="AE158" i="64"/>
  <c r="AB158" i="64"/>
  <c r="D158" i="64"/>
  <c r="EL157" i="64"/>
  <c r="DR157" i="64"/>
  <c r="DG157" i="64"/>
  <c r="DE157" i="64"/>
  <c r="DD157" i="64"/>
  <c r="DC157" i="64"/>
  <c r="CZ157" i="64"/>
  <c r="CL157" i="64"/>
  <c r="CK157" i="64"/>
  <c r="CJ157" i="64"/>
  <c r="CI157" i="64"/>
  <c r="CH157" i="64"/>
  <c r="CG157" i="64"/>
  <c r="CF157" i="64"/>
  <c r="CE157" i="64"/>
  <c r="CD157" i="64"/>
  <c r="CC157" i="64"/>
  <c r="CB157" i="64"/>
  <c r="CA157" i="64"/>
  <c r="BZ157" i="64"/>
  <c r="BY157" i="64"/>
  <c r="BX157" i="64"/>
  <c r="BW157" i="64"/>
  <c r="BV157" i="64"/>
  <c r="BU157" i="64"/>
  <c r="BT157" i="64"/>
  <c r="BS157" i="64"/>
  <c r="BP157" i="64"/>
  <c r="AB157" i="64"/>
  <c r="D157" i="64"/>
  <c r="EL156" i="64"/>
  <c r="DR156" i="64"/>
  <c r="DG156" i="64"/>
  <c r="DE156" i="64"/>
  <c r="DD156" i="64"/>
  <c r="DC156" i="64"/>
  <c r="CZ156" i="64"/>
  <c r="CL156" i="64"/>
  <c r="CK156" i="64"/>
  <c r="CJ156" i="64"/>
  <c r="CI156" i="64"/>
  <c r="CH156" i="64"/>
  <c r="CG156" i="64"/>
  <c r="CF156" i="64"/>
  <c r="CE156" i="64"/>
  <c r="CD156" i="64"/>
  <c r="CC156" i="64"/>
  <c r="CB156" i="64"/>
  <c r="CA156" i="64"/>
  <c r="BZ156" i="64"/>
  <c r="BY156" i="64"/>
  <c r="BX156" i="64"/>
  <c r="BW156" i="64"/>
  <c r="BV156" i="64"/>
  <c r="BU156" i="64"/>
  <c r="BT156" i="64"/>
  <c r="BS156" i="64"/>
  <c r="BP156" i="64"/>
  <c r="AB156" i="64"/>
  <c r="D156" i="64"/>
  <c r="EL155" i="64"/>
  <c r="DR155" i="64"/>
  <c r="DG155" i="64"/>
  <c r="DE155" i="64"/>
  <c r="DD155" i="64"/>
  <c r="DC155" i="64"/>
  <c r="CZ155" i="64"/>
  <c r="CL155" i="64"/>
  <c r="CK155" i="64"/>
  <c r="CJ155" i="64"/>
  <c r="CI155" i="64"/>
  <c r="CH155" i="64"/>
  <c r="CG155" i="64"/>
  <c r="CF155" i="64"/>
  <c r="CE155" i="64"/>
  <c r="CD155" i="64"/>
  <c r="CC155" i="64"/>
  <c r="CB155" i="64"/>
  <c r="CA155" i="64"/>
  <c r="BZ155" i="64"/>
  <c r="BY155" i="64"/>
  <c r="BX155" i="64"/>
  <c r="BW155" i="64"/>
  <c r="BV155" i="64"/>
  <c r="BU155" i="64"/>
  <c r="BT155" i="64"/>
  <c r="BS155" i="64"/>
  <c r="BP155" i="64"/>
  <c r="AB155" i="64"/>
  <c r="D155" i="64"/>
  <c r="EL154" i="64"/>
  <c r="DR154" i="64"/>
  <c r="DG154" i="64"/>
  <c r="DE154" i="64"/>
  <c r="DD154" i="64"/>
  <c r="DC154" i="64"/>
  <c r="CZ154" i="64"/>
  <c r="CL154" i="64"/>
  <c r="CK154" i="64"/>
  <c r="CJ154" i="64"/>
  <c r="CI154" i="64"/>
  <c r="CH154" i="64"/>
  <c r="CG154" i="64"/>
  <c r="CF154" i="64"/>
  <c r="CE154" i="64"/>
  <c r="CD154" i="64"/>
  <c r="CC154" i="64"/>
  <c r="CB154" i="64"/>
  <c r="CA154" i="64"/>
  <c r="BZ154" i="64"/>
  <c r="BY154" i="64"/>
  <c r="BX154" i="64"/>
  <c r="BW154" i="64"/>
  <c r="BV154" i="64"/>
  <c r="BU154" i="64"/>
  <c r="BT154" i="64"/>
  <c r="BS154" i="64"/>
  <c r="BP154" i="64"/>
  <c r="AB154" i="64"/>
  <c r="D154" i="64"/>
  <c r="EL153" i="64"/>
  <c r="DR153" i="64"/>
  <c r="DG153" i="64"/>
  <c r="DE153" i="64"/>
  <c r="DD153" i="64"/>
  <c r="DC153" i="64"/>
  <c r="CZ153" i="64"/>
  <c r="CL153" i="64"/>
  <c r="CK153" i="64"/>
  <c r="CJ153" i="64"/>
  <c r="CI153" i="64"/>
  <c r="CH153" i="64"/>
  <c r="CG153" i="64"/>
  <c r="CF153" i="64"/>
  <c r="CE153" i="64"/>
  <c r="CD153" i="64"/>
  <c r="CC153" i="64"/>
  <c r="CB153" i="64"/>
  <c r="CA153" i="64"/>
  <c r="BZ153" i="64"/>
  <c r="BY153" i="64"/>
  <c r="BX153" i="64"/>
  <c r="BW153" i="64"/>
  <c r="BV153" i="64"/>
  <c r="BU153" i="64"/>
  <c r="BT153" i="64"/>
  <c r="BS153" i="64"/>
  <c r="BP153" i="64"/>
  <c r="AB153" i="64"/>
  <c r="D153" i="64"/>
  <c r="EL152" i="64"/>
  <c r="DR152" i="64"/>
  <c r="DG152" i="64"/>
  <c r="DE152" i="64"/>
  <c r="DD152" i="64"/>
  <c r="DC152" i="64"/>
  <c r="CZ152" i="64"/>
  <c r="CL152" i="64"/>
  <c r="CK152" i="64"/>
  <c r="CJ152" i="64"/>
  <c r="CI152" i="64"/>
  <c r="CH152" i="64"/>
  <c r="CG152" i="64"/>
  <c r="CF152" i="64"/>
  <c r="CE152" i="64"/>
  <c r="CD152" i="64"/>
  <c r="CC152" i="64"/>
  <c r="CB152" i="64"/>
  <c r="CA152" i="64"/>
  <c r="BZ152" i="64"/>
  <c r="BY152" i="64"/>
  <c r="BX152" i="64"/>
  <c r="BW152" i="64"/>
  <c r="BV152" i="64"/>
  <c r="BU152" i="64"/>
  <c r="BT152" i="64"/>
  <c r="BS152" i="64"/>
  <c r="BP152" i="64"/>
  <c r="AB152" i="64"/>
  <c r="D152" i="64"/>
  <c r="EL151" i="64"/>
  <c r="DR151" i="64"/>
  <c r="DG151" i="64"/>
  <c r="DE151" i="64"/>
  <c r="DD151" i="64"/>
  <c r="DC151" i="64"/>
  <c r="CZ151" i="64"/>
  <c r="CL151" i="64"/>
  <c r="CK151" i="64"/>
  <c r="CJ151" i="64"/>
  <c r="CI151" i="64"/>
  <c r="CH151" i="64"/>
  <c r="CG151" i="64"/>
  <c r="CF151" i="64"/>
  <c r="CE151" i="64"/>
  <c r="CD151" i="64"/>
  <c r="CC151" i="64"/>
  <c r="CB151" i="64"/>
  <c r="CA151" i="64"/>
  <c r="BZ151" i="64"/>
  <c r="BY151" i="64"/>
  <c r="BX151" i="64"/>
  <c r="BW151" i="64"/>
  <c r="BV151" i="64"/>
  <c r="BU151" i="64"/>
  <c r="BT151" i="64"/>
  <c r="BS151" i="64"/>
  <c r="BP151" i="64"/>
  <c r="AB151" i="64"/>
  <c r="D151" i="64"/>
  <c r="EL150" i="64"/>
  <c r="DR150" i="64"/>
  <c r="DG150" i="64"/>
  <c r="DE150" i="64"/>
  <c r="DD150" i="64"/>
  <c r="DC150" i="64"/>
  <c r="CZ150" i="64"/>
  <c r="CL150" i="64"/>
  <c r="CK150" i="64"/>
  <c r="CJ150" i="64"/>
  <c r="CI150" i="64"/>
  <c r="CH150" i="64"/>
  <c r="CG150" i="64"/>
  <c r="CF150" i="64"/>
  <c r="CE150" i="64"/>
  <c r="CD150" i="64"/>
  <c r="CC150" i="64"/>
  <c r="CB150" i="64"/>
  <c r="CA150" i="64"/>
  <c r="BZ150" i="64"/>
  <c r="BY150" i="64"/>
  <c r="BX150" i="64"/>
  <c r="BW150" i="64"/>
  <c r="BV150" i="64"/>
  <c r="BU150" i="64"/>
  <c r="BT150" i="64"/>
  <c r="BS150" i="64"/>
  <c r="BP150" i="64"/>
  <c r="AB150" i="64"/>
  <c r="D150" i="64"/>
  <c r="EL149" i="64"/>
  <c r="DR149" i="64"/>
  <c r="DG149" i="64"/>
  <c r="DE149" i="64"/>
  <c r="DD149" i="64"/>
  <c r="DC149" i="64"/>
  <c r="CZ149" i="64"/>
  <c r="CL149" i="64"/>
  <c r="CK149" i="64"/>
  <c r="CJ149" i="64"/>
  <c r="CI149" i="64"/>
  <c r="CH149" i="64"/>
  <c r="CG149" i="64"/>
  <c r="CF149" i="64"/>
  <c r="CE149" i="64"/>
  <c r="CD149" i="64"/>
  <c r="CC149" i="64"/>
  <c r="CB149" i="64"/>
  <c r="CA149" i="64"/>
  <c r="BZ149" i="64"/>
  <c r="BY149" i="64"/>
  <c r="BX149" i="64"/>
  <c r="BW149" i="64"/>
  <c r="BV149" i="64"/>
  <c r="BU149" i="64"/>
  <c r="BT149" i="64"/>
  <c r="BS149" i="64"/>
  <c r="BP149" i="64"/>
  <c r="AB149" i="64"/>
  <c r="D149" i="64"/>
  <c r="EL148" i="64"/>
  <c r="DR148" i="64"/>
  <c r="DG148" i="64"/>
  <c r="DE148" i="64"/>
  <c r="DD148" i="64"/>
  <c r="DC148" i="64"/>
  <c r="CZ148" i="64"/>
  <c r="CL148" i="64"/>
  <c r="CK148" i="64"/>
  <c r="CJ148" i="64"/>
  <c r="CI148" i="64"/>
  <c r="CH148" i="64"/>
  <c r="CG148" i="64"/>
  <c r="CF148" i="64"/>
  <c r="CE148" i="64"/>
  <c r="CD148" i="64"/>
  <c r="CC148" i="64"/>
  <c r="CB148" i="64"/>
  <c r="CA148" i="64"/>
  <c r="BZ148" i="64"/>
  <c r="BY148" i="64"/>
  <c r="BX148" i="64"/>
  <c r="BW148" i="64"/>
  <c r="BV148" i="64"/>
  <c r="BU148" i="64"/>
  <c r="BT148" i="64"/>
  <c r="BS148" i="64"/>
  <c r="BP148" i="64"/>
  <c r="AB148" i="64"/>
  <c r="D148" i="64"/>
  <c r="EL147" i="64"/>
  <c r="DR147" i="64"/>
  <c r="DG147" i="64"/>
  <c r="DE147" i="64"/>
  <c r="DD147" i="64"/>
  <c r="DC147" i="64"/>
  <c r="CZ147" i="64"/>
  <c r="CL147" i="64"/>
  <c r="CK147" i="64"/>
  <c r="CJ147" i="64"/>
  <c r="CI147" i="64"/>
  <c r="CH147" i="64"/>
  <c r="CG147" i="64"/>
  <c r="CF147" i="64"/>
  <c r="CE147" i="64"/>
  <c r="CD147" i="64"/>
  <c r="CC147" i="64"/>
  <c r="CB147" i="64"/>
  <c r="CA147" i="64"/>
  <c r="BZ147" i="64"/>
  <c r="BY147" i="64"/>
  <c r="BX147" i="64"/>
  <c r="BW147" i="64"/>
  <c r="BV147" i="64"/>
  <c r="BU147" i="64"/>
  <c r="BT147" i="64"/>
  <c r="BS147" i="64"/>
  <c r="BP147" i="64"/>
  <c r="AB147" i="64"/>
  <c r="D147" i="64"/>
  <c r="EL146" i="64"/>
  <c r="DR146" i="64"/>
  <c r="DG146" i="64"/>
  <c r="DE146" i="64"/>
  <c r="DD146" i="64"/>
  <c r="DC146" i="64"/>
  <c r="CZ146" i="64"/>
  <c r="CL146" i="64"/>
  <c r="CK146" i="64"/>
  <c r="CJ146" i="64"/>
  <c r="CI146" i="64"/>
  <c r="CH146" i="64"/>
  <c r="CG146" i="64"/>
  <c r="CF146" i="64"/>
  <c r="CE146" i="64"/>
  <c r="CD146" i="64"/>
  <c r="CC146" i="64"/>
  <c r="CB146" i="64"/>
  <c r="CA146" i="64"/>
  <c r="BZ146" i="64"/>
  <c r="BY146" i="64"/>
  <c r="BX146" i="64"/>
  <c r="BW146" i="64"/>
  <c r="BV146" i="64"/>
  <c r="BU146" i="64"/>
  <c r="BT146" i="64"/>
  <c r="BS146" i="64"/>
  <c r="BP146" i="64"/>
  <c r="AB146" i="64"/>
  <c r="D146" i="64"/>
  <c r="EL145" i="64"/>
  <c r="DR145" i="64"/>
  <c r="DG145" i="64"/>
  <c r="DE145" i="64"/>
  <c r="DD145" i="64"/>
  <c r="DC145" i="64"/>
  <c r="CZ145" i="64"/>
  <c r="CL145" i="64"/>
  <c r="CK145" i="64"/>
  <c r="CJ145" i="64"/>
  <c r="CI145" i="64"/>
  <c r="CH145" i="64"/>
  <c r="CG145" i="64"/>
  <c r="CF145" i="64"/>
  <c r="CE145" i="64"/>
  <c r="CD145" i="64"/>
  <c r="CC145" i="64"/>
  <c r="CB145" i="64"/>
  <c r="CA145" i="64"/>
  <c r="BZ145" i="64"/>
  <c r="BY145" i="64"/>
  <c r="BX145" i="64"/>
  <c r="BW145" i="64"/>
  <c r="BV145" i="64"/>
  <c r="BU145" i="64"/>
  <c r="BT145" i="64"/>
  <c r="BS145" i="64"/>
  <c r="BP145" i="64"/>
  <c r="AT145" i="64"/>
  <c r="AS145" i="64"/>
  <c r="AR145" i="64"/>
  <c r="AQ145" i="64"/>
  <c r="AP145" i="64"/>
  <c r="AO145" i="64"/>
  <c r="AN145" i="64"/>
  <c r="AM145" i="64"/>
  <c r="AL145" i="64"/>
  <c r="AK145" i="64"/>
  <c r="AJ145" i="64"/>
  <c r="AI145" i="64"/>
  <c r="AH145" i="64"/>
  <c r="AG145" i="64"/>
  <c r="AF145" i="64"/>
  <c r="AE145" i="64"/>
  <c r="AB145" i="64"/>
  <c r="D145" i="64"/>
  <c r="EL144" i="64"/>
  <c r="DR144" i="64"/>
  <c r="DG144" i="64"/>
  <c r="DE144" i="64"/>
  <c r="DD144" i="64"/>
  <c r="DC144" i="64"/>
  <c r="CZ144" i="64"/>
  <c r="CL144" i="64"/>
  <c r="CK144" i="64"/>
  <c r="CJ144" i="64"/>
  <c r="CI144" i="64"/>
  <c r="CH144" i="64"/>
  <c r="CG144" i="64"/>
  <c r="CF144" i="64"/>
  <c r="CE144" i="64"/>
  <c r="CD144" i="64"/>
  <c r="CC144" i="64"/>
  <c r="CB144" i="64"/>
  <c r="CA144" i="64"/>
  <c r="BZ144" i="64"/>
  <c r="BY144" i="64"/>
  <c r="BX144" i="64"/>
  <c r="BW144" i="64"/>
  <c r="BV144" i="64"/>
  <c r="BU144" i="64"/>
  <c r="BT144" i="64"/>
  <c r="BS144" i="64"/>
  <c r="BP144" i="64"/>
  <c r="AB144" i="64"/>
  <c r="D144" i="64"/>
  <c r="EL143" i="64"/>
  <c r="DR143" i="64"/>
  <c r="DG143" i="64"/>
  <c r="DE143" i="64"/>
  <c r="DD143" i="64"/>
  <c r="DC143" i="64"/>
  <c r="CZ143" i="64"/>
  <c r="CL143" i="64"/>
  <c r="CK143" i="64"/>
  <c r="CJ143" i="64"/>
  <c r="CI143" i="64"/>
  <c r="CH143" i="64"/>
  <c r="CG143" i="64"/>
  <c r="CF143" i="64"/>
  <c r="CE143" i="64"/>
  <c r="CD143" i="64"/>
  <c r="CC143" i="64"/>
  <c r="CB143" i="64"/>
  <c r="CA143" i="64"/>
  <c r="BZ143" i="64"/>
  <c r="BY143" i="64"/>
  <c r="BX143" i="64"/>
  <c r="BW143" i="64"/>
  <c r="BV143" i="64"/>
  <c r="BU143" i="64"/>
  <c r="BT143" i="64"/>
  <c r="BS143" i="64"/>
  <c r="BP143" i="64"/>
  <c r="AB143" i="64"/>
  <c r="D143" i="64"/>
  <c r="EL142" i="64"/>
  <c r="DR142" i="64"/>
  <c r="DG142" i="64"/>
  <c r="DE142" i="64"/>
  <c r="DD142" i="64"/>
  <c r="DC142" i="64"/>
  <c r="CZ142" i="64"/>
  <c r="CL142" i="64"/>
  <c r="CK142" i="64"/>
  <c r="CJ142" i="64"/>
  <c r="CI142" i="64"/>
  <c r="CH142" i="64"/>
  <c r="CG142" i="64"/>
  <c r="CF142" i="64"/>
  <c r="CE142" i="64"/>
  <c r="CD142" i="64"/>
  <c r="CC142" i="64"/>
  <c r="CB142" i="64"/>
  <c r="CA142" i="64"/>
  <c r="BZ142" i="64"/>
  <c r="BY142" i="64"/>
  <c r="BX142" i="64"/>
  <c r="BW142" i="64"/>
  <c r="BV142" i="64"/>
  <c r="BU142" i="64"/>
  <c r="BT142" i="64"/>
  <c r="BS142" i="64"/>
  <c r="BP142" i="64"/>
  <c r="AB142" i="64"/>
  <c r="D142" i="64"/>
  <c r="EL141" i="64"/>
  <c r="DR141" i="64"/>
  <c r="DG141" i="64"/>
  <c r="DE141" i="64"/>
  <c r="DD141" i="64"/>
  <c r="DC141" i="64"/>
  <c r="CZ141" i="64"/>
  <c r="CL141" i="64"/>
  <c r="CK141" i="64"/>
  <c r="CJ141" i="64"/>
  <c r="CI141" i="64"/>
  <c r="CH141" i="64"/>
  <c r="CG141" i="64"/>
  <c r="CF141" i="64"/>
  <c r="CE141" i="64"/>
  <c r="CD141" i="64"/>
  <c r="CC141" i="64"/>
  <c r="CB141" i="64"/>
  <c r="CA141" i="64"/>
  <c r="BZ141" i="64"/>
  <c r="BY141" i="64"/>
  <c r="BX141" i="64"/>
  <c r="BW141" i="64"/>
  <c r="BV141" i="64"/>
  <c r="BU141" i="64"/>
  <c r="BT141" i="64"/>
  <c r="BS141" i="64"/>
  <c r="BP141" i="64"/>
  <c r="AB141" i="64"/>
  <c r="D141" i="64"/>
  <c r="EL140" i="64"/>
  <c r="DR140" i="64"/>
  <c r="DG140" i="64"/>
  <c r="DE140" i="64"/>
  <c r="DD140" i="64"/>
  <c r="DC140" i="64"/>
  <c r="CZ140" i="64"/>
  <c r="CL140" i="64"/>
  <c r="CK140" i="64"/>
  <c r="CJ140" i="64"/>
  <c r="CI140" i="64"/>
  <c r="CH140" i="64"/>
  <c r="CG140" i="64"/>
  <c r="CF140" i="64"/>
  <c r="CE140" i="64"/>
  <c r="CD140" i="64"/>
  <c r="CC140" i="64"/>
  <c r="CB140" i="64"/>
  <c r="CA140" i="64"/>
  <c r="BZ140" i="64"/>
  <c r="BY140" i="64"/>
  <c r="BX140" i="64"/>
  <c r="BW140" i="64"/>
  <c r="BV140" i="64"/>
  <c r="BU140" i="64"/>
  <c r="BT140" i="64"/>
  <c r="BS140" i="64"/>
  <c r="BP140" i="64"/>
  <c r="AB140" i="64"/>
  <c r="D140" i="64"/>
  <c r="EL139" i="64"/>
  <c r="DR139" i="64"/>
  <c r="DG139" i="64"/>
  <c r="DE139" i="64"/>
  <c r="DD139" i="64"/>
  <c r="DC139" i="64"/>
  <c r="CZ139" i="64"/>
  <c r="CL139" i="64"/>
  <c r="CK139" i="64"/>
  <c r="CJ139" i="64"/>
  <c r="CI139" i="64"/>
  <c r="CH139" i="64"/>
  <c r="CG139" i="64"/>
  <c r="CF139" i="64"/>
  <c r="CE139" i="64"/>
  <c r="CD139" i="64"/>
  <c r="CC139" i="64"/>
  <c r="CB139" i="64"/>
  <c r="CA139" i="64"/>
  <c r="BZ139" i="64"/>
  <c r="BY139" i="64"/>
  <c r="BX139" i="64"/>
  <c r="BW139" i="64"/>
  <c r="BV139" i="64"/>
  <c r="BU139" i="64"/>
  <c r="BT139" i="64"/>
  <c r="BS139" i="64"/>
  <c r="BP139" i="64"/>
  <c r="AB139" i="64"/>
  <c r="D139" i="64"/>
  <c r="EL138" i="64"/>
  <c r="DR138" i="64"/>
  <c r="DG138" i="64"/>
  <c r="DE138" i="64"/>
  <c r="DD138" i="64"/>
  <c r="DC138" i="64"/>
  <c r="CZ138" i="64"/>
  <c r="CL138" i="64"/>
  <c r="CK138" i="64"/>
  <c r="CJ138" i="64"/>
  <c r="CI138" i="64"/>
  <c r="CH138" i="64"/>
  <c r="CG138" i="64"/>
  <c r="CF138" i="64"/>
  <c r="CE138" i="64"/>
  <c r="CD138" i="64"/>
  <c r="CC138" i="64"/>
  <c r="CB138" i="64"/>
  <c r="CA138" i="64"/>
  <c r="BZ138" i="64"/>
  <c r="BY138" i="64"/>
  <c r="BX138" i="64"/>
  <c r="BW138" i="64"/>
  <c r="BV138" i="64"/>
  <c r="BU138" i="64"/>
  <c r="BT138" i="64"/>
  <c r="BS138" i="64"/>
  <c r="BP138" i="64"/>
  <c r="AB138" i="64"/>
  <c r="D138" i="64"/>
  <c r="EL137" i="64"/>
  <c r="DR137" i="64"/>
  <c r="DG137" i="64"/>
  <c r="DE137" i="64"/>
  <c r="DD137" i="64"/>
  <c r="DC137" i="64"/>
  <c r="CZ137" i="64"/>
  <c r="CL137" i="64"/>
  <c r="CK137" i="64"/>
  <c r="CJ137" i="64"/>
  <c r="CI137" i="64"/>
  <c r="CH137" i="64"/>
  <c r="CG137" i="64"/>
  <c r="CF137" i="64"/>
  <c r="CE137" i="64"/>
  <c r="CD137" i="64"/>
  <c r="CC137" i="64"/>
  <c r="CB137" i="64"/>
  <c r="CA137" i="64"/>
  <c r="BZ137" i="64"/>
  <c r="BY137" i="64"/>
  <c r="BX137" i="64"/>
  <c r="BW137" i="64"/>
  <c r="BV137" i="64"/>
  <c r="BU137" i="64"/>
  <c r="BT137" i="64"/>
  <c r="BS137" i="64"/>
  <c r="BP137" i="64"/>
  <c r="AB137" i="64"/>
  <c r="D137" i="64"/>
  <c r="EL136" i="64"/>
  <c r="DR136" i="64"/>
  <c r="DG136" i="64"/>
  <c r="DE136" i="64"/>
  <c r="DD136" i="64"/>
  <c r="DC136" i="64"/>
  <c r="CZ136" i="64"/>
  <c r="CL136" i="64"/>
  <c r="CK136" i="64"/>
  <c r="CJ136" i="64"/>
  <c r="CI136" i="64"/>
  <c r="CH136" i="64"/>
  <c r="CG136" i="64"/>
  <c r="CF136" i="64"/>
  <c r="CE136" i="64"/>
  <c r="CD136" i="64"/>
  <c r="CC136" i="64"/>
  <c r="CB136" i="64"/>
  <c r="CA136" i="64"/>
  <c r="BZ136" i="64"/>
  <c r="BY136" i="64"/>
  <c r="BX136" i="64"/>
  <c r="BW136" i="64"/>
  <c r="BV136" i="64"/>
  <c r="BU136" i="64"/>
  <c r="BT136" i="64"/>
  <c r="BS136" i="64"/>
  <c r="BP136" i="64"/>
  <c r="AB136" i="64"/>
  <c r="D136" i="64"/>
  <c r="EL135" i="64"/>
  <c r="DR135" i="64"/>
  <c r="DG135" i="64"/>
  <c r="DE135" i="64"/>
  <c r="DD135" i="64"/>
  <c r="DC135" i="64"/>
  <c r="CZ135" i="64"/>
  <c r="CL135" i="64"/>
  <c r="CK135" i="64"/>
  <c r="CJ135" i="64"/>
  <c r="CI135" i="64"/>
  <c r="CH135" i="64"/>
  <c r="CG135" i="64"/>
  <c r="CF135" i="64"/>
  <c r="CE135" i="64"/>
  <c r="CD135" i="64"/>
  <c r="CC135" i="64"/>
  <c r="CB135" i="64"/>
  <c r="CA135" i="64"/>
  <c r="BZ135" i="64"/>
  <c r="BY135" i="64"/>
  <c r="BX135" i="64"/>
  <c r="BW135" i="64"/>
  <c r="BV135" i="64"/>
  <c r="BU135" i="64"/>
  <c r="BT135" i="64"/>
  <c r="BS135" i="64"/>
  <c r="BP135" i="64"/>
  <c r="AB135" i="64"/>
  <c r="D135" i="64"/>
  <c r="EL134" i="64"/>
  <c r="DR134" i="64"/>
  <c r="DG134" i="64"/>
  <c r="DE134" i="64"/>
  <c r="DD134" i="64"/>
  <c r="DC134" i="64"/>
  <c r="CZ134" i="64"/>
  <c r="CL134" i="64"/>
  <c r="CK134" i="64"/>
  <c r="CJ134" i="64"/>
  <c r="CI134" i="64"/>
  <c r="CH134" i="64"/>
  <c r="CG134" i="64"/>
  <c r="CF134" i="64"/>
  <c r="CE134" i="64"/>
  <c r="CD134" i="64"/>
  <c r="CC134" i="64"/>
  <c r="CB134" i="64"/>
  <c r="CA134" i="64"/>
  <c r="BZ134" i="64"/>
  <c r="BY134" i="64"/>
  <c r="BX134" i="64"/>
  <c r="BW134" i="64"/>
  <c r="BV134" i="64"/>
  <c r="BU134" i="64"/>
  <c r="BT134" i="64"/>
  <c r="BS134" i="64"/>
  <c r="BP134" i="64"/>
  <c r="AB134" i="64"/>
  <c r="D134" i="64"/>
  <c r="EL133" i="64"/>
  <c r="DR133" i="64"/>
  <c r="DG133" i="64"/>
  <c r="DE133" i="64"/>
  <c r="DD133" i="64"/>
  <c r="DC133" i="64"/>
  <c r="CZ133" i="64"/>
  <c r="CL133" i="64"/>
  <c r="CK133" i="64"/>
  <c r="CJ133" i="64"/>
  <c r="CI133" i="64"/>
  <c r="CH133" i="64"/>
  <c r="CG133" i="64"/>
  <c r="CF133" i="64"/>
  <c r="CE133" i="64"/>
  <c r="CD133" i="64"/>
  <c r="CC133" i="64"/>
  <c r="CB133" i="64"/>
  <c r="CA133" i="64"/>
  <c r="BZ133" i="64"/>
  <c r="BY133" i="64"/>
  <c r="BX133" i="64"/>
  <c r="BW133" i="64"/>
  <c r="BV133" i="64"/>
  <c r="BU133" i="64"/>
  <c r="BT133" i="64"/>
  <c r="BS133" i="64"/>
  <c r="BP133" i="64"/>
  <c r="AB133" i="64"/>
  <c r="D133" i="64"/>
  <c r="EL132" i="64"/>
  <c r="DR132" i="64"/>
  <c r="DG132" i="64"/>
  <c r="DE132" i="64"/>
  <c r="DD132" i="64"/>
  <c r="DC132" i="64"/>
  <c r="CZ132" i="64"/>
  <c r="CL132" i="64"/>
  <c r="CK132" i="64"/>
  <c r="CJ132" i="64"/>
  <c r="CI132" i="64"/>
  <c r="CH132" i="64"/>
  <c r="CG132" i="64"/>
  <c r="CF132" i="64"/>
  <c r="CE132" i="64"/>
  <c r="CD132" i="64"/>
  <c r="CC132" i="64"/>
  <c r="CB132" i="64"/>
  <c r="CA132" i="64"/>
  <c r="BZ132" i="64"/>
  <c r="BY132" i="64"/>
  <c r="BX132" i="64"/>
  <c r="BW132" i="64"/>
  <c r="BV132" i="64"/>
  <c r="BU132" i="64"/>
  <c r="BT132" i="64"/>
  <c r="BS132" i="64"/>
  <c r="BP132" i="64"/>
  <c r="AT132" i="64"/>
  <c r="AS132" i="64"/>
  <c r="AR132" i="64"/>
  <c r="AQ132" i="64"/>
  <c r="AP132" i="64"/>
  <c r="AO132" i="64"/>
  <c r="AN132" i="64"/>
  <c r="AM132" i="64"/>
  <c r="AL132" i="64"/>
  <c r="AK132" i="64"/>
  <c r="AJ132" i="64"/>
  <c r="AI132" i="64"/>
  <c r="AH132" i="64"/>
  <c r="AG132" i="64"/>
  <c r="AF132" i="64"/>
  <c r="AE132" i="64"/>
  <c r="AB132" i="64"/>
  <c r="D132" i="64"/>
  <c r="EL131" i="64"/>
  <c r="DR131" i="64"/>
  <c r="DG131" i="64"/>
  <c r="DE131" i="64"/>
  <c r="DD131" i="64"/>
  <c r="DC131" i="64"/>
  <c r="CZ131" i="64"/>
  <c r="CL131" i="64"/>
  <c r="CK131" i="64"/>
  <c r="CJ131" i="64"/>
  <c r="CI131" i="64"/>
  <c r="CH131" i="64"/>
  <c r="CG131" i="64"/>
  <c r="CF131" i="64"/>
  <c r="CE131" i="64"/>
  <c r="CD131" i="64"/>
  <c r="CC131" i="64"/>
  <c r="CB131" i="64"/>
  <c r="CA131" i="64"/>
  <c r="BZ131" i="64"/>
  <c r="BY131" i="64"/>
  <c r="BX131" i="64"/>
  <c r="BW131" i="64"/>
  <c r="BV131" i="64"/>
  <c r="BU131" i="64"/>
  <c r="BT131" i="64"/>
  <c r="BS131" i="64"/>
  <c r="BP131" i="64"/>
  <c r="AB131" i="64"/>
  <c r="D131" i="64"/>
  <c r="EL130" i="64"/>
  <c r="DR130" i="64"/>
  <c r="DG130" i="64"/>
  <c r="DE130" i="64"/>
  <c r="DD130" i="64"/>
  <c r="DC130" i="64"/>
  <c r="CZ130" i="64"/>
  <c r="CL130" i="64"/>
  <c r="CK130" i="64"/>
  <c r="CJ130" i="64"/>
  <c r="CI130" i="64"/>
  <c r="CH130" i="64"/>
  <c r="CG130" i="64"/>
  <c r="CF130" i="64"/>
  <c r="CE130" i="64"/>
  <c r="CD130" i="64"/>
  <c r="CC130" i="64"/>
  <c r="CB130" i="64"/>
  <c r="CA130" i="64"/>
  <c r="BZ130" i="64"/>
  <c r="BY130" i="64"/>
  <c r="BX130" i="64"/>
  <c r="BW130" i="64"/>
  <c r="BV130" i="64"/>
  <c r="BU130" i="64"/>
  <c r="BT130" i="64"/>
  <c r="BS130" i="64"/>
  <c r="BP130" i="64"/>
  <c r="AB130" i="64"/>
  <c r="D130" i="64"/>
  <c r="EL129" i="64"/>
  <c r="DR129" i="64"/>
  <c r="DG129" i="64"/>
  <c r="DE129" i="64"/>
  <c r="DD129" i="64"/>
  <c r="DC129" i="64"/>
  <c r="CZ129" i="64"/>
  <c r="CL129" i="64"/>
  <c r="CK129" i="64"/>
  <c r="CJ129" i="64"/>
  <c r="CI129" i="64"/>
  <c r="CH129" i="64"/>
  <c r="CG129" i="64"/>
  <c r="CF129" i="64"/>
  <c r="CE129" i="64"/>
  <c r="CD129" i="64"/>
  <c r="CC129" i="64"/>
  <c r="CB129" i="64"/>
  <c r="CA129" i="64"/>
  <c r="BZ129" i="64"/>
  <c r="BY129" i="64"/>
  <c r="BX129" i="64"/>
  <c r="BW129" i="64"/>
  <c r="BV129" i="64"/>
  <c r="BU129" i="64"/>
  <c r="BT129" i="64"/>
  <c r="BS129" i="64"/>
  <c r="BP129" i="64"/>
  <c r="AB129" i="64"/>
  <c r="D129" i="64"/>
  <c r="EL128" i="64"/>
  <c r="DR128" i="64"/>
  <c r="DG128" i="64"/>
  <c r="DE128" i="64"/>
  <c r="DD128" i="64"/>
  <c r="DC128" i="64"/>
  <c r="CZ128" i="64"/>
  <c r="CL128" i="64"/>
  <c r="CK128" i="64"/>
  <c r="CJ128" i="64"/>
  <c r="CI128" i="64"/>
  <c r="CH128" i="64"/>
  <c r="CG128" i="64"/>
  <c r="CF128" i="64"/>
  <c r="CE128" i="64"/>
  <c r="CD128" i="64"/>
  <c r="CC128" i="64"/>
  <c r="CB128" i="64"/>
  <c r="CA128" i="64"/>
  <c r="BZ128" i="64"/>
  <c r="BY128" i="64"/>
  <c r="BX128" i="64"/>
  <c r="BW128" i="64"/>
  <c r="BV128" i="64"/>
  <c r="BU128" i="64"/>
  <c r="BT128" i="64"/>
  <c r="BS128" i="64"/>
  <c r="BP128" i="64"/>
  <c r="AB128" i="64"/>
  <c r="D128" i="64"/>
  <c r="EL127" i="64"/>
  <c r="DR127" i="64"/>
  <c r="DG127" i="64"/>
  <c r="DE127" i="64"/>
  <c r="DD127" i="64"/>
  <c r="DC127" i="64"/>
  <c r="CZ127" i="64"/>
  <c r="CL127" i="64"/>
  <c r="CK127" i="64"/>
  <c r="CJ127" i="64"/>
  <c r="CI127" i="64"/>
  <c r="CH127" i="64"/>
  <c r="CG127" i="64"/>
  <c r="CF127" i="64"/>
  <c r="CE127" i="64"/>
  <c r="CD127" i="64"/>
  <c r="CC127" i="64"/>
  <c r="CB127" i="64"/>
  <c r="CA127" i="64"/>
  <c r="BZ127" i="64"/>
  <c r="BY127" i="64"/>
  <c r="BX127" i="64"/>
  <c r="BW127" i="64"/>
  <c r="BV127" i="64"/>
  <c r="BU127" i="64"/>
  <c r="BT127" i="64"/>
  <c r="BS127" i="64"/>
  <c r="BP127" i="64"/>
  <c r="AB127" i="64"/>
  <c r="D127" i="64"/>
  <c r="EL126" i="64"/>
  <c r="DR126" i="64"/>
  <c r="DG126" i="64"/>
  <c r="DE126" i="64"/>
  <c r="DD126" i="64"/>
  <c r="DC126" i="64"/>
  <c r="CZ126" i="64"/>
  <c r="CL126" i="64"/>
  <c r="CK126" i="64"/>
  <c r="CJ126" i="64"/>
  <c r="CI126" i="64"/>
  <c r="CH126" i="64"/>
  <c r="CG126" i="64"/>
  <c r="CF126" i="64"/>
  <c r="CE126" i="64"/>
  <c r="CD126" i="64"/>
  <c r="CC126" i="64"/>
  <c r="CB126" i="64"/>
  <c r="CA126" i="64"/>
  <c r="BZ126" i="64"/>
  <c r="BY126" i="64"/>
  <c r="BX126" i="64"/>
  <c r="BW126" i="64"/>
  <c r="BV126" i="64"/>
  <c r="BU126" i="64"/>
  <c r="BT126" i="64"/>
  <c r="BS126" i="64"/>
  <c r="BP126" i="64"/>
  <c r="AB126" i="64"/>
  <c r="D126" i="64"/>
  <c r="EL125" i="64"/>
  <c r="DR125" i="64"/>
  <c r="DG125" i="64"/>
  <c r="DE125" i="64"/>
  <c r="DD125" i="64"/>
  <c r="DC125" i="64"/>
  <c r="CZ125" i="64"/>
  <c r="CL125" i="64"/>
  <c r="CK125" i="64"/>
  <c r="CJ125" i="64"/>
  <c r="CI125" i="64"/>
  <c r="CH125" i="64"/>
  <c r="CG125" i="64"/>
  <c r="CF125" i="64"/>
  <c r="CE125" i="64"/>
  <c r="CD125" i="64"/>
  <c r="CC125" i="64"/>
  <c r="CB125" i="64"/>
  <c r="CA125" i="64"/>
  <c r="BZ125" i="64"/>
  <c r="BY125" i="64"/>
  <c r="BX125" i="64"/>
  <c r="BW125" i="64"/>
  <c r="BV125" i="64"/>
  <c r="BU125" i="64"/>
  <c r="BT125" i="64"/>
  <c r="BS125" i="64"/>
  <c r="BP125" i="64"/>
  <c r="AB125" i="64"/>
  <c r="D125" i="64"/>
  <c r="EL124" i="64"/>
  <c r="DR124" i="64"/>
  <c r="DG124" i="64"/>
  <c r="DE124" i="64"/>
  <c r="DD124" i="64"/>
  <c r="DC124" i="64"/>
  <c r="CZ124" i="64"/>
  <c r="CL124" i="64"/>
  <c r="CK124" i="64"/>
  <c r="CJ124" i="64"/>
  <c r="CI124" i="64"/>
  <c r="CH124" i="64"/>
  <c r="CG124" i="64"/>
  <c r="CF124" i="64"/>
  <c r="CE124" i="64"/>
  <c r="CD124" i="64"/>
  <c r="CC124" i="64"/>
  <c r="CB124" i="64"/>
  <c r="CA124" i="64"/>
  <c r="BZ124" i="64"/>
  <c r="BY124" i="64"/>
  <c r="BX124" i="64"/>
  <c r="BW124" i="64"/>
  <c r="BV124" i="64"/>
  <c r="BU124" i="64"/>
  <c r="BT124" i="64"/>
  <c r="BS124" i="64"/>
  <c r="BP124" i="64"/>
  <c r="AB124" i="64"/>
  <c r="D124" i="64"/>
  <c r="EL123" i="64"/>
  <c r="DR123" i="64"/>
  <c r="DG123" i="64"/>
  <c r="DE123" i="64"/>
  <c r="DD123" i="64"/>
  <c r="DC123" i="64"/>
  <c r="CZ123" i="64"/>
  <c r="CL123" i="64"/>
  <c r="CK123" i="64"/>
  <c r="CJ123" i="64"/>
  <c r="CI123" i="64"/>
  <c r="CH123" i="64"/>
  <c r="CG123" i="64"/>
  <c r="CF123" i="64"/>
  <c r="CE123" i="64"/>
  <c r="CD123" i="64"/>
  <c r="CC123" i="64"/>
  <c r="CB123" i="64"/>
  <c r="CA123" i="64"/>
  <c r="BZ123" i="64"/>
  <c r="BY123" i="64"/>
  <c r="BX123" i="64"/>
  <c r="BW123" i="64"/>
  <c r="BV123" i="64"/>
  <c r="BU123" i="64"/>
  <c r="BT123" i="64"/>
  <c r="BS123" i="64"/>
  <c r="BP123" i="64"/>
  <c r="AB123" i="64"/>
  <c r="D123" i="64"/>
  <c r="EL122" i="64"/>
  <c r="DR122" i="64"/>
  <c r="DG122" i="64"/>
  <c r="DE122" i="64"/>
  <c r="DD122" i="64"/>
  <c r="DC122" i="64"/>
  <c r="CZ122" i="64"/>
  <c r="CL122" i="64"/>
  <c r="CK122" i="64"/>
  <c r="CJ122" i="64"/>
  <c r="CI122" i="64"/>
  <c r="CH122" i="64"/>
  <c r="CG122" i="64"/>
  <c r="CF122" i="64"/>
  <c r="CE122" i="64"/>
  <c r="CD122" i="64"/>
  <c r="CC122" i="64"/>
  <c r="CB122" i="64"/>
  <c r="CA122" i="64"/>
  <c r="BZ122" i="64"/>
  <c r="BY122" i="64"/>
  <c r="BX122" i="64"/>
  <c r="BW122" i="64"/>
  <c r="BV122" i="64"/>
  <c r="BU122" i="64"/>
  <c r="BT122" i="64"/>
  <c r="BS122" i="64"/>
  <c r="BP122" i="64"/>
  <c r="AB122" i="64"/>
  <c r="D122" i="64"/>
  <c r="EL121" i="64"/>
  <c r="DR121" i="64"/>
  <c r="DG121" i="64"/>
  <c r="DE121" i="64"/>
  <c r="DD121" i="64"/>
  <c r="DC121" i="64"/>
  <c r="CZ121" i="64"/>
  <c r="CL121" i="64"/>
  <c r="CK121" i="64"/>
  <c r="CJ121" i="64"/>
  <c r="CI121" i="64"/>
  <c r="CH121" i="64"/>
  <c r="CG121" i="64"/>
  <c r="CF121" i="64"/>
  <c r="CE121" i="64"/>
  <c r="CD121" i="64"/>
  <c r="CC121" i="64"/>
  <c r="CB121" i="64"/>
  <c r="CA121" i="64"/>
  <c r="BZ121" i="64"/>
  <c r="BY121" i="64"/>
  <c r="BX121" i="64"/>
  <c r="BW121" i="64"/>
  <c r="BV121" i="64"/>
  <c r="BU121" i="64"/>
  <c r="BT121" i="64"/>
  <c r="BS121" i="64"/>
  <c r="BP121" i="64"/>
  <c r="AB121" i="64"/>
  <c r="D121" i="64"/>
  <c r="EL120" i="64"/>
  <c r="DR120" i="64"/>
  <c r="DG120" i="64"/>
  <c r="DE120" i="64"/>
  <c r="DD120" i="64"/>
  <c r="DC120" i="64"/>
  <c r="CZ120" i="64"/>
  <c r="CL120" i="64"/>
  <c r="CK120" i="64"/>
  <c r="CJ120" i="64"/>
  <c r="CI120" i="64"/>
  <c r="CH120" i="64"/>
  <c r="CG120" i="64"/>
  <c r="CF120" i="64"/>
  <c r="CE120" i="64"/>
  <c r="CD120" i="64"/>
  <c r="CC120" i="64"/>
  <c r="CB120" i="64"/>
  <c r="CA120" i="64"/>
  <c r="BZ120" i="64"/>
  <c r="BY120" i="64"/>
  <c r="BX120" i="64"/>
  <c r="BW120" i="64"/>
  <c r="BV120" i="64"/>
  <c r="BU120" i="64"/>
  <c r="BT120" i="64"/>
  <c r="BS120" i="64"/>
  <c r="BP120" i="64"/>
  <c r="AB120" i="64"/>
  <c r="D120" i="64"/>
  <c r="EL119" i="64"/>
  <c r="DR119" i="64"/>
  <c r="DG119" i="64"/>
  <c r="DE119" i="64"/>
  <c r="DD119" i="64"/>
  <c r="DC119" i="64"/>
  <c r="CZ119" i="64"/>
  <c r="CL119" i="64"/>
  <c r="CK119" i="64"/>
  <c r="CJ119" i="64"/>
  <c r="CI119" i="64"/>
  <c r="CH119" i="64"/>
  <c r="CG119" i="64"/>
  <c r="CF119" i="64"/>
  <c r="CE119" i="64"/>
  <c r="CD119" i="64"/>
  <c r="CC119" i="64"/>
  <c r="CB119" i="64"/>
  <c r="CA119" i="64"/>
  <c r="BZ119" i="64"/>
  <c r="BY119" i="64"/>
  <c r="BX119" i="64"/>
  <c r="BW119" i="64"/>
  <c r="BV119" i="64"/>
  <c r="BU119" i="64"/>
  <c r="BT119" i="64"/>
  <c r="BS119" i="64"/>
  <c r="BP119" i="64"/>
  <c r="AT119" i="64"/>
  <c r="AS119" i="64"/>
  <c r="AR119" i="64"/>
  <c r="AQ119" i="64"/>
  <c r="AP119" i="64"/>
  <c r="AO119" i="64"/>
  <c r="AN119" i="64"/>
  <c r="AM119" i="64"/>
  <c r="AL119" i="64"/>
  <c r="AK119" i="64"/>
  <c r="AJ119" i="64"/>
  <c r="AI119" i="64"/>
  <c r="AH119" i="64"/>
  <c r="AG119" i="64"/>
  <c r="AF119" i="64"/>
  <c r="AE119" i="64"/>
  <c r="AB119" i="64"/>
  <c r="D119" i="64"/>
  <c r="EL118" i="64"/>
  <c r="DR118" i="64"/>
  <c r="DG118" i="64"/>
  <c r="DE118" i="64"/>
  <c r="DD118" i="64"/>
  <c r="DC118" i="64"/>
  <c r="CZ118" i="64"/>
  <c r="CL118" i="64"/>
  <c r="CK118" i="64"/>
  <c r="CJ118" i="64"/>
  <c r="CI118" i="64"/>
  <c r="CH118" i="64"/>
  <c r="CG118" i="64"/>
  <c r="CF118" i="64"/>
  <c r="CE118" i="64"/>
  <c r="CD118" i="64"/>
  <c r="CC118" i="64"/>
  <c r="CB118" i="64"/>
  <c r="CA118" i="64"/>
  <c r="BZ118" i="64"/>
  <c r="BY118" i="64"/>
  <c r="BX118" i="64"/>
  <c r="BW118" i="64"/>
  <c r="BV118" i="64"/>
  <c r="BU118" i="64"/>
  <c r="BT118" i="64"/>
  <c r="BS118" i="64"/>
  <c r="BP118" i="64"/>
  <c r="AB118" i="64"/>
  <c r="D118" i="64"/>
  <c r="EL117" i="64"/>
  <c r="DR117" i="64"/>
  <c r="DG117" i="64"/>
  <c r="DE117" i="64"/>
  <c r="DD117" i="64"/>
  <c r="DC117" i="64"/>
  <c r="CZ117" i="64"/>
  <c r="CL117" i="64"/>
  <c r="CK117" i="64"/>
  <c r="CJ117" i="64"/>
  <c r="CI117" i="64"/>
  <c r="CH117" i="64"/>
  <c r="CG117" i="64"/>
  <c r="CF117" i="64"/>
  <c r="CE117" i="64"/>
  <c r="CD117" i="64"/>
  <c r="CC117" i="64"/>
  <c r="CB117" i="64"/>
  <c r="CA117" i="64"/>
  <c r="BZ117" i="64"/>
  <c r="BY117" i="64"/>
  <c r="BX117" i="64"/>
  <c r="BW117" i="64"/>
  <c r="BV117" i="64"/>
  <c r="BU117" i="64"/>
  <c r="BT117" i="64"/>
  <c r="BS117" i="64"/>
  <c r="BP117" i="64"/>
  <c r="AB117" i="64"/>
  <c r="D117" i="64"/>
  <c r="EL116" i="64"/>
  <c r="DR116" i="64"/>
  <c r="DG116" i="64"/>
  <c r="DE116" i="64"/>
  <c r="DD116" i="64"/>
  <c r="DC116" i="64"/>
  <c r="CZ116" i="64"/>
  <c r="CL116" i="64"/>
  <c r="CK116" i="64"/>
  <c r="CJ116" i="64"/>
  <c r="CI116" i="64"/>
  <c r="CH116" i="64"/>
  <c r="CG116" i="64"/>
  <c r="CF116" i="64"/>
  <c r="CE116" i="64"/>
  <c r="CD116" i="64"/>
  <c r="CC116" i="64"/>
  <c r="CB116" i="64"/>
  <c r="CA116" i="64"/>
  <c r="BZ116" i="64"/>
  <c r="BY116" i="64"/>
  <c r="BX116" i="64"/>
  <c r="BW116" i="64"/>
  <c r="BV116" i="64"/>
  <c r="BU116" i="64"/>
  <c r="BT116" i="64"/>
  <c r="BS116" i="64"/>
  <c r="BP116" i="64"/>
  <c r="AB116" i="64"/>
  <c r="D116" i="64"/>
  <c r="EL115" i="64"/>
  <c r="DR115" i="64"/>
  <c r="DG115" i="64"/>
  <c r="DE115" i="64"/>
  <c r="DD115" i="64"/>
  <c r="DC115" i="64"/>
  <c r="CZ115" i="64"/>
  <c r="CL115" i="64"/>
  <c r="CK115" i="64"/>
  <c r="CJ115" i="64"/>
  <c r="CI115" i="64"/>
  <c r="CH115" i="64"/>
  <c r="CG115" i="64"/>
  <c r="CF115" i="64"/>
  <c r="CE115" i="64"/>
  <c r="CD115" i="64"/>
  <c r="CC115" i="64"/>
  <c r="CB115" i="64"/>
  <c r="CA115" i="64"/>
  <c r="BZ115" i="64"/>
  <c r="BY115" i="64"/>
  <c r="BX115" i="64"/>
  <c r="BW115" i="64"/>
  <c r="BV115" i="64"/>
  <c r="BU115" i="64"/>
  <c r="BT115" i="64"/>
  <c r="BS115" i="64"/>
  <c r="BP115" i="64"/>
  <c r="AB115" i="64"/>
  <c r="D115" i="64"/>
  <c r="EL114" i="64"/>
  <c r="DR114" i="64"/>
  <c r="DG114" i="64"/>
  <c r="DE114" i="64"/>
  <c r="DD114" i="64"/>
  <c r="DC114" i="64"/>
  <c r="CZ114" i="64"/>
  <c r="CL114" i="64"/>
  <c r="CK114" i="64"/>
  <c r="CJ114" i="64"/>
  <c r="CI114" i="64"/>
  <c r="CH114" i="64"/>
  <c r="CG114" i="64"/>
  <c r="CF114" i="64"/>
  <c r="CE114" i="64"/>
  <c r="CD114" i="64"/>
  <c r="CC114" i="64"/>
  <c r="CB114" i="64"/>
  <c r="CA114" i="64"/>
  <c r="BZ114" i="64"/>
  <c r="BY114" i="64"/>
  <c r="BX114" i="64"/>
  <c r="BW114" i="64"/>
  <c r="BV114" i="64"/>
  <c r="BU114" i="64"/>
  <c r="BT114" i="64"/>
  <c r="BS114" i="64"/>
  <c r="BP114" i="64"/>
  <c r="AB114" i="64"/>
  <c r="D114" i="64"/>
  <c r="EL113" i="64"/>
  <c r="DR113" i="64"/>
  <c r="DG113" i="64"/>
  <c r="DE113" i="64"/>
  <c r="DD113" i="64"/>
  <c r="DC113" i="64"/>
  <c r="CZ113" i="64"/>
  <c r="CL113" i="64"/>
  <c r="CK113" i="64"/>
  <c r="CJ113" i="64"/>
  <c r="CI113" i="64"/>
  <c r="CH113" i="64"/>
  <c r="CG113" i="64"/>
  <c r="CF113" i="64"/>
  <c r="CE113" i="64"/>
  <c r="CD113" i="64"/>
  <c r="CC113" i="64"/>
  <c r="CB113" i="64"/>
  <c r="CA113" i="64"/>
  <c r="BZ113" i="64"/>
  <c r="BY113" i="64"/>
  <c r="BX113" i="64"/>
  <c r="BW113" i="64"/>
  <c r="BV113" i="64"/>
  <c r="BU113" i="64"/>
  <c r="BT113" i="64"/>
  <c r="BS113" i="64"/>
  <c r="BP113" i="64"/>
  <c r="AB113" i="64"/>
  <c r="D113" i="64"/>
  <c r="EL112" i="64"/>
  <c r="DR112" i="64"/>
  <c r="DG112" i="64"/>
  <c r="DE112" i="64"/>
  <c r="DD112" i="64"/>
  <c r="DC112" i="64"/>
  <c r="CZ112" i="64"/>
  <c r="CL112" i="64"/>
  <c r="CK112" i="64"/>
  <c r="CJ112" i="64"/>
  <c r="CI112" i="64"/>
  <c r="CH112" i="64"/>
  <c r="CG112" i="64"/>
  <c r="CF112" i="64"/>
  <c r="CE112" i="64"/>
  <c r="CD112" i="64"/>
  <c r="CC112" i="64"/>
  <c r="CB112" i="64"/>
  <c r="CA112" i="64"/>
  <c r="BZ112" i="64"/>
  <c r="BY112" i="64"/>
  <c r="BX112" i="64"/>
  <c r="BW112" i="64"/>
  <c r="BV112" i="64"/>
  <c r="BU112" i="64"/>
  <c r="BT112" i="64"/>
  <c r="BS112" i="64"/>
  <c r="BP112" i="64"/>
  <c r="AB112" i="64"/>
  <c r="D112" i="64"/>
  <c r="EL111" i="64"/>
  <c r="DR111" i="64"/>
  <c r="DG111" i="64"/>
  <c r="DE111" i="64"/>
  <c r="DD111" i="64"/>
  <c r="DC111" i="64"/>
  <c r="CZ111" i="64"/>
  <c r="CL111" i="64"/>
  <c r="CK111" i="64"/>
  <c r="CJ111" i="64"/>
  <c r="CI111" i="64"/>
  <c r="CH111" i="64"/>
  <c r="CG111" i="64"/>
  <c r="CF111" i="64"/>
  <c r="CE111" i="64"/>
  <c r="CD111" i="64"/>
  <c r="CC111" i="64"/>
  <c r="CB111" i="64"/>
  <c r="CA111" i="64"/>
  <c r="BZ111" i="64"/>
  <c r="BY111" i="64"/>
  <c r="BX111" i="64"/>
  <c r="BW111" i="64"/>
  <c r="BV111" i="64"/>
  <c r="BU111" i="64"/>
  <c r="BT111" i="64"/>
  <c r="BS111" i="64"/>
  <c r="BP111" i="64"/>
  <c r="AB111" i="64"/>
  <c r="D111" i="64"/>
  <c r="EL110" i="64"/>
  <c r="DR110" i="64"/>
  <c r="DG110" i="64"/>
  <c r="DE110" i="64"/>
  <c r="DD110" i="64"/>
  <c r="DC110" i="64"/>
  <c r="CZ110" i="64"/>
  <c r="CL110" i="64"/>
  <c r="CK110" i="64"/>
  <c r="CJ110" i="64"/>
  <c r="CI110" i="64"/>
  <c r="CH110" i="64"/>
  <c r="CG110" i="64"/>
  <c r="CF110" i="64"/>
  <c r="CE110" i="64"/>
  <c r="CD110" i="64"/>
  <c r="CC110" i="64"/>
  <c r="CB110" i="64"/>
  <c r="CA110" i="64"/>
  <c r="BZ110" i="64"/>
  <c r="BY110" i="64"/>
  <c r="BX110" i="64"/>
  <c r="BW110" i="64"/>
  <c r="BV110" i="64"/>
  <c r="BU110" i="64"/>
  <c r="BT110" i="64"/>
  <c r="BS110" i="64"/>
  <c r="BP110" i="64"/>
  <c r="AB110" i="64"/>
  <c r="D110" i="64"/>
  <c r="EL109" i="64"/>
  <c r="DR109" i="64"/>
  <c r="DG109" i="64"/>
  <c r="DE109" i="64"/>
  <c r="DD109" i="64"/>
  <c r="DC109" i="64"/>
  <c r="CZ109" i="64"/>
  <c r="CL109" i="64"/>
  <c r="CK109" i="64"/>
  <c r="CJ109" i="64"/>
  <c r="CI109" i="64"/>
  <c r="CH109" i="64"/>
  <c r="CG109" i="64"/>
  <c r="CF109" i="64"/>
  <c r="CE109" i="64"/>
  <c r="CD109" i="64"/>
  <c r="CC109" i="64"/>
  <c r="CB109" i="64"/>
  <c r="CA109" i="64"/>
  <c r="BZ109" i="64"/>
  <c r="BY109" i="64"/>
  <c r="BX109" i="64"/>
  <c r="BW109" i="64"/>
  <c r="BV109" i="64"/>
  <c r="BU109" i="64"/>
  <c r="BT109" i="64"/>
  <c r="BS109" i="64"/>
  <c r="BP109" i="64"/>
  <c r="AB109" i="64"/>
  <c r="D109" i="64"/>
  <c r="EL108" i="64"/>
  <c r="DR108" i="64"/>
  <c r="DG108" i="64"/>
  <c r="DE108" i="64"/>
  <c r="DD108" i="64"/>
  <c r="DC108" i="64"/>
  <c r="CZ108" i="64"/>
  <c r="CL108" i="64"/>
  <c r="CK108" i="64"/>
  <c r="CJ108" i="64"/>
  <c r="CI108" i="64"/>
  <c r="CH108" i="64"/>
  <c r="CG108" i="64"/>
  <c r="CF108" i="64"/>
  <c r="CE108" i="64"/>
  <c r="CD108" i="64"/>
  <c r="CC108" i="64"/>
  <c r="CB108" i="64"/>
  <c r="CA108" i="64"/>
  <c r="BZ108" i="64"/>
  <c r="BY108" i="64"/>
  <c r="BX108" i="64"/>
  <c r="BW108" i="64"/>
  <c r="BV108" i="64"/>
  <c r="BU108" i="64"/>
  <c r="BT108" i="64"/>
  <c r="BS108" i="64"/>
  <c r="BP108" i="64"/>
  <c r="AB108" i="64"/>
  <c r="D108" i="64"/>
  <c r="EL107" i="64"/>
  <c r="DR107" i="64"/>
  <c r="DG107" i="64"/>
  <c r="DE107" i="64"/>
  <c r="DD107" i="64"/>
  <c r="DC107" i="64"/>
  <c r="CZ107" i="64"/>
  <c r="CL107" i="64"/>
  <c r="CK107" i="64"/>
  <c r="CJ107" i="64"/>
  <c r="CI107" i="64"/>
  <c r="CH107" i="64"/>
  <c r="CG107" i="64"/>
  <c r="CF107" i="64"/>
  <c r="CE107" i="64"/>
  <c r="CD107" i="64"/>
  <c r="CC107" i="64"/>
  <c r="CB107" i="64"/>
  <c r="CA107" i="64"/>
  <c r="BZ107" i="64"/>
  <c r="BY107" i="64"/>
  <c r="BX107" i="64"/>
  <c r="BW107" i="64"/>
  <c r="BV107" i="64"/>
  <c r="BU107" i="64"/>
  <c r="BT107" i="64"/>
  <c r="BS107" i="64"/>
  <c r="BP107" i="64"/>
  <c r="AB107" i="64"/>
  <c r="D107" i="64"/>
  <c r="EL106" i="64"/>
  <c r="DR106" i="64"/>
  <c r="DG106" i="64"/>
  <c r="DE106" i="64"/>
  <c r="DD106" i="64"/>
  <c r="DC106" i="64"/>
  <c r="CZ106" i="64"/>
  <c r="CL106" i="64"/>
  <c r="CK106" i="64"/>
  <c r="CJ106" i="64"/>
  <c r="CI106" i="64"/>
  <c r="CH106" i="64"/>
  <c r="CG106" i="64"/>
  <c r="CF106" i="64"/>
  <c r="CE106" i="64"/>
  <c r="CD106" i="64"/>
  <c r="CC106" i="64"/>
  <c r="CB106" i="64"/>
  <c r="CA106" i="64"/>
  <c r="BZ106" i="64"/>
  <c r="BY106" i="64"/>
  <c r="BX106" i="64"/>
  <c r="BW106" i="64"/>
  <c r="BV106" i="64"/>
  <c r="BU106" i="64"/>
  <c r="BT106" i="64"/>
  <c r="BS106" i="64"/>
  <c r="BP106" i="64"/>
  <c r="AT106" i="64"/>
  <c r="AS106" i="64"/>
  <c r="AR106" i="64"/>
  <c r="AQ106" i="64"/>
  <c r="AP106" i="64"/>
  <c r="AO106" i="64"/>
  <c r="AN106" i="64"/>
  <c r="AM106" i="64"/>
  <c r="AL106" i="64"/>
  <c r="AK106" i="64"/>
  <c r="AJ106" i="64"/>
  <c r="AI106" i="64"/>
  <c r="AH106" i="64"/>
  <c r="AG106" i="64"/>
  <c r="AF106" i="64"/>
  <c r="AE106" i="64"/>
  <c r="AB106" i="64"/>
  <c r="D106" i="64"/>
  <c r="EL105" i="64"/>
  <c r="DR105" i="64"/>
  <c r="DG105" i="64"/>
  <c r="DE105" i="64"/>
  <c r="DD105" i="64"/>
  <c r="DC105" i="64"/>
  <c r="CZ105" i="64"/>
  <c r="CL105" i="64"/>
  <c r="CK105" i="64"/>
  <c r="CJ105" i="64"/>
  <c r="CI105" i="64"/>
  <c r="CH105" i="64"/>
  <c r="CG105" i="64"/>
  <c r="CF105" i="64"/>
  <c r="CE105" i="64"/>
  <c r="CD105" i="64"/>
  <c r="CC105" i="64"/>
  <c r="CB105" i="64"/>
  <c r="CA105" i="64"/>
  <c r="BZ105" i="64"/>
  <c r="BY105" i="64"/>
  <c r="BX105" i="64"/>
  <c r="BW105" i="64"/>
  <c r="BV105" i="64"/>
  <c r="BU105" i="64"/>
  <c r="BT105" i="64"/>
  <c r="BS105" i="64"/>
  <c r="BP105" i="64"/>
  <c r="AB105" i="64"/>
  <c r="D105" i="64"/>
  <c r="EL104" i="64"/>
  <c r="DR104" i="64"/>
  <c r="DG104" i="64"/>
  <c r="DE104" i="64"/>
  <c r="DD104" i="64"/>
  <c r="DC104" i="64"/>
  <c r="CZ104" i="64"/>
  <c r="CL104" i="64"/>
  <c r="CK104" i="64"/>
  <c r="CJ104" i="64"/>
  <c r="CI104" i="64"/>
  <c r="CH104" i="64"/>
  <c r="CG104" i="64"/>
  <c r="CF104" i="64"/>
  <c r="CE104" i="64"/>
  <c r="CD104" i="64"/>
  <c r="CC104" i="64"/>
  <c r="CB104" i="64"/>
  <c r="CA104" i="64"/>
  <c r="BZ104" i="64"/>
  <c r="BY104" i="64"/>
  <c r="BX104" i="64"/>
  <c r="BW104" i="64"/>
  <c r="BV104" i="64"/>
  <c r="BU104" i="64"/>
  <c r="BT104" i="64"/>
  <c r="BS104" i="64"/>
  <c r="BP104" i="64"/>
  <c r="AB104" i="64"/>
  <c r="D104" i="64"/>
  <c r="EL103" i="64"/>
  <c r="DR103" i="64"/>
  <c r="DG103" i="64"/>
  <c r="DE103" i="64"/>
  <c r="DD103" i="64"/>
  <c r="DC103" i="64"/>
  <c r="CZ103" i="64"/>
  <c r="CL103" i="64"/>
  <c r="CK103" i="64"/>
  <c r="CJ103" i="64"/>
  <c r="CI103" i="64"/>
  <c r="CH103" i="64"/>
  <c r="CG103" i="64"/>
  <c r="CF103" i="64"/>
  <c r="CE103" i="64"/>
  <c r="CD103" i="64"/>
  <c r="CC103" i="64"/>
  <c r="CB103" i="64"/>
  <c r="CA103" i="64"/>
  <c r="BZ103" i="64"/>
  <c r="BY103" i="64"/>
  <c r="BX103" i="64"/>
  <c r="BW103" i="64"/>
  <c r="BV103" i="64"/>
  <c r="BU103" i="64"/>
  <c r="BT103" i="64"/>
  <c r="BS103" i="64"/>
  <c r="BP103" i="64"/>
  <c r="AB103" i="64"/>
  <c r="D103" i="64"/>
  <c r="EL102" i="64"/>
  <c r="DR102" i="64"/>
  <c r="DG102" i="64"/>
  <c r="DE102" i="64"/>
  <c r="DD102" i="64"/>
  <c r="DC102" i="64"/>
  <c r="CZ102" i="64"/>
  <c r="CL102" i="64"/>
  <c r="CK102" i="64"/>
  <c r="CJ102" i="64"/>
  <c r="CI102" i="64"/>
  <c r="CH102" i="64"/>
  <c r="CG102" i="64"/>
  <c r="CF102" i="64"/>
  <c r="CE102" i="64"/>
  <c r="CD102" i="64"/>
  <c r="CC102" i="64"/>
  <c r="CB102" i="64"/>
  <c r="CA102" i="64"/>
  <c r="BZ102" i="64"/>
  <c r="BY102" i="64"/>
  <c r="BX102" i="64"/>
  <c r="BW102" i="64"/>
  <c r="BV102" i="64"/>
  <c r="BU102" i="64"/>
  <c r="BT102" i="64"/>
  <c r="BS102" i="64"/>
  <c r="BP102" i="64"/>
  <c r="AB102" i="64"/>
  <c r="D102" i="64"/>
  <c r="EL101" i="64"/>
  <c r="DR101" i="64"/>
  <c r="DG101" i="64"/>
  <c r="DE101" i="64"/>
  <c r="DD101" i="64"/>
  <c r="DC101" i="64"/>
  <c r="CZ101" i="64"/>
  <c r="CL101" i="64"/>
  <c r="CK101" i="64"/>
  <c r="CJ101" i="64"/>
  <c r="CI101" i="64"/>
  <c r="CH101" i="64"/>
  <c r="CG101" i="64"/>
  <c r="CF101" i="64"/>
  <c r="CE101" i="64"/>
  <c r="CD101" i="64"/>
  <c r="CC101" i="64"/>
  <c r="CB101" i="64"/>
  <c r="CA101" i="64"/>
  <c r="BZ101" i="64"/>
  <c r="BY101" i="64"/>
  <c r="BX101" i="64"/>
  <c r="BW101" i="64"/>
  <c r="BV101" i="64"/>
  <c r="BU101" i="64"/>
  <c r="BT101" i="64"/>
  <c r="BS101" i="64"/>
  <c r="BP101" i="64"/>
  <c r="AB101" i="64"/>
  <c r="D101" i="64"/>
  <c r="EL100" i="64"/>
  <c r="DR100" i="64"/>
  <c r="DG100" i="64"/>
  <c r="DE100" i="64"/>
  <c r="DD100" i="64"/>
  <c r="DC100" i="64"/>
  <c r="CZ100" i="64"/>
  <c r="CL100" i="64"/>
  <c r="CK100" i="64"/>
  <c r="CJ100" i="64"/>
  <c r="CI100" i="64"/>
  <c r="CH100" i="64"/>
  <c r="CG100" i="64"/>
  <c r="CF100" i="64"/>
  <c r="CE100" i="64"/>
  <c r="CD100" i="64"/>
  <c r="CC100" i="64"/>
  <c r="CB100" i="64"/>
  <c r="CA100" i="64"/>
  <c r="BZ100" i="64"/>
  <c r="BY100" i="64"/>
  <c r="BX100" i="64"/>
  <c r="BW100" i="64"/>
  <c r="BV100" i="64"/>
  <c r="BU100" i="64"/>
  <c r="BT100" i="64"/>
  <c r="BS100" i="64"/>
  <c r="BP100" i="64"/>
  <c r="AB100" i="64"/>
  <c r="D100" i="64"/>
  <c r="EL99" i="64"/>
  <c r="DR99" i="64"/>
  <c r="DG99" i="64"/>
  <c r="DE99" i="64"/>
  <c r="DD99" i="64"/>
  <c r="DC99" i="64"/>
  <c r="CZ99" i="64"/>
  <c r="CL99" i="64"/>
  <c r="CK99" i="64"/>
  <c r="CJ99" i="64"/>
  <c r="CI99" i="64"/>
  <c r="CH99" i="64"/>
  <c r="CG99" i="64"/>
  <c r="CF99" i="64"/>
  <c r="CE99" i="64"/>
  <c r="CD99" i="64"/>
  <c r="CC99" i="64"/>
  <c r="CB99" i="64"/>
  <c r="CA99" i="64"/>
  <c r="BZ99" i="64"/>
  <c r="BY99" i="64"/>
  <c r="BX99" i="64"/>
  <c r="BW99" i="64"/>
  <c r="BV99" i="64"/>
  <c r="BU99" i="64"/>
  <c r="BT99" i="64"/>
  <c r="BS99" i="64"/>
  <c r="BP99" i="64"/>
  <c r="AB99" i="64"/>
  <c r="D99" i="64"/>
  <c r="EL98" i="64"/>
  <c r="DR98" i="64"/>
  <c r="DG98" i="64"/>
  <c r="DE98" i="64"/>
  <c r="DD98" i="64"/>
  <c r="DC98" i="64"/>
  <c r="CZ98" i="64"/>
  <c r="CL98" i="64"/>
  <c r="CK98" i="64"/>
  <c r="CJ98" i="64"/>
  <c r="CI98" i="64"/>
  <c r="CH98" i="64"/>
  <c r="CG98" i="64"/>
  <c r="CF98" i="64"/>
  <c r="CE98" i="64"/>
  <c r="CD98" i="64"/>
  <c r="CC98" i="64"/>
  <c r="CB98" i="64"/>
  <c r="CA98" i="64"/>
  <c r="BZ98" i="64"/>
  <c r="BY98" i="64"/>
  <c r="BX98" i="64"/>
  <c r="BW98" i="64"/>
  <c r="BV98" i="64"/>
  <c r="BU98" i="64"/>
  <c r="BT98" i="64"/>
  <c r="BS98" i="64"/>
  <c r="BP98" i="64"/>
  <c r="AB98" i="64"/>
  <c r="D98" i="64"/>
  <c r="EL97" i="64"/>
  <c r="DR97" i="64"/>
  <c r="DG97" i="64"/>
  <c r="DE97" i="64"/>
  <c r="DD97" i="64"/>
  <c r="DC97" i="64"/>
  <c r="CZ97" i="64"/>
  <c r="CL97" i="64"/>
  <c r="CK97" i="64"/>
  <c r="CJ97" i="64"/>
  <c r="CI97" i="64"/>
  <c r="CH97" i="64"/>
  <c r="CG97" i="64"/>
  <c r="CF97" i="64"/>
  <c r="CE97" i="64"/>
  <c r="CD97" i="64"/>
  <c r="CC97" i="64"/>
  <c r="CB97" i="64"/>
  <c r="CA97" i="64"/>
  <c r="BZ97" i="64"/>
  <c r="BY97" i="64"/>
  <c r="BX97" i="64"/>
  <c r="BW97" i="64"/>
  <c r="BV97" i="64"/>
  <c r="BU97" i="64"/>
  <c r="BT97" i="64"/>
  <c r="BS97" i="64"/>
  <c r="BP97" i="64"/>
  <c r="AB97" i="64"/>
  <c r="D97" i="64"/>
  <c r="EL96" i="64"/>
  <c r="DR96" i="64"/>
  <c r="DG96" i="64"/>
  <c r="DE96" i="64"/>
  <c r="DD96" i="64"/>
  <c r="DC96" i="64"/>
  <c r="CZ96" i="64"/>
  <c r="CL96" i="64"/>
  <c r="CK96" i="64"/>
  <c r="CJ96" i="64"/>
  <c r="CI96" i="64"/>
  <c r="CH96" i="64"/>
  <c r="CG96" i="64"/>
  <c r="CF96" i="64"/>
  <c r="CE96" i="64"/>
  <c r="CD96" i="64"/>
  <c r="CC96" i="64"/>
  <c r="CB96" i="64"/>
  <c r="CA96" i="64"/>
  <c r="BZ96" i="64"/>
  <c r="BY96" i="64"/>
  <c r="BX96" i="64"/>
  <c r="BW96" i="64"/>
  <c r="BV96" i="64"/>
  <c r="BU96" i="64"/>
  <c r="BT96" i="64"/>
  <c r="BS96" i="64"/>
  <c r="BP96" i="64"/>
  <c r="AB96" i="64"/>
  <c r="D96" i="64"/>
  <c r="EL95" i="64"/>
  <c r="DR95" i="64"/>
  <c r="DG95" i="64"/>
  <c r="DE95" i="64"/>
  <c r="DD95" i="64"/>
  <c r="DC95" i="64"/>
  <c r="CZ95" i="64"/>
  <c r="CL95" i="64"/>
  <c r="CK95" i="64"/>
  <c r="CJ95" i="64"/>
  <c r="CI95" i="64"/>
  <c r="CH95" i="64"/>
  <c r="CG95" i="64"/>
  <c r="CF95" i="64"/>
  <c r="CE95" i="64"/>
  <c r="CD95" i="64"/>
  <c r="CC95" i="64"/>
  <c r="CB95" i="64"/>
  <c r="CA95" i="64"/>
  <c r="BZ95" i="64"/>
  <c r="BY95" i="64"/>
  <c r="BX95" i="64"/>
  <c r="BW95" i="64"/>
  <c r="BV95" i="64"/>
  <c r="BU95" i="64"/>
  <c r="BT95" i="64"/>
  <c r="BS95" i="64"/>
  <c r="BP95" i="64"/>
  <c r="AB95" i="64"/>
  <c r="D95" i="64"/>
  <c r="EL94" i="64"/>
  <c r="DR94" i="64"/>
  <c r="DG94" i="64"/>
  <c r="DE94" i="64"/>
  <c r="DD94" i="64"/>
  <c r="DC94" i="64"/>
  <c r="CZ94" i="64"/>
  <c r="CL94" i="64"/>
  <c r="CK94" i="64"/>
  <c r="CJ94" i="64"/>
  <c r="CI94" i="64"/>
  <c r="CH94" i="64"/>
  <c r="CG94" i="64"/>
  <c r="CF94" i="64"/>
  <c r="CE94" i="64"/>
  <c r="CD94" i="64"/>
  <c r="CC94" i="64"/>
  <c r="CB94" i="64"/>
  <c r="CA94" i="64"/>
  <c r="BZ94" i="64"/>
  <c r="BY94" i="64"/>
  <c r="BX94" i="64"/>
  <c r="BW94" i="64"/>
  <c r="BV94" i="64"/>
  <c r="BU94" i="64"/>
  <c r="BT94" i="64"/>
  <c r="BS94" i="64"/>
  <c r="BP94" i="64"/>
  <c r="AB94" i="64"/>
  <c r="D94" i="64"/>
  <c r="EL93" i="64"/>
  <c r="DR93" i="64"/>
  <c r="DG93" i="64"/>
  <c r="DE93" i="64"/>
  <c r="DD93" i="64"/>
  <c r="DC93" i="64"/>
  <c r="CZ93" i="64"/>
  <c r="CL93" i="64"/>
  <c r="CK93" i="64"/>
  <c r="CJ93" i="64"/>
  <c r="CI93" i="64"/>
  <c r="CH93" i="64"/>
  <c r="CG93" i="64"/>
  <c r="CF93" i="64"/>
  <c r="CE93" i="64"/>
  <c r="CD93" i="64"/>
  <c r="CC93" i="64"/>
  <c r="CB93" i="64"/>
  <c r="CA93" i="64"/>
  <c r="BZ93" i="64"/>
  <c r="BY93" i="64"/>
  <c r="BX93" i="64"/>
  <c r="BW93" i="64"/>
  <c r="BV93" i="64"/>
  <c r="BU93" i="64"/>
  <c r="BT93" i="64"/>
  <c r="BS93" i="64"/>
  <c r="BP93" i="64"/>
  <c r="AT93" i="64"/>
  <c r="AS93" i="64"/>
  <c r="AR93" i="64"/>
  <c r="AQ93" i="64"/>
  <c r="AP93" i="64"/>
  <c r="AO93" i="64"/>
  <c r="AN93" i="64"/>
  <c r="AM93" i="64"/>
  <c r="AL93" i="64"/>
  <c r="AK93" i="64"/>
  <c r="AJ93" i="64"/>
  <c r="AI93" i="64"/>
  <c r="AH93" i="64"/>
  <c r="AG93" i="64"/>
  <c r="AF93" i="64"/>
  <c r="AE93" i="64"/>
  <c r="AB93" i="64"/>
  <c r="D93" i="64"/>
  <c r="EL92" i="64"/>
  <c r="DR92" i="64"/>
  <c r="DG92" i="64"/>
  <c r="DE92" i="64"/>
  <c r="DD92" i="64"/>
  <c r="DC92" i="64"/>
  <c r="CZ92" i="64"/>
  <c r="CL92" i="64"/>
  <c r="CK92" i="64"/>
  <c r="CJ92" i="64"/>
  <c r="CI92" i="64"/>
  <c r="CH92" i="64"/>
  <c r="CG92" i="64"/>
  <c r="CF92" i="64"/>
  <c r="CE92" i="64"/>
  <c r="CD92" i="64"/>
  <c r="CC92" i="64"/>
  <c r="CB92" i="64"/>
  <c r="CA92" i="64"/>
  <c r="BZ92" i="64"/>
  <c r="BY92" i="64"/>
  <c r="BX92" i="64"/>
  <c r="BW92" i="64"/>
  <c r="BV92" i="64"/>
  <c r="BU92" i="64"/>
  <c r="BT92" i="64"/>
  <c r="BS92" i="64"/>
  <c r="BP92" i="64"/>
  <c r="AB92" i="64"/>
  <c r="D92" i="64"/>
  <c r="EL91" i="64"/>
  <c r="DR91" i="64"/>
  <c r="DG91" i="64"/>
  <c r="DE91" i="64"/>
  <c r="DD91" i="64"/>
  <c r="DC91" i="64"/>
  <c r="CZ91" i="64"/>
  <c r="CL91" i="64"/>
  <c r="CK91" i="64"/>
  <c r="CJ91" i="64"/>
  <c r="CI91" i="64"/>
  <c r="CH91" i="64"/>
  <c r="CG91" i="64"/>
  <c r="CF91" i="64"/>
  <c r="CE91" i="64"/>
  <c r="CD91" i="64"/>
  <c r="CC91" i="64"/>
  <c r="CB91" i="64"/>
  <c r="CA91" i="64"/>
  <c r="BZ91" i="64"/>
  <c r="BY91" i="64"/>
  <c r="BX91" i="64"/>
  <c r="BW91" i="64"/>
  <c r="BV91" i="64"/>
  <c r="BU91" i="64"/>
  <c r="BT91" i="64"/>
  <c r="BS91" i="64"/>
  <c r="BP91" i="64"/>
  <c r="AB91" i="64"/>
  <c r="D91" i="64"/>
  <c r="EL90" i="64"/>
  <c r="DR90" i="64"/>
  <c r="DG90" i="64"/>
  <c r="DE90" i="64"/>
  <c r="DD90" i="64"/>
  <c r="DC90" i="64"/>
  <c r="CZ90" i="64"/>
  <c r="CL90" i="64"/>
  <c r="CK90" i="64"/>
  <c r="CJ90" i="64"/>
  <c r="CI90" i="64"/>
  <c r="CH90" i="64"/>
  <c r="CG90" i="64"/>
  <c r="CF90" i="64"/>
  <c r="CE90" i="64"/>
  <c r="CD90" i="64"/>
  <c r="CC90" i="64"/>
  <c r="CB90" i="64"/>
  <c r="CA90" i="64"/>
  <c r="BZ90" i="64"/>
  <c r="BY90" i="64"/>
  <c r="BX90" i="64"/>
  <c r="BW90" i="64"/>
  <c r="BV90" i="64"/>
  <c r="BU90" i="64"/>
  <c r="BT90" i="64"/>
  <c r="BS90" i="64"/>
  <c r="BP90" i="64"/>
  <c r="AB90" i="64"/>
  <c r="D90" i="64"/>
  <c r="EL89" i="64"/>
  <c r="DR89" i="64"/>
  <c r="DG89" i="64"/>
  <c r="DE89" i="64"/>
  <c r="DD89" i="64"/>
  <c r="DC89" i="64"/>
  <c r="CZ89" i="64"/>
  <c r="CL89" i="64"/>
  <c r="CK89" i="64"/>
  <c r="CJ89" i="64"/>
  <c r="CI89" i="64"/>
  <c r="CH89" i="64"/>
  <c r="CG89" i="64"/>
  <c r="CF89" i="64"/>
  <c r="CE89" i="64"/>
  <c r="CD89" i="64"/>
  <c r="CC89" i="64"/>
  <c r="CB89" i="64"/>
  <c r="CA89" i="64"/>
  <c r="BZ89" i="64"/>
  <c r="BY89" i="64"/>
  <c r="BX89" i="64"/>
  <c r="BW89" i="64"/>
  <c r="BV89" i="64"/>
  <c r="BU89" i="64"/>
  <c r="BT89" i="64"/>
  <c r="BS89" i="64"/>
  <c r="BP89" i="64"/>
  <c r="AB89" i="64"/>
  <c r="D89" i="64"/>
  <c r="EL88" i="64"/>
  <c r="DR88" i="64"/>
  <c r="DG88" i="64"/>
  <c r="DE88" i="64"/>
  <c r="DD88" i="64"/>
  <c r="DC88" i="64"/>
  <c r="CZ88" i="64"/>
  <c r="CL88" i="64"/>
  <c r="CK88" i="64"/>
  <c r="CJ88" i="64"/>
  <c r="CI88" i="64"/>
  <c r="CH88" i="64"/>
  <c r="CG88" i="64"/>
  <c r="CF88" i="64"/>
  <c r="CE88" i="64"/>
  <c r="CD88" i="64"/>
  <c r="CC88" i="64"/>
  <c r="CB88" i="64"/>
  <c r="CA88" i="64"/>
  <c r="BZ88" i="64"/>
  <c r="BY88" i="64"/>
  <c r="BX88" i="64"/>
  <c r="BW88" i="64"/>
  <c r="BV88" i="64"/>
  <c r="BU88" i="64"/>
  <c r="BT88" i="64"/>
  <c r="BS88" i="64"/>
  <c r="BP88" i="64"/>
  <c r="AB88" i="64"/>
  <c r="D88" i="64"/>
  <c r="EL87" i="64"/>
  <c r="DR87" i="64"/>
  <c r="DG87" i="64"/>
  <c r="DE87" i="64"/>
  <c r="DD87" i="64"/>
  <c r="DC87" i="64"/>
  <c r="CZ87" i="64"/>
  <c r="CL87" i="64"/>
  <c r="CK87" i="64"/>
  <c r="CJ87" i="64"/>
  <c r="CI87" i="64"/>
  <c r="CH87" i="64"/>
  <c r="CG87" i="64"/>
  <c r="CF87" i="64"/>
  <c r="CE87" i="64"/>
  <c r="CD87" i="64"/>
  <c r="CC87" i="64"/>
  <c r="CB87" i="64"/>
  <c r="CA87" i="64"/>
  <c r="BZ87" i="64"/>
  <c r="BY87" i="64"/>
  <c r="BX87" i="64"/>
  <c r="BW87" i="64"/>
  <c r="BV87" i="64"/>
  <c r="BU87" i="64"/>
  <c r="BT87" i="64"/>
  <c r="BS87" i="64"/>
  <c r="BP87" i="64"/>
  <c r="AB87" i="64"/>
  <c r="D87" i="64"/>
  <c r="EL86" i="64"/>
  <c r="DR86" i="64"/>
  <c r="DG86" i="64"/>
  <c r="DE86" i="64"/>
  <c r="DD86" i="64"/>
  <c r="DC86" i="64"/>
  <c r="CZ86" i="64"/>
  <c r="CX86" i="64"/>
  <c r="BJ11" i="68" s="1"/>
  <c r="BJ11" i="56" s="1"/>
  <c r="CW86" i="64"/>
  <c r="BI11" i="68" s="1"/>
  <c r="BI11" i="56" s="1"/>
  <c r="CV86" i="64"/>
  <c r="BH11" i="68" s="1"/>
  <c r="BH11" i="56" s="1"/>
  <c r="CU86" i="64"/>
  <c r="BG11" i="68" s="1"/>
  <c r="BG11" i="56" s="1"/>
  <c r="CT86" i="64"/>
  <c r="BF11" i="68" s="1"/>
  <c r="BF11" i="56" s="1"/>
  <c r="CS86" i="64"/>
  <c r="BE11" i="68" s="1"/>
  <c r="BE11" i="56" s="1"/>
  <c r="CR86" i="64"/>
  <c r="BD11" i="68" s="1"/>
  <c r="BD11" i="56" s="1"/>
  <c r="CQ86" i="64"/>
  <c r="BC11" i="68" s="1"/>
  <c r="BC11" i="56" s="1"/>
  <c r="CN86" i="64"/>
  <c r="CL86" i="64"/>
  <c r="CK86" i="64"/>
  <c r="CJ86" i="64"/>
  <c r="CI86" i="64"/>
  <c r="CH86" i="64"/>
  <c r="CG86" i="64"/>
  <c r="CF86" i="64"/>
  <c r="CE86" i="64"/>
  <c r="CD86" i="64"/>
  <c r="CC86" i="64"/>
  <c r="CB86" i="64"/>
  <c r="CA86" i="64"/>
  <c r="BZ86" i="64"/>
  <c r="BY86" i="64"/>
  <c r="BX86" i="64"/>
  <c r="BW86" i="64"/>
  <c r="BV86" i="64"/>
  <c r="BU86" i="64"/>
  <c r="BT86" i="64"/>
  <c r="BS86" i="64"/>
  <c r="BP86" i="64"/>
  <c r="AB86" i="64"/>
  <c r="D86" i="64"/>
  <c r="EL85" i="64"/>
  <c r="DR85" i="64"/>
  <c r="DG85" i="64"/>
  <c r="DE85" i="64"/>
  <c r="DD85" i="64"/>
  <c r="DC85" i="64"/>
  <c r="CZ85" i="64"/>
  <c r="CX85" i="64"/>
  <c r="BJ10" i="68" s="1"/>
  <c r="BJ10" i="56" s="1"/>
  <c r="CW85" i="64"/>
  <c r="BI10" i="68" s="1"/>
  <c r="BI10" i="56" s="1"/>
  <c r="CV85" i="64"/>
  <c r="BH10" i="68" s="1"/>
  <c r="BH10" i="56" s="1"/>
  <c r="CU85" i="64"/>
  <c r="BG10" i="68" s="1"/>
  <c r="BG10" i="56" s="1"/>
  <c r="CT85" i="64"/>
  <c r="BF10" i="68" s="1"/>
  <c r="BF10" i="56" s="1"/>
  <c r="CS85" i="64"/>
  <c r="BE10" i="68" s="1"/>
  <c r="BE10" i="56" s="1"/>
  <c r="CR85" i="64"/>
  <c r="BD10" i="68" s="1"/>
  <c r="BD10" i="56" s="1"/>
  <c r="CQ85" i="64"/>
  <c r="BC10" i="68" s="1"/>
  <c r="BC10" i="56" s="1"/>
  <c r="CN85" i="64"/>
  <c r="CL85" i="64"/>
  <c r="CK85" i="64"/>
  <c r="CJ85" i="64"/>
  <c r="CI85" i="64"/>
  <c r="CH85" i="64"/>
  <c r="CG85" i="64"/>
  <c r="CF85" i="64"/>
  <c r="CE85" i="64"/>
  <c r="CD85" i="64"/>
  <c r="CC85" i="64"/>
  <c r="CB85" i="64"/>
  <c r="CA85" i="64"/>
  <c r="BZ85" i="64"/>
  <c r="BY85" i="64"/>
  <c r="BX85" i="64"/>
  <c r="BW85" i="64"/>
  <c r="BV85" i="64"/>
  <c r="BU85" i="64"/>
  <c r="BT85" i="64"/>
  <c r="BS85" i="64"/>
  <c r="BP85" i="64"/>
  <c r="AB85" i="64"/>
  <c r="D85" i="64"/>
  <c r="EL84" i="64"/>
  <c r="DR84" i="64"/>
  <c r="DG84" i="64"/>
  <c r="DE84" i="64"/>
  <c r="DD84" i="64"/>
  <c r="DC84" i="64"/>
  <c r="CZ84" i="64"/>
  <c r="CX84" i="64"/>
  <c r="BJ9" i="68" s="1"/>
  <c r="BJ9" i="56" s="1"/>
  <c r="CW84" i="64"/>
  <c r="BI9" i="68" s="1"/>
  <c r="BI9" i="56" s="1"/>
  <c r="CV84" i="64"/>
  <c r="BH9" i="68" s="1"/>
  <c r="BH9" i="56" s="1"/>
  <c r="CU84" i="64"/>
  <c r="BG9" i="68" s="1"/>
  <c r="BG9" i="56" s="1"/>
  <c r="CT84" i="64"/>
  <c r="BF9" i="68" s="1"/>
  <c r="BF9" i="56" s="1"/>
  <c r="CS84" i="64"/>
  <c r="BE9" i="68" s="1"/>
  <c r="BE9" i="56" s="1"/>
  <c r="CR84" i="64"/>
  <c r="BD9" i="68" s="1"/>
  <c r="BD9" i="56" s="1"/>
  <c r="CQ84" i="64"/>
  <c r="BC9" i="68" s="1"/>
  <c r="BC9" i="56" s="1"/>
  <c r="CN84" i="64"/>
  <c r="CL84" i="64"/>
  <c r="CK84" i="64"/>
  <c r="CJ84" i="64"/>
  <c r="CI84" i="64"/>
  <c r="CH84" i="64"/>
  <c r="CG84" i="64"/>
  <c r="CF84" i="64"/>
  <c r="CE84" i="64"/>
  <c r="CD84" i="64"/>
  <c r="CC84" i="64"/>
  <c r="CB84" i="64"/>
  <c r="CA84" i="64"/>
  <c r="BZ84" i="64"/>
  <c r="BY84" i="64"/>
  <c r="BX84" i="64"/>
  <c r="BW84" i="64"/>
  <c r="BV84" i="64"/>
  <c r="BU84" i="64"/>
  <c r="BT84" i="64"/>
  <c r="BS84" i="64"/>
  <c r="BP84" i="64"/>
  <c r="AB84" i="64"/>
  <c r="D84" i="64"/>
  <c r="EL83" i="64"/>
  <c r="DR83" i="64"/>
  <c r="DG83" i="64"/>
  <c r="DE83" i="64"/>
  <c r="DD83" i="64"/>
  <c r="DC83" i="64"/>
  <c r="CZ83" i="64"/>
  <c r="CX83" i="64"/>
  <c r="BJ8" i="68" s="1"/>
  <c r="BJ8" i="56" s="1"/>
  <c r="CW83" i="64"/>
  <c r="BI8" i="68" s="1"/>
  <c r="BI8" i="56" s="1"/>
  <c r="CV83" i="64"/>
  <c r="BH8" i="68" s="1"/>
  <c r="BH8" i="56" s="1"/>
  <c r="CU83" i="64"/>
  <c r="BG8" i="68" s="1"/>
  <c r="BG8" i="56" s="1"/>
  <c r="CT83" i="64"/>
  <c r="BF8" i="68" s="1"/>
  <c r="BF8" i="56" s="1"/>
  <c r="CS83" i="64"/>
  <c r="BE8" i="68" s="1"/>
  <c r="BE8" i="56" s="1"/>
  <c r="CR83" i="64"/>
  <c r="BD8" i="68" s="1"/>
  <c r="BD8" i="56" s="1"/>
  <c r="CQ83" i="64"/>
  <c r="BC8" i="68" s="1"/>
  <c r="BC8" i="56" s="1"/>
  <c r="CN83" i="64"/>
  <c r="CL83" i="64"/>
  <c r="CK83" i="64"/>
  <c r="CJ83" i="64"/>
  <c r="CI83" i="64"/>
  <c r="CH83" i="64"/>
  <c r="CG83" i="64"/>
  <c r="CF83" i="64"/>
  <c r="CE83" i="64"/>
  <c r="CD83" i="64"/>
  <c r="CC83" i="64"/>
  <c r="CB83" i="64"/>
  <c r="CA83" i="64"/>
  <c r="BZ83" i="64"/>
  <c r="BY83" i="64"/>
  <c r="BX83" i="64"/>
  <c r="BW83" i="64"/>
  <c r="BV83" i="64"/>
  <c r="BU83" i="64"/>
  <c r="BT83" i="64"/>
  <c r="BS83" i="64"/>
  <c r="BP83" i="64"/>
  <c r="AB83" i="64"/>
  <c r="D83" i="64"/>
  <c r="EL82" i="64"/>
  <c r="DR82" i="64"/>
  <c r="DG82" i="64"/>
  <c r="DE82" i="64"/>
  <c r="DD82" i="64"/>
  <c r="DC82" i="64"/>
  <c r="CZ82" i="64"/>
  <c r="CX82" i="64"/>
  <c r="CW82" i="64"/>
  <c r="CV82" i="64"/>
  <c r="CU82" i="64"/>
  <c r="CT82" i="64"/>
  <c r="CS82" i="64"/>
  <c r="CR82" i="64"/>
  <c r="CQ82" i="64"/>
  <c r="CL82" i="64"/>
  <c r="CK82" i="64"/>
  <c r="CJ82" i="64"/>
  <c r="CI82" i="64"/>
  <c r="CH82" i="64"/>
  <c r="CG82" i="64"/>
  <c r="CF82" i="64"/>
  <c r="CE82" i="64"/>
  <c r="CD82" i="64"/>
  <c r="CC82" i="64"/>
  <c r="CB82" i="64"/>
  <c r="CA82" i="64"/>
  <c r="BZ82" i="64"/>
  <c r="BY82" i="64"/>
  <c r="BX82" i="64"/>
  <c r="BW82" i="64"/>
  <c r="BV82" i="64"/>
  <c r="BU82" i="64"/>
  <c r="BT82" i="64"/>
  <c r="BS82" i="64"/>
  <c r="BP82" i="64"/>
  <c r="AB82" i="64"/>
  <c r="D82" i="64"/>
  <c r="EL81" i="64"/>
  <c r="DR81" i="64"/>
  <c r="DG81" i="64"/>
  <c r="DE81" i="64"/>
  <c r="DD81" i="64"/>
  <c r="DC81" i="64"/>
  <c r="CZ81" i="64"/>
  <c r="CX81" i="64"/>
  <c r="CW81" i="64"/>
  <c r="CV81" i="64"/>
  <c r="CU81" i="64"/>
  <c r="CT81" i="64"/>
  <c r="CS81" i="64"/>
  <c r="CR81" i="64"/>
  <c r="CQ81" i="64"/>
  <c r="CN81" i="64"/>
  <c r="CL81" i="64"/>
  <c r="CK81" i="64"/>
  <c r="CJ81" i="64"/>
  <c r="CI81" i="64"/>
  <c r="CH81" i="64"/>
  <c r="CG81" i="64"/>
  <c r="CF81" i="64"/>
  <c r="CE81" i="64"/>
  <c r="CD81" i="64"/>
  <c r="CC81" i="64"/>
  <c r="CB81" i="64"/>
  <c r="CA81" i="64"/>
  <c r="BZ81" i="64"/>
  <c r="BY81" i="64"/>
  <c r="BX81" i="64"/>
  <c r="BW81" i="64"/>
  <c r="BV81" i="64"/>
  <c r="BU81" i="64"/>
  <c r="BT81" i="64"/>
  <c r="BS81" i="64"/>
  <c r="BP81" i="64"/>
  <c r="AB81" i="64"/>
  <c r="D81" i="64"/>
  <c r="EL80" i="64"/>
  <c r="DR80" i="64"/>
  <c r="DG80" i="64"/>
  <c r="DE80" i="64"/>
  <c r="DD80" i="64"/>
  <c r="DC80" i="64"/>
  <c r="CZ80" i="64"/>
  <c r="CX80" i="64"/>
  <c r="CW80" i="64"/>
  <c r="CV80" i="64"/>
  <c r="CU80" i="64"/>
  <c r="CT80" i="64"/>
  <c r="CS80" i="64"/>
  <c r="CR80" i="64"/>
  <c r="CQ80" i="64"/>
  <c r="CN80" i="64"/>
  <c r="CL80" i="64"/>
  <c r="CK80" i="64"/>
  <c r="CJ80" i="64"/>
  <c r="CI80" i="64"/>
  <c r="CH80" i="64"/>
  <c r="CG80" i="64"/>
  <c r="CF80" i="64"/>
  <c r="CE80" i="64"/>
  <c r="CD80" i="64"/>
  <c r="CC80" i="64"/>
  <c r="CB80" i="64"/>
  <c r="CA80" i="64"/>
  <c r="BZ80" i="64"/>
  <c r="BY80" i="64"/>
  <c r="BX80" i="64"/>
  <c r="BW80" i="64"/>
  <c r="BV80" i="64"/>
  <c r="BU80" i="64"/>
  <c r="BT80" i="64"/>
  <c r="BS80" i="64"/>
  <c r="BP80" i="64"/>
  <c r="AT80" i="64"/>
  <c r="AS80" i="64"/>
  <c r="AR80" i="64"/>
  <c r="AQ80" i="64"/>
  <c r="AP80" i="64"/>
  <c r="AO80" i="64"/>
  <c r="AN80" i="64"/>
  <c r="AM80" i="64"/>
  <c r="AL80" i="64"/>
  <c r="AK80" i="64"/>
  <c r="AJ80" i="64"/>
  <c r="AI80" i="64"/>
  <c r="AH80" i="64"/>
  <c r="AG80" i="64"/>
  <c r="AF80" i="64"/>
  <c r="AE80" i="64"/>
  <c r="AB80" i="64"/>
  <c r="D80" i="64"/>
  <c r="EL79" i="64"/>
  <c r="DR79" i="64"/>
  <c r="DG79" i="64"/>
  <c r="DE79" i="64"/>
  <c r="DD79" i="64"/>
  <c r="DC79" i="64"/>
  <c r="CZ79" i="64"/>
  <c r="CX79" i="64"/>
  <c r="CW79" i="64"/>
  <c r="CV79" i="64"/>
  <c r="CU79" i="64"/>
  <c r="CT79" i="64"/>
  <c r="CS79" i="64"/>
  <c r="CR79" i="64"/>
  <c r="CQ79" i="64"/>
  <c r="CN79" i="64"/>
  <c r="CL79" i="64"/>
  <c r="CK79" i="64"/>
  <c r="CJ79" i="64"/>
  <c r="CI79" i="64"/>
  <c r="CH79" i="64"/>
  <c r="CG79" i="64"/>
  <c r="CF79" i="64"/>
  <c r="CE79" i="64"/>
  <c r="CD79" i="64"/>
  <c r="CC79" i="64"/>
  <c r="CB79" i="64"/>
  <c r="CA79" i="64"/>
  <c r="BZ79" i="64"/>
  <c r="BY79" i="64"/>
  <c r="BX79" i="64"/>
  <c r="BW79" i="64"/>
  <c r="BV79" i="64"/>
  <c r="BU79" i="64"/>
  <c r="BT79" i="64"/>
  <c r="BS79" i="64"/>
  <c r="BP79" i="64"/>
  <c r="AB79" i="64"/>
  <c r="D79" i="64"/>
  <c r="EL78" i="64"/>
  <c r="DR78" i="64"/>
  <c r="DG78" i="64"/>
  <c r="DE78" i="64"/>
  <c r="DD78" i="64"/>
  <c r="DC78" i="64"/>
  <c r="CZ78" i="64"/>
  <c r="CX78" i="64"/>
  <c r="CW78" i="64"/>
  <c r="CV78" i="64"/>
  <c r="CU78" i="64"/>
  <c r="CT78" i="64"/>
  <c r="CS78" i="64"/>
  <c r="CR78" i="64"/>
  <c r="CQ78" i="64"/>
  <c r="CN78" i="64"/>
  <c r="CL78" i="64"/>
  <c r="CK78" i="64"/>
  <c r="CJ78" i="64"/>
  <c r="CI78" i="64"/>
  <c r="CH78" i="64"/>
  <c r="CG78" i="64"/>
  <c r="CF78" i="64"/>
  <c r="CE78" i="64"/>
  <c r="CD78" i="64"/>
  <c r="CC78" i="64"/>
  <c r="CB78" i="64"/>
  <c r="CA78" i="64"/>
  <c r="BZ78" i="64"/>
  <c r="BY78" i="64"/>
  <c r="BX78" i="64"/>
  <c r="BW78" i="64"/>
  <c r="BV78" i="64"/>
  <c r="BU78" i="64"/>
  <c r="BT78" i="64"/>
  <c r="BS78" i="64"/>
  <c r="BP78" i="64"/>
  <c r="AB78" i="64"/>
  <c r="D78" i="64"/>
  <c r="EL77" i="64"/>
  <c r="DR77" i="64"/>
  <c r="DG77" i="64"/>
  <c r="DE77" i="64"/>
  <c r="DD77" i="64"/>
  <c r="DC77" i="64"/>
  <c r="CZ77" i="64"/>
  <c r="CX77" i="64"/>
  <c r="CW77" i="64"/>
  <c r="CV77" i="64"/>
  <c r="CU77" i="64"/>
  <c r="CT77" i="64"/>
  <c r="CS77" i="64"/>
  <c r="CR77" i="64"/>
  <c r="CQ77" i="64"/>
  <c r="CN77" i="64"/>
  <c r="CL77" i="64"/>
  <c r="CK77" i="64"/>
  <c r="CJ77" i="64"/>
  <c r="CI77" i="64"/>
  <c r="CH77" i="64"/>
  <c r="CG77" i="64"/>
  <c r="CF77" i="64"/>
  <c r="CE77" i="64"/>
  <c r="CD77" i="64"/>
  <c r="CC77" i="64"/>
  <c r="CB77" i="64"/>
  <c r="CA77" i="64"/>
  <c r="BZ77" i="64"/>
  <c r="BY77" i="64"/>
  <c r="BX77" i="64"/>
  <c r="BW77" i="64"/>
  <c r="BV77" i="64"/>
  <c r="BU77" i="64"/>
  <c r="BT77" i="64"/>
  <c r="BS77" i="64"/>
  <c r="BP77" i="64"/>
  <c r="AB77" i="64"/>
  <c r="D77" i="64"/>
  <c r="EL76" i="64"/>
  <c r="DR76" i="64"/>
  <c r="DG76" i="64"/>
  <c r="DE76" i="64"/>
  <c r="DD76" i="64"/>
  <c r="DC76" i="64"/>
  <c r="CZ76" i="64"/>
  <c r="CX76" i="64"/>
  <c r="CW76" i="64"/>
  <c r="CV76" i="64"/>
  <c r="CU76" i="64"/>
  <c r="CT76" i="64"/>
  <c r="CS76" i="64"/>
  <c r="CR76" i="64"/>
  <c r="CQ76" i="64"/>
  <c r="CN76" i="64"/>
  <c r="CL76" i="64"/>
  <c r="CK76" i="64"/>
  <c r="CJ76" i="64"/>
  <c r="CI76" i="64"/>
  <c r="CH76" i="64"/>
  <c r="CG76" i="64"/>
  <c r="CF76" i="64"/>
  <c r="CE76" i="64"/>
  <c r="CD76" i="64"/>
  <c r="CC76" i="64"/>
  <c r="CB76" i="64"/>
  <c r="CA76" i="64"/>
  <c r="BZ76" i="64"/>
  <c r="BY76" i="64"/>
  <c r="BX76" i="64"/>
  <c r="BW76" i="64"/>
  <c r="BV76" i="64"/>
  <c r="BU76" i="64"/>
  <c r="BT76" i="64"/>
  <c r="BS76" i="64"/>
  <c r="BP76" i="64"/>
  <c r="AB76" i="64"/>
  <c r="D76" i="64"/>
  <c r="EL75" i="64"/>
  <c r="DR75" i="64"/>
  <c r="DG75" i="64"/>
  <c r="DE75" i="64"/>
  <c r="DD75" i="64"/>
  <c r="DC75" i="64"/>
  <c r="CZ75" i="64"/>
  <c r="CX75" i="64"/>
  <c r="CW75" i="64"/>
  <c r="CV75" i="64"/>
  <c r="CU75" i="64"/>
  <c r="CT75" i="64"/>
  <c r="CS75" i="64"/>
  <c r="CR75" i="64"/>
  <c r="CQ75" i="64"/>
  <c r="CN75" i="64"/>
  <c r="CL75" i="64"/>
  <c r="CK75" i="64"/>
  <c r="CJ75" i="64"/>
  <c r="CI75" i="64"/>
  <c r="CH75" i="64"/>
  <c r="CG75" i="64"/>
  <c r="CF75" i="64"/>
  <c r="CE75" i="64"/>
  <c r="CD75" i="64"/>
  <c r="CC75" i="64"/>
  <c r="CB75" i="64"/>
  <c r="CA75" i="64"/>
  <c r="BZ75" i="64"/>
  <c r="BY75" i="64"/>
  <c r="BX75" i="64"/>
  <c r="BW75" i="64"/>
  <c r="BV75" i="64"/>
  <c r="BU75" i="64"/>
  <c r="BT75" i="64"/>
  <c r="BS75" i="64"/>
  <c r="BP75" i="64"/>
  <c r="AB75" i="64"/>
  <c r="D75" i="64"/>
  <c r="EL74" i="64"/>
  <c r="DR74" i="64"/>
  <c r="DG74" i="64"/>
  <c r="DE74" i="64"/>
  <c r="DD74" i="64"/>
  <c r="DC74" i="64"/>
  <c r="CZ74" i="64"/>
  <c r="CX74" i="64"/>
  <c r="CW74" i="64"/>
  <c r="CV74" i="64"/>
  <c r="CU74" i="64"/>
  <c r="CT74" i="64"/>
  <c r="CS74" i="64"/>
  <c r="CR74" i="64"/>
  <c r="CQ74" i="64"/>
  <c r="CN74" i="64"/>
  <c r="CL74" i="64"/>
  <c r="CK74" i="64"/>
  <c r="CJ74" i="64"/>
  <c r="CI74" i="64"/>
  <c r="CH74" i="64"/>
  <c r="CG74" i="64"/>
  <c r="CF74" i="64"/>
  <c r="CE74" i="64"/>
  <c r="CD74" i="64"/>
  <c r="CC74" i="64"/>
  <c r="CB74" i="64"/>
  <c r="CA74" i="64"/>
  <c r="BZ74" i="64"/>
  <c r="BY74" i="64"/>
  <c r="BX74" i="64"/>
  <c r="BW74" i="64"/>
  <c r="BV74" i="64"/>
  <c r="BU74" i="64"/>
  <c r="BT74" i="64"/>
  <c r="BS74" i="64"/>
  <c r="BP74" i="64"/>
  <c r="AB74" i="64"/>
  <c r="D74" i="64"/>
  <c r="EL73" i="64"/>
  <c r="DR73" i="64"/>
  <c r="DG73" i="64"/>
  <c r="DE73" i="64"/>
  <c r="DD73" i="64"/>
  <c r="DC73" i="64"/>
  <c r="CZ73" i="64"/>
  <c r="CX73" i="64"/>
  <c r="CW73" i="64"/>
  <c r="CV73" i="64"/>
  <c r="CU73" i="64"/>
  <c r="CT73" i="64"/>
  <c r="CS73" i="64"/>
  <c r="CR73" i="64"/>
  <c r="CQ73" i="64"/>
  <c r="CN73" i="64"/>
  <c r="CL73" i="64"/>
  <c r="CK73" i="64"/>
  <c r="CJ73" i="64"/>
  <c r="CI73" i="64"/>
  <c r="CH73" i="64"/>
  <c r="CG73" i="64"/>
  <c r="CF73" i="64"/>
  <c r="CE73" i="64"/>
  <c r="CD73" i="64"/>
  <c r="CC73" i="64"/>
  <c r="CB73" i="64"/>
  <c r="CA73" i="64"/>
  <c r="BZ73" i="64"/>
  <c r="BY73" i="64"/>
  <c r="BX73" i="64"/>
  <c r="BW73" i="64"/>
  <c r="BV73" i="64"/>
  <c r="BU73" i="64"/>
  <c r="BT73" i="64"/>
  <c r="BS73" i="64"/>
  <c r="BP73" i="64"/>
  <c r="AB73" i="64"/>
  <c r="D73" i="64"/>
  <c r="EL72" i="64"/>
  <c r="DR72" i="64"/>
  <c r="DG72" i="64"/>
  <c r="DE72" i="64"/>
  <c r="DD72" i="64"/>
  <c r="DC72" i="64"/>
  <c r="CZ72" i="64"/>
  <c r="CX72" i="64"/>
  <c r="CW72" i="64"/>
  <c r="CV72" i="64"/>
  <c r="CU72" i="64"/>
  <c r="CT72" i="64"/>
  <c r="CS72" i="64"/>
  <c r="CR72" i="64"/>
  <c r="CQ72" i="64"/>
  <c r="CN72" i="64"/>
  <c r="CL72" i="64"/>
  <c r="CK72" i="64"/>
  <c r="CJ72" i="64"/>
  <c r="CI72" i="64"/>
  <c r="CH72" i="64"/>
  <c r="CG72" i="64"/>
  <c r="CF72" i="64"/>
  <c r="CE72" i="64"/>
  <c r="CD72" i="64"/>
  <c r="CC72" i="64"/>
  <c r="CB72" i="64"/>
  <c r="CA72" i="64"/>
  <c r="BZ72" i="64"/>
  <c r="BY72" i="64"/>
  <c r="BX72" i="64"/>
  <c r="BW72" i="64"/>
  <c r="BV72" i="64"/>
  <c r="BU72" i="64"/>
  <c r="BT72" i="64"/>
  <c r="BS72" i="64"/>
  <c r="BP72" i="64"/>
  <c r="AB72" i="64"/>
  <c r="D72" i="64"/>
  <c r="EL71" i="64"/>
  <c r="DR71" i="64"/>
  <c r="DG71" i="64"/>
  <c r="DE71" i="64"/>
  <c r="DD71" i="64"/>
  <c r="DC71" i="64"/>
  <c r="CZ71" i="64"/>
  <c r="CX71" i="64"/>
  <c r="CW71" i="64"/>
  <c r="CV71" i="64"/>
  <c r="CU71" i="64"/>
  <c r="CT71" i="64"/>
  <c r="CS71" i="64"/>
  <c r="CR71" i="64"/>
  <c r="CQ71" i="64"/>
  <c r="CN71" i="64"/>
  <c r="CL71" i="64"/>
  <c r="CK71" i="64"/>
  <c r="CJ71" i="64"/>
  <c r="CI71" i="64"/>
  <c r="CH71" i="64"/>
  <c r="CG71" i="64"/>
  <c r="CF71" i="64"/>
  <c r="CE71" i="64"/>
  <c r="CD71" i="64"/>
  <c r="CC71" i="64"/>
  <c r="CB71" i="64"/>
  <c r="CA71" i="64"/>
  <c r="BZ71" i="64"/>
  <c r="BY71" i="64"/>
  <c r="BX71" i="64"/>
  <c r="BW71" i="64"/>
  <c r="BV71" i="64"/>
  <c r="BU71" i="64"/>
  <c r="BT71" i="64"/>
  <c r="BS71" i="64"/>
  <c r="BP71" i="64"/>
  <c r="AB71" i="64"/>
  <c r="Z71" i="64"/>
  <c r="Z99" i="64" s="1"/>
  <c r="Y71" i="64"/>
  <c r="Y85" i="64" s="1"/>
  <c r="X71" i="64"/>
  <c r="W71" i="64"/>
  <c r="W85" i="64" s="1"/>
  <c r="V71" i="64"/>
  <c r="U71" i="64"/>
  <c r="U99" i="64" s="1"/>
  <c r="T71" i="64"/>
  <c r="S71" i="64"/>
  <c r="S85" i="64" s="1"/>
  <c r="R71" i="64"/>
  <c r="Q71" i="64"/>
  <c r="Q99" i="64" s="1"/>
  <c r="P71" i="64"/>
  <c r="O71" i="64"/>
  <c r="O85" i="64" s="1"/>
  <c r="N71" i="64"/>
  <c r="M71" i="64"/>
  <c r="M99" i="64" s="1"/>
  <c r="L71" i="64"/>
  <c r="K71" i="64"/>
  <c r="K85" i="64" s="1"/>
  <c r="J71" i="64"/>
  <c r="I71" i="64"/>
  <c r="I85" i="64" s="1"/>
  <c r="H71" i="64"/>
  <c r="G71" i="64"/>
  <c r="G113" i="64" s="1"/>
  <c r="D71" i="64"/>
  <c r="EL70" i="64"/>
  <c r="DR70" i="64"/>
  <c r="DG70" i="64"/>
  <c r="DE70" i="64"/>
  <c r="DD70" i="64"/>
  <c r="DC70" i="64"/>
  <c r="CZ70" i="64"/>
  <c r="CX70" i="64"/>
  <c r="CW70" i="64"/>
  <c r="CV70" i="64"/>
  <c r="CU70" i="64"/>
  <c r="CT70" i="64"/>
  <c r="CS70" i="64"/>
  <c r="CR70" i="64"/>
  <c r="CQ70" i="64"/>
  <c r="CN70" i="64"/>
  <c r="CL70" i="64"/>
  <c r="CK70" i="64"/>
  <c r="CJ70" i="64"/>
  <c r="CI70" i="64"/>
  <c r="CH70" i="64"/>
  <c r="CG70" i="64"/>
  <c r="CF70" i="64"/>
  <c r="CE70" i="64"/>
  <c r="CD70" i="64"/>
  <c r="CC70" i="64"/>
  <c r="CB70" i="64"/>
  <c r="CA70" i="64"/>
  <c r="BZ70" i="64"/>
  <c r="BY70" i="64"/>
  <c r="BX70" i="64"/>
  <c r="BW70" i="64"/>
  <c r="BV70" i="64"/>
  <c r="BU70" i="64"/>
  <c r="BT70" i="64"/>
  <c r="BS70" i="64"/>
  <c r="BP70" i="64"/>
  <c r="AB70" i="64"/>
  <c r="Z70" i="64"/>
  <c r="Z84" i="64" s="1"/>
  <c r="Y70" i="64"/>
  <c r="X70" i="64"/>
  <c r="X98" i="64" s="1"/>
  <c r="W70" i="64"/>
  <c r="V70" i="64"/>
  <c r="V84" i="64" s="1"/>
  <c r="U70" i="64"/>
  <c r="U112" i="64" s="1"/>
  <c r="T70" i="64"/>
  <c r="T98" i="64" s="1"/>
  <c r="S70" i="64"/>
  <c r="R70" i="64"/>
  <c r="R84" i="64" s="1"/>
  <c r="Q70" i="64"/>
  <c r="Q98" i="64" s="1"/>
  <c r="P70" i="64"/>
  <c r="P84" i="64" s="1"/>
  <c r="O70" i="64"/>
  <c r="N70" i="64"/>
  <c r="N84" i="64" s="1"/>
  <c r="M70" i="64"/>
  <c r="L70" i="64"/>
  <c r="L112" i="64" s="1"/>
  <c r="K70" i="64"/>
  <c r="J70" i="64"/>
  <c r="J84" i="64" s="1"/>
  <c r="I70" i="64"/>
  <c r="H70" i="64"/>
  <c r="H98" i="64" s="1"/>
  <c r="G70" i="64"/>
  <c r="D70" i="64"/>
  <c r="EL69" i="64"/>
  <c r="DR69" i="64"/>
  <c r="DG69" i="64"/>
  <c r="DE69" i="64"/>
  <c r="DD69" i="64"/>
  <c r="DC69" i="64"/>
  <c r="CZ69" i="64"/>
  <c r="CX69" i="64"/>
  <c r="CW69" i="64"/>
  <c r="CV69" i="64"/>
  <c r="CU69" i="64"/>
  <c r="CT69" i="64"/>
  <c r="CS69" i="64"/>
  <c r="CR69" i="64"/>
  <c r="CQ69" i="64"/>
  <c r="CN69" i="64"/>
  <c r="CL69" i="64"/>
  <c r="CK69" i="64"/>
  <c r="CJ69" i="64"/>
  <c r="CI69" i="64"/>
  <c r="CH69" i="64"/>
  <c r="CG69" i="64"/>
  <c r="CF69" i="64"/>
  <c r="CE69" i="64"/>
  <c r="CD69" i="64"/>
  <c r="CC69" i="64"/>
  <c r="CB69" i="64"/>
  <c r="CA69" i="64"/>
  <c r="BZ69" i="64"/>
  <c r="BY69" i="64"/>
  <c r="BX69" i="64"/>
  <c r="BW69" i="64"/>
  <c r="BV69" i="64"/>
  <c r="BU69" i="64"/>
  <c r="BT69" i="64"/>
  <c r="BS69" i="64"/>
  <c r="BP69" i="64"/>
  <c r="AB69" i="64"/>
  <c r="Z69" i="64"/>
  <c r="Y69" i="64"/>
  <c r="Y83" i="64" s="1"/>
  <c r="X69" i="64"/>
  <c r="W69" i="64"/>
  <c r="W111" i="64" s="1"/>
  <c r="V69" i="64"/>
  <c r="U69" i="64"/>
  <c r="U97" i="64" s="1"/>
  <c r="T69" i="64"/>
  <c r="S69" i="64"/>
  <c r="S83" i="64" s="1"/>
  <c r="R69" i="64"/>
  <c r="Q69" i="64"/>
  <c r="Q83" i="64" s="1"/>
  <c r="P69" i="64"/>
  <c r="O69" i="64"/>
  <c r="O111" i="64" s="1"/>
  <c r="N69" i="64"/>
  <c r="M69" i="64"/>
  <c r="M83" i="64" s="1"/>
  <c r="L69" i="64"/>
  <c r="K69" i="64"/>
  <c r="K97" i="64" s="1"/>
  <c r="J69" i="64"/>
  <c r="J97" i="64" s="1"/>
  <c r="I69" i="64"/>
  <c r="I83" i="64" s="1"/>
  <c r="H69" i="64"/>
  <c r="G69" i="64"/>
  <c r="G111" i="64" s="1"/>
  <c r="D69" i="64"/>
  <c r="EL68" i="64"/>
  <c r="DR68" i="64"/>
  <c r="DG68" i="64"/>
  <c r="DE68" i="64"/>
  <c r="DD68" i="64"/>
  <c r="DC68" i="64"/>
  <c r="CZ68" i="64"/>
  <c r="CX68" i="64"/>
  <c r="CW68" i="64"/>
  <c r="CV68" i="64"/>
  <c r="CU68" i="64"/>
  <c r="CT68" i="64"/>
  <c r="CS68" i="64"/>
  <c r="CR68" i="64"/>
  <c r="CQ68" i="64"/>
  <c r="CN68" i="64"/>
  <c r="CL68" i="64"/>
  <c r="CK68" i="64"/>
  <c r="CJ68" i="64"/>
  <c r="CI68" i="64"/>
  <c r="CH68" i="64"/>
  <c r="CG68" i="64"/>
  <c r="CF68" i="64"/>
  <c r="CE68" i="64"/>
  <c r="CD68" i="64"/>
  <c r="CC68" i="64"/>
  <c r="CB68" i="64"/>
  <c r="CA68" i="64"/>
  <c r="BZ68" i="64"/>
  <c r="BY68" i="64"/>
  <c r="BX68" i="64"/>
  <c r="BW68" i="64"/>
  <c r="BV68" i="64"/>
  <c r="BU68" i="64"/>
  <c r="BT68" i="64"/>
  <c r="BS68" i="64"/>
  <c r="BP68" i="64"/>
  <c r="AB68" i="64"/>
  <c r="Z68" i="64"/>
  <c r="Z82" i="64" s="1"/>
  <c r="Y68" i="64"/>
  <c r="X68" i="64"/>
  <c r="W68" i="64"/>
  <c r="W96" i="64" s="1"/>
  <c r="V68" i="64"/>
  <c r="V82" i="64" s="1"/>
  <c r="U68" i="64"/>
  <c r="U82" i="64" s="1"/>
  <c r="T68" i="64"/>
  <c r="S68" i="64"/>
  <c r="R68" i="64"/>
  <c r="R82" i="64" s="1"/>
  <c r="Q68" i="64"/>
  <c r="P68" i="64"/>
  <c r="O68" i="64"/>
  <c r="N68" i="64"/>
  <c r="N82" i="64" s="1"/>
  <c r="M68" i="64"/>
  <c r="M124" i="64" s="1"/>
  <c r="L68" i="64"/>
  <c r="L96" i="64" s="1"/>
  <c r="K68" i="64"/>
  <c r="J68" i="64"/>
  <c r="J82" i="64" s="1"/>
  <c r="I68" i="64"/>
  <c r="H68" i="64"/>
  <c r="G68" i="64"/>
  <c r="G96" i="64" s="1"/>
  <c r="D68" i="64"/>
  <c r="EL67" i="64"/>
  <c r="DR67" i="64"/>
  <c r="DG67" i="64"/>
  <c r="DE67" i="64"/>
  <c r="DD67" i="64"/>
  <c r="DC67" i="64"/>
  <c r="CZ67" i="64"/>
  <c r="CX67" i="64"/>
  <c r="CW67" i="64"/>
  <c r="CV67" i="64"/>
  <c r="CU67" i="64"/>
  <c r="CT67" i="64"/>
  <c r="CS67" i="64"/>
  <c r="CR67" i="64"/>
  <c r="CQ67" i="64"/>
  <c r="CN67" i="64"/>
  <c r="CL67" i="64"/>
  <c r="CK67" i="64"/>
  <c r="CJ67" i="64"/>
  <c r="CI67" i="64"/>
  <c r="CH67" i="64"/>
  <c r="CG67" i="64"/>
  <c r="CF67" i="64"/>
  <c r="CE67" i="64"/>
  <c r="CD67" i="64"/>
  <c r="CC67" i="64"/>
  <c r="CB67" i="64"/>
  <c r="CA67" i="64"/>
  <c r="BZ67" i="64"/>
  <c r="BY67" i="64"/>
  <c r="BX67" i="64"/>
  <c r="BW67" i="64"/>
  <c r="BV67" i="64"/>
  <c r="BU67" i="64"/>
  <c r="BT67" i="64"/>
  <c r="BS67" i="64"/>
  <c r="BP67" i="64"/>
  <c r="AT67" i="64"/>
  <c r="AS67" i="64"/>
  <c r="AR67" i="64"/>
  <c r="AQ67" i="64"/>
  <c r="AP67" i="64"/>
  <c r="AO67" i="64"/>
  <c r="AN67" i="64"/>
  <c r="AM67" i="64"/>
  <c r="AL67" i="64"/>
  <c r="AK67" i="64"/>
  <c r="AJ67" i="64"/>
  <c r="AI67" i="64"/>
  <c r="AH67" i="64"/>
  <c r="AG67" i="64"/>
  <c r="AF67" i="64"/>
  <c r="AE67" i="64"/>
  <c r="AB67" i="64"/>
  <c r="Z67" i="64"/>
  <c r="Z95" i="64" s="1"/>
  <c r="Y67" i="64"/>
  <c r="Y81" i="64" s="1"/>
  <c r="X67" i="64"/>
  <c r="W67" i="64"/>
  <c r="V67" i="64"/>
  <c r="U67" i="64"/>
  <c r="U81" i="64" s="1"/>
  <c r="T67" i="64"/>
  <c r="S67" i="64"/>
  <c r="R67" i="64"/>
  <c r="Q67" i="64"/>
  <c r="Q95" i="64" s="1"/>
  <c r="P67" i="64"/>
  <c r="P81" i="64" s="1"/>
  <c r="O67" i="64"/>
  <c r="O95" i="64" s="1"/>
  <c r="N67" i="64"/>
  <c r="M67" i="64"/>
  <c r="M95" i="64" s="1"/>
  <c r="L67" i="64"/>
  <c r="K67" i="64"/>
  <c r="J67" i="64"/>
  <c r="I67" i="64"/>
  <c r="I81" i="64" s="1"/>
  <c r="H67" i="64"/>
  <c r="G67" i="64"/>
  <c r="D67" i="64"/>
  <c r="EL66" i="64"/>
  <c r="DR66" i="64"/>
  <c r="DG66" i="64"/>
  <c r="DE66" i="64"/>
  <c r="DD66" i="64"/>
  <c r="DC66" i="64"/>
  <c r="CZ66" i="64"/>
  <c r="CX66" i="64"/>
  <c r="CW66" i="64"/>
  <c r="CV66" i="64"/>
  <c r="CU66" i="64"/>
  <c r="CT66" i="64"/>
  <c r="CS66" i="64"/>
  <c r="CR66" i="64"/>
  <c r="CQ66" i="64"/>
  <c r="CN66" i="64"/>
  <c r="CL66" i="64"/>
  <c r="CK66" i="64"/>
  <c r="CJ66" i="64"/>
  <c r="CI66" i="64"/>
  <c r="CH66" i="64"/>
  <c r="CG66" i="64"/>
  <c r="CF66" i="64"/>
  <c r="CE66" i="64"/>
  <c r="CD66" i="64"/>
  <c r="CC66" i="64"/>
  <c r="CB66" i="64"/>
  <c r="CA66" i="64"/>
  <c r="BZ66" i="64"/>
  <c r="BY66" i="64"/>
  <c r="BX66" i="64"/>
  <c r="BW66" i="64"/>
  <c r="BV66" i="64"/>
  <c r="BU66" i="64"/>
  <c r="BT66" i="64"/>
  <c r="BS66" i="64"/>
  <c r="BP66" i="64"/>
  <c r="AT66" i="64"/>
  <c r="AT92" i="64" s="1"/>
  <c r="AS66" i="64"/>
  <c r="AS79" i="64" s="1"/>
  <c r="AR66" i="64"/>
  <c r="AQ66" i="64"/>
  <c r="AQ92" i="64" s="1"/>
  <c r="AP66" i="64"/>
  <c r="AP105" i="64" s="1"/>
  <c r="AO66" i="64"/>
  <c r="AO79" i="64" s="1"/>
  <c r="AN66" i="64"/>
  <c r="AM66" i="64"/>
  <c r="AM79" i="64" s="1"/>
  <c r="AL66" i="64"/>
  <c r="AK66" i="64"/>
  <c r="AK79" i="64" s="1"/>
  <c r="AJ66" i="64"/>
  <c r="AI66" i="64"/>
  <c r="AI92" i="64" s="1"/>
  <c r="AH66" i="64"/>
  <c r="AH105" i="64" s="1"/>
  <c r="AG66" i="64"/>
  <c r="AG79" i="64" s="1"/>
  <c r="AF66" i="64"/>
  <c r="AE66" i="64"/>
  <c r="AE92" i="64" s="1"/>
  <c r="AB66" i="64"/>
  <c r="Z66" i="64"/>
  <c r="Y66" i="64"/>
  <c r="X66" i="64"/>
  <c r="X94" i="64" s="1"/>
  <c r="W66" i="64"/>
  <c r="W80" i="64" s="1"/>
  <c r="V66" i="64"/>
  <c r="U66" i="64"/>
  <c r="T66" i="64"/>
  <c r="T94" i="64" s="1"/>
  <c r="S66" i="64"/>
  <c r="S80" i="64" s="1"/>
  <c r="R66" i="64"/>
  <c r="Q66" i="64"/>
  <c r="P66" i="64"/>
  <c r="P108" i="64" s="1"/>
  <c r="O66" i="64"/>
  <c r="O80" i="64" s="1"/>
  <c r="N66" i="64"/>
  <c r="M66" i="64"/>
  <c r="L66" i="64"/>
  <c r="L80" i="64" s="1"/>
  <c r="K66" i="64"/>
  <c r="J66" i="64"/>
  <c r="I66" i="64"/>
  <c r="H66" i="64"/>
  <c r="H94" i="64" s="1"/>
  <c r="G66" i="64"/>
  <c r="G80" i="64" s="1"/>
  <c r="D66" i="64"/>
  <c r="EL65" i="64"/>
  <c r="DR65" i="64"/>
  <c r="DG65" i="64"/>
  <c r="DE65" i="64"/>
  <c r="DD65" i="64"/>
  <c r="DC65" i="64"/>
  <c r="CZ65" i="64"/>
  <c r="CX65" i="64"/>
  <c r="CW65" i="64"/>
  <c r="CV65" i="64"/>
  <c r="CU65" i="64"/>
  <c r="CT65" i="64"/>
  <c r="CS65" i="64"/>
  <c r="CR65" i="64"/>
  <c r="CQ65" i="64"/>
  <c r="CN65" i="64"/>
  <c r="CL65" i="64"/>
  <c r="CK65" i="64"/>
  <c r="CJ65" i="64"/>
  <c r="CI65" i="64"/>
  <c r="CH65" i="64"/>
  <c r="CG65" i="64"/>
  <c r="CF65" i="64"/>
  <c r="CE65" i="64"/>
  <c r="CD65" i="64"/>
  <c r="CC65" i="64"/>
  <c r="CB65" i="64"/>
  <c r="CA65" i="64"/>
  <c r="BZ65" i="64"/>
  <c r="BY65" i="64"/>
  <c r="BX65" i="64"/>
  <c r="BW65" i="64"/>
  <c r="BV65" i="64"/>
  <c r="BU65" i="64"/>
  <c r="BT65" i="64"/>
  <c r="BS65" i="64"/>
  <c r="BP65" i="64"/>
  <c r="AT65" i="64"/>
  <c r="AT78" i="64" s="1"/>
  <c r="AS65" i="64"/>
  <c r="AR65" i="64"/>
  <c r="AR104" i="64" s="1"/>
  <c r="AQ65" i="64"/>
  <c r="AP65" i="64"/>
  <c r="AP91" i="64" s="1"/>
  <c r="AO65" i="64"/>
  <c r="AN65" i="64"/>
  <c r="AN78" i="64" s="1"/>
  <c r="AM65" i="64"/>
  <c r="AL65" i="64"/>
  <c r="AL78" i="64" s="1"/>
  <c r="AK65" i="64"/>
  <c r="AJ65" i="64"/>
  <c r="AJ104" i="64" s="1"/>
  <c r="AI65" i="64"/>
  <c r="AH65" i="64"/>
  <c r="AH91" i="64" s="1"/>
  <c r="AG65" i="64"/>
  <c r="AF65" i="64"/>
  <c r="AF78" i="64" s="1"/>
  <c r="AE65" i="64"/>
  <c r="AB65" i="64"/>
  <c r="Z65" i="64"/>
  <c r="Y65" i="64"/>
  <c r="Y93" i="64" s="1"/>
  <c r="X65" i="64"/>
  <c r="W65" i="64"/>
  <c r="W107" i="64" s="1"/>
  <c r="V65" i="64"/>
  <c r="U65" i="64"/>
  <c r="T65" i="64"/>
  <c r="S65" i="64"/>
  <c r="S79" i="64" s="1"/>
  <c r="R65" i="64"/>
  <c r="Q65" i="64"/>
  <c r="P65" i="64"/>
  <c r="O65" i="64"/>
  <c r="O107" i="64" s="1"/>
  <c r="N65" i="64"/>
  <c r="N93" i="64" s="1"/>
  <c r="M65" i="64"/>
  <c r="L65" i="64"/>
  <c r="K65" i="64"/>
  <c r="K93" i="64" s="1"/>
  <c r="J65" i="64"/>
  <c r="I65" i="64"/>
  <c r="I93" i="64" s="1"/>
  <c r="H65" i="64"/>
  <c r="G65" i="64"/>
  <c r="G107" i="64" s="1"/>
  <c r="D65" i="64"/>
  <c r="EL64" i="64"/>
  <c r="DR64" i="64"/>
  <c r="DG64" i="64"/>
  <c r="DE64" i="64"/>
  <c r="DD64" i="64"/>
  <c r="DC64" i="64"/>
  <c r="CZ64" i="64"/>
  <c r="CX64" i="64"/>
  <c r="CW64" i="64"/>
  <c r="CV64" i="64"/>
  <c r="CU64" i="64"/>
  <c r="CT64" i="64"/>
  <c r="CS64" i="64"/>
  <c r="CR64" i="64"/>
  <c r="CQ64" i="64"/>
  <c r="CN64" i="64"/>
  <c r="CL64" i="64"/>
  <c r="CK64" i="64"/>
  <c r="CJ64" i="64"/>
  <c r="CI64" i="64"/>
  <c r="CH64" i="64"/>
  <c r="CG64" i="64"/>
  <c r="CF64" i="64"/>
  <c r="CE64" i="64"/>
  <c r="CD64" i="64"/>
  <c r="CC64" i="64"/>
  <c r="CB64" i="64"/>
  <c r="CA64" i="64"/>
  <c r="BZ64" i="64"/>
  <c r="BY64" i="64"/>
  <c r="BX64" i="64"/>
  <c r="BW64" i="64"/>
  <c r="BV64" i="64"/>
  <c r="BU64" i="64"/>
  <c r="BT64" i="64"/>
  <c r="BS64" i="64"/>
  <c r="BP64" i="64"/>
  <c r="AT64" i="64"/>
  <c r="AS64" i="64"/>
  <c r="AS103" i="64" s="1"/>
  <c r="AR64" i="64"/>
  <c r="AR90" i="64" s="1"/>
  <c r="AQ64" i="64"/>
  <c r="AQ77" i="64" s="1"/>
  <c r="AP64" i="64"/>
  <c r="AO64" i="64"/>
  <c r="AO90" i="64" s="1"/>
  <c r="AN64" i="64"/>
  <c r="AM64" i="64"/>
  <c r="AM77" i="64" s="1"/>
  <c r="AL64" i="64"/>
  <c r="AK64" i="64"/>
  <c r="AK103" i="64" s="1"/>
  <c r="AJ64" i="64"/>
  <c r="AJ90" i="64" s="1"/>
  <c r="AI64" i="64"/>
  <c r="AI77" i="64" s="1"/>
  <c r="AH64" i="64"/>
  <c r="AH103" i="64" s="1"/>
  <c r="AG64" i="64"/>
  <c r="AG90" i="64" s="1"/>
  <c r="AF64" i="64"/>
  <c r="AF116" i="64" s="1"/>
  <c r="AE64" i="64"/>
  <c r="AE77" i="64" s="1"/>
  <c r="AB64" i="64"/>
  <c r="Z64" i="64"/>
  <c r="Z78" i="64" s="1"/>
  <c r="Y64" i="64"/>
  <c r="Y78" i="64" s="1"/>
  <c r="X64" i="64"/>
  <c r="X134" i="64" s="1"/>
  <c r="W64" i="64"/>
  <c r="V64" i="64"/>
  <c r="V78" i="64" s="1"/>
  <c r="U64" i="64"/>
  <c r="U92" i="64" s="1"/>
  <c r="T64" i="64"/>
  <c r="T106" i="64" s="1"/>
  <c r="S64" i="64"/>
  <c r="R64" i="64"/>
  <c r="R78" i="64" s="1"/>
  <c r="Q64" i="64"/>
  <c r="Q78" i="64" s="1"/>
  <c r="P64" i="64"/>
  <c r="P92" i="64" s="1"/>
  <c r="O64" i="64"/>
  <c r="N64" i="64"/>
  <c r="N78" i="64" s="1"/>
  <c r="M64" i="64"/>
  <c r="M78" i="64" s="1"/>
  <c r="L64" i="64"/>
  <c r="L106" i="64" s="1"/>
  <c r="K64" i="64"/>
  <c r="J64" i="64"/>
  <c r="J78" i="64" s="1"/>
  <c r="I64" i="64"/>
  <c r="I78" i="64" s="1"/>
  <c r="H64" i="64"/>
  <c r="G64" i="64"/>
  <c r="D64" i="64"/>
  <c r="EL63" i="64"/>
  <c r="DR63" i="64"/>
  <c r="DG63" i="64"/>
  <c r="DE63" i="64"/>
  <c r="DD63" i="64"/>
  <c r="DC63" i="64"/>
  <c r="CZ63" i="64"/>
  <c r="CX63" i="64"/>
  <c r="CW63" i="64"/>
  <c r="CV63" i="64"/>
  <c r="CU63" i="64"/>
  <c r="CT63" i="64"/>
  <c r="CS63" i="64"/>
  <c r="CR63" i="64"/>
  <c r="CQ63" i="64"/>
  <c r="CN63" i="64"/>
  <c r="CL63" i="64"/>
  <c r="CK63" i="64"/>
  <c r="CJ63" i="64"/>
  <c r="CI63" i="64"/>
  <c r="CH63" i="64"/>
  <c r="CG63" i="64"/>
  <c r="CF63" i="64"/>
  <c r="CE63" i="64"/>
  <c r="CD63" i="64"/>
  <c r="CC63" i="64"/>
  <c r="CB63" i="64"/>
  <c r="CA63" i="64"/>
  <c r="BZ63" i="64"/>
  <c r="BY63" i="64"/>
  <c r="BX63" i="64"/>
  <c r="BW63" i="64"/>
  <c r="BV63" i="64"/>
  <c r="BU63" i="64"/>
  <c r="BT63" i="64"/>
  <c r="BS63" i="64"/>
  <c r="BP63" i="64"/>
  <c r="AT63" i="64"/>
  <c r="AT89" i="64" s="1"/>
  <c r="AS63" i="64"/>
  <c r="AR63" i="64"/>
  <c r="AR89" i="64" s="1"/>
  <c r="AQ63" i="64"/>
  <c r="AP63" i="64"/>
  <c r="AP76" i="64" s="1"/>
  <c r="AO63" i="64"/>
  <c r="AN63" i="64"/>
  <c r="AN102" i="64" s="1"/>
  <c r="AM63" i="64"/>
  <c r="AL63" i="64"/>
  <c r="AL89" i="64" s="1"/>
  <c r="AK63" i="64"/>
  <c r="AJ63" i="64"/>
  <c r="AJ89" i="64" s="1"/>
  <c r="AI63" i="64"/>
  <c r="AH63" i="64"/>
  <c r="AH76" i="64" s="1"/>
  <c r="AG63" i="64"/>
  <c r="AF63" i="64"/>
  <c r="AF102" i="64" s="1"/>
  <c r="AE63" i="64"/>
  <c r="AB63" i="64"/>
  <c r="Z63" i="64"/>
  <c r="Z77" i="64" s="1"/>
  <c r="Y63" i="64"/>
  <c r="Y91" i="64" s="1"/>
  <c r="X63" i="64"/>
  <c r="X77" i="64" s="1"/>
  <c r="W63" i="64"/>
  <c r="W105" i="64" s="1"/>
  <c r="V63" i="64"/>
  <c r="U63" i="64"/>
  <c r="U91" i="64" s="1"/>
  <c r="T63" i="64"/>
  <c r="S63" i="64"/>
  <c r="S91" i="64" s="1"/>
  <c r="R63" i="64"/>
  <c r="R77" i="64" s="1"/>
  <c r="Q63" i="64"/>
  <c r="Q91" i="64" s="1"/>
  <c r="P63" i="64"/>
  <c r="P77" i="64" s="1"/>
  <c r="O63" i="64"/>
  <c r="O91" i="64" s="1"/>
  <c r="N63" i="64"/>
  <c r="M63" i="64"/>
  <c r="M91" i="64" s="1"/>
  <c r="L63" i="64"/>
  <c r="K63" i="64"/>
  <c r="K91" i="64" s="1"/>
  <c r="J63" i="64"/>
  <c r="J77" i="64" s="1"/>
  <c r="I63" i="64"/>
  <c r="I91" i="64" s="1"/>
  <c r="H63" i="64"/>
  <c r="H77" i="64" s="1"/>
  <c r="G63" i="64"/>
  <c r="G105" i="64" s="1"/>
  <c r="D63" i="64"/>
  <c r="EL62" i="64"/>
  <c r="DR62" i="64"/>
  <c r="DG62" i="64"/>
  <c r="DE62" i="64"/>
  <c r="DD62" i="64"/>
  <c r="DC62" i="64"/>
  <c r="CZ62" i="64"/>
  <c r="CX62" i="64"/>
  <c r="CW62" i="64"/>
  <c r="CV62" i="64"/>
  <c r="CU62" i="64"/>
  <c r="CT62" i="64"/>
  <c r="CS62" i="64"/>
  <c r="CR62" i="64"/>
  <c r="CQ62" i="64"/>
  <c r="CN62" i="64"/>
  <c r="CL62" i="64"/>
  <c r="CK62" i="64"/>
  <c r="CJ62" i="64"/>
  <c r="CI62" i="64"/>
  <c r="CH62" i="64"/>
  <c r="CG62" i="64"/>
  <c r="CF62" i="64"/>
  <c r="CE62" i="64"/>
  <c r="CD62" i="64"/>
  <c r="CC62" i="64"/>
  <c r="CB62" i="64"/>
  <c r="CA62" i="64"/>
  <c r="BZ62" i="64"/>
  <c r="BY62" i="64"/>
  <c r="BX62" i="64"/>
  <c r="BW62" i="64"/>
  <c r="BV62" i="64"/>
  <c r="BU62" i="64"/>
  <c r="BT62" i="64"/>
  <c r="BS62" i="64"/>
  <c r="BP62" i="64"/>
  <c r="AT62" i="64"/>
  <c r="AS62" i="64"/>
  <c r="AS75" i="64" s="1"/>
  <c r="AR62" i="64"/>
  <c r="AR88" i="64" s="1"/>
  <c r="AQ62" i="64"/>
  <c r="AQ75" i="64" s="1"/>
  <c r="AP62" i="64"/>
  <c r="AP101" i="64" s="1"/>
  <c r="AO62" i="64"/>
  <c r="AO75" i="64" s="1"/>
  <c r="AN62" i="64"/>
  <c r="AM62" i="64"/>
  <c r="AM75" i="64" s="1"/>
  <c r="AL62" i="64"/>
  <c r="AK62" i="64"/>
  <c r="AK75" i="64" s="1"/>
  <c r="AJ62" i="64"/>
  <c r="AI62" i="64"/>
  <c r="AI75" i="64" s="1"/>
  <c r="AH62" i="64"/>
  <c r="AH101" i="64" s="1"/>
  <c r="AG62" i="64"/>
  <c r="AG75" i="64" s="1"/>
  <c r="AF62" i="64"/>
  <c r="AE62" i="64"/>
  <c r="AE75" i="64" s="1"/>
  <c r="AB62" i="64"/>
  <c r="Z62" i="64"/>
  <c r="Y62" i="64"/>
  <c r="X62" i="64"/>
  <c r="X104" i="64" s="1"/>
  <c r="W62" i="64"/>
  <c r="W76" i="64" s="1"/>
  <c r="V62" i="64"/>
  <c r="U62" i="64"/>
  <c r="U76" i="64" s="1"/>
  <c r="T62" i="64"/>
  <c r="T76" i="64" s="1"/>
  <c r="S62" i="64"/>
  <c r="R62" i="64"/>
  <c r="Q62" i="64"/>
  <c r="P62" i="64"/>
  <c r="P104" i="64" s="1"/>
  <c r="O62" i="64"/>
  <c r="O76" i="64" s="1"/>
  <c r="N62" i="64"/>
  <c r="M62" i="64"/>
  <c r="M90" i="64" s="1"/>
  <c r="L62" i="64"/>
  <c r="L76" i="64" s="1"/>
  <c r="K62" i="64"/>
  <c r="J62" i="64"/>
  <c r="I62" i="64"/>
  <c r="H62" i="64"/>
  <c r="H104" i="64" s="1"/>
  <c r="G62" i="64"/>
  <c r="G76" i="64" s="1"/>
  <c r="D62" i="64"/>
  <c r="EL61" i="64"/>
  <c r="DR61" i="64"/>
  <c r="DG61" i="64"/>
  <c r="DE61" i="64"/>
  <c r="DD61" i="64"/>
  <c r="DC61" i="64"/>
  <c r="CZ61" i="64"/>
  <c r="CX61" i="64"/>
  <c r="CW61" i="64"/>
  <c r="CV61" i="64"/>
  <c r="CU61" i="64"/>
  <c r="CT61" i="64"/>
  <c r="CS61" i="64"/>
  <c r="CR61" i="64"/>
  <c r="CQ61" i="64"/>
  <c r="CN61" i="64"/>
  <c r="CL61" i="64"/>
  <c r="CK61" i="64"/>
  <c r="CJ61" i="64"/>
  <c r="CI61" i="64"/>
  <c r="CH61" i="64"/>
  <c r="CG61" i="64"/>
  <c r="CF61" i="64"/>
  <c r="CE61" i="64"/>
  <c r="CD61" i="64"/>
  <c r="CC61" i="64"/>
  <c r="CB61" i="64"/>
  <c r="CA61" i="64"/>
  <c r="BZ61" i="64"/>
  <c r="BY61" i="64"/>
  <c r="BX61" i="64"/>
  <c r="BW61" i="64"/>
  <c r="BV61" i="64"/>
  <c r="BU61" i="64"/>
  <c r="BT61" i="64"/>
  <c r="BS61" i="64"/>
  <c r="BP61" i="64"/>
  <c r="AT61" i="64"/>
  <c r="AT74" i="64" s="1"/>
  <c r="AS61" i="64"/>
  <c r="AR61" i="64"/>
  <c r="AR74" i="64" s="1"/>
  <c r="AQ61" i="64"/>
  <c r="AP61" i="64"/>
  <c r="AP113" i="64" s="1"/>
  <c r="AO61" i="64"/>
  <c r="AN61" i="64"/>
  <c r="AN74" i="64" s="1"/>
  <c r="AM61" i="64"/>
  <c r="AL61" i="64"/>
  <c r="AL74" i="64" s="1"/>
  <c r="AK61" i="64"/>
  <c r="AJ61" i="64"/>
  <c r="AJ74" i="64" s="1"/>
  <c r="AI61" i="64"/>
  <c r="AH61" i="64"/>
  <c r="AH87" i="64" s="1"/>
  <c r="AG61" i="64"/>
  <c r="AF61" i="64"/>
  <c r="AF74" i="64" s="1"/>
  <c r="AE61" i="64"/>
  <c r="AB61" i="64"/>
  <c r="Z61" i="64"/>
  <c r="Y61" i="64"/>
  <c r="X61" i="64"/>
  <c r="X75" i="64" s="1"/>
  <c r="W61" i="64"/>
  <c r="W117" i="64" s="1"/>
  <c r="V61" i="64"/>
  <c r="U61" i="64"/>
  <c r="T61" i="64"/>
  <c r="T75" i="64" s="1"/>
  <c r="S61" i="64"/>
  <c r="S103" i="64" s="1"/>
  <c r="R61" i="64"/>
  <c r="Q61" i="64"/>
  <c r="P61" i="64"/>
  <c r="P75" i="64" s="1"/>
  <c r="O61" i="64"/>
  <c r="O75" i="64" s="1"/>
  <c r="N61" i="64"/>
  <c r="M61" i="64"/>
  <c r="L61" i="64"/>
  <c r="L75" i="64" s="1"/>
  <c r="K61" i="64"/>
  <c r="K103" i="64" s="1"/>
  <c r="J61" i="64"/>
  <c r="I61" i="64"/>
  <c r="H61" i="64"/>
  <c r="H75" i="64" s="1"/>
  <c r="G61" i="64"/>
  <c r="G75" i="64" s="1"/>
  <c r="D61" i="64"/>
  <c r="EL60" i="64"/>
  <c r="DR60" i="64"/>
  <c r="DG60" i="64"/>
  <c r="DE60" i="64"/>
  <c r="DD60" i="64"/>
  <c r="DC60" i="64"/>
  <c r="CZ60" i="64"/>
  <c r="CX60" i="64"/>
  <c r="CW60" i="64"/>
  <c r="CV60" i="64"/>
  <c r="CU60" i="64"/>
  <c r="CT60" i="64"/>
  <c r="CS60" i="64"/>
  <c r="CR60" i="64"/>
  <c r="CQ60" i="64"/>
  <c r="CN60" i="64"/>
  <c r="CL60" i="64"/>
  <c r="CK60" i="64"/>
  <c r="CJ60" i="64"/>
  <c r="CI60" i="64"/>
  <c r="CH60" i="64"/>
  <c r="CG60" i="64"/>
  <c r="CF60" i="64"/>
  <c r="CE60" i="64"/>
  <c r="CD60" i="64"/>
  <c r="CC60" i="64"/>
  <c r="CB60" i="64"/>
  <c r="CA60" i="64"/>
  <c r="BZ60" i="64"/>
  <c r="BY60" i="64"/>
  <c r="BX60" i="64"/>
  <c r="BW60" i="64"/>
  <c r="BV60" i="64"/>
  <c r="BU60" i="64"/>
  <c r="BT60" i="64"/>
  <c r="BS60" i="64"/>
  <c r="BP60" i="64"/>
  <c r="AT60" i="64"/>
  <c r="AS60" i="64"/>
  <c r="AS99" i="64" s="1"/>
  <c r="AR60" i="64"/>
  <c r="AQ60" i="64"/>
  <c r="AQ73" i="64" s="1"/>
  <c r="AP60" i="64"/>
  <c r="AO60" i="64"/>
  <c r="AO99" i="64" s="1"/>
  <c r="AN60" i="64"/>
  <c r="AM60" i="64"/>
  <c r="AM73" i="64" s="1"/>
  <c r="AL60" i="64"/>
  <c r="AK60" i="64"/>
  <c r="AK99" i="64" s="1"/>
  <c r="AJ60" i="64"/>
  <c r="AI60" i="64"/>
  <c r="AI73" i="64" s="1"/>
  <c r="AH60" i="64"/>
  <c r="AG60" i="64"/>
  <c r="AG73" i="64" s="1"/>
  <c r="AF60" i="64"/>
  <c r="AE60" i="64"/>
  <c r="AE73" i="64" s="1"/>
  <c r="AB60" i="64"/>
  <c r="Z60" i="64"/>
  <c r="Z88" i="64" s="1"/>
  <c r="Y60" i="64"/>
  <c r="Y74" i="64" s="1"/>
  <c r="X60" i="64"/>
  <c r="W60" i="64"/>
  <c r="V60" i="64"/>
  <c r="V88" i="64" s="1"/>
  <c r="U60" i="64"/>
  <c r="U88" i="64" s="1"/>
  <c r="T60" i="64"/>
  <c r="T102" i="64" s="1"/>
  <c r="S60" i="64"/>
  <c r="R60" i="64"/>
  <c r="R88" i="64" s="1"/>
  <c r="Q60" i="64"/>
  <c r="Q88" i="64" s="1"/>
  <c r="P60" i="64"/>
  <c r="O60" i="64"/>
  <c r="N60" i="64"/>
  <c r="N88" i="64" s="1"/>
  <c r="M60" i="64"/>
  <c r="M74" i="64" s="1"/>
  <c r="L60" i="64"/>
  <c r="L144" i="64" s="1"/>
  <c r="K60" i="64"/>
  <c r="J60" i="64"/>
  <c r="J88" i="64" s="1"/>
  <c r="I60" i="64"/>
  <c r="I74" i="64" s="1"/>
  <c r="H60" i="64"/>
  <c r="G60" i="64"/>
  <c r="D60" i="64"/>
  <c r="EL59" i="64"/>
  <c r="DR59" i="64"/>
  <c r="DG59" i="64"/>
  <c r="DE59" i="64"/>
  <c r="DD59" i="64"/>
  <c r="DC59" i="64"/>
  <c r="CZ59" i="64"/>
  <c r="CX59" i="64"/>
  <c r="CW59" i="64"/>
  <c r="CV59" i="64"/>
  <c r="CU59" i="64"/>
  <c r="CT59" i="64"/>
  <c r="CS59" i="64"/>
  <c r="CR59" i="64"/>
  <c r="CQ59" i="64"/>
  <c r="CN59" i="64"/>
  <c r="CL59" i="64"/>
  <c r="CK59" i="64"/>
  <c r="CJ59" i="64"/>
  <c r="CI59" i="64"/>
  <c r="CH59" i="64"/>
  <c r="CG59" i="64"/>
  <c r="CF59" i="64"/>
  <c r="CE59" i="64"/>
  <c r="CD59" i="64"/>
  <c r="CC59" i="64"/>
  <c r="CB59" i="64"/>
  <c r="CA59" i="64"/>
  <c r="BZ59" i="64"/>
  <c r="BY59" i="64"/>
  <c r="BX59" i="64"/>
  <c r="BW59" i="64"/>
  <c r="BV59" i="64"/>
  <c r="BU59" i="64"/>
  <c r="BT59" i="64"/>
  <c r="BS59" i="64"/>
  <c r="BP59" i="64"/>
  <c r="AT59" i="64"/>
  <c r="AT72" i="64" s="1"/>
  <c r="AS59" i="64"/>
  <c r="AS111" i="64" s="1"/>
  <c r="AR59" i="64"/>
  <c r="AR98" i="64" s="1"/>
  <c r="AQ59" i="64"/>
  <c r="AP59" i="64"/>
  <c r="AP72" i="64" s="1"/>
  <c r="AO59" i="64"/>
  <c r="AN59" i="64"/>
  <c r="AN72" i="64" s="1"/>
  <c r="AM59" i="64"/>
  <c r="AL59" i="64"/>
  <c r="AL72" i="64" s="1"/>
  <c r="AK59" i="64"/>
  <c r="AJ59" i="64"/>
  <c r="AJ98" i="64" s="1"/>
  <c r="AI59" i="64"/>
  <c r="AH59" i="64"/>
  <c r="AH72" i="64" s="1"/>
  <c r="AG59" i="64"/>
  <c r="AF59" i="64"/>
  <c r="AF98" i="64" s="1"/>
  <c r="AE59" i="64"/>
  <c r="AB59" i="64"/>
  <c r="Z59" i="64"/>
  <c r="Z73" i="64" s="1"/>
  <c r="Y59" i="64"/>
  <c r="Y87" i="64" s="1"/>
  <c r="X59" i="64"/>
  <c r="X73" i="64" s="1"/>
  <c r="W59" i="64"/>
  <c r="W87" i="64" s="1"/>
  <c r="V59" i="64"/>
  <c r="U59" i="64"/>
  <c r="U87" i="64" s="1"/>
  <c r="T59" i="64"/>
  <c r="S59" i="64"/>
  <c r="S87" i="64" s="1"/>
  <c r="R59" i="64"/>
  <c r="R73" i="64" s="1"/>
  <c r="Q59" i="64"/>
  <c r="Q87" i="64" s="1"/>
  <c r="P59" i="64"/>
  <c r="P73" i="64" s="1"/>
  <c r="O59" i="64"/>
  <c r="O87" i="64" s="1"/>
  <c r="N59" i="64"/>
  <c r="M59" i="64"/>
  <c r="M87" i="64" s="1"/>
  <c r="L59" i="64"/>
  <c r="K59" i="64"/>
  <c r="K87" i="64" s="1"/>
  <c r="J59" i="64"/>
  <c r="J73" i="64" s="1"/>
  <c r="I59" i="64"/>
  <c r="I87" i="64" s="1"/>
  <c r="H59" i="64"/>
  <c r="H73" i="64" s="1"/>
  <c r="G59" i="64"/>
  <c r="G101" i="64" s="1"/>
  <c r="D59" i="64"/>
  <c r="EL58" i="64"/>
  <c r="EJ58" i="64"/>
  <c r="EI58" i="64"/>
  <c r="EH58" i="64"/>
  <c r="EG58" i="64"/>
  <c r="DR58" i="64"/>
  <c r="DG58" i="64"/>
  <c r="DE58" i="64"/>
  <c r="DD58" i="64"/>
  <c r="DC58" i="64"/>
  <c r="CZ58" i="64"/>
  <c r="CX58" i="64"/>
  <c r="CW58" i="64"/>
  <c r="CV58" i="64"/>
  <c r="CU58" i="64"/>
  <c r="CT58" i="64"/>
  <c r="CS58" i="64"/>
  <c r="CR58" i="64"/>
  <c r="CQ58" i="64"/>
  <c r="CN58" i="64"/>
  <c r="CL58" i="64"/>
  <c r="CK58" i="64"/>
  <c r="CJ58" i="64"/>
  <c r="CI58" i="64"/>
  <c r="CH58" i="64"/>
  <c r="CG58" i="64"/>
  <c r="CF58" i="64"/>
  <c r="CE58" i="64"/>
  <c r="CD58" i="64"/>
  <c r="CC58" i="64"/>
  <c r="CB58" i="64"/>
  <c r="CA58" i="64"/>
  <c r="BZ58" i="64"/>
  <c r="BY58" i="64"/>
  <c r="BX58" i="64"/>
  <c r="BW58" i="64"/>
  <c r="BV58" i="64"/>
  <c r="BU58" i="64"/>
  <c r="BT58" i="64"/>
  <c r="BS58" i="64"/>
  <c r="BP58" i="64"/>
  <c r="AT58" i="64"/>
  <c r="AS58" i="64"/>
  <c r="AS97" i="64" s="1"/>
  <c r="AR58" i="64"/>
  <c r="AQ58" i="64"/>
  <c r="AQ71" i="64" s="1"/>
  <c r="AP58" i="64"/>
  <c r="AO58" i="64"/>
  <c r="AO71" i="64" s="1"/>
  <c r="AN58" i="64"/>
  <c r="AM58" i="64"/>
  <c r="AL58" i="64"/>
  <c r="AL123" i="64" s="1"/>
  <c r="AK58" i="64"/>
  <c r="AK71" i="64" s="1"/>
  <c r="AJ58" i="64"/>
  <c r="AI58" i="64"/>
  <c r="AI84" i="64" s="1"/>
  <c r="AH58" i="64"/>
  <c r="AH97" i="64" s="1"/>
  <c r="AG58" i="64"/>
  <c r="AG71" i="64" s="1"/>
  <c r="AF58" i="64"/>
  <c r="AE58" i="64"/>
  <c r="AB58" i="64"/>
  <c r="D58" i="64"/>
  <c r="EL57" i="64"/>
  <c r="DR57" i="64"/>
  <c r="DG57" i="64"/>
  <c r="DE57" i="64"/>
  <c r="DD57" i="64"/>
  <c r="DC57" i="64"/>
  <c r="CZ57" i="64"/>
  <c r="CX57" i="64"/>
  <c r="CW57" i="64"/>
  <c r="CV57" i="64"/>
  <c r="CU57" i="64"/>
  <c r="CT57" i="64"/>
  <c r="CS57" i="64"/>
  <c r="CR57" i="64"/>
  <c r="CQ57" i="64"/>
  <c r="CN57" i="64"/>
  <c r="BP57" i="64"/>
  <c r="AT57" i="64"/>
  <c r="AS57" i="64"/>
  <c r="AR57" i="64"/>
  <c r="AR70" i="64" s="1"/>
  <c r="AQ57" i="64"/>
  <c r="AP57" i="64"/>
  <c r="AO57" i="64"/>
  <c r="AN57" i="64"/>
  <c r="AN70" i="64" s="1"/>
  <c r="AM57" i="64"/>
  <c r="AL57" i="64"/>
  <c r="AK57" i="64"/>
  <c r="AJ57" i="64"/>
  <c r="AJ70" i="64" s="1"/>
  <c r="AI57" i="64"/>
  <c r="AH57" i="64"/>
  <c r="AG57" i="64"/>
  <c r="AF57" i="64"/>
  <c r="AF70" i="64" s="1"/>
  <c r="AE57" i="64"/>
  <c r="AE96" i="64" s="1"/>
  <c r="AB57" i="64"/>
  <c r="D57" i="64"/>
  <c r="EL56" i="64"/>
  <c r="DR56" i="64"/>
  <c r="DG56" i="64"/>
  <c r="DE56" i="64"/>
  <c r="DD56" i="64"/>
  <c r="DC56" i="64"/>
  <c r="CZ56" i="64"/>
  <c r="CX56" i="64"/>
  <c r="CW56" i="64"/>
  <c r="CV56" i="64"/>
  <c r="CU56" i="64"/>
  <c r="CT56" i="64"/>
  <c r="CS56" i="64"/>
  <c r="CR56" i="64"/>
  <c r="CQ56" i="64"/>
  <c r="CN56" i="64"/>
  <c r="BP56" i="64"/>
  <c r="AT56" i="64"/>
  <c r="AS56" i="64"/>
  <c r="AS82" i="64" s="1"/>
  <c r="AR56" i="64"/>
  <c r="AR82" i="64" s="1"/>
  <c r="AQ56" i="64"/>
  <c r="AQ69" i="64" s="1"/>
  <c r="AP56" i="64"/>
  <c r="AO56" i="64"/>
  <c r="AO95" i="64" s="1"/>
  <c r="AN56" i="64"/>
  <c r="AN95" i="64" s="1"/>
  <c r="AM56" i="64"/>
  <c r="AL56" i="64"/>
  <c r="AK56" i="64"/>
  <c r="AK95" i="64" s="1"/>
  <c r="AJ56" i="64"/>
  <c r="AJ82" i="64" s="1"/>
  <c r="AI56" i="64"/>
  <c r="AI69" i="64" s="1"/>
  <c r="AH56" i="64"/>
  <c r="AH95" i="64" s="1"/>
  <c r="AG56" i="64"/>
  <c r="AG82" i="64" s="1"/>
  <c r="AF56" i="64"/>
  <c r="AE56" i="64"/>
  <c r="AE69" i="64" s="1"/>
  <c r="AB56" i="64"/>
  <c r="D56" i="64"/>
  <c r="EL55" i="64"/>
  <c r="DR55" i="64"/>
  <c r="DG55" i="64"/>
  <c r="DE55" i="64"/>
  <c r="DD55" i="64"/>
  <c r="DC55" i="64"/>
  <c r="CZ55" i="64"/>
  <c r="CX55" i="64"/>
  <c r="CW55" i="64"/>
  <c r="CV55" i="64"/>
  <c r="CU55" i="64"/>
  <c r="CT55" i="64"/>
  <c r="CS55" i="64"/>
  <c r="CR55" i="64"/>
  <c r="CQ55" i="64"/>
  <c r="CN55" i="64"/>
  <c r="BP55" i="64"/>
  <c r="AT55" i="64"/>
  <c r="AS55" i="64"/>
  <c r="AR55" i="64"/>
  <c r="AR94" i="64" s="1"/>
  <c r="AQ55" i="64"/>
  <c r="AP55" i="64"/>
  <c r="AO55" i="64"/>
  <c r="AN55" i="64"/>
  <c r="AN81" i="64" s="1"/>
  <c r="AM55" i="64"/>
  <c r="AL55" i="64"/>
  <c r="AK55" i="64"/>
  <c r="AJ55" i="64"/>
  <c r="AJ81" i="64" s="1"/>
  <c r="AI55" i="64"/>
  <c r="AH55" i="64"/>
  <c r="AH68" i="64" s="1"/>
  <c r="AG55" i="64"/>
  <c r="AF55" i="64"/>
  <c r="AF94" i="64" s="1"/>
  <c r="AE55" i="64"/>
  <c r="AE81" i="64" s="1"/>
  <c r="AB55" i="64"/>
  <c r="D55" i="64"/>
  <c r="EL54" i="64"/>
  <c r="DR54" i="64"/>
  <c r="DG54" i="64"/>
  <c r="DE54" i="64"/>
  <c r="DD54" i="64"/>
  <c r="DC54" i="64"/>
  <c r="CZ54" i="64"/>
  <c r="CX54" i="64"/>
  <c r="CW54" i="64"/>
  <c r="CV54" i="64"/>
  <c r="CU54" i="64"/>
  <c r="CT54" i="64"/>
  <c r="CS54" i="64"/>
  <c r="CR54" i="64"/>
  <c r="CQ54" i="64"/>
  <c r="CN54" i="64"/>
  <c r="BP54" i="64"/>
  <c r="AT54" i="64"/>
  <c r="AS54" i="64"/>
  <c r="AR54" i="64"/>
  <c r="AQ54" i="64"/>
  <c r="AP54" i="64"/>
  <c r="AO54" i="64"/>
  <c r="AN54" i="64"/>
  <c r="AM54" i="64"/>
  <c r="AL54" i="64"/>
  <c r="AK54" i="64"/>
  <c r="AJ54" i="64"/>
  <c r="AI54" i="64"/>
  <c r="AH54" i="64"/>
  <c r="AG54" i="64"/>
  <c r="AF54" i="64"/>
  <c r="AE54" i="64"/>
  <c r="AB54" i="64"/>
  <c r="D54" i="64"/>
  <c r="EL53" i="64"/>
  <c r="DR53" i="64"/>
  <c r="DG53" i="64"/>
  <c r="CZ53" i="64"/>
  <c r="CX53" i="64"/>
  <c r="CW53" i="64"/>
  <c r="CV53" i="64"/>
  <c r="CU53" i="64"/>
  <c r="CT53" i="64"/>
  <c r="CS53" i="64"/>
  <c r="CR53" i="64"/>
  <c r="CQ53" i="64"/>
  <c r="CN53" i="64"/>
  <c r="BP53" i="64"/>
  <c r="AB53" i="64"/>
  <c r="D53" i="64"/>
  <c r="EL52" i="64"/>
  <c r="DR52" i="64"/>
  <c r="DG52" i="64"/>
  <c r="CZ52" i="64"/>
  <c r="CX52" i="64"/>
  <c r="CW52" i="64"/>
  <c r="CV52" i="64"/>
  <c r="CU52" i="64"/>
  <c r="CT52" i="64"/>
  <c r="CS52" i="64"/>
  <c r="CR52" i="64"/>
  <c r="CQ52" i="64"/>
  <c r="CN52" i="64"/>
  <c r="BP52" i="64"/>
  <c r="AB52" i="64"/>
  <c r="D52" i="64"/>
  <c r="EL51" i="64"/>
  <c r="DR51" i="64"/>
  <c r="DG51" i="64"/>
  <c r="CZ51" i="64"/>
  <c r="CX51" i="64"/>
  <c r="CW51" i="64"/>
  <c r="CV51" i="64"/>
  <c r="CU51" i="64"/>
  <c r="CT51" i="64"/>
  <c r="CS51" i="64"/>
  <c r="CR51" i="64"/>
  <c r="CQ51" i="64"/>
  <c r="CN51" i="64"/>
  <c r="BP51" i="64"/>
  <c r="AB51" i="64"/>
  <c r="D51" i="64"/>
  <c r="EL50" i="64"/>
  <c r="DR50" i="64"/>
  <c r="DG50" i="64"/>
  <c r="CZ50" i="64"/>
  <c r="CX50" i="64"/>
  <c r="CW50" i="64"/>
  <c r="CV50" i="64"/>
  <c r="CU50" i="64"/>
  <c r="CT50" i="64"/>
  <c r="CS50" i="64"/>
  <c r="CR50" i="64"/>
  <c r="CQ50" i="64"/>
  <c r="CN50" i="64"/>
  <c r="BP50" i="64"/>
  <c r="AB50" i="64"/>
  <c r="D50" i="64"/>
  <c r="EL49" i="64"/>
  <c r="DR49" i="64"/>
  <c r="DG49" i="64"/>
  <c r="CZ49" i="64"/>
  <c r="CX49" i="64"/>
  <c r="CW49" i="64"/>
  <c r="CV49" i="64"/>
  <c r="CU49" i="64"/>
  <c r="CT49" i="64"/>
  <c r="CS49" i="64"/>
  <c r="CR49" i="64"/>
  <c r="CQ49" i="64"/>
  <c r="CN49" i="64"/>
  <c r="BP49" i="64"/>
  <c r="AB49" i="64"/>
  <c r="D49" i="64"/>
  <c r="EL48" i="64"/>
  <c r="DR48" i="64"/>
  <c r="DG48" i="64"/>
  <c r="CZ48" i="64"/>
  <c r="CX48" i="64"/>
  <c r="CW48" i="64"/>
  <c r="CV48" i="64"/>
  <c r="CU48" i="64"/>
  <c r="CT48" i="64"/>
  <c r="CS48" i="64"/>
  <c r="CR48" i="64"/>
  <c r="CQ48" i="64"/>
  <c r="CN48" i="64"/>
  <c r="BP48" i="64"/>
  <c r="AB48" i="64"/>
  <c r="D48" i="64"/>
  <c r="EL47" i="64"/>
  <c r="DR47" i="64"/>
  <c r="DG47" i="64"/>
  <c r="CZ47" i="64"/>
  <c r="CX47" i="64"/>
  <c r="CW47" i="64"/>
  <c r="CV47" i="64"/>
  <c r="CU47" i="64"/>
  <c r="CT47" i="64"/>
  <c r="CS47" i="64"/>
  <c r="CR47" i="64"/>
  <c r="CQ47" i="64"/>
  <c r="CN47" i="64"/>
  <c r="BP47" i="64"/>
  <c r="AB47" i="64"/>
  <c r="D47" i="64"/>
  <c r="EL46" i="64"/>
  <c r="DR46" i="64"/>
  <c r="DG46" i="64"/>
  <c r="CZ46" i="64"/>
  <c r="CX46" i="64"/>
  <c r="CW46" i="64"/>
  <c r="CV46" i="64"/>
  <c r="CU46" i="64"/>
  <c r="CT46" i="64"/>
  <c r="CS46" i="64"/>
  <c r="CR46" i="64"/>
  <c r="CQ46" i="64"/>
  <c r="CN46" i="64"/>
  <c r="BP46" i="64"/>
  <c r="AB46" i="64"/>
  <c r="D46" i="64"/>
  <c r="EL45" i="64"/>
  <c r="DR45" i="64"/>
  <c r="DG45" i="64"/>
  <c r="CZ45" i="64"/>
  <c r="CX45" i="64"/>
  <c r="CW45" i="64"/>
  <c r="CV45" i="64"/>
  <c r="CU45" i="64"/>
  <c r="CT45" i="64"/>
  <c r="CS45" i="64"/>
  <c r="CR45" i="64"/>
  <c r="CQ45" i="64"/>
  <c r="CN45" i="64"/>
  <c r="BP45" i="64"/>
  <c r="AB45" i="64"/>
  <c r="D45" i="64"/>
  <c r="EL44" i="64"/>
  <c r="EJ44" i="64"/>
  <c r="EI44" i="64"/>
  <c r="EH44" i="64"/>
  <c r="EG44" i="64"/>
  <c r="DR44" i="64"/>
  <c r="DG44" i="64"/>
  <c r="CZ44" i="64"/>
  <c r="CX44" i="64"/>
  <c r="CW44" i="64"/>
  <c r="CV44" i="64"/>
  <c r="CU44" i="64"/>
  <c r="CT44" i="64"/>
  <c r="CS44" i="64"/>
  <c r="CR44" i="64"/>
  <c r="CQ44" i="64"/>
  <c r="CN44" i="64"/>
  <c r="CL44" i="64"/>
  <c r="CK44" i="64"/>
  <c r="CJ44" i="64"/>
  <c r="CI44" i="64"/>
  <c r="CH44" i="64"/>
  <c r="CG44" i="64"/>
  <c r="CF44" i="64"/>
  <c r="CE44" i="64"/>
  <c r="CD44" i="64"/>
  <c r="CC44" i="64"/>
  <c r="CB44" i="64"/>
  <c r="CA44" i="64"/>
  <c r="BZ44" i="64"/>
  <c r="BY44" i="64"/>
  <c r="BX44" i="64"/>
  <c r="BW44" i="64"/>
  <c r="BV44" i="64"/>
  <c r="BU44" i="64"/>
  <c r="BT44" i="64"/>
  <c r="BS44" i="64"/>
  <c r="BP44" i="64"/>
  <c r="AB44" i="64"/>
  <c r="D44" i="64"/>
  <c r="EL43" i="64"/>
  <c r="DR43" i="64"/>
  <c r="DG43" i="64"/>
  <c r="CZ43" i="64"/>
  <c r="CX43" i="64"/>
  <c r="CW43" i="64"/>
  <c r="CV43" i="64"/>
  <c r="CU43" i="64"/>
  <c r="CT43" i="64"/>
  <c r="CS43" i="64"/>
  <c r="CR43" i="64"/>
  <c r="CQ43" i="64"/>
  <c r="CN43" i="64"/>
  <c r="CL43" i="64"/>
  <c r="CK43" i="64"/>
  <c r="CJ43" i="64"/>
  <c r="CI43" i="64"/>
  <c r="CH43" i="64"/>
  <c r="CG43" i="64"/>
  <c r="CF43" i="64"/>
  <c r="CE43" i="64"/>
  <c r="CD43" i="64"/>
  <c r="CC43" i="64"/>
  <c r="CB43" i="64"/>
  <c r="CA43" i="64"/>
  <c r="BZ43" i="64"/>
  <c r="BY43" i="64"/>
  <c r="BX43" i="64"/>
  <c r="BW43" i="64"/>
  <c r="BV43" i="64"/>
  <c r="BU43" i="64"/>
  <c r="BT43" i="64"/>
  <c r="BS43" i="64"/>
  <c r="BP43" i="64"/>
  <c r="AB43" i="64"/>
  <c r="Z43" i="64"/>
  <c r="Y43" i="64"/>
  <c r="X43" i="64"/>
  <c r="W43" i="64"/>
  <c r="V43" i="64"/>
  <c r="U43" i="64"/>
  <c r="T43" i="64"/>
  <c r="S43" i="64"/>
  <c r="R43" i="64"/>
  <c r="Q43" i="64"/>
  <c r="P43" i="64"/>
  <c r="O43" i="64"/>
  <c r="N43" i="64"/>
  <c r="M43" i="64"/>
  <c r="L43" i="64"/>
  <c r="K43" i="64"/>
  <c r="J43" i="64"/>
  <c r="I43" i="64"/>
  <c r="H43" i="64"/>
  <c r="G43" i="64"/>
  <c r="D43" i="64"/>
  <c r="EL42" i="64"/>
  <c r="DR42" i="64"/>
  <c r="DG42" i="64"/>
  <c r="CZ42" i="64"/>
  <c r="CX42" i="64"/>
  <c r="CW42" i="64"/>
  <c r="CV42" i="64"/>
  <c r="CU42" i="64"/>
  <c r="CT42" i="64"/>
  <c r="CS42" i="64"/>
  <c r="CR42" i="64"/>
  <c r="CQ42" i="64"/>
  <c r="CN42" i="64"/>
  <c r="CL42" i="64"/>
  <c r="CK42" i="64"/>
  <c r="CJ42" i="64"/>
  <c r="CI42" i="64"/>
  <c r="CH42" i="64"/>
  <c r="CG42" i="64"/>
  <c r="CF42" i="64"/>
  <c r="CE42" i="64"/>
  <c r="CD42" i="64"/>
  <c r="CC42" i="64"/>
  <c r="CB42" i="64"/>
  <c r="CA42" i="64"/>
  <c r="BZ42" i="64"/>
  <c r="BY42" i="64"/>
  <c r="BX42" i="64"/>
  <c r="BW42" i="64"/>
  <c r="BV42" i="64"/>
  <c r="BU42" i="64"/>
  <c r="BT42" i="64"/>
  <c r="BS42" i="64"/>
  <c r="BP42" i="64"/>
  <c r="AB42" i="64"/>
  <c r="Z42" i="64"/>
  <c r="Y42" i="64"/>
  <c r="X42" i="64"/>
  <c r="W42" i="64"/>
  <c r="V42" i="64"/>
  <c r="U42" i="64"/>
  <c r="T42" i="64"/>
  <c r="S42" i="64"/>
  <c r="R42" i="64"/>
  <c r="Q42" i="64"/>
  <c r="P42" i="64"/>
  <c r="O42" i="64"/>
  <c r="N42" i="64"/>
  <c r="M42" i="64"/>
  <c r="L42" i="64"/>
  <c r="K42" i="64"/>
  <c r="J42" i="64"/>
  <c r="I42" i="64"/>
  <c r="H42" i="64"/>
  <c r="G42" i="64"/>
  <c r="D42" i="64"/>
  <c r="EL41" i="64"/>
  <c r="DR41" i="64"/>
  <c r="DG41" i="64"/>
  <c r="DE41" i="64"/>
  <c r="DD41" i="64"/>
  <c r="DC41" i="64"/>
  <c r="CZ41" i="64"/>
  <c r="CX41" i="64"/>
  <c r="CW41" i="64"/>
  <c r="CV41" i="64"/>
  <c r="CU41" i="64"/>
  <c r="CT41" i="64"/>
  <c r="CS41" i="64"/>
  <c r="CR41" i="64"/>
  <c r="CQ41" i="64"/>
  <c r="CN41" i="64"/>
  <c r="CL41" i="64"/>
  <c r="CK41" i="64"/>
  <c r="CJ41" i="64"/>
  <c r="CI41" i="64"/>
  <c r="CH41" i="64"/>
  <c r="CG41" i="64"/>
  <c r="CF41" i="64"/>
  <c r="CE41" i="64"/>
  <c r="CD41" i="64"/>
  <c r="CC41" i="64"/>
  <c r="CB41" i="64"/>
  <c r="CA41" i="64"/>
  <c r="BZ41" i="64"/>
  <c r="BY41" i="64"/>
  <c r="BX41" i="64"/>
  <c r="BW41" i="64"/>
  <c r="BV41" i="64"/>
  <c r="BU41" i="64"/>
  <c r="BT41" i="64"/>
  <c r="BS41" i="64"/>
  <c r="BP41" i="64"/>
  <c r="AT41" i="64"/>
  <c r="AS41" i="64"/>
  <c r="AR41" i="64"/>
  <c r="AQ41" i="64"/>
  <c r="AP41" i="64"/>
  <c r="AO41" i="64"/>
  <c r="AN41" i="64"/>
  <c r="AM41" i="64"/>
  <c r="AL41" i="64"/>
  <c r="AK41" i="64"/>
  <c r="AJ41" i="64"/>
  <c r="AI41" i="64"/>
  <c r="AH41" i="64"/>
  <c r="AG41" i="64"/>
  <c r="AF41" i="64"/>
  <c r="AE41" i="64"/>
  <c r="AB41" i="64"/>
  <c r="Z41" i="64"/>
  <c r="Y41" i="64"/>
  <c r="X41" i="64"/>
  <c r="W41" i="64"/>
  <c r="V41" i="64"/>
  <c r="U41" i="64"/>
  <c r="T41" i="64"/>
  <c r="S41" i="64"/>
  <c r="R41" i="64"/>
  <c r="Q41" i="64"/>
  <c r="P41" i="64"/>
  <c r="O41" i="64"/>
  <c r="N41" i="64"/>
  <c r="M41" i="64"/>
  <c r="L41" i="64"/>
  <c r="K41" i="64"/>
  <c r="J41" i="64"/>
  <c r="I41" i="64"/>
  <c r="H41" i="64"/>
  <c r="G41" i="64"/>
  <c r="D41" i="64"/>
  <c r="EL40" i="64"/>
  <c r="DR40" i="64"/>
  <c r="DG40" i="64"/>
  <c r="DE40" i="64"/>
  <c r="DD40" i="64"/>
  <c r="DC40" i="64"/>
  <c r="CZ40" i="64"/>
  <c r="CX40" i="64"/>
  <c r="CW40" i="64"/>
  <c r="CV40" i="64"/>
  <c r="CU40" i="64"/>
  <c r="CT40" i="64"/>
  <c r="CS40" i="64"/>
  <c r="CR40" i="64"/>
  <c r="CQ40" i="64"/>
  <c r="CN40" i="64"/>
  <c r="CL40" i="64"/>
  <c r="CK40" i="64"/>
  <c r="CJ40" i="64"/>
  <c r="CI40" i="64"/>
  <c r="CH40" i="64"/>
  <c r="CG40" i="64"/>
  <c r="CF40" i="64"/>
  <c r="CE40" i="64"/>
  <c r="CD40" i="64"/>
  <c r="CC40" i="64"/>
  <c r="CB40" i="64"/>
  <c r="CA40" i="64"/>
  <c r="BZ40" i="64"/>
  <c r="BY40" i="64"/>
  <c r="BX40" i="64"/>
  <c r="BW40" i="64"/>
  <c r="BV40" i="64"/>
  <c r="BU40" i="64"/>
  <c r="BT40" i="64"/>
  <c r="BS40" i="64"/>
  <c r="BP40" i="64"/>
  <c r="AB40" i="64"/>
  <c r="Z40" i="64"/>
  <c r="Y40" i="64"/>
  <c r="X40" i="64"/>
  <c r="W40" i="64"/>
  <c r="V40" i="64"/>
  <c r="U40" i="64"/>
  <c r="T40" i="64"/>
  <c r="S40" i="64"/>
  <c r="R40" i="64"/>
  <c r="Q40" i="64"/>
  <c r="P40" i="64"/>
  <c r="O40" i="64"/>
  <c r="N40" i="64"/>
  <c r="M40" i="64"/>
  <c r="L40" i="64"/>
  <c r="K40" i="64"/>
  <c r="J40" i="64"/>
  <c r="I40" i="64"/>
  <c r="H40" i="64"/>
  <c r="G40" i="64"/>
  <c r="D40" i="64"/>
  <c r="EL39" i="64"/>
  <c r="DR39" i="64"/>
  <c r="DG39" i="64"/>
  <c r="DE39" i="64"/>
  <c r="DD39" i="64"/>
  <c r="DC39" i="64"/>
  <c r="CZ39" i="64"/>
  <c r="CX39" i="64"/>
  <c r="CW39" i="64"/>
  <c r="CV39" i="64"/>
  <c r="CU39" i="64"/>
  <c r="CT39" i="64"/>
  <c r="CS39" i="64"/>
  <c r="CR39" i="64"/>
  <c r="CQ39" i="64"/>
  <c r="CN39" i="64"/>
  <c r="CL39" i="64"/>
  <c r="CK39" i="64"/>
  <c r="CJ39" i="64"/>
  <c r="CI39" i="64"/>
  <c r="CH39" i="64"/>
  <c r="CG39" i="64"/>
  <c r="CF39" i="64"/>
  <c r="CE39" i="64"/>
  <c r="CD39" i="64"/>
  <c r="CC39" i="64"/>
  <c r="CB39" i="64"/>
  <c r="CA39" i="64"/>
  <c r="BZ39" i="64"/>
  <c r="BY39" i="64"/>
  <c r="BX39" i="64"/>
  <c r="BW39" i="64"/>
  <c r="BV39" i="64"/>
  <c r="BU39" i="64"/>
  <c r="BT39" i="64"/>
  <c r="BS39" i="64"/>
  <c r="BP39" i="64"/>
  <c r="AB39" i="64"/>
  <c r="Z39" i="64"/>
  <c r="Y39" i="64"/>
  <c r="X39" i="64"/>
  <c r="W39" i="64"/>
  <c r="V39" i="64"/>
  <c r="U39" i="64"/>
  <c r="T39" i="64"/>
  <c r="S39" i="64"/>
  <c r="R39" i="64"/>
  <c r="Q39" i="64"/>
  <c r="P39" i="64"/>
  <c r="O39" i="64"/>
  <c r="N39" i="64"/>
  <c r="M39" i="64"/>
  <c r="L39" i="64"/>
  <c r="K39" i="64"/>
  <c r="J39" i="64"/>
  <c r="I39" i="64"/>
  <c r="H39" i="64"/>
  <c r="G39" i="64"/>
  <c r="D39" i="64"/>
  <c r="EL38" i="64"/>
  <c r="DR38" i="64"/>
  <c r="DG38" i="64"/>
  <c r="DE38" i="64"/>
  <c r="DD38" i="64"/>
  <c r="DC38" i="64"/>
  <c r="CZ38" i="64"/>
  <c r="CX38" i="64"/>
  <c r="CW38" i="64"/>
  <c r="CV38" i="64"/>
  <c r="CU38" i="64"/>
  <c r="CT38" i="64"/>
  <c r="CS38" i="64"/>
  <c r="CR38" i="64"/>
  <c r="CQ38" i="64"/>
  <c r="CN38" i="64"/>
  <c r="CL38" i="64"/>
  <c r="CK38" i="64"/>
  <c r="CJ38" i="64"/>
  <c r="CI38" i="64"/>
  <c r="CH38" i="64"/>
  <c r="CG38" i="64"/>
  <c r="CF38" i="64"/>
  <c r="CE38" i="64"/>
  <c r="CD38" i="64"/>
  <c r="CC38" i="64"/>
  <c r="CB38" i="64"/>
  <c r="CA38" i="64"/>
  <c r="BZ38" i="64"/>
  <c r="BY38" i="64"/>
  <c r="BX38" i="64"/>
  <c r="BW38" i="64"/>
  <c r="BV38" i="64"/>
  <c r="BU38" i="64"/>
  <c r="BT38" i="64"/>
  <c r="BS38" i="64"/>
  <c r="BP38" i="64"/>
  <c r="AB38" i="64"/>
  <c r="Z38" i="64"/>
  <c r="Y38" i="64"/>
  <c r="X38" i="64"/>
  <c r="W38" i="64"/>
  <c r="V38" i="64"/>
  <c r="U38" i="64"/>
  <c r="T38" i="64"/>
  <c r="S38" i="64"/>
  <c r="R38" i="64"/>
  <c r="Q38" i="64"/>
  <c r="P38" i="64"/>
  <c r="O38" i="64"/>
  <c r="N38" i="64"/>
  <c r="M38" i="64"/>
  <c r="L38" i="64"/>
  <c r="K38" i="64"/>
  <c r="J38" i="64"/>
  <c r="I38" i="64"/>
  <c r="H38" i="64"/>
  <c r="G38" i="64"/>
  <c r="D38" i="64"/>
  <c r="EL37" i="64"/>
  <c r="DR37" i="64"/>
  <c r="DG37" i="64"/>
  <c r="DE37" i="64"/>
  <c r="DD37" i="64"/>
  <c r="DC37" i="64"/>
  <c r="CZ37" i="64"/>
  <c r="CX37" i="64"/>
  <c r="CW37" i="64"/>
  <c r="CV37" i="64"/>
  <c r="CU37" i="64"/>
  <c r="CT37" i="64"/>
  <c r="CS37" i="64"/>
  <c r="CR37" i="64"/>
  <c r="CQ37" i="64"/>
  <c r="CN37" i="64"/>
  <c r="CL37" i="64"/>
  <c r="CK37" i="64"/>
  <c r="CJ37" i="64"/>
  <c r="CI37" i="64"/>
  <c r="CH37" i="64"/>
  <c r="CG37" i="64"/>
  <c r="CF37" i="64"/>
  <c r="CE37" i="64"/>
  <c r="CD37" i="64"/>
  <c r="CC37" i="64"/>
  <c r="CB37" i="64"/>
  <c r="CA37" i="64"/>
  <c r="BZ37" i="64"/>
  <c r="BY37" i="64"/>
  <c r="BX37" i="64"/>
  <c r="BW37" i="64"/>
  <c r="BV37" i="64"/>
  <c r="BU37" i="64"/>
  <c r="BT37" i="64"/>
  <c r="BS37" i="64"/>
  <c r="BP37" i="64"/>
  <c r="AB37" i="64"/>
  <c r="Z37" i="64"/>
  <c r="Y37" i="64"/>
  <c r="X37" i="64"/>
  <c r="W37" i="64"/>
  <c r="V37" i="64"/>
  <c r="U37" i="64"/>
  <c r="T37" i="64"/>
  <c r="S37" i="64"/>
  <c r="R37" i="64"/>
  <c r="Q37" i="64"/>
  <c r="P37" i="64"/>
  <c r="O37" i="64"/>
  <c r="N37" i="64"/>
  <c r="M37" i="64"/>
  <c r="L37" i="64"/>
  <c r="K37" i="64"/>
  <c r="J37" i="64"/>
  <c r="I37" i="64"/>
  <c r="H37" i="64"/>
  <c r="G37" i="64"/>
  <c r="D37" i="64"/>
  <c r="EL36" i="64"/>
  <c r="DR36" i="64"/>
  <c r="DG36" i="64"/>
  <c r="DE36" i="64"/>
  <c r="DD36" i="64"/>
  <c r="DC36" i="64"/>
  <c r="CZ36" i="64"/>
  <c r="CX36" i="64"/>
  <c r="CW36" i="64"/>
  <c r="CV36" i="64"/>
  <c r="CU36" i="64"/>
  <c r="CT36" i="64"/>
  <c r="CS36" i="64"/>
  <c r="CR36" i="64"/>
  <c r="CQ36" i="64"/>
  <c r="CN36" i="64"/>
  <c r="CL36" i="64"/>
  <c r="CK36" i="64"/>
  <c r="CJ36" i="64"/>
  <c r="CI36" i="64"/>
  <c r="CH36" i="64"/>
  <c r="CG36" i="64"/>
  <c r="CF36" i="64"/>
  <c r="CE36" i="64"/>
  <c r="CD36" i="64"/>
  <c r="CC36" i="64"/>
  <c r="CB36" i="64"/>
  <c r="CA36" i="64"/>
  <c r="BZ36" i="64"/>
  <c r="BY36" i="64"/>
  <c r="BX36" i="64"/>
  <c r="BW36" i="64"/>
  <c r="BV36" i="64"/>
  <c r="BU36" i="64"/>
  <c r="BT36" i="64"/>
  <c r="BS36" i="64"/>
  <c r="BP36" i="64"/>
  <c r="AB36" i="64"/>
  <c r="Z36" i="64"/>
  <c r="Y36" i="64"/>
  <c r="X36" i="64"/>
  <c r="W36" i="64"/>
  <c r="V36" i="64"/>
  <c r="U36" i="64"/>
  <c r="T36" i="64"/>
  <c r="S36" i="64"/>
  <c r="R36" i="64"/>
  <c r="Q36" i="64"/>
  <c r="P36" i="64"/>
  <c r="O36" i="64"/>
  <c r="N36" i="64"/>
  <c r="M36" i="64"/>
  <c r="L36" i="64"/>
  <c r="K36" i="64"/>
  <c r="J36" i="64"/>
  <c r="I36" i="64"/>
  <c r="H36" i="64"/>
  <c r="G36" i="64"/>
  <c r="D36" i="64"/>
  <c r="EL35" i="64"/>
  <c r="DR35" i="64"/>
  <c r="DG35" i="64"/>
  <c r="DE35" i="64"/>
  <c r="DD35" i="64"/>
  <c r="DC35" i="64"/>
  <c r="CZ35" i="64"/>
  <c r="CX35" i="64"/>
  <c r="CW35" i="64"/>
  <c r="CV35" i="64"/>
  <c r="CU35" i="64"/>
  <c r="CT35" i="64"/>
  <c r="CS35" i="64"/>
  <c r="CR35" i="64"/>
  <c r="CQ35" i="64"/>
  <c r="CN35" i="64"/>
  <c r="CL35" i="64"/>
  <c r="CK35" i="64"/>
  <c r="CJ35" i="64"/>
  <c r="CI35" i="64"/>
  <c r="CH35" i="64"/>
  <c r="CG35" i="64"/>
  <c r="CF35" i="64"/>
  <c r="CE35" i="64"/>
  <c r="CD35" i="64"/>
  <c r="CC35" i="64"/>
  <c r="CB35" i="64"/>
  <c r="CA35" i="64"/>
  <c r="BZ35" i="64"/>
  <c r="BY35" i="64"/>
  <c r="BX35" i="64"/>
  <c r="BW35" i="64"/>
  <c r="BV35" i="64"/>
  <c r="BU35" i="64"/>
  <c r="BT35" i="64"/>
  <c r="BS35" i="64"/>
  <c r="BP35" i="64"/>
  <c r="AB35" i="64"/>
  <c r="Z35" i="64"/>
  <c r="Y35" i="64"/>
  <c r="X35" i="64"/>
  <c r="W35" i="64"/>
  <c r="V35" i="64"/>
  <c r="U35" i="64"/>
  <c r="T35" i="64"/>
  <c r="S35" i="64"/>
  <c r="R35" i="64"/>
  <c r="Q35" i="64"/>
  <c r="P35" i="64"/>
  <c r="O35" i="64"/>
  <c r="N35" i="64"/>
  <c r="M35" i="64"/>
  <c r="L35" i="64"/>
  <c r="K35" i="64"/>
  <c r="J35" i="64"/>
  <c r="I35" i="64"/>
  <c r="H35" i="64"/>
  <c r="G35" i="64"/>
  <c r="D35" i="64"/>
  <c r="EL34" i="64"/>
  <c r="DR34" i="64"/>
  <c r="DG34" i="64"/>
  <c r="DE34" i="64"/>
  <c r="DD34" i="64"/>
  <c r="DC34" i="64"/>
  <c r="CZ34" i="64"/>
  <c r="CX34" i="64"/>
  <c r="CW34" i="64"/>
  <c r="CV34" i="64"/>
  <c r="CU34" i="64"/>
  <c r="CT34" i="64"/>
  <c r="CS34" i="64"/>
  <c r="CR34" i="64"/>
  <c r="CQ34" i="64"/>
  <c r="CN34" i="64"/>
  <c r="CL34" i="64"/>
  <c r="CK34" i="64"/>
  <c r="CJ34" i="64"/>
  <c r="CI34" i="64"/>
  <c r="CH34" i="64"/>
  <c r="CG34" i="64"/>
  <c r="CF34" i="64"/>
  <c r="CE34" i="64"/>
  <c r="CD34" i="64"/>
  <c r="CC34" i="64"/>
  <c r="CB34" i="64"/>
  <c r="CA34" i="64"/>
  <c r="BZ34" i="64"/>
  <c r="BY34" i="64"/>
  <c r="BX34" i="64"/>
  <c r="BW34" i="64"/>
  <c r="BV34" i="64"/>
  <c r="BU34" i="64"/>
  <c r="BT34" i="64"/>
  <c r="BS34" i="64"/>
  <c r="BP34" i="64"/>
  <c r="AB34" i="64"/>
  <c r="Z34" i="64"/>
  <c r="Y34" i="64"/>
  <c r="X34" i="64"/>
  <c r="W34" i="64"/>
  <c r="V34" i="64"/>
  <c r="U34" i="64"/>
  <c r="T34" i="64"/>
  <c r="S34" i="64"/>
  <c r="R34" i="64"/>
  <c r="Q34" i="64"/>
  <c r="P34" i="64"/>
  <c r="O34" i="64"/>
  <c r="N34" i="64"/>
  <c r="M34" i="64"/>
  <c r="L34" i="64"/>
  <c r="K34" i="64"/>
  <c r="J34" i="64"/>
  <c r="I34" i="64"/>
  <c r="H34" i="64"/>
  <c r="G34" i="64"/>
  <c r="D34" i="64"/>
  <c r="EL33" i="64"/>
  <c r="DR33" i="64"/>
  <c r="DG33" i="64"/>
  <c r="DE33" i="64"/>
  <c r="DD33" i="64"/>
  <c r="DC33" i="64"/>
  <c r="CZ33" i="64"/>
  <c r="CX33" i="64"/>
  <c r="CW33" i="64"/>
  <c r="CV33" i="64"/>
  <c r="CU33" i="64"/>
  <c r="CT33" i="64"/>
  <c r="CS33" i="64"/>
  <c r="CR33" i="64"/>
  <c r="CQ33" i="64"/>
  <c r="CN33" i="64"/>
  <c r="CL33" i="64"/>
  <c r="CK33" i="64"/>
  <c r="CJ33" i="64"/>
  <c r="CI33" i="64"/>
  <c r="CH33" i="64"/>
  <c r="CG33" i="64"/>
  <c r="CF33" i="64"/>
  <c r="CE33" i="64"/>
  <c r="CD33" i="64"/>
  <c r="CC33" i="64"/>
  <c r="CB33" i="64"/>
  <c r="CA33" i="64"/>
  <c r="BZ33" i="64"/>
  <c r="BY33" i="64"/>
  <c r="BX33" i="64"/>
  <c r="BW33" i="64"/>
  <c r="BV33" i="64"/>
  <c r="BU33" i="64"/>
  <c r="BT33" i="64"/>
  <c r="BS33" i="64"/>
  <c r="BP33" i="64"/>
  <c r="AB33" i="64"/>
  <c r="Z33" i="64"/>
  <c r="Y33" i="64"/>
  <c r="X33" i="64"/>
  <c r="W33" i="64"/>
  <c r="V33" i="64"/>
  <c r="U33" i="64"/>
  <c r="T33" i="64"/>
  <c r="S33" i="64"/>
  <c r="R33" i="64"/>
  <c r="Q33" i="64"/>
  <c r="P33" i="64"/>
  <c r="O33" i="64"/>
  <c r="N33" i="64"/>
  <c r="M33" i="64"/>
  <c r="L33" i="64"/>
  <c r="K33" i="64"/>
  <c r="J33" i="64"/>
  <c r="I33" i="64"/>
  <c r="H33" i="64"/>
  <c r="G33" i="64"/>
  <c r="D33" i="64"/>
  <c r="EL32" i="64"/>
  <c r="DR32" i="64"/>
  <c r="DG32" i="64"/>
  <c r="DE32" i="64"/>
  <c r="DD32" i="64"/>
  <c r="DC32" i="64"/>
  <c r="CZ32" i="64"/>
  <c r="CX32" i="64"/>
  <c r="CW32" i="64"/>
  <c r="CV32" i="64"/>
  <c r="CU32" i="64"/>
  <c r="CT32" i="64"/>
  <c r="CS32" i="64"/>
  <c r="CR32" i="64"/>
  <c r="CQ32" i="64"/>
  <c r="CN32" i="64"/>
  <c r="CL32" i="64"/>
  <c r="CK32" i="64"/>
  <c r="CJ32" i="64"/>
  <c r="CI32" i="64"/>
  <c r="CH32" i="64"/>
  <c r="CG32" i="64"/>
  <c r="CF32" i="64"/>
  <c r="CE32" i="64"/>
  <c r="CD32" i="64"/>
  <c r="CC32" i="64"/>
  <c r="CB32" i="64"/>
  <c r="CA32" i="64"/>
  <c r="BZ32" i="64"/>
  <c r="BY32" i="64"/>
  <c r="BX32" i="64"/>
  <c r="BW32" i="64"/>
  <c r="BV32" i="64"/>
  <c r="BU32" i="64"/>
  <c r="BT32" i="64"/>
  <c r="BS32" i="64"/>
  <c r="BP32" i="64"/>
  <c r="AB32" i="64"/>
  <c r="Z32" i="64"/>
  <c r="Y32" i="64"/>
  <c r="X32" i="64"/>
  <c r="W32" i="64"/>
  <c r="V32" i="64"/>
  <c r="U32" i="64"/>
  <c r="T32" i="64"/>
  <c r="S32" i="64"/>
  <c r="R32" i="64"/>
  <c r="Q32" i="64"/>
  <c r="P32" i="64"/>
  <c r="O32" i="64"/>
  <c r="N32" i="64"/>
  <c r="M32" i="64"/>
  <c r="L32" i="64"/>
  <c r="K32" i="64"/>
  <c r="J32" i="64"/>
  <c r="I32" i="64"/>
  <c r="H32" i="64"/>
  <c r="G32" i="64"/>
  <c r="D32" i="64"/>
  <c r="EL31" i="64"/>
  <c r="DR31" i="64"/>
  <c r="DG31" i="64"/>
  <c r="DE31" i="64"/>
  <c r="DD31" i="64"/>
  <c r="DC31" i="64"/>
  <c r="CZ31" i="64"/>
  <c r="CX31" i="64"/>
  <c r="CW31" i="64"/>
  <c r="CV31" i="64"/>
  <c r="CU31" i="64"/>
  <c r="CT31" i="64"/>
  <c r="CS31" i="64"/>
  <c r="CR31" i="64"/>
  <c r="CQ31" i="64"/>
  <c r="CN31" i="64"/>
  <c r="CL31" i="64"/>
  <c r="CK31" i="64"/>
  <c r="CJ31" i="64"/>
  <c r="CI31" i="64"/>
  <c r="CH31" i="64"/>
  <c r="CG31" i="64"/>
  <c r="CF31" i="64"/>
  <c r="CE31" i="64"/>
  <c r="CD31" i="64"/>
  <c r="CC31" i="64"/>
  <c r="CB31" i="64"/>
  <c r="CA31" i="64"/>
  <c r="BZ31" i="64"/>
  <c r="BY31" i="64"/>
  <c r="BX31" i="64"/>
  <c r="BW31" i="64"/>
  <c r="BV31" i="64"/>
  <c r="BU31" i="64"/>
  <c r="BT31" i="64"/>
  <c r="BS31" i="64"/>
  <c r="BP31" i="64"/>
  <c r="AB31" i="64"/>
  <c r="Z31" i="64"/>
  <c r="Y31" i="64"/>
  <c r="X31" i="64"/>
  <c r="W31" i="64"/>
  <c r="V31" i="64"/>
  <c r="U31" i="64"/>
  <c r="T31" i="64"/>
  <c r="S31" i="64"/>
  <c r="R31" i="64"/>
  <c r="Q31" i="64"/>
  <c r="P31" i="64"/>
  <c r="O31" i="64"/>
  <c r="N31" i="64"/>
  <c r="M31" i="64"/>
  <c r="L31" i="64"/>
  <c r="K31" i="64"/>
  <c r="J31" i="64"/>
  <c r="I31" i="64"/>
  <c r="H31" i="64"/>
  <c r="G31" i="64"/>
  <c r="D31" i="64"/>
  <c r="EL30" i="64"/>
  <c r="DR30" i="64"/>
  <c r="DG30" i="64"/>
  <c r="DE30" i="64"/>
  <c r="DD30" i="64"/>
  <c r="DC30" i="64"/>
  <c r="CZ30" i="64"/>
  <c r="CX30" i="64"/>
  <c r="CW30" i="64"/>
  <c r="CV30" i="64"/>
  <c r="CU30" i="64"/>
  <c r="CT30" i="64"/>
  <c r="CS30" i="64"/>
  <c r="CR30" i="64"/>
  <c r="CQ30" i="64"/>
  <c r="CN30" i="64"/>
  <c r="CL30" i="64"/>
  <c r="CK30" i="64"/>
  <c r="CJ30" i="64"/>
  <c r="CI30" i="64"/>
  <c r="CH30" i="64"/>
  <c r="CG30" i="64"/>
  <c r="CF30" i="64"/>
  <c r="CE30" i="64"/>
  <c r="CD30" i="64"/>
  <c r="CC30" i="64"/>
  <c r="CB30" i="64"/>
  <c r="CA30" i="64"/>
  <c r="BZ30" i="64"/>
  <c r="BY30" i="64"/>
  <c r="BX30" i="64"/>
  <c r="BW30" i="64"/>
  <c r="BV30" i="64"/>
  <c r="BU30" i="64"/>
  <c r="BT30" i="64"/>
  <c r="BS30" i="64"/>
  <c r="BP30" i="64"/>
  <c r="AB30" i="64"/>
  <c r="D30" i="64"/>
  <c r="EL29" i="64"/>
  <c r="DR29" i="64"/>
  <c r="DG29" i="64"/>
  <c r="DE29" i="64"/>
  <c r="DD29" i="64"/>
  <c r="DC29" i="64"/>
  <c r="CZ29" i="64"/>
  <c r="CX29" i="64"/>
  <c r="CW29" i="64"/>
  <c r="CV29" i="64"/>
  <c r="CU29" i="64"/>
  <c r="CT29" i="64"/>
  <c r="CS29" i="64"/>
  <c r="CR29" i="64"/>
  <c r="CQ29" i="64"/>
  <c r="CN29" i="64"/>
  <c r="CL29" i="64"/>
  <c r="CK29" i="64"/>
  <c r="CJ29" i="64"/>
  <c r="CI29" i="64"/>
  <c r="CH29" i="64"/>
  <c r="CG29" i="64"/>
  <c r="CF29" i="64"/>
  <c r="CE29" i="64"/>
  <c r="CD29" i="64"/>
  <c r="CC29" i="64"/>
  <c r="CB29" i="64"/>
  <c r="CA29" i="64"/>
  <c r="BZ29" i="64"/>
  <c r="BY29" i="64"/>
  <c r="BX29" i="64"/>
  <c r="BW29" i="64"/>
  <c r="BV29" i="64"/>
  <c r="BU29" i="64"/>
  <c r="BT29" i="64"/>
  <c r="BS29" i="64"/>
  <c r="BP29" i="64"/>
  <c r="AB29" i="64"/>
  <c r="Z29" i="64"/>
  <c r="Y29" i="64"/>
  <c r="X29" i="64"/>
  <c r="W29" i="64"/>
  <c r="V29" i="64"/>
  <c r="U29" i="64"/>
  <c r="T29" i="64"/>
  <c r="S29" i="64"/>
  <c r="R29" i="64"/>
  <c r="Q29" i="64"/>
  <c r="P29" i="64"/>
  <c r="O29" i="64"/>
  <c r="N29" i="64"/>
  <c r="M29" i="64"/>
  <c r="L29" i="64"/>
  <c r="K29" i="64"/>
  <c r="J29" i="64"/>
  <c r="I29" i="64"/>
  <c r="H29" i="64"/>
  <c r="G29" i="64"/>
  <c r="D29" i="64"/>
  <c r="EL28" i="64"/>
  <c r="DR28" i="64"/>
  <c r="DG28" i="64"/>
  <c r="DE28" i="64"/>
  <c r="DD28" i="64"/>
  <c r="DC28" i="64"/>
  <c r="CZ28" i="64"/>
  <c r="CX28" i="64"/>
  <c r="CW28" i="64"/>
  <c r="CV28" i="64"/>
  <c r="CU28" i="64"/>
  <c r="CT28" i="64"/>
  <c r="CS28" i="64"/>
  <c r="CR28" i="64"/>
  <c r="CQ28" i="64"/>
  <c r="CN28" i="64"/>
  <c r="CL28" i="64"/>
  <c r="CK28" i="64"/>
  <c r="CJ28" i="64"/>
  <c r="CI28" i="64"/>
  <c r="CH28" i="64"/>
  <c r="CG28" i="64"/>
  <c r="CF28" i="64"/>
  <c r="CE28" i="64"/>
  <c r="CD28" i="64"/>
  <c r="CC28" i="64"/>
  <c r="CB28" i="64"/>
  <c r="CA28" i="64"/>
  <c r="BZ28" i="64"/>
  <c r="BY28" i="64"/>
  <c r="BX28" i="64"/>
  <c r="BW28" i="64"/>
  <c r="BV28" i="64"/>
  <c r="BU28" i="64"/>
  <c r="BT28" i="64"/>
  <c r="BS28" i="64"/>
  <c r="BP28" i="64"/>
  <c r="AT28" i="64"/>
  <c r="AS28" i="64"/>
  <c r="AR28" i="64"/>
  <c r="AQ28" i="64"/>
  <c r="AP28" i="64"/>
  <c r="AO28" i="64"/>
  <c r="AN28" i="64"/>
  <c r="AM28" i="64"/>
  <c r="AL28" i="64"/>
  <c r="AK28" i="64"/>
  <c r="AJ28" i="64"/>
  <c r="AI28" i="64"/>
  <c r="AH28" i="64"/>
  <c r="AG28" i="64"/>
  <c r="AF28" i="64"/>
  <c r="AE28" i="64"/>
  <c r="AB28" i="64"/>
  <c r="Z28" i="64"/>
  <c r="Y28" i="64"/>
  <c r="X28" i="64"/>
  <c r="W28" i="64"/>
  <c r="V28" i="64"/>
  <c r="U28" i="64"/>
  <c r="T28" i="64"/>
  <c r="S28" i="64"/>
  <c r="R28" i="64"/>
  <c r="Q28" i="64"/>
  <c r="P28" i="64"/>
  <c r="O28" i="64"/>
  <c r="N28" i="64"/>
  <c r="M28" i="64"/>
  <c r="L28" i="64"/>
  <c r="K28" i="64"/>
  <c r="J28" i="64"/>
  <c r="I28" i="64"/>
  <c r="H28" i="64"/>
  <c r="G28" i="64"/>
  <c r="D28" i="64"/>
  <c r="EL27" i="64"/>
  <c r="DR27" i="64"/>
  <c r="DG27" i="64"/>
  <c r="DE27" i="64"/>
  <c r="DD27" i="64"/>
  <c r="DC27" i="64"/>
  <c r="CZ27" i="64"/>
  <c r="CX27" i="64"/>
  <c r="CW27" i="64"/>
  <c r="CV27" i="64"/>
  <c r="CU27" i="64"/>
  <c r="CT27" i="64"/>
  <c r="CS27" i="64"/>
  <c r="CR27" i="64"/>
  <c r="CQ27" i="64"/>
  <c r="CN27" i="64"/>
  <c r="CL27" i="64"/>
  <c r="CK27" i="64"/>
  <c r="CJ27" i="64"/>
  <c r="CI27" i="64"/>
  <c r="CH27" i="64"/>
  <c r="CG27" i="64"/>
  <c r="CF27" i="64"/>
  <c r="CE27" i="64"/>
  <c r="CD27" i="64"/>
  <c r="CC27" i="64"/>
  <c r="CB27" i="64"/>
  <c r="CA27" i="64"/>
  <c r="BZ27" i="64"/>
  <c r="BY27" i="64"/>
  <c r="BX27" i="64"/>
  <c r="BW27" i="64"/>
  <c r="BV27" i="64"/>
  <c r="BU27" i="64"/>
  <c r="BT27" i="64"/>
  <c r="BS27" i="64"/>
  <c r="BP27" i="64"/>
  <c r="AB27" i="64"/>
  <c r="Z27" i="64"/>
  <c r="Y27" i="64"/>
  <c r="X27" i="64"/>
  <c r="W27" i="64"/>
  <c r="V27" i="64"/>
  <c r="U27" i="64"/>
  <c r="T27" i="64"/>
  <c r="S27" i="64"/>
  <c r="R27" i="64"/>
  <c r="Q27" i="64"/>
  <c r="P27" i="64"/>
  <c r="O27" i="64"/>
  <c r="N27" i="64"/>
  <c r="M27" i="64"/>
  <c r="L27" i="64"/>
  <c r="K27" i="64"/>
  <c r="J27" i="64"/>
  <c r="I27" i="64"/>
  <c r="H27" i="64"/>
  <c r="G27" i="64"/>
  <c r="D27" i="64"/>
  <c r="EL26" i="64"/>
  <c r="DR26" i="64"/>
  <c r="DG26" i="64"/>
  <c r="DE26" i="64"/>
  <c r="DD26" i="64"/>
  <c r="DC26" i="64"/>
  <c r="CZ26" i="64"/>
  <c r="CX26" i="64"/>
  <c r="CW26" i="64"/>
  <c r="CV26" i="64"/>
  <c r="CU26" i="64"/>
  <c r="CT26" i="64"/>
  <c r="CS26" i="64"/>
  <c r="CR26" i="64"/>
  <c r="CQ26" i="64"/>
  <c r="CN26" i="64"/>
  <c r="CL26" i="64"/>
  <c r="CK26" i="64"/>
  <c r="CJ26" i="64"/>
  <c r="CI26" i="64"/>
  <c r="CH26" i="64"/>
  <c r="CG26" i="64"/>
  <c r="CF26" i="64"/>
  <c r="CE26" i="64"/>
  <c r="CD26" i="64"/>
  <c r="CC26" i="64"/>
  <c r="CB26" i="64"/>
  <c r="CA26" i="64"/>
  <c r="BZ26" i="64"/>
  <c r="BY26" i="64"/>
  <c r="BX26" i="64"/>
  <c r="BW26" i="64"/>
  <c r="BV26" i="64"/>
  <c r="BU26" i="64"/>
  <c r="BT26" i="64"/>
  <c r="BS26" i="64"/>
  <c r="BP26" i="64"/>
  <c r="AB26" i="64"/>
  <c r="Z26" i="64"/>
  <c r="Y26" i="64"/>
  <c r="X26" i="64"/>
  <c r="W26" i="64"/>
  <c r="V26" i="64"/>
  <c r="U26" i="64"/>
  <c r="T26" i="64"/>
  <c r="S26" i="64"/>
  <c r="R26" i="64"/>
  <c r="Q26" i="64"/>
  <c r="P26" i="64"/>
  <c r="O26" i="64"/>
  <c r="N26" i="64"/>
  <c r="M26" i="64"/>
  <c r="L26" i="64"/>
  <c r="K26" i="64"/>
  <c r="J26" i="64"/>
  <c r="I26" i="64"/>
  <c r="H26" i="64"/>
  <c r="G26" i="64"/>
  <c r="D26" i="64"/>
  <c r="EL25" i="64"/>
  <c r="DR25" i="64"/>
  <c r="DG25" i="64"/>
  <c r="DE25" i="64"/>
  <c r="DD25" i="64"/>
  <c r="DC25" i="64"/>
  <c r="CZ25" i="64"/>
  <c r="CX25" i="64"/>
  <c r="CW25" i="64"/>
  <c r="CV25" i="64"/>
  <c r="CU25" i="64"/>
  <c r="CT25" i="64"/>
  <c r="CS25" i="64"/>
  <c r="CR25" i="64"/>
  <c r="CQ25" i="64"/>
  <c r="CN25" i="64"/>
  <c r="CL25" i="64"/>
  <c r="CK25" i="64"/>
  <c r="CJ25" i="64"/>
  <c r="CI25" i="64"/>
  <c r="CH25" i="64"/>
  <c r="CG25" i="64"/>
  <c r="CF25" i="64"/>
  <c r="CE25" i="64"/>
  <c r="CD25" i="64"/>
  <c r="CC25" i="64"/>
  <c r="CB25" i="64"/>
  <c r="CA25" i="64"/>
  <c r="BZ25" i="64"/>
  <c r="BY25" i="64"/>
  <c r="BX25" i="64"/>
  <c r="BW25" i="64"/>
  <c r="BV25" i="64"/>
  <c r="BU25" i="64"/>
  <c r="BT25" i="64"/>
  <c r="BS25" i="64"/>
  <c r="BP25" i="64"/>
  <c r="AB25" i="64"/>
  <c r="Z25" i="64"/>
  <c r="Y25" i="64"/>
  <c r="X25" i="64"/>
  <c r="W25" i="64"/>
  <c r="V25" i="64"/>
  <c r="U25" i="64"/>
  <c r="T25" i="64"/>
  <c r="S25" i="64"/>
  <c r="R25" i="64"/>
  <c r="Q25" i="64"/>
  <c r="P25" i="64"/>
  <c r="O25" i="64"/>
  <c r="N25" i="64"/>
  <c r="M25" i="64"/>
  <c r="L25" i="64"/>
  <c r="K25" i="64"/>
  <c r="J25" i="64"/>
  <c r="I25" i="64"/>
  <c r="H25" i="64"/>
  <c r="G25" i="64"/>
  <c r="D25" i="64"/>
  <c r="EL24" i="64"/>
  <c r="DR24" i="64"/>
  <c r="DG24" i="64"/>
  <c r="DE24" i="64"/>
  <c r="DD24" i="64"/>
  <c r="DC24" i="64"/>
  <c r="CZ24" i="64"/>
  <c r="CX24" i="64"/>
  <c r="CW24" i="64"/>
  <c r="CV24" i="64"/>
  <c r="CU24" i="64"/>
  <c r="CT24" i="64"/>
  <c r="CS24" i="64"/>
  <c r="CR24" i="64"/>
  <c r="CQ24" i="64"/>
  <c r="CN24" i="64"/>
  <c r="CL24" i="64"/>
  <c r="CK24" i="64"/>
  <c r="CJ24" i="64"/>
  <c r="CI24" i="64"/>
  <c r="CH24" i="64"/>
  <c r="CG24" i="64"/>
  <c r="CF24" i="64"/>
  <c r="CE24" i="64"/>
  <c r="CD24" i="64"/>
  <c r="CC24" i="64"/>
  <c r="CB24" i="64"/>
  <c r="CA24" i="64"/>
  <c r="BZ24" i="64"/>
  <c r="BY24" i="64"/>
  <c r="BX24" i="64"/>
  <c r="BW24" i="64"/>
  <c r="BV24" i="64"/>
  <c r="BU24" i="64"/>
  <c r="BT24" i="64"/>
  <c r="BS24" i="64"/>
  <c r="BP24" i="64"/>
  <c r="AB24" i="64"/>
  <c r="Z24" i="64"/>
  <c r="Y24" i="64"/>
  <c r="X24" i="64"/>
  <c r="W24" i="64"/>
  <c r="V24" i="64"/>
  <c r="U24" i="64"/>
  <c r="T24" i="64"/>
  <c r="S24" i="64"/>
  <c r="R24" i="64"/>
  <c r="Q24" i="64"/>
  <c r="P24" i="64"/>
  <c r="O24" i="64"/>
  <c r="N24" i="64"/>
  <c r="M24" i="64"/>
  <c r="L24" i="64"/>
  <c r="K24" i="64"/>
  <c r="J24" i="64"/>
  <c r="I24" i="64"/>
  <c r="H24" i="64"/>
  <c r="G24" i="64"/>
  <c r="D24" i="64"/>
  <c r="EL23" i="64"/>
  <c r="DR23" i="64"/>
  <c r="DG23" i="64"/>
  <c r="DE23" i="64"/>
  <c r="DD23" i="64"/>
  <c r="DC23" i="64"/>
  <c r="CZ23" i="64"/>
  <c r="CX23" i="64"/>
  <c r="CW23" i="64"/>
  <c r="CV23" i="64"/>
  <c r="CU23" i="64"/>
  <c r="CT23" i="64"/>
  <c r="CS23" i="64"/>
  <c r="CR23" i="64"/>
  <c r="CQ23" i="64"/>
  <c r="CN23" i="64"/>
  <c r="CL23" i="64"/>
  <c r="CK23" i="64"/>
  <c r="CJ23" i="64"/>
  <c r="CI23" i="64"/>
  <c r="CH23" i="64"/>
  <c r="CG23" i="64"/>
  <c r="CF23" i="64"/>
  <c r="CE23" i="64"/>
  <c r="CD23" i="64"/>
  <c r="CC23" i="64"/>
  <c r="CB23" i="64"/>
  <c r="CA23" i="64"/>
  <c r="BZ23" i="64"/>
  <c r="BY23" i="64"/>
  <c r="BX23" i="64"/>
  <c r="BW23" i="64"/>
  <c r="BV23" i="64"/>
  <c r="BU23" i="64"/>
  <c r="BT23" i="64"/>
  <c r="BS23" i="64"/>
  <c r="BP23" i="64"/>
  <c r="AB23" i="64"/>
  <c r="Z23" i="64"/>
  <c r="Y23" i="64"/>
  <c r="X23" i="64"/>
  <c r="W23" i="64"/>
  <c r="V23" i="64"/>
  <c r="U23" i="64"/>
  <c r="T23" i="64"/>
  <c r="S23" i="64"/>
  <c r="R23" i="64"/>
  <c r="Q23" i="64"/>
  <c r="P23" i="64"/>
  <c r="O23" i="64"/>
  <c r="N23" i="64"/>
  <c r="M23" i="64"/>
  <c r="L23" i="64"/>
  <c r="K23" i="64"/>
  <c r="J23" i="64"/>
  <c r="I23" i="64"/>
  <c r="H23" i="64"/>
  <c r="G23" i="64"/>
  <c r="D23" i="64"/>
  <c r="EL22" i="64"/>
  <c r="DR22" i="64"/>
  <c r="DG22" i="64"/>
  <c r="DE22" i="64"/>
  <c r="DD22" i="64"/>
  <c r="DC22" i="64"/>
  <c r="CZ22" i="64"/>
  <c r="CX22" i="64"/>
  <c r="CW22" i="64"/>
  <c r="CV22" i="64"/>
  <c r="CU22" i="64"/>
  <c r="CT22" i="64"/>
  <c r="CS22" i="64"/>
  <c r="CR22" i="64"/>
  <c r="CQ22" i="64"/>
  <c r="CN22" i="64"/>
  <c r="CL22" i="64"/>
  <c r="CK22" i="64"/>
  <c r="CJ22" i="64"/>
  <c r="CI22" i="64"/>
  <c r="CH22" i="64"/>
  <c r="CG22" i="64"/>
  <c r="CF22" i="64"/>
  <c r="CE22" i="64"/>
  <c r="CD22" i="64"/>
  <c r="CC22" i="64"/>
  <c r="CB22" i="64"/>
  <c r="CA22" i="64"/>
  <c r="BZ22" i="64"/>
  <c r="BY22" i="64"/>
  <c r="BX22" i="64"/>
  <c r="BW22" i="64"/>
  <c r="BV22" i="64"/>
  <c r="BU22" i="64"/>
  <c r="BT22" i="64"/>
  <c r="BS22" i="64"/>
  <c r="BP22" i="64"/>
  <c r="AB22" i="64"/>
  <c r="Z22" i="64"/>
  <c r="Y22" i="64"/>
  <c r="X22" i="64"/>
  <c r="W22" i="64"/>
  <c r="V22" i="64"/>
  <c r="U22" i="64"/>
  <c r="T22" i="64"/>
  <c r="S22" i="64"/>
  <c r="R22" i="64"/>
  <c r="Q22" i="64"/>
  <c r="P22" i="64"/>
  <c r="O22" i="64"/>
  <c r="N22" i="64"/>
  <c r="M22" i="64"/>
  <c r="L22" i="64"/>
  <c r="K22" i="64"/>
  <c r="J22" i="64"/>
  <c r="I22" i="64"/>
  <c r="H22" i="64"/>
  <c r="G22" i="64"/>
  <c r="D22" i="64"/>
  <c r="EL21" i="64"/>
  <c r="DR21" i="64"/>
  <c r="DG21" i="64"/>
  <c r="DE21" i="64"/>
  <c r="DD21" i="64"/>
  <c r="DC21" i="64"/>
  <c r="CZ21" i="64"/>
  <c r="CN21" i="64"/>
  <c r="CL21" i="64"/>
  <c r="CK21" i="64"/>
  <c r="CJ21" i="64"/>
  <c r="CI21" i="64"/>
  <c r="CH21" i="64"/>
  <c r="CG21" i="64"/>
  <c r="CF21" i="64"/>
  <c r="CE21" i="64"/>
  <c r="CD21" i="64"/>
  <c r="CC21" i="64"/>
  <c r="CB21" i="64"/>
  <c r="CA21" i="64"/>
  <c r="BZ21" i="64"/>
  <c r="BY21" i="64"/>
  <c r="BX21" i="64"/>
  <c r="BW21" i="64"/>
  <c r="BV21" i="64"/>
  <c r="BU21" i="64"/>
  <c r="BT21" i="64"/>
  <c r="BS21" i="64"/>
  <c r="BP21" i="64"/>
  <c r="AB21" i="64"/>
  <c r="Z21" i="64"/>
  <c r="Y21" i="64"/>
  <c r="X21" i="64"/>
  <c r="W21" i="64"/>
  <c r="V21" i="64"/>
  <c r="U21" i="64"/>
  <c r="T21" i="64"/>
  <c r="S21" i="64"/>
  <c r="R21" i="64"/>
  <c r="Q21" i="64"/>
  <c r="P21" i="64"/>
  <c r="O21" i="64"/>
  <c r="N21" i="64"/>
  <c r="M21" i="64"/>
  <c r="L21" i="64"/>
  <c r="K21" i="64"/>
  <c r="J21" i="64"/>
  <c r="I21" i="64"/>
  <c r="H21" i="64"/>
  <c r="G21" i="64"/>
  <c r="D21" i="64"/>
  <c r="EL20" i="64"/>
  <c r="DR20" i="64"/>
  <c r="DG20" i="64"/>
  <c r="DE20" i="64"/>
  <c r="DD20" i="64"/>
  <c r="DC20" i="64"/>
  <c r="CZ20" i="64"/>
  <c r="CN20" i="64"/>
  <c r="CL20" i="64"/>
  <c r="CK20" i="64"/>
  <c r="CJ20" i="64"/>
  <c r="CI20" i="64"/>
  <c r="CH20" i="64"/>
  <c r="CG20" i="64"/>
  <c r="CF20" i="64"/>
  <c r="CE20" i="64"/>
  <c r="CD20" i="64"/>
  <c r="CC20" i="64"/>
  <c r="CB20" i="64"/>
  <c r="CA20" i="64"/>
  <c r="BZ20" i="64"/>
  <c r="BY20" i="64"/>
  <c r="BX20" i="64"/>
  <c r="BW20" i="64"/>
  <c r="BV20" i="64"/>
  <c r="BU20" i="64"/>
  <c r="BT20" i="64"/>
  <c r="BS20" i="64"/>
  <c r="BP20" i="64"/>
  <c r="AB20" i="64"/>
  <c r="Z20" i="64"/>
  <c r="Y20" i="64"/>
  <c r="X20" i="64"/>
  <c r="W20" i="64"/>
  <c r="V20" i="64"/>
  <c r="U20" i="64"/>
  <c r="T20" i="64"/>
  <c r="S20" i="64"/>
  <c r="R20" i="64"/>
  <c r="Q20" i="64"/>
  <c r="P20" i="64"/>
  <c r="O20" i="64"/>
  <c r="N20" i="64"/>
  <c r="M20" i="64"/>
  <c r="L20" i="64"/>
  <c r="K20" i="64"/>
  <c r="J20" i="64"/>
  <c r="I20" i="64"/>
  <c r="H20" i="64"/>
  <c r="G20" i="64"/>
  <c r="D20" i="64"/>
  <c r="EL19" i="64"/>
  <c r="DR19" i="64"/>
  <c r="DG19" i="64"/>
  <c r="DE19" i="64"/>
  <c r="DD19" i="64"/>
  <c r="DC19" i="64"/>
  <c r="CZ19" i="64"/>
  <c r="CN19" i="64"/>
  <c r="CL19" i="64"/>
  <c r="CK19" i="64"/>
  <c r="CJ19" i="64"/>
  <c r="CI19" i="64"/>
  <c r="CH19" i="64"/>
  <c r="CG19" i="64"/>
  <c r="CF19" i="64"/>
  <c r="CE19" i="64"/>
  <c r="CD19" i="64"/>
  <c r="CC19" i="64"/>
  <c r="CB19" i="64"/>
  <c r="CA19" i="64"/>
  <c r="BZ19" i="64"/>
  <c r="BY19" i="64"/>
  <c r="BX19" i="64"/>
  <c r="BW19" i="64"/>
  <c r="BV19" i="64"/>
  <c r="BU19" i="64"/>
  <c r="BT19" i="64"/>
  <c r="BS19" i="64"/>
  <c r="BP19" i="64"/>
  <c r="BN19" i="64"/>
  <c r="EP4" i="68" s="1"/>
  <c r="EO4" i="56" s="1"/>
  <c r="BM19" i="64"/>
  <c r="EO4" i="68" s="1"/>
  <c r="EN4" i="56" s="1"/>
  <c r="BL19" i="64"/>
  <c r="EN4" i="68" s="1"/>
  <c r="EM4" i="56" s="1"/>
  <c r="BK19" i="64"/>
  <c r="EM4" i="68" s="1"/>
  <c r="EL4" i="56" s="1"/>
  <c r="BJ19" i="64"/>
  <c r="EL4" i="68" s="1"/>
  <c r="EK4" i="56" s="1"/>
  <c r="BI19" i="64"/>
  <c r="EK4" i="68" s="1"/>
  <c r="EJ4" i="56" s="1"/>
  <c r="BH19" i="64"/>
  <c r="EJ4" i="68" s="1"/>
  <c r="EI4" i="56" s="1"/>
  <c r="BG19" i="64"/>
  <c r="EI4" i="68" s="1"/>
  <c r="EH4" i="56" s="1"/>
  <c r="BF19" i="64"/>
  <c r="EH4" i="68" s="1"/>
  <c r="EG4" i="56" s="1"/>
  <c r="BE19" i="64"/>
  <c r="EG4" i="68" s="1"/>
  <c r="EF4" i="56" s="1"/>
  <c r="BD19" i="64"/>
  <c r="EF4" i="68" s="1"/>
  <c r="EE4" i="56" s="1"/>
  <c r="BC19" i="64"/>
  <c r="EE4" i="68" s="1"/>
  <c r="ED4" i="56" s="1"/>
  <c r="BB19" i="64"/>
  <c r="ED4" i="68" s="1"/>
  <c r="EC4" i="56" s="1"/>
  <c r="BA19" i="64"/>
  <c r="EC4" i="68" s="1"/>
  <c r="EB4" i="56" s="1"/>
  <c r="AZ19" i="64"/>
  <c r="EB4" i="68" s="1"/>
  <c r="EA4" i="56" s="1"/>
  <c r="AY19" i="64"/>
  <c r="EA4" i="68" s="1"/>
  <c r="DZ4" i="56" s="1"/>
  <c r="AV19" i="64"/>
  <c r="AB19" i="64"/>
  <c r="Z19" i="64"/>
  <c r="Y19" i="64"/>
  <c r="X19" i="64"/>
  <c r="W19" i="64"/>
  <c r="V19" i="64"/>
  <c r="U19" i="64"/>
  <c r="T19" i="64"/>
  <c r="S19" i="64"/>
  <c r="R19" i="64"/>
  <c r="Q19" i="64"/>
  <c r="P19" i="64"/>
  <c r="O19" i="64"/>
  <c r="N19" i="64"/>
  <c r="M19" i="64"/>
  <c r="L19" i="64"/>
  <c r="K19" i="64"/>
  <c r="J19" i="64"/>
  <c r="I19" i="64"/>
  <c r="H19" i="64"/>
  <c r="G19" i="64"/>
  <c r="D19" i="64"/>
  <c r="EL18" i="64"/>
  <c r="DR18" i="64"/>
  <c r="DG18" i="64"/>
  <c r="DE18" i="64"/>
  <c r="DD18" i="64"/>
  <c r="DC18" i="64"/>
  <c r="CZ18" i="64"/>
  <c r="CN18" i="64"/>
  <c r="CL18" i="64"/>
  <c r="CK18" i="64"/>
  <c r="CJ18" i="64"/>
  <c r="CI18" i="64"/>
  <c r="CH18" i="64"/>
  <c r="CG18" i="64"/>
  <c r="CF18" i="64"/>
  <c r="CE18" i="64"/>
  <c r="CD18" i="64"/>
  <c r="CC18" i="64"/>
  <c r="CB18" i="64"/>
  <c r="CA18" i="64"/>
  <c r="BZ18" i="64"/>
  <c r="BY18" i="64"/>
  <c r="BX18" i="64"/>
  <c r="BW18" i="64"/>
  <c r="BV18" i="64"/>
  <c r="BU18" i="64"/>
  <c r="BT18" i="64"/>
  <c r="BS18" i="64"/>
  <c r="BP18" i="64"/>
  <c r="AV18" i="64"/>
  <c r="AB18" i="64"/>
  <c r="Z18" i="64"/>
  <c r="Y18" i="64"/>
  <c r="X18" i="64"/>
  <c r="W18" i="64"/>
  <c r="V18" i="64"/>
  <c r="U18" i="64"/>
  <c r="T18" i="64"/>
  <c r="S18" i="64"/>
  <c r="R18" i="64"/>
  <c r="Q18" i="64"/>
  <c r="P18" i="64"/>
  <c r="O18" i="64"/>
  <c r="N18" i="64"/>
  <c r="M18" i="64"/>
  <c r="L18" i="64"/>
  <c r="K18" i="64"/>
  <c r="J18" i="64"/>
  <c r="I18" i="64"/>
  <c r="H18" i="64"/>
  <c r="G18" i="64"/>
  <c r="D18" i="64"/>
  <c r="EL17" i="64"/>
  <c r="DR17" i="64"/>
  <c r="DG17" i="64"/>
  <c r="DE17" i="64"/>
  <c r="DD17" i="64"/>
  <c r="DC17" i="64"/>
  <c r="CZ17" i="64"/>
  <c r="CX17" i="64"/>
  <c r="CW17" i="64"/>
  <c r="CV17" i="64"/>
  <c r="CU17" i="64"/>
  <c r="CT17" i="64"/>
  <c r="CS17" i="64"/>
  <c r="CR17" i="64"/>
  <c r="CQ17" i="64"/>
  <c r="CN17" i="64"/>
  <c r="CL17" i="64"/>
  <c r="CK17" i="64"/>
  <c r="CJ17" i="64"/>
  <c r="CI17" i="64"/>
  <c r="CH17" i="64"/>
  <c r="CG17" i="64"/>
  <c r="CF17" i="64"/>
  <c r="CE17" i="64"/>
  <c r="CD17" i="64"/>
  <c r="CC17" i="64"/>
  <c r="CB17" i="64"/>
  <c r="CA17" i="64"/>
  <c r="BZ17" i="64"/>
  <c r="BY17" i="64"/>
  <c r="BX17" i="64"/>
  <c r="BW17" i="64"/>
  <c r="BV17" i="64"/>
  <c r="BU17" i="64"/>
  <c r="BT17" i="64"/>
  <c r="BS17" i="64"/>
  <c r="BP17" i="64"/>
  <c r="AV17" i="64"/>
  <c r="AB17" i="64"/>
  <c r="Z17" i="64"/>
  <c r="Y17" i="64"/>
  <c r="X17" i="64"/>
  <c r="W17" i="64"/>
  <c r="V17" i="64"/>
  <c r="U17" i="64"/>
  <c r="T17" i="64"/>
  <c r="S17" i="64"/>
  <c r="R17" i="64"/>
  <c r="Q17" i="64"/>
  <c r="P17" i="64"/>
  <c r="O17" i="64"/>
  <c r="N17" i="64"/>
  <c r="M17" i="64"/>
  <c r="L17" i="64"/>
  <c r="K17" i="64"/>
  <c r="J17" i="64"/>
  <c r="I17" i="64"/>
  <c r="H17" i="64"/>
  <c r="G17" i="64"/>
  <c r="D17" i="64"/>
  <c r="EL16" i="64"/>
  <c r="DR16" i="64"/>
  <c r="DG16" i="64"/>
  <c r="DE16" i="64"/>
  <c r="DD16" i="64"/>
  <c r="DC16" i="64"/>
  <c r="CZ16" i="64"/>
  <c r="CX16" i="64"/>
  <c r="CW16" i="64"/>
  <c r="CV16" i="64"/>
  <c r="CU16" i="64"/>
  <c r="CT16" i="64"/>
  <c r="CS16" i="64"/>
  <c r="CR16" i="64"/>
  <c r="CQ16" i="64"/>
  <c r="CN16" i="64"/>
  <c r="CL16" i="64"/>
  <c r="CK16" i="64"/>
  <c r="CJ16" i="64"/>
  <c r="CI16" i="64"/>
  <c r="CH16" i="64"/>
  <c r="CG16" i="64"/>
  <c r="CF16" i="64"/>
  <c r="CE16" i="64"/>
  <c r="CD16" i="64"/>
  <c r="CC16" i="64"/>
  <c r="CB16" i="64"/>
  <c r="CA16" i="64"/>
  <c r="BZ16" i="64"/>
  <c r="BY16" i="64"/>
  <c r="BX16" i="64"/>
  <c r="BW16" i="64"/>
  <c r="BV16" i="64"/>
  <c r="BU16" i="64"/>
  <c r="BT16" i="64"/>
  <c r="BS16" i="64"/>
  <c r="BP16" i="64"/>
  <c r="BN16" i="64"/>
  <c r="BM16" i="64"/>
  <c r="BL16" i="64"/>
  <c r="BK16" i="64"/>
  <c r="BJ16" i="64"/>
  <c r="BI16" i="64"/>
  <c r="BH16" i="64"/>
  <c r="BG16" i="64"/>
  <c r="BF16" i="64"/>
  <c r="BE16" i="64"/>
  <c r="BD16" i="64"/>
  <c r="BC16" i="64"/>
  <c r="BB16" i="64"/>
  <c r="BA16" i="64"/>
  <c r="AZ16" i="64"/>
  <c r="AV16" i="64"/>
  <c r="AB16" i="64"/>
  <c r="D16" i="64"/>
  <c r="EL15" i="64"/>
  <c r="EJ15" i="64"/>
  <c r="EI15" i="64"/>
  <c r="EH15" i="64"/>
  <c r="EG15" i="64"/>
  <c r="EG29" i="64" s="1"/>
  <c r="EF15" i="64"/>
  <c r="EE15" i="64"/>
  <c r="EE43" i="64" s="1"/>
  <c r="ED15" i="64"/>
  <c r="EC15" i="64"/>
  <c r="EB15" i="64"/>
  <c r="EA15" i="64"/>
  <c r="DZ15" i="64"/>
  <c r="DY15" i="64"/>
  <c r="DY29" i="64" s="1"/>
  <c r="DX15" i="64"/>
  <c r="DW15" i="64"/>
  <c r="DW29" i="64" s="1"/>
  <c r="DV15" i="64"/>
  <c r="DU15" i="64"/>
  <c r="DR15" i="64"/>
  <c r="DG15" i="64"/>
  <c r="DE15" i="64"/>
  <c r="DD15" i="64"/>
  <c r="DC15" i="64"/>
  <c r="CZ15" i="64"/>
  <c r="CX15" i="64"/>
  <c r="CW15" i="64"/>
  <c r="CV15" i="64"/>
  <c r="CU15" i="64"/>
  <c r="CT15" i="64"/>
  <c r="CS15" i="64"/>
  <c r="CR15" i="64"/>
  <c r="CQ15" i="64"/>
  <c r="CN15" i="64"/>
  <c r="CL15" i="64"/>
  <c r="CK15" i="64"/>
  <c r="CJ15" i="64"/>
  <c r="CI15" i="64"/>
  <c r="CH15" i="64"/>
  <c r="CG15" i="64"/>
  <c r="CF15" i="64"/>
  <c r="CE15" i="64"/>
  <c r="CD15" i="64"/>
  <c r="CC15" i="64"/>
  <c r="CB15" i="64"/>
  <c r="CA15" i="64"/>
  <c r="BZ15" i="64"/>
  <c r="BY15" i="64"/>
  <c r="BX15" i="64"/>
  <c r="BW15" i="64"/>
  <c r="BV15" i="64"/>
  <c r="BU15" i="64"/>
  <c r="BT15" i="64"/>
  <c r="BS15" i="64"/>
  <c r="BP15" i="64"/>
  <c r="AV15" i="64"/>
  <c r="AT15" i="64"/>
  <c r="AS15" i="64"/>
  <c r="AR15" i="64"/>
  <c r="AQ15" i="64"/>
  <c r="AP15" i="64"/>
  <c r="AO15" i="64"/>
  <c r="AN15" i="64"/>
  <c r="AM15" i="64"/>
  <c r="AL15" i="64"/>
  <c r="AK15" i="64"/>
  <c r="AJ15" i="64"/>
  <c r="AI15" i="64"/>
  <c r="AH15" i="64"/>
  <c r="AG15" i="64"/>
  <c r="AF15" i="64"/>
  <c r="AE15" i="64"/>
  <c r="AB15" i="64"/>
  <c r="Z15" i="64"/>
  <c r="Z15" i="68" s="1"/>
  <c r="Y15" i="64"/>
  <c r="Y15" i="68" s="1"/>
  <c r="X15" i="64"/>
  <c r="X15" i="68" s="1"/>
  <c r="W15" i="64"/>
  <c r="W15" i="68" s="1"/>
  <c r="V15" i="64"/>
  <c r="V15" i="68" s="1"/>
  <c r="U15" i="64"/>
  <c r="U15" i="68" s="1"/>
  <c r="T15" i="64"/>
  <c r="T15" i="68" s="1"/>
  <c r="S15" i="64"/>
  <c r="S15" i="68" s="1"/>
  <c r="R15" i="64"/>
  <c r="R15" i="68" s="1"/>
  <c r="Q15" i="64"/>
  <c r="Q15" i="68" s="1"/>
  <c r="P15" i="64"/>
  <c r="P15" i="68" s="1"/>
  <c r="O15" i="64"/>
  <c r="O15" i="68" s="1"/>
  <c r="N15" i="64"/>
  <c r="N15" i="68" s="1"/>
  <c r="M15" i="64"/>
  <c r="M15" i="68" s="1"/>
  <c r="L15" i="64"/>
  <c r="L15" i="68" s="1"/>
  <c r="K15" i="64"/>
  <c r="K15" i="68" s="1"/>
  <c r="J15" i="64"/>
  <c r="J15" i="68" s="1"/>
  <c r="I15" i="64"/>
  <c r="I15" i="68" s="1"/>
  <c r="H15" i="64"/>
  <c r="H15" i="68" s="1"/>
  <c r="G15" i="64"/>
  <c r="G15" i="68" s="1"/>
  <c r="D15" i="64"/>
  <c r="EZ14" i="64"/>
  <c r="EZ27" i="64" s="1"/>
  <c r="EY14" i="64"/>
  <c r="EY40" i="64" s="1"/>
  <c r="EX14" i="64"/>
  <c r="EX27" i="64" s="1"/>
  <c r="EW14" i="64"/>
  <c r="EV14" i="64"/>
  <c r="EU14" i="64"/>
  <c r="ET14" i="64"/>
  <c r="ES14" i="64"/>
  <c r="ER14" i="64"/>
  <c r="ER27" i="64" s="1"/>
  <c r="EQ14" i="64"/>
  <c r="EQ40" i="64" s="1"/>
  <c r="EP14" i="64"/>
  <c r="EP27" i="64" s="1"/>
  <c r="EO14" i="64"/>
  <c r="EL14" i="64"/>
  <c r="EJ14" i="64"/>
  <c r="EI14" i="64"/>
  <c r="EH14" i="64"/>
  <c r="EG14" i="64"/>
  <c r="EF14" i="64"/>
  <c r="EF28" i="64" s="1"/>
  <c r="EE14" i="64"/>
  <c r="ED14" i="64"/>
  <c r="EC14" i="64"/>
  <c r="EB14" i="64"/>
  <c r="EA14" i="64"/>
  <c r="EA42" i="64" s="1"/>
  <c r="DZ14" i="64"/>
  <c r="DY14" i="64"/>
  <c r="DX14" i="64"/>
  <c r="DX28" i="64" s="1"/>
  <c r="DW14" i="64"/>
  <c r="DV14" i="64"/>
  <c r="DU14" i="64"/>
  <c r="DR14" i="64"/>
  <c r="DG14" i="64"/>
  <c r="DE14" i="64"/>
  <c r="DD14" i="64"/>
  <c r="DC14" i="64"/>
  <c r="CZ14" i="64"/>
  <c r="CX14" i="64"/>
  <c r="CW14" i="64"/>
  <c r="CV14" i="64"/>
  <c r="CU14" i="64"/>
  <c r="CT14" i="64"/>
  <c r="CS14" i="64"/>
  <c r="CR14" i="64"/>
  <c r="CQ14" i="64"/>
  <c r="CN14" i="64"/>
  <c r="CL14" i="64"/>
  <c r="CK14" i="64"/>
  <c r="CJ14" i="64"/>
  <c r="CI14" i="64"/>
  <c r="CH14" i="64"/>
  <c r="CG14" i="64"/>
  <c r="CF14" i="64"/>
  <c r="CE14" i="64"/>
  <c r="CD14" i="64"/>
  <c r="CC14" i="64"/>
  <c r="CB14" i="64"/>
  <c r="CA14" i="64"/>
  <c r="BZ14" i="64"/>
  <c r="BY14" i="64"/>
  <c r="BX14" i="64"/>
  <c r="BW14" i="64"/>
  <c r="BV14" i="64"/>
  <c r="BU14" i="64"/>
  <c r="BT14" i="64"/>
  <c r="BS14" i="64"/>
  <c r="BP14" i="64"/>
  <c r="AV14" i="64"/>
  <c r="AB14" i="64"/>
  <c r="Z14" i="64"/>
  <c r="Z14" i="68" s="1"/>
  <c r="Y14" i="64"/>
  <c r="Y14" i="68" s="1"/>
  <c r="X14" i="64"/>
  <c r="X14" i="68" s="1"/>
  <c r="W14" i="64"/>
  <c r="W14" i="68" s="1"/>
  <c r="V14" i="64"/>
  <c r="V14" i="68" s="1"/>
  <c r="U14" i="64"/>
  <c r="U14" i="68" s="1"/>
  <c r="T14" i="64"/>
  <c r="T14" i="68" s="1"/>
  <c r="S14" i="64"/>
  <c r="S14" i="68" s="1"/>
  <c r="R14" i="64"/>
  <c r="R14" i="68" s="1"/>
  <c r="Q14" i="64"/>
  <c r="Q14" i="68" s="1"/>
  <c r="P14" i="64"/>
  <c r="P14" i="68" s="1"/>
  <c r="O14" i="64"/>
  <c r="O14" i="68" s="1"/>
  <c r="N14" i="64"/>
  <c r="N14" i="68" s="1"/>
  <c r="M14" i="64"/>
  <c r="M14" i="68" s="1"/>
  <c r="L14" i="64"/>
  <c r="L14" i="68" s="1"/>
  <c r="K14" i="64"/>
  <c r="K14" i="68" s="1"/>
  <c r="J14" i="64"/>
  <c r="J14" i="68" s="1"/>
  <c r="I14" i="64"/>
  <c r="I14" i="68" s="1"/>
  <c r="H14" i="64"/>
  <c r="H14" i="68" s="1"/>
  <c r="G14" i="64"/>
  <c r="G14" i="68" s="1"/>
  <c r="D14" i="64"/>
  <c r="EZ13" i="64"/>
  <c r="EY13" i="64"/>
  <c r="EY26" i="64" s="1"/>
  <c r="EX13" i="64"/>
  <c r="EW13" i="64"/>
  <c r="EV13" i="64"/>
  <c r="EV39" i="64" s="1"/>
  <c r="EU13" i="64"/>
  <c r="ET13" i="64"/>
  <c r="ET39" i="64" s="1"/>
  <c r="ES13" i="64"/>
  <c r="ER13" i="64"/>
  <c r="EQ13" i="64"/>
  <c r="EQ26" i="64" s="1"/>
  <c r="EP13" i="64"/>
  <c r="EO13" i="64"/>
  <c r="EL13" i="64"/>
  <c r="EJ13" i="64"/>
  <c r="EI13" i="64"/>
  <c r="EH13" i="64"/>
  <c r="EG13" i="64"/>
  <c r="EG27" i="64" s="1"/>
  <c r="EF13" i="64"/>
  <c r="EE13" i="64"/>
  <c r="EE27" i="64" s="1"/>
  <c r="ED13" i="64"/>
  <c r="EC13" i="64"/>
  <c r="EB13" i="64"/>
  <c r="EA13" i="64"/>
  <c r="EA41" i="64" s="1"/>
  <c r="DZ13" i="64"/>
  <c r="DY13" i="64"/>
  <c r="DY27" i="64" s="1"/>
  <c r="DX13" i="64"/>
  <c r="DW13" i="64"/>
  <c r="DW27" i="64" s="1"/>
  <c r="DV13" i="64"/>
  <c r="DU13" i="64"/>
  <c r="DR13" i="64"/>
  <c r="DG13" i="64"/>
  <c r="DE13" i="64"/>
  <c r="DD13" i="64"/>
  <c r="DC13" i="64"/>
  <c r="CZ13" i="64"/>
  <c r="CX13" i="64"/>
  <c r="CW13" i="64"/>
  <c r="CV13" i="64"/>
  <c r="CU13" i="64"/>
  <c r="CT13" i="64"/>
  <c r="CS13" i="64"/>
  <c r="CR13" i="64"/>
  <c r="CQ13" i="64"/>
  <c r="CN13" i="64"/>
  <c r="CL13" i="64"/>
  <c r="CK13" i="64"/>
  <c r="CJ13" i="64"/>
  <c r="CI13" i="64"/>
  <c r="CH13" i="64"/>
  <c r="CG13" i="64"/>
  <c r="CF13" i="64"/>
  <c r="CE13" i="64"/>
  <c r="CD13" i="64"/>
  <c r="CC13" i="64"/>
  <c r="CB13" i="64"/>
  <c r="CA13" i="64"/>
  <c r="BZ13" i="64"/>
  <c r="BY13" i="64"/>
  <c r="BX13" i="64"/>
  <c r="BW13" i="64"/>
  <c r="BV13" i="64"/>
  <c r="BU13" i="64"/>
  <c r="BT13" i="64"/>
  <c r="BS13" i="64"/>
  <c r="BP13" i="64"/>
  <c r="AV13" i="64"/>
  <c r="AB13" i="64"/>
  <c r="Z13" i="64"/>
  <c r="Z13" i="68" s="1"/>
  <c r="Y13" i="64"/>
  <c r="Y13" i="68" s="1"/>
  <c r="X13" i="64"/>
  <c r="X13" i="68" s="1"/>
  <c r="W13" i="64"/>
  <c r="W13" i="68" s="1"/>
  <c r="V13" i="64"/>
  <c r="V13" i="68" s="1"/>
  <c r="U13" i="64"/>
  <c r="U13" i="68" s="1"/>
  <c r="T13" i="64"/>
  <c r="T13" i="68" s="1"/>
  <c r="S13" i="64"/>
  <c r="S13" i="68" s="1"/>
  <c r="R13" i="64"/>
  <c r="R13" i="68" s="1"/>
  <c r="Q13" i="64"/>
  <c r="Q13" i="68" s="1"/>
  <c r="P13" i="64"/>
  <c r="P13" i="68" s="1"/>
  <c r="O13" i="64"/>
  <c r="O13" i="68" s="1"/>
  <c r="N13" i="64"/>
  <c r="N13" i="68" s="1"/>
  <c r="M13" i="64"/>
  <c r="M13" i="68" s="1"/>
  <c r="L13" i="64"/>
  <c r="L13" i="68" s="1"/>
  <c r="K13" i="64"/>
  <c r="K13" i="68" s="1"/>
  <c r="J13" i="64"/>
  <c r="J13" i="68" s="1"/>
  <c r="I13" i="64"/>
  <c r="I13" i="68" s="1"/>
  <c r="H13" i="64"/>
  <c r="H13" i="68" s="1"/>
  <c r="G13" i="64"/>
  <c r="G13" i="68" s="1"/>
  <c r="D13" i="64"/>
  <c r="EZ12" i="64"/>
  <c r="EY12" i="64"/>
  <c r="EX12" i="64"/>
  <c r="EW12" i="64"/>
  <c r="EV12" i="64"/>
  <c r="EV25" i="64" s="1"/>
  <c r="EU12" i="64"/>
  <c r="EU38" i="64" s="1"/>
  <c r="ET12" i="64"/>
  <c r="ET25" i="64" s="1"/>
  <c r="ES12" i="64"/>
  <c r="ER12" i="64"/>
  <c r="EQ12" i="64"/>
  <c r="EP12" i="64"/>
  <c r="EO12" i="64"/>
  <c r="EL12" i="64"/>
  <c r="EJ12" i="64"/>
  <c r="EJ40" i="64" s="1"/>
  <c r="EI12" i="64"/>
  <c r="EH12" i="64"/>
  <c r="EG12" i="64"/>
  <c r="EF12" i="64"/>
  <c r="EE12" i="64"/>
  <c r="ED12" i="64"/>
  <c r="EC12" i="64"/>
  <c r="EB12" i="64"/>
  <c r="EB40" i="64" s="1"/>
  <c r="EA12" i="64"/>
  <c r="DZ12" i="64"/>
  <c r="DY12" i="64"/>
  <c r="DX12" i="64"/>
  <c r="DW12" i="64"/>
  <c r="DV12" i="64"/>
  <c r="DU12" i="64"/>
  <c r="DR12" i="64"/>
  <c r="DG12" i="64"/>
  <c r="DE12" i="64"/>
  <c r="DD12" i="64"/>
  <c r="DC12" i="64"/>
  <c r="CZ12" i="64"/>
  <c r="CX12" i="64"/>
  <c r="CW12" i="64"/>
  <c r="CV12" i="64"/>
  <c r="CU12" i="64"/>
  <c r="CT12" i="64"/>
  <c r="CS12" i="64"/>
  <c r="CR12" i="64"/>
  <c r="CQ12" i="64"/>
  <c r="CN12" i="64"/>
  <c r="CL12" i="64"/>
  <c r="CK12" i="64"/>
  <c r="CJ12" i="64"/>
  <c r="CI12" i="64"/>
  <c r="CH12" i="64"/>
  <c r="CG12" i="64"/>
  <c r="CF12" i="64"/>
  <c r="CE12" i="64"/>
  <c r="CD12" i="64"/>
  <c r="CC12" i="64"/>
  <c r="CB12" i="64"/>
  <c r="CA12" i="64"/>
  <c r="BZ12" i="64"/>
  <c r="BY12" i="64"/>
  <c r="BX12" i="64"/>
  <c r="BW12" i="64"/>
  <c r="BV12" i="64"/>
  <c r="BU12" i="64"/>
  <c r="BT12" i="64"/>
  <c r="BS12" i="64"/>
  <c r="BP12" i="64"/>
  <c r="AV12" i="64"/>
  <c r="AB12" i="64"/>
  <c r="Z12" i="64"/>
  <c r="Z12" i="68" s="1"/>
  <c r="Y12" i="64"/>
  <c r="Y12" i="68" s="1"/>
  <c r="X12" i="64"/>
  <c r="X12" i="68" s="1"/>
  <c r="W12" i="64"/>
  <c r="W12" i="68" s="1"/>
  <c r="V12" i="64"/>
  <c r="V12" i="68" s="1"/>
  <c r="U12" i="64"/>
  <c r="U12" i="68" s="1"/>
  <c r="T12" i="64"/>
  <c r="T12" i="68" s="1"/>
  <c r="S12" i="64"/>
  <c r="S12" i="68" s="1"/>
  <c r="R12" i="64"/>
  <c r="R12" i="68" s="1"/>
  <c r="Q12" i="64"/>
  <c r="Q12" i="68" s="1"/>
  <c r="P12" i="64"/>
  <c r="P12" i="68" s="1"/>
  <c r="O12" i="64"/>
  <c r="O12" i="68" s="1"/>
  <c r="N12" i="64"/>
  <c r="N12" i="68" s="1"/>
  <c r="M12" i="64"/>
  <c r="M12" i="68" s="1"/>
  <c r="L12" i="64"/>
  <c r="L12" i="68" s="1"/>
  <c r="K12" i="64"/>
  <c r="K12" i="68" s="1"/>
  <c r="J12" i="64"/>
  <c r="J12" i="68" s="1"/>
  <c r="I12" i="64"/>
  <c r="I12" i="68" s="1"/>
  <c r="H12" i="64"/>
  <c r="H12" i="68" s="1"/>
  <c r="G12" i="64"/>
  <c r="G12" i="68" s="1"/>
  <c r="D12" i="64"/>
  <c r="EZ11" i="64"/>
  <c r="EY11" i="64"/>
  <c r="EX11" i="64"/>
  <c r="EX37" i="64" s="1"/>
  <c r="EW11" i="64"/>
  <c r="EV11" i="64"/>
  <c r="EU11" i="64"/>
  <c r="EU24" i="64" s="1"/>
  <c r="ET11" i="64"/>
  <c r="ES11" i="64"/>
  <c r="ER11" i="64"/>
  <c r="ER37" i="64" s="1"/>
  <c r="EQ11" i="64"/>
  <c r="EP11" i="64"/>
  <c r="EP37" i="64" s="1"/>
  <c r="EO11" i="64"/>
  <c r="EL11" i="64"/>
  <c r="EJ11" i="64"/>
  <c r="EI11" i="64"/>
  <c r="EI39" i="64" s="1"/>
  <c r="EH11" i="64"/>
  <c r="EG11" i="64"/>
  <c r="EF11" i="64"/>
  <c r="EE11" i="64"/>
  <c r="ED11" i="64"/>
  <c r="EC11" i="64"/>
  <c r="EB11" i="64"/>
  <c r="EA11" i="64"/>
  <c r="EA39" i="64" s="1"/>
  <c r="DZ11" i="64"/>
  <c r="DY11" i="64"/>
  <c r="DX11" i="64"/>
  <c r="DW11" i="64"/>
  <c r="DV11" i="64"/>
  <c r="DU11" i="64"/>
  <c r="DR11" i="64"/>
  <c r="DG11" i="64"/>
  <c r="DE11" i="64"/>
  <c r="DD11" i="64"/>
  <c r="DC11" i="64"/>
  <c r="CZ11" i="64"/>
  <c r="CX11" i="64"/>
  <c r="CW11" i="64"/>
  <c r="CV11" i="64"/>
  <c r="CU11" i="64"/>
  <c r="CT11" i="64"/>
  <c r="CS11" i="64"/>
  <c r="CR11" i="64"/>
  <c r="CQ11" i="64"/>
  <c r="CN11" i="64"/>
  <c r="CL11" i="64"/>
  <c r="CK11" i="64"/>
  <c r="CJ11" i="64"/>
  <c r="CI11" i="64"/>
  <c r="CH11" i="64"/>
  <c r="CG11" i="64"/>
  <c r="CF11" i="64"/>
  <c r="CE11" i="64"/>
  <c r="CD11" i="64"/>
  <c r="CC11" i="64"/>
  <c r="CB11" i="64"/>
  <c r="CA11" i="64"/>
  <c r="BZ11" i="64"/>
  <c r="BY11" i="64"/>
  <c r="BX11" i="64"/>
  <c r="BW11" i="64"/>
  <c r="BV11" i="64"/>
  <c r="BU11" i="64"/>
  <c r="BT11" i="64"/>
  <c r="BS11" i="64"/>
  <c r="BP11" i="64"/>
  <c r="AV11" i="64"/>
  <c r="AB11" i="64"/>
  <c r="Z11" i="64"/>
  <c r="Z11" i="68" s="1"/>
  <c r="Y11" i="64"/>
  <c r="Y11" i="68" s="1"/>
  <c r="X11" i="64"/>
  <c r="X11" i="68" s="1"/>
  <c r="W11" i="64"/>
  <c r="W11" i="68" s="1"/>
  <c r="V11" i="64"/>
  <c r="V11" i="68" s="1"/>
  <c r="U11" i="64"/>
  <c r="U11" i="68" s="1"/>
  <c r="T11" i="64"/>
  <c r="T11" i="68" s="1"/>
  <c r="S11" i="64"/>
  <c r="S11" i="68" s="1"/>
  <c r="R11" i="64"/>
  <c r="R11" i="68" s="1"/>
  <c r="Q11" i="64"/>
  <c r="Q11" i="68" s="1"/>
  <c r="P11" i="64"/>
  <c r="P11" i="68" s="1"/>
  <c r="O11" i="64"/>
  <c r="O11" i="68" s="1"/>
  <c r="N11" i="64"/>
  <c r="N11" i="68" s="1"/>
  <c r="M11" i="64"/>
  <c r="M11" i="68" s="1"/>
  <c r="L11" i="64"/>
  <c r="L11" i="68" s="1"/>
  <c r="K11" i="64"/>
  <c r="K11" i="68" s="1"/>
  <c r="J11" i="64"/>
  <c r="J11" i="68" s="1"/>
  <c r="I11" i="64"/>
  <c r="I11" i="68" s="1"/>
  <c r="H11" i="64"/>
  <c r="H11" i="68" s="1"/>
  <c r="G11" i="64"/>
  <c r="G11" i="68" s="1"/>
  <c r="D11" i="64"/>
  <c r="EZ10" i="64"/>
  <c r="EZ23" i="64" s="1"/>
  <c r="EY10" i="64"/>
  <c r="EY36" i="64" s="1"/>
  <c r="EX10" i="64"/>
  <c r="EX23" i="64" s="1"/>
  <c r="EW10" i="64"/>
  <c r="EV10" i="64"/>
  <c r="EU10" i="64"/>
  <c r="ET10" i="64"/>
  <c r="ES10" i="64"/>
  <c r="ER10" i="64"/>
  <c r="EQ10" i="64"/>
  <c r="EQ36" i="64" s="1"/>
  <c r="EP10" i="64"/>
  <c r="EP23" i="64" s="1"/>
  <c r="EO10" i="64"/>
  <c r="EL10" i="64"/>
  <c r="EJ10" i="64"/>
  <c r="EI10" i="64"/>
  <c r="EH10" i="64"/>
  <c r="EG10" i="64"/>
  <c r="EF10" i="64"/>
  <c r="EF38" i="64" s="1"/>
  <c r="EE10" i="64"/>
  <c r="ED10" i="64"/>
  <c r="EC10" i="64"/>
  <c r="EB10" i="64"/>
  <c r="EA10" i="64"/>
  <c r="DZ10" i="64"/>
  <c r="DY10" i="64"/>
  <c r="DX10" i="64"/>
  <c r="DX38" i="64" s="1"/>
  <c r="DW10" i="64"/>
  <c r="DV10" i="64"/>
  <c r="DU10" i="64"/>
  <c r="DR10" i="64"/>
  <c r="DG10" i="64"/>
  <c r="DE10" i="64"/>
  <c r="DD10" i="64"/>
  <c r="DC10" i="64"/>
  <c r="CZ10" i="64"/>
  <c r="CX10" i="64"/>
  <c r="CW10" i="64"/>
  <c r="CV10" i="64"/>
  <c r="CU10" i="64"/>
  <c r="CT10" i="64"/>
  <c r="CS10" i="64"/>
  <c r="CR10" i="64"/>
  <c r="CQ10" i="64"/>
  <c r="CN10" i="64"/>
  <c r="CL10" i="64"/>
  <c r="CK10" i="64"/>
  <c r="CJ10" i="64"/>
  <c r="CI10" i="64"/>
  <c r="CH10" i="64"/>
  <c r="CG10" i="64"/>
  <c r="CF10" i="64"/>
  <c r="CE10" i="64"/>
  <c r="CD10" i="64"/>
  <c r="CC10" i="64"/>
  <c r="CB10" i="64"/>
  <c r="CA10" i="64"/>
  <c r="BZ10" i="64"/>
  <c r="BY10" i="64"/>
  <c r="BX10" i="64"/>
  <c r="BW10" i="64"/>
  <c r="BV10" i="64"/>
  <c r="BU10" i="64"/>
  <c r="BT10" i="64"/>
  <c r="BS10" i="64"/>
  <c r="BP10" i="64"/>
  <c r="AV10" i="64"/>
  <c r="AB10" i="64"/>
  <c r="Z10" i="64"/>
  <c r="Z10" i="68" s="1"/>
  <c r="Y10" i="64"/>
  <c r="Y10" i="68" s="1"/>
  <c r="X10" i="64"/>
  <c r="X10" i="68" s="1"/>
  <c r="W10" i="64"/>
  <c r="W10" i="68" s="1"/>
  <c r="V10" i="64"/>
  <c r="V10" i="68" s="1"/>
  <c r="U10" i="64"/>
  <c r="U10" i="68" s="1"/>
  <c r="T10" i="64"/>
  <c r="T10" i="68" s="1"/>
  <c r="S10" i="64"/>
  <c r="S10" i="68" s="1"/>
  <c r="R10" i="64"/>
  <c r="R10" i="68" s="1"/>
  <c r="Q10" i="64"/>
  <c r="Q10" i="68" s="1"/>
  <c r="P10" i="64"/>
  <c r="P10" i="68" s="1"/>
  <c r="O10" i="64"/>
  <c r="O10" i="68" s="1"/>
  <c r="N10" i="64"/>
  <c r="N10" i="68" s="1"/>
  <c r="M10" i="64"/>
  <c r="M10" i="68" s="1"/>
  <c r="L10" i="64"/>
  <c r="L10" i="68" s="1"/>
  <c r="K10" i="64"/>
  <c r="K10" i="68" s="1"/>
  <c r="J10" i="64"/>
  <c r="J10" i="68" s="1"/>
  <c r="I10" i="64"/>
  <c r="I10" i="68" s="1"/>
  <c r="H10" i="64"/>
  <c r="H10" i="68" s="1"/>
  <c r="G10" i="64"/>
  <c r="G10" i="68" s="1"/>
  <c r="D10" i="64"/>
  <c r="EZ9" i="64"/>
  <c r="EY9" i="64"/>
  <c r="EX9" i="64"/>
  <c r="EW9" i="64"/>
  <c r="EV9" i="64"/>
  <c r="EV35" i="64" s="1"/>
  <c r="EU9" i="64"/>
  <c r="EU22" i="64" s="1"/>
  <c r="ET9" i="64"/>
  <c r="ET35" i="64" s="1"/>
  <c r="ES9" i="64"/>
  <c r="ER9" i="64"/>
  <c r="EQ9" i="64"/>
  <c r="EQ22" i="64" s="1"/>
  <c r="EP9" i="64"/>
  <c r="EO9" i="64"/>
  <c r="EL9" i="64"/>
  <c r="EJ9" i="64"/>
  <c r="EI9" i="64"/>
  <c r="EH9" i="64"/>
  <c r="EG9" i="64"/>
  <c r="EG37" i="64" s="1"/>
  <c r="EF9" i="64"/>
  <c r="EE9" i="64"/>
  <c r="EE37" i="64" s="1"/>
  <c r="ED9" i="64"/>
  <c r="EC9" i="64"/>
  <c r="EC23" i="64" s="1"/>
  <c r="EB9" i="64"/>
  <c r="EA9" i="64"/>
  <c r="EA23" i="64" s="1"/>
  <c r="DZ9" i="64"/>
  <c r="DY9" i="64"/>
  <c r="DX9" i="64"/>
  <c r="DW9" i="64"/>
  <c r="DW37" i="64" s="1"/>
  <c r="DV9" i="64"/>
  <c r="DU9" i="64"/>
  <c r="DR9" i="64"/>
  <c r="DG9" i="64"/>
  <c r="DE9" i="64"/>
  <c r="DD9" i="64"/>
  <c r="DC9" i="64"/>
  <c r="CZ9" i="64"/>
  <c r="CX9" i="64"/>
  <c r="CW9" i="64"/>
  <c r="CV9" i="64"/>
  <c r="CU9" i="64"/>
  <c r="CT9" i="64"/>
  <c r="CS9" i="64"/>
  <c r="CR9" i="64"/>
  <c r="CQ9" i="64"/>
  <c r="CN9" i="64"/>
  <c r="CL9" i="64"/>
  <c r="CK9" i="64"/>
  <c r="CJ9" i="64"/>
  <c r="CI9" i="64"/>
  <c r="CH9" i="64"/>
  <c r="CG9" i="64"/>
  <c r="CF9" i="64"/>
  <c r="CE9" i="64"/>
  <c r="CD9" i="64"/>
  <c r="CC9" i="64"/>
  <c r="CB9" i="64"/>
  <c r="CA9" i="64"/>
  <c r="BZ9" i="64"/>
  <c r="BY9" i="64"/>
  <c r="BX9" i="64"/>
  <c r="BW9" i="64"/>
  <c r="BV9" i="64"/>
  <c r="BU9" i="64"/>
  <c r="BT9" i="64"/>
  <c r="BS9" i="64"/>
  <c r="BP9" i="64"/>
  <c r="AV9" i="64"/>
  <c r="AB9" i="64"/>
  <c r="Z9" i="64"/>
  <c r="Z9" i="68" s="1"/>
  <c r="Y9" i="64"/>
  <c r="Y9" i="68" s="1"/>
  <c r="X9" i="64"/>
  <c r="X9" i="68" s="1"/>
  <c r="W9" i="64"/>
  <c r="W9" i="68" s="1"/>
  <c r="V9" i="64"/>
  <c r="V9" i="68" s="1"/>
  <c r="U9" i="64"/>
  <c r="U9" i="68" s="1"/>
  <c r="T9" i="64"/>
  <c r="T9" i="68" s="1"/>
  <c r="S9" i="64"/>
  <c r="S9" i="68" s="1"/>
  <c r="R9" i="64"/>
  <c r="R9" i="68" s="1"/>
  <c r="Q9" i="64"/>
  <c r="Q9" i="68" s="1"/>
  <c r="P9" i="64"/>
  <c r="P9" i="68" s="1"/>
  <c r="O9" i="64"/>
  <c r="O9" i="68" s="1"/>
  <c r="N9" i="64"/>
  <c r="N9" i="68" s="1"/>
  <c r="M9" i="64"/>
  <c r="M9" i="68" s="1"/>
  <c r="L9" i="64"/>
  <c r="L9" i="68" s="1"/>
  <c r="K9" i="64"/>
  <c r="K9" i="68" s="1"/>
  <c r="J9" i="64"/>
  <c r="J9" i="68" s="1"/>
  <c r="I9" i="64"/>
  <c r="I9" i="68" s="1"/>
  <c r="H9" i="64"/>
  <c r="H9" i="68" s="1"/>
  <c r="G9" i="64"/>
  <c r="G9" i="68" s="1"/>
  <c r="D9" i="64"/>
  <c r="EZ8" i="64"/>
  <c r="EY8" i="64"/>
  <c r="EX8" i="64"/>
  <c r="EW8" i="64"/>
  <c r="EV8" i="64"/>
  <c r="EV21" i="64" s="1"/>
  <c r="EU8" i="64"/>
  <c r="EU34" i="64" s="1"/>
  <c r="ET8" i="64"/>
  <c r="ES8" i="64"/>
  <c r="ER8" i="64"/>
  <c r="EQ8" i="64"/>
  <c r="EQ21" i="64" s="1"/>
  <c r="EP8" i="64"/>
  <c r="EP21" i="64" s="1"/>
  <c r="EO8" i="64"/>
  <c r="EL8" i="64"/>
  <c r="EJ8" i="64"/>
  <c r="EJ36" i="64" s="1"/>
  <c r="EI8" i="64"/>
  <c r="EH8" i="64"/>
  <c r="EG8" i="64"/>
  <c r="EG22" i="64" s="1"/>
  <c r="EF8" i="64"/>
  <c r="EE8" i="64"/>
  <c r="ED8" i="64"/>
  <c r="EC8" i="64"/>
  <c r="EB8" i="64"/>
  <c r="EB36" i="64" s="1"/>
  <c r="EA8" i="64"/>
  <c r="DZ8" i="64"/>
  <c r="DY8" i="64"/>
  <c r="DY22" i="64" s="1"/>
  <c r="DX8" i="64"/>
  <c r="DX22" i="64" s="1"/>
  <c r="DW8" i="64"/>
  <c r="DV8" i="64"/>
  <c r="DU8" i="64"/>
  <c r="DR8" i="64"/>
  <c r="DG8" i="64"/>
  <c r="DE8" i="64"/>
  <c r="DD8" i="64"/>
  <c r="DC8" i="64"/>
  <c r="CZ8" i="64"/>
  <c r="CX8" i="64"/>
  <c r="CW8" i="64"/>
  <c r="CV8" i="64"/>
  <c r="CU8" i="64"/>
  <c r="CT8" i="64"/>
  <c r="CS8" i="64"/>
  <c r="CR8" i="64"/>
  <c r="CQ8" i="64"/>
  <c r="CN8" i="64"/>
  <c r="CL8" i="64"/>
  <c r="CK8" i="64"/>
  <c r="CJ8" i="64"/>
  <c r="CI8" i="64"/>
  <c r="CH8" i="64"/>
  <c r="CG8" i="64"/>
  <c r="CF8" i="64"/>
  <c r="CE8" i="64"/>
  <c r="CD8" i="64"/>
  <c r="CC8" i="64"/>
  <c r="CB8" i="64"/>
  <c r="CA8" i="64"/>
  <c r="BZ8" i="64"/>
  <c r="BY8" i="64"/>
  <c r="BX8" i="64"/>
  <c r="BW8" i="64"/>
  <c r="BV8" i="64"/>
  <c r="BU8" i="64"/>
  <c r="BT8" i="64"/>
  <c r="BS8" i="64"/>
  <c r="BP8" i="64"/>
  <c r="AV8" i="64"/>
  <c r="AB8" i="64"/>
  <c r="Z8" i="64"/>
  <c r="Z8" i="68" s="1"/>
  <c r="Y8" i="64"/>
  <c r="Y8" i="68" s="1"/>
  <c r="X8" i="64"/>
  <c r="X8" i="68" s="1"/>
  <c r="W8" i="64"/>
  <c r="W8" i="68" s="1"/>
  <c r="V8" i="64"/>
  <c r="V8" i="68" s="1"/>
  <c r="U8" i="64"/>
  <c r="U8" i="68" s="1"/>
  <c r="T8" i="64"/>
  <c r="T8" i="68" s="1"/>
  <c r="S8" i="64"/>
  <c r="S8" i="68" s="1"/>
  <c r="R8" i="64"/>
  <c r="R8" i="68" s="1"/>
  <c r="Q8" i="64"/>
  <c r="Q8" i="68" s="1"/>
  <c r="P8" i="64"/>
  <c r="P8" i="68" s="1"/>
  <c r="O8" i="64"/>
  <c r="O8" i="68" s="1"/>
  <c r="N8" i="64"/>
  <c r="N8" i="68" s="1"/>
  <c r="M8" i="64"/>
  <c r="M8" i="68" s="1"/>
  <c r="L8" i="64"/>
  <c r="L8" i="68" s="1"/>
  <c r="K8" i="64"/>
  <c r="K8" i="68" s="1"/>
  <c r="J8" i="64"/>
  <c r="J8" i="68" s="1"/>
  <c r="I8" i="64"/>
  <c r="I8" i="68" s="1"/>
  <c r="H8" i="64"/>
  <c r="H8" i="68" s="1"/>
  <c r="G8" i="64"/>
  <c r="G8" i="68" s="1"/>
  <c r="D8" i="64"/>
  <c r="EZ7" i="64"/>
  <c r="EY7" i="64"/>
  <c r="EY20" i="64" s="1"/>
  <c r="EX7" i="64"/>
  <c r="EX33" i="64" s="1"/>
  <c r="EW7" i="64"/>
  <c r="EV7" i="64"/>
  <c r="EU7" i="64"/>
  <c r="EU20" i="64" s="1"/>
  <c r="ET7" i="64"/>
  <c r="ET20" i="64" s="1"/>
  <c r="ES7" i="64"/>
  <c r="ER7" i="64"/>
  <c r="EQ7" i="64"/>
  <c r="EP7" i="64"/>
  <c r="EP20" i="64" s="1"/>
  <c r="EO7" i="64"/>
  <c r="EL7" i="64"/>
  <c r="EJ7" i="64"/>
  <c r="EI7" i="64"/>
  <c r="EI21" i="64" s="1"/>
  <c r="EH7" i="64"/>
  <c r="EG7" i="64"/>
  <c r="EF7" i="64"/>
  <c r="EE7" i="64"/>
  <c r="ED7" i="64"/>
  <c r="EC7" i="64"/>
  <c r="EC35" i="64" s="1"/>
  <c r="EB7" i="64"/>
  <c r="EB21" i="64" s="1"/>
  <c r="EA7" i="64"/>
  <c r="EA35" i="64" s="1"/>
  <c r="DZ7" i="64"/>
  <c r="DY7" i="64"/>
  <c r="DX7" i="64"/>
  <c r="DX21" i="64" s="1"/>
  <c r="DW7" i="64"/>
  <c r="DW21" i="64" s="1"/>
  <c r="DV7" i="64"/>
  <c r="DU7" i="64"/>
  <c r="DR7" i="64"/>
  <c r="DG7" i="64"/>
  <c r="DE7" i="64"/>
  <c r="DD7" i="64"/>
  <c r="DC7" i="64"/>
  <c r="CZ7" i="64"/>
  <c r="CX7" i="64"/>
  <c r="CW7" i="64"/>
  <c r="CV7" i="64"/>
  <c r="CU7" i="64"/>
  <c r="CT7" i="64"/>
  <c r="CS7" i="64"/>
  <c r="CR7" i="64"/>
  <c r="CQ7" i="64"/>
  <c r="CN7" i="64"/>
  <c r="CL7" i="64"/>
  <c r="CK7" i="64"/>
  <c r="CJ7" i="64"/>
  <c r="CI7" i="64"/>
  <c r="CH7" i="64"/>
  <c r="CG7" i="64"/>
  <c r="CF7" i="64"/>
  <c r="CE7" i="64"/>
  <c r="CD7" i="64"/>
  <c r="CC7" i="64"/>
  <c r="CB7" i="64"/>
  <c r="CA7" i="64"/>
  <c r="BZ7" i="64"/>
  <c r="BY7" i="64"/>
  <c r="BX7" i="64"/>
  <c r="BW7" i="64"/>
  <c r="BV7" i="64"/>
  <c r="BU7" i="64"/>
  <c r="BT7" i="64"/>
  <c r="BS7" i="64"/>
  <c r="BP7" i="64"/>
  <c r="BN7" i="64"/>
  <c r="BN18" i="64" s="1"/>
  <c r="BM7" i="64"/>
  <c r="BM12" i="64" s="1"/>
  <c r="BL7" i="64"/>
  <c r="BL18" i="64" s="1"/>
  <c r="BK7" i="64"/>
  <c r="BK18" i="64" s="1"/>
  <c r="BJ7" i="64"/>
  <c r="BJ18" i="64" s="1"/>
  <c r="BI7" i="64"/>
  <c r="BI18" i="64" s="1"/>
  <c r="BH7" i="64"/>
  <c r="BH18" i="64" s="1"/>
  <c r="BG7" i="64"/>
  <c r="BG17" i="64" s="1"/>
  <c r="BF7" i="64"/>
  <c r="BF18" i="64" s="1"/>
  <c r="BE7" i="64"/>
  <c r="BE18" i="64" s="1"/>
  <c r="BD7" i="64"/>
  <c r="BD18" i="64" s="1"/>
  <c r="BC7" i="64"/>
  <c r="BC17" i="64" s="1"/>
  <c r="BB7" i="64"/>
  <c r="BB18" i="64" s="1"/>
  <c r="BA7" i="64"/>
  <c r="BA12" i="64" s="1"/>
  <c r="AZ7" i="64"/>
  <c r="AZ18" i="64" s="1"/>
  <c r="AY7" i="64"/>
  <c r="AY17" i="64" s="1"/>
  <c r="AV7" i="64"/>
  <c r="AB7" i="64"/>
  <c r="Z7" i="64"/>
  <c r="Z7" i="68" s="1"/>
  <c r="Y7" i="64"/>
  <c r="Y7" i="68" s="1"/>
  <c r="X7" i="64"/>
  <c r="X7" i="68" s="1"/>
  <c r="W7" i="64"/>
  <c r="W7" i="68" s="1"/>
  <c r="V7" i="64"/>
  <c r="V7" i="68" s="1"/>
  <c r="U7" i="64"/>
  <c r="U7" i="68" s="1"/>
  <c r="T7" i="64"/>
  <c r="T7" i="68" s="1"/>
  <c r="S7" i="64"/>
  <c r="S7" i="68" s="1"/>
  <c r="R7" i="64"/>
  <c r="R7" i="68" s="1"/>
  <c r="Q7" i="64"/>
  <c r="Q7" i="68" s="1"/>
  <c r="P7" i="64"/>
  <c r="P7" i="68" s="1"/>
  <c r="O7" i="64"/>
  <c r="O7" i="68" s="1"/>
  <c r="N7" i="64"/>
  <c r="N7" i="68" s="1"/>
  <c r="M7" i="64"/>
  <c r="M7" i="68" s="1"/>
  <c r="L7" i="64"/>
  <c r="L7" i="68" s="1"/>
  <c r="K7" i="64"/>
  <c r="K7" i="68" s="1"/>
  <c r="J7" i="64"/>
  <c r="J7" i="68" s="1"/>
  <c r="I7" i="64"/>
  <c r="I7" i="68" s="1"/>
  <c r="H7" i="64"/>
  <c r="H7" i="68" s="1"/>
  <c r="G7" i="64"/>
  <c r="G7" i="68" s="1"/>
  <c r="D7" i="64"/>
  <c r="EZ6" i="64"/>
  <c r="EY6" i="64"/>
  <c r="EY32" i="64" s="1"/>
  <c r="EX6" i="64"/>
  <c r="EW6" i="64"/>
  <c r="EV6" i="64"/>
  <c r="EV19" i="64" s="1"/>
  <c r="EU6" i="64"/>
  <c r="ET6" i="64"/>
  <c r="ET19" i="64" s="1"/>
  <c r="ES6" i="64"/>
  <c r="ER6" i="64"/>
  <c r="EQ6" i="64"/>
  <c r="EQ32" i="64" s="1"/>
  <c r="EP6" i="64"/>
  <c r="EO6" i="64"/>
  <c r="EL6" i="64"/>
  <c r="EJ6" i="64"/>
  <c r="EI6" i="64"/>
  <c r="EH6" i="64"/>
  <c r="EG6" i="64"/>
  <c r="EF6" i="64"/>
  <c r="EF34" i="64" s="1"/>
  <c r="EE6" i="64"/>
  <c r="ED6" i="64"/>
  <c r="EC6" i="64"/>
  <c r="EB6" i="64"/>
  <c r="EB20" i="64" s="1"/>
  <c r="EA6" i="64"/>
  <c r="DZ6" i="64"/>
  <c r="DY6" i="64"/>
  <c r="DX6" i="64"/>
  <c r="DX34" i="64" s="1"/>
  <c r="DW6" i="64"/>
  <c r="DW20" i="64" s="1"/>
  <c r="DV6" i="64"/>
  <c r="DU6" i="64"/>
  <c r="DR6" i="64"/>
  <c r="DG6" i="64"/>
  <c r="DE6" i="64"/>
  <c r="DD6" i="64"/>
  <c r="DC6" i="64"/>
  <c r="CZ6" i="64"/>
  <c r="CX6" i="64"/>
  <c r="BJ6" i="68" s="1"/>
  <c r="CW6" i="64"/>
  <c r="BI6" i="68" s="1"/>
  <c r="CV6" i="64"/>
  <c r="BH6" i="68" s="1"/>
  <c r="CU6" i="64"/>
  <c r="BG6" i="68" s="1"/>
  <c r="CT6" i="64"/>
  <c r="BF6" i="68" s="1"/>
  <c r="CS6" i="64"/>
  <c r="BE6" i="68" s="1"/>
  <c r="CR6" i="64"/>
  <c r="BD6" i="68" s="1"/>
  <c r="CQ6" i="64"/>
  <c r="BC6" i="68" s="1"/>
  <c r="CN6" i="64"/>
  <c r="CL6" i="64"/>
  <c r="CK6" i="64"/>
  <c r="CJ6" i="64"/>
  <c r="CI6" i="64"/>
  <c r="CH6" i="64"/>
  <c r="CG6" i="64"/>
  <c r="CF6" i="64"/>
  <c r="CE6" i="64"/>
  <c r="CD6" i="64"/>
  <c r="CC6" i="64"/>
  <c r="CB6" i="64"/>
  <c r="CA6" i="64"/>
  <c r="BZ6" i="64"/>
  <c r="BY6" i="64"/>
  <c r="BX6" i="64"/>
  <c r="BW6" i="64"/>
  <c r="BV6" i="64"/>
  <c r="BU6" i="64"/>
  <c r="BT6" i="64"/>
  <c r="BS6" i="64"/>
  <c r="BP6" i="64"/>
  <c r="AV6" i="64"/>
  <c r="AB6" i="64"/>
  <c r="Z6" i="64"/>
  <c r="Z6" i="68" s="1"/>
  <c r="Y6" i="64"/>
  <c r="Y6" i="68" s="1"/>
  <c r="X6" i="64"/>
  <c r="X6" i="68" s="1"/>
  <c r="W6" i="64"/>
  <c r="W6" i="68" s="1"/>
  <c r="V6" i="64"/>
  <c r="V6" i="68" s="1"/>
  <c r="U6" i="64"/>
  <c r="U6" i="68" s="1"/>
  <c r="T6" i="64"/>
  <c r="T6" i="68" s="1"/>
  <c r="S6" i="64"/>
  <c r="S6" i="68" s="1"/>
  <c r="R6" i="64"/>
  <c r="R6" i="68" s="1"/>
  <c r="Q6" i="64"/>
  <c r="Q6" i="68" s="1"/>
  <c r="P6" i="64"/>
  <c r="P6" i="68" s="1"/>
  <c r="O6" i="64"/>
  <c r="O6" i="68" s="1"/>
  <c r="N6" i="64"/>
  <c r="N6" i="68" s="1"/>
  <c r="M6" i="64"/>
  <c r="M6" i="68" s="1"/>
  <c r="L6" i="64"/>
  <c r="L6" i="68" s="1"/>
  <c r="K6" i="64"/>
  <c r="K6" i="68" s="1"/>
  <c r="J6" i="64"/>
  <c r="J6" i="68" s="1"/>
  <c r="I6" i="64"/>
  <c r="I6" i="68" s="1"/>
  <c r="H6" i="64"/>
  <c r="H6" i="68" s="1"/>
  <c r="G6" i="64"/>
  <c r="G6" i="68" s="1"/>
  <c r="D6" i="64"/>
  <c r="EZ5" i="64"/>
  <c r="EY5" i="64"/>
  <c r="EX5" i="64"/>
  <c r="EW5" i="64"/>
  <c r="EV5" i="64"/>
  <c r="EV31" i="64" s="1"/>
  <c r="EU5" i="64"/>
  <c r="ET5" i="64"/>
  <c r="ET31" i="64" s="1"/>
  <c r="ES5" i="64"/>
  <c r="ER5" i="64"/>
  <c r="EQ5" i="64"/>
  <c r="EP5" i="64"/>
  <c r="EP18" i="64" s="1"/>
  <c r="EO5" i="64"/>
  <c r="EL5" i="64"/>
  <c r="EJ5" i="64"/>
  <c r="EI5" i="64"/>
  <c r="EH5" i="64"/>
  <c r="EG5" i="64"/>
  <c r="EG33" i="64" s="1"/>
  <c r="EF5" i="64"/>
  <c r="EE5" i="64"/>
  <c r="EE33" i="64" s="1"/>
  <c r="ED5" i="64"/>
  <c r="EC5" i="64"/>
  <c r="EB5" i="64"/>
  <c r="EA5" i="64"/>
  <c r="EA19" i="64" s="1"/>
  <c r="DZ5" i="64"/>
  <c r="DY5" i="64"/>
  <c r="DY19" i="64" s="1"/>
  <c r="DX5" i="64"/>
  <c r="DW5" i="64"/>
  <c r="DW19" i="64" s="1"/>
  <c r="DV5" i="64"/>
  <c r="DU5" i="64"/>
  <c r="DR5" i="64"/>
  <c r="DG5" i="64"/>
  <c r="DE5" i="64"/>
  <c r="DD5" i="64"/>
  <c r="DC5" i="64"/>
  <c r="CZ5" i="64"/>
  <c r="CX5" i="64"/>
  <c r="BJ5" i="68" s="1"/>
  <c r="CW5" i="64"/>
  <c r="BI5" i="68" s="1"/>
  <c r="CV5" i="64"/>
  <c r="BH5" i="68" s="1"/>
  <c r="CU5" i="64"/>
  <c r="BG5" i="68" s="1"/>
  <c r="CT5" i="64"/>
  <c r="BF5" i="68" s="1"/>
  <c r="CS5" i="64"/>
  <c r="BE5" i="68" s="1"/>
  <c r="CR5" i="64"/>
  <c r="BD5" i="68" s="1"/>
  <c r="CQ5" i="64"/>
  <c r="BC5" i="68" s="1"/>
  <c r="CN5" i="64"/>
  <c r="CL5" i="64"/>
  <c r="CK5" i="64"/>
  <c r="CJ5" i="64"/>
  <c r="CI5" i="64"/>
  <c r="CH5" i="64"/>
  <c r="CG5" i="64"/>
  <c r="CF5" i="64"/>
  <c r="CE5" i="64"/>
  <c r="CD5" i="64"/>
  <c r="CC5" i="64"/>
  <c r="CB5" i="64"/>
  <c r="CA5" i="64"/>
  <c r="BZ5" i="64"/>
  <c r="BY5" i="64"/>
  <c r="BX5" i="64"/>
  <c r="BW5" i="64"/>
  <c r="BV5" i="64"/>
  <c r="BU5" i="64"/>
  <c r="BT5" i="64"/>
  <c r="BS5" i="64"/>
  <c r="BP5" i="64"/>
  <c r="BN5" i="64"/>
  <c r="BM5" i="64"/>
  <c r="BL5" i="64"/>
  <c r="BK5" i="64"/>
  <c r="BJ5" i="64"/>
  <c r="BI5" i="64"/>
  <c r="BH5" i="64"/>
  <c r="BG5" i="64"/>
  <c r="BF5" i="64"/>
  <c r="BE5" i="64"/>
  <c r="BD5" i="64"/>
  <c r="BC5" i="64"/>
  <c r="BB5" i="64"/>
  <c r="BA5" i="64"/>
  <c r="AZ5" i="64"/>
  <c r="AY5" i="64"/>
  <c r="AV5" i="64"/>
  <c r="AB5" i="64"/>
  <c r="Z5" i="64"/>
  <c r="Z5" i="68" s="1"/>
  <c r="Y5" i="64"/>
  <c r="Y5" i="68" s="1"/>
  <c r="X5" i="64"/>
  <c r="X5" i="68" s="1"/>
  <c r="W5" i="64"/>
  <c r="W5" i="68" s="1"/>
  <c r="V5" i="64"/>
  <c r="V5" i="68" s="1"/>
  <c r="U5" i="64"/>
  <c r="U5" i="68" s="1"/>
  <c r="T5" i="64"/>
  <c r="T5" i="68" s="1"/>
  <c r="S5" i="64"/>
  <c r="S5" i="68" s="1"/>
  <c r="R5" i="64"/>
  <c r="R5" i="68" s="1"/>
  <c r="Q5" i="64"/>
  <c r="Q5" i="68" s="1"/>
  <c r="P5" i="64"/>
  <c r="P5" i="68" s="1"/>
  <c r="O5" i="64"/>
  <c r="O5" i="68" s="1"/>
  <c r="N5" i="64"/>
  <c r="N5" i="68" s="1"/>
  <c r="M5" i="64"/>
  <c r="M5" i="68" s="1"/>
  <c r="L5" i="64"/>
  <c r="L5" i="68" s="1"/>
  <c r="K5" i="64"/>
  <c r="K5" i="68" s="1"/>
  <c r="J5" i="64"/>
  <c r="J5" i="68" s="1"/>
  <c r="I5" i="64"/>
  <c r="I5" i="68" s="1"/>
  <c r="H5" i="64"/>
  <c r="H5" i="68" s="1"/>
  <c r="G5" i="64"/>
  <c r="G5" i="68" s="1"/>
  <c r="D5" i="64"/>
  <c r="EZ4" i="64"/>
  <c r="EY4" i="64"/>
  <c r="EX4" i="64"/>
  <c r="EW4" i="64"/>
  <c r="EV4" i="64"/>
  <c r="EU4" i="64"/>
  <c r="EU30" i="64" s="1"/>
  <c r="ET4" i="64"/>
  <c r="ET17" i="64" s="1"/>
  <c r="ES4" i="64"/>
  <c r="ER4" i="64"/>
  <c r="EQ4" i="64"/>
  <c r="EP4" i="64"/>
  <c r="EO4" i="64"/>
  <c r="EL4" i="64"/>
  <c r="EJ4" i="64"/>
  <c r="EJ32" i="64" s="1"/>
  <c r="EI4" i="64"/>
  <c r="EH4" i="64"/>
  <c r="EG4" i="64"/>
  <c r="EF4" i="64"/>
  <c r="EE4" i="64"/>
  <c r="ED4" i="64"/>
  <c r="EC4" i="64"/>
  <c r="EB4" i="64"/>
  <c r="EB32" i="64" s="1"/>
  <c r="EA4" i="64"/>
  <c r="DZ4" i="64"/>
  <c r="DY4" i="64"/>
  <c r="DY18" i="64" s="1"/>
  <c r="DX4" i="64"/>
  <c r="DW4" i="64"/>
  <c r="DW18" i="64" s="1"/>
  <c r="DV4" i="64"/>
  <c r="DU4" i="64"/>
  <c r="DR4" i="64"/>
  <c r="DG4" i="64"/>
  <c r="DE4" i="64"/>
  <c r="DD4" i="64"/>
  <c r="DC4" i="64"/>
  <c r="CZ4" i="64"/>
  <c r="CX4" i="64"/>
  <c r="BJ4" i="68" s="1"/>
  <c r="CW4" i="64"/>
  <c r="BI4" i="68" s="1"/>
  <c r="CV4" i="64"/>
  <c r="BH4" i="68" s="1"/>
  <c r="CU4" i="64"/>
  <c r="BG4" i="68" s="1"/>
  <c r="CT4" i="64"/>
  <c r="BF4" i="68" s="1"/>
  <c r="CS4" i="64"/>
  <c r="BE4" i="68" s="1"/>
  <c r="CR4" i="64"/>
  <c r="BD4" i="68" s="1"/>
  <c r="CQ4" i="64"/>
  <c r="BC4" i="68" s="1"/>
  <c r="CN4" i="64"/>
  <c r="CL4" i="64"/>
  <c r="CK4" i="64"/>
  <c r="CJ4" i="64"/>
  <c r="CI4" i="64"/>
  <c r="CH4" i="64"/>
  <c r="CG4" i="64"/>
  <c r="CF4" i="64"/>
  <c r="CE4" i="64"/>
  <c r="CD4" i="64"/>
  <c r="CC4" i="64"/>
  <c r="CB4" i="64"/>
  <c r="CA4" i="64"/>
  <c r="BZ4" i="64"/>
  <c r="BY4" i="64"/>
  <c r="BX4" i="64"/>
  <c r="BW4" i="64"/>
  <c r="BV4" i="64"/>
  <c r="BU4" i="64"/>
  <c r="BT4" i="64"/>
  <c r="BS4" i="64"/>
  <c r="BP4" i="64"/>
  <c r="BN4" i="64"/>
  <c r="BM4" i="64"/>
  <c r="BL4" i="64"/>
  <c r="BK4" i="64"/>
  <c r="BJ4" i="64"/>
  <c r="BI4" i="64"/>
  <c r="BH4" i="64"/>
  <c r="BG4" i="64"/>
  <c r="BF4" i="64"/>
  <c r="BE4" i="64"/>
  <c r="BD4" i="64"/>
  <c r="BC4" i="64"/>
  <c r="BB4" i="64"/>
  <c r="BA4" i="64"/>
  <c r="AZ4" i="64"/>
  <c r="AY4" i="64"/>
  <c r="AV4" i="64"/>
  <c r="AB4" i="64"/>
  <c r="Z4" i="64"/>
  <c r="Z4" i="68" s="1"/>
  <c r="Y4" i="64"/>
  <c r="Y4" i="68" s="1"/>
  <c r="X4" i="64"/>
  <c r="X4" i="68" s="1"/>
  <c r="W4" i="64"/>
  <c r="W4" i="68" s="1"/>
  <c r="V4" i="64"/>
  <c r="V4" i="68" s="1"/>
  <c r="U4" i="64"/>
  <c r="U4" i="68" s="1"/>
  <c r="T4" i="64"/>
  <c r="T4" i="68" s="1"/>
  <c r="S4" i="64"/>
  <c r="S4" i="68" s="1"/>
  <c r="R4" i="64"/>
  <c r="R4" i="68" s="1"/>
  <c r="Q4" i="64"/>
  <c r="Q4" i="68" s="1"/>
  <c r="P4" i="64"/>
  <c r="P4" i="68" s="1"/>
  <c r="O4" i="64"/>
  <c r="O4" i="68" s="1"/>
  <c r="N4" i="64"/>
  <c r="N4" i="68" s="1"/>
  <c r="M4" i="64"/>
  <c r="M4" i="68" s="1"/>
  <c r="L4" i="64"/>
  <c r="L4" i="68" s="1"/>
  <c r="K4" i="64"/>
  <c r="K4" i="68" s="1"/>
  <c r="J4" i="64"/>
  <c r="J4" i="68" s="1"/>
  <c r="I4" i="64"/>
  <c r="I4" i="68" s="1"/>
  <c r="H4" i="64"/>
  <c r="H4" i="68" s="1"/>
  <c r="G4" i="64"/>
  <c r="G4" i="68" s="1"/>
  <c r="D4" i="64"/>
  <c r="EZ3" i="64"/>
  <c r="EZ29" i="64" s="1"/>
  <c r="EY3" i="64"/>
  <c r="EX3" i="64"/>
  <c r="EX16" i="64" s="1"/>
  <c r="EW3" i="64"/>
  <c r="EV3" i="64"/>
  <c r="EU3" i="64"/>
  <c r="ET3" i="64"/>
  <c r="ES3" i="64"/>
  <c r="ER3" i="64"/>
  <c r="ER29" i="64" s="1"/>
  <c r="EQ3" i="64"/>
  <c r="EP3" i="64"/>
  <c r="EP42" i="64" s="1"/>
  <c r="EO3" i="64"/>
  <c r="EL3" i="64"/>
  <c r="EJ3" i="64"/>
  <c r="EJ101" i="64" s="1"/>
  <c r="EI3" i="64"/>
  <c r="EH3" i="64"/>
  <c r="EH101" i="64" s="1"/>
  <c r="EG3" i="64"/>
  <c r="EG101" i="64" s="1"/>
  <c r="EF3" i="64"/>
  <c r="EF101" i="64" s="1"/>
  <c r="EE3" i="64"/>
  <c r="EE101" i="64" s="1"/>
  <c r="ED3" i="64"/>
  <c r="ED101" i="64" s="1"/>
  <c r="EC3" i="64"/>
  <c r="EC101" i="64" s="1"/>
  <c r="EB3" i="64"/>
  <c r="EB101" i="64" s="1"/>
  <c r="EA3" i="64"/>
  <c r="DZ3" i="64"/>
  <c r="DZ101" i="64" s="1"/>
  <c r="DY3" i="64"/>
  <c r="DY101" i="64" s="1"/>
  <c r="DX3" i="64"/>
  <c r="DX101" i="64" s="1"/>
  <c r="DW3" i="64"/>
  <c r="DV3" i="64"/>
  <c r="DV101" i="64" s="1"/>
  <c r="DU3" i="64"/>
  <c r="DU101" i="64" s="1"/>
  <c r="DR3" i="64"/>
  <c r="DG3" i="64"/>
  <c r="DE3" i="64"/>
  <c r="DD3" i="64"/>
  <c r="DC3" i="64"/>
  <c r="CZ3" i="64"/>
  <c r="CX3" i="64"/>
  <c r="BJ3" i="68" s="1"/>
  <c r="CW3" i="64"/>
  <c r="BI3" i="68" s="1"/>
  <c r="CV3" i="64"/>
  <c r="BH3" i="68" s="1"/>
  <c r="CU3" i="64"/>
  <c r="BG3" i="68" s="1"/>
  <c r="CT3" i="64"/>
  <c r="BF3" i="68" s="1"/>
  <c r="CS3" i="64"/>
  <c r="BE3" i="68" s="1"/>
  <c r="CR3" i="64"/>
  <c r="BD3" i="68" s="1"/>
  <c r="CQ3" i="64"/>
  <c r="BC3" i="68" s="1"/>
  <c r="CN3" i="64"/>
  <c r="CL3" i="64"/>
  <c r="CK3" i="64"/>
  <c r="CJ3" i="64"/>
  <c r="CI3" i="64"/>
  <c r="CH3" i="64"/>
  <c r="CG3" i="64"/>
  <c r="CF3" i="64"/>
  <c r="CE3" i="64"/>
  <c r="CD3" i="64"/>
  <c r="CC3" i="64"/>
  <c r="CB3" i="64"/>
  <c r="CA3" i="64"/>
  <c r="BZ3" i="64"/>
  <c r="BY3" i="64"/>
  <c r="BX3" i="64"/>
  <c r="BW3" i="64"/>
  <c r="BV3" i="64"/>
  <c r="BU3" i="64"/>
  <c r="BT3" i="64"/>
  <c r="BS3" i="64"/>
  <c r="BP3" i="64"/>
  <c r="BN3" i="64"/>
  <c r="BM3" i="64"/>
  <c r="BL3" i="64"/>
  <c r="BK3" i="64"/>
  <c r="BJ3" i="64"/>
  <c r="BI3" i="64"/>
  <c r="BH3" i="64"/>
  <c r="BG3" i="64"/>
  <c r="BF3" i="64"/>
  <c r="BE3" i="64"/>
  <c r="BD3" i="64"/>
  <c r="BC3" i="64"/>
  <c r="BB3" i="64"/>
  <c r="BA3" i="64"/>
  <c r="AZ3" i="64"/>
  <c r="AY3" i="64"/>
  <c r="AV3" i="64"/>
  <c r="AB3" i="64"/>
  <c r="Z3" i="64"/>
  <c r="Z3" i="68" s="1"/>
  <c r="Y3" i="64"/>
  <c r="Y3" i="68" s="1"/>
  <c r="X3" i="64"/>
  <c r="X3" i="68" s="1"/>
  <c r="W3" i="64"/>
  <c r="W3" i="68" s="1"/>
  <c r="V3" i="64"/>
  <c r="V3" i="68" s="1"/>
  <c r="U3" i="64"/>
  <c r="U3" i="68" s="1"/>
  <c r="T3" i="64"/>
  <c r="T3" i="68" s="1"/>
  <c r="S3" i="64"/>
  <c r="S3" i="68" s="1"/>
  <c r="R3" i="64"/>
  <c r="R3" i="68" s="1"/>
  <c r="Q3" i="64"/>
  <c r="Q3" i="68" s="1"/>
  <c r="P3" i="64"/>
  <c r="P3" i="68" s="1"/>
  <c r="O3" i="64"/>
  <c r="O3" i="68" s="1"/>
  <c r="N3" i="64"/>
  <c r="N3" i="68" s="1"/>
  <c r="M3" i="64"/>
  <c r="M3" i="68" s="1"/>
  <c r="L3" i="64"/>
  <c r="L3" i="68" s="1"/>
  <c r="K3" i="64"/>
  <c r="K3" i="68" s="1"/>
  <c r="J3" i="64"/>
  <c r="J3" i="68" s="1"/>
  <c r="I3" i="64"/>
  <c r="I3" i="68" s="1"/>
  <c r="H3" i="64"/>
  <c r="H3" i="68" s="1"/>
  <c r="G3" i="64"/>
  <c r="G3" i="68" s="1"/>
  <c r="D3" i="64"/>
  <c r="Z103" i="68" l="1"/>
  <c r="Z201" i="68"/>
  <c r="Z117" i="68"/>
  <c r="Z215" i="68"/>
  <c r="Z89" i="68"/>
  <c r="Z173" i="68"/>
  <c r="Z33" i="68"/>
  <c r="Z159" i="68"/>
  <c r="Z61" i="68"/>
  <c r="Z145" i="68"/>
  <c r="Z47" i="68"/>
  <c r="Z187" i="68"/>
  <c r="Z131" i="68"/>
  <c r="Z75" i="68"/>
  <c r="R188" i="68"/>
  <c r="R90" i="68"/>
  <c r="R174" i="68"/>
  <c r="R62" i="68"/>
  <c r="R160" i="68"/>
  <c r="R48" i="68"/>
  <c r="R146" i="68"/>
  <c r="R34" i="68"/>
  <c r="R132" i="68"/>
  <c r="R104" i="68"/>
  <c r="R216" i="68"/>
  <c r="R118" i="68"/>
  <c r="R202" i="68"/>
  <c r="R76" i="68"/>
  <c r="J161" i="68"/>
  <c r="J77" i="68"/>
  <c r="J147" i="68"/>
  <c r="J35" i="68"/>
  <c r="J175" i="68"/>
  <c r="J63" i="68"/>
  <c r="J133" i="68"/>
  <c r="J119" i="68"/>
  <c r="J203" i="68"/>
  <c r="J105" i="68"/>
  <c r="J49" i="68"/>
  <c r="J217" i="68"/>
  <c r="J189" i="68"/>
  <c r="J91" i="68"/>
  <c r="R163" i="68"/>
  <c r="R65" i="68"/>
  <c r="R149" i="68"/>
  <c r="R51" i="68"/>
  <c r="R219" i="68"/>
  <c r="R107" i="68"/>
  <c r="R191" i="68"/>
  <c r="R93" i="68"/>
  <c r="R205" i="68"/>
  <c r="R135" i="68"/>
  <c r="R121" i="68"/>
  <c r="R79" i="68"/>
  <c r="R37" i="68"/>
  <c r="R177" i="68"/>
  <c r="R180" i="68"/>
  <c r="R54" i="68"/>
  <c r="R166" i="68"/>
  <c r="R40" i="68"/>
  <c r="R152" i="68"/>
  <c r="R68" i="68"/>
  <c r="R138" i="68"/>
  <c r="R124" i="68"/>
  <c r="R222" i="68"/>
  <c r="R110" i="68"/>
  <c r="R194" i="68"/>
  <c r="R82" i="68"/>
  <c r="R208" i="68"/>
  <c r="R96" i="68"/>
  <c r="R57" i="68"/>
  <c r="R225" i="68"/>
  <c r="R99" i="68"/>
  <c r="R197" i="68"/>
  <c r="R113" i="68"/>
  <c r="R211" i="68"/>
  <c r="R85" i="68"/>
  <c r="R155" i="68"/>
  <c r="R183" i="68"/>
  <c r="R43" i="68"/>
  <c r="R141" i="68"/>
  <c r="R169" i="68"/>
  <c r="R127" i="68"/>
  <c r="R71" i="68"/>
  <c r="K101" i="68"/>
  <c r="K213" i="68"/>
  <c r="K115" i="68"/>
  <c r="K199" i="68"/>
  <c r="K87" i="68"/>
  <c r="K185" i="68"/>
  <c r="K73" i="68"/>
  <c r="K143" i="68"/>
  <c r="K59" i="68"/>
  <c r="K157" i="68"/>
  <c r="K45" i="68"/>
  <c r="K171" i="68"/>
  <c r="K31" i="68"/>
  <c r="K129" i="68"/>
  <c r="S186" i="68"/>
  <c r="S60" i="68"/>
  <c r="S130" i="68"/>
  <c r="S102" i="68"/>
  <c r="S214" i="68"/>
  <c r="S116" i="68"/>
  <c r="S200" i="68"/>
  <c r="S88" i="68"/>
  <c r="S144" i="68"/>
  <c r="S74" i="68"/>
  <c r="S158" i="68"/>
  <c r="S46" i="68"/>
  <c r="S172" i="68"/>
  <c r="S32" i="68"/>
  <c r="K173" i="68"/>
  <c r="K61" i="68"/>
  <c r="K145" i="68"/>
  <c r="K47" i="68"/>
  <c r="K159" i="68"/>
  <c r="K33" i="68"/>
  <c r="K187" i="68"/>
  <c r="K75" i="68"/>
  <c r="K215" i="68"/>
  <c r="K201" i="68"/>
  <c r="K131" i="68"/>
  <c r="K103" i="68"/>
  <c r="K117" i="68"/>
  <c r="K89" i="68"/>
  <c r="K202" i="68"/>
  <c r="K76" i="68"/>
  <c r="K146" i="68"/>
  <c r="K48" i="68"/>
  <c r="K160" i="68"/>
  <c r="K118" i="68"/>
  <c r="K174" i="68"/>
  <c r="K132" i="68"/>
  <c r="K188" i="68"/>
  <c r="K104" i="68"/>
  <c r="K90" i="68"/>
  <c r="K34" i="68"/>
  <c r="K62" i="68"/>
  <c r="K216" i="68"/>
  <c r="K133" i="68"/>
  <c r="K105" i="68"/>
  <c r="K161" i="68"/>
  <c r="K77" i="68"/>
  <c r="K189" i="68"/>
  <c r="K63" i="68"/>
  <c r="K203" i="68"/>
  <c r="K147" i="68"/>
  <c r="K175" i="68"/>
  <c r="K119" i="68"/>
  <c r="K91" i="68"/>
  <c r="K49" i="68"/>
  <c r="K35" i="68"/>
  <c r="K217" i="68"/>
  <c r="S189" i="68"/>
  <c r="S77" i="68"/>
  <c r="S161" i="68"/>
  <c r="S63" i="68"/>
  <c r="S133" i="68"/>
  <c r="S105" i="68"/>
  <c r="S175" i="68"/>
  <c r="S119" i="68"/>
  <c r="S91" i="68"/>
  <c r="S49" i="68"/>
  <c r="S35" i="68"/>
  <c r="S217" i="68"/>
  <c r="S203" i="68"/>
  <c r="S147" i="68"/>
  <c r="K190" i="68"/>
  <c r="K92" i="68"/>
  <c r="K204" i="68"/>
  <c r="K78" i="68"/>
  <c r="K148" i="68"/>
  <c r="K64" i="68"/>
  <c r="K134" i="68"/>
  <c r="K106" i="68"/>
  <c r="K50" i="68"/>
  <c r="K36" i="68"/>
  <c r="K218" i="68"/>
  <c r="K162" i="68"/>
  <c r="K176" i="68"/>
  <c r="K120" i="68"/>
  <c r="S162" i="68"/>
  <c r="S64" i="68"/>
  <c r="S134" i="68"/>
  <c r="S218" i="68"/>
  <c r="S92" i="68"/>
  <c r="S176" i="68"/>
  <c r="S78" i="68"/>
  <c r="S36" i="68"/>
  <c r="S190" i="68"/>
  <c r="S204" i="68"/>
  <c r="S148" i="68"/>
  <c r="S106" i="68"/>
  <c r="S120" i="68"/>
  <c r="S50" i="68"/>
  <c r="K149" i="68"/>
  <c r="K37" i="68"/>
  <c r="K163" i="68"/>
  <c r="K191" i="68"/>
  <c r="K79" i="68"/>
  <c r="K177" i="68"/>
  <c r="K93" i="68"/>
  <c r="K121" i="68"/>
  <c r="K107" i="68"/>
  <c r="K65" i="68"/>
  <c r="K51" i="68"/>
  <c r="K219" i="68"/>
  <c r="K205" i="68"/>
  <c r="K135" i="68"/>
  <c r="S191" i="68"/>
  <c r="S79" i="68"/>
  <c r="S177" i="68"/>
  <c r="S93" i="68"/>
  <c r="S135" i="68"/>
  <c r="S37" i="68"/>
  <c r="S149" i="68"/>
  <c r="S65" i="68"/>
  <c r="S51" i="68"/>
  <c r="S219" i="68"/>
  <c r="S205" i="68"/>
  <c r="S163" i="68"/>
  <c r="S121" i="68"/>
  <c r="S107" i="68"/>
  <c r="K220" i="68"/>
  <c r="K108" i="68"/>
  <c r="K206" i="68"/>
  <c r="K94" i="68"/>
  <c r="K192" i="68"/>
  <c r="K80" i="68"/>
  <c r="K178" i="68"/>
  <c r="K52" i="68"/>
  <c r="K150" i="68"/>
  <c r="K38" i="68"/>
  <c r="K164" i="68"/>
  <c r="K66" i="68"/>
  <c r="K136" i="68"/>
  <c r="K122" i="68"/>
  <c r="S164" i="68"/>
  <c r="S38" i="68"/>
  <c r="S150" i="68"/>
  <c r="S66" i="68"/>
  <c r="S136" i="68"/>
  <c r="S122" i="68"/>
  <c r="S206" i="68"/>
  <c r="S108" i="68"/>
  <c r="S220" i="68"/>
  <c r="S94" i="68"/>
  <c r="S192" i="68"/>
  <c r="S80" i="68"/>
  <c r="S178" i="68"/>
  <c r="S52" i="68"/>
  <c r="K67" i="68"/>
  <c r="K53" i="68"/>
  <c r="K165" i="68"/>
  <c r="K39" i="68"/>
  <c r="K151" i="68"/>
  <c r="K179" i="68"/>
  <c r="K123" i="68"/>
  <c r="K221" i="68"/>
  <c r="K109" i="68"/>
  <c r="K207" i="68"/>
  <c r="K95" i="68"/>
  <c r="K137" i="68"/>
  <c r="K81" i="68"/>
  <c r="K193" i="68"/>
  <c r="S67" i="68"/>
  <c r="S179" i="68"/>
  <c r="S137" i="68"/>
  <c r="S53" i="68"/>
  <c r="S123" i="68"/>
  <c r="S39" i="68"/>
  <c r="S207" i="68"/>
  <c r="S95" i="68"/>
  <c r="S193" i="68"/>
  <c r="S81" i="68"/>
  <c r="S165" i="68"/>
  <c r="S221" i="68"/>
  <c r="S151" i="68"/>
  <c r="S109" i="68"/>
  <c r="K208" i="68"/>
  <c r="K82" i="68"/>
  <c r="K166" i="68"/>
  <c r="K54" i="68"/>
  <c r="K180" i="68"/>
  <c r="K40" i="68"/>
  <c r="K152" i="68"/>
  <c r="K68" i="68"/>
  <c r="K138" i="68"/>
  <c r="K110" i="68"/>
  <c r="K222" i="68"/>
  <c r="K124" i="68"/>
  <c r="K194" i="68"/>
  <c r="K96" i="68"/>
  <c r="S138" i="68"/>
  <c r="S110" i="68"/>
  <c r="S194" i="68"/>
  <c r="S124" i="68"/>
  <c r="S222" i="68"/>
  <c r="S96" i="68"/>
  <c r="S208" i="68"/>
  <c r="S82" i="68"/>
  <c r="S180" i="68"/>
  <c r="S54" i="68"/>
  <c r="S166" i="68"/>
  <c r="S40" i="68"/>
  <c r="S152" i="68"/>
  <c r="S68" i="68"/>
  <c r="K139" i="68"/>
  <c r="K55" i="68"/>
  <c r="K153" i="68"/>
  <c r="K41" i="68"/>
  <c r="K167" i="68"/>
  <c r="K195" i="68"/>
  <c r="K83" i="68"/>
  <c r="K209" i="68"/>
  <c r="K181" i="68"/>
  <c r="K125" i="68"/>
  <c r="K111" i="68"/>
  <c r="K97" i="68"/>
  <c r="K69" i="68"/>
  <c r="K223" i="68"/>
  <c r="S223" i="68"/>
  <c r="S111" i="68"/>
  <c r="S209" i="68"/>
  <c r="S97" i="68"/>
  <c r="S195" i="68"/>
  <c r="S83" i="68"/>
  <c r="S153" i="68"/>
  <c r="S139" i="68"/>
  <c r="S125" i="68"/>
  <c r="S69" i="68"/>
  <c r="S55" i="68"/>
  <c r="S41" i="68"/>
  <c r="S181" i="68"/>
  <c r="S167" i="68"/>
  <c r="K126" i="68"/>
  <c r="K210" i="68"/>
  <c r="K98" i="68"/>
  <c r="K224" i="68"/>
  <c r="K112" i="68"/>
  <c r="K42" i="68"/>
  <c r="K182" i="68"/>
  <c r="K84" i="68"/>
  <c r="K56" i="68"/>
  <c r="K168" i="68"/>
  <c r="K70" i="68"/>
  <c r="K154" i="68"/>
  <c r="K196" i="68"/>
  <c r="K140" i="68"/>
  <c r="S126" i="68"/>
  <c r="S210" i="68"/>
  <c r="S98" i="68"/>
  <c r="S224" i="68"/>
  <c r="S112" i="68"/>
  <c r="S196" i="68"/>
  <c r="S84" i="68"/>
  <c r="S182" i="68"/>
  <c r="S70" i="68"/>
  <c r="S168" i="68"/>
  <c r="S56" i="68"/>
  <c r="S154" i="68"/>
  <c r="S140" i="68"/>
  <c r="S42" i="68"/>
  <c r="K57" i="68"/>
  <c r="K197" i="68"/>
  <c r="K99" i="68"/>
  <c r="K43" i="68"/>
  <c r="K211" i="68"/>
  <c r="K225" i="68"/>
  <c r="K169" i="68"/>
  <c r="K155" i="68"/>
  <c r="K183" i="68"/>
  <c r="K141" i="68"/>
  <c r="K127" i="68"/>
  <c r="K113" i="68"/>
  <c r="K71" i="68"/>
  <c r="K85" i="68"/>
  <c r="S57" i="68"/>
  <c r="S211" i="68"/>
  <c r="S99" i="68"/>
  <c r="S43" i="68"/>
  <c r="S183" i="68"/>
  <c r="S71" i="68"/>
  <c r="S225" i="68"/>
  <c r="S85" i="68"/>
  <c r="S169" i="68"/>
  <c r="S197" i="68"/>
  <c r="S155" i="68"/>
  <c r="S141" i="68"/>
  <c r="S113" i="68"/>
  <c r="S127" i="68"/>
  <c r="Z102" i="68"/>
  <c r="Z214" i="68"/>
  <c r="Z116" i="68"/>
  <c r="Z186" i="68"/>
  <c r="Z74" i="68"/>
  <c r="Z158" i="68"/>
  <c r="Z32" i="68"/>
  <c r="Z46" i="68"/>
  <c r="Z200" i="68"/>
  <c r="Z172" i="68"/>
  <c r="Z144" i="68"/>
  <c r="Z130" i="68"/>
  <c r="Z88" i="68"/>
  <c r="Z60" i="68"/>
  <c r="Z190" i="68"/>
  <c r="Z50" i="68"/>
  <c r="Z148" i="68"/>
  <c r="Z36" i="68"/>
  <c r="Z218" i="68"/>
  <c r="Z106" i="68"/>
  <c r="Z204" i="68"/>
  <c r="Z78" i="68"/>
  <c r="Z120" i="68"/>
  <c r="Z92" i="68"/>
  <c r="Z64" i="68"/>
  <c r="Z176" i="68"/>
  <c r="Z162" i="68"/>
  <c r="Z134" i="68"/>
  <c r="J124" i="68"/>
  <c r="J222" i="68"/>
  <c r="J110" i="68"/>
  <c r="J180" i="68"/>
  <c r="J96" i="68"/>
  <c r="J166" i="68"/>
  <c r="J82" i="68"/>
  <c r="J208" i="68"/>
  <c r="J54" i="68"/>
  <c r="J152" i="68"/>
  <c r="J40" i="68"/>
  <c r="J194" i="68"/>
  <c r="J68" i="68"/>
  <c r="J138" i="68"/>
  <c r="Z209" i="68"/>
  <c r="Z97" i="68"/>
  <c r="Z181" i="68"/>
  <c r="Z83" i="68"/>
  <c r="Z195" i="68"/>
  <c r="Z69" i="68"/>
  <c r="Z167" i="68"/>
  <c r="Z153" i="68"/>
  <c r="Z139" i="68"/>
  <c r="Z125" i="68"/>
  <c r="Z223" i="68"/>
  <c r="Z111" i="68"/>
  <c r="Z55" i="68"/>
  <c r="Z41" i="68"/>
  <c r="R42" i="68"/>
  <c r="R210" i="68"/>
  <c r="R112" i="68"/>
  <c r="R140" i="68"/>
  <c r="R126" i="68"/>
  <c r="R98" i="68"/>
  <c r="R70" i="68"/>
  <c r="R224" i="68"/>
  <c r="R84" i="68"/>
  <c r="R196" i="68"/>
  <c r="R56" i="68"/>
  <c r="R182" i="68"/>
  <c r="R168" i="68"/>
  <c r="R154" i="68"/>
  <c r="S213" i="68"/>
  <c r="S87" i="68"/>
  <c r="S185" i="68"/>
  <c r="S73" i="68"/>
  <c r="S143" i="68"/>
  <c r="S59" i="68"/>
  <c r="S171" i="68"/>
  <c r="S45" i="68"/>
  <c r="S157" i="68"/>
  <c r="S31" i="68"/>
  <c r="S129" i="68"/>
  <c r="S101" i="68"/>
  <c r="S199" i="68"/>
  <c r="S115" i="68"/>
  <c r="K200" i="68"/>
  <c r="K88" i="68"/>
  <c r="K186" i="68"/>
  <c r="K74" i="68"/>
  <c r="K144" i="68"/>
  <c r="K46" i="68"/>
  <c r="K158" i="68"/>
  <c r="K32" i="68"/>
  <c r="K172" i="68"/>
  <c r="K60" i="68"/>
  <c r="K130" i="68"/>
  <c r="K102" i="68"/>
  <c r="K214" i="68"/>
  <c r="K116" i="68"/>
  <c r="S145" i="68"/>
  <c r="S33" i="68"/>
  <c r="S131" i="68"/>
  <c r="S103" i="68"/>
  <c r="S173" i="68"/>
  <c r="S61" i="68"/>
  <c r="S201" i="68"/>
  <c r="S159" i="68"/>
  <c r="S117" i="68"/>
  <c r="S75" i="68"/>
  <c r="S89" i="68"/>
  <c r="S47" i="68"/>
  <c r="S215" i="68"/>
  <c r="S187" i="68"/>
  <c r="S132" i="68"/>
  <c r="S118" i="68"/>
  <c r="S188" i="68"/>
  <c r="S76" i="68"/>
  <c r="S174" i="68"/>
  <c r="S48" i="68"/>
  <c r="S146" i="68"/>
  <c r="S104" i="68"/>
  <c r="S90" i="68"/>
  <c r="S34" i="68"/>
  <c r="S62" i="68"/>
  <c r="S216" i="68"/>
  <c r="S202" i="68"/>
  <c r="S160" i="68"/>
  <c r="L213" i="68"/>
  <c r="L115" i="68"/>
  <c r="L185" i="68"/>
  <c r="L87" i="68"/>
  <c r="L143" i="68"/>
  <c r="L73" i="68"/>
  <c r="L199" i="68"/>
  <c r="L59" i="68"/>
  <c r="L171" i="68"/>
  <c r="L45" i="68"/>
  <c r="L157" i="68"/>
  <c r="L31" i="68"/>
  <c r="L129" i="68"/>
  <c r="L101" i="68"/>
  <c r="T157" i="68"/>
  <c r="T45" i="68"/>
  <c r="T185" i="68"/>
  <c r="T31" i="68"/>
  <c r="T129" i="68"/>
  <c r="T101" i="68"/>
  <c r="T213" i="68"/>
  <c r="T115" i="68"/>
  <c r="T199" i="68"/>
  <c r="T87" i="68"/>
  <c r="T143" i="68"/>
  <c r="T73" i="68"/>
  <c r="T171" i="68"/>
  <c r="T59" i="68"/>
  <c r="L144" i="68"/>
  <c r="L46" i="68"/>
  <c r="L130" i="68"/>
  <c r="L102" i="68"/>
  <c r="L200" i="68"/>
  <c r="L116" i="68"/>
  <c r="L214" i="68"/>
  <c r="L74" i="68"/>
  <c r="L158" i="68"/>
  <c r="L88" i="68"/>
  <c r="L186" i="68"/>
  <c r="L32" i="68"/>
  <c r="L172" i="68"/>
  <c r="L60" i="68"/>
  <c r="T102" i="68"/>
  <c r="T200" i="68"/>
  <c r="T116" i="68"/>
  <c r="T214" i="68"/>
  <c r="T74" i="68"/>
  <c r="T186" i="68"/>
  <c r="T88" i="68"/>
  <c r="T158" i="68"/>
  <c r="T32" i="68"/>
  <c r="T172" i="68"/>
  <c r="T60" i="68"/>
  <c r="T130" i="68"/>
  <c r="T46" i="68"/>
  <c r="T144" i="68"/>
  <c r="L159" i="68"/>
  <c r="L33" i="68"/>
  <c r="L145" i="68"/>
  <c r="L117" i="68"/>
  <c r="L215" i="68"/>
  <c r="L103" i="68"/>
  <c r="L201" i="68"/>
  <c r="L75" i="68"/>
  <c r="L187" i="68"/>
  <c r="L89" i="68"/>
  <c r="L131" i="68"/>
  <c r="L61" i="68"/>
  <c r="L173" i="68"/>
  <c r="L47" i="68"/>
  <c r="T201" i="68"/>
  <c r="T75" i="68"/>
  <c r="T187" i="68"/>
  <c r="T89" i="68"/>
  <c r="T131" i="68"/>
  <c r="T61" i="68"/>
  <c r="T173" i="68"/>
  <c r="T47" i="68"/>
  <c r="T145" i="68"/>
  <c r="T33" i="68"/>
  <c r="T159" i="68"/>
  <c r="T117" i="68"/>
  <c r="T215" i="68"/>
  <c r="T103" i="68"/>
  <c r="L146" i="68"/>
  <c r="L48" i="68"/>
  <c r="L216" i="68"/>
  <c r="L90" i="68"/>
  <c r="L202" i="68"/>
  <c r="L132" i="68"/>
  <c r="L104" i="68"/>
  <c r="L118" i="68"/>
  <c r="L76" i="68"/>
  <c r="L188" i="68"/>
  <c r="L34" i="68"/>
  <c r="L174" i="68"/>
  <c r="L62" i="68"/>
  <c r="L160" i="68"/>
  <c r="T188" i="68"/>
  <c r="T118" i="68"/>
  <c r="T216" i="68"/>
  <c r="T90" i="68"/>
  <c r="T202" i="68"/>
  <c r="T62" i="68"/>
  <c r="T146" i="68"/>
  <c r="T48" i="68"/>
  <c r="T104" i="68"/>
  <c r="T76" i="68"/>
  <c r="T34" i="68"/>
  <c r="T174" i="68"/>
  <c r="T160" i="68"/>
  <c r="T132" i="68"/>
  <c r="L203" i="68"/>
  <c r="L91" i="68"/>
  <c r="L147" i="68"/>
  <c r="L35" i="68"/>
  <c r="L119" i="68"/>
  <c r="L77" i="68"/>
  <c r="L217" i="68"/>
  <c r="L63" i="68"/>
  <c r="L189" i="68"/>
  <c r="L49" i="68"/>
  <c r="L175" i="68"/>
  <c r="L161" i="68"/>
  <c r="L133" i="68"/>
  <c r="L105" i="68"/>
  <c r="T175" i="68"/>
  <c r="T63" i="68"/>
  <c r="T105" i="68"/>
  <c r="T147" i="68"/>
  <c r="T133" i="68"/>
  <c r="T119" i="68"/>
  <c r="T91" i="68"/>
  <c r="T217" i="68"/>
  <c r="T77" i="68"/>
  <c r="T203" i="68"/>
  <c r="T49" i="68"/>
  <c r="T189" i="68"/>
  <c r="T35" i="68"/>
  <c r="T161" i="68"/>
  <c r="L162" i="68"/>
  <c r="L92" i="68"/>
  <c r="L190" i="68"/>
  <c r="L36" i="68"/>
  <c r="L148" i="68"/>
  <c r="L106" i="68"/>
  <c r="L204" i="68"/>
  <c r="L176" i="68"/>
  <c r="L134" i="68"/>
  <c r="L120" i="68"/>
  <c r="L78" i="68"/>
  <c r="L64" i="68"/>
  <c r="L50" i="68"/>
  <c r="L218" i="68"/>
  <c r="T148" i="68"/>
  <c r="T106" i="68"/>
  <c r="T190" i="68"/>
  <c r="T92" i="68"/>
  <c r="T176" i="68"/>
  <c r="T36" i="68"/>
  <c r="T162" i="68"/>
  <c r="T120" i="68"/>
  <c r="T78" i="68"/>
  <c r="T64" i="68"/>
  <c r="T50" i="68"/>
  <c r="T218" i="68"/>
  <c r="T204" i="68"/>
  <c r="T134" i="68"/>
  <c r="L135" i="68"/>
  <c r="L121" i="68"/>
  <c r="L205" i="68"/>
  <c r="L93" i="68"/>
  <c r="L163" i="68"/>
  <c r="L65" i="68"/>
  <c r="L191" i="68"/>
  <c r="L149" i="68"/>
  <c r="L177" i="68"/>
  <c r="L107" i="68"/>
  <c r="L79" i="68"/>
  <c r="L51" i="68"/>
  <c r="L37" i="68"/>
  <c r="L219" i="68"/>
  <c r="T219" i="68"/>
  <c r="T93" i="68"/>
  <c r="T149" i="68"/>
  <c r="T65" i="68"/>
  <c r="T135" i="68"/>
  <c r="T121" i="68"/>
  <c r="T163" i="68"/>
  <c r="T107" i="68"/>
  <c r="T79" i="68"/>
  <c r="T51" i="68"/>
  <c r="T37" i="68"/>
  <c r="T191" i="68"/>
  <c r="T205" i="68"/>
  <c r="T177" i="68"/>
  <c r="L122" i="68"/>
  <c r="L220" i="68"/>
  <c r="L108" i="68"/>
  <c r="L178" i="68"/>
  <c r="L38" i="68"/>
  <c r="L164" i="68"/>
  <c r="L66" i="68"/>
  <c r="L206" i="68"/>
  <c r="L192" i="68"/>
  <c r="L150" i="68"/>
  <c r="L136" i="68"/>
  <c r="L94" i="68"/>
  <c r="L80" i="68"/>
  <c r="L52" i="68"/>
  <c r="T178" i="68"/>
  <c r="T38" i="68"/>
  <c r="T164" i="68"/>
  <c r="T66" i="68"/>
  <c r="T122" i="68"/>
  <c r="T220" i="68"/>
  <c r="T108" i="68"/>
  <c r="T150" i="68"/>
  <c r="T136" i="68"/>
  <c r="T94" i="68"/>
  <c r="T80" i="68"/>
  <c r="T52" i="68"/>
  <c r="T192" i="68"/>
  <c r="T206" i="68"/>
  <c r="L207" i="68"/>
  <c r="L95" i="68"/>
  <c r="L179" i="68"/>
  <c r="L81" i="68"/>
  <c r="L165" i="68"/>
  <c r="L67" i="68"/>
  <c r="L193" i="68"/>
  <c r="L53" i="68"/>
  <c r="L151" i="68"/>
  <c r="L39" i="68"/>
  <c r="L137" i="68"/>
  <c r="L109" i="68"/>
  <c r="L221" i="68"/>
  <c r="L123" i="68"/>
  <c r="T151" i="68"/>
  <c r="T39" i="68"/>
  <c r="T137" i="68"/>
  <c r="T123" i="68"/>
  <c r="T207" i="68"/>
  <c r="T109" i="68"/>
  <c r="T221" i="68"/>
  <c r="T95" i="68"/>
  <c r="T193" i="68"/>
  <c r="T81" i="68"/>
  <c r="T179" i="68"/>
  <c r="T67" i="68"/>
  <c r="T165" i="68"/>
  <c r="T53" i="68"/>
  <c r="L68" i="68"/>
  <c r="L194" i="68"/>
  <c r="L82" i="68"/>
  <c r="L166" i="68"/>
  <c r="L152" i="68"/>
  <c r="L40" i="68"/>
  <c r="L54" i="68"/>
  <c r="L124" i="68"/>
  <c r="L222" i="68"/>
  <c r="L208" i="68"/>
  <c r="L180" i="68"/>
  <c r="L138" i="68"/>
  <c r="L110" i="68"/>
  <c r="L96" i="68"/>
  <c r="T68" i="68"/>
  <c r="T54" i="68"/>
  <c r="T138" i="68"/>
  <c r="T166" i="68"/>
  <c r="T222" i="68"/>
  <c r="T110" i="68"/>
  <c r="T208" i="68"/>
  <c r="T82" i="68"/>
  <c r="T124" i="68"/>
  <c r="T96" i="68"/>
  <c r="T40" i="68"/>
  <c r="T194" i="68"/>
  <c r="T180" i="68"/>
  <c r="T152" i="68"/>
  <c r="L153" i="68"/>
  <c r="L41" i="68"/>
  <c r="L181" i="68"/>
  <c r="L69" i="68"/>
  <c r="L139" i="68"/>
  <c r="L125" i="68"/>
  <c r="L223" i="68"/>
  <c r="L97" i="68"/>
  <c r="L195" i="68"/>
  <c r="L111" i="68"/>
  <c r="L209" i="68"/>
  <c r="L83" i="68"/>
  <c r="L167" i="68"/>
  <c r="L55" i="68"/>
  <c r="T195" i="68"/>
  <c r="T97" i="68"/>
  <c r="T223" i="68"/>
  <c r="T111" i="68"/>
  <c r="T209" i="68"/>
  <c r="T83" i="68"/>
  <c r="T153" i="68"/>
  <c r="T55" i="68"/>
  <c r="T181" i="68"/>
  <c r="T41" i="68"/>
  <c r="T167" i="68"/>
  <c r="T69" i="68"/>
  <c r="T139" i="68"/>
  <c r="T125" i="68"/>
  <c r="L126" i="68"/>
  <c r="L224" i="68"/>
  <c r="L112" i="68"/>
  <c r="L210" i="68"/>
  <c r="L98" i="68"/>
  <c r="L182" i="68"/>
  <c r="L84" i="68"/>
  <c r="L168" i="68"/>
  <c r="L70" i="68"/>
  <c r="L154" i="68"/>
  <c r="L56" i="68"/>
  <c r="L196" i="68"/>
  <c r="L42" i="68"/>
  <c r="L140" i="68"/>
  <c r="T196" i="68"/>
  <c r="T98" i="68"/>
  <c r="T210" i="68"/>
  <c r="T84" i="68"/>
  <c r="T182" i="68"/>
  <c r="T70" i="68"/>
  <c r="T168" i="68"/>
  <c r="T56" i="68"/>
  <c r="T154" i="68"/>
  <c r="T42" i="68"/>
  <c r="T126" i="68"/>
  <c r="T140" i="68"/>
  <c r="T224" i="68"/>
  <c r="T112" i="68"/>
  <c r="L183" i="68"/>
  <c r="L85" i="68"/>
  <c r="L127" i="68"/>
  <c r="L141" i="68"/>
  <c r="L169" i="68"/>
  <c r="L155" i="68"/>
  <c r="L211" i="68"/>
  <c r="L113" i="68"/>
  <c r="L225" i="68"/>
  <c r="L99" i="68"/>
  <c r="L57" i="68"/>
  <c r="L197" i="68"/>
  <c r="L71" i="68"/>
  <c r="L43" i="68"/>
  <c r="T183" i="68"/>
  <c r="T85" i="68"/>
  <c r="T127" i="68"/>
  <c r="T43" i="68"/>
  <c r="T169" i="68"/>
  <c r="T155" i="68"/>
  <c r="T141" i="68"/>
  <c r="T211" i="68"/>
  <c r="T113" i="68"/>
  <c r="T225" i="68"/>
  <c r="T99" i="68"/>
  <c r="T197" i="68"/>
  <c r="T71" i="68"/>
  <c r="T57" i="68"/>
  <c r="J172" i="68"/>
  <c r="J60" i="68"/>
  <c r="J144" i="68"/>
  <c r="J46" i="68"/>
  <c r="J158" i="68"/>
  <c r="J32" i="68"/>
  <c r="J186" i="68"/>
  <c r="J74" i="68"/>
  <c r="J116" i="68"/>
  <c r="J88" i="68"/>
  <c r="J214" i="68"/>
  <c r="J200" i="68"/>
  <c r="J130" i="68"/>
  <c r="J102" i="68"/>
  <c r="R159" i="68"/>
  <c r="R33" i="68"/>
  <c r="R145" i="68"/>
  <c r="R61" i="68"/>
  <c r="R187" i="68"/>
  <c r="R47" i="68"/>
  <c r="R103" i="68"/>
  <c r="R215" i="68"/>
  <c r="R117" i="68"/>
  <c r="R201" i="68"/>
  <c r="R89" i="68"/>
  <c r="R173" i="68"/>
  <c r="R131" i="68"/>
  <c r="R75" i="68"/>
  <c r="J204" i="68"/>
  <c r="J50" i="68"/>
  <c r="J148" i="68"/>
  <c r="J36" i="68"/>
  <c r="J190" i="68"/>
  <c r="J106" i="68"/>
  <c r="J218" i="68"/>
  <c r="J78" i="68"/>
  <c r="J176" i="68"/>
  <c r="J162" i="68"/>
  <c r="J134" i="68"/>
  <c r="J120" i="68"/>
  <c r="J92" i="68"/>
  <c r="J64" i="68"/>
  <c r="J219" i="68"/>
  <c r="J121" i="68"/>
  <c r="J205" i="68"/>
  <c r="J93" i="68"/>
  <c r="J163" i="68"/>
  <c r="J65" i="68"/>
  <c r="J149" i="68"/>
  <c r="J51" i="68"/>
  <c r="J191" i="68"/>
  <c r="J177" i="68"/>
  <c r="J135" i="68"/>
  <c r="J107" i="68"/>
  <c r="J79" i="68"/>
  <c r="J37" i="68"/>
  <c r="J123" i="68"/>
  <c r="J137" i="68"/>
  <c r="J221" i="68"/>
  <c r="J109" i="68"/>
  <c r="J193" i="68"/>
  <c r="J95" i="68"/>
  <c r="J207" i="68"/>
  <c r="J81" i="68"/>
  <c r="J165" i="68"/>
  <c r="J39" i="68"/>
  <c r="J151" i="68"/>
  <c r="J67" i="68"/>
  <c r="J179" i="68"/>
  <c r="J53" i="68"/>
  <c r="M101" i="68"/>
  <c r="M213" i="68"/>
  <c r="M115" i="68"/>
  <c r="M199" i="68"/>
  <c r="M87" i="68"/>
  <c r="M129" i="68"/>
  <c r="M59" i="68"/>
  <c r="M157" i="68"/>
  <c r="M143" i="68"/>
  <c r="M73" i="68"/>
  <c r="M45" i="68"/>
  <c r="M31" i="68"/>
  <c r="M185" i="68"/>
  <c r="M171" i="68"/>
  <c r="M130" i="68"/>
  <c r="M46" i="68"/>
  <c r="M158" i="68"/>
  <c r="M32" i="68"/>
  <c r="M144" i="68"/>
  <c r="M116" i="68"/>
  <c r="M214" i="68"/>
  <c r="M102" i="68"/>
  <c r="M200" i="68"/>
  <c r="M74" i="68"/>
  <c r="M172" i="68"/>
  <c r="M88" i="68"/>
  <c r="M186" i="68"/>
  <c r="M60" i="68"/>
  <c r="U173" i="68"/>
  <c r="U61" i="68"/>
  <c r="U131" i="68"/>
  <c r="U103" i="68"/>
  <c r="U215" i="68"/>
  <c r="U117" i="68"/>
  <c r="U201" i="68"/>
  <c r="U89" i="68"/>
  <c r="U187" i="68"/>
  <c r="U75" i="68"/>
  <c r="U159" i="68"/>
  <c r="U47" i="68"/>
  <c r="U145" i="68"/>
  <c r="U33" i="68"/>
  <c r="M132" i="68"/>
  <c r="M34" i="68"/>
  <c r="M146" i="68"/>
  <c r="M104" i="68"/>
  <c r="M216" i="68"/>
  <c r="M118" i="68"/>
  <c r="M202" i="68"/>
  <c r="M90" i="68"/>
  <c r="M188" i="68"/>
  <c r="M76" i="68"/>
  <c r="M174" i="68"/>
  <c r="M62" i="68"/>
  <c r="M160" i="68"/>
  <c r="M48" i="68"/>
  <c r="U202" i="68"/>
  <c r="U90" i="68"/>
  <c r="U174" i="68"/>
  <c r="U76" i="68"/>
  <c r="U160" i="68"/>
  <c r="U62" i="68"/>
  <c r="U146" i="68"/>
  <c r="U48" i="68"/>
  <c r="U188" i="68"/>
  <c r="U34" i="68"/>
  <c r="U132" i="68"/>
  <c r="U104" i="68"/>
  <c r="U216" i="68"/>
  <c r="U118" i="68"/>
  <c r="M203" i="68"/>
  <c r="M91" i="68"/>
  <c r="M189" i="68"/>
  <c r="M77" i="68"/>
  <c r="M175" i="68"/>
  <c r="M49" i="68"/>
  <c r="M147" i="68"/>
  <c r="M63" i="68"/>
  <c r="M161" i="68"/>
  <c r="M105" i="68"/>
  <c r="M35" i="68"/>
  <c r="M217" i="68"/>
  <c r="M133" i="68"/>
  <c r="M119" i="68"/>
  <c r="U133" i="68"/>
  <c r="U63" i="68"/>
  <c r="U147" i="68"/>
  <c r="U105" i="68"/>
  <c r="U203" i="68"/>
  <c r="U91" i="68"/>
  <c r="U175" i="68"/>
  <c r="U77" i="68"/>
  <c r="U189" i="68"/>
  <c r="U49" i="68"/>
  <c r="U217" i="68"/>
  <c r="U161" i="68"/>
  <c r="U119" i="68"/>
  <c r="U35" i="68"/>
  <c r="M190" i="68"/>
  <c r="M78" i="68"/>
  <c r="M204" i="68"/>
  <c r="M92" i="68"/>
  <c r="M176" i="68"/>
  <c r="M64" i="68"/>
  <c r="M148" i="68"/>
  <c r="M50" i="68"/>
  <c r="M162" i="68"/>
  <c r="M36" i="68"/>
  <c r="M134" i="68"/>
  <c r="M120" i="68"/>
  <c r="M218" i="68"/>
  <c r="M106" i="68"/>
  <c r="U162" i="68"/>
  <c r="U64" i="68"/>
  <c r="U148" i="68"/>
  <c r="U50" i="68"/>
  <c r="U190" i="68"/>
  <c r="U36" i="68"/>
  <c r="U134" i="68"/>
  <c r="U120" i="68"/>
  <c r="U218" i="68"/>
  <c r="U106" i="68"/>
  <c r="U204" i="68"/>
  <c r="U78" i="68"/>
  <c r="U176" i="68"/>
  <c r="U92" i="68"/>
  <c r="M135" i="68"/>
  <c r="M121" i="68"/>
  <c r="M205" i="68"/>
  <c r="M107" i="68"/>
  <c r="M219" i="68"/>
  <c r="M93" i="68"/>
  <c r="M191" i="68"/>
  <c r="M79" i="68"/>
  <c r="M163" i="68"/>
  <c r="M51" i="68"/>
  <c r="M149" i="68"/>
  <c r="M37" i="68"/>
  <c r="M177" i="68"/>
  <c r="M65" i="68"/>
  <c r="U219" i="68"/>
  <c r="U107" i="68"/>
  <c r="U205" i="68"/>
  <c r="U93" i="68"/>
  <c r="U163" i="68"/>
  <c r="U79" i="68"/>
  <c r="U149" i="68"/>
  <c r="U51" i="68"/>
  <c r="U177" i="68"/>
  <c r="U37" i="68"/>
  <c r="U191" i="68"/>
  <c r="U65" i="68"/>
  <c r="U135" i="68"/>
  <c r="U121" i="68"/>
  <c r="M108" i="68"/>
  <c r="M178" i="68"/>
  <c r="M66" i="68"/>
  <c r="M192" i="68"/>
  <c r="M52" i="68"/>
  <c r="M206" i="68"/>
  <c r="M38" i="68"/>
  <c r="M164" i="68"/>
  <c r="M150" i="68"/>
  <c r="M136" i="68"/>
  <c r="M122" i="68"/>
  <c r="M80" i="68"/>
  <c r="M220" i="68"/>
  <c r="M94" i="68"/>
  <c r="U178" i="68"/>
  <c r="U66" i="68"/>
  <c r="U108" i="68"/>
  <c r="U150" i="68"/>
  <c r="U136" i="68"/>
  <c r="U122" i="68"/>
  <c r="U80" i="68"/>
  <c r="U192" i="68"/>
  <c r="U94" i="68"/>
  <c r="U220" i="68"/>
  <c r="U52" i="68"/>
  <c r="U206" i="68"/>
  <c r="U38" i="68"/>
  <c r="U164" i="68"/>
  <c r="M207" i="68"/>
  <c r="M109" i="68"/>
  <c r="M137" i="68"/>
  <c r="M39" i="68"/>
  <c r="M193" i="68"/>
  <c r="M53" i="68"/>
  <c r="M221" i="68"/>
  <c r="M67" i="68"/>
  <c r="M179" i="68"/>
  <c r="M165" i="68"/>
  <c r="M151" i="68"/>
  <c r="M123" i="68"/>
  <c r="M95" i="68"/>
  <c r="M81" i="68"/>
  <c r="U193" i="68"/>
  <c r="U81" i="68"/>
  <c r="U179" i="68"/>
  <c r="U53" i="68"/>
  <c r="U165" i="68"/>
  <c r="U39" i="68"/>
  <c r="U137" i="68"/>
  <c r="U67" i="68"/>
  <c r="U151" i="68"/>
  <c r="U123" i="68"/>
  <c r="U221" i="68"/>
  <c r="U109" i="68"/>
  <c r="U207" i="68"/>
  <c r="U95" i="68"/>
  <c r="M152" i="68"/>
  <c r="M166" i="68"/>
  <c r="M124" i="68"/>
  <c r="M138" i="68"/>
  <c r="M222" i="68"/>
  <c r="M110" i="68"/>
  <c r="M40" i="68"/>
  <c r="M208" i="68"/>
  <c r="M96" i="68"/>
  <c r="M194" i="68"/>
  <c r="M82" i="68"/>
  <c r="M180" i="68"/>
  <c r="M54" i="68"/>
  <c r="M68" i="68"/>
  <c r="U138" i="68"/>
  <c r="U124" i="68"/>
  <c r="U54" i="68"/>
  <c r="U208" i="68"/>
  <c r="U110" i="68"/>
  <c r="U222" i="68"/>
  <c r="U82" i="68"/>
  <c r="U194" i="68"/>
  <c r="U96" i="68"/>
  <c r="U180" i="68"/>
  <c r="U166" i="68"/>
  <c r="U40" i="68"/>
  <c r="U152" i="68"/>
  <c r="U68" i="68"/>
  <c r="M41" i="68"/>
  <c r="M55" i="68"/>
  <c r="M223" i="68"/>
  <c r="M111" i="68"/>
  <c r="M209" i="68"/>
  <c r="M97" i="68"/>
  <c r="M69" i="68"/>
  <c r="M195" i="68"/>
  <c r="M181" i="68"/>
  <c r="M167" i="68"/>
  <c r="M153" i="68"/>
  <c r="M125" i="68"/>
  <c r="M139" i="68"/>
  <c r="M83" i="68"/>
  <c r="U41" i="68"/>
  <c r="U195" i="68"/>
  <c r="U83" i="68"/>
  <c r="U55" i="68"/>
  <c r="U167" i="68"/>
  <c r="U139" i="68"/>
  <c r="U125" i="68"/>
  <c r="U69" i="68"/>
  <c r="U223" i="68"/>
  <c r="U209" i="68"/>
  <c r="U153" i="68"/>
  <c r="U181" i="68"/>
  <c r="U111" i="68"/>
  <c r="U97" i="68"/>
  <c r="M42" i="68"/>
  <c r="M126" i="68"/>
  <c r="M154" i="68"/>
  <c r="M140" i="68"/>
  <c r="M196" i="68"/>
  <c r="M98" i="68"/>
  <c r="M56" i="68"/>
  <c r="M70" i="68"/>
  <c r="M210" i="68"/>
  <c r="M84" i="68"/>
  <c r="M182" i="68"/>
  <c r="M224" i="68"/>
  <c r="M168" i="68"/>
  <c r="M112" i="68"/>
  <c r="U42" i="68"/>
  <c r="U140" i="68"/>
  <c r="U210" i="68"/>
  <c r="U112" i="68"/>
  <c r="U196" i="68"/>
  <c r="U98" i="68"/>
  <c r="U182" i="68"/>
  <c r="U168" i="68"/>
  <c r="U70" i="68"/>
  <c r="U154" i="68"/>
  <c r="U56" i="68"/>
  <c r="U224" i="68"/>
  <c r="U126" i="68"/>
  <c r="U84" i="68"/>
  <c r="M127" i="68"/>
  <c r="M225" i="68"/>
  <c r="M99" i="68"/>
  <c r="M197" i="68"/>
  <c r="M113" i="68"/>
  <c r="M169" i="68"/>
  <c r="M57" i="68"/>
  <c r="M43" i="68"/>
  <c r="M183" i="68"/>
  <c r="M211" i="68"/>
  <c r="M141" i="68"/>
  <c r="M155" i="68"/>
  <c r="M85" i="68"/>
  <c r="M71" i="68"/>
  <c r="U141" i="68"/>
  <c r="U71" i="68"/>
  <c r="U197" i="68"/>
  <c r="U43" i="68"/>
  <c r="U169" i="68"/>
  <c r="U57" i="68"/>
  <c r="U211" i="68"/>
  <c r="U113" i="68"/>
  <c r="U225" i="68"/>
  <c r="U183" i="68"/>
  <c r="U155" i="68"/>
  <c r="U127" i="68"/>
  <c r="U99" i="68"/>
  <c r="U85" i="68"/>
  <c r="Z129" i="68"/>
  <c r="Z31" i="68"/>
  <c r="Z199" i="68"/>
  <c r="Z59" i="68"/>
  <c r="Z157" i="68"/>
  <c r="Z45" i="68"/>
  <c r="Z143" i="68"/>
  <c r="Z115" i="68"/>
  <c r="Z213" i="68"/>
  <c r="Z101" i="68"/>
  <c r="Z171" i="68"/>
  <c r="Z87" i="68"/>
  <c r="Z185" i="68"/>
  <c r="Z73" i="68"/>
  <c r="R158" i="68"/>
  <c r="R32" i="68"/>
  <c r="R130" i="68"/>
  <c r="R102" i="68"/>
  <c r="R172" i="68"/>
  <c r="R60" i="68"/>
  <c r="R88" i="68"/>
  <c r="R46" i="68"/>
  <c r="R214" i="68"/>
  <c r="R186" i="68"/>
  <c r="R200" i="68"/>
  <c r="R144" i="68"/>
  <c r="R116" i="68"/>
  <c r="R74" i="68"/>
  <c r="Z174" i="68"/>
  <c r="Z48" i="68"/>
  <c r="Z146" i="68"/>
  <c r="Z34" i="68"/>
  <c r="Z132" i="68"/>
  <c r="Z104" i="68"/>
  <c r="Z216" i="68"/>
  <c r="Z118" i="68"/>
  <c r="Z202" i="68"/>
  <c r="Z76" i="68"/>
  <c r="Z160" i="68"/>
  <c r="Z90" i="68"/>
  <c r="Z188" i="68"/>
  <c r="Z62" i="68"/>
  <c r="Z203" i="68"/>
  <c r="Z77" i="68"/>
  <c r="Z161" i="68"/>
  <c r="Z35" i="68"/>
  <c r="Z147" i="68"/>
  <c r="Z63" i="68"/>
  <c r="Z133" i="68"/>
  <c r="Z119" i="68"/>
  <c r="Z189" i="68"/>
  <c r="Z105" i="68"/>
  <c r="Z217" i="68"/>
  <c r="Z175" i="68"/>
  <c r="Z91" i="68"/>
  <c r="Z49" i="68"/>
  <c r="R164" i="68"/>
  <c r="R38" i="68"/>
  <c r="R150" i="68"/>
  <c r="R122" i="68"/>
  <c r="R108" i="68"/>
  <c r="R220" i="68"/>
  <c r="R80" i="68"/>
  <c r="R206" i="68"/>
  <c r="R94" i="68"/>
  <c r="R192" i="68"/>
  <c r="R66" i="68"/>
  <c r="R178" i="68"/>
  <c r="R52" i="68"/>
  <c r="R136" i="68"/>
  <c r="J139" i="68"/>
  <c r="J167" i="68"/>
  <c r="J125" i="68"/>
  <c r="J223" i="68"/>
  <c r="J111" i="68"/>
  <c r="J209" i="68"/>
  <c r="J97" i="68"/>
  <c r="J181" i="68"/>
  <c r="J83" i="68"/>
  <c r="J195" i="68"/>
  <c r="J69" i="68"/>
  <c r="J153" i="68"/>
  <c r="J41" i="68"/>
  <c r="J55" i="68"/>
  <c r="Z42" i="68"/>
  <c r="Z196" i="68"/>
  <c r="Z112" i="68"/>
  <c r="Z140" i="68"/>
  <c r="Z168" i="68"/>
  <c r="Z154" i="68"/>
  <c r="Z126" i="68"/>
  <c r="Z98" i="68"/>
  <c r="Z70" i="68"/>
  <c r="Z210" i="68"/>
  <c r="Z84" i="68"/>
  <c r="Z56" i="68"/>
  <c r="Z224" i="68"/>
  <c r="Z182" i="68"/>
  <c r="J71" i="68"/>
  <c r="J127" i="68"/>
  <c r="J57" i="68"/>
  <c r="J141" i="68"/>
  <c r="J197" i="68"/>
  <c r="J99" i="68"/>
  <c r="J43" i="68"/>
  <c r="J169" i="68"/>
  <c r="J85" i="68"/>
  <c r="J225" i="68"/>
  <c r="J155" i="68"/>
  <c r="J211" i="68"/>
  <c r="J183" i="68"/>
  <c r="J113" i="68"/>
  <c r="U213" i="68"/>
  <c r="U87" i="68"/>
  <c r="U171" i="68"/>
  <c r="U73" i="68"/>
  <c r="U199" i="68"/>
  <c r="U45" i="68"/>
  <c r="U101" i="68"/>
  <c r="U129" i="68"/>
  <c r="U115" i="68"/>
  <c r="U31" i="68"/>
  <c r="U59" i="68"/>
  <c r="U185" i="68"/>
  <c r="U157" i="68"/>
  <c r="U143" i="68"/>
  <c r="U214" i="68"/>
  <c r="U102" i="68"/>
  <c r="U186" i="68"/>
  <c r="U74" i="68"/>
  <c r="U200" i="68"/>
  <c r="U88" i="68"/>
  <c r="U172" i="68"/>
  <c r="U60" i="68"/>
  <c r="U130" i="68"/>
  <c r="U46" i="68"/>
  <c r="U158" i="68"/>
  <c r="U32" i="68"/>
  <c r="U144" i="68"/>
  <c r="U116" i="68"/>
  <c r="M159" i="68"/>
  <c r="M47" i="68"/>
  <c r="M145" i="68"/>
  <c r="M33" i="68"/>
  <c r="M131" i="68"/>
  <c r="M61" i="68"/>
  <c r="M173" i="68"/>
  <c r="M103" i="68"/>
  <c r="M215" i="68"/>
  <c r="M117" i="68"/>
  <c r="M201" i="68"/>
  <c r="M89" i="68"/>
  <c r="M187" i="68"/>
  <c r="M75" i="68"/>
  <c r="N185" i="68"/>
  <c r="N45" i="68"/>
  <c r="N143" i="68"/>
  <c r="N115" i="68"/>
  <c r="N171" i="68"/>
  <c r="N101" i="68"/>
  <c r="N213" i="68"/>
  <c r="N87" i="68"/>
  <c r="N199" i="68"/>
  <c r="N73" i="68"/>
  <c r="N129" i="68"/>
  <c r="N31" i="68"/>
  <c r="N157" i="68"/>
  <c r="N59" i="68"/>
  <c r="V199" i="68"/>
  <c r="V87" i="68"/>
  <c r="V171" i="68"/>
  <c r="V73" i="68"/>
  <c r="V185" i="68"/>
  <c r="V31" i="68"/>
  <c r="V129" i="68"/>
  <c r="V59" i="68"/>
  <c r="V157" i="68"/>
  <c r="V45" i="68"/>
  <c r="V143" i="68"/>
  <c r="V115" i="68"/>
  <c r="V213" i="68"/>
  <c r="V101" i="68"/>
  <c r="N158" i="68"/>
  <c r="N32" i="68"/>
  <c r="N130" i="68"/>
  <c r="N102" i="68"/>
  <c r="N214" i="68"/>
  <c r="N116" i="68"/>
  <c r="N186" i="68"/>
  <c r="N74" i="68"/>
  <c r="N172" i="68"/>
  <c r="N88" i="68"/>
  <c r="N144" i="68"/>
  <c r="N60" i="68"/>
  <c r="N200" i="68"/>
  <c r="N46" i="68"/>
  <c r="V144" i="68"/>
  <c r="V46" i="68"/>
  <c r="V158" i="68"/>
  <c r="V102" i="68"/>
  <c r="V214" i="68"/>
  <c r="V116" i="68"/>
  <c r="V186" i="68"/>
  <c r="V88" i="68"/>
  <c r="V172" i="68"/>
  <c r="V60" i="68"/>
  <c r="V32" i="68"/>
  <c r="V200" i="68"/>
  <c r="V130" i="68"/>
  <c r="V74" i="68"/>
  <c r="N201" i="68"/>
  <c r="N89" i="68"/>
  <c r="N187" i="68"/>
  <c r="N75" i="68"/>
  <c r="N173" i="68"/>
  <c r="N33" i="68"/>
  <c r="N145" i="68"/>
  <c r="N47" i="68"/>
  <c r="N131" i="68"/>
  <c r="N103" i="68"/>
  <c r="N215" i="68"/>
  <c r="N159" i="68"/>
  <c r="N117" i="68"/>
  <c r="N61" i="68"/>
  <c r="V201" i="68"/>
  <c r="V47" i="68"/>
  <c r="V131" i="68"/>
  <c r="V103" i="68"/>
  <c r="V173" i="68"/>
  <c r="V89" i="68"/>
  <c r="V159" i="68"/>
  <c r="V75" i="68"/>
  <c r="V145" i="68"/>
  <c r="V33" i="68"/>
  <c r="V215" i="68"/>
  <c r="V187" i="68"/>
  <c r="V117" i="68"/>
  <c r="V61" i="68"/>
  <c r="N216" i="68"/>
  <c r="N118" i="68"/>
  <c r="N202" i="68"/>
  <c r="N76" i="68"/>
  <c r="N188" i="68"/>
  <c r="N90" i="68"/>
  <c r="N160" i="68"/>
  <c r="N62" i="68"/>
  <c r="N174" i="68"/>
  <c r="N48" i="68"/>
  <c r="N132" i="68"/>
  <c r="N34" i="68"/>
  <c r="N146" i="68"/>
  <c r="N104" i="68"/>
  <c r="V132" i="68"/>
  <c r="V104" i="68"/>
  <c r="V216" i="68"/>
  <c r="V118" i="68"/>
  <c r="V174" i="68"/>
  <c r="V90" i="68"/>
  <c r="V188" i="68"/>
  <c r="V62" i="68"/>
  <c r="V160" i="68"/>
  <c r="V48" i="68"/>
  <c r="V202" i="68"/>
  <c r="V146" i="68"/>
  <c r="V76" i="68"/>
  <c r="V34" i="68"/>
  <c r="N147" i="68"/>
  <c r="N63" i="68"/>
  <c r="N161" i="68"/>
  <c r="N49" i="68"/>
  <c r="N133" i="68"/>
  <c r="N189" i="68"/>
  <c r="N105" i="68"/>
  <c r="N203" i="68"/>
  <c r="N91" i="68"/>
  <c r="N217" i="68"/>
  <c r="N77" i="68"/>
  <c r="N175" i="68"/>
  <c r="N119" i="68"/>
  <c r="N35" i="68"/>
  <c r="V189" i="68"/>
  <c r="V105" i="68"/>
  <c r="V217" i="68"/>
  <c r="V91" i="68"/>
  <c r="V203" i="68"/>
  <c r="V77" i="68"/>
  <c r="V161" i="68"/>
  <c r="V63" i="68"/>
  <c r="V147" i="68"/>
  <c r="V49" i="68"/>
  <c r="V133" i="68"/>
  <c r="V175" i="68"/>
  <c r="V119" i="68"/>
  <c r="V35" i="68"/>
  <c r="N134" i="68"/>
  <c r="N120" i="68"/>
  <c r="N176" i="68"/>
  <c r="N92" i="68"/>
  <c r="N162" i="68"/>
  <c r="N64" i="68"/>
  <c r="N204" i="68"/>
  <c r="N190" i="68"/>
  <c r="N148" i="68"/>
  <c r="N106" i="68"/>
  <c r="N78" i="68"/>
  <c r="N50" i="68"/>
  <c r="N36" i="68"/>
  <c r="N218" i="68"/>
  <c r="V176" i="68"/>
  <c r="V92" i="68"/>
  <c r="V162" i="68"/>
  <c r="V64" i="68"/>
  <c r="V134" i="68"/>
  <c r="V120" i="68"/>
  <c r="V190" i="68"/>
  <c r="V106" i="68"/>
  <c r="V78" i="68"/>
  <c r="V50" i="68"/>
  <c r="V36" i="68"/>
  <c r="V218" i="68"/>
  <c r="V204" i="68"/>
  <c r="V148" i="68"/>
  <c r="N191" i="68"/>
  <c r="N79" i="68"/>
  <c r="N177" i="68"/>
  <c r="N37" i="68"/>
  <c r="N135" i="68"/>
  <c r="N107" i="68"/>
  <c r="N205" i="68"/>
  <c r="N163" i="68"/>
  <c r="N149" i="68"/>
  <c r="N121" i="68"/>
  <c r="N93" i="68"/>
  <c r="N65" i="68"/>
  <c r="N51" i="68"/>
  <c r="N219" i="68"/>
  <c r="V107" i="68"/>
  <c r="V205" i="68"/>
  <c r="V79" i="68"/>
  <c r="V177" i="68"/>
  <c r="V37" i="68"/>
  <c r="V135" i="68"/>
  <c r="V149" i="68"/>
  <c r="V121" i="68"/>
  <c r="V93" i="68"/>
  <c r="V65" i="68"/>
  <c r="V219" i="68"/>
  <c r="V51" i="68"/>
  <c r="V191" i="68"/>
  <c r="V163" i="68"/>
  <c r="N192" i="68"/>
  <c r="N52" i="68"/>
  <c r="N178" i="68"/>
  <c r="N38" i="68"/>
  <c r="N150" i="68"/>
  <c r="N122" i="68"/>
  <c r="N220" i="68"/>
  <c r="N108" i="68"/>
  <c r="N206" i="68"/>
  <c r="N80" i="68"/>
  <c r="N164" i="68"/>
  <c r="N94" i="68"/>
  <c r="N136" i="68"/>
  <c r="N66" i="68"/>
  <c r="V150" i="68"/>
  <c r="V122" i="68"/>
  <c r="V220" i="68"/>
  <c r="V108" i="68"/>
  <c r="V206" i="68"/>
  <c r="V80" i="68"/>
  <c r="V192" i="68"/>
  <c r="V94" i="68"/>
  <c r="V136" i="68"/>
  <c r="V66" i="68"/>
  <c r="V178" i="68"/>
  <c r="V52" i="68"/>
  <c r="V164" i="68"/>
  <c r="V38" i="68"/>
  <c r="N221" i="68"/>
  <c r="N109" i="68"/>
  <c r="N193" i="68"/>
  <c r="N95" i="68"/>
  <c r="N207" i="68"/>
  <c r="N81" i="68"/>
  <c r="N179" i="68"/>
  <c r="N39" i="68"/>
  <c r="N151" i="68"/>
  <c r="N67" i="68"/>
  <c r="N165" i="68"/>
  <c r="N53" i="68"/>
  <c r="N137" i="68"/>
  <c r="N123" i="68"/>
  <c r="V165" i="68"/>
  <c r="V67" i="68"/>
  <c r="V151" i="68"/>
  <c r="V53" i="68"/>
  <c r="V137" i="68"/>
  <c r="V123" i="68"/>
  <c r="V221" i="68"/>
  <c r="V109" i="68"/>
  <c r="V193" i="68"/>
  <c r="V95" i="68"/>
  <c r="V207" i="68"/>
  <c r="V81" i="68"/>
  <c r="V179" i="68"/>
  <c r="V39" i="68"/>
  <c r="N208" i="68"/>
  <c r="N96" i="68"/>
  <c r="N194" i="68"/>
  <c r="N82" i="68"/>
  <c r="N180" i="68"/>
  <c r="N54" i="68"/>
  <c r="N166" i="68"/>
  <c r="N40" i="68"/>
  <c r="N152" i="68"/>
  <c r="N68" i="68"/>
  <c r="N138" i="68"/>
  <c r="N222" i="68"/>
  <c r="N110" i="68"/>
  <c r="N124" i="68"/>
  <c r="V194" i="68"/>
  <c r="V68" i="68"/>
  <c r="V138" i="68"/>
  <c r="V124" i="68"/>
  <c r="V222" i="68"/>
  <c r="V110" i="68"/>
  <c r="V208" i="68"/>
  <c r="V96" i="68"/>
  <c r="V180" i="68"/>
  <c r="V82" i="68"/>
  <c r="V152" i="68"/>
  <c r="V40" i="68"/>
  <c r="V166" i="68"/>
  <c r="V54" i="68"/>
  <c r="N195" i="68"/>
  <c r="N97" i="68"/>
  <c r="N181" i="68"/>
  <c r="N55" i="68"/>
  <c r="N167" i="68"/>
  <c r="N153" i="68"/>
  <c r="N139" i="68"/>
  <c r="N125" i="68"/>
  <c r="N223" i="68"/>
  <c r="N111" i="68"/>
  <c r="N209" i="68"/>
  <c r="N83" i="68"/>
  <c r="N69" i="68"/>
  <c r="N41" i="68"/>
  <c r="V139" i="68"/>
  <c r="V167" i="68"/>
  <c r="V69" i="68"/>
  <c r="V153" i="68"/>
  <c r="V41" i="68"/>
  <c r="V125" i="68"/>
  <c r="V55" i="68"/>
  <c r="V223" i="68"/>
  <c r="V111" i="68"/>
  <c r="V209" i="68"/>
  <c r="V83" i="68"/>
  <c r="V195" i="68"/>
  <c r="V97" i="68"/>
  <c r="V181" i="68"/>
  <c r="N42" i="68"/>
  <c r="N182" i="68"/>
  <c r="N196" i="68"/>
  <c r="N112" i="68"/>
  <c r="N126" i="68"/>
  <c r="N98" i="68"/>
  <c r="N70" i="68"/>
  <c r="N56" i="68"/>
  <c r="N224" i="68"/>
  <c r="N84" i="68"/>
  <c r="N210" i="68"/>
  <c r="N140" i="68"/>
  <c r="N168" i="68"/>
  <c r="N154" i="68"/>
  <c r="V42" i="68"/>
  <c r="V168" i="68"/>
  <c r="V210" i="68"/>
  <c r="V112" i="68"/>
  <c r="V56" i="68"/>
  <c r="V182" i="68"/>
  <c r="V154" i="68"/>
  <c r="V126" i="68"/>
  <c r="V98" i="68"/>
  <c r="V70" i="68"/>
  <c r="V224" i="68"/>
  <c r="V84" i="68"/>
  <c r="V196" i="68"/>
  <c r="V140" i="68"/>
  <c r="N57" i="68"/>
  <c r="N169" i="68"/>
  <c r="N183" i="68"/>
  <c r="N155" i="68"/>
  <c r="N127" i="68"/>
  <c r="N43" i="68"/>
  <c r="N225" i="68"/>
  <c r="N99" i="68"/>
  <c r="N211" i="68"/>
  <c r="N113" i="68"/>
  <c r="N71" i="68"/>
  <c r="N85" i="68"/>
  <c r="N197" i="68"/>
  <c r="N141" i="68"/>
  <c r="V57" i="68"/>
  <c r="V43" i="68"/>
  <c r="V71" i="68"/>
  <c r="V155" i="68"/>
  <c r="V141" i="68"/>
  <c r="V127" i="68"/>
  <c r="V197" i="68"/>
  <c r="V113" i="68"/>
  <c r="V211" i="68"/>
  <c r="V85" i="68"/>
  <c r="V169" i="68"/>
  <c r="V225" i="68"/>
  <c r="V183" i="68"/>
  <c r="V99" i="68"/>
  <c r="J129" i="68"/>
  <c r="J31" i="68"/>
  <c r="J185" i="68"/>
  <c r="J59" i="68"/>
  <c r="J157" i="68"/>
  <c r="J45" i="68"/>
  <c r="J143" i="68"/>
  <c r="J115" i="68"/>
  <c r="J213" i="68"/>
  <c r="J101" i="68"/>
  <c r="J199" i="68"/>
  <c r="J87" i="68"/>
  <c r="J171" i="68"/>
  <c r="J73" i="68"/>
  <c r="J188" i="68"/>
  <c r="J48" i="68"/>
  <c r="J146" i="68"/>
  <c r="J34" i="68"/>
  <c r="J132" i="68"/>
  <c r="J216" i="68"/>
  <c r="J118" i="68"/>
  <c r="J202" i="68"/>
  <c r="J76" i="68"/>
  <c r="J160" i="68"/>
  <c r="J90" i="68"/>
  <c r="J174" i="68"/>
  <c r="J104" i="68"/>
  <c r="J62" i="68"/>
  <c r="R218" i="68"/>
  <c r="R106" i="68"/>
  <c r="R190" i="68"/>
  <c r="R78" i="68"/>
  <c r="R204" i="68"/>
  <c r="R50" i="68"/>
  <c r="R148" i="68"/>
  <c r="R36" i="68"/>
  <c r="R162" i="68"/>
  <c r="R134" i="68"/>
  <c r="R120" i="68"/>
  <c r="R92" i="68"/>
  <c r="R64" i="68"/>
  <c r="R176" i="68"/>
  <c r="Z205" i="68"/>
  <c r="Z93" i="68"/>
  <c r="Z163" i="68"/>
  <c r="Z51" i="68"/>
  <c r="Z177" i="68"/>
  <c r="Z149" i="68"/>
  <c r="Z135" i="68"/>
  <c r="Z107" i="68"/>
  <c r="Z121" i="68"/>
  <c r="Z79" i="68"/>
  <c r="Z219" i="68"/>
  <c r="Z37" i="68"/>
  <c r="Z191" i="68"/>
  <c r="Z65" i="68"/>
  <c r="J122" i="68"/>
  <c r="J164" i="68"/>
  <c r="J66" i="68"/>
  <c r="J206" i="68"/>
  <c r="J94" i="68"/>
  <c r="J192" i="68"/>
  <c r="J52" i="68"/>
  <c r="J220" i="68"/>
  <c r="J38" i="68"/>
  <c r="J178" i="68"/>
  <c r="J136" i="68"/>
  <c r="J150" i="68"/>
  <c r="J108" i="68"/>
  <c r="J80" i="68"/>
  <c r="Z123" i="68"/>
  <c r="Z137" i="68"/>
  <c r="Z221" i="68"/>
  <c r="Z109" i="68"/>
  <c r="Z193" i="68"/>
  <c r="Z95" i="68"/>
  <c r="Z207" i="68"/>
  <c r="Z81" i="68"/>
  <c r="Z165" i="68"/>
  <c r="Z39" i="68"/>
  <c r="Z151" i="68"/>
  <c r="Z67" i="68"/>
  <c r="Z179" i="68"/>
  <c r="Z53" i="68"/>
  <c r="Z124" i="68"/>
  <c r="Z208" i="68"/>
  <c r="Z110" i="68"/>
  <c r="Z194" i="68"/>
  <c r="Z96" i="68"/>
  <c r="Z222" i="68"/>
  <c r="Z82" i="68"/>
  <c r="Z180" i="68"/>
  <c r="Z54" i="68"/>
  <c r="Z166" i="68"/>
  <c r="Z40" i="68"/>
  <c r="Z138" i="68"/>
  <c r="Z68" i="68"/>
  <c r="Z152" i="68"/>
  <c r="Z71" i="68"/>
  <c r="Z43" i="68"/>
  <c r="Z211" i="68"/>
  <c r="Z85" i="68"/>
  <c r="Z169" i="68"/>
  <c r="Z57" i="68"/>
  <c r="Z155" i="68"/>
  <c r="Z127" i="68"/>
  <c r="Z141" i="68"/>
  <c r="Z225" i="68"/>
  <c r="Z99" i="68"/>
  <c r="Z113" i="68"/>
  <c r="Z197" i="68"/>
  <c r="Z183" i="68"/>
  <c r="G129" i="68"/>
  <c r="G115" i="68"/>
  <c r="G199" i="68"/>
  <c r="G87" i="68"/>
  <c r="G213" i="68"/>
  <c r="G73" i="68"/>
  <c r="G185" i="68"/>
  <c r="G59" i="68"/>
  <c r="G171" i="68"/>
  <c r="G45" i="68"/>
  <c r="G143" i="68"/>
  <c r="G31" i="68"/>
  <c r="G157" i="68"/>
  <c r="G102" i="68"/>
  <c r="G214" i="68"/>
  <c r="G116" i="68"/>
  <c r="G200" i="68"/>
  <c r="G88" i="68"/>
  <c r="G172" i="68"/>
  <c r="G74" i="68"/>
  <c r="G144" i="68"/>
  <c r="G46" i="68"/>
  <c r="G158" i="68"/>
  <c r="G32" i="68"/>
  <c r="G186" i="68"/>
  <c r="G60" i="68"/>
  <c r="G130" i="68"/>
  <c r="O144" i="68"/>
  <c r="O46" i="68"/>
  <c r="O158" i="68"/>
  <c r="O32" i="68"/>
  <c r="O200" i="68"/>
  <c r="O60" i="68"/>
  <c r="O130" i="68"/>
  <c r="O102" i="68"/>
  <c r="O214" i="68"/>
  <c r="O116" i="68"/>
  <c r="O186" i="68"/>
  <c r="O88" i="68"/>
  <c r="O172" i="68"/>
  <c r="O74" i="68"/>
  <c r="W102" i="68"/>
  <c r="W214" i="68"/>
  <c r="W116" i="68"/>
  <c r="W200" i="68"/>
  <c r="W88" i="68"/>
  <c r="W172" i="68"/>
  <c r="W74" i="68"/>
  <c r="W144" i="68"/>
  <c r="W46" i="68"/>
  <c r="W186" i="68"/>
  <c r="W32" i="68"/>
  <c r="W158" i="68"/>
  <c r="W60" i="68"/>
  <c r="W130" i="68"/>
  <c r="G187" i="68"/>
  <c r="G75" i="68"/>
  <c r="G173" i="68"/>
  <c r="G89" i="68"/>
  <c r="G201" i="68"/>
  <c r="G61" i="68"/>
  <c r="G103" i="68"/>
  <c r="G215" i="68"/>
  <c r="G159" i="68"/>
  <c r="G131" i="68"/>
  <c r="G145" i="68"/>
  <c r="G117" i="68"/>
  <c r="G47" i="68"/>
  <c r="G33" i="68"/>
  <c r="O187" i="68"/>
  <c r="O89" i="68"/>
  <c r="O173" i="68"/>
  <c r="O61" i="68"/>
  <c r="O131" i="68"/>
  <c r="O103" i="68"/>
  <c r="O201" i="68"/>
  <c r="O159" i="68"/>
  <c r="O145" i="68"/>
  <c r="O117" i="68"/>
  <c r="O75" i="68"/>
  <c r="O47" i="68"/>
  <c r="O33" i="68"/>
  <c r="O215" i="68"/>
  <c r="W215" i="68"/>
  <c r="W187" i="68"/>
  <c r="W75" i="68"/>
  <c r="W145" i="68"/>
  <c r="W33" i="68"/>
  <c r="W159" i="68"/>
  <c r="W131" i="68"/>
  <c r="W103" i="68"/>
  <c r="W117" i="68"/>
  <c r="W89" i="68"/>
  <c r="W61" i="68"/>
  <c r="W173" i="68"/>
  <c r="W47" i="68"/>
  <c r="W201" i="68"/>
  <c r="G216" i="68"/>
  <c r="G104" i="68"/>
  <c r="G202" i="68"/>
  <c r="G90" i="68"/>
  <c r="G146" i="68"/>
  <c r="G34" i="68"/>
  <c r="G132" i="68"/>
  <c r="G62" i="68"/>
  <c r="G188" i="68"/>
  <c r="G174" i="68"/>
  <c r="G160" i="68"/>
  <c r="G118" i="68"/>
  <c r="G76" i="68"/>
  <c r="G48" i="68"/>
  <c r="O188" i="68"/>
  <c r="O34" i="68"/>
  <c r="O146" i="68"/>
  <c r="O62" i="68"/>
  <c r="O216" i="68"/>
  <c r="O104" i="68"/>
  <c r="O202" i="68"/>
  <c r="O90" i="68"/>
  <c r="O160" i="68"/>
  <c r="O132" i="68"/>
  <c r="O118" i="68"/>
  <c r="O76" i="68"/>
  <c r="O48" i="68"/>
  <c r="O174" i="68"/>
  <c r="W216" i="68"/>
  <c r="W104" i="68"/>
  <c r="W202" i="68"/>
  <c r="W90" i="68"/>
  <c r="W146" i="68"/>
  <c r="W34" i="68"/>
  <c r="W132" i="68"/>
  <c r="W62" i="68"/>
  <c r="W118" i="68"/>
  <c r="W76" i="68"/>
  <c r="W48" i="68"/>
  <c r="W188" i="68"/>
  <c r="W174" i="68"/>
  <c r="W160" i="68"/>
  <c r="G147" i="68"/>
  <c r="G49" i="68"/>
  <c r="G175" i="68"/>
  <c r="G35" i="68"/>
  <c r="G217" i="68"/>
  <c r="G119" i="68"/>
  <c r="G203" i="68"/>
  <c r="G91" i="68"/>
  <c r="G189" i="68"/>
  <c r="G161" i="68"/>
  <c r="G133" i="68"/>
  <c r="G105" i="68"/>
  <c r="G77" i="68"/>
  <c r="G63" i="68"/>
  <c r="O217" i="68"/>
  <c r="O119" i="68"/>
  <c r="O203" i="68"/>
  <c r="O91" i="68"/>
  <c r="O189" i="68"/>
  <c r="O49" i="68"/>
  <c r="O175" i="68"/>
  <c r="O35" i="68"/>
  <c r="O147" i="68"/>
  <c r="O133" i="68"/>
  <c r="O105" i="68"/>
  <c r="O77" i="68"/>
  <c r="O63" i="68"/>
  <c r="O161" i="68"/>
  <c r="W175" i="68"/>
  <c r="W49" i="68"/>
  <c r="W133" i="68"/>
  <c r="W35" i="68"/>
  <c r="W217" i="68"/>
  <c r="W119" i="68"/>
  <c r="W203" i="68"/>
  <c r="W91" i="68"/>
  <c r="W105" i="68"/>
  <c r="W77" i="68"/>
  <c r="W63" i="68"/>
  <c r="W161" i="68"/>
  <c r="W147" i="68"/>
  <c r="W189" i="68"/>
  <c r="G106" i="68"/>
  <c r="G218" i="68"/>
  <c r="G120" i="68"/>
  <c r="G176" i="68"/>
  <c r="G50" i="68"/>
  <c r="G162" i="68"/>
  <c r="G36" i="68"/>
  <c r="G134" i="68"/>
  <c r="G92" i="68"/>
  <c r="G78" i="68"/>
  <c r="G64" i="68"/>
  <c r="G190" i="68"/>
  <c r="G204" i="68"/>
  <c r="G148" i="68"/>
  <c r="O176" i="68"/>
  <c r="O50" i="68"/>
  <c r="O162" i="68"/>
  <c r="O36" i="68"/>
  <c r="O120" i="68"/>
  <c r="O190" i="68"/>
  <c r="O106" i="68"/>
  <c r="O78" i="68"/>
  <c r="O64" i="68"/>
  <c r="O218" i="68"/>
  <c r="O204" i="68"/>
  <c r="O134" i="68"/>
  <c r="O148" i="68"/>
  <c r="O92" i="68"/>
  <c r="W106" i="68"/>
  <c r="W218" i="68"/>
  <c r="W120" i="68"/>
  <c r="W176" i="68"/>
  <c r="W50" i="68"/>
  <c r="W162" i="68"/>
  <c r="W36" i="68"/>
  <c r="W190" i="68"/>
  <c r="W204" i="68"/>
  <c r="W148" i="68"/>
  <c r="W134" i="68"/>
  <c r="W92" i="68"/>
  <c r="W78" i="68"/>
  <c r="W64" i="68"/>
  <c r="G191" i="68"/>
  <c r="G65" i="68"/>
  <c r="G163" i="68"/>
  <c r="G51" i="68"/>
  <c r="G121" i="68"/>
  <c r="G219" i="68"/>
  <c r="G107" i="68"/>
  <c r="G135" i="68"/>
  <c r="G149" i="68"/>
  <c r="G79" i="68"/>
  <c r="G93" i="68"/>
  <c r="G37" i="68"/>
  <c r="G205" i="68"/>
  <c r="G177" i="68"/>
  <c r="O121" i="68"/>
  <c r="O219" i="68"/>
  <c r="O107" i="68"/>
  <c r="O177" i="68"/>
  <c r="O65" i="68"/>
  <c r="O135" i="68"/>
  <c r="O51" i="68"/>
  <c r="O79" i="68"/>
  <c r="O93" i="68"/>
  <c r="O37" i="68"/>
  <c r="O205" i="68"/>
  <c r="O191" i="68"/>
  <c r="O163" i="68"/>
  <c r="O149" i="68"/>
  <c r="W191" i="68"/>
  <c r="W65" i="68"/>
  <c r="W163" i="68"/>
  <c r="W51" i="68"/>
  <c r="W121" i="68"/>
  <c r="W219" i="68"/>
  <c r="W107" i="68"/>
  <c r="W37" i="68"/>
  <c r="W205" i="68"/>
  <c r="W177" i="68"/>
  <c r="W135" i="68"/>
  <c r="W149" i="68"/>
  <c r="W79" i="68"/>
  <c r="W93" i="68"/>
  <c r="G136" i="68"/>
  <c r="G122" i="68"/>
  <c r="G220" i="68"/>
  <c r="G108" i="68"/>
  <c r="G206" i="68"/>
  <c r="G94" i="68"/>
  <c r="G192" i="68"/>
  <c r="G80" i="68"/>
  <c r="G178" i="68"/>
  <c r="G52" i="68"/>
  <c r="G150" i="68"/>
  <c r="G38" i="68"/>
  <c r="G164" i="68"/>
  <c r="G66" i="68"/>
  <c r="O178" i="68"/>
  <c r="O80" i="68"/>
  <c r="O164" i="68"/>
  <c r="O52" i="68"/>
  <c r="O150" i="68"/>
  <c r="O38" i="68"/>
  <c r="O206" i="68"/>
  <c r="O66" i="68"/>
  <c r="O122" i="68"/>
  <c r="O136" i="68"/>
  <c r="O192" i="68"/>
  <c r="O108" i="68"/>
  <c r="O220" i="68"/>
  <c r="O94" i="68"/>
  <c r="W136" i="68"/>
  <c r="W122" i="68"/>
  <c r="W220" i="68"/>
  <c r="W108" i="68"/>
  <c r="W206" i="68"/>
  <c r="W94" i="68"/>
  <c r="W178" i="68"/>
  <c r="W80" i="68"/>
  <c r="W150" i="68"/>
  <c r="W52" i="68"/>
  <c r="W192" i="68"/>
  <c r="W38" i="68"/>
  <c r="W164" i="68"/>
  <c r="W66" i="68"/>
  <c r="G67" i="68"/>
  <c r="G53" i="68"/>
  <c r="G39" i="68"/>
  <c r="G137" i="68"/>
  <c r="G123" i="68"/>
  <c r="G221" i="68"/>
  <c r="G109" i="68"/>
  <c r="G193" i="68"/>
  <c r="G81" i="68"/>
  <c r="G165" i="68"/>
  <c r="G151" i="68"/>
  <c r="G207" i="68"/>
  <c r="G179" i="68"/>
  <c r="G95" i="68"/>
  <c r="O67" i="68"/>
  <c r="O207" i="68"/>
  <c r="O109" i="68"/>
  <c r="O53" i="68"/>
  <c r="O221" i="68"/>
  <c r="O95" i="68"/>
  <c r="O39" i="68"/>
  <c r="O193" i="68"/>
  <c r="O81" i="68"/>
  <c r="O151" i="68"/>
  <c r="O179" i="68"/>
  <c r="O137" i="68"/>
  <c r="O165" i="68"/>
  <c r="O123" i="68"/>
  <c r="W67" i="68"/>
  <c r="W193" i="68"/>
  <c r="W81" i="68"/>
  <c r="W165" i="68"/>
  <c r="W151" i="68"/>
  <c r="W53" i="68"/>
  <c r="W39" i="68"/>
  <c r="W137" i="68"/>
  <c r="W123" i="68"/>
  <c r="W221" i="68"/>
  <c r="W109" i="68"/>
  <c r="W179" i="68"/>
  <c r="W95" i="68"/>
  <c r="W207" i="68"/>
  <c r="G222" i="68"/>
  <c r="G110" i="68"/>
  <c r="G208" i="68"/>
  <c r="G96" i="68"/>
  <c r="G194" i="68"/>
  <c r="G82" i="68"/>
  <c r="G180" i="68"/>
  <c r="G54" i="68"/>
  <c r="G166" i="68"/>
  <c r="G40" i="68"/>
  <c r="G152" i="68"/>
  <c r="G68" i="68"/>
  <c r="G138" i="68"/>
  <c r="G124" i="68"/>
  <c r="O138" i="68"/>
  <c r="O40" i="68"/>
  <c r="O152" i="68"/>
  <c r="O68" i="68"/>
  <c r="O166" i="68"/>
  <c r="O110" i="68"/>
  <c r="O194" i="68"/>
  <c r="O124" i="68"/>
  <c r="O208" i="68"/>
  <c r="O82" i="68"/>
  <c r="O222" i="68"/>
  <c r="O96" i="68"/>
  <c r="O180" i="68"/>
  <c r="O54" i="68"/>
  <c r="W222" i="68"/>
  <c r="W110" i="68"/>
  <c r="W208" i="68"/>
  <c r="W96" i="68"/>
  <c r="W194" i="68"/>
  <c r="W82" i="68"/>
  <c r="W180" i="68"/>
  <c r="W54" i="68"/>
  <c r="W166" i="68"/>
  <c r="W40" i="68"/>
  <c r="W152" i="68"/>
  <c r="W68" i="68"/>
  <c r="W138" i="68"/>
  <c r="W124" i="68"/>
  <c r="G181" i="68"/>
  <c r="G97" i="68"/>
  <c r="G167" i="68"/>
  <c r="G69" i="68"/>
  <c r="G139" i="68"/>
  <c r="G55" i="68"/>
  <c r="G223" i="68"/>
  <c r="G111" i="68"/>
  <c r="G195" i="68"/>
  <c r="G153" i="68"/>
  <c r="G209" i="68"/>
  <c r="G125" i="68"/>
  <c r="G83" i="68"/>
  <c r="G41" i="68"/>
  <c r="O153" i="68"/>
  <c r="O125" i="68"/>
  <c r="O223" i="68"/>
  <c r="O111" i="68"/>
  <c r="O139" i="68"/>
  <c r="O55" i="68"/>
  <c r="O181" i="68"/>
  <c r="O167" i="68"/>
  <c r="O83" i="68"/>
  <c r="O97" i="68"/>
  <c r="O69" i="68"/>
  <c r="O41" i="68"/>
  <c r="O209" i="68"/>
  <c r="O195" i="68"/>
  <c r="W195" i="68"/>
  <c r="W97" i="68"/>
  <c r="W181" i="68"/>
  <c r="W69" i="68"/>
  <c r="W167" i="68"/>
  <c r="W55" i="68"/>
  <c r="W223" i="68"/>
  <c r="W111" i="68"/>
  <c r="W125" i="68"/>
  <c r="W83" i="68"/>
  <c r="W41" i="68"/>
  <c r="W209" i="68"/>
  <c r="W139" i="68"/>
  <c r="W153" i="68"/>
  <c r="G182" i="68"/>
  <c r="G70" i="68"/>
  <c r="G168" i="68"/>
  <c r="G154" i="68"/>
  <c r="G56" i="68"/>
  <c r="G140" i="68"/>
  <c r="G126" i="68"/>
  <c r="G224" i="68"/>
  <c r="G98" i="68"/>
  <c r="G210" i="68"/>
  <c r="G112" i="68"/>
  <c r="G196" i="68"/>
  <c r="G84" i="68"/>
  <c r="G42" i="68"/>
  <c r="O182" i="68"/>
  <c r="O70" i="68"/>
  <c r="O168" i="68"/>
  <c r="O154" i="68"/>
  <c r="O140" i="68"/>
  <c r="O126" i="68"/>
  <c r="O56" i="68"/>
  <c r="O210" i="68"/>
  <c r="O98" i="68"/>
  <c r="O196" i="68"/>
  <c r="O112" i="68"/>
  <c r="O224" i="68"/>
  <c r="O84" i="68"/>
  <c r="O42" i="68"/>
  <c r="W182" i="68"/>
  <c r="W70" i="68"/>
  <c r="W168" i="68"/>
  <c r="W154" i="68"/>
  <c r="W140" i="68"/>
  <c r="W126" i="68"/>
  <c r="W224" i="68"/>
  <c r="W98" i="68"/>
  <c r="W210" i="68"/>
  <c r="W112" i="68"/>
  <c r="W56" i="68"/>
  <c r="W196" i="68"/>
  <c r="W84" i="68"/>
  <c r="W42" i="68"/>
  <c r="G57" i="68"/>
  <c r="G43" i="68"/>
  <c r="G183" i="68"/>
  <c r="G211" i="68"/>
  <c r="G99" i="68"/>
  <c r="G155" i="68"/>
  <c r="G197" i="68"/>
  <c r="G141" i="68"/>
  <c r="G127" i="68"/>
  <c r="G113" i="68"/>
  <c r="G71" i="68"/>
  <c r="G225" i="68"/>
  <c r="G85" i="68"/>
  <c r="G169" i="68"/>
  <c r="O57" i="68"/>
  <c r="O183" i="68"/>
  <c r="O43" i="68"/>
  <c r="O211" i="68"/>
  <c r="O99" i="68"/>
  <c r="O71" i="68"/>
  <c r="O225" i="68"/>
  <c r="O85" i="68"/>
  <c r="O197" i="68"/>
  <c r="O169" i="68"/>
  <c r="O155" i="68"/>
  <c r="O127" i="68"/>
  <c r="O141" i="68"/>
  <c r="O113" i="68"/>
  <c r="W57" i="68"/>
  <c r="W183" i="68"/>
  <c r="W43" i="68"/>
  <c r="W211" i="68"/>
  <c r="W99" i="68"/>
  <c r="W113" i="68"/>
  <c r="W71" i="68"/>
  <c r="W225" i="68"/>
  <c r="W85" i="68"/>
  <c r="W169" i="68"/>
  <c r="W197" i="68"/>
  <c r="W155" i="68"/>
  <c r="W141" i="68"/>
  <c r="W127" i="68"/>
  <c r="R115" i="68"/>
  <c r="R199" i="68"/>
  <c r="R101" i="68"/>
  <c r="R213" i="68"/>
  <c r="R87" i="68"/>
  <c r="R185" i="68"/>
  <c r="R73" i="68"/>
  <c r="R171" i="68"/>
  <c r="R31" i="68"/>
  <c r="R129" i="68"/>
  <c r="R59" i="68"/>
  <c r="R157" i="68"/>
  <c r="R45" i="68"/>
  <c r="R143" i="68"/>
  <c r="R207" i="68"/>
  <c r="R81" i="68"/>
  <c r="R151" i="68"/>
  <c r="R39" i="68"/>
  <c r="R165" i="68"/>
  <c r="R67" i="68"/>
  <c r="R137" i="68"/>
  <c r="R53" i="68"/>
  <c r="R179" i="68"/>
  <c r="R123" i="68"/>
  <c r="R221" i="68"/>
  <c r="R109" i="68"/>
  <c r="R193" i="68"/>
  <c r="R95" i="68"/>
  <c r="J42" i="68"/>
  <c r="J196" i="68"/>
  <c r="J112" i="68"/>
  <c r="J140" i="68"/>
  <c r="J70" i="68"/>
  <c r="J210" i="68"/>
  <c r="J84" i="68"/>
  <c r="J224" i="68"/>
  <c r="J56" i="68"/>
  <c r="J182" i="68"/>
  <c r="J168" i="68"/>
  <c r="J154" i="68"/>
  <c r="J126" i="68"/>
  <c r="J98" i="68"/>
  <c r="O213" i="68"/>
  <c r="O87" i="68"/>
  <c r="O171" i="68"/>
  <c r="O73" i="68"/>
  <c r="O185" i="68"/>
  <c r="O59" i="68"/>
  <c r="O143" i="68"/>
  <c r="O45" i="68"/>
  <c r="O129" i="68"/>
  <c r="O31" i="68"/>
  <c r="O157" i="68"/>
  <c r="O101" i="68"/>
  <c r="O199" i="68"/>
  <c r="O115" i="68"/>
  <c r="H129" i="68"/>
  <c r="H101" i="68"/>
  <c r="H213" i="68"/>
  <c r="H115" i="68"/>
  <c r="H199" i="68"/>
  <c r="H87" i="68"/>
  <c r="H185" i="68"/>
  <c r="H73" i="68"/>
  <c r="H143" i="68"/>
  <c r="H59" i="68"/>
  <c r="H157" i="68"/>
  <c r="H45" i="68"/>
  <c r="H171" i="68"/>
  <c r="H31" i="68"/>
  <c r="P185" i="68"/>
  <c r="P73" i="68"/>
  <c r="P143" i="68"/>
  <c r="P59" i="68"/>
  <c r="P157" i="68"/>
  <c r="P45" i="68"/>
  <c r="P171" i="68"/>
  <c r="P31" i="68"/>
  <c r="P129" i="68"/>
  <c r="P101" i="68"/>
  <c r="P213" i="68"/>
  <c r="P115" i="68"/>
  <c r="P199" i="68"/>
  <c r="P87" i="68"/>
  <c r="X129" i="68"/>
  <c r="X101" i="68"/>
  <c r="X213" i="68"/>
  <c r="X115" i="68"/>
  <c r="X199" i="68"/>
  <c r="X87" i="68"/>
  <c r="X143" i="68"/>
  <c r="X73" i="68"/>
  <c r="X157" i="68"/>
  <c r="X59" i="68"/>
  <c r="X185" i="68"/>
  <c r="X45" i="68"/>
  <c r="X171" i="68"/>
  <c r="X31" i="68"/>
  <c r="H214" i="68"/>
  <c r="H74" i="68"/>
  <c r="H158" i="68"/>
  <c r="H88" i="68"/>
  <c r="H186" i="68"/>
  <c r="H32" i="68"/>
  <c r="H172" i="68"/>
  <c r="H60" i="68"/>
  <c r="H144" i="68"/>
  <c r="H46" i="68"/>
  <c r="H130" i="68"/>
  <c r="H102" i="68"/>
  <c r="H200" i="68"/>
  <c r="H116" i="68"/>
  <c r="P158" i="68"/>
  <c r="P32" i="68"/>
  <c r="P172" i="68"/>
  <c r="P60" i="68"/>
  <c r="P144" i="68"/>
  <c r="P46" i="68"/>
  <c r="P130" i="68"/>
  <c r="P102" i="68"/>
  <c r="P214" i="68"/>
  <c r="P116" i="68"/>
  <c r="P200" i="68"/>
  <c r="P74" i="68"/>
  <c r="P186" i="68"/>
  <c r="P88" i="68"/>
  <c r="X144" i="68"/>
  <c r="X46" i="68"/>
  <c r="X130" i="68"/>
  <c r="X102" i="68"/>
  <c r="X200" i="68"/>
  <c r="X116" i="68"/>
  <c r="X214" i="68"/>
  <c r="X74" i="68"/>
  <c r="X186" i="68"/>
  <c r="X88" i="68"/>
  <c r="X158" i="68"/>
  <c r="X32" i="68"/>
  <c r="X172" i="68"/>
  <c r="X60" i="68"/>
  <c r="H131" i="68"/>
  <c r="H61" i="68"/>
  <c r="H187" i="68"/>
  <c r="H47" i="68"/>
  <c r="H159" i="68"/>
  <c r="H33" i="68"/>
  <c r="H145" i="68"/>
  <c r="H117" i="68"/>
  <c r="H215" i="68"/>
  <c r="H103" i="68"/>
  <c r="H201" i="68"/>
  <c r="H75" i="68"/>
  <c r="H173" i="68"/>
  <c r="H89" i="68"/>
  <c r="P117" i="68"/>
  <c r="P215" i="68"/>
  <c r="P103" i="68"/>
  <c r="P187" i="68"/>
  <c r="P75" i="68"/>
  <c r="P201" i="68"/>
  <c r="P89" i="68"/>
  <c r="P173" i="68"/>
  <c r="P61" i="68"/>
  <c r="P131" i="68"/>
  <c r="P47" i="68"/>
  <c r="P159" i="68"/>
  <c r="P33" i="68"/>
  <c r="P145" i="68"/>
  <c r="X173" i="68"/>
  <c r="X61" i="68"/>
  <c r="X131" i="68"/>
  <c r="X47" i="68"/>
  <c r="X159" i="68"/>
  <c r="X33" i="68"/>
  <c r="X145" i="68"/>
  <c r="X117" i="68"/>
  <c r="X215" i="68"/>
  <c r="X103" i="68"/>
  <c r="X201" i="68"/>
  <c r="X75" i="68"/>
  <c r="X187" i="68"/>
  <c r="X89" i="68"/>
  <c r="H160" i="68"/>
  <c r="H62" i="68"/>
  <c r="H146" i="68"/>
  <c r="H48" i="68"/>
  <c r="H216" i="68"/>
  <c r="H118" i="68"/>
  <c r="H202" i="68"/>
  <c r="H90" i="68"/>
  <c r="H174" i="68"/>
  <c r="H132" i="68"/>
  <c r="H104" i="68"/>
  <c r="H76" i="68"/>
  <c r="H34" i="68"/>
  <c r="H188" i="68"/>
  <c r="P132" i="68"/>
  <c r="P104" i="68"/>
  <c r="P202" i="68"/>
  <c r="P76" i="68"/>
  <c r="P174" i="68"/>
  <c r="P34" i="68"/>
  <c r="P146" i="68"/>
  <c r="P118" i="68"/>
  <c r="P90" i="68"/>
  <c r="P62" i="68"/>
  <c r="P48" i="68"/>
  <c r="P188" i="68"/>
  <c r="P216" i="68"/>
  <c r="P160" i="68"/>
  <c r="X104" i="68"/>
  <c r="X160" i="68"/>
  <c r="X34" i="68"/>
  <c r="X188" i="68"/>
  <c r="X62" i="68"/>
  <c r="X174" i="68"/>
  <c r="X48" i="68"/>
  <c r="X216" i="68"/>
  <c r="X146" i="68"/>
  <c r="X132" i="68"/>
  <c r="X118" i="68"/>
  <c r="X90" i="68"/>
  <c r="X202" i="68"/>
  <c r="X76" i="68"/>
  <c r="H161" i="68"/>
  <c r="H133" i="68"/>
  <c r="H35" i="68"/>
  <c r="H217" i="68"/>
  <c r="H119" i="68"/>
  <c r="H203" i="68"/>
  <c r="H91" i="68"/>
  <c r="H175" i="68"/>
  <c r="H189" i="68"/>
  <c r="H147" i="68"/>
  <c r="H105" i="68"/>
  <c r="H77" i="68"/>
  <c r="H63" i="68"/>
  <c r="H49" i="68"/>
  <c r="P105" i="68"/>
  <c r="P161" i="68"/>
  <c r="P63" i="68"/>
  <c r="P217" i="68"/>
  <c r="P77" i="68"/>
  <c r="P175" i="68"/>
  <c r="P49" i="68"/>
  <c r="P189" i="68"/>
  <c r="P35" i="68"/>
  <c r="P203" i="68"/>
  <c r="P147" i="68"/>
  <c r="P133" i="68"/>
  <c r="P119" i="68"/>
  <c r="P91" i="68"/>
  <c r="X203" i="68"/>
  <c r="X91" i="68"/>
  <c r="X133" i="68"/>
  <c r="X105" i="68"/>
  <c r="X119" i="68"/>
  <c r="X77" i="68"/>
  <c r="X217" i="68"/>
  <c r="X63" i="68"/>
  <c r="X189" i="68"/>
  <c r="X49" i="68"/>
  <c r="X175" i="68"/>
  <c r="X35" i="68"/>
  <c r="X161" i="68"/>
  <c r="X147" i="68"/>
  <c r="H218" i="68"/>
  <c r="H120" i="68"/>
  <c r="H204" i="68"/>
  <c r="H78" i="68"/>
  <c r="H176" i="68"/>
  <c r="H64" i="68"/>
  <c r="H162" i="68"/>
  <c r="H50" i="68"/>
  <c r="H190" i="68"/>
  <c r="H134" i="68"/>
  <c r="H148" i="68"/>
  <c r="H106" i="68"/>
  <c r="H92" i="68"/>
  <c r="H36" i="68"/>
  <c r="P134" i="68"/>
  <c r="P64" i="68"/>
  <c r="P176" i="68"/>
  <c r="P50" i="68"/>
  <c r="P218" i="68"/>
  <c r="P106" i="68"/>
  <c r="P204" i="68"/>
  <c r="P78" i="68"/>
  <c r="P162" i="68"/>
  <c r="P148" i="68"/>
  <c r="P120" i="68"/>
  <c r="P92" i="68"/>
  <c r="P36" i="68"/>
  <c r="P190" i="68"/>
  <c r="X218" i="68"/>
  <c r="X120" i="68"/>
  <c r="X204" i="68"/>
  <c r="X78" i="68"/>
  <c r="X162" i="68"/>
  <c r="X64" i="68"/>
  <c r="X176" i="68"/>
  <c r="X50" i="68"/>
  <c r="X106" i="68"/>
  <c r="X92" i="68"/>
  <c r="X36" i="68"/>
  <c r="X190" i="68"/>
  <c r="X134" i="68"/>
  <c r="X148" i="68"/>
  <c r="H177" i="68"/>
  <c r="H51" i="68"/>
  <c r="H149" i="68"/>
  <c r="H37" i="68"/>
  <c r="H219" i="68"/>
  <c r="H121" i="68"/>
  <c r="H191" i="68"/>
  <c r="H79" i="68"/>
  <c r="H205" i="68"/>
  <c r="H163" i="68"/>
  <c r="H135" i="68"/>
  <c r="H107" i="68"/>
  <c r="H93" i="68"/>
  <c r="H65" i="68"/>
  <c r="P219" i="68"/>
  <c r="P107" i="68"/>
  <c r="P191" i="68"/>
  <c r="P79" i="68"/>
  <c r="P149" i="68"/>
  <c r="P51" i="68"/>
  <c r="P163" i="68"/>
  <c r="P37" i="68"/>
  <c r="P177" i="68"/>
  <c r="P135" i="68"/>
  <c r="P121" i="68"/>
  <c r="P93" i="68"/>
  <c r="P65" i="68"/>
  <c r="P205" i="68"/>
  <c r="X177" i="68"/>
  <c r="X51" i="68"/>
  <c r="X149" i="68"/>
  <c r="X37" i="68"/>
  <c r="X191" i="68"/>
  <c r="X121" i="68"/>
  <c r="X219" i="68"/>
  <c r="X79" i="68"/>
  <c r="X107" i="68"/>
  <c r="X93" i="68"/>
  <c r="X65" i="68"/>
  <c r="X205" i="68"/>
  <c r="X163" i="68"/>
  <c r="X135" i="68"/>
  <c r="H150" i="68"/>
  <c r="H52" i="68"/>
  <c r="H136" i="68"/>
  <c r="H206" i="68"/>
  <c r="H94" i="68"/>
  <c r="H178" i="68"/>
  <c r="H80" i="68"/>
  <c r="H220" i="68"/>
  <c r="H164" i="68"/>
  <c r="H192" i="68"/>
  <c r="H122" i="68"/>
  <c r="H108" i="68"/>
  <c r="H38" i="68"/>
  <c r="H66" i="68"/>
  <c r="P178" i="68"/>
  <c r="P94" i="68"/>
  <c r="P164" i="68"/>
  <c r="P80" i="68"/>
  <c r="P150" i="68"/>
  <c r="P52" i="68"/>
  <c r="P136" i="68"/>
  <c r="P206" i="68"/>
  <c r="P192" i="68"/>
  <c r="P122" i="68"/>
  <c r="P108" i="68"/>
  <c r="P38" i="68"/>
  <c r="P66" i="68"/>
  <c r="P220" i="68"/>
  <c r="X150" i="68"/>
  <c r="X52" i="68"/>
  <c r="X136" i="68"/>
  <c r="X206" i="68"/>
  <c r="X94" i="68"/>
  <c r="X192" i="68"/>
  <c r="X80" i="68"/>
  <c r="X122" i="68"/>
  <c r="X108" i="68"/>
  <c r="X38" i="68"/>
  <c r="X66" i="68"/>
  <c r="X220" i="68"/>
  <c r="X178" i="68"/>
  <c r="X164" i="68"/>
  <c r="H109" i="68"/>
  <c r="H221" i="68"/>
  <c r="H123" i="68"/>
  <c r="H207" i="68"/>
  <c r="H95" i="68"/>
  <c r="H193" i="68"/>
  <c r="H81" i="68"/>
  <c r="H179" i="68"/>
  <c r="H67" i="68"/>
  <c r="H137" i="68"/>
  <c r="H53" i="68"/>
  <c r="H165" i="68"/>
  <c r="H39" i="68"/>
  <c r="H151" i="68"/>
  <c r="P207" i="68"/>
  <c r="P67" i="68"/>
  <c r="P165" i="68"/>
  <c r="P53" i="68"/>
  <c r="P151" i="68"/>
  <c r="P39" i="68"/>
  <c r="P137" i="68"/>
  <c r="P109" i="68"/>
  <c r="P221" i="68"/>
  <c r="P123" i="68"/>
  <c r="P193" i="68"/>
  <c r="P95" i="68"/>
  <c r="P179" i="68"/>
  <c r="P81" i="68"/>
  <c r="X109" i="68"/>
  <c r="X207" i="68"/>
  <c r="X123" i="68"/>
  <c r="X193" i="68"/>
  <c r="X95" i="68"/>
  <c r="X221" i="68"/>
  <c r="X81" i="68"/>
  <c r="X179" i="68"/>
  <c r="X67" i="68"/>
  <c r="X165" i="68"/>
  <c r="X53" i="68"/>
  <c r="X137" i="68"/>
  <c r="X39" i="68"/>
  <c r="X151" i="68"/>
  <c r="H68" i="68"/>
  <c r="H180" i="68"/>
  <c r="H152" i="68"/>
  <c r="H54" i="68"/>
  <c r="H208" i="68"/>
  <c r="H96" i="68"/>
  <c r="H194" i="68"/>
  <c r="H82" i="68"/>
  <c r="H124" i="68"/>
  <c r="H110" i="68"/>
  <c r="H222" i="68"/>
  <c r="H138" i="68"/>
  <c r="H40" i="68"/>
  <c r="H166" i="68"/>
  <c r="P68" i="68"/>
  <c r="P54" i="68"/>
  <c r="P124" i="68"/>
  <c r="P222" i="68"/>
  <c r="P110" i="68"/>
  <c r="P166" i="68"/>
  <c r="P138" i="68"/>
  <c r="P208" i="68"/>
  <c r="P194" i="68"/>
  <c r="P40" i="68"/>
  <c r="P180" i="68"/>
  <c r="P152" i="68"/>
  <c r="P82" i="68"/>
  <c r="P96" i="68"/>
  <c r="X68" i="68"/>
  <c r="X54" i="68"/>
  <c r="X194" i="68"/>
  <c r="X96" i="68"/>
  <c r="X208" i="68"/>
  <c r="X82" i="68"/>
  <c r="X180" i="68"/>
  <c r="X152" i="68"/>
  <c r="X222" i="68"/>
  <c r="X40" i="68"/>
  <c r="X138" i="68"/>
  <c r="X166" i="68"/>
  <c r="X124" i="68"/>
  <c r="X110" i="68"/>
  <c r="H209" i="68"/>
  <c r="H83" i="68"/>
  <c r="H167" i="68"/>
  <c r="H55" i="68"/>
  <c r="H181" i="68"/>
  <c r="H41" i="68"/>
  <c r="H153" i="68"/>
  <c r="H69" i="68"/>
  <c r="H125" i="68"/>
  <c r="H139" i="68"/>
  <c r="H223" i="68"/>
  <c r="H97" i="68"/>
  <c r="H195" i="68"/>
  <c r="H111" i="68"/>
  <c r="P139" i="68"/>
  <c r="P125" i="68"/>
  <c r="P223" i="68"/>
  <c r="P97" i="68"/>
  <c r="P209" i="68"/>
  <c r="P111" i="68"/>
  <c r="P195" i="68"/>
  <c r="P83" i="68"/>
  <c r="P181" i="68"/>
  <c r="P55" i="68"/>
  <c r="P153" i="68"/>
  <c r="P41" i="68"/>
  <c r="P167" i="68"/>
  <c r="P69" i="68"/>
  <c r="X223" i="68"/>
  <c r="X83" i="68"/>
  <c r="X167" i="68"/>
  <c r="X55" i="68"/>
  <c r="X181" i="68"/>
  <c r="X41" i="68"/>
  <c r="X153" i="68"/>
  <c r="X69" i="68"/>
  <c r="X125" i="68"/>
  <c r="X139" i="68"/>
  <c r="X195" i="68"/>
  <c r="X97" i="68"/>
  <c r="X209" i="68"/>
  <c r="X111" i="68"/>
  <c r="H224" i="68"/>
  <c r="H112" i="68"/>
  <c r="H210" i="68"/>
  <c r="H98" i="68"/>
  <c r="H196" i="68"/>
  <c r="H84" i="68"/>
  <c r="H182" i="68"/>
  <c r="H70" i="68"/>
  <c r="H168" i="68"/>
  <c r="H56" i="68"/>
  <c r="H154" i="68"/>
  <c r="H42" i="68"/>
  <c r="H126" i="68"/>
  <c r="H140" i="68"/>
  <c r="P196" i="68"/>
  <c r="P84" i="68"/>
  <c r="P182" i="68"/>
  <c r="P70" i="68"/>
  <c r="P168" i="68"/>
  <c r="P56" i="68"/>
  <c r="P154" i="68"/>
  <c r="P42" i="68"/>
  <c r="P140" i="68"/>
  <c r="P126" i="68"/>
  <c r="P224" i="68"/>
  <c r="P112" i="68"/>
  <c r="P210" i="68"/>
  <c r="P98" i="68"/>
  <c r="X154" i="68"/>
  <c r="X56" i="68"/>
  <c r="X196" i="68"/>
  <c r="X42" i="68"/>
  <c r="X126" i="68"/>
  <c r="X140" i="68"/>
  <c r="X224" i="68"/>
  <c r="X112" i="68"/>
  <c r="X210" i="68"/>
  <c r="X98" i="68"/>
  <c r="X182" i="68"/>
  <c r="X84" i="68"/>
  <c r="X168" i="68"/>
  <c r="X70" i="68"/>
  <c r="H141" i="68"/>
  <c r="H211" i="68"/>
  <c r="H113" i="68"/>
  <c r="H225" i="68"/>
  <c r="H99" i="68"/>
  <c r="H197" i="68"/>
  <c r="H71" i="68"/>
  <c r="H183" i="68"/>
  <c r="H85" i="68"/>
  <c r="H169" i="68"/>
  <c r="H127" i="68"/>
  <c r="H43" i="68"/>
  <c r="H155" i="68"/>
  <c r="H57" i="68"/>
  <c r="P141" i="68"/>
  <c r="P225" i="68"/>
  <c r="P113" i="68"/>
  <c r="P211" i="68"/>
  <c r="P99" i="68"/>
  <c r="P183" i="68"/>
  <c r="P71" i="68"/>
  <c r="P197" i="68"/>
  <c r="P85" i="68"/>
  <c r="P169" i="68"/>
  <c r="P127" i="68"/>
  <c r="P155" i="68"/>
  <c r="P43" i="68"/>
  <c r="P57" i="68"/>
  <c r="X141" i="68"/>
  <c r="X225" i="68"/>
  <c r="X113" i="68"/>
  <c r="X211" i="68"/>
  <c r="X99" i="68"/>
  <c r="X43" i="68"/>
  <c r="X197" i="68"/>
  <c r="X71" i="68"/>
  <c r="X183" i="68"/>
  <c r="X85" i="68"/>
  <c r="X169" i="68"/>
  <c r="X127" i="68"/>
  <c r="X155" i="68"/>
  <c r="X57" i="68"/>
  <c r="J103" i="68"/>
  <c r="J201" i="68"/>
  <c r="J117" i="68"/>
  <c r="J215" i="68"/>
  <c r="J89" i="68"/>
  <c r="J173" i="68"/>
  <c r="J33" i="68"/>
  <c r="J159" i="68"/>
  <c r="J61" i="68"/>
  <c r="J145" i="68"/>
  <c r="J47" i="68"/>
  <c r="J75" i="68"/>
  <c r="J187" i="68"/>
  <c r="J131" i="68"/>
  <c r="R133" i="68"/>
  <c r="R119" i="68"/>
  <c r="R189" i="68"/>
  <c r="R105" i="68"/>
  <c r="R203" i="68"/>
  <c r="R77" i="68"/>
  <c r="R147" i="68"/>
  <c r="R35" i="68"/>
  <c r="R161" i="68"/>
  <c r="R63" i="68"/>
  <c r="R217" i="68"/>
  <c r="R175" i="68"/>
  <c r="R91" i="68"/>
  <c r="R49" i="68"/>
  <c r="Z192" i="68"/>
  <c r="Z80" i="68"/>
  <c r="Z220" i="68"/>
  <c r="Z94" i="68"/>
  <c r="Z164" i="68"/>
  <c r="Z66" i="68"/>
  <c r="Z178" i="68"/>
  <c r="Z52" i="68"/>
  <c r="Z136" i="68"/>
  <c r="Z38" i="68"/>
  <c r="Z150" i="68"/>
  <c r="Z122" i="68"/>
  <c r="Z206" i="68"/>
  <c r="Z108" i="68"/>
  <c r="R139" i="68"/>
  <c r="R223" i="68"/>
  <c r="R111" i="68"/>
  <c r="R209" i="68"/>
  <c r="R97" i="68"/>
  <c r="R55" i="68"/>
  <c r="R195" i="68"/>
  <c r="R83" i="68"/>
  <c r="R181" i="68"/>
  <c r="R167" i="68"/>
  <c r="R153" i="68"/>
  <c r="R125" i="68"/>
  <c r="R41" i="68"/>
  <c r="R69" i="68"/>
  <c r="W171" i="68"/>
  <c r="W59" i="68"/>
  <c r="W143" i="68"/>
  <c r="W45" i="68"/>
  <c r="W157" i="68"/>
  <c r="W31" i="68"/>
  <c r="W129" i="68"/>
  <c r="W101" i="68"/>
  <c r="W199" i="68"/>
  <c r="W115" i="68"/>
  <c r="W213" i="68"/>
  <c r="W87" i="68"/>
  <c r="W185" i="68"/>
  <c r="W73" i="68"/>
  <c r="I157" i="68"/>
  <c r="I31" i="68"/>
  <c r="I143" i="68"/>
  <c r="I101" i="68"/>
  <c r="I185" i="68"/>
  <c r="I115" i="68"/>
  <c r="I199" i="68"/>
  <c r="I73" i="68"/>
  <c r="I171" i="68"/>
  <c r="I45" i="68"/>
  <c r="I213" i="68"/>
  <c r="I129" i="68"/>
  <c r="I87" i="68"/>
  <c r="I59" i="68"/>
  <c r="Q129" i="68"/>
  <c r="Q213" i="68"/>
  <c r="Q115" i="68"/>
  <c r="Q185" i="68"/>
  <c r="Q87" i="68"/>
  <c r="Q199" i="68"/>
  <c r="Q73" i="68"/>
  <c r="Q157" i="68"/>
  <c r="Q31" i="68"/>
  <c r="Q143" i="68"/>
  <c r="Q59" i="68"/>
  <c r="Q45" i="68"/>
  <c r="Q171" i="68"/>
  <c r="Q101" i="68"/>
  <c r="Y171" i="68"/>
  <c r="Y45" i="68"/>
  <c r="Y157" i="68"/>
  <c r="Y31" i="68"/>
  <c r="Y129" i="68"/>
  <c r="Y59" i="68"/>
  <c r="Y213" i="68"/>
  <c r="Y87" i="68"/>
  <c r="Y115" i="68"/>
  <c r="Y73" i="68"/>
  <c r="Y185" i="68"/>
  <c r="Y199" i="68"/>
  <c r="Y143" i="68"/>
  <c r="Y101" i="68"/>
  <c r="I172" i="68"/>
  <c r="I88" i="68"/>
  <c r="I214" i="68"/>
  <c r="I60" i="68"/>
  <c r="I130" i="68"/>
  <c r="I46" i="68"/>
  <c r="I158" i="68"/>
  <c r="I32" i="68"/>
  <c r="I144" i="68"/>
  <c r="I116" i="68"/>
  <c r="I200" i="68"/>
  <c r="I102" i="68"/>
  <c r="I186" i="68"/>
  <c r="I74" i="68"/>
  <c r="Q144" i="68"/>
  <c r="Q116" i="68"/>
  <c r="Q200" i="68"/>
  <c r="Q102" i="68"/>
  <c r="Q214" i="68"/>
  <c r="Q74" i="68"/>
  <c r="Q172" i="68"/>
  <c r="Q88" i="68"/>
  <c r="Q130" i="68"/>
  <c r="Q60" i="68"/>
  <c r="Q186" i="68"/>
  <c r="Q46" i="68"/>
  <c r="Q158" i="68"/>
  <c r="Q32" i="68"/>
  <c r="Y172" i="68"/>
  <c r="Y88" i="68"/>
  <c r="Y214" i="68"/>
  <c r="Y60" i="68"/>
  <c r="Y130" i="68"/>
  <c r="Y46" i="68"/>
  <c r="Y158" i="68"/>
  <c r="Y32" i="68"/>
  <c r="Y144" i="68"/>
  <c r="Y116" i="68"/>
  <c r="Y200" i="68"/>
  <c r="Y102" i="68"/>
  <c r="Y186" i="68"/>
  <c r="Y74" i="68"/>
  <c r="I103" i="68"/>
  <c r="I201" i="68"/>
  <c r="I117" i="68"/>
  <c r="I187" i="68"/>
  <c r="I89" i="68"/>
  <c r="I173" i="68"/>
  <c r="I75" i="68"/>
  <c r="I215" i="68"/>
  <c r="I47" i="68"/>
  <c r="I159" i="68"/>
  <c r="I33" i="68"/>
  <c r="I145" i="68"/>
  <c r="I61" i="68"/>
  <c r="I131" i="68"/>
  <c r="Q215" i="68"/>
  <c r="Q89" i="68"/>
  <c r="Q173" i="68"/>
  <c r="Q75" i="68"/>
  <c r="Q159" i="68"/>
  <c r="Q47" i="68"/>
  <c r="Q145" i="68"/>
  <c r="Q33" i="68"/>
  <c r="Q187" i="68"/>
  <c r="Q61" i="68"/>
  <c r="Q131" i="68"/>
  <c r="Q103" i="68"/>
  <c r="Q201" i="68"/>
  <c r="Q117" i="68"/>
  <c r="Y173" i="68"/>
  <c r="Y47" i="68"/>
  <c r="Y159" i="68"/>
  <c r="Y33" i="68"/>
  <c r="Y145" i="68"/>
  <c r="Y61" i="68"/>
  <c r="Y131" i="68"/>
  <c r="Y103" i="68"/>
  <c r="Y201" i="68"/>
  <c r="Y117" i="68"/>
  <c r="Y215" i="68"/>
  <c r="Y89" i="68"/>
  <c r="Y187" i="68"/>
  <c r="Y75" i="68"/>
  <c r="I160" i="68"/>
  <c r="I62" i="68"/>
  <c r="I174" i="68"/>
  <c r="I48" i="68"/>
  <c r="I146" i="68"/>
  <c r="I34" i="68"/>
  <c r="I132" i="68"/>
  <c r="I104" i="68"/>
  <c r="I216" i="68"/>
  <c r="I118" i="68"/>
  <c r="I202" i="68"/>
  <c r="I90" i="68"/>
  <c r="I188" i="68"/>
  <c r="I76" i="68"/>
  <c r="Q104" i="68"/>
  <c r="Q216" i="68"/>
  <c r="Q118" i="68"/>
  <c r="Q202" i="68"/>
  <c r="Q90" i="68"/>
  <c r="Q188" i="68"/>
  <c r="Q76" i="68"/>
  <c r="Q174" i="68"/>
  <c r="Q62" i="68"/>
  <c r="Q160" i="68"/>
  <c r="Q48" i="68"/>
  <c r="Q146" i="68"/>
  <c r="Q34" i="68"/>
  <c r="Q132" i="68"/>
  <c r="Y202" i="68"/>
  <c r="Y62" i="68"/>
  <c r="Y174" i="68"/>
  <c r="Y48" i="68"/>
  <c r="Y146" i="68"/>
  <c r="Y34" i="68"/>
  <c r="Y132" i="68"/>
  <c r="Y104" i="68"/>
  <c r="Y216" i="68"/>
  <c r="Y118" i="68"/>
  <c r="Y188" i="68"/>
  <c r="Y90" i="68"/>
  <c r="Y160" i="68"/>
  <c r="Y76" i="68"/>
  <c r="I105" i="68"/>
  <c r="I217" i="68"/>
  <c r="I119" i="68"/>
  <c r="I189" i="68"/>
  <c r="I91" i="68"/>
  <c r="I203" i="68"/>
  <c r="I49" i="68"/>
  <c r="I133" i="68"/>
  <c r="I35" i="68"/>
  <c r="I161" i="68"/>
  <c r="I63" i="68"/>
  <c r="I175" i="68"/>
  <c r="I147" i="68"/>
  <c r="I77" i="68"/>
  <c r="Q161" i="68"/>
  <c r="Q49" i="68"/>
  <c r="Q133" i="68"/>
  <c r="Q35" i="68"/>
  <c r="Q203" i="68"/>
  <c r="Q63" i="68"/>
  <c r="Q105" i="68"/>
  <c r="Q217" i="68"/>
  <c r="Q119" i="68"/>
  <c r="Q175" i="68"/>
  <c r="Q91" i="68"/>
  <c r="Q189" i="68"/>
  <c r="Q147" i="68"/>
  <c r="Q77" i="68"/>
  <c r="Y105" i="68"/>
  <c r="Y217" i="68"/>
  <c r="Y119" i="68"/>
  <c r="Y203" i="68"/>
  <c r="Y91" i="68"/>
  <c r="Y189" i="68"/>
  <c r="Y49" i="68"/>
  <c r="Y133" i="68"/>
  <c r="Y35" i="68"/>
  <c r="Y161" i="68"/>
  <c r="Y63" i="68"/>
  <c r="Y175" i="68"/>
  <c r="Y147" i="68"/>
  <c r="Y77" i="68"/>
  <c r="I120" i="68"/>
  <c r="I176" i="68"/>
  <c r="I64" i="68"/>
  <c r="I148" i="68"/>
  <c r="I162" i="68"/>
  <c r="I134" i="68"/>
  <c r="I106" i="68"/>
  <c r="I78" i="68"/>
  <c r="I218" i="68"/>
  <c r="I92" i="68"/>
  <c r="I204" i="68"/>
  <c r="I50" i="68"/>
  <c r="I190" i="68"/>
  <c r="I36" i="68"/>
  <c r="Q204" i="68"/>
  <c r="Q78" i="68"/>
  <c r="Q148" i="68"/>
  <c r="Q36" i="68"/>
  <c r="Q218" i="68"/>
  <c r="Q64" i="68"/>
  <c r="Q190" i="68"/>
  <c r="Q50" i="68"/>
  <c r="Q176" i="68"/>
  <c r="Q162" i="68"/>
  <c r="Q134" i="68"/>
  <c r="Q120" i="68"/>
  <c r="Q106" i="68"/>
  <c r="Q92" i="68"/>
  <c r="Y176" i="68"/>
  <c r="Y64" i="68"/>
  <c r="Y120" i="68"/>
  <c r="Y106" i="68"/>
  <c r="Y78" i="68"/>
  <c r="Y218" i="68"/>
  <c r="Y92" i="68"/>
  <c r="Y190" i="68"/>
  <c r="Y50" i="68"/>
  <c r="Y204" i="68"/>
  <c r="Y36" i="68"/>
  <c r="Y148" i="68"/>
  <c r="Y162" i="68"/>
  <c r="Y134" i="68"/>
  <c r="I191" i="68"/>
  <c r="I65" i="68"/>
  <c r="I163" i="68"/>
  <c r="I93" i="68"/>
  <c r="I149" i="68"/>
  <c r="I135" i="68"/>
  <c r="I121" i="68"/>
  <c r="I107" i="68"/>
  <c r="I79" i="68"/>
  <c r="I205" i="68"/>
  <c r="I51" i="68"/>
  <c r="I219" i="68"/>
  <c r="I37" i="68"/>
  <c r="I177" i="68"/>
  <c r="Q121" i="68"/>
  <c r="Q163" i="68"/>
  <c r="Q51" i="68"/>
  <c r="Q205" i="68"/>
  <c r="Q37" i="68"/>
  <c r="Q191" i="68"/>
  <c r="Q65" i="68"/>
  <c r="Q177" i="68"/>
  <c r="Q149" i="68"/>
  <c r="Q135" i="68"/>
  <c r="Q107" i="68"/>
  <c r="Q93" i="68"/>
  <c r="Q219" i="68"/>
  <c r="Q79" i="68"/>
  <c r="Y219" i="68"/>
  <c r="Y93" i="68"/>
  <c r="Y149" i="68"/>
  <c r="Y65" i="68"/>
  <c r="Y107" i="68"/>
  <c r="Y79" i="68"/>
  <c r="Y205" i="68"/>
  <c r="Y51" i="68"/>
  <c r="Y191" i="68"/>
  <c r="Y37" i="68"/>
  <c r="Y163" i="68"/>
  <c r="Y177" i="68"/>
  <c r="Y135" i="68"/>
  <c r="Y121" i="68"/>
  <c r="I150" i="68"/>
  <c r="I38" i="68"/>
  <c r="I220" i="68"/>
  <c r="I80" i="68"/>
  <c r="I178" i="68"/>
  <c r="I136" i="68"/>
  <c r="I122" i="68"/>
  <c r="I108" i="68"/>
  <c r="I94" i="68"/>
  <c r="I192" i="68"/>
  <c r="I66" i="68"/>
  <c r="I164" i="68"/>
  <c r="I52" i="68"/>
  <c r="I206" i="68"/>
  <c r="Q192" i="68"/>
  <c r="Q80" i="68"/>
  <c r="Q150" i="68"/>
  <c r="Q38" i="68"/>
  <c r="Q122" i="68"/>
  <c r="Q94" i="68"/>
  <c r="Q220" i="68"/>
  <c r="Q66" i="68"/>
  <c r="Q206" i="68"/>
  <c r="Q52" i="68"/>
  <c r="Q178" i="68"/>
  <c r="Q164" i="68"/>
  <c r="Q136" i="68"/>
  <c r="Q108" i="68"/>
  <c r="Y150" i="68"/>
  <c r="Y38" i="68"/>
  <c r="Y192" i="68"/>
  <c r="Y80" i="68"/>
  <c r="Y206" i="68"/>
  <c r="Y52" i="68"/>
  <c r="Y164" i="68"/>
  <c r="Y178" i="68"/>
  <c r="Y136" i="68"/>
  <c r="Y108" i="68"/>
  <c r="Y122" i="68"/>
  <c r="Y94" i="68"/>
  <c r="Y220" i="68"/>
  <c r="Y66" i="68"/>
  <c r="I151" i="68"/>
  <c r="I179" i="68"/>
  <c r="I81" i="68"/>
  <c r="I137" i="68"/>
  <c r="I165" i="68"/>
  <c r="I123" i="68"/>
  <c r="I109" i="68"/>
  <c r="I95" i="68"/>
  <c r="I193" i="68"/>
  <c r="I53" i="68"/>
  <c r="I207" i="68"/>
  <c r="I39" i="68"/>
  <c r="I221" i="68"/>
  <c r="I67" i="68"/>
  <c r="Q179" i="68"/>
  <c r="Q81" i="68"/>
  <c r="Q123" i="68"/>
  <c r="Q109" i="68"/>
  <c r="Q221" i="68"/>
  <c r="Q95" i="68"/>
  <c r="Q207" i="68"/>
  <c r="Q53" i="68"/>
  <c r="Q193" i="68"/>
  <c r="Q39" i="68"/>
  <c r="Q165" i="68"/>
  <c r="Q67" i="68"/>
  <c r="Q137" i="68"/>
  <c r="Q151" i="68"/>
  <c r="Y137" i="68"/>
  <c r="Y39" i="68"/>
  <c r="Y165" i="68"/>
  <c r="Y67" i="68"/>
  <c r="Y151" i="68"/>
  <c r="Y123" i="68"/>
  <c r="Y207" i="68"/>
  <c r="Y109" i="68"/>
  <c r="Y221" i="68"/>
  <c r="Y95" i="68"/>
  <c r="Y193" i="68"/>
  <c r="Y81" i="68"/>
  <c r="Y179" i="68"/>
  <c r="Y53" i="68"/>
  <c r="I124" i="68"/>
  <c r="I208" i="68"/>
  <c r="I110" i="68"/>
  <c r="I222" i="68"/>
  <c r="I82" i="68"/>
  <c r="I180" i="68"/>
  <c r="I96" i="68"/>
  <c r="I40" i="68"/>
  <c r="I152" i="68"/>
  <c r="I194" i="68"/>
  <c r="I166" i="68"/>
  <c r="I54" i="68"/>
  <c r="I138" i="68"/>
  <c r="I68" i="68"/>
  <c r="Q222" i="68"/>
  <c r="Q82" i="68"/>
  <c r="Q194" i="68"/>
  <c r="Q96" i="68"/>
  <c r="Q180" i="68"/>
  <c r="Q68" i="68"/>
  <c r="Q166" i="68"/>
  <c r="Q152" i="68"/>
  <c r="Q124" i="68"/>
  <c r="Q40" i="68"/>
  <c r="Q138" i="68"/>
  <c r="Q208" i="68"/>
  <c r="Q110" i="68"/>
  <c r="Q54" i="68"/>
  <c r="Y194" i="68"/>
  <c r="Y152" i="68"/>
  <c r="Y166" i="68"/>
  <c r="Y54" i="68"/>
  <c r="Y138" i="68"/>
  <c r="Y124" i="68"/>
  <c r="Y208" i="68"/>
  <c r="Y110" i="68"/>
  <c r="Y222" i="68"/>
  <c r="Y82" i="68"/>
  <c r="Y180" i="68"/>
  <c r="Y96" i="68"/>
  <c r="Y40" i="68"/>
  <c r="Y68" i="68"/>
  <c r="I41" i="68"/>
  <c r="I55" i="68"/>
  <c r="I223" i="68"/>
  <c r="I181" i="68"/>
  <c r="I69" i="68"/>
  <c r="I139" i="68"/>
  <c r="I209" i="68"/>
  <c r="I111" i="68"/>
  <c r="I195" i="68"/>
  <c r="I167" i="68"/>
  <c r="I153" i="68"/>
  <c r="I125" i="68"/>
  <c r="I97" i="68"/>
  <c r="I83" i="68"/>
  <c r="Q41" i="68"/>
  <c r="Q55" i="68"/>
  <c r="Q153" i="68"/>
  <c r="Q139" i="68"/>
  <c r="Q209" i="68"/>
  <c r="Q97" i="68"/>
  <c r="Q69" i="68"/>
  <c r="Q195" i="68"/>
  <c r="Q83" i="68"/>
  <c r="Q125" i="68"/>
  <c r="Q111" i="68"/>
  <c r="Q223" i="68"/>
  <c r="Q167" i="68"/>
  <c r="Q181" i="68"/>
  <c r="Y41" i="68"/>
  <c r="Y69" i="68"/>
  <c r="Y139" i="68"/>
  <c r="Y223" i="68"/>
  <c r="Y111" i="68"/>
  <c r="Y55" i="68"/>
  <c r="Y153" i="68"/>
  <c r="Y209" i="68"/>
  <c r="Y167" i="68"/>
  <c r="Y181" i="68"/>
  <c r="Y195" i="68"/>
  <c r="Y125" i="68"/>
  <c r="Y97" i="68"/>
  <c r="Y83" i="68"/>
  <c r="I42" i="68"/>
  <c r="I196" i="68"/>
  <c r="I112" i="68"/>
  <c r="I224" i="68"/>
  <c r="I98" i="68"/>
  <c r="I210" i="68"/>
  <c r="I84" i="68"/>
  <c r="I182" i="68"/>
  <c r="I70" i="68"/>
  <c r="I154" i="68"/>
  <c r="I126" i="68"/>
  <c r="I168" i="68"/>
  <c r="I140" i="68"/>
  <c r="I56" i="68"/>
  <c r="Q42" i="68"/>
  <c r="Q210" i="68"/>
  <c r="Q98" i="68"/>
  <c r="Q168" i="68"/>
  <c r="Q182" i="68"/>
  <c r="Q140" i="68"/>
  <c r="Q126" i="68"/>
  <c r="Q56" i="68"/>
  <c r="Q70" i="68"/>
  <c r="Q224" i="68"/>
  <c r="Q112" i="68"/>
  <c r="Q196" i="68"/>
  <c r="Q154" i="68"/>
  <c r="Q84" i="68"/>
  <c r="Y42" i="68"/>
  <c r="Y70" i="68"/>
  <c r="Y168" i="68"/>
  <c r="Y154" i="68"/>
  <c r="Y126" i="68"/>
  <c r="Y224" i="68"/>
  <c r="Y112" i="68"/>
  <c r="Y196" i="68"/>
  <c r="Y98" i="68"/>
  <c r="Y210" i="68"/>
  <c r="Y84" i="68"/>
  <c r="Y56" i="68"/>
  <c r="Y182" i="68"/>
  <c r="Y140" i="68"/>
  <c r="I141" i="68"/>
  <c r="I57" i="68"/>
  <c r="I155" i="68"/>
  <c r="I127" i="68"/>
  <c r="I197" i="68"/>
  <c r="I71" i="68"/>
  <c r="I85" i="68"/>
  <c r="I43" i="68"/>
  <c r="I225" i="68"/>
  <c r="I211" i="68"/>
  <c r="I183" i="68"/>
  <c r="I169" i="68"/>
  <c r="I99" i="68"/>
  <c r="I113" i="68"/>
  <c r="Q197" i="68"/>
  <c r="Q113" i="68"/>
  <c r="Q183" i="68"/>
  <c r="Q85" i="68"/>
  <c r="Q225" i="68"/>
  <c r="Q71" i="68"/>
  <c r="Q127" i="68"/>
  <c r="Q211" i="68"/>
  <c r="Q169" i="68"/>
  <c r="Q141" i="68"/>
  <c r="Q155" i="68"/>
  <c r="Q99" i="68"/>
  <c r="Q43" i="68"/>
  <c r="Q57" i="68"/>
  <c r="Y141" i="68"/>
  <c r="Y57" i="68"/>
  <c r="Y155" i="68"/>
  <c r="Y127" i="68"/>
  <c r="Y183" i="68"/>
  <c r="Y71" i="68"/>
  <c r="Y197" i="68"/>
  <c r="Y169" i="68"/>
  <c r="Y99" i="68"/>
  <c r="Y113" i="68"/>
  <c r="Y85" i="68"/>
  <c r="Y43" i="68"/>
  <c r="Y211" i="68"/>
  <c r="Y225" i="68"/>
  <c r="BJ18" i="68"/>
  <c r="BJ3" i="56"/>
  <c r="BJ68" i="68"/>
  <c r="BJ23" i="68"/>
  <c r="BJ43" i="68"/>
  <c r="BJ73" i="68"/>
  <c r="BJ13" i="68"/>
  <c r="BJ78" i="68"/>
  <c r="BJ33" i="68"/>
  <c r="BJ53" i="68"/>
  <c r="BJ28" i="68"/>
  <c r="BJ58" i="68"/>
  <c r="BJ63" i="68"/>
  <c r="BJ38" i="68"/>
  <c r="BJ48" i="68"/>
  <c r="BC19" i="68"/>
  <c r="BC4" i="56"/>
  <c r="BC24" i="68"/>
  <c r="BC59" i="68"/>
  <c r="BC39" i="68"/>
  <c r="BC79" i="68"/>
  <c r="BC54" i="68"/>
  <c r="BC64" i="68"/>
  <c r="BC34" i="68"/>
  <c r="BC29" i="68"/>
  <c r="BC14" i="68"/>
  <c r="BC74" i="68"/>
  <c r="BC69" i="68"/>
  <c r="BC49" i="68"/>
  <c r="BC44" i="68"/>
  <c r="BD4" i="56"/>
  <c r="BD64" i="68"/>
  <c r="BD59" i="68"/>
  <c r="BD74" i="68"/>
  <c r="BD79" i="68"/>
  <c r="BD39" i="68"/>
  <c r="BD34" i="68"/>
  <c r="BD29" i="68"/>
  <c r="BD49" i="68"/>
  <c r="BD14" i="68"/>
  <c r="BD24" i="68"/>
  <c r="BD69" i="68"/>
  <c r="BD54" i="68"/>
  <c r="BD44" i="68"/>
  <c r="BD19" i="68"/>
  <c r="BD6" i="56"/>
  <c r="BD41" i="68"/>
  <c r="BD26" i="68"/>
  <c r="BD76" i="68"/>
  <c r="BD61" i="68"/>
  <c r="BD66" i="68"/>
  <c r="BD36" i="68"/>
  <c r="BD31" i="68"/>
  <c r="BD46" i="68"/>
  <c r="BD21" i="68"/>
  <c r="BD71" i="68"/>
  <c r="BD81" i="68"/>
  <c r="BD16" i="68"/>
  <c r="BD56" i="68"/>
  <c r="BD51" i="68"/>
  <c r="BO162" i="68"/>
  <c r="BO110" i="68"/>
  <c r="BO149" i="68"/>
  <c r="BO32" i="68"/>
  <c r="BO188" i="68"/>
  <c r="BO136" i="68"/>
  <c r="BO123" i="68"/>
  <c r="BO201" i="68"/>
  <c r="BO45" i="68"/>
  <c r="BO6" i="68"/>
  <c r="BO6" i="56" s="1"/>
  <c r="BO97" i="68"/>
  <c r="BO214" i="68"/>
  <c r="BO84" i="68"/>
  <c r="BO58" i="68"/>
  <c r="BO71" i="68"/>
  <c r="BO175" i="68"/>
  <c r="BO140" i="68"/>
  <c r="BO88" i="68"/>
  <c r="BO75" i="68"/>
  <c r="BO218" i="68"/>
  <c r="BO192" i="68"/>
  <c r="BO166" i="68"/>
  <c r="BO36" i="68"/>
  <c r="BO179" i="68"/>
  <c r="BO153" i="68"/>
  <c r="BO101" i="68"/>
  <c r="BO62" i="68"/>
  <c r="BO49" i="68"/>
  <c r="BO127" i="68"/>
  <c r="BO10" i="68"/>
  <c r="BO10" i="56" s="1"/>
  <c r="BO114" i="68"/>
  <c r="BO205" i="68"/>
  <c r="BP199" i="68"/>
  <c r="BP186" i="68"/>
  <c r="BP173" i="68"/>
  <c r="BP160" i="68"/>
  <c r="BP108" i="68"/>
  <c r="BP212" i="68"/>
  <c r="BP43" i="68"/>
  <c r="BP82" i="68"/>
  <c r="BP121" i="68"/>
  <c r="BP147" i="68"/>
  <c r="BP69" i="68"/>
  <c r="BP95" i="68"/>
  <c r="BP30" i="68"/>
  <c r="BP56" i="68"/>
  <c r="BP4" i="68"/>
  <c r="BP4" i="56" s="1"/>
  <c r="BP134" i="68"/>
  <c r="BE5" i="56"/>
  <c r="BE25" i="68"/>
  <c r="BE60" i="68"/>
  <c r="BE30" i="68"/>
  <c r="BE15" i="68"/>
  <c r="BE35" i="68"/>
  <c r="BE65" i="68"/>
  <c r="BE55" i="68"/>
  <c r="BE75" i="68"/>
  <c r="BE40" i="68"/>
  <c r="BE80" i="68"/>
  <c r="BE70" i="68"/>
  <c r="BE45" i="68"/>
  <c r="BE50" i="68"/>
  <c r="BE20" i="68"/>
  <c r="BE6" i="56"/>
  <c r="BE71" i="68"/>
  <c r="BE26" i="68"/>
  <c r="BE46" i="68"/>
  <c r="BE56" i="68"/>
  <c r="BE76" i="68"/>
  <c r="BE66" i="68"/>
  <c r="BE21" i="68"/>
  <c r="BE41" i="68"/>
  <c r="BE61" i="68"/>
  <c r="BE31" i="68"/>
  <c r="BE36" i="68"/>
  <c r="BE16" i="68"/>
  <c r="BE81" i="68"/>
  <c r="BE51" i="68"/>
  <c r="BP215" i="68"/>
  <c r="BP124" i="68"/>
  <c r="BP202" i="68"/>
  <c r="BP176" i="68"/>
  <c r="BP59" i="68"/>
  <c r="BP189" i="68"/>
  <c r="BP163" i="68"/>
  <c r="BP111" i="68"/>
  <c r="BP7" i="68"/>
  <c r="BP7" i="56" s="1"/>
  <c r="BP150" i="68"/>
  <c r="BP98" i="68"/>
  <c r="BP33" i="68"/>
  <c r="BP72" i="68"/>
  <c r="BP46" i="68"/>
  <c r="BP137" i="68"/>
  <c r="BP85" i="68"/>
  <c r="BP127" i="68"/>
  <c r="BP166" i="68"/>
  <c r="BP36" i="68"/>
  <c r="BP49" i="68"/>
  <c r="BP153" i="68"/>
  <c r="BP140" i="68"/>
  <c r="BP101" i="68"/>
  <c r="BP88" i="68"/>
  <c r="BP62" i="68"/>
  <c r="BP205" i="68"/>
  <c r="BP114" i="68"/>
  <c r="BP75" i="68"/>
  <c r="BP218" i="68"/>
  <c r="BP192" i="68"/>
  <c r="BP179" i="68"/>
  <c r="BP10" i="68"/>
  <c r="BP10" i="56" s="1"/>
  <c r="BP219" i="68"/>
  <c r="BP154" i="68"/>
  <c r="BP102" i="68"/>
  <c r="BP76" i="68"/>
  <c r="BP193" i="68"/>
  <c r="BP167" i="68"/>
  <c r="BP128" i="68"/>
  <c r="BP115" i="68"/>
  <c r="BP141" i="68"/>
  <c r="BP89" i="68"/>
  <c r="BP180" i="68"/>
  <c r="BP63" i="68"/>
  <c r="BP50" i="68"/>
  <c r="BP11" i="68"/>
  <c r="BP11" i="56" s="1"/>
  <c r="BP37" i="68"/>
  <c r="BP206" i="68"/>
  <c r="BP157" i="68"/>
  <c r="BP105" i="68"/>
  <c r="BP196" i="68"/>
  <c r="BP40" i="68"/>
  <c r="BP79" i="68"/>
  <c r="BP53" i="68"/>
  <c r="BP183" i="68"/>
  <c r="BP92" i="68"/>
  <c r="BP14" i="68"/>
  <c r="BP14" i="56" s="1"/>
  <c r="BP170" i="68"/>
  <c r="BP131" i="68"/>
  <c r="BP209" i="68"/>
  <c r="BP144" i="68"/>
  <c r="BP66" i="68"/>
  <c r="BP118" i="68"/>
  <c r="BP222" i="68"/>
  <c r="BF3" i="56"/>
  <c r="BF78" i="68"/>
  <c r="BF58" i="68"/>
  <c r="BF38" i="68"/>
  <c r="BF48" i="68"/>
  <c r="BF53" i="68"/>
  <c r="BF28" i="68"/>
  <c r="BF63" i="68"/>
  <c r="BF33" i="68"/>
  <c r="BF18" i="68"/>
  <c r="BF68" i="68"/>
  <c r="BF23" i="68"/>
  <c r="BF43" i="68"/>
  <c r="BF73" i="68"/>
  <c r="BF13" i="68"/>
  <c r="BQ133" i="68"/>
  <c r="BQ81" i="68"/>
  <c r="BQ29" i="68"/>
  <c r="BQ198" i="68"/>
  <c r="BQ42" i="68"/>
  <c r="BQ94" i="68"/>
  <c r="BQ211" i="68"/>
  <c r="BQ185" i="68"/>
  <c r="BQ159" i="68"/>
  <c r="BQ55" i="68"/>
  <c r="BQ146" i="68"/>
  <c r="BQ68" i="68"/>
  <c r="BQ172" i="68"/>
  <c r="BQ107" i="68"/>
  <c r="BQ3" i="68"/>
  <c r="BQ3" i="56" s="1"/>
  <c r="BQ120" i="68"/>
  <c r="BF14" i="68"/>
  <c r="BF4" i="56"/>
  <c r="BF79" i="68"/>
  <c r="BF39" i="68"/>
  <c r="BF59" i="68"/>
  <c r="BF34" i="68"/>
  <c r="BF19" i="68"/>
  <c r="BF24" i="68"/>
  <c r="BF69" i="68"/>
  <c r="BF29" i="68"/>
  <c r="BF74" i="68"/>
  <c r="BF54" i="68"/>
  <c r="BF44" i="68"/>
  <c r="BF49" i="68"/>
  <c r="BF64" i="68"/>
  <c r="BQ160" i="68"/>
  <c r="BQ108" i="68"/>
  <c r="BQ212" i="68"/>
  <c r="BQ199" i="68"/>
  <c r="BQ173" i="68"/>
  <c r="BQ82" i="68"/>
  <c r="BQ43" i="68"/>
  <c r="BQ147" i="68"/>
  <c r="BQ30" i="68"/>
  <c r="BQ186" i="68"/>
  <c r="BQ69" i="68"/>
  <c r="BQ95" i="68"/>
  <c r="BQ134" i="68"/>
  <c r="BQ4" i="68"/>
  <c r="BQ4" i="56" s="1"/>
  <c r="BQ121" i="68"/>
  <c r="BQ56" i="68"/>
  <c r="BF5" i="56"/>
  <c r="BF45" i="68"/>
  <c r="BF80" i="68"/>
  <c r="BF65" i="68"/>
  <c r="BF35" i="68"/>
  <c r="BF55" i="68"/>
  <c r="BF30" i="68"/>
  <c r="BF15" i="68"/>
  <c r="BF75" i="68"/>
  <c r="BF20" i="68"/>
  <c r="BF60" i="68"/>
  <c r="BF50" i="68"/>
  <c r="BF40" i="68"/>
  <c r="BF25" i="68"/>
  <c r="BF70" i="68"/>
  <c r="BQ200" i="68"/>
  <c r="BQ187" i="68"/>
  <c r="BQ174" i="68"/>
  <c r="BQ122" i="68"/>
  <c r="BQ70" i="68"/>
  <c r="BQ213" i="68"/>
  <c r="BQ161" i="68"/>
  <c r="BQ135" i="68"/>
  <c r="BQ109" i="68"/>
  <c r="BQ57" i="68"/>
  <c r="BQ44" i="68"/>
  <c r="BQ148" i="68"/>
  <c r="BQ31" i="68"/>
  <c r="BQ83" i="68"/>
  <c r="BQ5" i="68"/>
  <c r="BQ5" i="56" s="1"/>
  <c r="BQ96" i="68"/>
  <c r="BF6" i="56"/>
  <c r="BF51" i="68"/>
  <c r="BF31" i="68"/>
  <c r="BF21" i="68"/>
  <c r="BF26" i="68"/>
  <c r="BF71" i="68"/>
  <c r="BF66" i="68"/>
  <c r="BF76" i="68"/>
  <c r="BF56" i="68"/>
  <c r="BF81" i="68"/>
  <c r="BF41" i="68"/>
  <c r="BF61" i="68"/>
  <c r="BF36" i="68"/>
  <c r="BF46" i="68"/>
  <c r="BF16" i="68"/>
  <c r="BQ149" i="68"/>
  <c r="BQ97" i="68"/>
  <c r="BQ201" i="68"/>
  <c r="BQ188" i="68"/>
  <c r="BQ175" i="68"/>
  <c r="BQ84" i="68"/>
  <c r="BQ45" i="68"/>
  <c r="BQ123" i="68"/>
  <c r="BQ58" i="68"/>
  <c r="BQ71" i="68"/>
  <c r="BQ110" i="68"/>
  <c r="BQ32" i="68"/>
  <c r="BQ6" i="68"/>
  <c r="BQ6" i="56" s="1"/>
  <c r="BQ136" i="68"/>
  <c r="BQ214" i="68"/>
  <c r="BQ162" i="68"/>
  <c r="BQ163" i="68"/>
  <c r="BQ111" i="68"/>
  <c r="BQ85" i="68"/>
  <c r="BQ33" i="68"/>
  <c r="BQ189" i="68"/>
  <c r="BQ176" i="68"/>
  <c r="BQ124" i="68"/>
  <c r="BQ46" i="68"/>
  <c r="BQ215" i="68"/>
  <c r="BQ59" i="68"/>
  <c r="BQ7" i="68"/>
  <c r="BQ7" i="56" s="1"/>
  <c r="BQ72" i="68"/>
  <c r="BQ202" i="68"/>
  <c r="BQ150" i="68"/>
  <c r="BQ137" i="68"/>
  <c r="BQ98" i="68"/>
  <c r="BQ138" i="68"/>
  <c r="BQ86" i="68"/>
  <c r="BQ216" i="68"/>
  <c r="BQ203" i="68"/>
  <c r="BQ177" i="68"/>
  <c r="BQ164" i="68"/>
  <c r="BQ125" i="68"/>
  <c r="BQ99" i="68"/>
  <c r="BQ112" i="68"/>
  <c r="BQ8" i="68"/>
  <c r="BQ8" i="56" s="1"/>
  <c r="BQ190" i="68"/>
  <c r="BQ73" i="68"/>
  <c r="BQ60" i="68"/>
  <c r="BQ47" i="68"/>
  <c r="BQ34" i="68"/>
  <c r="BQ151" i="68"/>
  <c r="BQ152" i="68"/>
  <c r="BQ100" i="68"/>
  <c r="BQ113" i="68"/>
  <c r="BQ74" i="68"/>
  <c r="BQ204" i="68"/>
  <c r="BQ178" i="68"/>
  <c r="BQ126" i="68"/>
  <c r="BQ165" i="68"/>
  <c r="BQ191" i="68"/>
  <c r="BQ217" i="68"/>
  <c r="BQ61" i="68"/>
  <c r="BQ35" i="68"/>
  <c r="BQ9" i="68"/>
  <c r="BQ9" i="56" s="1"/>
  <c r="BQ139" i="68"/>
  <c r="BQ87" i="68"/>
  <c r="BQ48" i="68"/>
  <c r="BQ127" i="68"/>
  <c r="BQ49" i="68"/>
  <c r="BQ153" i="68"/>
  <c r="BQ101" i="68"/>
  <c r="BQ75" i="68"/>
  <c r="BQ62" i="68"/>
  <c r="BQ205" i="68"/>
  <c r="BQ114" i="68"/>
  <c r="BQ218" i="68"/>
  <c r="BQ36" i="68"/>
  <c r="BQ179" i="68"/>
  <c r="BQ140" i="68"/>
  <c r="BQ166" i="68"/>
  <c r="BQ10" i="68"/>
  <c r="BQ10" i="56" s="1"/>
  <c r="BQ192" i="68"/>
  <c r="BQ88" i="68"/>
  <c r="BQ76" i="68"/>
  <c r="BQ141" i="68"/>
  <c r="BQ89" i="68"/>
  <c r="BQ193" i="68"/>
  <c r="BQ167" i="68"/>
  <c r="BQ128" i="68"/>
  <c r="BQ115" i="68"/>
  <c r="BQ37" i="68"/>
  <c r="BQ180" i="68"/>
  <c r="BQ63" i="68"/>
  <c r="BQ50" i="68"/>
  <c r="BQ154" i="68"/>
  <c r="BQ102" i="68"/>
  <c r="BQ219" i="68"/>
  <c r="BQ206" i="68"/>
  <c r="BQ11" i="68"/>
  <c r="BQ11" i="56" s="1"/>
  <c r="BQ168" i="68"/>
  <c r="BQ116" i="68"/>
  <c r="BQ220" i="68"/>
  <c r="BQ155" i="68"/>
  <c r="BQ103" i="68"/>
  <c r="BQ64" i="68"/>
  <c r="BQ51" i="68"/>
  <c r="BQ194" i="68"/>
  <c r="BQ181" i="68"/>
  <c r="BQ77" i="68"/>
  <c r="BQ142" i="68"/>
  <c r="BQ129" i="68"/>
  <c r="BQ38" i="68"/>
  <c r="BQ207" i="68"/>
  <c r="BQ12" i="68"/>
  <c r="BQ12" i="56" s="1"/>
  <c r="BQ90" i="68"/>
  <c r="BQ208" i="68"/>
  <c r="BQ195" i="68"/>
  <c r="BQ182" i="68"/>
  <c r="BQ130" i="68"/>
  <c r="BQ156" i="68"/>
  <c r="BQ104" i="68"/>
  <c r="BQ143" i="68"/>
  <c r="BQ91" i="68"/>
  <c r="BQ78" i="68"/>
  <c r="BQ169" i="68"/>
  <c r="BQ65" i="68"/>
  <c r="BQ13" i="68"/>
  <c r="BQ13" i="56" s="1"/>
  <c r="BQ52" i="68"/>
  <c r="BQ221" i="68"/>
  <c r="BQ117" i="68"/>
  <c r="BQ39" i="68"/>
  <c r="BQ157" i="68"/>
  <c r="BQ105" i="68"/>
  <c r="BQ209" i="68"/>
  <c r="BQ196" i="68"/>
  <c r="BQ183" i="68"/>
  <c r="BQ79" i="68"/>
  <c r="BQ53" i="68"/>
  <c r="BQ222" i="68"/>
  <c r="BQ170" i="68"/>
  <c r="BQ118" i="68"/>
  <c r="BQ66" i="68"/>
  <c r="BQ92" i="68"/>
  <c r="BQ14" i="68"/>
  <c r="BQ14" i="56" s="1"/>
  <c r="BQ144" i="68"/>
  <c r="BQ40" i="68"/>
  <c r="BQ131" i="68"/>
  <c r="BJ14" i="68"/>
  <c r="BJ4" i="56"/>
  <c r="BJ59" i="68"/>
  <c r="BJ44" i="68"/>
  <c r="BJ24" i="68"/>
  <c r="BJ64" i="68"/>
  <c r="BJ79" i="68"/>
  <c r="BJ74" i="68"/>
  <c r="BJ34" i="68"/>
  <c r="BJ19" i="68"/>
  <c r="BJ49" i="68"/>
  <c r="BJ39" i="68"/>
  <c r="BJ69" i="68"/>
  <c r="BJ29" i="68"/>
  <c r="BJ54" i="68"/>
  <c r="BJ5" i="56"/>
  <c r="BJ80" i="68"/>
  <c r="BJ35" i="68"/>
  <c r="BJ55" i="68"/>
  <c r="BJ25" i="68"/>
  <c r="BJ30" i="68"/>
  <c r="BJ20" i="68"/>
  <c r="BJ65" i="68"/>
  <c r="BJ70" i="68"/>
  <c r="BJ50" i="68"/>
  <c r="BJ40" i="68"/>
  <c r="BJ15" i="68"/>
  <c r="BJ45" i="68"/>
  <c r="BJ75" i="68"/>
  <c r="BJ60" i="68"/>
  <c r="BC3" i="56"/>
  <c r="BC78" i="68"/>
  <c r="BC33" i="68"/>
  <c r="BC23" i="68"/>
  <c r="BC43" i="68"/>
  <c r="BC28" i="68"/>
  <c r="BC38" i="68"/>
  <c r="BC13" i="68"/>
  <c r="BC58" i="68"/>
  <c r="BC73" i="68"/>
  <c r="BC18" i="68"/>
  <c r="BC68" i="68"/>
  <c r="BC48" i="68"/>
  <c r="BC53" i="68"/>
  <c r="BC63" i="68"/>
  <c r="DL29" i="68"/>
  <c r="DL42" i="68"/>
  <c r="BC15" i="68"/>
  <c r="BC5" i="56"/>
  <c r="BC70" i="68"/>
  <c r="BC75" i="68"/>
  <c r="BC65" i="68"/>
  <c r="BC45" i="68"/>
  <c r="BC55" i="68"/>
  <c r="BC20" i="68"/>
  <c r="BC60" i="68"/>
  <c r="BC35" i="68"/>
  <c r="BC50" i="68"/>
  <c r="BC80" i="68"/>
  <c r="BC25" i="68"/>
  <c r="BC40" i="68"/>
  <c r="BC30" i="68"/>
  <c r="BC6" i="56"/>
  <c r="BC51" i="68"/>
  <c r="BC61" i="68"/>
  <c r="BC56" i="68"/>
  <c r="BC81" i="68"/>
  <c r="BC46" i="68"/>
  <c r="BC71" i="68"/>
  <c r="BC21" i="68"/>
  <c r="BC26" i="68"/>
  <c r="BC36" i="68"/>
  <c r="BC66" i="68"/>
  <c r="BC16" i="68"/>
  <c r="BC41" i="68"/>
  <c r="BC76" i="68"/>
  <c r="BC31" i="68"/>
  <c r="BD5" i="56"/>
  <c r="BD50" i="68"/>
  <c r="BD20" i="68"/>
  <c r="BD15" i="68"/>
  <c r="BD80" i="68"/>
  <c r="BD70" i="68"/>
  <c r="BD75" i="68"/>
  <c r="BD60" i="68"/>
  <c r="BD30" i="68"/>
  <c r="BD35" i="68"/>
  <c r="BD45" i="68"/>
  <c r="BD25" i="68"/>
  <c r="BD65" i="68"/>
  <c r="BD55" i="68"/>
  <c r="BD40" i="68"/>
  <c r="BO206" i="68"/>
  <c r="BO193" i="68"/>
  <c r="BO180" i="68"/>
  <c r="BO219" i="68"/>
  <c r="BO154" i="68"/>
  <c r="BO102" i="68"/>
  <c r="BO167" i="68"/>
  <c r="BO141" i="68"/>
  <c r="BO89" i="68"/>
  <c r="BO63" i="68"/>
  <c r="BO115" i="68"/>
  <c r="BO76" i="68"/>
  <c r="BO128" i="68"/>
  <c r="BO50" i="68"/>
  <c r="BO11" i="68"/>
  <c r="BO11" i="56" s="1"/>
  <c r="BO37" i="68"/>
  <c r="BO129" i="68"/>
  <c r="BO207" i="68"/>
  <c r="BO194" i="68"/>
  <c r="BO181" i="68"/>
  <c r="BO77" i="68"/>
  <c r="BO12" i="68"/>
  <c r="BO12" i="56" s="1"/>
  <c r="BO220" i="68"/>
  <c r="BO142" i="68"/>
  <c r="BO90" i="68"/>
  <c r="BO64" i="68"/>
  <c r="BO155" i="68"/>
  <c r="BO38" i="68"/>
  <c r="BO168" i="68"/>
  <c r="BO116" i="68"/>
  <c r="BO51" i="68"/>
  <c r="BO103" i="68"/>
  <c r="BO143" i="68"/>
  <c r="BO91" i="68"/>
  <c r="BO78" i="68"/>
  <c r="BO52" i="68"/>
  <c r="BO221" i="68"/>
  <c r="BO169" i="68"/>
  <c r="BO117" i="68"/>
  <c r="BO65" i="68"/>
  <c r="BO13" i="68"/>
  <c r="BO13" i="56" s="1"/>
  <c r="BO208" i="68"/>
  <c r="BO156" i="68"/>
  <c r="BO195" i="68"/>
  <c r="BO104" i="68"/>
  <c r="BO130" i="68"/>
  <c r="BO39" i="68"/>
  <c r="BO182" i="68"/>
  <c r="BE13" i="68"/>
  <c r="BE3" i="56"/>
  <c r="BE68" i="68"/>
  <c r="BE73" i="68"/>
  <c r="BE43" i="68"/>
  <c r="BE23" i="68"/>
  <c r="BE33" i="68"/>
  <c r="BE53" i="68"/>
  <c r="BE78" i="68"/>
  <c r="BE28" i="68"/>
  <c r="BE48" i="68"/>
  <c r="BE58" i="68"/>
  <c r="BE63" i="68"/>
  <c r="BE18" i="68"/>
  <c r="BE38" i="68"/>
  <c r="BP211" i="68"/>
  <c r="BP146" i="68"/>
  <c r="BP94" i="68"/>
  <c r="BP81" i="68"/>
  <c r="BP198" i="68"/>
  <c r="BP42" i="68"/>
  <c r="BP29" i="68"/>
  <c r="BP185" i="68"/>
  <c r="BP159" i="68"/>
  <c r="BP120" i="68"/>
  <c r="BP3" i="68"/>
  <c r="BP3" i="56" s="1"/>
  <c r="BP172" i="68"/>
  <c r="BP107" i="68"/>
  <c r="BP55" i="68"/>
  <c r="BP68" i="68"/>
  <c r="BP133" i="68"/>
  <c r="BE4" i="56"/>
  <c r="BE34" i="68"/>
  <c r="BE29" i="68"/>
  <c r="BE19" i="68"/>
  <c r="BE59" i="68"/>
  <c r="BE79" i="68"/>
  <c r="BE49" i="68"/>
  <c r="BE74" i="68"/>
  <c r="BE24" i="68"/>
  <c r="BE69" i="68"/>
  <c r="BE64" i="68"/>
  <c r="BE54" i="68"/>
  <c r="BE39" i="68"/>
  <c r="BE44" i="68"/>
  <c r="BE14" i="68"/>
  <c r="BP135" i="68"/>
  <c r="BP83" i="68"/>
  <c r="BP200" i="68"/>
  <c r="BP187" i="68"/>
  <c r="BP174" i="68"/>
  <c r="BP122" i="68"/>
  <c r="BP96" i="68"/>
  <c r="BP57" i="68"/>
  <c r="BP70" i="68"/>
  <c r="BP31" i="68"/>
  <c r="BP109" i="68"/>
  <c r="BP213" i="68"/>
  <c r="BP148" i="68"/>
  <c r="BP44" i="68"/>
  <c r="BP161" i="68"/>
  <c r="BP5" i="68"/>
  <c r="BP5" i="56" s="1"/>
  <c r="BP138" i="68"/>
  <c r="BP86" i="68"/>
  <c r="BP203" i="68"/>
  <c r="BP177" i="68"/>
  <c r="BP164" i="68"/>
  <c r="BP125" i="68"/>
  <c r="BP99" i="68"/>
  <c r="BP190" i="68"/>
  <c r="BP112" i="68"/>
  <c r="BP73" i="68"/>
  <c r="BP60" i="68"/>
  <c r="BP151" i="68"/>
  <c r="BP216" i="68"/>
  <c r="BP47" i="68"/>
  <c r="BP34" i="68"/>
  <c r="BP8" i="68"/>
  <c r="BP8" i="56" s="1"/>
  <c r="BP165" i="68"/>
  <c r="BP113" i="68"/>
  <c r="BP152" i="68"/>
  <c r="BP61" i="68"/>
  <c r="BP74" i="68"/>
  <c r="BP139" i="68"/>
  <c r="BP87" i="68"/>
  <c r="BP126" i="68"/>
  <c r="BP204" i="68"/>
  <c r="BP191" i="68"/>
  <c r="BP217" i="68"/>
  <c r="BP178" i="68"/>
  <c r="BP35" i="68"/>
  <c r="BP9" i="68"/>
  <c r="BP9" i="56" s="1"/>
  <c r="BP100" i="68"/>
  <c r="BP48" i="68"/>
  <c r="BP143" i="68"/>
  <c r="BP91" i="68"/>
  <c r="BP208" i="68"/>
  <c r="BP195" i="68"/>
  <c r="BP182" i="68"/>
  <c r="BP221" i="68"/>
  <c r="BP169" i="68"/>
  <c r="BP117" i="68"/>
  <c r="BP65" i="68"/>
  <c r="BP13" i="68"/>
  <c r="BP13" i="56" s="1"/>
  <c r="BP104" i="68"/>
  <c r="BP78" i="68"/>
  <c r="BP156" i="68"/>
  <c r="BP130" i="68"/>
  <c r="BP39" i="68"/>
  <c r="BP52" i="68"/>
  <c r="BG3" i="56"/>
  <c r="BG43" i="68"/>
  <c r="BG63" i="68"/>
  <c r="BG13" i="68"/>
  <c r="BG58" i="68"/>
  <c r="BG78" i="68"/>
  <c r="BG68" i="68"/>
  <c r="BG48" i="68"/>
  <c r="BG53" i="68"/>
  <c r="BG23" i="68"/>
  <c r="BG28" i="68"/>
  <c r="BG38" i="68"/>
  <c r="BG33" i="68"/>
  <c r="BG73" i="68"/>
  <c r="BG18" i="68"/>
  <c r="BG19" i="68"/>
  <c r="BG4" i="56"/>
  <c r="BG29" i="68"/>
  <c r="BG54" i="68"/>
  <c r="BG79" i="68"/>
  <c r="BG49" i="68"/>
  <c r="BG64" i="68"/>
  <c r="BG14" i="68"/>
  <c r="BG74" i="68"/>
  <c r="BG44" i="68"/>
  <c r="BG69" i="68"/>
  <c r="BG24" i="68"/>
  <c r="BG59" i="68"/>
  <c r="BG34" i="68"/>
  <c r="BG39" i="68"/>
  <c r="BG5" i="56"/>
  <c r="BG50" i="68"/>
  <c r="BG75" i="68"/>
  <c r="BG70" i="68"/>
  <c r="BG40" i="68"/>
  <c r="BG35" i="68"/>
  <c r="BG80" i="68"/>
  <c r="BG25" i="68"/>
  <c r="BG65" i="68"/>
  <c r="BG55" i="68"/>
  <c r="BG45" i="68"/>
  <c r="BG15" i="68"/>
  <c r="BG20" i="68"/>
  <c r="BG30" i="68"/>
  <c r="BG60" i="68"/>
  <c r="BG6" i="56"/>
  <c r="BG66" i="68"/>
  <c r="BG16" i="68"/>
  <c r="BG76" i="68"/>
  <c r="BG31" i="68"/>
  <c r="BG51" i="68"/>
  <c r="BG61" i="68"/>
  <c r="BG26" i="68"/>
  <c r="BG36" i="68"/>
  <c r="BG56" i="68"/>
  <c r="BG41" i="68"/>
  <c r="BG81" i="68"/>
  <c r="BG46" i="68"/>
  <c r="BG71" i="68"/>
  <c r="BG21" i="68"/>
  <c r="BO170" i="68"/>
  <c r="BO118" i="68"/>
  <c r="BO79" i="68"/>
  <c r="BO144" i="68"/>
  <c r="BO196" i="68"/>
  <c r="BO40" i="68"/>
  <c r="BO222" i="68"/>
  <c r="BO66" i="68"/>
  <c r="BO53" i="68"/>
  <c r="BO183" i="68"/>
  <c r="BO92" i="68"/>
  <c r="BO14" i="68"/>
  <c r="BO14" i="56" s="1"/>
  <c r="BO209" i="68"/>
  <c r="BO157" i="68"/>
  <c r="BO131" i="68"/>
  <c r="BO105" i="68"/>
  <c r="BP207" i="68"/>
  <c r="BP194" i="68"/>
  <c r="BP181" i="68"/>
  <c r="BP168" i="68"/>
  <c r="BP116" i="68"/>
  <c r="BP155" i="68"/>
  <c r="BP103" i="68"/>
  <c r="BP220" i="68"/>
  <c r="BP142" i="68"/>
  <c r="BP90" i="68"/>
  <c r="BP51" i="68"/>
  <c r="BP64" i="68"/>
  <c r="BP38" i="68"/>
  <c r="BP12" i="68"/>
  <c r="BP12" i="56" s="1"/>
  <c r="BP77" i="68"/>
  <c r="BP129" i="68"/>
  <c r="BH3" i="56"/>
  <c r="BH73" i="68"/>
  <c r="BH68" i="68"/>
  <c r="BH33" i="68"/>
  <c r="BH48" i="68"/>
  <c r="BH63" i="68"/>
  <c r="BH78" i="68"/>
  <c r="BH38" i="68"/>
  <c r="BH58" i="68"/>
  <c r="BH53" i="68"/>
  <c r="BH43" i="68"/>
  <c r="BH18" i="68"/>
  <c r="BH28" i="68"/>
  <c r="BH13" i="68"/>
  <c r="BH23" i="68"/>
  <c r="BH4" i="56"/>
  <c r="BH74" i="68"/>
  <c r="BH19" i="68"/>
  <c r="BH64" i="68"/>
  <c r="BH59" i="68"/>
  <c r="BH39" i="68"/>
  <c r="BH34" i="68"/>
  <c r="BH44" i="68"/>
  <c r="BH79" i="68"/>
  <c r="BH69" i="68"/>
  <c r="BH29" i="68"/>
  <c r="BH49" i="68"/>
  <c r="BH14" i="68"/>
  <c r="BH24" i="68"/>
  <c r="BH54" i="68"/>
  <c r="BH5" i="56"/>
  <c r="BH15" i="68"/>
  <c r="BH70" i="68"/>
  <c r="BH55" i="68"/>
  <c r="BH75" i="68"/>
  <c r="BH60" i="68"/>
  <c r="BH35" i="68"/>
  <c r="BH20" i="68"/>
  <c r="BH25" i="68"/>
  <c r="BH80" i="68"/>
  <c r="BH65" i="68"/>
  <c r="BH40" i="68"/>
  <c r="BH30" i="68"/>
  <c r="BH45" i="68"/>
  <c r="BH50" i="68"/>
  <c r="BH16" i="68"/>
  <c r="BH6" i="56"/>
  <c r="BH76" i="68"/>
  <c r="BH21" i="68"/>
  <c r="BH36" i="68"/>
  <c r="BH56" i="68"/>
  <c r="BH26" i="68"/>
  <c r="BH31" i="68"/>
  <c r="BH71" i="68"/>
  <c r="BH46" i="68"/>
  <c r="BH81" i="68"/>
  <c r="BH61" i="68"/>
  <c r="BH66" i="68"/>
  <c r="BH51" i="68"/>
  <c r="BH41" i="68"/>
  <c r="BJ6" i="56"/>
  <c r="BJ36" i="68"/>
  <c r="BJ46" i="68"/>
  <c r="BJ26" i="68"/>
  <c r="BJ56" i="68"/>
  <c r="BJ81" i="68"/>
  <c r="BJ61" i="68"/>
  <c r="BJ16" i="68"/>
  <c r="BJ21" i="68"/>
  <c r="BJ51" i="68"/>
  <c r="BJ71" i="68"/>
  <c r="BJ66" i="68"/>
  <c r="BJ76" i="68"/>
  <c r="BJ41" i="68"/>
  <c r="BJ31" i="68"/>
  <c r="BD3" i="56"/>
  <c r="BD63" i="68"/>
  <c r="BD73" i="68"/>
  <c r="BD68" i="68"/>
  <c r="BD48" i="68"/>
  <c r="BD13" i="68"/>
  <c r="BD23" i="68"/>
  <c r="BD78" i="68"/>
  <c r="BD38" i="68"/>
  <c r="BD58" i="68"/>
  <c r="BD53" i="68"/>
  <c r="BD33" i="68"/>
  <c r="BD43" i="68"/>
  <c r="BD18" i="68"/>
  <c r="BD28" i="68"/>
  <c r="BO198" i="68"/>
  <c r="BO185" i="68"/>
  <c r="BO172" i="68"/>
  <c r="BO211" i="68"/>
  <c r="BO146" i="68"/>
  <c r="BO94" i="68"/>
  <c r="BO107" i="68"/>
  <c r="BO81" i="68"/>
  <c r="BO55" i="68"/>
  <c r="BO42" i="68"/>
  <c r="BO3" i="68"/>
  <c r="BO3" i="56" s="1"/>
  <c r="BO133" i="68"/>
  <c r="BO159" i="68"/>
  <c r="BO68" i="68"/>
  <c r="BO29" i="68"/>
  <c r="BO120" i="68"/>
  <c r="BO121" i="68"/>
  <c r="BO199" i="68"/>
  <c r="BO186" i="68"/>
  <c r="BO173" i="68"/>
  <c r="BO212" i="68"/>
  <c r="BO95" i="68"/>
  <c r="BO69" i="68"/>
  <c r="BO108" i="68"/>
  <c r="BO56" i="68"/>
  <c r="BO43" i="68"/>
  <c r="BO160" i="68"/>
  <c r="BO134" i="68"/>
  <c r="BO147" i="68"/>
  <c r="BO82" i="68"/>
  <c r="BO4" i="68"/>
  <c r="BO4" i="56" s="1"/>
  <c r="BO30" i="68"/>
  <c r="BO135" i="68"/>
  <c r="BO83" i="68"/>
  <c r="BO187" i="68"/>
  <c r="BO44" i="68"/>
  <c r="BO122" i="68"/>
  <c r="BO96" i="68"/>
  <c r="BO57" i="68"/>
  <c r="BO5" i="68"/>
  <c r="BO5" i="56" s="1"/>
  <c r="BO109" i="68"/>
  <c r="BO174" i="68"/>
  <c r="BO31" i="68"/>
  <c r="BO70" i="68"/>
  <c r="BO213" i="68"/>
  <c r="BO200" i="68"/>
  <c r="BO148" i="68"/>
  <c r="BO161" i="68"/>
  <c r="BO215" i="68"/>
  <c r="BO124" i="68"/>
  <c r="BO163" i="68"/>
  <c r="BO98" i="68"/>
  <c r="BO202" i="68"/>
  <c r="BO176" i="68"/>
  <c r="BO111" i="68"/>
  <c r="BO189" i="68"/>
  <c r="BO59" i="68"/>
  <c r="BO137" i="68"/>
  <c r="BO33" i="68"/>
  <c r="BO150" i="68"/>
  <c r="BO72" i="68"/>
  <c r="BO85" i="68"/>
  <c r="BO46" i="68"/>
  <c r="BO7" i="68"/>
  <c r="BO7" i="56" s="1"/>
  <c r="BO151" i="68"/>
  <c r="BO99" i="68"/>
  <c r="BO73" i="68"/>
  <c r="BO164" i="68"/>
  <c r="BO138" i="68"/>
  <c r="BO34" i="68"/>
  <c r="BO177" i="68"/>
  <c r="BO125" i="68"/>
  <c r="BO112" i="68"/>
  <c r="BO190" i="68"/>
  <c r="BO60" i="68"/>
  <c r="BO47" i="68"/>
  <c r="BO216" i="68"/>
  <c r="BO86" i="68"/>
  <c r="BO203" i="68"/>
  <c r="BO8" i="68"/>
  <c r="BO8" i="56" s="1"/>
  <c r="BO165" i="68"/>
  <c r="BO113" i="68"/>
  <c r="BO48" i="68"/>
  <c r="BO152" i="68"/>
  <c r="BO61" i="68"/>
  <c r="BO217" i="68"/>
  <c r="BO100" i="68"/>
  <c r="BO35" i="68"/>
  <c r="BO139" i="68"/>
  <c r="BO87" i="68"/>
  <c r="BO204" i="68"/>
  <c r="BO126" i="68"/>
  <c r="BO191" i="68"/>
  <c r="BO178" i="68"/>
  <c r="BO74" i="68"/>
  <c r="BO9" i="68"/>
  <c r="BO9" i="56" s="1"/>
  <c r="BP149" i="68"/>
  <c r="BP97" i="68"/>
  <c r="BP110" i="68"/>
  <c r="BP32" i="68"/>
  <c r="BP84" i="68"/>
  <c r="BP45" i="68"/>
  <c r="BP6" i="68"/>
  <c r="BP6" i="56" s="1"/>
  <c r="BP201" i="68"/>
  <c r="BP188" i="68"/>
  <c r="BP123" i="68"/>
  <c r="BP58" i="68"/>
  <c r="BP136" i="68"/>
  <c r="BP71" i="68"/>
  <c r="BP214" i="68"/>
  <c r="BP175" i="68"/>
  <c r="BP162" i="68"/>
  <c r="BI13" i="68"/>
  <c r="BI3" i="56"/>
  <c r="BI53" i="68"/>
  <c r="BI23" i="68"/>
  <c r="BI33" i="68"/>
  <c r="BI68" i="68"/>
  <c r="BI73" i="68"/>
  <c r="BI43" i="68"/>
  <c r="BI78" i="68"/>
  <c r="BI28" i="68"/>
  <c r="BI48" i="68"/>
  <c r="BI58" i="68"/>
  <c r="BI63" i="68"/>
  <c r="BI18" i="68"/>
  <c r="BI38" i="68"/>
  <c r="BI4" i="56"/>
  <c r="BI74" i="68"/>
  <c r="BI24" i="68"/>
  <c r="BI34" i="68"/>
  <c r="BI79" i="68"/>
  <c r="BI54" i="68"/>
  <c r="BI64" i="68"/>
  <c r="BI44" i="68"/>
  <c r="BI39" i="68"/>
  <c r="BI19" i="68"/>
  <c r="BI29" i="68"/>
  <c r="BI69" i="68"/>
  <c r="BI14" i="68"/>
  <c r="BI59" i="68"/>
  <c r="BI49" i="68"/>
  <c r="BI5" i="56"/>
  <c r="BI65" i="68"/>
  <c r="BI75" i="68"/>
  <c r="BI40" i="68"/>
  <c r="BI25" i="68"/>
  <c r="BI15" i="68"/>
  <c r="BI55" i="68"/>
  <c r="BI80" i="68"/>
  <c r="BI30" i="68"/>
  <c r="BI70" i="68"/>
  <c r="BI45" i="68"/>
  <c r="BI50" i="68"/>
  <c r="BI20" i="68"/>
  <c r="BI60" i="68"/>
  <c r="BI35" i="68"/>
  <c r="BI6" i="56"/>
  <c r="BI46" i="68"/>
  <c r="BI56" i="68"/>
  <c r="BI61" i="68"/>
  <c r="BI21" i="68"/>
  <c r="BI41" i="68"/>
  <c r="BI31" i="68"/>
  <c r="BI36" i="68"/>
  <c r="BI16" i="68"/>
  <c r="BI81" i="68"/>
  <c r="BI51" i="68"/>
  <c r="BI71" i="68"/>
  <c r="BI26" i="68"/>
  <c r="BI76" i="68"/>
  <c r="BI66" i="68"/>
  <c r="DW17" i="64"/>
  <c r="DW101" i="64"/>
  <c r="EA17" i="64"/>
  <c r="EA101" i="64"/>
  <c r="EI17" i="64"/>
  <c r="EI101" i="64"/>
  <c r="AL107" i="64"/>
  <c r="AL68" i="64"/>
  <c r="AP94" i="64"/>
  <c r="AP68" i="64"/>
  <c r="AT107" i="64"/>
  <c r="AT68" i="64"/>
  <c r="AM108" i="64"/>
  <c r="AM69" i="64"/>
  <c r="AH96" i="64"/>
  <c r="AH70" i="64"/>
  <c r="AL96" i="64"/>
  <c r="AL70" i="64"/>
  <c r="AP96" i="64"/>
  <c r="AP70" i="64"/>
  <c r="AT83" i="64"/>
  <c r="AT70" i="64"/>
  <c r="AE110" i="64"/>
  <c r="AE71" i="64"/>
  <c r="AM84" i="64"/>
  <c r="AM71" i="64"/>
  <c r="AJ68" i="64"/>
  <c r="AR68" i="64"/>
  <c r="AK69" i="64"/>
  <c r="AS69" i="64"/>
  <c r="AJ72" i="64"/>
  <c r="AR72" i="64"/>
  <c r="AK73" i="64"/>
  <c r="AS73" i="64"/>
  <c r="AJ76" i="64"/>
  <c r="AR76" i="64"/>
  <c r="AK77" i="64"/>
  <c r="AS77" i="64"/>
  <c r="U83" i="64"/>
  <c r="AH83" i="64"/>
  <c r="L84" i="64"/>
  <c r="T84" i="64"/>
  <c r="AQ84" i="64"/>
  <c r="Q85" i="64"/>
  <c r="AN85" i="64"/>
  <c r="AS86" i="64"/>
  <c r="AT87" i="64"/>
  <c r="G89" i="64"/>
  <c r="W89" i="64"/>
  <c r="AP89" i="64"/>
  <c r="AL91" i="64"/>
  <c r="O97" i="64"/>
  <c r="AP98" i="64"/>
  <c r="AJ100" i="64"/>
  <c r="O101" i="64"/>
  <c r="L102" i="64"/>
  <c r="AR102" i="64"/>
  <c r="W103" i="64"/>
  <c r="T104" i="64"/>
  <c r="L108" i="64"/>
  <c r="O109" i="64"/>
  <c r="AM110" i="64"/>
  <c r="AI71" i="64"/>
  <c r="AH74" i="64"/>
  <c r="AP74" i="64"/>
  <c r="AL76" i="64"/>
  <c r="AT76" i="64"/>
  <c r="AH78" i="64"/>
  <c r="AP78" i="64"/>
  <c r="AI79" i="64"/>
  <c r="AQ79" i="64"/>
  <c r="G83" i="64"/>
  <c r="O83" i="64"/>
  <c r="W83" i="64"/>
  <c r="AL83" i="64"/>
  <c r="AE84" i="64"/>
  <c r="AR85" i="64"/>
  <c r="AG86" i="64"/>
  <c r="K89" i="64"/>
  <c r="G91" i="64"/>
  <c r="W91" i="64"/>
  <c r="S93" i="64"/>
  <c r="L94" i="64"/>
  <c r="AS95" i="64"/>
  <c r="AJ96" i="64"/>
  <c r="L98" i="64"/>
  <c r="AR100" i="64"/>
  <c r="W101" i="64"/>
  <c r="AL113" i="64"/>
  <c r="W115" i="64"/>
  <c r="AF68" i="64"/>
  <c r="AN68" i="64"/>
  <c r="AG69" i="64"/>
  <c r="AO69" i="64"/>
  <c r="AS71" i="64"/>
  <c r="AF72" i="64"/>
  <c r="AO73" i="64"/>
  <c r="AF76" i="64"/>
  <c r="AN76" i="64"/>
  <c r="AG77" i="64"/>
  <c r="AO77" i="64"/>
  <c r="AJ78" i="64"/>
  <c r="AR78" i="64"/>
  <c r="AP83" i="64"/>
  <c r="H84" i="64"/>
  <c r="X84" i="64"/>
  <c r="M85" i="64"/>
  <c r="U85" i="64"/>
  <c r="AF85" i="64"/>
  <c r="AK86" i="64"/>
  <c r="AL87" i="64"/>
  <c r="O89" i="64"/>
  <c r="AH89" i="64"/>
  <c r="AT91" i="64"/>
  <c r="O99" i="64"/>
  <c r="G103" i="64"/>
  <c r="O105" i="64"/>
  <c r="K107" i="64"/>
  <c r="G117" i="64"/>
  <c r="AR120" i="64"/>
  <c r="AE79" i="64"/>
  <c r="K83" i="64"/>
  <c r="G85" i="64"/>
  <c r="AJ85" i="64"/>
  <c r="AO86" i="64"/>
  <c r="G87" i="64"/>
  <c r="AP87" i="64"/>
  <c r="S89" i="64"/>
  <c r="AJ94" i="64"/>
  <c r="U95" i="64"/>
  <c r="AJ102" i="64"/>
  <c r="O103" i="64"/>
  <c r="L104" i="64"/>
  <c r="S107" i="64"/>
  <c r="H136" i="64"/>
  <c r="DU171" i="64"/>
  <c r="BV129" i="68" s="1"/>
  <c r="DU157" i="64"/>
  <c r="BV115" i="68" s="1"/>
  <c r="DU143" i="64"/>
  <c r="BV101" i="68" s="1"/>
  <c r="DU129" i="64"/>
  <c r="BV87" i="68" s="1"/>
  <c r="DU115" i="64"/>
  <c r="DU73" i="64"/>
  <c r="DU87" i="64"/>
  <c r="DU59" i="64"/>
  <c r="DU45" i="64"/>
  <c r="EC171" i="64"/>
  <c r="CD129" i="68" s="1"/>
  <c r="EC157" i="64"/>
  <c r="CD115" i="68" s="1"/>
  <c r="EC143" i="64"/>
  <c r="CD101" i="68" s="1"/>
  <c r="EC129" i="64"/>
  <c r="CD87" i="68" s="1"/>
  <c r="EC115" i="64"/>
  <c r="EC73" i="64"/>
  <c r="EC59" i="64"/>
  <c r="EC45" i="64"/>
  <c r="EC87" i="64"/>
  <c r="EV159" i="64"/>
  <c r="DR159" i="68" s="1"/>
  <c r="EV133" i="64"/>
  <c r="DR133" i="68" s="1"/>
  <c r="EV120" i="64"/>
  <c r="DR120" i="68" s="1"/>
  <c r="EV146" i="64"/>
  <c r="DR146" i="68" s="1"/>
  <c r="EV107" i="64"/>
  <c r="DR107" i="68" s="1"/>
  <c r="EV94" i="64"/>
  <c r="EV68" i="64"/>
  <c r="DR68" i="68" s="1"/>
  <c r="EV81" i="64"/>
  <c r="EV55" i="64"/>
  <c r="EV42" i="64"/>
  <c r="DU172" i="64"/>
  <c r="BV130" i="68" s="1"/>
  <c r="DU158" i="64"/>
  <c r="BV116" i="68" s="1"/>
  <c r="DU144" i="64"/>
  <c r="BV102" i="68" s="1"/>
  <c r="DU130" i="64"/>
  <c r="BV88" i="68" s="1"/>
  <c r="DU116" i="64"/>
  <c r="DU102" i="64"/>
  <c r="DU74" i="64"/>
  <c r="DU88" i="64"/>
  <c r="DU60" i="64"/>
  <c r="DU32" i="64"/>
  <c r="DU46" i="64"/>
  <c r="EC172" i="64"/>
  <c r="CD130" i="68" s="1"/>
  <c r="EC158" i="64"/>
  <c r="CD116" i="68" s="1"/>
  <c r="EC144" i="64"/>
  <c r="CD102" i="68" s="1"/>
  <c r="EC130" i="64"/>
  <c r="CD88" i="68" s="1"/>
  <c r="EC116" i="64"/>
  <c r="EC102" i="64"/>
  <c r="EC74" i="64"/>
  <c r="EC88" i="64"/>
  <c r="EC60" i="64"/>
  <c r="EC32" i="64"/>
  <c r="EC46" i="64"/>
  <c r="EG172" i="64"/>
  <c r="CH130" i="68" s="1"/>
  <c r="EG158" i="64"/>
  <c r="CH116" i="68" s="1"/>
  <c r="EG144" i="64"/>
  <c r="CH102" i="68" s="1"/>
  <c r="EG130" i="64"/>
  <c r="CH88" i="68" s="1"/>
  <c r="EG116" i="64"/>
  <c r="EG102" i="64"/>
  <c r="EG74" i="64"/>
  <c r="EG88" i="64"/>
  <c r="EG60" i="64"/>
  <c r="EG32" i="64"/>
  <c r="EG46" i="64"/>
  <c r="ER160" i="64"/>
  <c r="DN160" i="68" s="1"/>
  <c r="ER147" i="64"/>
  <c r="DN147" i="68" s="1"/>
  <c r="ER134" i="64"/>
  <c r="DN134" i="68" s="1"/>
  <c r="ER108" i="64"/>
  <c r="DN108" i="68" s="1"/>
  <c r="ER121" i="64"/>
  <c r="DN121" i="68" s="1"/>
  <c r="ER82" i="64"/>
  <c r="ER56" i="64"/>
  <c r="ER69" i="64"/>
  <c r="DN69" i="68" s="1"/>
  <c r="ER95" i="64"/>
  <c r="ER43" i="64"/>
  <c r="ER30" i="64"/>
  <c r="EZ160" i="64"/>
  <c r="DV160" i="68" s="1"/>
  <c r="EZ147" i="64"/>
  <c r="DV147" i="68" s="1"/>
  <c r="EZ134" i="64"/>
  <c r="DV134" i="68" s="1"/>
  <c r="EZ108" i="64"/>
  <c r="DV108" i="68" s="1"/>
  <c r="EZ121" i="64"/>
  <c r="DV121" i="68" s="1"/>
  <c r="EZ95" i="64"/>
  <c r="EZ82" i="64"/>
  <c r="EZ56" i="64"/>
  <c r="EZ69" i="64"/>
  <c r="DV69" i="68" s="1"/>
  <c r="EZ43" i="64"/>
  <c r="EZ30" i="64"/>
  <c r="DU173" i="64"/>
  <c r="BV131" i="68" s="1"/>
  <c r="DU159" i="64"/>
  <c r="BV117" i="68" s="1"/>
  <c r="DU145" i="64"/>
  <c r="BV103" i="68" s="1"/>
  <c r="DU131" i="64"/>
  <c r="BV89" i="68" s="1"/>
  <c r="DU117" i="64"/>
  <c r="DU103" i="64"/>
  <c r="DU61" i="64"/>
  <c r="DU89" i="64"/>
  <c r="DU75" i="64"/>
  <c r="DU47" i="64"/>
  <c r="EC173" i="64"/>
  <c r="CD131" i="68" s="1"/>
  <c r="EC159" i="64"/>
  <c r="CD117" i="68" s="1"/>
  <c r="EC145" i="64"/>
  <c r="CD103" i="68" s="1"/>
  <c r="EC131" i="64"/>
  <c r="CD89" i="68" s="1"/>
  <c r="EC117" i="64"/>
  <c r="EC103" i="64"/>
  <c r="EC61" i="64"/>
  <c r="EC75" i="64"/>
  <c r="EC47" i="64"/>
  <c r="EC89" i="64"/>
  <c r="ER161" i="64"/>
  <c r="DN161" i="68" s="1"/>
  <c r="ER148" i="64"/>
  <c r="DN148" i="68" s="1"/>
  <c r="ER135" i="64"/>
  <c r="DN135" i="68" s="1"/>
  <c r="ER122" i="64"/>
  <c r="DN122" i="68" s="1"/>
  <c r="ER70" i="64"/>
  <c r="DN70" i="68" s="1"/>
  <c r="ER96" i="64"/>
  <c r="ER109" i="64"/>
  <c r="DN109" i="68" s="1"/>
  <c r="ER83" i="64"/>
  <c r="ER57" i="64"/>
  <c r="ER44" i="64"/>
  <c r="EZ161" i="64"/>
  <c r="DV161" i="68" s="1"/>
  <c r="EZ148" i="64"/>
  <c r="DV148" i="68" s="1"/>
  <c r="EZ135" i="64"/>
  <c r="DV135" i="68" s="1"/>
  <c r="EZ122" i="64"/>
  <c r="DV122" i="68" s="1"/>
  <c r="EZ109" i="64"/>
  <c r="DV109" i="68" s="1"/>
  <c r="EZ70" i="64"/>
  <c r="DV70" i="68" s="1"/>
  <c r="EZ83" i="64"/>
  <c r="EZ96" i="64"/>
  <c r="EZ57" i="64"/>
  <c r="EZ44" i="64"/>
  <c r="DU160" i="64"/>
  <c r="BV118" i="68" s="1"/>
  <c r="DU174" i="64"/>
  <c r="BV132" i="68" s="1"/>
  <c r="DU132" i="64"/>
  <c r="BV90" i="68" s="1"/>
  <c r="DU146" i="64"/>
  <c r="BV104" i="68" s="1"/>
  <c r="DU118" i="64"/>
  <c r="DU104" i="64"/>
  <c r="DU62" i="64"/>
  <c r="DU90" i="64"/>
  <c r="DU76" i="64"/>
  <c r="DU20" i="64"/>
  <c r="DU48" i="64"/>
  <c r="DU34" i="64"/>
  <c r="EC174" i="64"/>
  <c r="CD132" i="68" s="1"/>
  <c r="EC160" i="64"/>
  <c r="CD118" i="68" s="1"/>
  <c r="EC132" i="64"/>
  <c r="CD90" i="68" s="1"/>
  <c r="EC118" i="64"/>
  <c r="EC104" i="64"/>
  <c r="EC146" i="64"/>
  <c r="CD104" i="68" s="1"/>
  <c r="EC62" i="64"/>
  <c r="EC90" i="64"/>
  <c r="EC76" i="64"/>
  <c r="EC20" i="64"/>
  <c r="EC48" i="64"/>
  <c r="EC34" i="64"/>
  <c r="ER162" i="64"/>
  <c r="DN162" i="68" s="1"/>
  <c r="ER149" i="64"/>
  <c r="DN149" i="68" s="1"/>
  <c r="ER136" i="64"/>
  <c r="DN136" i="68" s="1"/>
  <c r="ER110" i="64"/>
  <c r="DN110" i="68" s="1"/>
  <c r="ER123" i="64"/>
  <c r="DN123" i="68" s="1"/>
  <c r="ER58" i="64"/>
  <c r="ER97" i="64"/>
  <c r="ER84" i="64"/>
  <c r="ER32" i="64"/>
  <c r="ER71" i="64"/>
  <c r="DN71" i="68" s="1"/>
  <c r="ER45" i="64"/>
  <c r="EZ162" i="64"/>
  <c r="DV162" i="68" s="1"/>
  <c r="EZ149" i="64"/>
  <c r="DV149" i="68" s="1"/>
  <c r="EZ136" i="64"/>
  <c r="DV136" i="68" s="1"/>
  <c r="EZ110" i="64"/>
  <c r="DV110" i="68" s="1"/>
  <c r="EZ123" i="64"/>
  <c r="DV123" i="68" s="1"/>
  <c r="EZ58" i="64"/>
  <c r="EZ97" i="64"/>
  <c r="EZ32" i="64"/>
  <c r="EZ84" i="64"/>
  <c r="EZ71" i="64"/>
  <c r="DV71" i="68" s="1"/>
  <c r="EZ45" i="64"/>
  <c r="DU175" i="64"/>
  <c r="BV133" i="68" s="1"/>
  <c r="DU161" i="64"/>
  <c r="BV119" i="68" s="1"/>
  <c r="DU147" i="64"/>
  <c r="BV105" i="68" s="1"/>
  <c r="DU133" i="64"/>
  <c r="BV91" i="68" s="1"/>
  <c r="DU119" i="64"/>
  <c r="DU105" i="64"/>
  <c r="DU77" i="64"/>
  <c r="DU91" i="64"/>
  <c r="DU63" i="64"/>
  <c r="DU49" i="64"/>
  <c r="DY175" i="64"/>
  <c r="BZ133" i="68" s="1"/>
  <c r="DY161" i="64"/>
  <c r="BZ119" i="68" s="1"/>
  <c r="DY147" i="64"/>
  <c r="BZ105" i="68" s="1"/>
  <c r="DY133" i="64"/>
  <c r="BZ91" i="68" s="1"/>
  <c r="DY119" i="64"/>
  <c r="DY91" i="64"/>
  <c r="DY63" i="64"/>
  <c r="DY49" i="64"/>
  <c r="DY105" i="64"/>
  <c r="DY77" i="64"/>
  <c r="EG175" i="64"/>
  <c r="CH133" i="68" s="1"/>
  <c r="EG161" i="64"/>
  <c r="CH119" i="68" s="1"/>
  <c r="EG147" i="64"/>
  <c r="CH105" i="68" s="1"/>
  <c r="EG133" i="64"/>
  <c r="CH91" i="68" s="1"/>
  <c r="EG119" i="64"/>
  <c r="EG63" i="64"/>
  <c r="EG105" i="64"/>
  <c r="EG77" i="64"/>
  <c r="EG91" i="64"/>
  <c r="EG49" i="64"/>
  <c r="ER163" i="64"/>
  <c r="DN163" i="68" s="1"/>
  <c r="ER150" i="64"/>
  <c r="DN150" i="68" s="1"/>
  <c r="ER124" i="64"/>
  <c r="DN124" i="68" s="1"/>
  <c r="ER137" i="64"/>
  <c r="DN137" i="68" s="1"/>
  <c r="ER85" i="64"/>
  <c r="ER98" i="64"/>
  <c r="ER111" i="64"/>
  <c r="DN111" i="68" s="1"/>
  <c r="ER72" i="64"/>
  <c r="DN72" i="68" s="1"/>
  <c r="ER59" i="64"/>
  <c r="ER20" i="64"/>
  <c r="ER46" i="64"/>
  <c r="EZ163" i="64"/>
  <c r="DV163" i="68" s="1"/>
  <c r="EZ150" i="64"/>
  <c r="DV150" i="68" s="1"/>
  <c r="EZ124" i="64"/>
  <c r="DV124" i="68" s="1"/>
  <c r="EZ137" i="64"/>
  <c r="DV137" i="68" s="1"/>
  <c r="EZ111" i="64"/>
  <c r="DV111" i="68" s="1"/>
  <c r="EZ85" i="64"/>
  <c r="EZ72" i="64"/>
  <c r="DV72" i="68" s="1"/>
  <c r="EZ98" i="64"/>
  <c r="EZ59" i="64"/>
  <c r="EZ20" i="64"/>
  <c r="EZ46" i="64"/>
  <c r="AY8" i="64"/>
  <c r="DU176" i="64"/>
  <c r="BV134" i="68" s="1"/>
  <c r="DU162" i="64"/>
  <c r="BV120" i="68" s="1"/>
  <c r="DU134" i="64"/>
  <c r="BV92" i="68" s="1"/>
  <c r="DU148" i="64"/>
  <c r="BV106" i="68" s="1"/>
  <c r="DU120" i="64"/>
  <c r="DU106" i="64"/>
  <c r="DU78" i="64"/>
  <c r="DU64" i="64"/>
  <c r="DU36" i="64"/>
  <c r="DU50" i="64"/>
  <c r="DU92" i="64"/>
  <c r="EC176" i="64"/>
  <c r="CD134" i="68" s="1"/>
  <c r="EC162" i="64"/>
  <c r="CD120" i="68" s="1"/>
  <c r="EC134" i="64"/>
  <c r="CD92" i="68" s="1"/>
  <c r="EC148" i="64"/>
  <c r="CD106" i="68" s="1"/>
  <c r="EC120" i="64"/>
  <c r="EC106" i="64"/>
  <c r="EC78" i="64"/>
  <c r="EC92" i="64"/>
  <c r="EC64" i="64"/>
  <c r="EC50" i="64"/>
  <c r="EC36" i="64"/>
  <c r="ER164" i="64"/>
  <c r="DN164" i="68" s="1"/>
  <c r="ER151" i="64"/>
  <c r="DN151" i="68" s="1"/>
  <c r="ER138" i="64"/>
  <c r="DN138" i="68" s="1"/>
  <c r="ER125" i="64"/>
  <c r="DN125" i="68" s="1"/>
  <c r="ER112" i="64"/>
  <c r="DN112" i="68" s="1"/>
  <c r="ER86" i="64"/>
  <c r="ER60" i="64"/>
  <c r="ER73" i="64"/>
  <c r="DN73" i="68" s="1"/>
  <c r="ER47" i="64"/>
  <c r="ER99" i="64"/>
  <c r="ER34" i="64"/>
  <c r="EZ164" i="64"/>
  <c r="DV164" i="68" s="1"/>
  <c r="EZ151" i="64"/>
  <c r="DV151" i="68" s="1"/>
  <c r="EZ138" i="64"/>
  <c r="DV138" i="68" s="1"/>
  <c r="EZ125" i="64"/>
  <c r="DV125" i="68" s="1"/>
  <c r="EZ112" i="64"/>
  <c r="DV112" i="68" s="1"/>
  <c r="EZ99" i="64"/>
  <c r="EZ86" i="64"/>
  <c r="EZ60" i="64"/>
  <c r="EZ73" i="64"/>
  <c r="DV73" i="68" s="1"/>
  <c r="EZ47" i="64"/>
  <c r="EZ34" i="64"/>
  <c r="AY9" i="64"/>
  <c r="BC9" i="64"/>
  <c r="BG9" i="64"/>
  <c r="BK9" i="64"/>
  <c r="DY177" i="64"/>
  <c r="BZ135" i="68" s="1"/>
  <c r="DY163" i="64"/>
  <c r="BZ121" i="68" s="1"/>
  <c r="DY149" i="64"/>
  <c r="BZ107" i="68" s="1"/>
  <c r="DY135" i="64"/>
  <c r="BZ93" i="68" s="1"/>
  <c r="DY121" i="64"/>
  <c r="DY107" i="64"/>
  <c r="DY79" i="64"/>
  <c r="DY93" i="64"/>
  <c r="DY65" i="64"/>
  <c r="DY51" i="64"/>
  <c r="ER165" i="64"/>
  <c r="DN165" i="68" s="1"/>
  <c r="ER152" i="64"/>
  <c r="DN152" i="68" s="1"/>
  <c r="ER126" i="64"/>
  <c r="DN126" i="68" s="1"/>
  <c r="ER139" i="64"/>
  <c r="DN139" i="68" s="1"/>
  <c r="ER113" i="64"/>
  <c r="DN113" i="68" s="1"/>
  <c r="ER100" i="64"/>
  <c r="ER74" i="64"/>
  <c r="DN74" i="68" s="1"/>
  <c r="ER87" i="64"/>
  <c r="ER48" i="64"/>
  <c r="ER61" i="64"/>
  <c r="EZ165" i="64"/>
  <c r="DV165" i="68" s="1"/>
  <c r="EZ152" i="64"/>
  <c r="DV152" i="68" s="1"/>
  <c r="EZ126" i="64"/>
  <c r="DV126" i="68" s="1"/>
  <c r="EZ139" i="64"/>
  <c r="DV139" i="68" s="1"/>
  <c r="EZ100" i="64"/>
  <c r="EZ74" i="64"/>
  <c r="DV74" i="68" s="1"/>
  <c r="EZ113" i="64"/>
  <c r="DV113" i="68" s="1"/>
  <c r="EZ87" i="64"/>
  <c r="EZ61" i="64"/>
  <c r="EZ48" i="64"/>
  <c r="DU178" i="64"/>
  <c r="BV136" i="68" s="1"/>
  <c r="DU164" i="64"/>
  <c r="BV122" i="68" s="1"/>
  <c r="DU150" i="64"/>
  <c r="BV108" i="68" s="1"/>
  <c r="DU136" i="64"/>
  <c r="BV94" i="68" s="1"/>
  <c r="DU122" i="64"/>
  <c r="DU108" i="64"/>
  <c r="DU94" i="64"/>
  <c r="DU66" i="64"/>
  <c r="DU80" i="64"/>
  <c r="DU52" i="64"/>
  <c r="DU24" i="64"/>
  <c r="DU38" i="64"/>
  <c r="DY178" i="64"/>
  <c r="BZ136" i="68" s="1"/>
  <c r="DY164" i="64"/>
  <c r="BZ122" i="68" s="1"/>
  <c r="DY150" i="64"/>
  <c r="BZ108" i="68" s="1"/>
  <c r="DY136" i="64"/>
  <c r="BZ94" i="68" s="1"/>
  <c r="DY122" i="64"/>
  <c r="DY108" i="64"/>
  <c r="DY66" i="64"/>
  <c r="DY94" i="64"/>
  <c r="DY80" i="64"/>
  <c r="DY24" i="64"/>
  <c r="DY52" i="64"/>
  <c r="DY38" i="64"/>
  <c r="EG164" i="64"/>
  <c r="CH122" i="68" s="1"/>
  <c r="EG178" i="64"/>
  <c r="CH136" i="68" s="1"/>
  <c r="EG150" i="64"/>
  <c r="CH108" i="68" s="1"/>
  <c r="EG136" i="64"/>
  <c r="CH94" i="68" s="1"/>
  <c r="EG122" i="64"/>
  <c r="EG108" i="64"/>
  <c r="EG66" i="64"/>
  <c r="EG80" i="64"/>
  <c r="EG24" i="64"/>
  <c r="EG94" i="64"/>
  <c r="EG52" i="64"/>
  <c r="EG38" i="64"/>
  <c r="ER166" i="64"/>
  <c r="DN166" i="68" s="1"/>
  <c r="ER153" i="64"/>
  <c r="DN153" i="68" s="1"/>
  <c r="ER140" i="64"/>
  <c r="DN140" i="68" s="1"/>
  <c r="ER127" i="64"/>
  <c r="DN127" i="68" s="1"/>
  <c r="ER114" i="64"/>
  <c r="DN114" i="68" s="1"/>
  <c r="ER62" i="64"/>
  <c r="ER88" i="64"/>
  <c r="ER75" i="64"/>
  <c r="DN75" i="68" s="1"/>
  <c r="ER49" i="64"/>
  <c r="ER36" i="64"/>
  <c r="ER101" i="64"/>
  <c r="EV166" i="64"/>
  <c r="DR166" i="68" s="1"/>
  <c r="EV153" i="64"/>
  <c r="DR153" i="68" s="1"/>
  <c r="EV140" i="64"/>
  <c r="DR140" i="68" s="1"/>
  <c r="EV127" i="64"/>
  <c r="DR127" i="68" s="1"/>
  <c r="EV114" i="64"/>
  <c r="DR114" i="68" s="1"/>
  <c r="EV62" i="64"/>
  <c r="EV101" i="64"/>
  <c r="EV88" i="64"/>
  <c r="EV49" i="64"/>
  <c r="EV36" i="64"/>
  <c r="EV75" i="64"/>
  <c r="DR75" i="68" s="1"/>
  <c r="AY11" i="64"/>
  <c r="BG11" i="64"/>
  <c r="DU179" i="64"/>
  <c r="BV137" i="68" s="1"/>
  <c r="DU165" i="64"/>
  <c r="BV123" i="68" s="1"/>
  <c r="DU151" i="64"/>
  <c r="BV109" i="68" s="1"/>
  <c r="DU137" i="64"/>
  <c r="BV95" i="68" s="1"/>
  <c r="DU123" i="64"/>
  <c r="DU109" i="64"/>
  <c r="DU95" i="64"/>
  <c r="DU67" i="64"/>
  <c r="DU53" i="64"/>
  <c r="DU81" i="64"/>
  <c r="EC179" i="64"/>
  <c r="CD137" i="68" s="1"/>
  <c r="EC165" i="64"/>
  <c r="CD123" i="68" s="1"/>
  <c r="EC151" i="64"/>
  <c r="CD109" i="68" s="1"/>
  <c r="EC137" i="64"/>
  <c r="CD95" i="68" s="1"/>
  <c r="EC109" i="64"/>
  <c r="EC95" i="64"/>
  <c r="EC81" i="64"/>
  <c r="EC123" i="64"/>
  <c r="EC67" i="64"/>
  <c r="EC53" i="64"/>
  <c r="EV167" i="64"/>
  <c r="DR167" i="68" s="1"/>
  <c r="EV154" i="64"/>
  <c r="DR154" i="68" s="1"/>
  <c r="EV128" i="64"/>
  <c r="DR128" i="68" s="1"/>
  <c r="EV141" i="64"/>
  <c r="DR141" i="68" s="1"/>
  <c r="EV115" i="64"/>
  <c r="DR115" i="68" s="1"/>
  <c r="EV102" i="64"/>
  <c r="EV76" i="64"/>
  <c r="DR76" i="68" s="1"/>
  <c r="EV50" i="64"/>
  <c r="EV24" i="64"/>
  <c r="EV63" i="64"/>
  <c r="EV89" i="64"/>
  <c r="EZ167" i="64"/>
  <c r="DV167" i="68" s="1"/>
  <c r="EZ154" i="64"/>
  <c r="DV154" i="68" s="1"/>
  <c r="EZ128" i="64"/>
  <c r="DV128" i="68" s="1"/>
  <c r="EZ141" i="64"/>
  <c r="DV141" i="68" s="1"/>
  <c r="EZ102" i="64"/>
  <c r="EZ76" i="64"/>
  <c r="DV76" i="68" s="1"/>
  <c r="EZ115" i="64"/>
  <c r="DV115" i="68" s="1"/>
  <c r="EZ63" i="64"/>
  <c r="EZ50" i="64"/>
  <c r="EZ24" i="64"/>
  <c r="EZ89" i="64"/>
  <c r="AY12" i="64"/>
  <c r="BG12" i="64"/>
  <c r="BK12" i="64"/>
  <c r="DY180" i="64"/>
  <c r="BZ138" i="68" s="1"/>
  <c r="DY166" i="64"/>
  <c r="BZ124" i="68" s="1"/>
  <c r="DY152" i="64"/>
  <c r="BZ110" i="68" s="1"/>
  <c r="DY138" i="64"/>
  <c r="BZ96" i="68" s="1"/>
  <c r="DY124" i="64"/>
  <c r="DY110" i="64"/>
  <c r="DY54" i="64"/>
  <c r="DY96" i="64"/>
  <c r="DY82" i="64"/>
  <c r="DY68" i="64"/>
  <c r="DY40" i="64"/>
  <c r="DY26" i="64"/>
  <c r="EG180" i="64"/>
  <c r="CH138" i="68" s="1"/>
  <c r="EG166" i="64"/>
  <c r="CH124" i="68" s="1"/>
  <c r="EG152" i="64"/>
  <c r="CH110" i="68" s="1"/>
  <c r="EG138" i="64"/>
  <c r="CH96" i="68" s="1"/>
  <c r="EG124" i="64"/>
  <c r="EG110" i="64"/>
  <c r="EG54" i="64"/>
  <c r="EG82" i="64"/>
  <c r="EG68" i="64"/>
  <c r="EG96" i="64"/>
  <c r="EG40" i="64"/>
  <c r="EG26" i="64"/>
  <c r="BC13" i="64"/>
  <c r="DV171" i="64"/>
  <c r="BW129" i="68" s="1"/>
  <c r="DV157" i="64"/>
  <c r="BW115" i="68" s="1"/>
  <c r="DV143" i="64"/>
  <c r="BW101" i="68" s="1"/>
  <c r="DV129" i="64"/>
  <c r="BW87" i="68" s="1"/>
  <c r="DV115" i="64"/>
  <c r="DV59" i="64"/>
  <c r="DV87" i="64"/>
  <c r="DV73" i="64"/>
  <c r="DV45" i="64"/>
  <c r="DV31" i="64"/>
  <c r="DZ171" i="64"/>
  <c r="CA129" i="68" s="1"/>
  <c r="DZ157" i="64"/>
  <c r="CA115" i="68" s="1"/>
  <c r="DZ143" i="64"/>
  <c r="CA101" i="68" s="1"/>
  <c r="DZ129" i="64"/>
  <c r="CA87" i="68" s="1"/>
  <c r="DZ115" i="64"/>
  <c r="DZ59" i="64"/>
  <c r="DZ87" i="64"/>
  <c r="DZ73" i="64"/>
  <c r="DZ45" i="64"/>
  <c r="DZ31" i="64"/>
  <c r="ED171" i="64"/>
  <c r="CE129" i="68" s="1"/>
  <c r="ED157" i="64"/>
  <c r="CE115" i="68" s="1"/>
  <c r="ED143" i="64"/>
  <c r="CE101" i="68" s="1"/>
  <c r="ED129" i="64"/>
  <c r="CE87" i="68" s="1"/>
  <c r="ED115" i="64"/>
  <c r="ED59" i="64"/>
  <c r="ED87" i="64"/>
  <c r="ED73" i="64"/>
  <c r="ED45" i="64"/>
  <c r="ED31" i="64"/>
  <c r="EH157" i="64"/>
  <c r="CI115" i="68" s="1"/>
  <c r="EH171" i="64"/>
  <c r="CI129" i="68" s="1"/>
  <c r="EH143" i="64"/>
  <c r="CI101" i="68" s="1"/>
  <c r="EH129" i="64"/>
  <c r="CI87" i="68" s="1"/>
  <c r="EH115" i="64"/>
  <c r="EH59" i="64"/>
  <c r="EH87" i="64"/>
  <c r="EH73" i="64"/>
  <c r="EH45" i="64"/>
  <c r="EH31" i="64"/>
  <c r="EO159" i="64"/>
  <c r="DK159" i="68" s="1"/>
  <c r="EO146" i="64"/>
  <c r="DK146" i="68" s="1"/>
  <c r="EO133" i="64"/>
  <c r="DK133" i="68" s="1"/>
  <c r="EO120" i="64"/>
  <c r="DK120" i="68" s="1"/>
  <c r="EO107" i="64"/>
  <c r="DK107" i="68" s="1"/>
  <c r="EO55" i="64"/>
  <c r="EO81" i="64"/>
  <c r="EO94" i="64"/>
  <c r="EO42" i="64"/>
  <c r="EO29" i="64"/>
  <c r="EO68" i="64"/>
  <c r="DK68" i="68" s="1"/>
  <c r="ES159" i="64"/>
  <c r="DO159" i="68" s="1"/>
  <c r="ES146" i="64"/>
  <c r="DO146" i="68" s="1"/>
  <c r="ES133" i="64"/>
  <c r="DO133" i="68" s="1"/>
  <c r="ES120" i="64"/>
  <c r="DO120" i="68" s="1"/>
  <c r="ES107" i="64"/>
  <c r="DO107" i="68" s="1"/>
  <c r="ES94" i="64"/>
  <c r="ES55" i="64"/>
  <c r="ES81" i="64"/>
  <c r="ES68" i="64"/>
  <c r="DO68" i="68" s="1"/>
  <c r="ES42" i="64"/>
  <c r="ES29" i="64"/>
  <c r="EW159" i="64"/>
  <c r="DS159" i="68" s="1"/>
  <c r="EW133" i="64"/>
  <c r="DS133" i="68" s="1"/>
  <c r="EW146" i="64"/>
  <c r="DS146" i="68" s="1"/>
  <c r="EW120" i="64"/>
  <c r="DS120" i="68" s="1"/>
  <c r="EW107" i="64"/>
  <c r="DS107" i="68" s="1"/>
  <c r="EW55" i="64"/>
  <c r="EW94" i="64"/>
  <c r="EW81" i="64"/>
  <c r="EW42" i="64"/>
  <c r="EW29" i="64"/>
  <c r="EW68" i="64"/>
  <c r="DS68" i="68" s="1"/>
  <c r="DV172" i="64"/>
  <c r="BW130" i="68" s="1"/>
  <c r="DV158" i="64"/>
  <c r="BW116" i="68" s="1"/>
  <c r="DV116" i="64"/>
  <c r="DV144" i="64"/>
  <c r="BW102" i="68" s="1"/>
  <c r="DV130" i="64"/>
  <c r="BW88" i="68" s="1"/>
  <c r="DV88" i="64"/>
  <c r="DV102" i="64"/>
  <c r="DV74" i="64"/>
  <c r="DV60" i="64"/>
  <c r="DV46" i="64"/>
  <c r="DZ172" i="64"/>
  <c r="CA130" i="68" s="1"/>
  <c r="DZ158" i="64"/>
  <c r="CA116" i="68" s="1"/>
  <c r="DZ116" i="64"/>
  <c r="DZ144" i="64"/>
  <c r="CA102" i="68" s="1"/>
  <c r="DZ130" i="64"/>
  <c r="CA88" i="68" s="1"/>
  <c r="DZ88" i="64"/>
  <c r="DZ102" i="64"/>
  <c r="DZ46" i="64"/>
  <c r="DZ74" i="64"/>
  <c r="DZ60" i="64"/>
  <c r="ED172" i="64"/>
  <c r="CE130" i="68" s="1"/>
  <c r="ED158" i="64"/>
  <c r="CE116" i="68" s="1"/>
  <c r="ED116" i="64"/>
  <c r="ED144" i="64"/>
  <c r="CE102" i="68" s="1"/>
  <c r="ED130" i="64"/>
  <c r="CE88" i="68" s="1"/>
  <c r="ED88" i="64"/>
  <c r="ED74" i="64"/>
  <c r="ED60" i="64"/>
  <c r="ED46" i="64"/>
  <c r="ED102" i="64"/>
  <c r="EH172" i="64"/>
  <c r="CI130" i="68" s="1"/>
  <c r="EH158" i="64"/>
  <c r="CI116" i="68" s="1"/>
  <c r="EH144" i="64"/>
  <c r="CI102" i="68" s="1"/>
  <c r="EH130" i="64"/>
  <c r="CI88" i="68" s="1"/>
  <c r="EH116" i="64"/>
  <c r="EH88" i="64"/>
  <c r="EH102" i="64"/>
  <c r="EH46" i="64"/>
  <c r="EH74" i="64"/>
  <c r="EH60" i="64"/>
  <c r="EO147" i="64"/>
  <c r="DK147" i="68" s="1"/>
  <c r="EO160" i="64"/>
  <c r="DK160" i="68" s="1"/>
  <c r="EO134" i="64"/>
  <c r="DK134" i="68" s="1"/>
  <c r="EO121" i="64"/>
  <c r="DK121" i="68" s="1"/>
  <c r="EO95" i="64"/>
  <c r="EO82" i="64"/>
  <c r="EO108" i="64"/>
  <c r="DK108" i="68" s="1"/>
  <c r="EO69" i="64"/>
  <c r="DK69" i="68" s="1"/>
  <c r="EO56" i="64"/>
  <c r="EO43" i="64"/>
  <c r="ES160" i="64"/>
  <c r="DO160" i="68" s="1"/>
  <c r="ES147" i="64"/>
  <c r="DO147" i="68" s="1"/>
  <c r="ES134" i="64"/>
  <c r="DO134" i="68" s="1"/>
  <c r="ES121" i="64"/>
  <c r="DO121" i="68" s="1"/>
  <c r="ES108" i="64"/>
  <c r="DO108" i="68" s="1"/>
  <c r="ES95" i="64"/>
  <c r="ES82" i="64"/>
  <c r="ES69" i="64"/>
  <c r="DO69" i="68" s="1"/>
  <c r="ES43" i="64"/>
  <c r="ES56" i="64"/>
  <c r="EW160" i="64"/>
  <c r="DS160" i="68" s="1"/>
  <c r="EW147" i="64"/>
  <c r="DS147" i="68" s="1"/>
  <c r="EW121" i="64"/>
  <c r="DS121" i="68" s="1"/>
  <c r="EW95" i="64"/>
  <c r="EW82" i="64"/>
  <c r="EW134" i="64"/>
  <c r="DS134" i="68" s="1"/>
  <c r="EW69" i="64"/>
  <c r="DS69" i="68" s="1"/>
  <c r="EW108" i="64"/>
  <c r="DS108" i="68" s="1"/>
  <c r="EW56" i="64"/>
  <c r="EW43" i="64"/>
  <c r="DV173" i="64"/>
  <c r="BW131" i="68" s="1"/>
  <c r="DV159" i="64"/>
  <c r="BW117" i="68" s="1"/>
  <c r="DV145" i="64"/>
  <c r="BW103" i="68" s="1"/>
  <c r="DV131" i="64"/>
  <c r="BW89" i="68" s="1"/>
  <c r="DV117" i="64"/>
  <c r="DV103" i="64"/>
  <c r="DV75" i="64"/>
  <c r="DV89" i="64"/>
  <c r="DV61" i="64"/>
  <c r="DV47" i="64"/>
  <c r="DV33" i="64"/>
  <c r="DZ173" i="64"/>
  <c r="CA131" i="68" s="1"/>
  <c r="DZ159" i="64"/>
  <c r="CA117" i="68" s="1"/>
  <c r="DZ145" i="64"/>
  <c r="CA103" i="68" s="1"/>
  <c r="DZ131" i="64"/>
  <c r="CA89" i="68" s="1"/>
  <c r="DZ117" i="64"/>
  <c r="DZ103" i="64"/>
  <c r="DZ75" i="64"/>
  <c r="DZ89" i="64"/>
  <c r="DZ61" i="64"/>
  <c r="DZ47" i="64"/>
  <c r="DZ33" i="64"/>
  <c r="ED173" i="64"/>
  <c r="CE131" i="68" s="1"/>
  <c r="ED159" i="64"/>
  <c r="CE117" i="68" s="1"/>
  <c r="ED145" i="64"/>
  <c r="CE103" i="68" s="1"/>
  <c r="ED131" i="64"/>
  <c r="CE89" i="68" s="1"/>
  <c r="ED117" i="64"/>
  <c r="ED103" i="64"/>
  <c r="ED75" i="64"/>
  <c r="ED89" i="64"/>
  <c r="ED61" i="64"/>
  <c r="ED47" i="64"/>
  <c r="ED33" i="64"/>
  <c r="EH159" i="64"/>
  <c r="CI117" i="68" s="1"/>
  <c r="EH173" i="64"/>
  <c r="CI131" i="68" s="1"/>
  <c r="EH145" i="64"/>
  <c r="CI103" i="68" s="1"/>
  <c r="EH131" i="64"/>
  <c r="CI89" i="68" s="1"/>
  <c r="EH117" i="64"/>
  <c r="EH103" i="64"/>
  <c r="EH75" i="64"/>
  <c r="EH89" i="64"/>
  <c r="EH61" i="64"/>
  <c r="EH47" i="64"/>
  <c r="EH33" i="64"/>
  <c r="EO161" i="64"/>
  <c r="DK161" i="68" s="1"/>
  <c r="EO148" i="64"/>
  <c r="DK148" i="68" s="1"/>
  <c r="EO135" i="64"/>
  <c r="DK135" i="68" s="1"/>
  <c r="EO122" i="64"/>
  <c r="DK122" i="68" s="1"/>
  <c r="EO109" i="64"/>
  <c r="DK109" i="68" s="1"/>
  <c r="EO83" i="64"/>
  <c r="EO57" i="64"/>
  <c r="EO70" i="64"/>
  <c r="DK70" i="68" s="1"/>
  <c r="EO44" i="64"/>
  <c r="EO96" i="64"/>
  <c r="EO31" i="64"/>
  <c r="ES161" i="64"/>
  <c r="DO161" i="68" s="1"/>
  <c r="ES148" i="64"/>
  <c r="DO148" i="68" s="1"/>
  <c r="ES135" i="64"/>
  <c r="DO135" i="68" s="1"/>
  <c r="ES122" i="64"/>
  <c r="DO122" i="68" s="1"/>
  <c r="ES109" i="64"/>
  <c r="DO109" i="68" s="1"/>
  <c r="ES96" i="64"/>
  <c r="ES83" i="64"/>
  <c r="ES57" i="64"/>
  <c r="ES44" i="64"/>
  <c r="ES70" i="64"/>
  <c r="DO70" i="68" s="1"/>
  <c r="ES31" i="64"/>
  <c r="EW161" i="64"/>
  <c r="DS161" i="68" s="1"/>
  <c r="EW148" i="64"/>
  <c r="DS148" i="68" s="1"/>
  <c r="EW135" i="64"/>
  <c r="DS135" i="68" s="1"/>
  <c r="EW122" i="64"/>
  <c r="DS122" i="68" s="1"/>
  <c r="EW109" i="64"/>
  <c r="DS109" i="68" s="1"/>
  <c r="EW96" i="64"/>
  <c r="EW83" i="64"/>
  <c r="EW57" i="64"/>
  <c r="EW70" i="64"/>
  <c r="DS70" i="68" s="1"/>
  <c r="EW44" i="64"/>
  <c r="EW31" i="64"/>
  <c r="DV174" i="64"/>
  <c r="BW132" i="68" s="1"/>
  <c r="DV160" i="64"/>
  <c r="BW118" i="68" s="1"/>
  <c r="DV146" i="64"/>
  <c r="BW104" i="68" s="1"/>
  <c r="DV118" i="64"/>
  <c r="DV132" i="64"/>
  <c r="BW90" i="68" s="1"/>
  <c r="DV90" i="64"/>
  <c r="DV104" i="64"/>
  <c r="DV48" i="64"/>
  <c r="DV76" i="64"/>
  <c r="DV62" i="64"/>
  <c r="DZ174" i="64"/>
  <c r="CA132" i="68" s="1"/>
  <c r="DZ160" i="64"/>
  <c r="CA118" i="68" s="1"/>
  <c r="DZ146" i="64"/>
  <c r="CA104" i="68" s="1"/>
  <c r="DZ118" i="64"/>
  <c r="DZ132" i="64"/>
  <c r="CA90" i="68" s="1"/>
  <c r="DZ90" i="64"/>
  <c r="DZ104" i="64"/>
  <c r="DZ76" i="64"/>
  <c r="DZ62" i="64"/>
  <c r="DZ48" i="64"/>
  <c r="ED174" i="64"/>
  <c r="CE132" i="68" s="1"/>
  <c r="ED160" i="64"/>
  <c r="CE118" i="68" s="1"/>
  <c r="ED146" i="64"/>
  <c r="CE104" i="68" s="1"/>
  <c r="ED118" i="64"/>
  <c r="ED132" i="64"/>
  <c r="CE90" i="68" s="1"/>
  <c r="ED90" i="64"/>
  <c r="ED48" i="64"/>
  <c r="ED104" i="64"/>
  <c r="ED76" i="64"/>
  <c r="ED62" i="64"/>
  <c r="EH174" i="64"/>
  <c r="CI132" i="68" s="1"/>
  <c r="EH160" i="64"/>
  <c r="CI118" i="68" s="1"/>
  <c r="EH132" i="64"/>
  <c r="CI90" i="68" s="1"/>
  <c r="EH118" i="64"/>
  <c r="EH146" i="64"/>
  <c r="CI104" i="68" s="1"/>
  <c r="EH90" i="64"/>
  <c r="EH104" i="64"/>
  <c r="EH48" i="64"/>
  <c r="EH76" i="64"/>
  <c r="EH62" i="64"/>
  <c r="EO162" i="64"/>
  <c r="DK162" i="68" s="1"/>
  <c r="EO149" i="64"/>
  <c r="DK149" i="68" s="1"/>
  <c r="EO136" i="64"/>
  <c r="DK136" i="68" s="1"/>
  <c r="EO123" i="64"/>
  <c r="DK123" i="68" s="1"/>
  <c r="EO97" i="64"/>
  <c r="EO71" i="64"/>
  <c r="DK71" i="68" s="1"/>
  <c r="EO110" i="64"/>
  <c r="DK110" i="68" s="1"/>
  <c r="EO84" i="64"/>
  <c r="EO45" i="64"/>
  <c r="EO58" i="64"/>
  <c r="ES162" i="64"/>
  <c r="DO162" i="68" s="1"/>
  <c r="ES149" i="64"/>
  <c r="DO149" i="68" s="1"/>
  <c r="ES136" i="64"/>
  <c r="DO136" i="68" s="1"/>
  <c r="ES123" i="64"/>
  <c r="DO123" i="68" s="1"/>
  <c r="ES110" i="64"/>
  <c r="DO110" i="68" s="1"/>
  <c r="ES97" i="64"/>
  <c r="ES71" i="64"/>
  <c r="DO71" i="68" s="1"/>
  <c r="ES84" i="64"/>
  <c r="ES58" i="64"/>
  <c r="ES45" i="64"/>
  <c r="EW162" i="64"/>
  <c r="DS162" i="68" s="1"/>
  <c r="EW149" i="64"/>
  <c r="DS149" i="68" s="1"/>
  <c r="EW123" i="64"/>
  <c r="DS123" i="68" s="1"/>
  <c r="EW97" i="64"/>
  <c r="EW136" i="64"/>
  <c r="DS136" i="68" s="1"/>
  <c r="EW71" i="64"/>
  <c r="DS71" i="68" s="1"/>
  <c r="EW84" i="64"/>
  <c r="EW110" i="64"/>
  <c r="DS110" i="68" s="1"/>
  <c r="EW45" i="64"/>
  <c r="EW58" i="64"/>
  <c r="DV175" i="64"/>
  <c r="BW133" i="68" s="1"/>
  <c r="DV161" i="64"/>
  <c r="BW119" i="68" s="1"/>
  <c r="DV147" i="64"/>
  <c r="BW105" i="68" s="1"/>
  <c r="DV133" i="64"/>
  <c r="BW91" i="68" s="1"/>
  <c r="DV119" i="64"/>
  <c r="DV105" i="64"/>
  <c r="DV63" i="64"/>
  <c r="DV91" i="64"/>
  <c r="DV77" i="64"/>
  <c r="DV49" i="64"/>
  <c r="DV21" i="64"/>
  <c r="DV35" i="64"/>
  <c r="DZ175" i="64"/>
  <c r="CA133" i="68" s="1"/>
  <c r="DZ161" i="64"/>
  <c r="CA119" i="68" s="1"/>
  <c r="DZ147" i="64"/>
  <c r="CA105" i="68" s="1"/>
  <c r="DZ133" i="64"/>
  <c r="CA91" i="68" s="1"/>
  <c r="DZ119" i="64"/>
  <c r="DZ105" i="64"/>
  <c r="DZ63" i="64"/>
  <c r="DZ91" i="64"/>
  <c r="DZ77" i="64"/>
  <c r="DZ49" i="64"/>
  <c r="DZ21" i="64"/>
  <c r="DZ35" i="64"/>
  <c r="ED175" i="64"/>
  <c r="CE133" i="68" s="1"/>
  <c r="ED161" i="64"/>
  <c r="CE119" i="68" s="1"/>
  <c r="ED147" i="64"/>
  <c r="CE105" i="68" s="1"/>
  <c r="ED133" i="64"/>
  <c r="CE91" i="68" s="1"/>
  <c r="ED119" i="64"/>
  <c r="ED105" i="64"/>
  <c r="ED63" i="64"/>
  <c r="ED91" i="64"/>
  <c r="ED77" i="64"/>
  <c r="ED49" i="64"/>
  <c r="ED21" i="64"/>
  <c r="ED35" i="64"/>
  <c r="EH175" i="64"/>
  <c r="CI133" i="68" s="1"/>
  <c r="EH161" i="64"/>
  <c r="CI119" i="68" s="1"/>
  <c r="EH147" i="64"/>
  <c r="CI105" i="68" s="1"/>
  <c r="EH133" i="64"/>
  <c r="CI91" i="68" s="1"/>
  <c r="EH119" i="64"/>
  <c r="EH105" i="64"/>
  <c r="EH63" i="64"/>
  <c r="EH91" i="64"/>
  <c r="EH77" i="64"/>
  <c r="EH49" i="64"/>
  <c r="EH21" i="64"/>
  <c r="EH35" i="64"/>
  <c r="EO163" i="64"/>
  <c r="DK163" i="68" s="1"/>
  <c r="EO150" i="64"/>
  <c r="DK150" i="68" s="1"/>
  <c r="EO137" i="64"/>
  <c r="DK137" i="68" s="1"/>
  <c r="EO111" i="64"/>
  <c r="DK111" i="68" s="1"/>
  <c r="EO124" i="64"/>
  <c r="DK124" i="68" s="1"/>
  <c r="EO59" i="64"/>
  <c r="EO85" i="64"/>
  <c r="EO46" i="64"/>
  <c r="EO33" i="64"/>
  <c r="EO98" i="64"/>
  <c r="EO72" i="64"/>
  <c r="DK72" i="68" s="1"/>
  <c r="ES163" i="64"/>
  <c r="DO163" i="68" s="1"/>
  <c r="ES150" i="64"/>
  <c r="DO150" i="68" s="1"/>
  <c r="ES137" i="64"/>
  <c r="DO137" i="68" s="1"/>
  <c r="ES124" i="64"/>
  <c r="DO124" i="68" s="1"/>
  <c r="ES111" i="64"/>
  <c r="DO111" i="68" s="1"/>
  <c r="ES98" i="64"/>
  <c r="ES59" i="64"/>
  <c r="ES72" i="64"/>
  <c r="DO72" i="68" s="1"/>
  <c r="ES46" i="64"/>
  <c r="ES33" i="64"/>
  <c r="ES85" i="64"/>
  <c r="EW163" i="64"/>
  <c r="DS163" i="68" s="1"/>
  <c r="EW150" i="64"/>
  <c r="DS150" i="68" s="1"/>
  <c r="EW137" i="64"/>
  <c r="DS137" i="68" s="1"/>
  <c r="EW111" i="64"/>
  <c r="DS111" i="68" s="1"/>
  <c r="EW124" i="64"/>
  <c r="DS124" i="68" s="1"/>
  <c r="EW59" i="64"/>
  <c r="EW98" i="64"/>
  <c r="EW46" i="64"/>
  <c r="EW33" i="64"/>
  <c r="EW85" i="64"/>
  <c r="EW72" i="64"/>
  <c r="DS72" i="68" s="1"/>
  <c r="AZ8" i="64"/>
  <c r="BD8" i="64"/>
  <c r="BH8" i="64"/>
  <c r="BL8" i="64"/>
  <c r="DV176" i="64"/>
  <c r="BW134" i="68" s="1"/>
  <c r="DV162" i="64"/>
  <c r="BW120" i="68" s="1"/>
  <c r="DV148" i="64"/>
  <c r="BW106" i="68" s="1"/>
  <c r="DV120" i="64"/>
  <c r="DV134" i="64"/>
  <c r="BW92" i="68" s="1"/>
  <c r="DV92" i="64"/>
  <c r="DV50" i="64"/>
  <c r="DV78" i="64"/>
  <c r="DV64" i="64"/>
  <c r="DV106" i="64"/>
  <c r="DZ176" i="64"/>
  <c r="CA134" i="68" s="1"/>
  <c r="DZ162" i="64"/>
  <c r="CA120" i="68" s="1"/>
  <c r="DZ148" i="64"/>
  <c r="CA106" i="68" s="1"/>
  <c r="DZ120" i="64"/>
  <c r="DZ134" i="64"/>
  <c r="CA92" i="68" s="1"/>
  <c r="DZ106" i="64"/>
  <c r="DZ50" i="64"/>
  <c r="DZ78" i="64"/>
  <c r="DZ92" i="64"/>
  <c r="DZ64" i="64"/>
  <c r="ED176" i="64"/>
  <c r="CE134" i="68" s="1"/>
  <c r="ED162" i="64"/>
  <c r="CE120" i="68" s="1"/>
  <c r="ED148" i="64"/>
  <c r="CE106" i="68" s="1"/>
  <c r="ED134" i="64"/>
  <c r="CE92" i="68" s="1"/>
  <c r="ED120" i="64"/>
  <c r="ED92" i="64"/>
  <c r="ED50" i="64"/>
  <c r="ED106" i="64"/>
  <c r="ED64" i="64"/>
  <c r="ED78" i="64"/>
  <c r="EH176" i="64"/>
  <c r="CI134" i="68" s="1"/>
  <c r="EH162" i="64"/>
  <c r="CI120" i="68" s="1"/>
  <c r="EH148" i="64"/>
  <c r="CI106" i="68" s="1"/>
  <c r="EH120" i="64"/>
  <c r="EH134" i="64"/>
  <c r="CI92" i="68" s="1"/>
  <c r="EH106" i="64"/>
  <c r="EH92" i="64"/>
  <c r="EH50" i="64"/>
  <c r="EH78" i="64"/>
  <c r="EH64" i="64"/>
  <c r="EO164" i="64"/>
  <c r="DK164" i="68" s="1"/>
  <c r="EO151" i="64"/>
  <c r="DK151" i="68" s="1"/>
  <c r="EO125" i="64"/>
  <c r="DK125" i="68" s="1"/>
  <c r="EO112" i="64"/>
  <c r="DK112" i="68" s="1"/>
  <c r="EO138" i="64"/>
  <c r="DK138" i="68" s="1"/>
  <c r="EO99" i="64"/>
  <c r="EO86" i="64"/>
  <c r="EO73" i="64"/>
  <c r="DK73" i="68" s="1"/>
  <c r="EO60" i="64"/>
  <c r="EO47" i="64"/>
  <c r="EO21" i="64"/>
  <c r="ES164" i="64"/>
  <c r="DO164" i="68" s="1"/>
  <c r="ES151" i="64"/>
  <c r="DO151" i="68" s="1"/>
  <c r="ES125" i="64"/>
  <c r="DO125" i="68" s="1"/>
  <c r="ES138" i="64"/>
  <c r="DO138" i="68" s="1"/>
  <c r="ES112" i="64"/>
  <c r="DO112" i="68" s="1"/>
  <c r="ES99" i="64"/>
  <c r="ES86" i="64"/>
  <c r="ES73" i="64"/>
  <c r="DO73" i="68" s="1"/>
  <c r="ES47" i="64"/>
  <c r="ES21" i="64"/>
  <c r="ES60" i="64"/>
  <c r="EW164" i="64"/>
  <c r="DS164" i="68" s="1"/>
  <c r="EW151" i="64"/>
  <c r="DS151" i="68" s="1"/>
  <c r="EW125" i="64"/>
  <c r="DS125" i="68" s="1"/>
  <c r="EW112" i="64"/>
  <c r="DS112" i="68" s="1"/>
  <c r="EW138" i="64"/>
  <c r="DS138" i="68" s="1"/>
  <c r="EW99" i="64"/>
  <c r="EW86" i="64"/>
  <c r="EW73" i="64"/>
  <c r="DS73" i="68" s="1"/>
  <c r="EW60" i="64"/>
  <c r="EW47" i="64"/>
  <c r="EW21" i="64"/>
  <c r="AZ9" i="64"/>
  <c r="BD9" i="64"/>
  <c r="BH9" i="64"/>
  <c r="BL9" i="64"/>
  <c r="DV177" i="64"/>
  <c r="BW135" i="68" s="1"/>
  <c r="DV163" i="64"/>
  <c r="BW121" i="68" s="1"/>
  <c r="DV149" i="64"/>
  <c r="BW107" i="68" s="1"/>
  <c r="DV135" i="64"/>
  <c r="BW93" i="68" s="1"/>
  <c r="DV121" i="64"/>
  <c r="DV107" i="64"/>
  <c r="DV93" i="64"/>
  <c r="DV79" i="64"/>
  <c r="DV65" i="64"/>
  <c r="DV51" i="64"/>
  <c r="DV37" i="64"/>
  <c r="DZ163" i="64"/>
  <c r="CA121" i="68" s="1"/>
  <c r="DZ177" i="64"/>
  <c r="CA135" i="68" s="1"/>
  <c r="DZ149" i="64"/>
  <c r="CA107" i="68" s="1"/>
  <c r="DZ135" i="64"/>
  <c r="CA93" i="68" s="1"/>
  <c r="DZ121" i="64"/>
  <c r="DZ107" i="64"/>
  <c r="DZ93" i="64"/>
  <c r="DZ79" i="64"/>
  <c r="DZ65" i="64"/>
  <c r="DZ51" i="64"/>
  <c r="DZ37" i="64"/>
  <c r="ED163" i="64"/>
  <c r="CE121" i="68" s="1"/>
  <c r="ED177" i="64"/>
  <c r="CE135" i="68" s="1"/>
  <c r="ED149" i="64"/>
  <c r="CE107" i="68" s="1"/>
  <c r="ED135" i="64"/>
  <c r="CE93" i="68" s="1"/>
  <c r="ED121" i="64"/>
  <c r="ED107" i="64"/>
  <c r="ED93" i="64"/>
  <c r="ED79" i="64"/>
  <c r="ED65" i="64"/>
  <c r="ED51" i="64"/>
  <c r="ED37" i="64"/>
  <c r="EH163" i="64"/>
  <c r="CI121" i="68" s="1"/>
  <c r="EH177" i="64"/>
  <c r="CI135" i="68" s="1"/>
  <c r="EH149" i="64"/>
  <c r="CI107" i="68" s="1"/>
  <c r="EH135" i="64"/>
  <c r="CI93" i="68" s="1"/>
  <c r="EH121" i="64"/>
  <c r="EH107" i="64"/>
  <c r="EH93" i="64"/>
  <c r="EH79" i="64"/>
  <c r="EH65" i="64"/>
  <c r="EH51" i="64"/>
  <c r="EH37" i="64"/>
  <c r="EO165" i="64"/>
  <c r="DK165" i="68" s="1"/>
  <c r="EO152" i="64"/>
  <c r="DK152" i="68" s="1"/>
  <c r="EO139" i="64"/>
  <c r="DK139" i="68" s="1"/>
  <c r="EO126" i="64"/>
  <c r="DK126" i="68" s="1"/>
  <c r="EO113" i="64"/>
  <c r="DK113" i="68" s="1"/>
  <c r="EO100" i="64"/>
  <c r="EO87" i="64"/>
  <c r="EO61" i="64"/>
  <c r="EO48" i="64"/>
  <c r="EO74" i="64"/>
  <c r="DK74" i="68" s="1"/>
  <c r="EO35" i="64"/>
  <c r="ES165" i="64"/>
  <c r="DO165" i="68" s="1"/>
  <c r="ES152" i="64"/>
  <c r="DO152" i="68" s="1"/>
  <c r="ES139" i="64"/>
  <c r="DO139" i="68" s="1"/>
  <c r="ES126" i="64"/>
  <c r="DO126" i="68" s="1"/>
  <c r="ES113" i="64"/>
  <c r="DO113" i="68" s="1"/>
  <c r="ES100" i="64"/>
  <c r="ES87" i="64"/>
  <c r="ES61" i="64"/>
  <c r="ES48" i="64"/>
  <c r="ES74" i="64"/>
  <c r="DO74" i="68" s="1"/>
  <c r="ES35" i="64"/>
  <c r="EW165" i="64"/>
  <c r="DS165" i="68" s="1"/>
  <c r="EW152" i="64"/>
  <c r="DS152" i="68" s="1"/>
  <c r="EW139" i="64"/>
  <c r="DS139" i="68" s="1"/>
  <c r="EW113" i="64"/>
  <c r="DS113" i="68" s="1"/>
  <c r="EW126" i="64"/>
  <c r="DS126" i="68" s="1"/>
  <c r="EW100" i="64"/>
  <c r="EW87" i="64"/>
  <c r="EW61" i="64"/>
  <c r="EW48" i="64"/>
  <c r="EW74" i="64"/>
  <c r="DS74" i="68" s="1"/>
  <c r="EW35" i="64"/>
  <c r="AZ10" i="64"/>
  <c r="BD10" i="64"/>
  <c r="BH10" i="64"/>
  <c r="BL10" i="64"/>
  <c r="DV178" i="64"/>
  <c r="BW136" i="68" s="1"/>
  <c r="DV164" i="64"/>
  <c r="BW122" i="68" s="1"/>
  <c r="DV150" i="64"/>
  <c r="BW108" i="68" s="1"/>
  <c r="DV122" i="64"/>
  <c r="DV136" i="64"/>
  <c r="BW94" i="68" s="1"/>
  <c r="DV80" i="64"/>
  <c r="DV108" i="64"/>
  <c r="DV52" i="64"/>
  <c r="DV94" i="64"/>
  <c r="DV66" i="64"/>
  <c r="DZ178" i="64"/>
  <c r="CA136" i="68" s="1"/>
  <c r="DZ164" i="64"/>
  <c r="CA122" i="68" s="1"/>
  <c r="DZ150" i="64"/>
  <c r="CA108" i="68" s="1"/>
  <c r="DZ122" i="64"/>
  <c r="DZ136" i="64"/>
  <c r="CA94" i="68" s="1"/>
  <c r="DZ108" i="64"/>
  <c r="DZ94" i="64"/>
  <c r="DZ80" i="64"/>
  <c r="DZ52" i="64"/>
  <c r="DZ66" i="64"/>
  <c r="ED178" i="64"/>
  <c r="CE136" i="68" s="1"/>
  <c r="ED164" i="64"/>
  <c r="CE122" i="68" s="1"/>
  <c r="ED150" i="64"/>
  <c r="CE108" i="68" s="1"/>
  <c r="ED136" i="64"/>
  <c r="CE94" i="68" s="1"/>
  <c r="ED122" i="64"/>
  <c r="ED108" i="64"/>
  <c r="ED94" i="64"/>
  <c r="ED80" i="64"/>
  <c r="ED52" i="64"/>
  <c r="ED66" i="64"/>
  <c r="EH178" i="64"/>
  <c r="CI136" i="68" s="1"/>
  <c r="EH164" i="64"/>
  <c r="CI122" i="68" s="1"/>
  <c r="EH150" i="64"/>
  <c r="CI108" i="68" s="1"/>
  <c r="EH122" i="64"/>
  <c r="EH136" i="64"/>
  <c r="CI94" i="68" s="1"/>
  <c r="EH108" i="64"/>
  <c r="EH80" i="64"/>
  <c r="EH94" i="64"/>
  <c r="EH52" i="64"/>
  <c r="EH66" i="64"/>
  <c r="EO166" i="64"/>
  <c r="DK166" i="68" s="1"/>
  <c r="EO153" i="64"/>
  <c r="DK153" i="68" s="1"/>
  <c r="EO127" i="64"/>
  <c r="DK127" i="68" s="1"/>
  <c r="EO114" i="64"/>
  <c r="DK114" i="68" s="1"/>
  <c r="EO140" i="64"/>
  <c r="DK140" i="68" s="1"/>
  <c r="EO101" i="64"/>
  <c r="EO88" i="64"/>
  <c r="EO75" i="64"/>
  <c r="DK75" i="68" s="1"/>
  <c r="EO49" i="64"/>
  <c r="EO62" i="64"/>
  <c r="EO23" i="64"/>
  <c r="ES166" i="64"/>
  <c r="DO166" i="68" s="1"/>
  <c r="ES153" i="64"/>
  <c r="DO153" i="68" s="1"/>
  <c r="ES127" i="64"/>
  <c r="DO127" i="68" s="1"/>
  <c r="ES140" i="64"/>
  <c r="DO140" i="68" s="1"/>
  <c r="ES114" i="64"/>
  <c r="DO114" i="68" s="1"/>
  <c r="ES101" i="64"/>
  <c r="ES88" i="64"/>
  <c r="ES75" i="64"/>
  <c r="DO75" i="68" s="1"/>
  <c r="ES49" i="64"/>
  <c r="ES62" i="64"/>
  <c r="ES23" i="64"/>
  <c r="EW166" i="64"/>
  <c r="DS166" i="68" s="1"/>
  <c r="EW153" i="64"/>
  <c r="DS153" i="68" s="1"/>
  <c r="EW127" i="64"/>
  <c r="DS127" i="68" s="1"/>
  <c r="EW114" i="64"/>
  <c r="DS114" i="68" s="1"/>
  <c r="EW140" i="64"/>
  <c r="DS140" i="68" s="1"/>
  <c r="EW101" i="64"/>
  <c r="EW88" i="64"/>
  <c r="EW75" i="64"/>
  <c r="DS75" i="68" s="1"/>
  <c r="EW49" i="64"/>
  <c r="EW62" i="64"/>
  <c r="EW23" i="64"/>
  <c r="AZ11" i="64"/>
  <c r="BD11" i="64"/>
  <c r="BH11" i="64"/>
  <c r="BL11" i="64"/>
  <c r="DV179" i="64"/>
  <c r="BW137" i="68" s="1"/>
  <c r="DV165" i="64"/>
  <c r="BW123" i="68" s="1"/>
  <c r="DV151" i="64"/>
  <c r="BW109" i="68" s="1"/>
  <c r="DV137" i="64"/>
  <c r="BW95" i="68" s="1"/>
  <c r="DV123" i="64"/>
  <c r="DV109" i="64"/>
  <c r="DV95" i="64"/>
  <c r="DV67" i="64"/>
  <c r="DV81" i="64"/>
  <c r="DV53" i="64"/>
  <c r="DV25" i="64"/>
  <c r="DV39" i="64"/>
  <c r="DZ179" i="64"/>
  <c r="CA137" i="68" s="1"/>
  <c r="DZ165" i="64"/>
  <c r="CA123" i="68" s="1"/>
  <c r="DZ151" i="64"/>
  <c r="CA109" i="68" s="1"/>
  <c r="DZ137" i="64"/>
  <c r="CA95" i="68" s="1"/>
  <c r="DZ123" i="64"/>
  <c r="DZ109" i="64"/>
  <c r="DZ95" i="64"/>
  <c r="DZ67" i="64"/>
  <c r="DZ81" i="64"/>
  <c r="DZ53" i="64"/>
  <c r="DZ25" i="64"/>
  <c r="DZ39" i="64"/>
  <c r="ED179" i="64"/>
  <c r="CE137" i="68" s="1"/>
  <c r="ED165" i="64"/>
  <c r="CE123" i="68" s="1"/>
  <c r="ED151" i="64"/>
  <c r="CE109" i="68" s="1"/>
  <c r="ED137" i="64"/>
  <c r="CE95" i="68" s="1"/>
  <c r="ED123" i="64"/>
  <c r="ED109" i="64"/>
  <c r="ED95" i="64"/>
  <c r="ED67" i="64"/>
  <c r="ED81" i="64"/>
  <c r="ED53" i="64"/>
  <c r="ED25" i="64"/>
  <c r="ED39" i="64"/>
  <c r="EH179" i="64"/>
  <c r="CI137" i="68" s="1"/>
  <c r="EH165" i="64"/>
  <c r="CI123" i="68" s="1"/>
  <c r="EH151" i="64"/>
  <c r="CI109" i="68" s="1"/>
  <c r="EH137" i="64"/>
  <c r="CI95" i="68" s="1"/>
  <c r="EH123" i="64"/>
  <c r="EH109" i="64"/>
  <c r="EH95" i="64"/>
  <c r="EH67" i="64"/>
  <c r="EH81" i="64"/>
  <c r="EH53" i="64"/>
  <c r="EH25" i="64"/>
  <c r="EH39" i="64"/>
  <c r="EO167" i="64"/>
  <c r="DK167" i="68" s="1"/>
  <c r="EO154" i="64"/>
  <c r="DK154" i="68" s="1"/>
  <c r="EO141" i="64"/>
  <c r="DK141" i="68" s="1"/>
  <c r="EO128" i="64"/>
  <c r="DK128" i="68" s="1"/>
  <c r="EO115" i="64"/>
  <c r="DK115" i="68" s="1"/>
  <c r="EO63" i="64"/>
  <c r="EO102" i="64"/>
  <c r="EO89" i="64"/>
  <c r="EO50" i="64"/>
  <c r="EO37" i="64"/>
  <c r="EO76" i="64"/>
  <c r="DK76" i="68" s="1"/>
  <c r="ES167" i="64"/>
  <c r="DO167" i="68" s="1"/>
  <c r="ES154" i="64"/>
  <c r="DO154" i="68" s="1"/>
  <c r="ES141" i="64"/>
  <c r="DO141" i="68" s="1"/>
  <c r="ES128" i="64"/>
  <c r="DO128" i="68" s="1"/>
  <c r="ES115" i="64"/>
  <c r="DO115" i="68" s="1"/>
  <c r="ES102" i="64"/>
  <c r="ES63" i="64"/>
  <c r="ES89" i="64"/>
  <c r="ES50" i="64"/>
  <c r="ES76" i="64"/>
  <c r="DO76" i="68" s="1"/>
  <c r="ES37" i="64"/>
  <c r="EW167" i="64"/>
  <c r="DS167" i="68" s="1"/>
  <c r="EW154" i="64"/>
  <c r="DS154" i="68" s="1"/>
  <c r="EW141" i="64"/>
  <c r="DS141" i="68" s="1"/>
  <c r="EW128" i="64"/>
  <c r="DS128" i="68" s="1"/>
  <c r="EW115" i="64"/>
  <c r="DS115" i="68" s="1"/>
  <c r="EW63" i="64"/>
  <c r="EW102" i="64"/>
  <c r="EW89" i="64"/>
  <c r="EW50" i="64"/>
  <c r="EW37" i="64"/>
  <c r="EW76" i="64"/>
  <c r="DS76" i="68" s="1"/>
  <c r="AZ12" i="64"/>
  <c r="BD12" i="64"/>
  <c r="BH12" i="64"/>
  <c r="BL12" i="64"/>
  <c r="DV180" i="64"/>
  <c r="BW138" i="68" s="1"/>
  <c r="DV166" i="64"/>
  <c r="BW124" i="68" s="1"/>
  <c r="DV152" i="64"/>
  <c r="BW110" i="68" s="1"/>
  <c r="DV124" i="64"/>
  <c r="DV138" i="64"/>
  <c r="BW96" i="68" s="1"/>
  <c r="DV82" i="64"/>
  <c r="DV110" i="64"/>
  <c r="DV54" i="64"/>
  <c r="DV96" i="64"/>
  <c r="DV68" i="64"/>
  <c r="DZ180" i="64"/>
  <c r="CA138" i="68" s="1"/>
  <c r="DZ166" i="64"/>
  <c r="CA124" i="68" s="1"/>
  <c r="DZ152" i="64"/>
  <c r="CA110" i="68" s="1"/>
  <c r="DZ138" i="64"/>
  <c r="CA96" i="68" s="1"/>
  <c r="DZ124" i="64"/>
  <c r="DZ110" i="64"/>
  <c r="DZ96" i="64"/>
  <c r="DZ82" i="64"/>
  <c r="DZ68" i="64"/>
  <c r="DZ54" i="64"/>
  <c r="ED180" i="64"/>
  <c r="CE138" i="68" s="1"/>
  <c r="ED166" i="64"/>
  <c r="CE124" i="68" s="1"/>
  <c r="ED152" i="64"/>
  <c r="CE110" i="68" s="1"/>
  <c r="ED138" i="64"/>
  <c r="CE96" i="68" s="1"/>
  <c r="ED124" i="64"/>
  <c r="ED110" i="64"/>
  <c r="ED82" i="64"/>
  <c r="ED96" i="64"/>
  <c r="ED54" i="64"/>
  <c r="ED68" i="64"/>
  <c r="EH180" i="64"/>
  <c r="CI138" i="68" s="1"/>
  <c r="EH166" i="64"/>
  <c r="CI124" i="68" s="1"/>
  <c r="EH152" i="64"/>
  <c r="CI110" i="68" s="1"/>
  <c r="EH124" i="64"/>
  <c r="EH110" i="64"/>
  <c r="EH82" i="64"/>
  <c r="EH138" i="64"/>
  <c r="CI96" i="68" s="1"/>
  <c r="EH96" i="64"/>
  <c r="EH68" i="64"/>
  <c r="EH54" i="64"/>
  <c r="EO168" i="64"/>
  <c r="DK168" i="68" s="1"/>
  <c r="EO155" i="64"/>
  <c r="DK155" i="68" s="1"/>
  <c r="EO129" i="64"/>
  <c r="DK129" i="68" s="1"/>
  <c r="EO116" i="64"/>
  <c r="DK116" i="68" s="1"/>
  <c r="EO142" i="64"/>
  <c r="DK142" i="68" s="1"/>
  <c r="EO103" i="64"/>
  <c r="EO90" i="64"/>
  <c r="EO77" i="64"/>
  <c r="DK77" i="68" s="1"/>
  <c r="EO51" i="64"/>
  <c r="EO64" i="64"/>
  <c r="EO25" i="64"/>
  <c r="ES168" i="64"/>
  <c r="DO168" i="68" s="1"/>
  <c r="ES155" i="64"/>
  <c r="DO155" i="68" s="1"/>
  <c r="ES129" i="64"/>
  <c r="DO129" i="68" s="1"/>
  <c r="ES116" i="64"/>
  <c r="DO116" i="68" s="1"/>
  <c r="ES142" i="64"/>
  <c r="DO142" i="68" s="1"/>
  <c r="ES103" i="64"/>
  <c r="ES90" i="64"/>
  <c r="ES77" i="64"/>
  <c r="DO77" i="68" s="1"/>
  <c r="ES51" i="64"/>
  <c r="ES25" i="64"/>
  <c r="ES64" i="64"/>
  <c r="EW168" i="64"/>
  <c r="DS168" i="68" s="1"/>
  <c r="EW155" i="64"/>
  <c r="DS155" i="68" s="1"/>
  <c r="EW129" i="64"/>
  <c r="DS129" i="68" s="1"/>
  <c r="EW142" i="64"/>
  <c r="DS142" i="68" s="1"/>
  <c r="EW116" i="64"/>
  <c r="DS116" i="68" s="1"/>
  <c r="EW103" i="64"/>
  <c r="EW90" i="64"/>
  <c r="EW77" i="64"/>
  <c r="DS77" i="68" s="1"/>
  <c r="EW51" i="64"/>
  <c r="EW64" i="64"/>
  <c r="EW25" i="64"/>
  <c r="AZ13" i="64"/>
  <c r="BD13" i="64"/>
  <c r="BH13" i="64"/>
  <c r="BL13" i="64"/>
  <c r="DV181" i="64"/>
  <c r="BW139" i="68" s="1"/>
  <c r="DV167" i="64"/>
  <c r="BW125" i="68" s="1"/>
  <c r="DV153" i="64"/>
  <c r="BW111" i="68" s="1"/>
  <c r="DV139" i="64"/>
  <c r="BW97" i="68" s="1"/>
  <c r="DV125" i="64"/>
  <c r="DV111" i="64"/>
  <c r="DV97" i="64"/>
  <c r="DV55" i="64"/>
  <c r="DV83" i="64"/>
  <c r="DV69" i="64"/>
  <c r="DV41" i="64"/>
  <c r="DV27" i="64"/>
  <c r="DZ181" i="64"/>
  <c r="CA139" i="68" s="1"/>
  <c r="DZ167" i="64"/>
  <c r="CA125" i="68" s="1"/>
  <c r="DZ153" i="64"/>
  <c r="CA111" i="68" s="1"/>
  <c r="DZ139" i="64"/>
  <c r="CA97" i="68" s="1"/>
  <c r="DZ125" i="64"/>
  <c r="DZ111" i="64"/>
  <c r="DZ97" i="64"/>
  <c r="DZ55" i="64"/>
  <c r="DZ83" i="64"/>
  <c r="DZ69" i="64"/>
  <c r="DZ41" i="64"/>
  <c r="DZ27" i="64"/>
  <c r="ED181" i="64"/>
  <c r="CE139" i="68" s="1"/>
  <c r="ED167" i="64"/>
  <c r="CE125" i="68" s="1"/>
  <c r="ED153" i="64"/>
  <c r="CE111" i="68" s="1"/>
  <c r="ED139" i="64"/>
  <c r="CE97" i="68" s="1"/>
  <c r="ED125" i="64"/>
  <c r="ED111" i="64"/>
  <c r="ED97" i="64"/>
  <c r="ED55" i="64"/>
  <c r="ED83" i="64"/>
  <c r="ED69" i="64"/>
  <c r="ED41" i="64"/>
  <c r="ED27" i="64"/>
  <c r="EH181" i="64"/>
  <c r="CI139" i="68" s="1"/>
  <c r="EH167" i="64"/>
  <c r="CI125" i="68" s="1"/>
  <c r="EH153" i="64"/>
  <c r="CI111" i="68" s="1"/>
  <c r="EH139" i="64"/>
  <c r="CI97" i="68" s="1"/>
  <c r="EH125" i="64"/>
  <c r="EH111" i="64"/>
  <c r="EH97" i="64"/>
  <c r="EH55" i="64"/>
  <c r="EH83" i="64"/>
  <c r="EH69" i="64"/>
  <c r="EH41" i="64"/>
  <c r="EH27" i="64"/>
  <c r="EO169" i="64"/>
  <c r="DK169" i="68" s="1"/>
  <c r="EO156" i="64"/>
  <c r="DK156" i="68" s="1"/>
  <c r="EO143" i="64"/>
  <c r="DK143" i="68" s="1"/>
  <c r="EO130" i="64"/>
  <c r="DK130" i="68" s="1"/>
  <c r="EO117" i="64"/>
  <c r="DK117" i="68" s="1"/>
  <c r="EO104" i="64"/>
  <c r="EO91" i="64"/>
  <c r="EO65" i="64"/>
  <c r="EO52" i="64"/>
  <c r="EO78" i="64"/>
  <c r="DK78" i="68" s="1"/>
  <c r="EO39" i="64"/>
  <c r="ES169" i="64"/>
  <c r="DO169" i="68" s="1"/>
  <c r="ES156" i="64"/>
  <c r="DO156" i="68" s="1"/>
  <c r="ES143" i="64"/>
  <c r="DO143" i="68" s="1"/>
  <c r="ES130" i="64"/>
  <c r="DO130" i="68" s="1"/>
  <c r="ES117" i="64"/>
  <c r="DO117" i="68" s="1"/>
  <c r="ES104" i="64"/>
  <c r="ES91" i="64"/>
  <c r="ES65" i="64"/>
  <c r="ES52" i="64"/>
  <c r="ES78" i="64"/>
  <c r="DO78" i="68" s="1"/>
  <c r="ES39" i="64"/>
  <c r="EW169" i="64"/>
  <c r="DS169" i="68" s="1"/>
  <c r="EW156" i="64"/>
  <c r="DS156" i="68" s="1"/>
  <c r="EW143" i="64"/>
  <c r="DS143" i="68" s="1"/>
  <c r="EW130" i="64"/>
  <c r="DS130" i="68" s="1"/>
  <c r="EW117" i="64"/>
  <c r="DS117" i="68" s="1"/>
  <c r="EW91" i="64"/>
  <c r="EW104" i="64"/>
  <c r="EW65" i="64"/>
  <c r="EW52" i="64"/>
  <c r="EW78" i="64"/>
  <c r="DS78" i="68" s="1"/>
  <c r="EW39" i="64"/>
  <c r="AZ14" i="64"/>
  <c r="BD14" i="64"/>
  <c r="BH14" i="64"/>
  <c r="BL14" i="64"/>
  <c r="DV182" i="64"/>
  <c r="BW140" i="68" s="1"/>
  <c r="DV168" i="64"/>
  <c r="BW126" i="68" s="1"/>
  <c r="DV154" i="64"/>
  <c r="BW112" i="68" s="1"/>
  <c r="DV126" i="64"/>
  <c r="DV112" i="64"/>
  <c r="DV140" i="64"/>
  <c r="BW98" i="68" s="1"/>
  <c r="DV84" i="64"/>
  <c r="DV70" i="64"/>
  <c r="DV56" i="64"/>
  <c r="DV42" i="64"/>
  <c r="DV98" i="64"/>
  <c r="DZ182" i="64"/>
  <c r="CA140" i="68" s="1"/>
  <c r="DZ168" i="64"/>
  <c r="CA126" i="68" s="1"/>
  <c r="DZ154" i="64"/>
  <c r="CA112" i="68" s="1"/>
  <c r="DZ112" i="64"/>
  <c r="DZ140" i="64"/>
  <c r="CA98" i="68" s="1"/>
  <c r="DZ126" i="64"/>
  <c r="DZ98" i="64"/>
  <c r="DZ84" i="64"/>
  <c r="DZ42" i="64"/>
  <c r="DZ70" i="64"/>
  <c r="DZ56" i="64"/>
  <c r="ED182" i="64"/>
  <c r="CE140" i="68" s="1"/>
  <c r="ED168" i="64"/>
  <c r="CE126" i="68" s="1"/>
  <c r="ED154" i="64"/>
  <c r="CE112" i="68" s="1"/>
  <c r="ED140" i="64"/>
  <c r="CE98" i="68" s="1"/>
  <c r="ED126" i="64"/>
  <c r="ED112" i="64"/>
  <c r="ED98" i="64"/>
  <c r="ED84" i="64"/>
  <c r="ED70" i="64"/>
  <c r="ED56" i="64"/>
  <c r="ED42" i="64"/>
  <c r="EH182" i="64"/>
  <c r="CI140" i="68" s="1"/>
  <c r="EH168" i="64"/>
  <c r="CI126" i="68" s="1"/>
  <c r="EH154" i="64"/>
  <c r="CI112" i="68" s="1"/>
  <c r="EH112" i="64"/>
  <c r="EH126" i="64"/>
  <c r="EH140" i="64"/>
  <c r="CI98" i="68" s="1"/>
  <c r="EH98" i="64"/>
  <c r="EH84" i="64"/>
  <c r="EH42" i="64"/>
  <c r="EH70" i="64"/>
  <c r="EH56" i="64"/>
  <c r="EO170" i="64"/>
  <c r="DK170" i="68" s="1"/>
  <c r="EO157" i="64"/>
  <c r="DK157" i="68" s="1"/>
  <c r="EO131" i="64"/>
  <c r="DK131" i="68" s="1"/>
  <c r="EO118" i="64"/>
  <c r="DK118" i="68" s="1"/>
  <c r="EO144" i="64"/>
  <c r="DK144" i="68" s="1"/>
  <c r="EO105" i="64"/>
  <c r="EO79" i="64"/>
  <c r="DK79" i="68" s="1"/>
  <c r="EO92" i="64"/>
  <c r="EO53" i="64"/>
  <c r="EO66" i="64"/>
  <c r="EO27" i="64"/>
  <c r="ES170" i="64"/>
  <c r="DO170" i="68" s="1"/>
  <c r="ES157" i="64"/>
  <c r="DO157" i="68" s="1"/>
  <c r="ES131" i="64"/>
  <c r="DO131" i="68" s="1"/>
  <c r="ES118" i="64"/>
  <c r="DO118" i="68" s="1"/>
  <c r="ES144" i="64"/>
  <c r="DO144" i="68" s="1"/>
  <c r="ES105" i="64"/>
  <c r="ES79" i="64"/>
  <c r="DO79" i="68" s="1"/>
  <c r="ES53" i="64"/>
  <c r="ES66" i="64"/>
  <c r="ES92" i="64"/>
  <c r="ES27" i="64"/>
  <c r="EW157" i="64"/>
  <c r="DS157" i="68" s="1"/>
  <c r="EW170" i="64"/>
  <c r="DS170" i="68" s="1"/>
  <c r="EW131" i="64"/>
  <c r="DS131" i="68" s="1"/>
  <c r="EW144" i="64"/>
  <c r="DS144" i="68" s="1"/>
  <c r="EW118" i="64"/>
  <c r="DS118" i="68" s="1"/>
  <c r="EW105" i="64"/>
  <c r="EW92" i="64"/>
  <c r="EW79" i="64"/>
  <c r="DS79" i="68" s="1"/>
  <c r="EW53" i="64"/>
  <c r="EW66" i="64"/>
  <c r="EW27" i="64"/>
  <c r="AZ15" i="64"/>
  <c r="BD15" i="64"/>
  <c r="BH15" i="64"/>
  <c r="BL15" i="64"/>
  <c r="DV183" i="64"/>
  <c r="BW141" i="68" s="1"/>
  <c r="DV169" i="64"/>
  <c r="BW127" i="68" s="1"/>
  <c r="DV155" i="64"/>
  <c r="BW113" i="68" s="1"/>
  <c r="DV141" i="64"/>
  <c r="BW99" i="68" s="1"/>
  <c r="DV127" i="64"/>
  <c r="DV113" i="64"/>
  <c r="DV99" i="64"/>
  <c r="DV71" i="64"/>
  <c r="DV57" i="64"/>
  <c r="DV85" i="64"/>
  <c r="DV43" i="64"/>
  <c r="DV29" i="64"/>
  <c r="DZ183" i="64"/>
  <c r="CA141" i="68" s="1"/>
  <c r="DZ169" i="64"/>
  <c r="CA127" i="68" s="1"/>
  <c r="DZ155" i="64"/>
  <c r="CA113" i="68" s="1"/>
  <c r="DZ141" i="64"/>
  <c r="CA99" i="68" s="1"/>
  <c r="DZ127" i="64"/>
  <c r="DZ113" i="64"/>
  <c r="DZ99" i="64"/>
  <c r="DZ71" i="64"/>
  <c r="DZ57" i="64"/>
  <c r="DZ85" i="64"/>
  <c r="DZ43" i="64"/>
  <c r="DZ29" i="64"/>
  <c r="ED183" i="64"/>
  <c r="CE141" i="68" s="1"/>
  <c r="ED169" i="64"/>
  <c r="CE127" i="68" s="1"/>
  <c r="ED155" i="64"/>
  <c r="CE113" i="68" s="1"/>
  <c r="ED141" i="64"/>
  <c r="CE99" i="68" s="1"/>
  <c r="ED127" i="64"/>
  <c r="ED113" i="64"/>
  <c r="ED99" i="64"/>
  <c r="ED71" i="64"/>
  <c r="ED57" i="64"/>
  <c r="ED43" i="64"/>
  <c r="ED29" i="64"/>
  <c r="ED85" i="64"/>
  <c r="EH183" i="64"/>
  <c r="CI141" i="68" s="1"/>
  <c r="EH169" i="64"/>
  <c r="CI127" i="68" s="1"/>
  <c r="EH155" i="64"/>
  <c r="CI113" i="68" s="1"/>
  <c r="EH141" i="64"/>
  <c r="CI99" i="68" s="1"/>
  <c r="EH127" i="64"/>
  <c r="EH113" i="64"/>
  <c r="EH99" i="64"/>
  <c r="EH71" i="64"/>
  <c r="EH57" i="64"/>
  <c r="EH43" i="64"/>
  <c r="EH29" i="64"/>
  <c r="EH85" i="64"/>
  <c r="EO16" i="64"/>
  <c r="ES16" i="64"/>
  <c r="EW16" i="64"/>
  <c r="AZ17" i="64"/>
  <c r="BD17" i="64"/>
  <c r="BH17" i="64"/>
  <c r="BL17" i="64"/>
  <c r="DV17" i="64"/>
  <c r="DZ17" i="64"/>
  <c r="ED17" i="64"/>
  <c r="EH17" i="64"/>
  <c r="EO17" i="64"/>
  <c r="ES17" i="64"/>
  <c r="EW17" i="64"/>
  <c r="BA18" i="64"/>
  <c r="BG18" i="64"/>
  <c r="EC18" i="64"/>
  <c r="EH18" i="64"/>
  <c r="EV18" i="64"/>
  <c r="DV19" i="64"/>
  <c r="EG19" i="64"/>
  <c r="EO19" i="64"/>
  <c r="EZ19" i="64"/>
  <c r="EH20" i="64"/>
  <c r="EO20" i="64"/>
  <c r="EG21" i="64"/>
  <c r="EU21" i="64"/>
  <c r="EZ21" i="64"/>
  <c r="DV22" i="64"/>
  <c r="EB22" i="64"/>
  <c r="EO22" i="64"/>
  <c r="EZ22" i="64"/>
  <c r="DV23" i="64"/>
  <c r="EG23" i="64"/>
  <c r="DV24" i="64"/>
  <c r="ED24" i="64"/>
  <c r="EA25" i="64"/>
  <c r="EI25" i="64"/>
  <c r="DZ26" i="64"/>
  <c r="EH26" i="64"/>
  <c r="DV28" i="64"/>
  <c r="ED28" i="64"/>
  <c r="EE29" i="64"/>
  <c r="EP29" i="64"/>
  <c r="EX29" i="64"/>
  <c r="EA31" i="64"/>
  <c r="EI31" i="64"/>
  <c r="DZ32" i="64"/>
  <c r="EH32" i="64"/>
  <c r="DW33" i="64"/>
  <c r="EP33" i="64"/>
  <c r="DV34" i="64"/>
  <c r="ED34" i="64"/>
  <c r="EI35" i="64"/>
  <c r="DZ36" i="64"/>
  <c r="EH36" i="64"/>
  <c r="DV38" i="64"/>
  <c r="ED38" i="64"/>
  <c r="DZ40" i="64"/>
  <c r="EH40" i="64"/>
  <c r="ET43" i="64"/>
  <c r="EE171" i="64"/>
  <c r="CF129" i="68" s="1"/>
  <c r="EE157" i="64"/>
  <c r="CF115" i="68" s="1"/>
  <c r="EE143" i="64"/>
  <c r="CF101" i="68" s="1"/>
  <c r="EE129" i="64"/>
  <c r="CF87" i="68" s="1"/>
  <c r="EE115" i="64"/>
  <c r="EE87" i="64"/>
  <c r="EE45" i="64"/>
  <c r="EE59" i="64"/>
  <c r="EE73" i="64"/>
  <c r="EP159" i="64"/>
  <c r="DL159" i="68" s="1"/>
  <c r="EP133" i="64"/>
  <c r="DL133" i="68" s="1"/>
  <c r="EP146" i="64"/>
  <c r="DL146" i="68" s="1"/>
  <c r="EP107" i="64"/>
  <c r="DL107" i="68" s="1"/>
  <c r="EP120" i="64"/>
  <c r="DL120" i="68" s="1"/>
  <c r="EP68" i="64"/>
  <c r="DL68" i="68" s="1"/>
  <c r="EP81" i="64"/>
  <c r="EP94" i="64"/>
  <c r="EP55" i="64"/>
  <c r="ET159" i="64"/>
  <c r="DP159" i="68" s="1"/>
  <c r="ET146" i="64"/>
  <c r="DP146" i="68" s="1"/>
  <c r="ET133" i="64"/>
  <c r="DP133" i="68" s="1"/>
  <c r="ET120" i="64"/>
  <c r="DP120" i="68" s="1"/>
  <c r="ET107" i="64"/>
  <c r="DP107" i="68" s="1"/>
  <c r="ET68" i="64"/>
  <c r="DP68" i="68" s="1"/>
  <c r="ET81" i="64"/>
  <c r="ET94" i="64"/>
  <c r="ET55" i="64"/>
  <c r="DW158" i="64"/>
  <c r="BX116" i="68" s="1"/>
  <c r="DW172" i="64"/>
  <c r="BX130" i="68" s="1"/>
  <c r="DW144" i="64"/>
  <c r="BX102" i="68" s="1"/>
  <c r="DW130" i="64"/>
  <c r="BX88" i="68" s="1"/>
  <c r="DW116" i="64"/>
  <c r="DW60" i="64"/>
  <c r="DW102" i="64"/>
  <c r="DW74" i="64"/>
  <c r="DW46" i="64"/>
  <c r="DW88" i="64"/>
  <c r="DW32" i="64"/>
  <c r="EI172" i="64"/>
  <c r="CJ130" i="68" s="1"/>
  <c r="EI158" i="64"/>
  <c r="CJ116" i="68" s="1"/>
  <c r="EI144" i="64"/>
  <c r="CJ102" i="68" s="1"/>
  <c r="EI130" i="64"/>
  <c r="CJ88" i="68" s="1"/>
  <c r="EI116" i="64"/>
  <c r="EI102" i="64"/>
  <c r="EI60" i="64"/>
  <c r="EI74" i="64"/>
  <c r="EI88" i="64"/>
  <c r="EI46" i="64"/>
  <c r="EI32" i="64"/>
  <c r="EP160" i="64"/>
  <c r="DL160" i="68" s="1"/>
  <c r="EP147" i="64"/>
  <c r="DL147" i="68" s="1"/>
  <c r="EP134" i="64"/>
  <c r="DL134" i="68" s="1"/>
  <c r="EP121" i="64"/>
  <c r="DL121" i="68" s="1"/>
  <c r="EP108" i="64"/>
  <c r="DL108" i="68" s="1"/>
  <c r="EP56" i="64"/>
  <c r="EP95" i="64"/>
  <c r="EP82" i="64"/>
  <c r="EP69" i="64"/>
  <c r="DL69" i="68" s="1"/>
  <c r="EP30" i="64"/>
  <c r="EX160" i="64"/>
  <c r="DT160" i="68" s="1"/>
  <c r="EX147" i="64"/>
  <c r="DT147" i="68" s="1"/>
  <c r="EX134" i="64"/>
  <c r="DT134" i="68" s="1"/>
  <c r="EX121" i="64"/>
  <c r="DT121" i="68" s="1"/>
  <c r="EX108" i="64"/>
  <c r="DT108" i="68" s="1"/>
  <c r="EX56" i="64"/>
  <c r="EX95" i="64"/>
  <c r="EX69" i="64"/>
  <c r="DT69" i="68" s="1"/>
  <c r="EX30" i="64"/>
  <c r="EX82" i="64"/>
  <c r="EA173" i="64"/>
  <c r="CB131" i="68" s="1"/>
  <c r="EA159" i="64"/>
  <c r="CB117" i="68" s="1"/>
  <c r="EA145" i="64"/>
  <c r="CB103" i="68" s="1"/>
  <c r="EA131" i="64"/>
  <c r="CB89" i="68" s="1"/>
  <c r="EA117" i="64"/>
  <c r="EA103" i="64"/>
  <c r="EA89" i="64"/>
  <c r="EA47" i="64"/>
  <c r="EA61" i="64"/>
  <c r="EA75" i="64"/>
  <c r="EI173" i="64"/>
  <c r="CJ131" i="68" s="1"/>
  <c r="EI159" i="64"/>
  <c r="CJ117" i="68" s="1"/>
  <c r="EI145" i="64"/>
  <c r="CJ103" i="68" s="1"/>
  <c r="EI131" i="64"/>
  <c r="CJ89" i="68" s="1"/>
  <c r="EI117" i="64"/>
  <c r="EI103" i="64"/>
  <c r="EI89" i="64"/>
  <c r="EI47" i="64"/>
  <c r="EI61" i="64"/>
  <c r="EI75" i="64"/>
  <c r="ET161" i="64"/>
  <c r="DP161" i="68" s="1"/>
  <c r="ET148" i="64"/>
  <c r="DP148" i="68" s="1"/>
  <c r="ET135" i="64"/>
  <c r="DP135" i="68" s="1"/>
  <c r="ET109" i="64"/>
  <c r="DP109" i="68" s="1"/>
  <c r="ET122" i="64"/>
  <c r="DP122" i="68" s="1"/>
  <c r="ET83" i="64"/>
  <c r="ET70" i="64"/>
  <c r="DP70" i="68" s="1"/>
  <c r="ET44" i="64"/>
  <c r="ET57" i="64"/>
  <c r="ET96" i="64"/>
  <c r="EX161" i="64"/>
  <c r="DT161" i="68" s="1"/>
  <c r="EX148" i="64"/>
  <c r="DT148" i="68" s="1"/>
  <c r="EX135" i="64"/>
  <c r="DT135" i="68" s="1"/>
  <c r="EX109" i="64"/>
  <c r="DT109" i="68" s="1"/>
  <c r="EX122" i="64"/>
  <c r="DT122" i="68" s="1"/>
  <c r="EX96" i="64"/>
  <c r="EX83" i="64"/>
  <c r="EX70" i="64"/>
  <c r="DT70" i="68" s="1"/>
  <c r="EX44" i="64"/>
  <c r="EX57" i="64"/>
  <c r="DW174" i="64"/>
  <c r="BX132" i="68" s="1"/>
  <c r="DW160" i="64"/>
  <c r="BX118" i="68" s="1"/>
  <c r="DW132" i="64"/>
  <c r="BX90" i="68" s="1"/>
  <c r="DW146" i="64"/>
  <c r="BX104" i="68" s="1"/>
  <c r="DW118" i="64"/>
  <c r="DW76" i="64"/>
  <c r="DW104" i="64"/>
  <c r="DW62" i="64"/>
  <c r="DW48" i="64"/>
  <c r="DW34" i="64"/>
  <c r="DW90" i="64"/>
  <c r="EI174" i="64"/>
  <c r="CJ132" i="68" s="1"/>
  <c r="EI160" i="64"/>
  <c r="CJ118" i="68" s="1"/>
  <c r="EI146" i="64"/>
  <c r="CJ104" i="68" s="1"/>
  <c r="EI132" i="64"/>
  <c r="CJ90" i="68" s="1"/>
  <c r="EI118" i="64"/>
  <c r="EI104" i="64"/>
  <c r="EI76" i="64"/>
  <c r="EI62" i="64"/>
  <c r="EI90" i="64"/>
  <c r="EI34" i="64"/>
  <c r="EI48" i="64"/>
  <c r="EP162" i="64"/>
  <c r="DL162" i="68" s="1"/>
  <c r="EP149" i="64"/>
  <c r="DL149" i="68" s="1"/>
  <c r="EP136" i="64"/>
  <c r="DL136" i="68" s="1"/>
  <c r="EP123" i="64"/>
  <c r="DL123" i="68" s="1"/>
  <c r="EP110" i="64"/>
  <c r="DL110" i="68" s="1"/>
  <c r="EP97" i="64"/>
  <c r="EP84" i="64"/>
  <c r="EP58" i="64"/>
  <c r="EP45" i="64"/>
  <c r="EP71" i="64"/>
  <c r="DL71" i="68" s="1"/>
  <c r="EP32" i="64"/>
  <c r="EX162" i="64"/>
  <c r="DT162" i="68" s="1"/>
  <c r="EX149" i="64"/>
  <c r="DT149" i="68" s="1"/>
  <c r="EX136" i="64"/>
  <c r="DT136" i="68" s="1"/>
  <c r="EX123" i="64"/>
  <c r="DT123" i="68" s="1"/>
  <c r="EX110" i="64"/>
  <c r="DT110" i="68" s="1"/>
  <c r="EX84" i="64"/>
  <c r="EX58" i="64"/>
  <c r="EX45" i="64"/>
  <c r="EX97" i="64"/>
  <c r="EX71" i="64"/>
  <c r="DT71" i="68" s="1"/>
  <c r="EX32" i="64"/>
  <c r="DW175" i="64"/>
  <c r="BX133" i="68" s="1"/>
  <c r="DW161" i="64"/>
  <c r="BX119" i="68" s="1"/>
  <c r="DW133" i="64"/>
  <c r="BX91" i="68" s="1"/>
  <c r="DW147" i="64"/>
  <c r="BX105" i="68" s="1"/>
  <c r="DW119" i="64"/>
  <c r="DW105" i="64"/>
  <c r="DW91" i="64"/>
  <c r="DW77" i="64"/>
  <c r="DW63" i="64"/>
  <c r="DW49" i="64"/>
  <c r="EE175" i="64"/>
  <c r="CF133" i="68" s="1"/>
  <c r="EE161" i="64"/>
  <c r="CF119" i="68" s="1"/>
  <c r="EE133" i="64"/>
  <c r="CF91" i="68" s="1"/>
  <c r="EE147" i="64"/>
  <c r="CF105" i="68" s="1"/>
  <c r="EE119" i="64"/>
  <c r="EE105" i="64"/>
  <c r="EE91" i="64"/>
  <c r="EE77" i="64"/>
  <c r="EE49" i="64"/>
  <c r="EE63" i="64"/>
  <c r="ET163" i="64"/>
  <c r="DP163" i="68" s="1"/>
  <c r="ET150" i="64"/>
  <c r="DP150" i="68" s="1"/>
  <c r="ET137" i="64"/>
  <c r="DP137" i="68" s="1"/>
  <c r="ET124" i="64"/>
  <c r="DP124" i="68" s="1"/>
  <c r="ET111" i="64"/>
  <c r="DP111" i="68" s="1"/>
  <c r="ET72" i="64"/>
  <c r="DP72" i="68" s="1"/>
  <c r="ET85" i="64"/>
  <c r="ET46" i="64"/>
  <c r="ET98" i="64"/>
  <c r="ET59" i="64"/>
  <c r="BI8" i="64"/>
  <c r="DW176" i="64"/>
  <c r="BX134" i="68" s="1"/>
  <c r="DW162" i="64"/>
  <c r="BX120" i="68" s="1"/>
  <c r="DW148" i="64"/>
  <c r="BX106" i="68" s="1"/>
  <c r="DW134" i="64"/>
  <c r="BX92" i="68" s="1"/>
  <c r="DW64" i="64"/>
  <c r="DW92" i="64"/>
  <c r="DW106" i="64"/>
  <c r="DW78" i="64"/>
  <c r="DW50" i="64"/>
  <c r="DW22" i="64"/>
  <c r="DW120" i="64"/>
  <c r="DW36" i="64"/>
  <c r="EE176" i="64"/>
  <c r="CF134" i="68" s="1"/>
  <c r="EE162" i="64"/>
  <c r="CF120" i="68" s="1"/>
  <c r="EE148" i="64"/>
  <c r="CF106" i="68" s="1"/>
  <c r="EE134" i="64"/>
  <c r="CF92" i="68" s="1"/>
  <c r="EE120" i="64"/>
  <c r="EE64" i="64"/>
  <c r="EE106" i="64"/>
  <c r="EE78" i="64"/>
  <c r="EE92" i="64"/>
  <c r="EE22" i="64"/>
  <c r="EE50" i="64"/>
  <c r="EE36" i="64"/>
  <c r="EP164" i="64"/>
  <c r="DL164" i="68" s="1"/>
  <c r="EP151" i="64"/>
  <c r="DL151" i="68" s="1"/>
  <c r="EP125" i="64"/>
  <c r="DL125" i="68" s="1"/>
  <c r="EP138" i="64"/>
  <c r="DL138" i="68" s="1"/>
  <c r="EP60" i="64"/>
  <c r="EP112" i="64"/>
  <c r="DL112" i="68" s="1"/>
  <c r="EP99" i="64"/>
  <c r="EP47" i="64"/>
  <c r="EP34" i="64"/>
  <c r="EP86" i="64"/>
  <c r="EP73" i="64"/>
  <c r="DL73" i="68" s="1"/>
  <c r="EX164" i="64"/>
  <c r="DT164" i="68" s="1"/>
  <c r="EX151" i="64"/>
  <c r="DT151" i="68" s="1"/>
  <c r="EX125" i="64"/>
  <c r="DT125" i="68" s="1"/>
  <c r="EX138" i="64"/>
  <c r="DT138" i="68" s="1"/>
  <c r="EX112" i="64"/>
  <c r="DT112" i="68" s="1"/>
  <c r="EX60" i="64"/>
  <c r="EX86" i="64"/>
  <c r="EX47" i="64"/>
  <c r="EX34" i="64"/>
  <c r="EX99" i="64"/>
  <c r="EX73" i="64"/>
  <c r="DT73" i="68" s="1"/>
  <c r="BE9" i="64"/>
  <c r="BM9" i="64"/>
  <c r="DW177" i="64"/>
  <c r="BX135" i="68" s="1"/>
  <c r="DW163" i="64"/>
  <c r="BX121" i="68" s="1"/>
  <c r="DW135" i="64"/>
  <c r="BX93" i="68" s="1"/>
  <c r="DW121" i="64"/>
  <c r="DW149" i="64"/>
  <c r="BX107" i="68" s="1"/>
  <c r="DW107" i="64"/>
  <c r="DW93" i="64"/>
  <c r="DW51" i="64"/>
  <c r="DW79" i="64"/>
  <c r="DW65" i="64"/>
  <c r="EE177" i="64"/>
  <c r="CF135" i="68" s="1"/>
  <c r="EE163" i="64"/>
  <c r="CF121" i="68" s="1"/>
  <c r="EE135" i="64"/>
  <c r="CF93" i="68" s="1"/>
  <c r="EE149" i="64"/>
  <c r="CF107" i="68" s="1"/>
  <c r="EE121" i="64"/>
  <c r="EE107" i="64"/>
  <c r="EE93" i="64"/>
  <c r="EE79" i="64"/>
  <c r="EE51" i="64"/>
  <c r="EE65" i="64"/>
  <c r="EP165" i="64"/>
  <c r="DL165" i="68" s="1"/>
  <c r="EP152" i="64"/>
  <c r="DL152" i="68" s="1"/>
  <c r="EP139" i="64"/>
  <c r="DL139" i="68" s="1"/>
  <c r="EP126" i="64"/>
  <c r="DL126" i="68" s="1"/>
  <c r="EP113" i="64"/>
  <c r="DL113" i="68" s="1"/>
  <c r="EP100" i="64"/>
  <c r="EP87" i="64"/>
  <c r="EP74" i="64"/>
  <c r="DL74" i="68" s="1"/>
  <c r="EP22" i="64"/>
  <c r="EP61" i="64"/>
  <c r="EP48" i="64"/>
  <c r="ET165" i="64"/>
  <c r="DP165" i="68" s="1"/>
  <c r="ET152" i="64"/>
  <c r="DP152" i="68" s="1"/>
  <c r="ET139" i="64"/>
  <c r="DP139" i="68" s="1"/>
  <c r="ET126" i="64"/>
  <c r="DP126" i="68" s="1"/>
  <c r="ET113" i="64"/>
  <c r="DP113" i="68" s="1"/>
  <c r="ET87" i="64"/>
  <c r="ET74" i="64"/>
  <c r="DP74" i="68" s="1"/>
  <c r="ET48" i="64"/>
  <c r="ET100" i="64"/>
  <c r="ET61" i="64"/>
  <c r="ET22" i="64"/>
  <c r="BE10" i="64"/>
  <c r="EA178" i="64"/>
  <c r="CB136" i="68" s="1"/>
  <c r="EA164" i="64"/>
  <c r="CB122" i="68" s="1"/>
  <c r="EA150" i="64"/>
  <c r="CB108" i="68" s="1"/>
  <c r="EA136" i="64"/>
  <c r="CB94" i="68" s="1"/>
  <c r="EA108" i="64"/>
  <c r="EA122" i="64"/>
  <c r="EA80" i="64"/>
  <c r="EA66" i="64"/>
  <c r="EA52" i="64"/>
  <c r="EA38" i="64"/>
  <c r="EA94" i="64"/>
  <c r="EA24" i="64"/>
  <c r="EI178" i="64"/>
  <c r="CJ136" i="68" s="1"/>
  <c r="EI164" i="64"/>
  <c r="CJ122" i="68" s="1"/>
  <c r="EI150" i="64"/>
  <c r="CJ108" i="68" s="1"/>
  <c r="EI136" i="64"/>
  <c r="CJ94" i="68" s="1"/>
  <c r="EI122" i="64"/>
  <c r="EI108" i="64"/>
  <c r="EI80" i="64"/>
  <c r="EI94" i="64"/>
  <c r="EI66" i="64"/>
  <c r="EI52" i="64"/>
  <c r="EI38" i="64"/>
  <c r="EI24" i="64"/>
  <c r="ET166" i="64"/>
  <c r="DP166" i="68" s="1"/>
  <c r="ET153" i="64"/>
  <c r="DP153" i="68" s="1"/>
  <c r="ET127" i="64"/>
  <c r="DP127" i="68" s="1"/>
  <c r="ET140" i="64"/>
  <c r="DP140" i="68" s="1"/>
  <c r="ET101" i="64"/>
  <c r="ET114" i="64"/>
  <c r="DP114" i="68" s="1"/>
  <c r="ET62" i="64"/>
  <c r="ET88" i="64"/>
  <c r="ET75" i="64"/>
  <c r="DP75" i="68" s="1"/>
  <c r="ET49" i="64"/>
  <c r="ET36" i="64"/>
  <c r="BI11" i="64"/>
  <c r="DW179" i="64"/>
  <c r="BX137" i="68" s="1"/>
  <c r="DW165" i="64"/>
  <c r="BX123" i="68" s="1"/>
  <c r="DW151" i="64"/>
  <c r="BX109" i="68" s="1"/>
  <c r="DW137" i="64"/>
  <c r="BX95" i="68" s="1"/>
  <c r="DW123" i="64"/>
  <c r="DW109" i="64"/>
  <c r="DW95" i="64"/>
  <c r="DW81" i="64"/>
  <c r="DW67" i="64"/>
  <c r="DW53" i="64"/>
  <c r="EE179" i="64"/>
  <c r="CF137" i="68" s="1"/>
  <c r="EE165" i="64"/>
  <c r="CF123" i="68" s="1"/>
  <c r="EE151" i="64"/>
  <c r="CF109" i="68" s="1"/>
  <c r="EE137" i="64"/>
  <c r="CF95" i="68" s="1"/>
  <c r="EE123" i="64"/>
  <c r="EE109" i="64"/>
  <c r="EE81" i="64"/>
  <c r="EE95" i="64"/>
  <c r="EE67" i="64"/>
  <c r="EE53" i="64"/>
  <c r="ET167" i="64"/>
  <c r="DP167" i="68" s="1"/>
  <c r="ET154" i="64"/>
  <c r="DP154" i="68" s="1"/>
  <c r="ET141" i="64"/>
  <c r="DP141" i="68" s="1"/>
  <c r="ET128" i="64"/>
  <c r="DP128" i="68" s="1"/>
  <c r="ET115" i="64"/>
  <c r="DP115" i="68" s="1"/>
  <c r="ET76" i="64"/>
  <c r="DP76" i="68" s="1"/>
  <c r="ET89" i="64"/>
  <c r="ET102" i="64"/>
  <c r="ET50" i="64"/>
  <c r="ET63" i="64"/>
  <c r="ET24" i="64"/>
  <c r="BE12" i="64"/>
  <c r="EA180" i="64"/>
  <c r="CB138" i="68" s="1"/>
  <c r="EA166" i="64"/>
  <c r="CB124" i="68" s="1"/>
  <c r="EA152" i="64"/>
  <c r="CB110" i="68" s="1"/>
  <c r="EA138" i="64"/>
  <c r="CB96" i="68" s="1"/>
  <c r="EA124" i="64"/>
  <c r="EA110" i="64"/>
  <c r="EA68" i="64"/>
  <c r="EA54" i="64"/>
  <c r="EA82" i="64"/>
  <c r="EA26" i="64"/>
  <c r="EA96" i="64"/>
  <c r="EA40" i="64"/>
  <c r="EI166" i="64"/>
  <c r="CJ124" i="68" s="1"/>
  <c r="EI180" i="64"/>
  <c r="CJ138" i="68" s="1"/>
  <c r="EI152" i="64"/>
  <c r="CJ110" i="68" s="1"/>
  <c r="EI138" i="64"/>
  <c r="CJ96" i="68" s="1"/>
  <c r="EI124" i="64"/>
  <c r="EI110" i="64"/>
  <c r="EI68" i="64"/>
  <c r="EI96" i="64"/>
  <c r="EI54" i="64"/>
  <c r="EI26" i="64"/>
  <c r="EI82" i="64"/>
  <c r="EI40" i="64"/>
  <c r="ET168" i="64"/>
  <c r="DP168" i="68" s="1"/>
  <c r="ET155" i="64"/>
  <c r="DP155" i="68" s="1"/>
  <c r="ET129" i="64"/>
  <c r="DP129" i="68" s="1"/>
  <c r="ET142" i="64"/>
  <c r="DP142" i="68" s="1"/>
  <c r="ET103" i="64"/>
  <c r="ET116" i="64"/>
  <c r="DP116" i="68" s="1"/>
  <c r="ET64" i="64"/>
  <c r="ET77" i="64"/>
  <c r="DP77" i="68" s="1"/>
  <c r="ET90" i="64"/>
  <c r="ET51" i="64"/>
  <c r="ET38" i="64"/>
  <c r="EX168" i="64"/>
  <c r="DT168" i="68" s="1"/>
  <c r="EX155" i="64"/>
  <c r="DT155" i="68" s="1"/>
  <c r="EX129" i="64"/>
  <c r="DT129" i="68" s="1"/>
  <c r="EX142" i="64"/>
  <c r="DT142" i="68" s="1"/>
  <c r="EX103" i="64"/>
  <c r="EX116" i="64"/>
  <c r="DT116" i="68" s="1"/>
  <c r="EX64" i="64"/>
  <c r="EX77" i="64"/>
  <c r="DT77" i="68" s="1"/>
  <c r="EX90" i="64"/>
  <c r="EX38" i="64"/>
  <c r="EX51" i="64"/>
  <c r="BA13" i="64"/>
  <c r="BE13" i="64"/>
  <c r="BI13" i="64"/>
  <c r="BM13" i="64"/>
  <c r="DW167" i="64"/>
  <c r="BX125" i="68" s="1"/>
  <c r="DW181" i="64"/>
  <c r="BX139" i="68" s="1"/>
  <c r="DW153" i="64"/>
  <c r="BX111" i="68" s="1"/>
  <c r="DW139" i="64"/>
  <c r="BX97" i="68" s="1"/>
  <c r="DW125" i="64"/>
  <c r="DW111" i="64"/>
  <c r="DW83" i="64"/>
  <c r="DW97" i="64"/>
  <c r="DW69" i="64"/>
  <c r="DW55" i="64"/>
  <c r="EA167" i="64"/>
  <c r="CB125" i="68" s="1"/>
  <c r="EA181" i="64"/>
  <c r="CB139" i="68" s="1"/>
  <c r="EA153" i="64"/>
  <c r="CB111" i="68" s="1"/>
  <c r="EA139" i="64"/>
  <c r="CB97" i="68" s="1"/>
  <c r="EA125" i="64"/>
  <c r="EA111" i="64"/>
  <c r="EA83" i="64"/>
  <c r="EA97" i="64"/>
  <c r="EA69" i="64"/>
  <c r="EA55" i="64"/>
  <c r="EE167" i="64"/>
  <c r="CF125" i="68" s="1"/>
  <c r="EE181" i="64"/>
  <c r="CF139" i="68" s="1"/>
  <c r="EE153" i="64"/>
  <c r="CF111" i="68" s="1"/>
  <c r="EE139" i="64"/>
  <c r="CF97" i="68" s="1"/>
  <c r="EE125" i="64"/>
  <c r="EE111" i="64"/>
  <c r="EE83" i="64"/>
  <c r="EE69" i="64"/>
  <c r="EE55" i="64"/>
  <c r="EE97" i="64"/>
  <c r="EI167" i="64"/>
  <c r="CJ125" i="68" s="1"/>
  <c r="EI181" i="64"/>
  <c r="CJ139" i="68" s="1"/>
  <c r="EI153" i="64"/>
  <c r="CJ111" i="68" s="1"/>
  <c r="EI139" i="64"/>
  <c r="CJ97" i="68" s="1"/>
  <c r="EI125" i="64"/>
  <c r="EI111" i="64"/>
  <c r="EI97" i="64"/>
  <c r="EI83" i="64"/>
  <c r="EI69" i="64"/>
  <c r="EI55" i="64"/>
  <c r="EP169" i="64"/>
  <c r="DL169" i="68" s="1"/>
  <c r="EP156" i="64"/>
  <c r="DL156" i="68" s="1"/>
  <c r="EP143" i="64"/>
  <c r="DL143" i="68" s="1"/>
  <c r="EP130" i="64"/>
  <c r="DL130" i="68" s="1"/>
  <c r="EP117" i="64"/>
  <c r="DL117" i="68" s="1"/>
  <c r="EP104" i="64"/>
  <c r="EP91" i="64"/>
  <c r="EP78" i="64"/>
  <c r="DL78" i="68" s="1"/>
  <c r="EP26" i="64"/>
  <c r="EP65" i="64"/>
  <c r="EP52" i="64"/>
  <c r="ET169" i="64"/>
  <c r="DP169" i="68" s="1"/>
  <c r="ET156" i="64"/>
  <c r="DP156" i="68" s="1"/>
  <c r="ET143" i="64"/>
  <c r="DP143" i="68" s="1"/>
  <c r="ET130" i="64"/>
  <c r="DP130" i="68" s="1"/>
  <c r="ET117" i="64"/>
  <c r="DP117" i="68" s="1"/>
  <c r="ET91" i="64"/>
  <c r="ET78" i="64"/>
  <c r="DP78" i="68" s="1"/>
  <c r="ET104" i="64"/>
  <c r="ET65" i="64"/>
  <c r="ET52" i="64"/>
  <c r="ET26" i="64"/>
  <c r="EX169" i="64"/>
  <c r="DT169" i="68" s="1"/>
  <c r="EX156" i="64"/>
  <c r="DT156" i="68" s="1"/>
  <c r="EX143" i="64"/>
  <c r="DT143" i="68" s="1"/>
  <c r="EX130" i="64"/>
  <c r="DT130" i="68" s="1"/>
  <c r="EX117" i="64"/>
  <c r="DT117" i="68" s="1"/>
  <c r="EX104" i="64"/>
  <c r="EX91" i="64"/>
  <c r="EX78" i="64"/>
  <c r="DT78" i="68" s="1"/>
  <c r="EX26" i="64"/>
  <c r="EX65" i="64"/>
  <c r="EX52" i="64"/>
  <c r="BA14" i="64"/>
  <c r="BE14" i="64"/>
  <c r="BI14" i="64"/>
  <c r="BM14" i="64"/>
  <c r="DW182" i="64"/>
  <c r="BX140" i="68" s="1"/>
  <c r="DW168" i="64"/>
  <c r="BX126" i="68" s="1"/>
  <c r="DW154" i="64"/>
  <c r="BX112" i="68" s="1"/>
  <c r="DW140" i="64"/>
  <c r="BX98" i="68" s="1"/>
  <c r="DW126" i="64"/>
  <c r="DW112" i="64"/>
  <c r="DW56" i="64"/>
  <c r="DW84" i="64"/>
  <c r="DW98" i="64"/>
  <c r="DW70" i="64"/>
  <c r="DW28" i="64"/>
  <c r="EA182" i="64"/>
  <c r="CB140" i="68" s="1"/>
  <c r="EA168" i="64"/>
  <c r="CB126" i="68" s="1"/>
  <c r="EA154" i="64"/>
  <c r="CB112" i="68" s="1"/>
  <c r="EA140" i="64"/>
  <c r="CB98" i="68" s="1"/>
  <c r="EA126" i="64"/>
  <c r="EA56" i="64"/>
  <c r="EA84" i="64"/>
  <c r="EA70" i="64"/>
  <c r="EA112" i="64"/>
  <c r="EA98" i="64"/>
  <c r="EA28" i="64"/>
  <c r="EE182" i="64"/>
  <c r="CF140" i="68" s="1"/>
  <c r="EE168" i="64"/>
  <c r="CF126" i="68" s="1"/>
  <c r="EE154" i="64"/>
  <c r="CF112" i="68" s="1"/>
  <c r="EE140" i="64"/>
  <c r="CF98" i="68" s="1"/>
  <c r="EE126" i="64"/>
  <c r="EE112" i="64"/>
  <c r="EE98" i="64"/>
  <c r="EE56" i="64"/>
  <c r="EE84" i="64"/>
  <c r="EE70" i="64"/>
  <c r="EE28" i="64"/>
  <c r="EI182" i="64"/>
  <c r="CJ140" i="68" s="1"/>
  <c r="EI168" i="64"/>
  <c r="CJ126" i="68" s="1"/>
  <c r="EI154" i="64"/>
  <c r="CJ112" i="68" s="1"/>
  <c r="EI140" i="64"/>
  <c r="CJ98" i="68" s="1"/>
  <c r="EI126" i="64"/>
  <c r="EI112" i="64"/>
  <c r="EI56" i="64"/>
  <c r="EI98" i="64"/>
  <c r="EI84" i="64"/>
  <c r="EI70" i="64"/>
  <c r="EI28" i="64"/>
  <c r="EP170" i="64"/>
  <c r="DL170" i="68" s="1"/>
  <c r="EP157" i="64"/>
  <c r="DL157" i="68" s="1"/>
  <c r="EP131" i="64"/>
  <c r="DL131" i="68" s="1"/>
  <c r="EP144" i="64"/>
  <c r="DL144" i="68" s="1"/>
  <c r="EP105" i="64"/>
  <c r="EP118" i="64"/>
  <c r="DL118" i="68" s="1"/>
  <c r="EP92" i="64"/>
  <c r="EP66" i="64"/>
  <c r="EP79" i="64"/>
  <c r="DL79" i="68" s="1"/>
  <c r="EP53" i="64"/>
  <c r="EP40" i="64"/>
  <c r="ET170" i="64"/>
  <c r="DP170" i="68" s="1"/>
  <c r="ET157" i="64"/>
  <c r="DP157" i="68" s="1"/>
  <c r="ET131" i="64"/>
  <c r="DP131" i="68" s="1"/>
  <c r="ET144" i="64"/>
  <c r="DP144" i="68" s="1"/>
  <c r="ET105" i="64"/>
  <c r="ET118" i="64"/>
  <c r="DP118" i="68" s="1"/>
  <c r="ET92" i="64"/>
  <c r="ET66" i="64"/>
  <c r="ET79" i="64"/>
  <c r="DP79" i="68" s="1"/>
  <c r="ET53" i="64"/>
  <c r="ET40" i="64"/>
  <c r="EX157" i="64"/>
  <c r="DT157" i="68" s="1"/>
  <c r="EX170" i="64"/>
  <c r="DT170" i="68" s="1"/>
  <c r="EX131" i="64"/>
  <c r="DT131" i="68" s="1"/>
  <c r="EX144" i="64"/>
  <c r="DT144" i="68" s="1"/>
  <c r="EX105" i="64"/>
  <c r="EX118" i="64"/>
  <c r="DT118" i="68" s="1"/>
  <c r="EX66" i="64"/>
  <c r="EX53" i="64"/>
  <c r="EX92" i="64"/>
  <c r="EX79" i="64"/>
  <c r="DT79" i="68" s="1"/>
  <c r="EX40" i="64"/>
  <c r="BA15" i="64"/>
  <c r="BE15" i="64"/>
  <c r="BI15" i="64"/>
  <c r="BM15" i="64"/>
  <c r="DW169" i="64"/>
  <c r="BX127" i="68" s="1"/>
  <c r="DW183" i="64"/>
  <c r="BX141" i="68" s="1"/>
  <c r="DW155" i="64"/>
  <c r="BX113" i="68" s="1"/>
  <c r="DW141" i="64"/>
  <c r="BX99" i="68" s="1"/>
  <c r="DW127" i="64"/>
  <c r="DW113" i="64"/>
  <c r="DW99" i="64"/>
  <c r="DW85" i="64"/>
  <c r="DW71" i="64"/>
  <c r="DW57" i="64"/>
  <c r="EA169" i="64"/>
  <c r="CB127" i="68" s="1"/>
  <c r="EA183" i="64"/>
  <c r="CB141" i="68" s="1"/>
  <c r="EA155" i="64"/>
  <c r="CB113" i="68" s="1"/>
  <c r="EA141" i="64"/>
  <c r="CB99" i="68" s="1"/>
  <c r="EA127" i="64"/>
  <c r="EA113" i="64"/>
  <c r="EA99" i="64"/>
  <c r="EA85" i="64"/>
  <c r="EA71" i="64"/>
  <c r="EA57" i="64"/>
  <c r="EE169" i="64"/>
  <c r="CF127" i="68" s="1"/>
  <c r="EE183" i="64"/>
  <c r="CF141" i="68" s="1"/>
  <c r="EE155" i="64"/>
  <c r="CF113" i="68" s="1"/>
  <c r="EE141" i="64"/>
  <c r="CF99" i="68" s="1"/>
  <c r="EE127" i="64"/>
  <c r="EE113" i="64"/>
  <c r="EE85" i="64"/>
  <c r="EE99" i="64"/>
  <c r="EE71" i="64"/>
  <c r="EE57" i="64"/>
  <c r="EI169" i="64"/>
  <c r="CJ127" i="68" s="1"/>
  <c r="EI183" i="64"/>
  <c r="CJ141" i="68" s="1"/>
  <c r="EI155" i="64"/>
  <c r="CJ113" i="68" s="1"/>
  <c r="EI141" i="64"/>
  <c r="CJ99" i="68" s="1"/>
  <c r="EI127" i="64"/>
  <c r="EI113" i="64"/>
  <c r="EI99" i="64"/>
  <c r="EI85" i="64"/>
  <c r="EI71" i="64"/>
  <c r="EI57" i="64"/>
  <c r="EP16" i="64"/>
  <c r="ET16" i="64"/>
  <c r="BA17" i="64"/>
  <c r="BE17" i="64"/>
  <c r="BI17" i="64"/>
  <c r="BM17" i="64"/>
  <c r="EE17" i="64"/>
  <c r="EP17" i="64"/>
  <c r="EX17" i="64"/>
  <c r="BC18" i="64"/>
  <c r="BM18" i="64"/>
  <c r="ED18" i="64"/>
  <c r="EI18" i="64"/>
  <c r="ER18" i="64"/>
  <c r="EW18" i="64"/>
  <c r="EC19" i="64"/>
  <c r="EH19" i="64"/>
  <c r="EP19" i="64"/>
  <c r="DX20" i="64"/>
  <c r="ED20" i="64"/>
  <c r="EI20" i="64"/>
  <c r="EC21" i="64"/>
  <c r="EC22" i="64"/>
  <c r="EH22" i="64"/>
  <c r="EV22" i="64"/>
  <c r="DW23" i="64"/>
  <c r="EH23" i="64"/>
  <c r="ER23" i="64"/>
  <c r="DX24" i="64"/>
  <c r="EF24" i="64"/>
  <c r="EO24" i="64"/>
  <c r="EW24" i="64"/>
  <c r="DU25" i="64"/>
  <c r="EC25" i="64"/>
  <c r="EB26" i="64"/>
  <c r="EJ26" i="64"/>
  <c r="ES26" i="64"/>
  <c r="EO30" i="64"/>
  <c r="EW30" i="64"/>
  <c r="DU31" i="64"/>
  <c r="EC31" i="64"/>
  <c r="ES32" i="64"/>
  <c r="DY33" i="64"/>
  <c r="ER33" i="64"/>
  <c r="EZ33" i="64"/>
  <c r="EO34" i="64"/>
  <c r="EW34" i="64"/>
  <c r="DU35" i="64"/>
  <c r="ES36" i="64"/>
  <c r="DY37" i="64"/>
  <c r="EZ37" i="64"/>
  <c r="EO38" i="64"/>
  <c r="EW38" i="64"/>
  <c r="DU39" i="64"/>
  <c r="EC39" i="64"/>
  <c r="ES40" i="64"/>
  <c r="EE41" i="64"/>
  <c r="EE42" i="64"/>
  <c r="ET42" i="64"/>
  <c r="EI43" i="64"/>
  <c r="EX43" i="64"/>
  <c r="DW171" i="64"/>
  <c r="BX129" i="68" s="1"/>
  <c r="DW157" i="64"/>
  <c r="BX115" i="68" s="1"/>
  <c r="DW143" i="64"/>
  <c r="BX101" i="68" s="1"/>
  <c r="DW129" i="64"/>
  <c r="BX87" i="68" s="1"/>
  <c r="DW115" i="64"/>
  <c r="DW87" i="64"/>
  <c r="DW45" i="64"/>
  <c r="DW59" i="64"/>
  <c r="DW73" i="64"/>
  <c r="EA171" i="64"/>
  <c r="CB129" i="68" s="1"/>
  <c r="EA157" i="64"/>
  <c r="CB115" i="68" s="1"/>
  <c r="EA143" i="64"/>
  <c r="CB101" i="68" s="1"/>
  <c r="EA129" i="64"/>
  <c r="CB87" i="68" s="1"/>
  <c r="EA115" i="64"/>
  <c r="EA87" i="64"/>
  <c r="EA45" i="64"/>
  <c r="EA73" i="64"/>
  <c r="EA59" i="64"/>
  <c r="EI171" i="64"/>
  <c r="CJ129" i="68" s="1"/>
  <c r="EI157" i="64"/>
  <c r="CJ115" i="68" s="1"/>
  <c r="EI143" i="64"/>
  <c r="CJ101" i="68" s="1"/>
  <c r="EI129" i="64"/>
  <c r="CJ87" i="68" s="1"/>
  <c r="EI115" i="64"/>
  <c r="EI87" i="64"/>
  <c r="EI45" i="64"/>
  <c r="EI73" i="64"/>
  <c r="EI59" i="64"/>
  <c r="EX159" i="64"/>
  <c r="DT159" i="68" s="1"/>
  <c r="EX133" i="64"/>
  <c r="DT133" i="68" s="1"/>
  <c r="EX146" i="64"/>
  <c r="DT146" i="68" s="1"/>
  <c r="EX120" i="64"/>
  <c r="DT120" i="68" s="1"/>
  <c r="EX94" i="64"/>
  <c r="EX68" i="64"/>
  <c r="DT68" i="68" s="1"/>
  <c r="EX81" i="64"/>
  <c r="EX55" i="64"/>
  <c r="EX107" i="64"/>
  <c r="DT107" i="68" s="1"/>
  <c r="EA172" i="64"/>
  <c r="CB130" i="68" s="1"/>
  <c r="EA158" i="64"/>
  <c r="CB116" i="68" s="1"/>
  <c r="EA144" i="64"/>
  <c r="CB102" i="68" s="1"/>
  <c r="EA130" i="64"/>
  <c r="CB88" i="68" s="1"/>
  <c r="EA102" i="64"/>
  <c r="EA60" i="64"/>
  <c r="EA74" i="64"/>
  <c r="EA46" i="64"/>
  <c r="EA116" i="64"/>
  <c r="EA88" i="64"/>
  <c r="EA32" i="64"/>
  <c r="EE172" i="64"/>
  <c r="CF130" i="68" s="1"/>
  <c r="EE158" i="64"/>
  <c r="CF116" i="68" s="1"/>
  <c r="EE144" i="64"/>
  <c r="CF102" i="68" s="1"/>
  <c r="EE130" i="64"/>
  <c r="CF88" i="68" s="1"/>
  <c r="EE116" i="64"/>
  <c r="EE60" i="64"/>
  <c r="EE102" i="64"/>
  <c r="EE74" i="64"/>
  <c r="EE46" i="64"/>
  <c r="EE88" i="64"/>
  <c r="EE32" i="64"/>
  <c r="ET160" i="64"/>
  <c r="DP160" i="68" s="1"/>
  <c r="ET147" i="64"/>
  <c r="DP147" i="68" s="1"/>
  <c r="ET134" i="64"/>
  <c r="DP134" i="68" s="1"/>
  <c r="ET121" i="64"/>
  <c r="DP121" i="68" s="1"/>
  <c r="ET108" i="64"/>
  <c r="DP108" i="68" s="1"/>
  <c r="ET56" i="64"/>
  <c r="ET95" i="64"/>
  <c r="ET30" i="64"/>
  <c r="ET82" i="64"/>
  <c r="ET69" i="64"/>
  <c r="DP69" i="68" s="1"/>
  <c r="DW173" i="64"/>
  <c r="BX131" i="68" s="1"/>
  <c r="DW159" i="64"/>
  <c r="BX117" i="68" s="1"/>
  <c r="DW145" i="64"/>
  <c r="BX103" i="68" s="1"/>
  <c r="DW131" i="64"/>
  <c r="BX89" i="68" s="1"/>
  <c r="DW117" i="64"/>
  <c r="DW103" i="64"/>
  <c r="DW89" i="64"/>
  <c r="DW47" i="64"/>
  <c r="DW75" i="64"/>
  <c r="DW61" i="64"/>
  <c r="EE173" i="64"/>
  <c r="CF131" i="68" s="1"/>
  <c r="EE159" i="64"/>
  <c r="CF117" i="68" s="1"/>
  <c r="EE145" i="64"/>
  <c r="CF103" i="68" s="1"/>
  <c r="EE131" i="64"/>
  <c r="CF89" i="68" s="1"/>
  <c r="EE117" i="64"/>
  <c r="EE103" i="64"/>
  <c r="EE89" i="64"/>
  <c r="EE47" i="64"/>
  <c r="EE75" i="64"/>
  <c r="EE61" i="64"/>
  <c r="EP161" i="64"/>
  <c r="DL161" i="68" s="1"/>
  <c r="EP148" i="64"/>
  <c r="DL148" i="68" s="1"/>
  <c r="EP135" i="64"/>
  <c r="DL135" i="68" s="1"/>
  <c r="EP109" i="64"/>
  <c r="DL109" i="68" s="1"/>
  <c r="EP122" i="64"/>
  <c r="DL122" i="68" s="1"/>
  <c r="EP83" i="64"/>
  <c r="EP96" i="64"/>
  <c r="EP70" i="64"/>
  <c r="DL70" i="68" s="1"/>
  <c r="EP44" i="64"/>
  <c r="EP57" i="64"/>
  <c r="EA174" i="64"/>
  <c r="CB132" i="68" s="1"/>
  <c r="EA160" i="64"/>
  <c r="CB118" i="68" s="1"/>
  <c r="EA146" i="64"/>
  <c r="CB104" i="68" s="1"/>
  <c r="EA132" i="64"/>
  <c r="CB90" i="68" s="1"/>
  <c r="EA104" i="64"/>
  <c r="EA76" i="64"/>
  <c r="EA118" i="64"/>
  <c r="EA62" i="64"/>
  <c r="EA48" i="64"/>
  <c r="EA34" i="64"/>
  <c r="EA90" i="64"/>
  <c r="EE174" i="64"/>
  <c r="CF132" i="68" s="1"/>
  <c r="EE160" i="64"/>
  <c r="CF118" i="68" s="1"/>
  <c r="EE146" i="64"/>
  <c r="CF104" i="68" s="1"/>
  <c r="EE132" i="64"/>
  <c r="CF90" i="68" s="1"/>
  <c r="EE118" i="64"/>
  <c r="EE76" i="64"/>
  <c r="EE104" i="64"/>
  <c r="EE62" i="64"/>
  <c r="EE90" i="64"/>
  <c r="EE48" i="64"/>
  <c r="EE34" i="64"/>
  <c r="ET162" i="64"/>
  <c r="DP162" i="68" s="1"/>
  <c r="ET149" i="64"/>
  <c r="DP149" i="68" s="1"/>
  <c r="ET136" i="64"/>
  <c r="DP136" i="68" s="1"/>
  <c r="ET123" i="64"/>
  <c r="DP123" i="68" s="1"/>
  <c r="ET110" i="64"/>
  <c r="DP110" i="68" s="1"/>
  <c r="ET84" i="64"/>
  <c r="ET97" i="64"/>
  <c r="ET58" i="64"/>
  <c r="ET45" i="64"/>
  <c r="ET71" i="64"/>
  <c r="DP71" i="68" s="1"/>
  <c r="ET32" i="64"/>
  <c r="EA175" i="64"/>
  <c r="CB133" i="68" s="1"/>
  <c r="EA161" i="64"/>
  <c r="CB119" i="68" s="1"/>
  <c r="EA133" i="64"/>
  <c r="CB91" i="68" s="1"/>
  <c r="EA147" i="64"/>
  <c r="CB105" i="68" s="1"/>
  <c r="EA119" i="64"/>
  <c r="EA105" i="64"/>
  <c r="EA91" i="64"/>
  <c r="EA77" i="64"/>
  <c r="EA63" i="64"/>
  <c r="EA49" i="64"/>
  <c r="EI175" i="64"/>
  <c r="CJ133" i="68" s="1"/>
  <c r="EI161" i="64"/>
  <c r="CJ119" i="68" s="1"/>
  <c r="EI147" i="64"/>
  <c r="CJ105" i="68" s="1"/>
  <c r="EI133" i="64"/>
  <c r="CJ91" i="68" s="1"/>
  <c r="EI119" i="64"/>
  <c r="EI105" i="64"/>
  <c r="EI91" i="64"/>
  <c r="EI77" i="64"/>
  <c r="EI49" i="64"/>
  <c r="EI63" i="64"/>
  <c r="EP163" i="64"/>
  <c r="DL163" i="68" s="1"/>
  <c r="EP150" i="64"/>
  <c r="DL150" i="68" s="1"/>
  <c r="EP137" i="64"/>
  <c r="DL137" i="68" s="1"/>
  <c r="EP111" i="64"/>
  <c r="DL111" i="68" s="1"/>
  <c r="EP124" i="64"/>
  <c r="DL124" i="68" s="1"/>
  <c r="EP72" i="64"/>
  <c r="DL72" i="68" s="1"/>
  <c r="EP98" i="64"/>
  <c r="EP85" i="64"/>
  <c r="EP46" i="64"/>
  <c r="EP59" i="64"/>
  <c r="EX163" i="64"/>
  <c r="DT163" i="68" s="1"/>
  <c r="EX150" i="64"/>
  <c r="DT150" i="68" s="1"/>
  <c r="EX137" i="64"/>
  <c r="DT137" i="68" s="1"/>
  <c r="EX111" i="64"/>
  <c r="DT111" i="68" s="1"/>
  <c r="EX124" i="64"/>
  <c r="DT124" i="68" s="1"/>
  <c r="EX98" i="64"/>
  <c r="EX72" i="64"/>
  <c r="DT72" i="68" s="1"/>
  <c r="EX85" i="64"/>
  <c r="EX46" i="64"/>
  <c r="EX59" i="64"/>
  <c r="BA8" i="64"/>
  <c r="BE8" i="64"/>
  <c r="BM8" i="64"/>
  <c r="EA176" i="64"/>
  <c r="CB134" i="68" s="1"/>
  <c r="EA162" i="64"/>
  <c r="CB120" i="68" s="1"/>
  <c r="EA148" i="64"/>
  <c r="CB106" i="68" s="1"/>
  <c r="EA134" i="64"/>
  <c r="CB92" i="68" s="1"/>
  <c r="EA120" i="64"/>
  <c r="EA106" i="64"/>
  <c r="EA64" i="64"/>
  <c r="EA92" i="64"/>
  <c r="EA78" i="64"/>
  <c r="EA22" i="64"/>
  <c r="EA50" i="64"/>
  <c r="EA36" i="64"/>
  <c r="EI176" i="64"/>
  <c r="CJ134" i="68" s="1"/>
  <c r="EI162" i="64"/>
  <c r="CJ120" i="68" s="1"/>
  <c r="EI148" i="64"/>
  <c r="CJ106" i="68" s="1"/>
  <c r="EI134" i="64"/>
  <c r="CJ92" i="68" s="1"/>
  <c r="EI120" i="64"/>
  <c r="EI106" i="64"/>
  <c r="EI92" i="64"/>
  <c r="EI64" i="64"/>
  <c r="EI78" i="64"/>
  <c r="EI50" i="64"/>
  <c r="EI22" i="64"/>
  <c r="EI36" i="64"/>
  <c r="ET164" i="64"/>
  <c r="DP164" i="68" s="1"/>
  <c r="ET151" i="64"/>
  <c r="DP151" i="68" s="1"/>
  <c r="ET125" i="64"/>
  <c r="DP125" i="68" s="1"/>
  <c r="ET138" i="64"/>
  <c r="DP138" i="68" s="1"/>
  <c r="ET112" i="64"/>
  <c r="DP112" i="68" s="1"/>
  <c r="ET60" i="64"/>
  <c r="ET99" i="64"/>
  <c r="ET47" i="64"/>
  <c r="ET86" i="64"/>
  <c r="ET73" i="64"/>
  <c r="DP73" i="68" s="1"/>
  <c r="ET34" i="64"/>
  <c r="BA9" i="64"/>
  <c r="BI9" i="64"/>
  <c r="EA177" i="64"/>
  <c r="CB135" i="68" s="1"/>
  <c r="EA163" i="64"/>
  <c r="CB121" i="68" s="1"/>
  <c r="EA135" i="64"/>
  <c r="CB93" i="68" s="1"/>
  <c r="EA149" i="64"/>
  <c r="CB107" i="68" s="1"/>
  <c r="EA121" i="64"/>
  <c r="EA107" i="64"/>
  <c r="EA93" i="64"/>
  <c r="EA79" i="64"/>
  <c r="EA65" i="64"/>
  <c r="EA51" i="64"/>
  <c r="EI177" i="64"/>
  <c r="CJ135" i="68" s="1"/>
  <c r="EI163" i="64"/>
  <c r="CJ121" i="68" s="1"/>
  <c r="EI149" i="64"/>
  <c r="CJ107" i="68" s="1"/>
  <c r="EI135" i="64"/>
  <c r="CJ93" i="68" s="1"/>
  <c r="EI121" i="64"/>
  <c r="EI107" i="64"/>
  <c r="EI65" i="64"/>
  <c r="EI93" i="64"/>
  <c r="EI79" i="64"/>
  <c r="EI51" i="64"/>
  <c r="EX165" i="64"/>
  <c r="DT165" i="68" s="1"/>
  <c r="EX152" i="64"/>
  <c r="DT152" i="68" s="1"/>
  <c r="EX139" i="64"/>
  <c r="DT139" i="68" s="1"/>
  <c r="EX126" i="64"/>
  <c r="DT126" i="68" s="1"/>
  <c r="EX113" i="64"/>
  <c r="DT113" i="68" s="1"/>
  <c r="EX100" i="64"/>
  <c r="EX87" i="64"/>
  <c r="EX74" i="64"/>
  <c r="DT74" i="68" s="1"/>
  <c r="EX48" i="64"/>
  <c r="EX22" i="64"/>
  <c r="EX61" i="64"/>
  <c r="BA10" i="64"/>
  <c r="BI10" i="64"/>
  <c r="BM10" i="64"/>
  <c r="DW178" i="64"/>
  <c r="BX136" i="68" s="1"/>
  <c r="DW164" i="64"/>
  <c r="BX122" i="68" s="1"/>
  <c r="DW150" i="64"/>
  <c r="BX108" i="68" s="1"/>
  <c r="DW136" i="64"/>
  <c r="BX94" i="68" s="1"/>
  <c r="DW122" i="64"/>
  <c r="DW80" i="64"/>
  <c r="DW108" i="64"/>
  <c r="DW94" i="64"/>
  <c r="DW66" i="64"/>
  <c r="DW38" i="64"/>
  <c r="DW52" i="64"/>
  <c r="DW24" i="64"/>
  <c r="EE178" i="64"/>
  <c r="CF136" i="68" s="1"/>
  <c r="EE164" i="64"/>
  <c r="CF122" i="68" s="1"/>
  <c r="EE150" i="64"/>
  <c r="CF108" i="68" s="1"/>
  <c r="EE136" i="64"/>
  <c r="CF94" i="68" s="1"/>
  <c r="EE122" i="64"/>
  <c r="EE94" i="64"/>
  <c r="EE80" i="64"/>
  <c r="EE66" i="64"/>
  <c r="EE38" i="64"/>
  <c r="EE108" i="64"/>
  <c r="EE52" i="64"/>
  <c r="EE24" i="64"/>
  <c r="EP166" i="64"/>
  <c r="DL166" i="68" s="1"/>
  <c r="EP153" i="64"/>
  <c r="DL153" i="68" s="1"/>
  <c r="EP127" i="64"/>
  <c r="DL127" i="68" s="1"/>
  <c r="EP140" i="64"/>
  <c r="DL140" i="68" s="1"/>
  <c r="EP101" i="64"/>
  <c r="EP114" i="64"/>
  <c r="DL114" i="68" s="1"/>
  <c r="EP62" i="64"/>
  <c r="EP75" i="64"/>
  <c r="DL75" i="68" s="1"/>
  <c r="EP88" i="64"/>
  <c r="EP49" i="64"/>
  <c r="EP36" i="64"/>
  <c r="EX166" i="64"/>
  <c r="DT166" i="68" s="1"/>
  <c r="EX153" i="64"/>
  <c r="DT153" i="68" s="1"/>
  <c r="EX127" i="64"/>
  <c r="DT127" i="68" s="1"/>
  <c r="EX140" i="64"/>
  <c r="DT140" i="68" s="1"/>
  <c r="EX101" i="64"/>
  <c r="EX114" i="64"/>
  <c r="DT114" i="68" s="1"/>
  <c r="EX62" i="64"/>
  <c r="EX88" i="64"/>
  <c r="EX49" i="64"/>
  <c r="EX75" i="64"/>
  <c r="DT75" i="68" s="1"/>
  <c r="EX36" i="64"/>
  <c r="BA11" i="64"/>
  <c r="BE11" i="64"/>
  <c r="BM11" i="64"/>
  <c r="EA179" i="64"/>
  <c r="CB137" i="68" s="1"/>
  <c r="EA165" i="64"/>
  <c r="CB123" i="68" s="1"/>
  <c r="EA151" i="64"/>
  <c r="CB109" i="68" s="1"/>
  <c r="EA137" i="64"/>
  <c r="CB95" i="68" s="1"/>
  <c r="EA123" i="64"/>
  <c r="EA109" i="64"/>
  <c r="EA81" i="64"/>
  <c r="EA95" i="64"/>
  <c r="EA67" i="64"/>
  <c r="EA53" i="64"/>
  <c r="EI179" i="64"/>
  <c r="CJ137" i="68" s="1"/>
  <c r="EI165" i="64"/>
  <c r="CJ123" i="68" s="1"/>
  <c r="EI151" i="64"/>
  <c r="CJ109" i="68" s="1"/>
  <c r="EI137" i="64"/>
  <c r="CJ95" i="68" s="1"/>
  <c r="EI123" i="64"/>
  <c r="EI109" i="64"/>
  <c r="EI95" i="64"/>
  <c r="EI81" i="64"/>
  <c r="EI67" i="64"/>
  <c r="EI53" i="64"/>
  <c r="EP167" i="64"/>
  <c r="DL167" i="68" s="1"/>
  <c r="EP154" i="64"/>
  <c r="DL154" i="68" s="1"/>
  <c r="EP141" i="64"/>
  <c r="DL141" i="68" s="1"/>
  <c r="EP128" i="64"/>
  <c r="DL128" i="68" s="1"/>
  <c r="EP115" i="64"/>
  <c r="DL115" i="68" s="1"/>
  <c r="EP76" i="64"/>
  <c r="DL76" i="68" s="1"/>
  <c r="EP102" i="64"/>
  <c r="EP89" i="64"/>
  <c r="EP63" i="64"/>
  <c r="EP50" i="64"/>
  <c r="EP24" i="64"/>
  <c r="EX167" i="64"/>
  <c r="DT167" i="68" s="1"/>
  <c r="EX154" i="64"/>
  <c r="DT154" i="68" s="1"/>
  <c r="EX141" i="64"/>
  <c r="DT141" i="68" s="1"/>
  <c r="EX128" i="64"/>
  <c r="DT128" i="68" s="1"/>
  <c r="EX115" i="64"/>
  <c r="DT115" i="68" s="1"/>
  <c r="EX76" i="64"/>
  <c r="DT76" i="68" s="1"/>
  <c r="EX102" i="64"/>
  <c r="EX89" i="64"/>
  <c r="EX63" i="64"/>
  <c r="EX50" i="64"/>
  <c r="EX24" i="64"/>
  <c r="BI12" i="64"/>
  <c r="DW166" i="64"/>
  <c r="BX124" i="68" s="1"/>
  <c r="DW180" i="64"/>
  <c r="BX138" i="68" s="1"/>
  <c r="DW152" i="64"/>
  <c r="BX110" i="68" s="1"/>
  <c r="DW138" i="64"/>
  <c r="BX96" i="68" s="1"/>
  <c r="DW124" i="64"/>
  <c r="DW68" i="64"/>
  <c r="DW110" i="64"/>
  <c r="DW96" i="64"/>
  <c r="DW54" i="64"/>
  <c r="DW82" i="64"/>
  <c r="DW26" i="64"/>
  <c r="DW40" i="64"/>
  <c r="EE180" i="64"/>
  <c r="CF138" i="68" s="1"/>
  <c r="EE166" i="64"/>
  <c r="CF124" i="68" s="1"/>
  <c r="EE152" i="64"/>
  <c r="CF110" i="68" s="1"/>
  <c r="EE138" i="64"/>
  <c r="CF96" i="68" s="1"/>
  <c r="EE124" i="64"/>
  <c r="EE96" i="64"/>
  <c r="EE68" i="64"/>
  <c r="EE54" i="64"/>
  <c r="EE26" i="64"/>
  <c r="EE110" i="64"/>
  <c r="EE82" i="64"/>
  <c r="EE40" i="64"/>
  <c r="EP168" i="64"/>
  <c r="DL168" i="68" s="1"/>
  <c r="EP155" i="64"/>
  <c r="DL155" i="68" s="1"/>
  <c r="EP129" i="64"/>
  <c r="DL129" i="68" s="1"/>
  <c r="EP142" i="64"/>
  <c r="DL142" i="68" s="1"/>
  <c r="EP103" i="64"/>
  <c r="EP64" i="64"/>
  <c r="EP116" i="64"/>
  <c r="DL116" i="68" s="1"/>
  <c r="EP77" i="64"/>
  <c r="DL77" i="68" s="1"/>
  <c r="EP51" i="64"/>
  <c r="EP38" i="64"/>
  <c r="EP90" i="64"/>
  <c r="DX171" i="64"/>
  <c r="BY129" i="68" s="1"/>
  <c r="DX157" i="64"/>
  <c r="BY115" i="68" s="1"/>
  <c r="DX115" i="64"/>
  <c r="DX143" i="64"/>
  <c r="BY101" i="68" s="1"/>
  <c r="DX129" i="64"/>
  <c r="BY87" i="68" s="1"/>
  <c r="DX87" i="64"/>
  <c r="DX73" i="64"/>
  <c r="DX59" i="64"/>
  <c r="DX31" i="64"/>
  <c r="DX45" i="64"/>
  <c r="EB171" i="64"/>
  <c r="CC129" i="68" s="1"/>
  <c r="EB157" i="64"/>
  <c r="CC115" i="68" s="1"/>
  <c r="EB143" i="64"/>
  <c r="CC101" i="68" s="1"/>
  <c r="EB129" i="64"/>
  <c r="CC87" i="68" s="1"/>
  <c r="EB115" i="64"/>
  <c r="EB87" i="64"/>
  <c r="EB73" i="64"/>
  <c r="EB59" i="64"/>
  <c r="EB31" i="64"/>
  <c r="EB45" i="64"/>
  <c r="EF171" i="64"/>
  <c r="CG129" i="68" s="1"/>
  <c r="EF157" i="64"/>
  <c r="CG115" i="68" s="1"/>
  <c r="EF115" i="64"/>
  <c r="EF129" i="64"/>
  <c r="CG87" i="68" s="1"/>
  <c r="EF87" i="64"/>
  <c r="EF73" i="64"/>
  <c r="EF143" i="64"/>
  <c r="CG101" i="68" s="1"/>
  <c r="EF59" i="64"/>
  <c r="EF31" i="64"/>
  <c r="EF45" i="64"/>
  <c r="EJ171" i="64"/>
  <c r="CK129" i="68" s="1"/>
  <c r="EJ157" i="64"/>
  <c r="CK115" i="68" s="1"/>
  <c r="EJ115" i="64"/>
  <c r="EJ143" i="64"/>
  <c r="CK101" i="68" s="1"/>
  <c r="EJ129" i="64"/>
  <c r="CK87" i="68" s="1"/>
  <c r="EJ87" i="64"/>
  <c r="EJ73" i="64"/>
  <c r="EJ59" i="64"/>
  <c r="EJ31" i="64"/>
  <c r="EJ45" i="64"/>
  <c r="EQ159" i="64"/>
  <c r="DM159" i="68" s="1"/>
  <c r="EQ146" i="64"/>
  <c r="DM146" i="68" s="1"/>
  <c r="EQ120" i="64"/>
  <c r="DM120" i="68" s="1"/>
  <c r="EQ94" i="64"/>
  <c r="EQ133" i="64"/>
  <c r="DM133" i="68" s="1"/>
  <c r="EQ81" i="64"/>
  <c r="EQ107" i="64"/>
  <c r="DM107" i="68" s="1"/>
  <c r="EQ55" i="64"/>
  <c r="EQ68" i="64"/>
  <c r="DM68" i="68" s="1"/>
  <c r="EQ42" i="64"/>
  <c r="EQ29" i="64"/>
  <c r="EU159" i="64"/>
  <c r="DQ159" i="68" s="1"/>
  <c r="EU146" i="64"/>
  <c r="DQ146" i="68" s="1"/>
  <c r="EU133" i="64"/>
  <c r="DQ133" i="68" s="1"/>
  <c r="EU120" i="64"/>
  <c r="DQ120" i="68" s="1"/>
  <c r="EU107" i="64"/>
  <c r="DQ107" i="68" s="1"/>
  <c r="EU94" i="64"/>
  <c r="EU81" i="64"/>
  <c r="EU55" i="64"/>
  <c r="EU68" i="64"/>
  <c r="DQ68" i="68" s="1"/>
  <c r="EU42" i="64"/>
  <c r="EU29" i="64"/>
  <c r="EY146" i="64"/>
  <c r="DU146" i="68" s="1"/>
  <c r="EY159" i="64"/>
  <c r="DU159" i="68" s="1"/>
  <c r="EY133" i="64"/>
  <c r="DU133" i="68" s="1"/>
  <c r="EY120" i="64"/>
  <c r="DU120" i="68" s="1"/>
  <c r="EY107" i="64"/>
  <c r="DU107" i="68" s="1"/>
  <c r="EY94" i="64"/>
  <c r="EY81" i="64"/>
  <c r="EY55" i="64"/>
  <c r="EY68" i="64"/>
  <c r="DU68" i="68" s="1"/>
  <c r="EY42" i="64"/>
  <c r="EY29" i="64"/>
  <c r="DX172" i="64"/>
  <c r="BY130" i="68" s="1"/>
  <c r="DX158" i="64"/>
  <c r="BY116" i="68" s="1"/>
  <c r="DX144" i="64"/>
  <c r="BY102" i="68" s="1"/>
  <c r="DX130" i="64"/>
  <c r="BY88" i="68" s="1"/>
  <c r="DX116" i="64"/>
  <c r="DX102" i="64"/>
  <c r="DX88" i="64"/>
  <c r="DX74" i="64"/>
  <c r="DX60" i="64"/>
  <c r="DX18" i="64"/>
  <c r="DX46" i="64"/>
  <c r="EB172" i="64"/>
  <c r="CC130" i="68" s="1"/>
  <c r="EB158" i="64"/>
  <c r="CC116" i="68" s="1"/>
  <c r="EB144" i="64"/>
  <c r="CC102" i="68" s="1"/>
  <c r="EB130" i="64"/>
  <c r="CC88" i="68" s="1"/>
  <c r="EB116" i="64"/>
  <c r="EB102" i="64"/>
  <c r="EB88" i="64"/>
  <c r="EB18" i="64"/>
  <c r="EB74" i="64"/>
  <c r="EB60" i="64"/>
  <c r="EB46" i="64"/>
  <c r="EF172" i="64"/>
  <c r="CG130" i="68" s="1"/>
  <c r="EF158" i="64"/>
  <c r="CG116" i="68" s="1"/>
  <c r="EF144" i="64"/>
  <c r="CG102" i="68" s="1"/>
  <c r="EF130" i="64"/>
  <c r="CG88" i="68" s="1"/>
  <c r="EF116" i="64"/>
  <c r="EF102" i="64"/>
  <c r="EF88" i="64"/>
  <c r="EF74" i="64"/>
  <c r="EF60" i="64"/>
  <c r="EF18" i="64"/>
  <c r="EF46" i="64"/>
  <c r="EJ172" i="64"/>
  <c r="CK130" i="68" s="1"/>
  <c r="EJ158" i="64"/>
  <c r="CK116" i="68" s="1"/>
  <c r="EJ144" i="64"/>
  <c r="CK102" i="68" s="1"/>
  <c r="EJ130" i="64"/>
  <c r="CK88" i="68" s="1"/>
  <c r="EJ116" i="64"/>
  <c r="EJ102" i="64"/>
  <c r="EJ88" i="64"/>
  <c r="EJ18" i="64"/>
  <c r="EJ74" i="64"/>
  <c r="EJ60" i="64"/>
  <c r="EJ46" i="64"/>
  <c r="EQ160" i="64"/>
  <c r="DM160" i="68" s="1"/>
  <c r="EQ147" i="64"/>
  <c r="DM147" i="68" s="1"/>
  <c r="EQ134" i="64"/>
  <c r="DM134" i="68" s="1"/>
  <c r="EQ121" i="64"/>
  <c r="DM121" i="68" s="1"/>
  <c r="EQ108" i="64"/>
  <c r="DM108" i="68" s="1"/>
  <c r="EQ95" i="64"/>
  <c r="EQ69" i="64"/>
  <c r="DM69" i="68" s="1"/>
  <c r="EQ82" i="64"/>
  <c r="EQ56" i="64"/>
  <c r="EQ43" i="64"/>
  <c r="EU160" i="64"/>
  <c r="DQ160" i="68" s="1"/>
  <c r="EU147" i="64"/>
  <c r="DQ147" i="68" s="1"/>
  <c r="EU134" i="64"/>
  <c r="DQ134" i="68" s="1"/>
  <c r="EU121" i="64"/>
  <c r="DQ121" i="68" s="1"/>
  <c r="EU108" i="64"/>
  <c r="DQ108" i="68" s="1"/>
  <c r="EU69" i="64"/>
  <c r="DQ69" i="68" s="1"/>
  <c r="EU95" i="64"/>
  <c r="EU82" i="64"/>
  <c r="EU56" i="64"/>
  <c r="EU43" i="64"/>
  <c r="EY160" i="64"/>
  <c r="DU160" i="68" s="1"/>
  <c r="EY147" i="64"/>
  <c r="DU147" i="68" s="1"/>
  <c r="EY134" i="64"/>
  <c r="DU134" i="68" s="1"/>
  <c r="EY121" i="64"/>
  <c r="DU121" i="68" s="1"/>
  <c r="EY108" i="64"/>
  <c r="DU108" i="68" s="1"/>
  <c r="EY69" i="64"/>
  <c r="DU69" i="68" s="1"/>
  <c r="EY95" i="64"/>
  <c r="EY82" i="64"/>
  <c r="EY17" i="64"/>
  <c r="EY56" i="64"/>
  <c r="EY43" i="64"/>
  <c r="DX173" i="64"/>
  <c r="BY131" i="68" s="1"/>
  <c r="DX159" i="64"/>
  <c r="BY117" i="68" s="1"/>
  <c r="DX117" i="64"/>
  <c r="DX145" i="64"/>
  <c r="BY103" i="68" s="1"/>
  <c r="DX131" i="64"/>
  <c r="BY89" i="68" s="1"/>
  <c r="DX103" i="64"/>
  <c r="DX89" i="64"/>
  <c r="DX61" i="64"/>
  <c r="DX75" i="64"/>
  <c r="DX19" i="64"/>
  <c r="DX47" i="64"/>
  <c r="DX33" i="64"/>
  <c r="EB173" i="64"/>
  <c r="CC131" i="68" s="1"/>
  <c r="EB159" i="64"/>
  <c r="CC117" i="68" s="1"/>
  <c r="EB145" i="64"/>
  <c r="CC103" i="68" s="1"/>
  <c r="EB131" i="64"/>
  <c r="CC89" i="68" s="1"/>
  <c r="EB117" i="64"/>
  <c r="EB89" i="64"/>
  <c r="EB61" i="64"/>
  <c r="EB103" i="64"/>
  <c r="EB75" i="64"/>
  <c r="EB19" i="64"/>
  <c r="EB47" i="64"/>
  <c r="EB33" i="64"/>
  <c r="EF173" i="64"/>
  <c r="CG131" i="68" s="1"/>
  <c r="EF159" i="64"/>
  <c r="CG117" i="68" s="1"/>
  <c r="EF117" i="64"/>
  <c r="EF145" i="64"/>
  <c r="CG103" i="68" s="1"/>
  <c r="EF131" i="64"/>
  <c r="CG89" i="68" s="1"/>
  <c r="EF103" i="64"/>
  <c r="EF89" i="64"/>
  <c r="EF61" i="64"/>
  <c r="EF75" i="64"/>
  <c r="EF19" i="64"/>
  <c r="EF47" i="64"/>
  <c r="EF33" i="64"/>
  <c r="EJ173" i="64"/>
  <c r="CK131" i="68" s="1"/>
  <c r="EJ159" i="64"/>
  <c r="CK117" i="68" s="1"/>
  <c r="EJ117" i="64"/>
  <c r="EJ145" i="64"/>
  <c r="CK103" i="68" s="1"/>
  <c r="EJ131" i="64"/>
  <c r="CK89" i="68" s="1"/>
  <c r="EJ89" i="64"/>
  <c r="EJ61" i="64"/>
  <c r="EJ103" i="64"/>
  <c r="EJ75" i="64"/>
  <c r="EJ19" i="64"/>
  <c r="EJ47" i="64"/>
  <c r="EJ33" i="64"/>
  <c r="EQ161" i="64"/>
  <c r="DM161" i="68" s="1"/>
  <c r="EQ148" i="64"/>
  <c r="DM148" i="68" s="1"/>
  <c r="EQ122" i="64"/>
  <c r="DM122" i="68" s="1"/>
  <c r="EQ109" i="64"/>
  <c r="DM109" i="68" s="1"/>
  <c r="EQ135" i="64"/>
  <c r="DM135" i="68" s="1"/>
  <c r="EQ96" i="64"/>
  <c r="EQ57" i="64"/>
  <c r="EQ83" i="64"/>
  <c r="EQ31" i="64"/>
  <c r="EQ18" i="64"/>
  <c r="EQ70" i="64"/>
  <c r="DM70" i="68" s="1"/>
  <c r="EQ44" i="64"/>
  <c r="EU161" i="64"/>
  <c r="DQ161" i="68" s="1"/>
  <c r="EU148" i="64"/>
  <c r="DQ148" i="68" s="1"/>
  <c r="EU135" i="64"/>
  <c r="DQ135" i="68" s="1"/>
  <c r="EU122" i="64"/>
  <c r="DQ122" i="68" s="1"/>
  <c r="EU96" i="64"/>
  <c r="EU57" i="64"/>
  <c r="EU109" i="64"/>
  <c r="DQ109" i="68" s="1"/>
  <c r="EU70" i="64"/>
  <c r="DQ70" i="68" s="1"/>
  <c r="EU31" i="64"/>
  <c r="EU18" i="64"/>
  <c r="EU83" i="64"/>
  <c r="EU44" i="64"/>
  <c r="EY148" i="64"/>
  <c r="DU148" i="68" s="1"/>
  <c r="EY161" i="64"/>
  <c r="DU161" i="68" s="1"/>
  <c r="EY135" i="64"/>
  <c r="DU135" i="68" s="1"/>
  <c r="EY122" i="64"/>
  <c r="DU122" i="68" s="1"/>
  <c r="EY109" i="64"/>
  <c r="DU109" i="68" s="1"/>
  <c r="EY96" i="64"/>
  <c r="EY57" i="64"/>
  <c r="EY31" i="64"/>
  <c r="EY18" i="64"/>
  <c r="EY83" i="64"/>
  <c r="EY70" i="64"/>
  <c r="DU70" i="68" s="1"/>
  <c r="EY44" i="64"/>
  <c r="DX174" i="64"/>
  <c r="BY132" i="68" s="1"/>
  <c r="DX160" i="64"/>
  <c r="BY118" i="68" s="1"/>
  <c r="DX146" i="64"/>
  <c r="BY104" i="68" s="1"/>
  <c r="DX132" i="64"/>
  <c r="BY90" i="68" s="1"/>
  <c r="DX118" i="64"/>
  <c r="DX104" i="64"/>
  <c r="DX90" i="64"/>
  <c r="DX76" i="64"/>
  <c r="DX62" i="64"/>
  <c r="DX48" i="64"/>
  <c r="EB174" i="64"/>
  <c r="CC132" i="68" s="1"/>
  <c r="EB160" i="64"/>
  <c r="CC118" i="68" s="1"/>
  <c r="EB146" i="64"/>
  <c r="CC104" i="68" s="1"/>
  <c r="EB132" i="64"/>
  <c r="CC90" i="68" s="1"/>
  <c r="EB118" i="64"/>
  <c r="EB104" i="64"/>
  <c r="EB90" i="64"/>
  <c r="EB76" i="64"/>
  <c r="EB62" i="64"/>
  <c r="EB48" i="64"/>
  <c r="EF174" i="64"/>
  <c r="CG132" i="68" s="1"/>
  <c r="EF160" i="64"/>
  <c r="CG118" i="68" s="1"/>
  <c r="EF146" i="64"/>
  <c r="CG104" i="68" s="1"/>
  <c r="EF132" i="64"/>
  <c r="CG90" i="68" s="1"/>
  <c r="EF118" i="64"/>
  <c r="EF104" i="64"/>
  <c r="EF90" i="64"/>
  <c r="EF48" i="64"/>
  <c r="EF76" i="64"/>
  <c r="EF62" i="64"/>
  <c r="EJ174" i="64"/>
  <c r="CK132" i="68" s="1"/>
  <c r="EJ160" i="64"/>
  <c r="CK118" i="68" s="1"/>
  <c r="EJ146" i="64"/>
  <c r="CK104" i="68" s="1"/>
  <c r="EJ132" i="64"/>
  <c r="CK90" i="68" s="1"/>
  <c r="EJ118" i="64"/>
  <c r="EJ104" i="64"/>
  <c r="EJ90" i="64"/>
  <c r="EJ76" i="64"/>
  <c r="EJ62" i="64"/>
  <c r="EJ48" i="64"/>
  <c r="EQ162" i="64"/>
  <c r="DM162" i="68" s="1"/>
  <c r="EQ149" i="64"/>
  <c r="DM149" i="68" s="1"/>
  <c r="EQ136" i="64"/>
  <c r="DM136" i="68" s="1"/>
  <c r="EQ123" i="64"/>
  <c r="DM123" i="68" s="1"/>
  <c r="EQ110" i="64"/>
  <c r="DM110" i="68" s="1"/>
  <c r="EQ97" i="64"/>
  <c r="EQ84" i="64"/>
  <c r="EQ71" i="64"/>
  <c r="DM71" i="68" s="1"/>
  <c r="EQ58" i="64"/>
  <c r="EQ19" i="64"/>
  <c r="EQ45" i="64"/>
  <c r="EU162" i="64"/>
  <c r="DQ162" i="68" s="1"/>
  <c r="EU149" i="64"/>
  <c r="DQ149" i="68" s="1"/>
  <c r="EU136" i="64"/>
  <c r="DQ136" i="68" s="1"/>
  <c r="EU123" i="64"/>
  <c r="DQ123" i="68" s="1"/>
  <c r="EU110" i="64"/>
  <c r="DQ110" i="68" s="1"/>
  <c r="EU84" i="64"/>
  <c r="EU97" i="64"/>
  <c r="EU71" i="64"/>
  <c r="DQ71" i="68" s="1"/>
  <c r="EU19" i="64"/>
  <c r="EU58" i="64"/>
  <c r="EU45" i="64"/>
  <c r="EY162" i="64"/>
  <c r="DU162" i="68" s="1"/>
  <c r="EY149" i="64"/>
  <c r="DU149" i="68" s="1"/>
  <c r="EY136" i="64"/>
  <c r="DU136" i="68" s="1"/>
  <c r="EY123" i="64"/>
  <c r="DU123" i="68" s="1"/>
  <c r="EY110" i="64"/>
  <c r="DU110" i="68" s="1"/>
  <c r="EY84" i="64"/>
  <c r="EY97" i="64"/>
  <c r="EY71" i="64"/>
  <c r="DU71" i="68" s="1"/>
  <c r="EY58" i="64"/>
  <c r="EY19" i="64"/>
  <c r="EY45" i="64"/>
  <c r="DX175" i="64"/>
  <c r="BY133" i="68" s="1"/>
  <c r="DX147" i="64"/>
  <c r="BY105" i="68" s="1"/>
  <c r="DX161" i="64"/>
  <c r="BY119" i="68" s="1"/>
  <c r="DX133" i="64"/>
  <c r="BY91" i="68" s="1"/>
  <c r="DX119" i="64"/>
  <c r="DX105" i="64"/>
  <c r="DX91" i="64"/>
  <c r="DX77" i="64"/>
  <c r="DX63" i="64"/>
  <c r="DX49" i="64"/>
  <c r="DX35" i="64"/>
  <c r="EB175" i="64"/>
  <c r="CC133" i="68" s="1"/>
  <c r="EB147" i="64"/>
  <c r="CC105" i="68" s="1"/>
  <c r="EB161" i="64"/>
  <c r="CC119" i="68" s="1"/>
  <c r="EB119" i="64"/>
  <c r="EB133" i="64"/>
  <c r="CC91" i="68" s="1"/>
  <c r="EB91" i="64"/>
  <c r="EB77" i="64"/>
  <c r="EB105" i="64"/>
  <c r="EB63" i="64"/>
  <c r="EB35" i="64"/>
  <c r="EB49" i="64"/>
  <c r="EF175" i="64"/>
  <c r="CG133" i="68" s="1"/>
  <c r="EF161" i="64"/>
  <c r="CG119" i="68" s="1"/>
  <c r="EF147" i="64"/>
  <c r="CG105" i="68" s="1"/>
  <c r="EF119" i="64"/>
  <c r="EF133" i="64"/>
  <c r="CG91" i="68" s="1"/>
  <c r="EF105" i="64"/>
  <c r="EF91" i="64"/>
  <c r="EF77" i="64"/>
  <c r="EF63" i="64"/>
  <c r="EF35" i="64"/>
  <c r="EF49" i="64"/>
  <c r="EJ175" i="64"/>
  <c r="CK133" i="68" s="1"/>
  <c r="EJ147" i="64"/>
  <c r="CK105" i="68" s="1"/>
  <c r="EJ161" i="64"/>
  <c r="CK119" i="68" s="1"/>
  <c r="EJ119" i="64"/>
  <c r="EJ133" i="64"/>
  <c r="CK91" i="68" s="1"/>
  <c r="EJ91" i="64"/>
  <c r="EJ77" i="64"/>
  <c r="EJ105" i="64"/>
  <c r="EJ63" i="64"/>
  <c r="EJ49" i="64"/>
  <c r="EJ35" i="64"/>
  <c r="EQ163" i="64"/>
  <c r="DM163" i="68" s="1"/>
  <c r="EQ150" i="64"/>
  <c r="DM150" i="68" s="1"/>
  <c r="EQ124" i="64"/>
  <c r="DM124" i="68" s="1"/>
  <c r="EQ137" i="64"/>
  <c r="DM137" i="68" s="1"/>
  <c r="EQ111" i="64"/>
  <c r="DM111" i="68" s="1"/>
  <c r="EQ98" i="64"/>
  <c r="EQ85" i="64"/>
  <c r="EQ59" i="64"/>
  <c r="EQ72" i="64"/>
  <c r="DM72" i="68" s="1"/>
  <c r="EQ46" i="64"/>
  <c r="EQ33" i="64"/>
  <c r="EU163" i="64"/>
  <c r="DQ163" i="68" s="1"/>
  <c r="EU150" i="64"/>
  <c r="DQ150" i="68" s="1"/>
  <c r="EU124" i="64"/>
  <c r="DQ124" i="68" s="1"/>
  <c r="EU137" i="64"/>
  <c r="DQ137" i="68" s="1"/>
  <c r="EU98" i="64"/>
  <c r="EU111" i="64"/>
  <c r="DQ111" i="68" s="1"/>
  <c r="EU85" i="64"/>
  <c r="EU59" i="64"/>
  <c r="EU72" i="64"/>
  <c r="DQ72" i="68" s="1"/>
  <c r="EU46" i="64"/>
  <c r="EU33" i="64"/>
  <c r="EY163" i="64"/>
  <c r="DU163" i="68" s="1"/>
  <c r="EY150" i="64"/>
  <c r="DU150" i="68" s="1"/>
  <c r="EY124" i="64"/>
  <c r="DU124" i="68" s="1"/>
  <c r="EY137" i="64"/>
  <c r="DU137" i="68" s="1"/>
  <c r="EY111" i="64"/>
  <c r="DU111" i="68" s="1"/>
  <c r="EY98" i="64"/>
  <c r="EY85" i="64"/>
  <c r="EY59" i="64"/>
  <c r="EY72" i="64"/>
  <c r="DU72" i="68" s="1"/>
  <c r="EY46" i="64"/>
  <c r="EY33" i="64"/>
  <c r="BB8" i="64"/>
  <c r="BF8" i="64"/>
  <c r="BJ8" i="64"/>
  <c r="BN8" i="64"/>
  <c r="DX176" i="64"/>
  <c r="BY134" i="68" s="1"/>
  <c r="DX162" i="64"/>
  <c r="BY120" i="68" s="1"/>
  <c r="DX148" i="64"/>
  <c r="BY106" i="68" s="1"/>
  <c r="DX134" i="64"/>
  <c r="BY92" i="68" s="1"/>
  <c r="DX120" i="64"/>
  <c r="DX106" i="64"/>
  <c r="DX92" i="64"/>
  <c r="DX78" i="64"/>
  <c r="DX64" i="64"/>
  <c r="DX50" i="64"/>
  <c r="EB176" i="64"/>
  <c r="CC134" i="68" s="1"/>
  <c r="EB162" i="64"/>
  <c r="CC120" i="68" s="1"/>
  <c r="EB148" i="64"/>
  <c r="CC106" i="68" s="1"/>
  <c r="EB134" i="64"/>
  <c r="CC92" i="68" s="1"/>
  <c r="EB120" i="64"/>
  <c r="EB106" i="64"/>
  <c r="EB92" i="64"/>
  <c r="EB78" i="64"/>
  <c r="EB50" i="64"/>
  <c r="EB64" i="64"/>
  <c r="EF176" i="64"/>
  <c r="CG134" i="68" s="1"/>
  <c r="EF162" i="64"/>
  <c r="CG120" i="68" s="1"/>
  <c r="EF148" i="64"/>
  <c r="CG106" i="68" s="1"/>
  <c r="EF134" i="64"/>
  <c r="CG92" i="68" s="1"/>
  <c r="EF120" i="64"/>
  <c r="EF106" i="64"/>
  <c r="EF92" i="64"/>
  <c r="EF78" i="64"/>
  <c r="EF64" i="64"/>
  <c r="EF50" i="64"/>
  <c r="EJ176" i="64"/>
  <c r="CK134" i="68" s="1"/>
  <c r="EJ162" i="64"/>
  <c r="CK120" i="68" s="1"/>
  <c r="EJ148" i="64"/>
  <c r="CK106" i="68" s="1"/>
  <c r="EJ134" i="64"/>
  <c r="CK92" i="68" s="1"/>
  <c r="EJ120" i="64"/>
  <c r="EJ106" i="64"/>
  <c r="EJ92" i="64"/>
  <c r="EJ78" i="64"/>
  <c r="EJ64" i="64"/>
  <c r="EJ50" i="64"/>
  <c r="EQ164" i="64"/>
  <c r="DM164" i="68" s="1"/>
  <c r="EQ151" i="64"/>
  <c r="DM151" i="68" s="1"/>
  <c r="EQ138" i="64"/>
  <c r="DM138" i="68" s="1"/>
  <c r="EQ125" i="64"/>
  <c r="DM125" i="68" s="1"/>
  <c r="EQ112" i="64"/>
  <c r="DM112" i="68" s="1"/>
  <c r="EQ99" i="64"/>
  <c r="EQ73" i="64"/>
  <c r="DM73" i="68" s="1"/>
  <c r="EQ86" i="64"/>
  <c r="EQ60" i="64"/>
  <c r="EQ47" i="64"/>
  <c r="EU164" i="64"/>
  <c r="DQ164" i="68" s="1"/>
  <c r="EU151" i="64"/>
  <c r="DQ151" i="68" s="1"/>
  <c r="EU138" i="64"/>
  <c r="DQ138" i="68" s="1"/>
  <c r="EU112" i="64"/>
  <c r="DQ112" i="68" s="1"/>
  <c r="EU73" i="64"/>
  <c r="DQ73" i="68" s="1"/>
  <c r="EU125" i="64"/>
  <c r="DQ125" i="68" s="1"/>
  <c r="EU99" i="64"/>
  <c r="EU86" i="64"/>
  <c r="EU60" i="64"/>
  <c r="EU47" i="64"/>
  <c r="EY164" i="64"/>
  <c r="DU164" i="68" s="1"/>
  <c r="EY151" i="64"/>
  <c r="DU151" i="68" s="1"/>
  <c r="EY138" i="64"/>
  <c r="DU138" i="68" s="1"/>
  <c r="EY125" i="64"/>
  <c r="DU125" i="68" s="1"/>
  <c r="EY112" i="64"/>
  <c r="DU112" i="68" s="1"/>
  <c r="EY73" i="64"/>
  <c r="DU73" i="68" s="1"/>
  <c r="EY99" i="64"/>
  <c r="EY86" i="64"/>
  <c r="EY60" i="64"/>
  <c r="EY47" i="64"/>
  <c r="BB9" i="64"/>
  <c r="BF9" i="64"/>
  <c r="BJ9" i="64"/>
  <c r="BN9" i="64"/>
  <c r="DX177" i="64"/>
  <c r="BY135" i="68" s="1"/>
  <c r="DX163" i="64"/>
  <c r="BY121" i="68" s="1"/>
  <c r="DX149" i="64"/>
  <c r="BY107" i="68" s="1"/>
  <c r="DX135" i="64"/>
  <c r="BY93" i="68" s="1"/>
  <c r="DX121" i="64"/>
  <c r="DX65" i="64"/>
  <c r="DX107" i="64"/>
  <c r="DX79" i="64"/>
  <c r="DX93" i="64"/>
  <c r="DX23" i="64"/>
  <c r="DX51" i="64"/>
  <c r="DX37" i="64"/>
  <c r="EB177" i="64"/>
  <c r="CC135" i="68" s="1"/>
  <c r="EB163" i="64"/>
  <c r="CC121" i="68" s="1"/>
  <c r="EB149" i="64"/>
  <c r="CC107" i="68" s="1"/>
  <c r="EB121" i="64"/>
  <c r="EB107" i="64"/>
  <c r="EB93" i="64"/>
  <c r="EB65" i="64"/>
  <c r="EB135" i="64"/>
  <c r="CC93" i="68" s="1"/>
  <c r="EB79" i="64"/>
  <c r="EB51" i="64"/>
  <c r="EB23" i="64"/>
  <c r="EB37" i="64"/>
  <c r="EF177" i="64"/>
  <c r="CG135" i="68" s="1"/>
  <c r="EF163" i="64"/>
  <c r="CG121" i="68" s="1"/>
  <c r="EF149" i="64"/>
  <c r="CG107" i="68" s="1"/>
  <c r="EF121" i="64"/>
  <c r="EF135" i="64"/>
  <c r="CG93" i="68" s="1"/>
  <c r="EF65" i="64"/>
  <c r="EF93" i="64"/>
  <c r="EF107" i="64"/>
  <c r="EF79" i="64"/>
  <c r="EF51" i="64"/>
  <c r="EF23" i="64"/>
  <c r="EF37" i="64"/>
  <c r="EJ177" i="64"/>
  <c r="CK135" i="68" s="1"/>
  <c r="EJ163" i="64"/>
  <c r="CK121" i="68" s="1"/>
  <c r="EJ149" i="64"/>
  <c r="CK107" i="68" s="1"/>
  <c r="EJ121" i="64"/>
  <c r="EJ135" i="64"/>
  <c r="CK93" i="68" s="1"/>
  <c r="EJ107" i="64"/>
  <c r="EJ65" i="64"/>
  <c r="EJ93" i="64"/>
  <c r="EJ79" i="64"/>
  <c r="EJ23" i="64"/>
  <c r="EJ51" i="64"/>
  <c r="EJ37" i="64"/>
  <c r="EQ165" i="64"/>
  <c r="DM165" i="68" s="1"/>
  <c r="EQ152" i="64"/>
  <c r="DM152" i="68" s="1"/>
  <c r="EQ126" i="64"/>
  <c r="DM126" i="68" s="1"/>
  <c r="EQ113" i="64"/>
  <c r="DM113" i="68" s="1"/>
  <c r="EQ100" i="64"/>
  <c r="EQ139" i="64"/>
  <c r="DM139" i="68" s="1"/>
  <c r="EQ87" i="64"/>
  <c r="EQ61" i="64"/>
  <c r="EQ35" i="64"/>
  <c r="EQ48" i="64"/>
  <c r="EQ74" i="64"/>
  <c r="DM74" i="68" s="1"/>
  <c r="EU165" i="64"/>
  <c r="DQ165" i="68" s="1"/>
  <c r="EU152" i="64"/>
  <c r="DQ152" i="68" s="1"/>
  <c r="EU126" i="64"/>
  <c r="DQ126" i="68" s="1"/>
  <c r="EU113" i="64"/>
  <c r="DQ113" i="68" s="1"/>
  <c r="EU139" i="64"/>
  <c r="DQ139" i="68" s="1"/>
  <c r="EU100" i="64"/>
  <c r="EU87" i="64"/>
  <c r="EU61" i="64"/>
  <c r="EU74" i="64"/>
  <c r="DQ74" i="68" s="1"/>
  <c r="EU35" i="64"/>
  <c r="EU48" i="64"/>
  <c r="EY165" i="64"/>
  <c r="DU165" i="68" s="1"/>
  <c r="EY152" i="64"/>
  <c r="DU152" i="68" s="1"/>
  <c r="EY126" i="64"/>
  <c r="DU126" i="68" s="1"/>
  <c r="EY113" i="64"/>
  <c r="DU113" i="68" s="1"/>
  <c r="EY139" i="64"/>
  <c r="DU139" i="68" s="1"/>
  <c r="EY100" i="64"/>
  <c r="EY87" i="64"/>
  <c r="EY61" i="64"/>
  <c r="EY48" i="64"/>
  <c r="EY35" i="64"/>
  <c r="EY74" i="64"/>
  <c r="DU74" i="68" s="1"/>
  <c r="BB10" i="64"/>
  <c r="BF10" i="64"/>
  <c r="BJ10" i="64"/>
  <c r="BN10" i="64"/>
  <c r="DX178" i="64"/>
  <c r="BY136" i="68" s="1"/>
  <c r="DX164" i="64"/>
  <c r="BY122" i="68" s="1"/>
  <c r="DX150" i="64"/>
  <c r="BY108" i="68" s="1"/>
  <c r="DX136" i="64"/>
  <c r="BY94" i="68" s="1"/>
  <c r="DX122" i="64"/>
  <c r="DX108" i="64"/>
  <c r="DX94" i="64"/>
  <c r="DX52" i="64"/>
  <c r="DX66" i="64"/>
  <c r="DX80" i="64"/>
  <c r="EB178" i="64"/>
  <c r="CC136" i="68" s="1"/>
  <c r="EB164" i="64"/>
  <c r="CC122" i="68" s="1"/>
  <c r="EB150" i="64"/>
  <c r="CC108" i="68" s="1"/>
  <c r="EB136" i="64"/>
  <c r="CC94" i="68" s="1"/>
  <c r="EB122" i="64"/>
  <c r="EB108" i="64"/>
  <c r="EB94" i="64"/>
  <c r="EB52" i="64"/>
  <c r="EB66" i="64"/>
  <c r="EB80" i="64"/>
  <c r="EF178" i="64"/>
  <c r="CG136" i="68" s="1"/>
  <c r="EF164" i="64"/>
  <c r="CG122" i="68" s="1"/>
  <c r="EF150" i="64"/>
  <c r="CG108" i="68" s="1"/>
  <c r="EF136" i="64"/>
  <c r="CG94" i="68" s="1"/>
  <c r="EF122" i="64"/>
  <c r="EF108" i="64"/>
  <c r="EF94" i="64"/>
  <c r="EF52" i="64"/>
  <c r="EF80" i="64"/>
  <c r="EF66" i="64"/>
  <c r="EJ178" i="64"/>
  <c r="CK136" i="68" s="1"/>
  <c r="EJ164" i="64"/>
  <c r="CK122" i="68" s="1"/>
  <c r="EJ150" i="64"/>
  <c r="CK108" i="68" s="1"/>
  <c r="EJ136" i="64"/>
  <c r="CK94" i="68" s="1"/>
  <c r="EJ122" i="64"/>
  <c r="EJ108" i="64"/>
  <c r="EJ94" i="64"/>
  <c r="EJ52" i="64"/>
  <c r="EJ80" i="64"/>
  <c r="EJ66" i="64"/>
  <c r="EQ166" i="64"/>
  <c r="DM166" i="68" s="1"/>
  <c r="EQ153" i="64"/>
  <c r="DM153" i="68" s="1"/>
  <c r="EQ140" i="64"/>
  <c r="DM140" i="68" s="1"/>
  <c r="EQ114" i="64"/>
  <c r="DM114" i="68" s="1"/>
  <c r="EQ127" i="64"/>
  <c r="DM127" i="68" s="1"/>
  <c r="EQ101" i="64"/>
  <c r="EQ88" i="64"/>
  <c r="EQ75" i="64"/>
  <c r="DM75" i="68" s="1"/>
  <c r="EQ62" i="64"/>
  <c r="EQ49" i="64"/>
  <c r="EQ23" i="64"/>
  <c r="EU166" i="64"/>
  <c r="DQ166" i="68" s="1"/>
  <c r="EU153" i="64"/>
  <c r="DQ153" i="68" s="1"/>
  <c r="EU140" i="64"/>
  <c r="DQ140" i="68" s="1"/>
  <c r="EU127" i="64"/>
  <c r="DQ127" i="68" s="1"/>
  <c r="EU114" i="64"/>
  <c r="DQ114" i="68" s="1"/>
  <c r="EU101" i="64"/>
  <c r="EU88" i="64"/>
  <c r="EU75" i="64"/>
  <c r="DQ75" i="68" s="1"/>
  <c r="EU23" i="64"/>
  <c r="EU49" i="64"/>
  <c r="EU62" i="64"/>
  <c r="EY166" i="64"/>
  <c r="DU166" i="68" s="1"/>
  <c r="EY153" i="64"/>
  <c r="DU153" i="68" s="1"/>
  <c r="EY140" i="64"/>
  <c r="DU140" i="68" s="1"/>
  <c r="EY127" i="64"/>
  <c r="DU127" i="68" s="1"/>
  <c r="EY114" i="64"/>
  <c r="DU114" i="68" s="1"/>
  <c r="EY101" i="64"/>
  <c r="EY88" i="64"/>
  <c r="EY75" i="64"/>
  <c r="DU75" i="68" s="1"/>
  <c r="EY62" i="64"/>
  <c r="EY23" i="64"/>
  <c r="EY49" i="64"/>
  <c r="BB11" i="64"/>
  <c r="BF11" i="64"/>
  <c r="BJ11" i="64"/>
  <c r="BN11" i="64"/>
  <c r="DX179" i="64"/>
  <c r="BY137" i="68" s="1"/>
  <c r="DX165" i="64"/>
  <c r="BY123" i="68" s="1"/>
  <c r="DX151" i="64"/>
  <c r="BY109" i="68" s="1"/>
  <c r="DX137" i="64"/>
  <c r="BY95" i="68" s="1"/>
  <c r="DX123" i="64"/>
  <c r="DX109" i="64"/>
  <c r="DX95" i="64"/>
  <c r="DX81" i="64"/>
  <c r="DX53" i="64"/>
  <c r="DX67" i="64"/>
  <c r="DX39" i="64"/>
  <c r="DX25" i="64"/>
  <c r="EB165" i="64"/>
  <c r="CC123" i="68" s="1"/>
  <c r="EB179" i="64"/>
  <c r="CC137" i="68" s="1"/>
  <c r="EB151" i="64"/>
  <c r="CC109" i="68" s="1"/>
  <c r="EB123" i="64"/>
  <c r="EB137" i="64"/>
  <c r="CC95" i="68" s="1"/>
  <c r="EB81" i="64"/>
  <c r="EB53" i="64"/>
  <c r="EB95" i="64"/>
  <c r="EB109" i="64"/>
  <c r="EB67" i="64"/>
  <c r="EB39" i="64"/>
  <c r="EB25" i="64"/>
  <c r="EF179" i="64"/>
  <c r="CG137" i="68" s="1"/>
  <c r="EF165" i="64"/>
  <c r="CG123" i="68" s="1"/>
  <c r="EF151" i="64"/>
  <c r="CG109" i="68" s="1"/>
  <c r="EF123" i="64"/>
  <c r="EF137" i="64"/>
  <c r="CG95" i="68" s="1"/>
  <c r="EF109" i="64"/>
  <c r="EF81" i="64"/>
  <c r="EF53" i="64"/>
  <c r="EF95" i="64"/>
  <c r="EF67" i="64"/>
  <c r="EF39" i="64"/>
  <c r="EF25" i="64"/>
  <c r="EJ179" i="64"/>
  <c r="CK137" i="68" s="1"/>
  <c r="EJ165" i="64"/>
  <c r="CK123" i="68" s="1"/>
  <c r="EJ151" i="64"/>
  <c r="CK109" i="68" s="1"/>
  <c r="EJ123" i="64"/>
  <c r="EJ137" i="64"/>
  <c r="CK95" i="68" s="1"/>
  <c r="EJ109" i="64"/>
  <c r="EJ81" i="64"/>
  <c r="EJ53" i="64"/>
  <c r="EJ67" i="64"/>
  <c r="EJ39" i="64"/>
  <c r="EJ95" i="64"/>
  <c r="EJ25" i="64"/>
  <c r="EQ167" i="64"/>
  <c r="DM167" i="68" s="1"/>
  <c r="EQ154" i="64"/>
  <c r="DM154" i="68" s="1"/>
  <c r="EQ128" i="64"/>
  <c r="DM128" i="68" s="1"/>
  <c r="EQ115" i="64"/>
  <c r="DM115" i="68" s="1"/>
  <c r="EQ102" i="64"/>
  <c r="EQ141" i="64"/>
  <c r="DM141" i="68" s="1"/>
  <c r="EQ89" i="64"/>
  <c r="EQ63" i="64"/>
  <c r="EQ50" i="64"/>
  <c r="EQ76" i="64"/>
  <c r="DM76" i="68" s="1"/>
  <c r="EQ37" i="64"/>
  <c r="EU167" i="64"/>
  <c r="DQ167" i="68" s="1"/>
  <c r="EU154" i="64"/>
  <c r="DQ154" i="68" s="1"/>
  <c r="EU128" i="64"/>
  <c r="DQ128" i="68" s="1"/>
  <c r="EU115" i="64"/>
  <c r="DQ115" i="68" s="1"/>
  <c r="EU141" i="64"/>
  <c r="DQ141" i="68" s="1"/>
  <c r="EU102" i="64"/>
  <c r="EU89" i="64"/>
  <c r="EU63" i="64"/>
  <c r="EU50" i="64"/>
  <c r="EU76" i="64"/>
  <c r="DQ76" i="68" s="1"/>
  <c r="EU37" i="64"/>
  <c r="EY167" i="64"/>
  <c r="DU167" i="68" s="1"/>
  <c r="EY154" i="64"/>
  <c r="DU154" i="68" s="1"/>
  <c r="EY128" i="64"/>
  <c r="DU128" i="68" s="1"/>
  <c r="EY115" i="64"/>
  <c r="DU115" i="68" s="1"/>
  <c r="EY141" i="64"/>
  <c r="DU141" i="68" s="1"/>
  <c r="EY102" i="64"/>
  <c r="EY89" i="64"/>
  <c r="EY63" i="64"/>
  <c r="EY76" i="64"/>
  <c r="DU76" i="68" s="1"/>
  <c r="EY50" i="64"/>
  <c r="EY37" i="64"/>
  <c r="BB12" i="64"/>
  <c r="BF12" i="64"/>
  <c r="BJ12" i="64"/>
  <c r="BN12" i="64"/>
  <c r="DX180" i="64"/>
  <c r="BY138" i="68" s="1"/>
  <c r="DX166" i="64"/>
  <c r="BY124" i="68" s="1"/>
  <c r="DX152" i="64"/>
  <c r="BY110" i="68" s="1"/>
  <c r="DX138" i="64"/>
  <c r="BY96" i="68" s="1"/>
  <c r="DX124" i="64"/>
  <c r="DX110" i="64"/>
  <c r="DX96" i="64"/>
  <c r="DX82" i="64"/>
  <c r="DX54" i="64"/>
  <c r="DX68" i="64"/>
  <c r="EB180" i="64"/>
  <c r="CC138" i="68" s="1"/>
  <c r="EB166" i="64"/>
  <c r="CC124" i="68" s="1"/>
  <c r="EB152" i="64"/>
  <c r="CC110" i="68" s="1"/>
  <c r="EB138" i="64"/>
  <c r="CC96" i="68" s="1"/>
  <c r="EB124" i="64"/>
  <c r="EB110" i="64"/>
  <c r="EB96" i="64"/>
  <c r="EB82" i="64"/>
  <c r="EB68" i="64"/>
  <c r="EB54" i="64"/>
  <c r="EF180" i="64"/>
  <c r="CG138" i="68" s="1"/>
  <c r="EF166" i="64"/>
  <c r="CG124" i="68" s="1"/>
  <c r="EF152" i="64"/>
  <c r="CG110" i="68" s="1"/>
  <c r="EF138" i="64"/>
  <c r="CG96" i="68" s="1"/>
  <c r="EF124" i="64"/>
  <c r="EF110" i="64"/>
  <c r="EF96" i="64"/>
  <c r="EF82" i="64"/>
  <c r="EF54" i="64"/>
  <c r="EF68" i="64"/>
  <c r="EJ180" i="64"/>
  <c r="CK138" i="68" s="1"/>
  <c r="EJ166" i="64"/>
  <c r="CK124" i="68" s="1"/>
  <c r="EJ152" i="64"/>
  <c r="CK110" i="68" s="1"/>
  <c r="EJ138" i="64"/>
  <c r="CK96" i="68" s="1"/>
  <c r="EJ124" i="64"/>
  <c r="EJ110" i="64"/>
  <c r="EJ96" i="64"/>
  <c r="EJ82" i="64"/>
  <c r="EJ68" i="64"/>
  <c r="EJ54" i="64"/>
  <c r="EQ168" i="64"/>
  <c r="DM168" i="68" s="1"/>
  <c r="EQ155" i="64"/>
  <c r="DM155" i="68" s="1"/>
  <c r="EQ142" i="64"/>
  <c r="DM142" i="68" s="1"/>
  <c r="EQ129" i="64"/>
  <c r="DM129" i="68" s="1"/>
  <c r="EQ116" i="64"/>
  <c r="DM116" i="68" s="1"/>
  <c r="EQ103" i="64"/>
  <c r="EQ77" i="64"/>
  <c r="DM77" i="68" s="1"/>
  <c r="EQ90" i="64"/>
  <c r="EQ64" i="64"/>
  <c r="EQ51" i="64"/>
  <c r="EQ25" i="64"/>
  <c r="EU168" i="64"/>
  <c r="DQ168" i="68" s="1"/>
  <c r="EU155" i="64"/>
  <c r="DQ155" i="68" s="1"/>
  <c r="EU142" i="64"/>
  <c r="DQ142" i="68" s="1"/>
  <c r="EU116" i="64"/>
  <c r="DQ116" i="68" s="1"/>
  <c r="EU77" i="64"/>
  <c r="DQ77" i="68" s="1"/>
  <c r="EU103" i="64"/>
  <c r="EU90" i="64"/>
  <c r="EU51" i="64"/>
  <c r="EU64" i="64"/>
  <c r="EU129" i="64"/>
  <c r="DQ129" i="68" s="1"/>
  <c r="EU25" i="64"/>
  <c r="EY168" i="64"/>
  <c r="DU168" i="68" s="1"/>
  <c r="EY155" i="64"/>
  <c r="DU155" i="68" s="1"/>
  <c r="EY142" i="64"/>
  <c r="DU142" i="68" s="1"/>
  <c r="EY129" i="64"/>
  <c r="DU129" i="68" s="1"/>
  <c r="EY116" i="64"/>
  <c r="DU116" i="68" s="1"/>
  <c r="EY103" i="64"/>
  <c r="EY77" i="64"/>
  <c r="DU77" i="68" s="1"/>
  <c r="EY90" i="64"/>
  <c r="EY51" i="64"/>
  <c r="EY64" i="64"/>
  <c r="EY25" i="64"/>
  <c r="BB13" i="64"/>
  <c r="BF13" i="64"/>
  <c r="BJ13" i="64"/>
  <c r="BN13" i="64"/>
  <c r="DX181" i="64"/>
  <c r="BY139" i="68" s="1"/>
  <c r="DX167" i="64"/>
  <c r="BY125" i="68" s="1"/>
  <c r="DX153" i="64"/>
  <c r="BY111" i="68" s="1"/>
  <c r="DX139" i="64"/>
  <c r="BY97" i="68" s="1"/>
  <c r="DX125" i="64"/>
  <c r="DX111" i="64"/>
  <c r="DX97" i="64"/>
  <c r="DX69" i="64"/>
  <c r="DX55" i="64"/>
  <c r="DX83" i="64"/>
  <c r="DX27" i="64"/>
  <c r="DX41" i="64"/>
  <c r="EB181" i="64"/>
  <c r="CC139" i="68" s="1"/>
  <c r="EB167" i="64"/>
  <c r="CC125" i="68" s="1"/>
  <c r="EB153" i="64"/>
  <c r="CC111" i="68" s="1"/>
  <c r="EB139" i="64"/>
  <c r="CC97" i="68" s="1"/>
  <c r="EB125" i="64"/>
  <c r="EB69" i="64"/>
  <c r="EB97" i="64"/>
  <c r="EB111" i="64"/>
  <c r="EB55" i="64"/>
  <c r="EB83" i="64"/>
  <c r="EB27" i="64"/>
  <c r="EB41" i="64"/>
  <c r="EF181" i="64"/>
  <c r="CG139" i="68" s="1"/>
  <c r="EF167" i="64"/>
  <c r="CG125" i="68" s="1"/>
  <c r="EF153" i="64"/>
  <c r="CG111" i="68" s="1"/>
  <c r="EF125" i="64"/>
  <c r="EF139" i="64"/>
  <c r="CG97" i="68" s="1"/>
  <c r="EF111" i="64"/>
  <c r="EF69" i="64"/>
  <c r="EF97" i="64"/>
  <c r="EF55" i="64"/>
  <c r="EF27" i="64"/>
  <c r="EF83" i="64"/>
  <c r="EF41" i="64"/>
  <c r="EJ181" i="64"/>
  <c r="CK139" i="68" s="1"/>
  <c r="EJ167" i="64"/>
  <c r="CK125" i="68" s="1"/>
  <c r="EJ153" i="64"/>
  <c r="CK111" i="68" s="1"/>
  <c r="EJ139" i="64"/>
  <c r="CK97" i="68" s="1"/>
  <c r="EJ125" i="64"/>
  <c r="EJ111" i="64"/>
  <c r="EJ69" i="64"/>
  <c r="EJ55" i="64"/>
  <c r="EJ27" i="64"/>
  <c r="EJ97" i="64"/>
  <c r="EJ83" i="64"/>
  <c r="EJ41" i="64"/>
  <c r="EQ169" i="64"/>
  <c r="DM169" i="68" s="1"/>
  <c r="EQ156" i="64"/>
  <c r="DM156" i="68" s="1"/>
  <c r="EQ130" i="64"/>
  <c r="DM130" i="68" s="1"/>
  <c r="EQ143" i="64"/>
  <c r="DM143" i="68" s="1"/>
  <c r="EQ117" i="64"/>
  <c r="DM117" i="68" s="1"/>
  <c r="EQ104" i="64"/>
  <c r="EQ91" i="64"/>
  <c r="EQ65" i="64"/>
  <c r="EQ52" i="64"/>
  <c r="EQ78" i="64"/>
  <c r="DM78" i="68" s="1"/>
  <c r="EQ39" i="64"/>
  <c r="EU169" i="64"/>
  <c r="DQ169" i="68" s="1"/>
  <c r="EU156" i="64"/>
  <c r="DQ156" i="68" s="1"/>
  <c r="EU130" i="64"/>
  <c r="DQ130" i="68" s="1"/>
  <c r="EU117" i="64"/>
  <c r="DQ117" i="68" s="1"/>
  <c r="EU143" i="64"/>
  <c r="DQ143" i="68" s="1"/>
  <c r="EU104" i="64"/>
  <c r="EU91" i="64"/>
  <c r="EU65" i="64"/>
  <c r="EU52" i="64"/>
  <c r="EU78" i="64"/>
  <c r="DQ78" i="68" s="1"/>
  <c r="EU39" i="64"/>
  <c r="EY169" i="64"/>
  <c r="DU169" i="68" s="1"/>
  <c r="EY156" i="64"/>
  <c r="DU156" i="68" s="1"/>
  <c r="EY130" i="64"/>
  <c r="DU130" i="68" s="1"/>
  <c r="EY117" i="64"/>
  <c r="DU117" i="68" s="1"/>
  <c r="EY143" i="64"/>
  <c r="DU143" i="68" s="1"/>
  <c r="EY104" i="64"/>
  <c r="EY65" i="64"/>
  <c r="EY52" i="64"/>
  <c r="EY91" i="64"/>
  <c r="EY78" i="64"/>
  <c r="DU78" i="68" s="1"/>
  <c r="EY39" i="64"/>
  <c r="BB14" i="64"/>
  <c r="BF14" i="64"/>
  <c r="BJ14" i="64"/>
  <c r="BN14" i="64"/>
  <c r="DX182" i="64"/>
  <c r="BY140" i="68" s="1"/>
  <c r="DX168" i="64"/>
  <c r="BY126" i="68" s="1"/>
  <c r="DX154" i="64"/>
  <c r="BY112" i="68" s="1"/>
  <c r="DX140" i="64"/>
  <c r="BY98" i="68" s="1"/>
  <c r="DX126" i="64"/>
  <c r="DX112" i="64"/>
  <c r="DX98" i="64"/>
  <c r="DX84" i="64"/>
  <c r="DX70" i="64"/>
  <c r="DX56" i="64"/>
  <c r="DX42" i="64"/>
  <c r="EB182" i="64"/>
  <c r="CC140" i="68" s="1"/>
  <c r="EB168" i="64"/>
  <c r="CC126" i="68" s="1"/>
  <c r="EB154" i="64"/>
  <c r="CC112" i="68" s="1"/>
  <c r="EB140" i="64"/>
  <c r="CC98" i="68" s="1"/>
  <c r="EB126" i="64"/>
  <c r="EB112" i="64"/>
  <c r="EB98" i="64"/>
  <c r="EB84" i="64"/>
  <c r="EB70" i="64"/>
  <c r="EB56" i="64"/>
  <c r="EB42" i="64"/>
  <c r="EF182" i="64"/>
  <c r="CG140" i="68" s="1"/>
  <c r="EF168" i="64"/>
  <c r="CG126" i="68" s="1"/>
  <c r="EF154" i="64"/>
  <c r="CG112" i="68" s="1"/>
  <c r="EF140" i="64"/>
  <c r="CG98" i="68" s="1"/>
  <c r="EF126" i="64"/>
  <c r="EF112" i="64"/>
  <c r="EF98" i="64"/>
  <c r="EF84" i="64"/>
  <c r="EF70" i="64"/>
  <c r="EF56" i="64"/>
  <c r="EF42" i="64"/>
  <c r="EJ182" i="64"/>
  <c r="CK140" i="68" s="1"/>
  <c r="EJ168" i="64"/>
  <c r="CK126" i="68" s="1"/>
  <c r="EJ154" i="64"/>
  <c r="CK112" i="68" s="1"/>
  <c r="EJ140" i="64"/>
  <c r="CK98" i="68" s="1"/>
  <c r="EJ126" i="64"/>
  <c r="EJ112" i="64"/>
  <c r="EJ98" i="64"/>
  <c r="EJ84" i="64"/>
  <c r="EJ70" i="64"/>
  <c r="EJ56" i="64"/>
  <c r="EJ42" i="64"/>
  <c r="EQ170" i="64"/>
  <c r="DM170" i="68" s="1"/>
  <c r="EQ157" i="64"/>
  <c r="DM157" i="68" s="1"/>
  <c r="EQ144" i="64"/>
  <c r="DM144" i="68" s="1"/>
  <c r="EQ131" i="64"/>
  <c r="DM131" i="68" s="1"/>
  <c r="EQ118" i="64"/>
  <c r="DM118" i="68" s="1"/>
  <c r="EQ92" i="64"/>
  <c r="EQ105" i="64"/>
  <c r="EQ53" i="64"/>
  <c r="EQ79" i="64"/>
  <c r="DM79" i="68" s="1"/>
  <c r="EQ66" i="64"/>
  <c r="EQ27" i="64"/>
  <c r="EU170" i="64"/>
  <c r="DQ170" i="68" s="1"/>
  <c r="EU157" i="64"/>
  <c r="DQ157" i="68" s="1"/>
  <c r="EU144" i="64"/>
  <c r="DQ144" i="68" s="1"/>
  <c r="EU118" i="64"/>
  <c r="DQ118" i="68" s="1"/>
  <c r="EU131" i="64"/>
  <c r="DQ131" i="68" s="1"/>
  <c r="EU92" i="64"/>
  <c r="EU53" i="64"/>
  <c r="EU105" i="64"/>
  <c r="EU79" i="64"/>
  <c r="DQ79" i="68" s="1"/>
  <c r="EU27" i="64"/>
  <c r="EU66" i="64"/>
  <c r="EY170" i="64"/>
  <c r="DU170" i="68" s="1"/>
  <c r="EY157" i="64"/>
  <c r="DU157" i="68" s="1"/>
  <c r="EY144" i="64"/>
  <c r="DU144" i="68" s="1"/>
  <c r="EY131" i="64"/>
  <c r="DU131" i="68" s="1"/>
  <c r="EY118" i="64"/>
  <c r="DU118" i="68" s="1"/>
  <c r="EY92" i="64"/>
  <c r="EY105" i="64"/>
  <c r="EY53" i="64"/>
  <c r="EY79" i="64"/>
  <c r="DU79" i="68" s="1"/>
  <c r="EY66" i="64"/>
  <c r="EY27" i="64"/>
  <c r="BB15" i="64"/>
  <c r="BF15" i="64"/>
  <c r="BJ15" i="64"/>
  <c r="BN15" i="64"/>
  <c r="DX183" i="64"/>
  <c r="BY141" i="68" s="1"/>
  <c r="DX169" i="64"/>
  <c r="BY127" i="68" s="1"/>
  <c r="DX155" i="64"/>
  <c r="BY113" i="68" s="1"/>
  <c r="DX141" i="64"/>
  <c r="BY99" i="68" s="1"/>
  <c r="DX127" i="64"/>
  <c r="DX113" i="64"/>
  <c r="DX99" i="64"/>
  <c r="DX57" i="64"/>
  <c r="DX85" i="64"/>
  <c r="DX71" i="64"/>
  <c r="DX43" i="64"/>
  <c r="DX29" i="64"/>
  <c r="EB183" i="64"/>
  <c r="CC141" i="68" s="1"/>
  <c r="EB169" i="64"/>
  <c r="CC127" i="68" s="1"/>
  <c r="EB155" i="64"/>
  <c r="CC113" i="68" s="1"/>
  <c r="EB113" i="64"/>
  <c r="EB141" i="64"/>
  <c r="CC99" i="68" s="1"/>
  <c r="EB127" i="64"/>
  <c r="EB57" i="64"/>
  <c r="EB99" i="64"/>
  <c r="EB85" i="64"/>
  <c r="EB71" i="64"/>
  <c r="EB43" i="64"/>
  <c r="EB29" i="64"/>
  <c r="EF183" i="64"/>
  <c r="CG141" i="68" s="1"/>
  <c r="EF169" i="64"/>
  <c r="CG127" i="68" s="1"/>
  <c r="EF155" i="64"/>
  <c r="CG113" i="68" s="1"/>
  <c r="EF113" i="64"/>
  <c r="EF141" i="64"/>
  <c r="CG99" i="68" s="1"/>
  <c r="EF127" i="64"/>
  <c r="EF57" i="64"/>
  <c r="EF85" i="64"/>
  <c r="EF99" i="64"/>
  <c r="EF71" i="64"/>
  <c r="EF43" i="64"/>
  <c r="EF29" i="64"/>
  <c r="EJ183" i="64"/>
  <c r="CK141" i="68" s="1"/>
  <c r="EJ169" i="64"/>
  <c r="CK127" i="68" s="1"/>
  <c r="EJ155" i="64"/>
  <c r="CK113" i="68" s="1"/>
  <c r="EJ113" i="64"/>
  <c r="EJ141" i="64"/>
  <c r="CK99" i="68" s="1"/>
  <c r="EJ127" i="64"/>
  <c r="EJ57" i="64"/>
  <c r="EJ85" i="64"/>
  <c r="EJ71" i="64"/>
  <c r="EJ99" i="64"/>
  <c r="EJ43" i="64"/>
  <c r="EJ29" i="64"/>
  <c r="EQ16" i="64"/>
  <c r="EU16" i="64"/>
  <c r="EY16" i="64"/>
  <c r="BB17" i="64"/>
  <c r="BF17" i="64"/>
  <c r="BJ17" i="64"/>
  <c r="BN17" i="64"/>
  <c r="DX17" i="64"/>
  <c r="EB17" i="64"/>
  <c r="EF17" i="64"/>
  <c r="EJ17" i="64"/>
  <c r="EQ17" i="64"/>
  <c r="EU17" i="64"/>
  <c r="EZ17" i="64"/>
  <c r="AY18" i="64"/>
  <c r="DU18" i="64"/>
  <c r="DZ18" i="64"/>
  <c r="EE18" i="64"/>
  <c r="ES18" i="64"/>
  <c r="EX18" i="64"/>
  <c r="ED19" i="64"/>
  <c r="EI19" i="64"/>
  <c r="ER19" i="64"/>
  <c r="EW19" i="64"/>
  <c r="DZ20" i="64"/>
  <c r="EE20" i="64"/>
  <c r="EJ20" i="64"/>
  <c r="EQ20" i="64"/>
  <c r="EW20" i="64"/>
  <c r="DY21" i="64"/>
  <c r="EE21" i="64"/>
  <c r="EJ21" i="64"/>
  <c r="ER21" i="64"/>
  <c r="EX21" i="64"/>
  <c r="ED22" i="64"/>
  <c r="EJ22" i="64"/>
  <c r="ER22" i="64"/>
  <c r="EW22" i="64"/>
  <c r="DY23" i="64"/>
  <c r="ED23" i="64"/>
  <c r="EI23" i="64"/>
  <c r="ET23" i="64"/>
  <c r="DZ24" i="64"/>
  <c r="EH24" i="64"/>
  <c r="EQ24" i="64"/>
  <c r="EY24" i="64"/>
  <c r="DW25" i="64"/>
  <c r="EE25" i="64"/>
  <c r="EP25" i="64"/>
  <c r="EX25" i="64"/>
  <c r="DV26" i="64"/>
  <c r="ED26" i="64"/>
  <c r="EU26" i="64"/>
  <c r="EA27" i="64"/>
  <c r="EI27" i="64"/>
  <c r="ET27" i="64"/>
  <c r="DZ28" i="64"/>
  <c r="EH28" i="64"/>
  <c r="EA29" i="64"/>
  <c r="EI29" i="64"/>
  <c r="ET29" i="64"/>
  <c r="EQ30" i="64"/>
  <c r="EY30" i="64"/>
  <c r="DW31" i="64"/>
  <c r="EE31" i="64"/>
  <c r="EP31" i="64"/>
  <c r="EX31" i="64"/>
  <c r="DV32" i="64"/>
  <c r="ED32" i="64"/>
  <c r="EU32" i="64"/>
  <c r="EA33" i="64"/>
  <c r="EI33" i="64"/>
  <c r="ET33" i="64"/>
  <c r="DZ34" i="64"/>
  <c r="EH34" i="64"/>
  <c r="EQ34" i="64"/>
  <c r="EY34" i="64"/>
  <c r="DW35" i="64"/>
  <c r="EE35" i="64"/>
  <c r="EP35" i="64"/>
  <c r="EX35" i="64"/>
  <c r="DV36" i="64"/>
  <c r="ED36" i="64"/>
  <c r="EU36" i="64"/>
  <c r="EA37" i="64"/>
  <c r="EI37" i="64"/>
  <c r="ET37" i="64"/>
  <c r="DZ38" i="64"/>
  <c r="EH38" i="64"/>
  <c r="EQ38" i="64"/>
  <c r="EY38" i="64"/>
  <c r="DW39" i="64"/>
  <c r="EE39" i="64"/>
  <c r="EP39" i="64"/>
  <c r="EX39" i="64"/>
  <c r="DV40" i="64"/>
  <c r="ED40" i="64"/>
  <c r="EU40" i="64"/>
  <c r="EI41" i="64"/>
  <c r="EI42" i="64"/>
  <c r="EX42" i="64"/>
  <c r="DW43" i="64"/>
  <c r="DY171" i="64"/>
  <c r="BZ129" i="68" s="1"/>
  <c r="DY157" i="64"/>
  <c r="BZ115" i="68" s="1"/>
  <c r="DY143" i="64"/>
  <c r="BZ101" i="68" s="1"/>
  <c r="DY129" i="64"/>
  <c r="BZ87" i="68" s="1"/>
  <c r="DY115" i="64"/>
  <c r="DY87" i="64"/>
  <c r="DY59" i="64"/>
  <c r="DY73" i="64"/>
  <c r="DY45" i="64"/>
  <c r="EG171" i="64"/>
  <c r="CH129" i="68" s="1"/>
  <c r="EG157" i="64"/>
  <c r="CH115" i="68" s="1"/>
  <c r="EG143" i="64"/>
  <c r="CH101" i="68" s="1"/>
  <c r="EG129" i="64"/>
  <c r="CH87" i="68" s="1"/>
  <c r="EG115" i="64"/>
  <c r="EG59" i="64"/>
  <c r="EG87" i="64"/>
  <c r="EG73" i="64"/>
  <c r="EG45" i="64"/>
  <c r="ER159" i="64"/>
  <c r="DN159" i="68" s="1"/>
  <c r="ER146" i="64"/>
  <c r="DN146" i="68" s="1"/>
  <c r="ER133" i="64"/>
  <c r="DN133" i="68" s="1"/>
  <c r="ER120" i="64"/>
  <c r="DN120" i="68" s="1"/>
  <c r="ER107" i="64"/>
  <c r="DN107" i="68" s="1"/>
  <c r="ER94" i="64"/>
  <c r="ER68" i="64"/>
  <c r="DN68" i="68" s="1"/>
  <c r="ER55" i="64"/>
  <c r="ER81" i="64"/>
  <c r="ER42" i="64"/>
  <c r="EZ159" i="64"/>
  <c r="DV159" i="68" s="1"/>
  <c r="EZ146" i="64"/>
  <c r="DV146" i="68" s="1"/>
  <c r="EZ133" i="64"/>
  <c r="DV133" i="68" s="1"/>
  <c r="EZ120" i="64"/>
  <c r="DV120" i="68" s="1"/>
  <c r="EZ107" i="64"/>
  <c r="DV107" i="68" s="1"/>
  <c r="EZ68" i="64"/>
  <c r="DV68" i="68" s="1"/>
  <c r="EZ81" i="64"/>
  <c r="EZ55" i="64"/>
  <c r="EZ94" i="64"/>
  <c r="EZ42" i="64"/>
  <c r="DY158" i="64"/>
  <c r="BZ116" i="68" s="1"/>
  <c r="DY172" i="64"/>
  <c r="BZ130" i="68" s="1"/>
  <c r="DY144" i="64"/>
  <c r="BZ102" i="68" s="1"/>
  <c r="DY130" i="64"/>
  <c r="BZ88" i="68" s="1"/>
  <c r="DY116" i="64"/>
  <c r="DY102" i="64"/>
  <c r="DY74" i="64"/>
  <c r="DY88" i="64"/>
  <c r="DY60" i="64"/>
  <c r="DY32" i="64"/>
  <c r="DY46" i="64"/>
  <c r="EV160" i="64"/>
  <c r="DR160" i="68" s="1"/>
  <c r="EV147" i="64"/>
  <c r="DR147" i="68" s="1"/>
  <c r="EV134" i="64"/>
  <c r="DR134" i="68" s="1"/>
  <c r="EV108" i="64"/>
  <c r="DR108" i="68" s="1"/>
  <c r="EV121" i="64"/>
  <c r="DR121" i="68" s="1"/>
  <c r="EV95" i="64"/>
  <c r="EV82" i="64"/>
  <c r="EV56" i="64"/>
  <c r="EV69" i="64"/>
  <c r="DR69" i="68" s="1"/>
  <c r="EV43" i="64"/>
  <c r="EV30" i="64"/>
  <c r="DY173" i="64"/>
  <c r="BZ131" i="68" s="1"/>
  <c r="DY159" i="64"/>
  <c r="BZ117" i="68" s="1"/>
  <c r="DY145" i="64"/>
  <c r="BZ103" i="68" s="1"/>
  <c r="DY131" i="64"/>
  <c r="BZ89" i="68" s="1"/>
  <c r="DY117" i="64"/>
  <c r="DY89" i="64"/>
  <c r="DY75" i="64"/>
  <c r="DY103" i="64"/>
  <c r="DY61" i="64"/>
  <c r="DY47" i="64"/>
  <c r="EG173" i="64"/>
  <c r="CH131" i="68" s="1"/>
  <c r="EG159" i="64"/>
  <c r="CH117" i="68" s="1"/>
  <c r="EG145" i="64"/>
  <c r="CH103" i="68" s="1"/>
  <c r="EG131" i="64"/>
  <c r="CH89" i="68" s="1"/>
  <c r="EG117" i="64"/>
  <c r="EG75" i="64"/>
  <c r="EG103" i="64"/>
  <c r="EG89" i="64"/>
  <c r="EG61" i="64"/>
  <c r="EG47" i="64"/>
  <c r="EV161" i="64"/>
  <c r="DR161" i="68" s="1"/>
  <c r="EV135" i="64"/>
  <c r="DR135" i="68" s="1"/>
  <c r="EV122" i="64"/>
  <c r="DR122" i="68" s="1"/>
  <c r="EV148" i="64"/>
  <c r="DR148" i="68" s="1"/>
  <c r="EV109" i="64"/>
  <c r="DR109" i="68" s="1"/>
  <c r="EV70" i="64"/>
  <c r="DR70" i="68" s="1"/>
  <c r="EV96" i="64"/>
  <c r="EV83" i="64"/>
  <c r="EV57" i="64"/>
  <c r="EV44" i="64"/>
  <c r="DY174" i="64"/>
  <c r="BZ132" i="68" s="1"/>
  <c r="DY160" i="64"/>
  <c r="BZ118" i="68" s="1"/>
  <c r="DY132" i="64"/>
  <c r="BZ90" i="68" s="1"/>
  <c r="DY146" i="64"/>
  <c r="BZ104" i="68" s="1"/>
  <c r="DY118" i="64"/>
  <c r="DY104" i="64"/>
  <c r="DY62" i="64"/>
  <c r="DY90" i="64"/>
  <c r="DY76" i="64"/>
  <c r="DY20" i="64"/>
  <c r="DY48" i="64"/>
  <c r="DY34" i="64"/>
  <c r="EG160" i="64"/>
  <c r="CH118" i="68" s="1"/>
  <c r="EG174" i="64"/>
  <c r="CH132" i="68" s="1"/>
  <c r="EG146" i="64"/>
  <c r="CH104" i="68" s="1"/>
  <c r="EG132" i="64"/>
  <c r="CH90" i="68" s="1"/>
  <c r="EG118" i="64"/>
  <c r="EG104" i="64"/>
  <c r="EG62" i="64"/>
  <c r="EG90" i="64"/>
  <c r="EG76" i="64"/>
  <c r="EG20" i="64"/>
  <c r="EG48" i="64"/>
  <c r="EG34" i="64"/>
  <c r="EV162" i="64"/>
  <c r="DR162" i="68" s="1"/>
  <c r="EV149" i="64"/>
  <c r="DR149" i="68" s="1"/>
  <c r="EV136" i="64"/>
  <c r="DR136" i="68" s="1"/>
  <c r="EV110" i="64"/>
  <c r="DR110" i="68" s="1"/>
  <c r="EV97" i="64"/>
  <c r="EV58" i="64"/>
  <c r="EV123" i="64"/>
  <c r="DR123" i="68" s="1"/>
  <c r="EV71" i="64"/>
  <c r="DR71" i="68" s="1"/>
  <c r="EV32" i="64"/>
  <c r="EV45" i="64"/>
  <c r="EV84" i="64"/>
  <c r="EC175" i="64"/>
  <c r="CD133" i="68" s="1"/>
  <c r="EC161" i="64"/>
  <c r="CD119" i="68" s="1"/>
  <c r="EC147" i="64"/>
  <c r="CD105" i="68" s="1"/>
  <c r="EC133" i="64"/>
  <c r="CD91" i="68" s="1"/>
  <c r="EC119" i="64"/>
  <c r="EC105" i="64"/>
  <c r="EC49" i="64"/>
  <c r="EC77" i="64"/>
  <c r="EC63" i="64"/>
  <c r="EC91" i="64"/>
  <c r="EV163" i="64"/>
  <c r="DR163" i="68" s="1"/>
  <c r="EV150" i="64"/>
  <c r="DR150" i="68" s="1"/>
  <c r="EV124" i="64"/>
  <c r="DR124" i="68" s="1"/>
  <c r="EV137" i="64"/>
  <c r="DR137" i="68" s="1"/>
  <c r="EV111" i="64"/>
  <c r="DR111" i="68" s="1"/>
  <c r="EV85" i="64"/>
  <c r="EV98" i="64"/>
  <c r="EV72" i="64"/>
  <c r="DR72" i="68" s="1"/>
  <c r="EV20" i="64"/>
  <c r="EV59" i="64"/>
  <c r="EV46" i="64"/>
  <c r="BC8" i="64"/>
  <c r="BG8" i="64"/>
  <c r="BK8" i="64"/>
  <c r="DY176" i="64"/>
  <c r="BZ134" i="68" s="1"/>
  <c r="DY162" i="64"/>
  <c r="BZ120" i="68" s="1"/>
  <c r="DY148" i="64"/>
  <c r="BZ106" i="68" s="1"/>
  <c r="DY134" i="64"/>
  <c r="BZ92" i="68" s="1"/>
  <c r="DY120" i="64"/>
  <c r="DY106" i="64"/>
  <c r="DY92" i="64"/>
  <c r="DY78" i="64"/>
  <c r="DY64" i="64"/>
  <c r="DY36" i="64"/>
  <c r="DY50" i="64"/>
  <c r="EG176" i="64"/>
  <c r="CH134" i="68" s="1"/>
  <c r="EG162" i="64"/>
  <c r="CH120" i="68" s="1"/>
  <c r="EG134" i="64"/>
  <c r="CH92" i="68" s="1"/>
  <c r="EG148" i="64"/>
  <c r="CH106" i="68" s="1"/>
  <c r="EG120" i="64"/>
  <c r="EG106" i="64"/>
  <c r="EG78" i="64"/>
  <c r="EG92" i="64"/>
  <c r="EG64" i="64"/>
  <c r="EG50" i="64"/>
  <c r="EG36" i="64"/>
  <c r="EV164" i="64"/>
  <c r="DR164" i="68" s="1"/>
  <c r="EV151" i="64"/>
  <c r="DR151" i="68" s="1"/>
  <c r="EV138" i="64"/>
  <c r="DR138" i="68" s="1"/>
  <c r="EV112" i="64"/>
  <c r="DR112" i="68" s="1"/>
  <c r="EV125" i="64"/>
  <c r="DR125" i="68" s="1"/>
  <c r="EV99" i="64"/>
  <c r="EV86" i="64"/>
  <c r="EV60" i="64"/>
  <c r="EV73" i="64"/>
  <c r="DR73" i="68" s="1"/>
  <c r="EV47" i="64"/>
  <c r="EV34" i="64"/>
  <c r="DU177" i="64"/>
  <c r="BV135" i="68" s="1"/>
  <c r="DU163" i="64"/>
  <c r="BV121" i="68" s="1"/>
  <c r="DU149" i="64"/>
  <c r="BV107" i="68" s="1"/>
  <c r="DU135" i="64"/>
  <c r="BV93" i="68" s="1"/>
  <c r="DU121" i="64"/>
  <c r="DU93" i="64"/>
  <c r="DU79" i="64"/>
  <c r="DU65" i="64"/>
  <c r="DU51" i="64"/>
  <c r="DU107" i="64"/>
  <c r="EC177" i="64"/>
  <c r="CD135" i="68" s="1"/>
  <c r="EC163" i="64"/>
  <c r="CD121" i="68" s="1"/>
  <c r="EC149" i="64"/>
  <c r="CD107" i="68" s="1"/>
  <c r="EC135" i="64"/>
  <c r="CD93" i="68" s="1"/>
  <c r="EC79" i="64"/>
  <c r="EC121" i="64"/>
  <c r="EC65" i="64"/>
  <c r="EC107" i="64"/>
  <c r="EC93" i="64"/>
  <c r="EC51" i="64"/>
  <c r="EG177" i="64"/>
  <c r="CH135" i="68" s="1"/>
  <c r="EG163" i="64"/>
  <c r="CH121" i="68" s="1"/>
  <c r="EG149" i="64"/>
  <c r="CH107" i="68" s="1"/>
  <c r="EG135" i="64"/>
  <c r="CH93" i="68" s="1"/>
  <c r="EG121" i="64"/>
  <c r="EG93" i="64"/>
  <c r="EG107" i="64"/>
  <c r="EG79" i="64"/>
  <c r="EG51" i="64"/>
  <c r="EG65" i="64"/>
  <c r="EV165" i="64"/>
  <c r="DR165" i="68" s="1"/>
  <c r="EV152" i="64"/>
  <c r="DR152" i="68" s="1"/>
  <c r="EV126" i="64"/>
  <c r="DR126" i="68" s="1"/>
  <c r="EV139" i="64"/>
  <c r="DR139" i="68" s="1"/>
  <c r="EV100" i="64"/>
  <c r="EV74" i="64"/>
  <c r="DR74" i="68" s="1"/>
  <c r="EV61" i="64"/>
  <c r="EV48" i="64"/>
  <c r="EV113" i="64"/>
  <c r="DR113" i="68" s="1"/>
  <c r="EV87" i="64"/>
  <c r="AY10" i="64"/>
  <c r="BC10" i="64"/>
  <c r="BG10" i="64"/>
  <c r="BK10" i="64"/>
  <c r="EC178" i="64"/>
  <c r="CD136" i="68" s="1"/>
  <c r="EC164" i="64"/>
  <c r="CD122" i="68" s="1"/>
  <c r="EC150" i="64"/>
  <c r="CD108" i="68" s="1"/>
  <c r="EC136" i="64"/>
  <c r="CD94" i="68" s="1"/>
  <c r="EC122" i="64"/>
  <c r="EC108" i="64"/>
  <c r="EC66" i="64"/>
  <c r="EC94" i="64"/>
  <c r="EC80" i="64"/>
  <c r="EC52" i="64"/>
  <c r="EC24" i="64"/>
  <c r="EC38" i="64"/>
  <c r="EZ166" i="64"/>
  <c r="DV166" i="68" s="1"/>
  <c r="EZ153" i="64"/>
  <c r="DV153" i="68" s="1"/>
  <c r="EZ140" i="64"/>
  <c r="DV140" i="68" s="1"/>
  <c r="EZ127" i="64"/>
  <c r="DV127" i="68" s="1"/>
  <c r="EZ114" i="64"/>
  <c r="DV114" i="68" s="1"/>
  <c r="EZ62" i="64"/>
  <c r="EZ88" i="64"/>
  <c r="EZ75" i="64"/>
  <c r="DV75" i="68" s="1"/>
  <c r="EZ36" i="64"/>
  <c r="EZ101" i="64"/>
  <c r="EZ49" i="64"/>
  <c r="BC11" i="64"/>
  <c r="BK11" i="64"/>
  <c r="DY179" i="64"/>
  <c r="BZ137" i="68" s="1"/>
  <c r="DY165" i="64"/>
  <c r="BZ123" i="68" s="1"/>
  <c r="DY151" i="64"/>
  <c r="BZ109" i="68" s="1"/>
  <c r="DY137" i="64"/>
  <c r="BZ95" i="68" s="1"/>
  <c r="DY123" i="64"/>
  <c r="DY109" i="64"/>
  <c r="DY67" i="64"/>
  <c r="DY53" i="64"/>
  <c r="DY95" i="64"/>
  <c r="DY81" i="64"/>
  <c r="EG179" i="64"/>
  <c r="CH137" i="68" s="1"/>
  <c r="EG165" i="64"/>
  <c r="CH123" i="68" s="1"/>
  <c r="EG151" i="64"/>
  <c r="CH109" i="68" s="1"/>
  <c r="EG137" i="64"/>
  <c r="CH95" i="68" s="1"/>
  <c r="EG123" i="64"/>
  <c r="EG109" i="64"/>
  <c r="EG95" i="64"/>
  <c r="EG81" i="64"/>
  <c r="EG67" i="64"/>
  <c r="EG53" i="64"/>
  <c r="ER167" i="64"/>
  <c r="DN167" i="68" s="1"/>
  <c r="ER154" i="64"/>
  <c r="DN154" i="68" s="1"/>
  <c r="ER128" i="64"/>
  <c r="DN128" i="68" s="1"/>
  <c r="ER141" i="64"/>
  <c r="DN141" i="68" s="1"/>
  <c r="ER102" i="64"/>
  <c r="ER115" i="64"/>
  <c r="DN115" i="68" s="1"/>
  <c r="ER76" i="64"/>
  <c r="DN76" i="68" s="1"/>
  <c r="ER89" i="64"/>
  <c r="ER63" i="64"/>
  <c r="ER24" i="64"/>
  <c r="ER50" i="64"/>
  <c r="BC12" i="64"/>
  <c r="DU180" i="64"/>
  <c r="BV138" i="68" s="1"/>
  <c r="DU166" i="64"/>
  <c r="BV124" i="68" s="1"/>
  <c r="DU152" i="64"/>
  <c r="BV110" i="68" s="1"/>
  <c r="DU138" i="64"/>
  <c r="BV96" i="68" s="1"/>
  <c r="DU124" i="64"/>
  <c r="DU110" i="64"/>
  <c r="DU96" i="64"/>
  <c r="DU54" i="64"/>
  <c r="DU82" i="64"/>
  <c r="DU68" i="64"/>
  <c r="DU40" i="64"/>
  <c r="DU26" i="64"/>
  <c r="EC180" i="64"/>
  <c r="CD138" i="68" s="1"/>
  <c r="EC166" i="64"/>
  <c r="CD124" i="68" s="1"/>
  <c r="EC152" i="64"/>
  <c r="CD110" i="68" s="1"/>
  <c r="EC138" i="64"/>
  <c r="CD96" i="68" s="1"/>
  <c r="EC124" i="64"/>
  <c r="EC110" i="64"/>
  <c r="EC54" i="64"/>
  <c r="EC82" i="64"/>
  <c r="EC96" i="64"/>
  <c r="EC68" i="64"/>
  <c r="EC40" i="64"/>
  <c r="EC26" i="64"/>
  <c r="ER168" i="64"/>
  <c r="DN168" i="68" s="1"/>
  <c r="ER155" i="64"/>
  <c r="DN155" i="68" s="1"/>
  <c r="ER142" i="64"/>
  <c r="DN142" i="68" s="1"/>
  <c r="ER129" i="64"/>
  <c r="DN129" i="68" s="1"/>
  <c r="ER116" i="64"/>
  <c r="DN116" i="68" s="1"/>
  <c r="ER90" i="64"/>
  <c r="ER64" i="64"/>
  <c r="ER51" i="64"/>
  <c r="ER103" i="64"/>
  <c r="ER77" i="64"/>
  <c r="DN77" i="68" s="1"/>
  <c r="ER38" i="64"/>
  <c r="EV168" i="64"/>
  <c r="DR168" i="68" s="1"/>
  <c r="EV155" i="64"/>
  <c r="DR155" i="68" s="1"/>
  <c r="EV142" i="64"/>
  <c r="DR142" i="68" s="1"/>
  <c r="EV129" i="64"/>
  <c r="DR129" i="68" s="1"/>
  <c r="EV116" i="64"/>
  <c r="DR116" i="68" s="1"/>
  <c r="EV103" i="64"/>
  <c r="EV90" i="64"/>
  <c r="EV64" i="64"/>
  <c r="EV77" i="64"/>
  <c r="DR77" i="68" s="1"/>
  <c r="EV51" i="64"/>
  <c r="EV38" i="64"/>
  <c r="EZ168" i="64"/>
  <c r="DV168" i="68" s="1"/>
  <c r="EZ155" i="64"/>
  <c r="DV155" i="68" s="1"/>
  <c r="EZ142" i="64"/>
  <c r="DV142" i="68" s="1"/>
  <c r="EZ129" i="64"/>
  <c r="DV129" i="68" s="1"/>
  <c r="EZ116" i="64"/>
  <c r="DV116" i="68" s="1"/>
  <c r="EZ90" i="64"/>
  <c r="EZ64" i="64"/>
  <c r="EZ51" i="64"/>
  <c r="EZ77" i="64"/>
  <c r="DV77" i="68" s="1"/>
  <c r="EZ103" i="64"/>
  <c r="EZ38" i="64"/>
  <c r="AY13" i="64"/>
  <c r="BG13" i="64"/>
  <c r="BK13" i="64"/>
  <c r="DU181" i="64"/>
  <c r="BV139" i="68" s="1"/>
  <c r="DU167" i="64"/>
  <c r="BV125" i="68" s="1"/>
  <c r="DU153" i="64"/>
  <c r="BV111" i="68" s="1"/>
  <c r="DU139" i="64"/>
  <c r="BV97" i="68" s="1"/>
  <c r="DU125" i="64"/>
  <c r="DU111" i="64"/>
  <c r="DU97" i="64"/>
  <c r="DU83" i="64"/>
  <c r="DU69" i="64"/>
  <c r="DU55" i="64"/>
  <c r="DU41" i="64"/>
  <c r="DY181" i="64"/>
  <c r="BZ139" i="68" s="1"/>
  <c r="DY167" i="64"/>
  <c r="BZ125" i="68" s="1"/>
  <c r="DY153" i="64"/>
  <c r="BZ111" i="68" s="1"/>
  <c r="DY139" i="64"/>
  <c r="BZ97" i="68" s="1"/>
  <c r="DY125" i="64"/>
  <c r="DY83" i="64"/>
  <c r="DY97" i="64"/>
  <c r="DY69" i="64"/>
  <c r="DY55" i="64"/>
  <c r="DY111" i="64"/>
  <c r="DY41" i="64"/>
  <c r="EC181" i="64"/>
  <c r="CD139" i="68" s="1"/>
  <c r="EC167" i="64"/>
  <c r="CD125" i="68" s="1"/>
  <c r="EC153" i="64"/>
  <c r="CD111" i="68" s="1"/>
  <c r="EC139" i="64"/>
  <c r="CD97" i="68" s="1"/>
  <c r="EC125" i="64"/>
  <c r="EC111" i="64"/>
  <c r="EC97" i="64"/>
  <c r="EC83" i="64"/>
  <c r="EC69" i="64"/>
  <c r="EC55" i="64"/>
  <c r="EC41" i="64"/>
  <c r="EG181" i="64"/>
  <c r="CH139" i="68" s="1"/>
  <c r="EG167" i="64"/>
  <c r="CH125" i="68" s="1"/>
  <c r="EG153" i="64"/>
  <c r="CH111" i="68" s="1"/>
  <c r="EG139" i="64"/>
  <c r="CH97" i="68" s="1"/>
  <c r="EG125" i="64"/>
  <c r="EG111" i="64"/>
  <c r="EG97" i="64"/>
  <c r="EG83" i="64"/>
  <c r="EG69" i="64"/>
  <c r="EG55" i="64"/>
  <c r="EG41" i="64"/>
  <c r="ER169" i="64"/>
  <c r="DN169" i="68" s="1"/>
  <c r="ER156" i="64"/>
  <c r="DN156" i="68" s="1"/>
  <c r="ER130" i="64"/>
  <c r="DN130" i="68" s="1"/>
  <c r="ER143" i="64"/>
  <c r="DN143" i="68" s="1"/>
  <c r="ER104" i="64"/>
  <c r="ER117" i="64"/>
  <c r="DN117" i="68" s="1"/>
  <c r="ER78" i="64"/>
  <c r="DN78" i="68" s="1"/>
  <c r="ER91" i="64"/>
  <c r="ER65" i="64"/>
  <c r="ER52" i="64"/>
  <c r="ER26" i="64"/>
  <c r="EV156" i="64"/>
  <c r="DR156" i="68" s="1"/>
  <c r="EV169" i="64"/>
  <c r="DR169" i="68" s="1"/>
  <c r="EV130" i="64"/>
  <c r="DR130" i="68" s="1"/>
  <c r="EV143" i="64"/>
  <c r="DR143" i="68" s="1"/>
  <c r="EV117" i="64"/>
  <c r="DR117" i="68" s="1"/>
  <c r="EV104" i="64"/>
  <c r="EV78" i="64"/>
  <c r="DR78" i="68" s="1"/>
  <c r="EV65" i="64"/>
  <c r="EV52" i="64"/>
  <c r="EV91" i="64"/>
  <c r="EV26" i="64"/>
  <c r="EZ169" i="64"/>
  <c r="DV169" i="68" s="1"/>
  <c r="EZ156" i="64"/>
  <c r="DV156" i="68" s="1"/>
  <c r="EZ130" i="64"/>
  <c r="DV130" i="68" s="1"/>
  <c r="EZ143" i="64"/>
  <c r="DV143" i="68" s="1"/>
  <c r="EZ104" i="64"/>
  <c r="EZ91" i="64"/>
  <c r="EZ78" i="64"/>
  <c r="DV78" i="68" s="1"/>
  <c r="EZ117" i="64"/>
  <c r="DV117" i="68" s="1"/>
  <c r="EZ65" i="64"/>
  <c r="EZ52" i="64"/>
  <c r="EZ26" i="64"/>
  <c r="AY14" i="64"/>
  <c r="BC14" i="64"/>
  <c r="BG14" i="64"/>
  <c r="BK14" i="64"/>
  <c r="DU182" i="64"/>
  <c r="BV140" i="68" s="1"/>
  <c r="DU168" i="64"/>
  <c r="BV126" i="68" s="1"/>
  <c r="DU154" i="64"/>
  <c r="BV112" i="68" s="1"/>
  <c r="DU140" i="64"/>
  <c r="BV98" i="68" s="1"/>
  <c r="DU126" i="64"/>
  <c r="DU112" i="64"/>
  <c r="DU98" i="64"/>
  <c r="DU70" i="64"/>
  <c r="DU56" i="64"/>
  <c r="DU84" i="64"/>
  <c r="DU28" i="64"/>
  <c r="DU42" i="64"/>
  <c r="DY182" i="64"/>
  <c r="BZ140" i="68" s="1"/>
  <c r="DY168" i="64"/>
  <c r="BZ126" i="68" s="1"/>
  <c r="DY154" i="64"/>
  <c r="BZ112" i="68" s="1"/>
  <c r="DY140" i="64"/>
  <c r="BZ98" i="68" s="1"/>
  <c r="DY126" i="64"/>
  <c r="DY112" i="64"/>
  <c r="DY70" i="64"/>
  <c r="DY98" i="64"/>
  <c r="DY56" i="64"/>
  <c r="DY84" i="64"/>
  <c r="DY28" i="64"/>
  <c r="DY42" i="64"/>
  <c r="EC182" i="64"/>
  <c r="CD140" i="68" s="1"/>
  <c r="EC168" i="64"/>
  <c r="CD126" i="68" s="1"/>
  <c r="EC154" i="64"/>
  <c r="CD112" i="68" s="1"/>
  <c r="EC140" i="64"/>
  <c r="CD98" i="68" s="1"/>
  <c r="EC126" i="64"/>
  <c r="EC112" i="64"/>
  <c r="EC70" i="64"/>
  <c r="EC98" i="64"/>
  <c r="EC56" i="64"/>
  <c r="EC28" i="64"/>
  <c r="EC42" i="64"/>
  <c r="EC84" i="64"/>
  <c r="EG182" i="64"/>
  <c r="CH140" i="68" s="1"/>
  <c r="EG168" i="64"/>
  <c r="CH126" i="68" s="1"/>
  <c r="EG154" i="64"/>
  <c r="CH112" i="68" s="1"/>
  <c r="EG140" i="64"/>
  <c r="CH98" i="68" s="1"/>
  <c r="EG126" i="64"/>
  <c r="EG112" i="64"/>
  <c r="EG70" i="64"/>
  <c r="EG56" i="64"/>
  <c r="EG98" i="64"/>
  <c r="EG28" i="64"/>
  <c r="EG84" i="64"/>
  <c r="EG42" i="64"/>
  <c r="ER170" i="64"/>
  <c r="DN170" i="68" s="1"/>
  <c r="ER157" i="64"/>
  <c r="DN157" i="68" s="1"/>
  <c r="ER144" i="64"/>
  <c r="DN144" i="68" s="1"/>
  <c r="ER131" i="64"/>
  <c r="DN131" i="68" s="1"/>
  <c r="ER118" i="64"/>
  <c r="DN118" i="68" s="1"/>
  <c r="ER92" i="64"/>
  <c r="ER66" i="64"/>
  <c r="ER79" i="64"/>
  <c r="DN79" i="68" s="1"/>
  <c r="ER53" i="64"/>
  <c r="ER40" i="64"/>
  <c r="ER105" i="64"/>
  <c r="EV170" i="64"/>
  <c r="DR170" i="68" s="1"/>
  <c r="EV157" i="64"/>
  <c r="DR157" i="68" s="1"/>
  <c r="EV144" i="64"/>
  <c r="DR144" i="68" s="1"/>
  <c r="EV131" i="64"/>
  <c r="DR131" i="68" s="1"/>
  <c r="EV118" i="64"/>
  <c r="DR118" i="68" s="1"/>
  <c r="EV66" i="64"/>
  <c r="EV105" i="64"/>
  <c r="EV92" i="64"/>
  <c r="EV79" i="64"/>
  <c r="DR79" i="68" s="1"/>
  <c r="EV40" i="64"/>
  <c r="EV53" i="64"/>
  <c r="EZ170" i="64"/>
  <c r="DV170" i="68" s="1"/>
  <c r="EZ157" i="64"/>
  <c r="DV157" i="68" s="1"/>
  <c r="EZ144" i="64"/>
  <c r="DV144" i="68" s="1"/>
  <c r="EZ131" i="64"/>
  <c r="DV131" i="68" s="1"/>
  <c r="EZ118" i="64"/>
  <c r="DV118" i="68" s="1"/>
  <c r="EZ66" i="64"/>
  <c r="EZ79" i="64"/>
  <c r="DV79" i="68" s="1"/>
  <c r="EZ92" i="64"/>
  <c r="EZ53" i="64"/>
  <c r="EZ40" i="64"/>
  <c r="EZ105" i="64"/>
  <c r="AY15" i="64"/>
  <c r="BC15" i="64"/>
  <c r="BG15" i="64"/>
  <c r="BK15" i="64"/>
  <c r="DU183" i="64"/>
  <c r="BV141" i="68" s="1"/>
  <c r="DU169" i="64"/>
  <c r="BV127" i="68" s="1"/>
  <c r="DU155" i="64"/>
  <c r="BV113" i="68" s="1"/>
  <c r="DU141" i="64"/>
  <c r="BV99" i="68" s="1"/>
  <c r="DU127" i="64"/>
  <c r="DU113" i="64"/>
  <c r="DU85" i="64"/>
  <c r="DU99" i="64"/>
  <c r="DU71" i="64"/>
  <c r="DU57" i="64"/>
  <c r="DU43" i="64"/>
  <c r="DY183" i="64"/>
  <c r="BZ141" i="68" s="1"/>
  <c r="DY169" i="64"/>
  <c r="BZ127" i="68" s="1"/>
  <c r="DY155" i="64"/>
  <c r="BZ113" i="68" s="1"/>
  <c r="DY141" i="64"/>
  <c r="BZ99" i="68" s="1"/>
  <c r="DY127" i="64"/>
  <c r="DY113" i="64"/>
  <c r="DY85" i="64"/>
  <c r="DY71" i="64"/>
  <c r="DY57" i="64"/>
  <c r="DY43" i="64"/>
  <c r="DY99" i="64"/>
  <c r="EC183" i="64"/>
  <c r="CD141" i="68" s="1"/>
  <c r="EC169" i="64"/>
  <c r="CD127" i="68" s="1"/>
  <c r="EC155" i="64"/>
  <c r="CD113" i="68" s="1"/>
  <c r="EC141" i="64"/>
  <c r="CD99" i="68" s="1"/>
  <c r="EC127" i="64"/>
  <c r="EC99" i="64"/>
  <c r="EC85" i="64"/>
  <c r="EC113" i="64"/>
  <c r="EC71" i="64"/>
  <c r="EC57" i="64"/>
  <c r="EC43" i="64"/>
  <c r="EG183" i="64"/>
  <c r="CH141" i="68" s="1"/>
  <c r="EG169" i="64"/>
  <c r="CH127" i="68" s="1"/>
  <c r="EG155" i="64"/>
  <c r="CH113" i="68" s="1"/>
  <c r="EG141" i="64"/>
  <c r="CH99" i="68" s="1"/>
  <c r="EG127" i="64"/>
  <c r="EG85" i="64"/>
  <c r="EG113" i="64"/>
  <c r="EG99" i="64"/>
  <c r="EG71" i="64"/>
  <c r="EG57" i="64"/>
  <c r="EG43" i="64"/>
  <c r="AY16" i="64"/>
  <c r="ER16" i="64"/>
  <c r="EV16" i="64"/>
  <c r="EZ16" i="64"/>
  <c r="BK17" i="64"/>
  <c r="DU17" i="64"/>
  <c r="DY17" i="64"/>
  <c r="EC17" i="64"/>
  <c r="EG17" i="64"/>
  <c r="ER17" i="64"/>
  <c r="EV17" i="64"/>
  <c r="DV18" i="64"/>
  <c r="EA18" i="64"/>
  <c r="EG18" i="64"/>
  <c r="EO18" i="64"/>
  <c r="ET18" i="64"/>
  <c r="EZ18" i="64"/>
  <c r="DU19" i="64"/>
  <c r="DZ19" i="64"/>
  <c r="EE19" i="64"/>
  <c r="ES19" i="64"/>
  <c r="EX19" i="64"/>
  <c r="DV20" i="64"/>
  <c r="EA20" i="64"/>
  <c r="EF20" i="64"/>
  <c r="ES20" i="64"/>
  <c r="EX20" i="64"/>
  <c r="DU21" i="64"/>
  <c r="EA21" i="64"/>
  <c r="EF21" i="64"/>
  <c r="ET21" i="64"/>
  <c r="EY21" i="64"/>
  <c r="DU22" i="64"/>
  <c r="DZ22" i="64"/>
  <c r="EF22" i="64"/>
  <c r="ES22" i="64"/>
  <c r="EY22" i="64"/>
  <c r="DU23" i="64"/>
  <c r="DZ23" i="64"/>
  <c r="EE23" i="64"/>
  <c r="EV23" i="64"/>
  <c r="EB24" i="64"/>
  <c r="EJ24" i="64"/>
  <c r="ES24" i="64"/>
  <c r="DY25" i="64"/>
  <c r="EG25" i="64"/>
  <c r="ER25" i="64"/>
  <c r="EZ25" i="64"/>
  <c r="DX26" i="64"/>
  <c r="EF26" i="64"/>
  <c r="EO26" i="64"/>
  <c r="EW26" i="64"/>
  <c r="DU27" i="64"/>
  <c r="EC27" i="64"/>
  <c r="EV27" i="64"/>
  <c r="EB28" i="64"/>
  <c r="EJ28" i="64"/>
  <c r="DU29" i="64"/>
  <c r="EC29" i="64"/>
  <c r="EV29" i="64"/>
  <c r="ES30" i="64"/>
  <c r="DY31" i="64"/>
  <c r="EG31" i="64"/>
  <c r="ER31" i="64"/>
  <c r="EZ31" i="64"/>
  <c r="DX32" i="64"/>
  <c r="EF32" i="64"/>
  <c r="EO32" i="64"/>
  <c r="EW32" i="64"/>
  <c r="DU33" i="64"/>
  <c r="EC33" i="64"/>
  <c r="EV33" i="64"/>
  <c r="EB34" i="64"/>
  <c r="EJ34" i="64"/>
  <c r="ES34" i="64"/>
  <c r="DY35" i="64"/>
  <c r="EG35" i="64"/>
  <c r="ER35" i="64"/>
  <c r="EZ35" i="64"/>
  <c r="DX36" i="64"/>
  <c r="EF36" i="64"/>
  <c r="EO36" i="64"/>
  <c r="EW36" i="64"/>
  <c r="DU37" i="64"/>
  <c r="EC37" i="64"/>
  <c r="EV37" i="64"/>
  <c r="EB38" i="64"/>
  <c r="EJ38" i="64"/>
  <c r="ES38" i="64"/>
  <c r="DY39" i="64"/>
  <c r="EG39" i="64"/>
  <c r="ER39" i="64"/>
  <c r="EZ39" i="64"/>
  <c r="DX40" i="64"/>
  <c r="EF40" i="64"/>
  <c r="EO40" i="64"/>
  <c r="EW40" i="64"/>
  <c r="DW41" i="64"/>
  <c r="DW42" i="64"/>
  <c r="EA43" i="64"/>
  <c r="EP43" i="64"/>
  <c r="Q74" i="64"/>
  <c r="M76" i="64"/>
  <c r="N79" i="64"/>
  <c r="M88" i="64"/>
  <c r="G94" i="64"/>
  <c r="AE172" i="64"/>
  <c r="AE198" i="64"/>
  <c r="AE185" i="64"/>
  <c r="AE159" i="64"/>
  <c r="AE146" i="64"/>
  <c r="AE133" i="64"/>
  <c r="AE120" i="64"/>
  <c r="AE107" i="64"/>
  <c r="AE68" i="64"/>
  <c r="AI198" i="64"/>
  <c r="AI185" i="64"/>
  <c r="AI172" i="64"/>
  <c r="AI159" i="64"/>
  <c r="AI146" i="64"/>
  <c r="AI133" i="64"/>
  <c r="AI120" i="64"/>
  <c r="AI107" i="64"/>
  <c r="AI94" i="64"/>
  <c r="AI68" i="64"/>
  <c r="AM172" i="64"/>
  <c r="AM185" i="64"/>
  <c r="AM198" i="64"/>
  <c r="AM159" i="64"/>
  <c r="AM133" i="64"/>
  <c r="AM146" i="64"/>
  <c r="AM120" i="64"/>
  <c r="AM107" i="64"/>
  <c r="AM94" i="64"/>
  <c r="AM68" i="64"/>
  <c r="AQ172" i="64"/>
  <c r="AQ198" i="64"/>
  <c r="AQ185" i="64"/>
  <c r="AQ159" i="64"/>
  <c r="AQ133" i="64"/>
  <c r="AQ146" i="64"/>
  <c r="AQ120" i="64"/>
  <c r="AQ107" i="64"/>
  <c r="AQ94" i="64"/>
  <c r="AQ68" i="64"/>
  <c r="AH199" i="64"/>
  <c r="AH186" i="64"/>
  <c r="AH173" i="64"/>
  <c r="AH160" i="64"/>
  <c r="AH134" i="64"/>
  <c r="AH147" i="64"/>
  <c r="AH108" i="64"/>
  <c r="AH121" i="64"/>
  <c r="AH69" i="64"/>
  <c r="AH82" i="64"/>
  <c r="AL199" i="64"/>
  <c r="AL186" i="64"/>
  <c r="AL173" i="64"/>
  <c r="AL160" i="64"/>
  <c r="AL147" i="64"/>
  <c r="AL134" i="64"/>
  <c r="AL108" i="64"/>
  <c r="AL95" i="64"/>
  <c r="AL69" i="64"/>
  <c r="AL82" i="64"/>
  <c r="AL121" i="64"/>
  <c r="AP199" i="64"/>
  <c r="AP186" i="64"/>
  <c r="AP173" i="64"/>
  <c r="AP160" i="64"/>
  <c r="AP147" i="64"/>
  <c r="AP134" i="64"/>
  <c r="AP108" i="64"/>
  <c r="AP121" i="64"/>
  <c r="AP69" i="64"/>
  <c r="AP95" i="64"/>
  <c r="AP82" i="64"/>
  <c r="AT199" i="64"/>
  <c r="AT186" i="64"/>
  <c r="AT173" i="64"/>
  <c r="AT160" i="64"/>
  <c r="AT147" i="64"/>
  <c r="AT134" i="64"/>
  <c r="AT108" i="64"/>
  <c r="AT121" i="64"/>
  <c r="AT69" i="64"/>
  <c r="AT82" i="64"/>
  <c r="AT95" i="64"/>
  <c r="AG200" i="64"/>
  <c r="AG187" i="64"/>
  <c r="AG174" i="64"/>
  <c r="AG161" i="64"/>
  <c r="AG148" i="64"/>
  <c r="AG122" i="64"/>
  <c r="AG109" i="64"/>
  <c r="AG96" i="64"/>
  <c r="AG83" i="64"/>
  <c r="AG135" i="64"/>
  <c r="AG70" i="64"/>
  <c r="AK200" i="64"/>
  <c r="AK187" i="64"/>
  <c r="AK174" i="64"/>
  <c r="AK161" i="64"/>
  <c r="AK148" i="64"/>
  <c r="AK135" i="64"/>
  <c r="AK122" i="64"/>
  <c r="AK96" i="64"/>
  <c r="AK83" i="64"/>
  <c r="AK109" i="64"/>
  <c r="AK70" i="64"/>
  <c r="AO200" i="64"/>
  <c r="AO187" i="64"/>
  <c r="AO174" i="64"/>
  <c r="AO148" i="64"/>
  <c r="AO161" i="64"/>
  <c r="AO135" i="64"/>
  <c r="AO122" i="64"/>
  <c r="AO109" i="64"/>
  <c r="AO96" i="64"/>
  <c r="AO83" i="64"/>
  <c r="AO70" i="64"/>
  <c r="AS200" i="64"/>
  <c r="AS187" i="64"/>
  <c r="AS174" i="64"/>
  <c r="AS161" i="64"/>
  <c r="AS148" i="64"/>
  <c r="AS135" i="64"/>
  <c r="AS122" i="64"/>
  <c r="AS96" i="64"/>
  <c r="AS83" i="64"/>
  <c r="AS70" i="64"/>
  <c r="AF201" i="64"/>
  <c r="AF188" i="64"/>
  <c r="AF175" i="64"/>
  <c r="AF162" i="64"/>
  <c r="AF149" i="64"/>
  <c r="AF136" i="64"/>
  <c r="AF123" i="64"/>
  <c r="AF110" i="64"/>
  <c r="AF71" i="64"/>
  <c r="AF97" i="64"/>
  <c r="AF84" i="64"/>
  <c r="AJ201" i="64"/>
  <c r="AJ188" i="64"/>
  <c r="AJ175" i="64"/>
  <c r="AJ162" i="64"/>
  <c r="AJ149" i="64"/>
  <c r="AJ136" i="64"/>
  <c r="AJ123" i="64"/>
  <c r="AJ110" i="64"/>
  <c r="AJ71" i="64"/>
  <c r="AJ97" i="64"/>
  <c r="AJ84" i="64"/>
  <c r="AN201" i="64"/>
  <c r="AN188" i="64"/>
  <c r="AN175" i="64"/>
  <c r="AN162" i="64"/>
  <c r="AN149" i="64"/>
  <c r="AN136" i="64"/>
  <c r="AN123" i="64"/>
  <c r="AN110" i="64"/>
  <c r="AN71" i="64"/>
  <c r="AN84" i="64"/>
  <c r="AR201" i="64"/>
  <c r="AR188" i="64"/>
  <c r="AR175" i="64"/>
  <c r="AR162" i="64"/>
  <c r="AR136" i="64"/>
  <c r="AR123" i="64"/>
  <c r="AR149" i="64"/>
  <c r="AR97" i="64"/>
  <c r="AR71" i="64"/>
  <c r="AR110" i="64"/>
  <c r="AR84" i="64"/>
  <c r="H213" i="64"/>
  <c r="H199" i="64"/>
  <c r="H185" i="64"/>
  <c r="H157" i="64"/>
  <c r="H171" i="64"/>
  <c r="H143" i="64"/>
  <c r="H129" i="64"/>
  <c r="H115" i="64"/>
  <c r="H101" i="64"/>
  <c r="H87" i="64"/>
  <c r="L213" i="64"/>
  <c r="L199" i="64"/>
  <c r="L185" i="64"/>
  <c r="L157" i="64"/>
  <c r="L171" i="64"/>
  <c r="L143" i="64"/>
  <c r="L129" i="64"/>
  <c r="L115" i="64"/>
  <c r="L101" i="64"/>
  <c r="L87" i="64"/>
  <c r="P213" i="64"/>
  <c r="P199" i="64"/>
  <c r="P185" i="64"/>
  <c r="P171" i="64"/>
  <c r="P157" i="64"/>
  <c r="P143" i="64"/>
  <c r="P129" i="64"/>
  <c r="P115" i="64"/>
  <c r="P101" i="64"/>
  <c r="P87" i="64"/>
  <c r="T213" i="64"/>
  <c r="T199" i="64"/>
  <c r="T185" i="64"/>
  <c r="T171" i="64"/>
  <c r="T157" i="64"/>
  <c r="T143" i="64"/>
  <c r="T129" i="64"/>
  <c r="T115" i="64"/>
  <c r="T101" i="64"/>
  <c r="T87" i="64"/>
  <c r="X213" i="64"/>
  <c r="X199" i="64"/>
  <c r="X185" i="64"/>
  <c r="X171" i="64"/>
  <c r="X157" i="64"/>
  <c r="X143" i="64"/>
  <c r="X129" i="64"/>
  <c r="X115" i="64"/>
  <c r="X101" i="64"/>
  <c r="X87" i="64"/>
  <c r="AE202" i="64"/>
  <c r="AE176" i="64"/>
  <c r="AE189" i="64"/>
  <c r="AE163" i="64"/>
  <c r="AE150" i="64"/>
  <c r="AE137" i="64"/>
  <c r="AE124" i="64"/>
  <c r="AE111" i="64"/>
  <c r="AE85" i="64"/>
  <c r="AE72" i="64"/>
  <c r="AI202" i="64"/>
  <c r="AI189" i="64"/>
  <c r="AI176" i="64"/>
  <c r="AI163" i="64"/>
  <c r="AI150" i="64"/>
  <c r="AI137" i="64"/>
  <c r="AI124" i="64"/>
  <c r="AI111" i="64"/>
  <c r="AI98" i="64"/>
  <c r="AI85" i="64"/>
  <c r="AI72" i="64"/>
  <c r="AM202" i="64"/>
  <c r="AM176" i="64"/>
  <c r="AM163" i="64"/>
  <c r="AM189" i="64"/>
  <c r="AM150" i="64"/>
  <c r="AM137" i="64"/>
  <c r="AM111" i="64"/>
  <c r="AM124" i="64"/>
  <c r="AM85" i="64"/>
  <c r="AM98" i="64"/>
  <c r="AM72" i="64"/>
  <c r="AQ202" i="64"/>
  <c r="AQ176" i="64"/>
  <c r="AQ189" i="64"/>
  <c r="AQ163" i="64"/>
  <c r="AQ150" i="64"/>
  <c r="AQ137" i="64"/>
  <c r="AQ124" i="64"/>
  <c r="AQ111" i="64"/>
  <c r="AQ85" i="64"/>
  <c r="AQ98" i="64"/>
  <c r="AQ72" i="64"/>
  <c r="G214" i="64"/>
  <c r="G200" i="64"/>
  <c r="G186" i="64"/>
  <c r="G158" i="64"/>
  <c r="G172" i="64"/>
  <c r="G144" i="64"/>
  <c r="G130" i="64"/>
  <c r="G116" i="64"/>
  <c r="G102" i="64"/>
  <c r="G88" i="64"/>
  <c r="K214" i="64"/>
  <c r="K200" i="64"/>
  <c r="K186" i="64"/>
  <c r="K172" i="64"/>
  <c r="K158" i="64"/>
  <c r="K144" i="64"/>
  <c r="K130" i="64"/>
  <c r="K116" i="64"/>
  <c r="K102" i="64"/>
  <c r="K88" i="64"/>
  <c r="O214" i="64"/>
  <c r="O200" i="64"/>
  <c r="O186" i="64"/>
  <c r="O172" i="64"/>
  <c r="O158" i="64"/>
  <c r="O144" i="64"/>
  <c r="O130" i="64"/>
  <c r="O116" i="64"/>
  <c r="O102" i="64"/>
  <c r="O88" i="64"/>
  <c r="S214" i="64"/>
  <c r="S200" i="64"/>
  <c r="S186" i="64"/>
  <c r="S172" i="64"/>
  <c r="S158" i="64"/>
  <c r="S144" i="64"/>
  <c r="S130" i="64"/>
  <c r="S116" i="64"/>
  <c r="S102" i="64"/>
  <c r="S88" i="64"/>
  <c r="W214" i="64"/>
  <c r="W200" i="64"/>
  <c r="W186" i="64"/>
  <c r="W158" i="64"/>
  <c r="W172" i="64"/>
  <c r="W144" i="64"/>
  <c r="W130" i="64"/>
  <c r="W116" i="64"/>
  <c r="W102" i="64"/>
  <c r="W88" i="64"/>
  <c r="AH203" i="64"/>
  <c r="AH190" i="64"/>
  <c r="AH177" i="64"/>
  <c r="AH164" i="64"/>
  <c r="AH151" i="64"/>
  <c r="AH138" i="64"/>
  <c r="AH125" i="64"/>
  <c r="AH112" i="64"/>
  <c r="AH73" i="64"/>
  <c r="AH86" i="64"/>
  <c r="AL203" i="64"/>
  <c r="AL190" i="64"/>
  <c r="AL177" i="64"/>
  <c r="AL164" i="64"/>
  <c r="AL151" i="64"/>
  <c r="AL138" i="64"/>
  <c r="AL112" i="64"/>
  <c r="AL125" i="64"/>
  <c r="AL99" i="64"/>
  <c r="AL73" i="64"/>
  <c r="AL86" i="64"/>
  <c r="AP190" i="64"/>
  <c r="AP203" i="64"/>
  <c r="AP177" i="64"/>
  <c r="AP164" i="64"/>
  <c r="AP151" i="64"/>
  <c r="AP138" i="64"/>
  <c r="AP125" i="64"/>
  <c r="AP112" i="64"/>
  <c r="AP73" i="64"/>
  <c r="AP99" i="64"/>
  <c r="AP86" i="64"/>
  <c r="AT203" i="64"/>
  <c r="AT190" i="64"/>
  <c r="AT177" i="64"/>
  <c r="AT164" i="64"/>
  <c r="AT151" i="64"/>
  <c r="AT138" i="64"/>
  <c r="AT112" i="64"/>
  <c r="AT125" i="64"/>
  <c r="AT73" i="64"/>
  <c r="AT99" i="64"/>
  <c r="AT86" i="64"/>
  <c r="J201" i="64"/>
  <c r="J187" i="64"/>
  <c r="J215" i="64"/>
  <c r="J173" i="64"/>
  <c r="J159" i="64"/>
  <c r="J117" i="64"/>
  <c r="J145" i="64"/>
  <c r="J131" i="64"/>
  <c r="J89" i="64"/>
  <c r="J103" i="64"/>
  <c r="N215" i="64"/>
  <c r="N201" i="64"/>
  <c r="N187" i="64"/>
  <c r="N173" i="64"/>
  <c r="N159" i="64"/>
  <c r="N117" i="64"/>
  <c r="N145" i="64"/>
  <c r="N131" i="64"/>
  <c r="N103" i="64"/>
  <c r="N89" i="64"/>
  <c r="R201" i="64"/>
  <c r="R215" i="64"/>
  <c r="R187" i="64"/>
  <c r="R173" i="64"/>
  <c r="R159" i="64"/>
  <c r="R145" i="64"/>
  <c r="R131" i="64"/>
  <c r="R117" i="64"/>
  <c r="R89" i="64"/>
  <c r="R103" i="64"/>
  <c r="V215" i="64"/>
  <c r="V201" i="64"/>
  <c r="V187" i="64"/>
  <c r="V173" i="64"/>
  <c r="V159" i="64"/>
  <c r="V117" i="64"/>
  <c r="V131" i="64"/>
  <c r="V145" i="64"/>
  <c r="V103" i="64"/>
  <c r="V89" i="64"/>
  <c r="Z215" i="64"/>
  <c r="Z201" i="64"/>
  <c r="Z187" i="64"/>
  <c r="Z173" i="64"/>
  <c r="Z159" i="64"/>
  <c r="Z117" i="64"/>
  <c r="Z145" i="64"/>
  <c r="Z131" i="64"/>
  <c r="Z89" i="64"/>
  <c r="Z103" i="64"/>
  <c r="AG204" i="64"/>
  <c r="AG191" i="64"/>
  <c r="AG178" i="64"/>
  <c r="AG165" i="64"/>
  <c r="AG152" i="64"/>
  <c r="AG126" i="64"/>
  <c r="AG113" i="64"/>
  <c r="AG139" i="64"/>
  <c r="AG100" i="64"/>
  <c r="AG87" i="64"/>
  <c r="AG74" i="64"/>
  <c r="AK204" i="64"/>
  <c r="AK191" i="64"/>
  <c r="AK178" i="64"/>
  <c r="AK165" i="64"/>
  <c r="AK152" i="64"/>
  <c r="AK126" i="64"/>
  <c r="AK113" i="64"/>
  <c r="AK139" i="64"/>
  <c r="AK100" i="64"/>
  <c r="AK87" i="64"/>
  <c r="AK74" i="64"/>
  <c r="AO204" i="64"/>
  <c r="AO191" i="64"/>
  <c r="AO178" i="64"/>
  <c r="AO165" i="64"/>
  <c r="AO152" i="64"/>
  <c r="AO126" i="64"/>
  <c r="AO113" i="64"/>
  <c r="AO139" i="64"/>
  <c r="AO100" i="64"/>
  <c r="AO87" i="64"/>
  <c r="AO74" i="64"/>
  <c r="AS204" i="64"/>
  <c r="AS191" i="64"/>
  <c r="AS178" i="64"/>
  <c r="AS165" i="64"/>
  <c r="AS152" i="64"/>
  <c r="AS126" i="64"/>
  <c r="AS139" i="64"/>
  <c r="AS113" i="64"/>
  <c r="AS100" i="64"/>
  <c r="AS87" i="64"/>
  <c r="AS74" i="64"/>
  <c r="I216" i="64"/>
  <c r="I202" i="64"/>
  <c r="I188" i="64"/>
  <c r="I160" i="64"/>
  <c r="I174" i="64"/>
  <c r="I146" i="64"/>
  <c r="I132" i="64"/>
  <c r="I118" i="64"/>
  <c r="I104" i="64"/>
  <c r="M216" i="64"/>
  <c r="M202" i="64"/>
  <c r="M188" i="64"/>
  <c r="M174" i="64"/>
  <c r="M160" i="64"/>
  <c r="M132" i="64"/>
  <c r="M146" i="64"/>
  <c r="M118" i="64"/>
  <c r="M104" i="64"/>
  <c r="Q216" i="64"/>
  <c r="Q202" i="64"/>
  <c r="Q188" i="64"/>
  <c r="Q174" i="64"/>
  <c r="Q160" i="64"/>
  <c r="Q146" i="64"/>
  <c r="Q132" i="64"/>
  <c r="Q118" i="64"/>
  <c r="Q104" i="64"/>
  <c r="U216" i="64"/>
  <c r="U202" i="64"/>
  <c r="U188" i="64"/>
  <c r="U174" i="64"/>
  <c r="U160" i="64"/>
  <c r="U146" i="64"/>
  <c r="U132" i="64"/>
  <c r="U118" i="64"/>
  <c r="U104" i="64"/>
  <c r="Y216" i="64"/>
  <c r="Y202" i="64"/>
  <c r="Y188" i="64"/>
  <c r="Y160" i="64"/>
  <c r="Y174" i="64"/>
  <c r="Y146" i="64"/>
  <c r="Y132" i="64"/>
  <c r="Y118" i="64"/>
  <c r="Y104" i="64"/>
  <c r="AF205" i="64"/>
  <c r="AF192" i="64"/>
  <c r="AF179" i="64"/>
  <c r="AF166" i="64"/>
  <c r="AF153" i="64"/>
  <c r="AF127" i="64"/>
  <c r="AF140" i="64"/>
  <c r="AF101" i="64"/>
  <c r="AF75" i="64"/>
  <c r="AJ205" i="64"/>
  <c r="AJ192" i="64"/>
  <c r="AJ179" i="64"/>
  <c r="AJ166" i="64"/>
  <c r="AJ153" i="64"/>
  <c r="AJ127" i="64"/>
  <c r="AJ140" i="64"/>
  <c r="AJ101" i="64"/>
  <c r="AJ114" i="64"/>
  <c r="AJ75" i="64"/>
  <c r="AN205" i="64"/>
  <c r="AN192" i="64"/>
  <c r="AN179" i="64"/>
  <c r="AN166" i="64"/>
  <c r="AN153" i="64"/>
  <c r="AN127" i="64"/>
  <c r="AN140" i="64"/>
  <c r="AN101" i="64"/>
  <c r="AN114" i="64"/>
  <c r="AN75" i="64"/>
  <c r="AR205" i="64"/>
  <c r="AR192" i="64"/>
  <c r="AR179" i="64"/>
  <c r="AR166" i="64"/>
  <c r="AR153" i="64"/>
  <c r="AR127" i="64"/>
  <c r="AR140" i="64"/>
  <c r="AR114" i="64"/>
  <c r="AR101" i="64"/>
  <c r="AR75" i="64"/>
  <c r="H217" i="64"/>
  <c r="H203" i="64"/>
  <c r="H175" i="64"/>
  <c r="H189" i="64"/>
  <c r="H161" i="64"/>
  <c r="H147" i="64"/>
  <c r="H133" i="64"/>
  <c r="H119" i="64"/>
  <c r="H105" i="64"/>
  <c r="H91" i="64"/>
  <c r="L217" i="64"/>
  <c r="L203" i="64"/>
  <c r="L175" i="64"/>
  <c r="L189" i="64"/>
  <c r="L161" i="64"/>
  <c r="L147" i="64"/>
  <c r="L133" i="64"/>
  <c r="L119" i="64"/>
  <c r="L105" i="64"/>
  <c r="L91" i="64"/>
  <c r="P217" i="64"/>
  <c r="P203" i="64"/>
  <c r="P189" i="64"/>
  <c r="P175" i="64"/>
  <c r="P161" i="64"/>
  <c r="P147" i="64"/>
  <c r="P133" i="64"/>
  <c r="P119" i="64"/>
  <c r="P105" i="64"/>
  <c r="P91" i="64"/>
  <c r="T217" i="64"/>
  <c r="T203" i="64"/>
  <c r="T189" i="64"/>
  <c r="T175" i="64"/>
  <c r="T161" i="64"/>
  <c r="T147" i="64"/>
  <c r="T133" i="64"/>
  <c r="T119" i="64"/>
  <c r="T105" i="64"/>
  <c r="T91" i="64"/>
  <c r="X217" i="64"/>
  <c r="X203" i="64"/>
  <c r="X175" i="64"/>
  <c r="X189" i="64"/>
  <c r="X161" i="64"/>
  <c r="X147" i="64"/>
  <c r="X133" i="64"/>
  <c r="X119" i="64"/>
  <c r="X105" i="64"/>
  <c r="X91" i="64"/>
  <c r="AE206" i="64"/>
  <c r="AE180" i="64"/>
  <c r="AE193" i="64"/>
  <c r="AE167" i="64"/>
  <c r="AE154" i="64"/>
  <c r="AE141" i="64"/>
  <c r="AE128" i="64"/>
  <c r="AE115" i="64"/>
  <c r="AE102" i="64"/>
  <c r="AE89" i="64"/>
  <c r="AE76" i="64"/>
  <c r="AI206" i="64"/>
  <c r="AI193" i="64"/>
  <c r="AI180" i="64"/>
  <c r="AI167" i="64"/>
  <c r="AI154" i="64"/>
  <c r="AI141" i="64"/>
  <c r="AI128" i="64"/>
  <c r="AI115" i="64"/>
  <c r="AI102" i="64"/>
  <c r="AI89" i="64"/>
  <c r="AI76" i="64"/>
  <c r="AM206" i="64"/>
  <c r="AM180" i="64"/>
  <c r="AM167" i="64"/>
  <c r="AM193" i="64"/>
  <c r="AM154" i="64"/>
  <c r="AM141" i="64"/>
  <c r="AM128" i="64"/>
  <c r="AM115" i="64"/>
  <c r="AM102" i="64"/>
  <c r="AM89" i="64"/>
  <c r="AM76" i="64"/>
  <c r="AQ206" i="64"/>
  <c r="AQ180" i="64"/>
  <c r="AQ193" i="64"/>
  <c r="AQ167" i="64"/>
  <c r="AQ154" i="64"/>
  <c r="AQ141" i="64"/>
  <c r="AQ115" i="64"/>
  <c r="AQ128" i="64"/>
  <c r="AQ102" i="64"/>
  <c r="AQ89" i="64"/>
  <c r="AQ76" i="64"/>
  <c r="G218" i="64"/>
  <c r="G204" i="64"/>
  <c r="G190" i="64"/>
  <c r="G176" i="64"/>
  <c r="G162" i="64"/>
  <c r="G134" i="64"/>
  <c r="G148" i="64"/>
  <c r="G120" i="64"/>
  <c r="G106" i="64"/>
  <c r="G78" i="64"/>
  <c r="G92" i="64"/>
  <c r="K218" i="64"/>
  <c r="K204" i="64"/>
  <c r="K190" i="64"/>
  <c r="K176" i="64"/>
  <c r="K162" i="64"/>
  <c r="K134" i="64"/>
  <c r="K148" i="64"/>
  <c r="K120" i="64"/>
  <c r="K106" i="64"/>
  <c r="K78" i="64"/>
  <c r="O218" i="64"/>
  <c r="O204" i="64"/>
  <c r="O190" i="64"/>
  <c r="O176" i="64"/>
  <c r="O162" i="64"/>
  <c r="O148" i="64"/>
  <c r="O134" i="64"/>
  <c r="O120" i="64"/>
  <c r="O106" i="64"/>
  <c r="O92" i="64"/>
  <c r="O78" i="64"/>
  <c r="S218" i="64"/>
  <c r="S190" i="64"/>
  <c r="S176" i="64"/>
  <c r="S204" i="64"/>
  <c r="S162" i="64"/>
  <c r="S134" i="64"/>
  <c r="S120" i="64"/>
  <c r="S148" i="64"/>
  <c r="S106" i="64"/>
  <c r="S92" i="64"/>
  <c r="S78" i="64"/>
  <c r="W218" i="64"/>
  <c r="W204" i="64"/>
  <c r="W190" i="64"/>
  <c r="W176" i="64"/>
  <c r="W162" i="64"/>
  <c r="W134" i="64"/>
  <c r="W148" i="64"/>
  <c r="W120" i="64"/>
  <c r="W106" i="64"/>
  <c r="W78" i="64"/>
  <c r="W92" i="64"/>
  <c r="AH207" i="64"/>
  <c r="AH194" i="64"/>
  <c r="AH181" i="64"/>
  <c r="AH168" i="64"/>
  <c r="AH155" i="64"/>
  <c r="AH142" i="64"/>
  <c r="AH129" i="64"/>
  <c r="AH116" i="64"/>
  <c r="AH77" i="64"/>
  <c r="AH90" i="64"/>
  <c r="AL207" i="64"/>
  <c r="AL194" i="64"/>
  <c r="AL181" i="64"/>
  <c r="AL168" i="64"/>
  <c r="AL155" i="64"/>
  <c r="AL142" i="64"/>
  <c r="AL129" i="64"/>
  <c r="AL116" i="64"/>
  <c r="AL77" i="64"/>
  <c r="AL103" i="64"/>
  <c r="AL90" i="64"/>
  <c r="AP194" i="64"/>
  <c r="AP207" i="64"/>
  <c r="AP181" i="64"/>
  <c r="AP168" i="64"/>
  <c r="AP155" i="64"/>
  <c r="AP142" i="64"/>
  <c r="AP129" i="64"/>
  <c r="AP116" i="64"/>
  <c r="AP77" i="64"/>
  <c r="AP90" i="64"/>
  <c r="AT207" i="64"/>
  <c r="AT194" i="64"/>
  <c r="AT168" i="64"/>
  <c r="AT181" i="64"/>
  <c r="AT155" i="64"/>
  <c r="AT142" i="64"/>
  <c r="AT129" i="64"/>
  <c r="AT116" i="64"/>
  <c r="AT77" i="64"/>
  <c r="AT103" i="64"/>
  <c r="AT90" i="64"/>
  <c r="J219" i="64"/>
  <c r="J191" i="64"/>
  <c r="J205" i="64"/>
  <c r="J177" i="64"/>
  <c r="J163" i="64"/>
  <c r="J149" i="64"/>
  <c r="J121" i="64"/>
  <c r="J135" i="64"/>
  <c r="J107" i="64"/>
  <c r="J93" i="64"/>
  <c r="N219" i="64"/>
  <c r="N205" i="64"/>
  <c r="N191" i="64"/>
  <c r="N177" i="64"/>
  <c r="N163" i="64"/>
  <c r="N149" i="64"/>
  <c r="N135" i="64"/>
  <c r="N121" i="64"/>
  <c r="N107" i="64"/>
  <c r="R219" i="64"/>
  <c r="R205" i="64"/>
  <c r="R191" i="64"/>
  <c r="R177" i="64"/>
  <c r="R163" i="64"/>
  <c r="R149" i="64"/>
  <c r="R121" i="64"/>
  <c r="R135" i="64"/>
  <c r="R107" i="64"/>
  <c r="R93" i="64"/>
  <c r="V205" i="64"/>
  <c r="V219" i="64"/>
  <c r="V191" i="64"/>
  <c r="V177" i="64"/>
  <c r="V163" i="64"/>
  <c r="V149" i="64"/>
  <c r="V121" i="64"/>
  <c r="V135" i="64"/>
  <c r="V93" i="64"/>
  <c r="V107" i="64"/>
  <c r="Z219" i="64"/>
  <c r="Z191" i="64"/>
  <c r="Z205" i="64"/>
  <c r="Z177" i="64"/>
  <c r="Z163" i="64"/>
  <c r="Z149" i="64"/>
  <c r="Z121" i="64"/>
  <c r="Z135" i="64"/>
  <c r="Z107" i="64"/>
  <c r="Z93" i="64"/>
  <c r="AG208" i="64"/>
  <c r="AG195" i="64"/>
  <c r="AG182" i="64"/>
  <c r="AG169" i="64"/>
  <c r="AG156" i="64"/>
  <c r="AG130" i="64"/>
  <c r="AG143" i="64"/>
  <c r="AG117" i="64"/>
  <c r="AG104" i="64"/>
  <c r="AG91" i="64"/>
  <c r="AG78" i="64"/>
  <c r="AK208" i="64"/>
  <c r="AK195" i="64"/>
  <c r="AK169" i="64"/>
  <c r="AK182" i="64"/>
  <c r="AK156" i="64"/>
  <c r="AK130" i="64"/>
  <c r="AK117" i="64"/>
  <c r="AK104" i="64"/>
  <c r="AK91" i="64"/>
  <c r="AK143" i="64"/>
  <c r="AK78" i="64"/>
  <c r="AO208" i="64"/>
  <c r="AO195" i="64"/>
  <c r="AO182" i="64"/>
  <c r="AO169" i="64"/>
  <c r="AO156" i="64"/>
  <c r="AO130" i="64"/>
  <c r="AO117" i="64"/>
  <c r="AO143" i="64"/>
  <c r="AO104" i="64"/>
  <c r="AO91" i="64"/>
  <c r="AO78" i="64"/>
  <c r="AS208" i="64"/>
  <c r="AS195" i="64"/>
  <c r="AS182" i="64"/>
  <c r="AS169" i="64"/>
  <c r="AS156" i="64"/>
  <c r="AS130" i="64"/>
  <c r="AS117" i="64"/>
  <c r="AS143" i="64"/>
  <c r="AS104" i="64"/>
  <c r="AS91" i="64"/>
  <c r="AS78" i="64"/>
  <c r="I220" i="64"/>
  <c r="I206" i="64"/>
  <c r="I192" i="64"/>
  <c r="I178" i="64"/>
  <c r="I164" i="64"/>
  <c r="I150" i="64"/>
  <c r="I136" i="64"/>
  <c r="I122" i="64"/>
  <c r="I108" i="64"/>
  <c r="I94" i="64"/>
  <c r="I80" i="64"/>
  <c r="M220" i="64"/>
  <c r="M206" i="64"/>
  <c r="M192" i="64"/>
  <c r="M178" i="64"/>
  <c r="M164" i="64"/>
  <c r="M150" i="64"/>
  <c r="M136" i="64"/>
  <c r="M108" i="64"/>
  <c r="M80" i="64"/>
  <c r="M122" i="64"/>
  <c r="M94" i="64"/>
  <c r="Q220" i="64"/>
  <c r="Q206" i="64"/>
  <c r="Q192" i="64"/>
  <c r="Q178" i="64"/>
  <c r="Q164" i="64"/>
  <c r="Q150" i="64"/>
  <c r="Q136" i="64"/>
  <c r="Q122" i="64"/>
  <c r="Q108" i="64"/>
  <c r="Q80" i="64"/>
  <c r="U220" i="64"/>
  <c r="U206" i="64"/>
  <c r="U192" i="64"/>
  <c r="U178" i="64"/>
  <c r="U164" i="64"/>
  <c r="U150" i="64"/>
  <c r="U136" i="64"/>
  <c r="U122" i="64"/>
  <c r="U108" i="64"/>
  <c r="U94" i="64"/>
  <c r="U80" i="64"/>
  <c r="Y220" i="64"/>
  <c r="Y206" i="64"/>
  <c r="Y192" i="64"/>
  <c r="Y178" i="64"/>
  <c r="Y164" i="64"/>
  <c r="Y150" i="64"/>
  <c r="Y136" i="64"/>
  <c r="Y122" i="64"/>
  <c r="Y108" i="64"/>
  <c r="Y94" i="64"/>
  <c r="Y80" i="64"/>
  <c r="AF209" i="64"/>
  <c r="AF196" i="64"/>
  <c r="AF170" i="64"/>
  <c r="AF157" i="64"/>
  <c r="AF183" i="64"/>
  <c r="AF131" i="64"/>
  <c r="AF144" i="64"/>
  <c r="AF105" i="64"/>
  <c r="AF79" i="64"/>
  <c r="AF92" i="64"/>
  <c r="AF118" i="64"/>
  <c r="AJ209" i="64"/>
  <c r="AJ196" i="64"/>
  <c r="AJ183" i="64"/>
  <c r="AJ170" i="64"/>
  <c r="AJ157" i="64"/>
  <c r="AJ131" i="64"/>
  <c r="AJ144" i="64"/>
  <c r="AJ105" i="64"/>
  <c r="AJ118" i="64"/>
  <c r="AJ79" i="64"/>
  <c r="AJ92" i="64"/>
  <c r="AN209" i="64"/>
  <c r="AN196" i="64"/>
  <c r="AN183" i="64"/>
  <c r="AN170" i="64"/>
  <c r="AN157" i="64"/>
  <c r="AN131" i="64"/>
  <c r="AN144" i="64"/>
  <c r="AN105" i="64"/>
  <c r="AN118" i="64"/>
  <c r="AN79" i="64"/>
  <c r="AR209" i="64"/>
  <c r="AR196" i="64"/>
  <c r="AR183" i="64"/>
  <c r="AR157" i="64"/>
  <c r="AR170" i="64"/>
  <c r="AR131" i="64"/>
  <c r="AR144" i="64"/>
  <c r="AR118" i="64"/>
  <c r="AR105" i="64"/>
  <c r="AR92" i="64"/>
  <c r="AR79" i="64"/>
  <c r="H221" i="64"/>
  <c r="H207" i="64"/>
  <c r="H179" i="64"/>
  <c r="H165" i="64"/>
  <c r="H193" i="64"/>
  <c r="H151" i="64"/>
  <c r="H137" i="64"/>
  <c r="H123" i="64"/>
  <c r="H109" i="64"/>
  <c r="H95" i="64"/>
  <c r="L221" i="64"/>
  <c r="L207" i="64"/>
  <c r="L179" i="64"/>
  <c r="L193" i="64"/>
  <c r="L165" i="64"/>
  <c r="L151" i="64"/>
  <c r="L137" i="64"/>
  <c r="L123" i="64"/>
  <c r="L109" i="64"/>
  <c r="L95" i="64"/>
  <c r="P221" i="64"/>
  <c r="P207" i="64"/>
  <c r="P193" i="64"/>
  <c r="P179" i="64"/>
  <c r="P165" i="64"/>
  <c r="P151" i="64"/>
  <c r="P137" i="64"/>
  <c r="P123" i="64"/>
  <c r="P109" i="64"/>
  <c r="P95" i="64"/>
  <c r="T221" i="64"/>
  <c r="T207" i="64"/>
  <c r="T193" i="64"/>
  <c r="T179" i="64"/>
  <c r="T165" i="64"/>
  <c r="T151" i="64"/>
  <c r="T137" i="64"/>
  <c r="T123" i="64"/>
  <c r="T109" i="64"/>
  <c r="T95" i="64"/>
  <c r="X221" i="64"/>
  <c r="X207" i="64"/>
  <c r="X179" i="64"/>
  <c r="X193" i="64"/>
  <c r="X165" i="64"/>
  <c r="X151" i="64"/>
  <c r="X137" i="64"/>
  <c r="X123" i="64"/>
  <c r="X109" i="64"/>
  <c r="X95" i="64"/>
  <c r="I222" i="64"/>
  <c r="I208" i="64"/>
  <c r="I194" i="64"/>
  <c r="I166" i="64"/>
  <c r="I180" i="64"/>
  <c r="I152" i="64"/>
  <c r="I138" i="64"/>
  <c r="I124" i="64"/>
  <c r="I110" i="64"/>
  <c r="I96" i="64"/>
  <c r="M222" i="64"/>
  <c r="M208" i="64"/>
  <c r="M194" i="64"/>
  <c r="M166" i="64"/>
  <c r="M180" i="64"/>
  <c r="M152" i="64"/>
  <c r="M138" i="64"/>
  <c r="M110" i="64"/>
  <c r="M96" i="64"/>
  <c r="Q222" i="64"/>
  <c r="Q208" i="64"/>
  <c r="Q194" i="64"/>
  <c r="Q180" i="64"/>
  <c r="Q166" i="64"/>
  <c r="Q152" i="64"/>
  <c r="Q138" i="64"/>
  <c r="Q110" i="64"/>
  <c r="Q124" i="64"/>
  <c r="U222" i="64"/>
  <c r="U208" i="64"/>
  <c r="U194" i="64"/>
  <c r="U180" i="64"/>
  <c r="U166" i="64"/>
  <c r="U152" i="64"/>
  <c r="U138" i="64"/>
  <c r="U124" i="64"/>
  <c r="U96" i="64"/>
  <c r="Y222" i="64"/>
  <c r="Y194" i="64"/>
  <c r="Y208" i="64"/>
  <c r="Y166" i="64"/>
  <c r="Y180" i="64"/>
  <c r="Y152" i="64"/>
  <c r="Y138" i="64"/>
  <c r="Y124" i="64"/>
  <c r="Y110" i="64"/>
  <c r="Y96" i="64"/>
  <c r="H223" i="64"/>
  <c r="H209" i="64"/>
  <c r="H195" i="64"/>
  <c r="H167" i="64"/>
  <c r="H181" i="64"/>
  <c r="H153" i="64"/>
  <c r="H139" i="64"/>
  <c r="H125" i="64"/>
  <c r="H111" i="64"/>
  <c r="H97" i="64"/>
  <c r="H83" i="64"/>
  <c r="L223" i="64"/>
  <c r="L209" i="64"/>
  <c r="L195" i="64"/>
  <c r="L181" i="64"/>
  <c r="L167" i="64"/>
  <c r="L153" i="64"/>
  <c r="L139" i="64"/>
  <c r="L125" i="64"/>
  <c r="L111" i="64"/>
  <c r="L97" i="64"/>
  <c r="L83" i="64"/>
  <c r="P223" i="64"/>
  <c r="P209" i="64"/>
  <c r="P195" i="64"/>
  <c r="P167" i="64"/>
  <c r="P181" i="64"/>
  <c r="P153" i="64"/>
  <c r="P139" i="64"/>
  <c r="P125" i="64"/>
  <c r="P111" i="64"/>
  <c r="P97" i="64"/>
  <c r="P83" i="64"/>
  <c r="T223" i="64"/>
  <c r="T209" i="64"/>
  <c r="T195" i="64"/>
  <c r="T167" i="64"/>
  <c r="T181" i="64"/>
  <c r="T153" i="64"/>
  <c r="T139" i="64"/>
  <c r="T125" i="64"/>
  <c r="T111" i="64"/>
  <c r="T97" i="64"/>
  <c r="T83" i="64"/>
  <c r="X223" i="64"/>
  <c r="X209" i="64"/>
  <c r="X195" i="64"/>
  <c r="X167" i="64"/>
  <c r="X181" i="64"/>
  <c r="X153" i="64"/>
  <c r="X139" i="64"/>
  <c r="X125" i="64"/>
  <c r="X111" i="64"/>
  <c r="X97" i="64"/>
  <c r="X83" i="64"/>
  <c r="G210" i="64"/>
  <c r="G224" i="64"/>
  <c r="G196" i="64"/>
  <c r="G182" i="64"/>
  <c r="G168" i="64"/>
  <c r="G154" i="64"/>
  <c r="G140" i="64"/>
  <c r="G126" i="64"/>
  <c r="G112" i="64"/>
  <c r="G84" i="64"/>
  <c r="K224" i="64"/>
  <c r="K210" i="64"/>
  <c r="K196" i="64"/>
  <c r="K182" i="64"/>
  <c r="K168" i="64"/>
  <c r="K154" i="64"/>
  <c r="K140" i="64"/>
  <c r="K126" i="64"/>
  <c r="K112" i="64"/>
  <c r="K98" i="64"/>
  <c r="K84" i="64"/>
  <c r="O224" i="64"/>
  <c r="O210" i="64"/>
  <c r="O196" i="64"/>
  <c r="O182" i="64"/>
  <c r="O168" i="64"/>
  <c r="O154" i="64"/>
  <c r="O140" i="64"/>
  <c r="O126" i="64"/>
  <c r="O112" i="64"/>
  <c r="O84" i="64"/>
  <c r="O98" i="64"/>
  <c r="S210" i="64"/>
  <c r="S224" i="64"/>
  <c r="S196" i="64"/>
  <c r="S182" i="64"/>
  <c r="S168" i="64"/>
  <c r="S154" i="64"/>
  <c r="S140" i="64"/>
  <c r="S126" i="64"/>
  <c r="S112" i="64"/>
  <c r="S84" i="64"/>
  <c r="S98" i="64"/>
  <c r="W210" i="64"/>
  <c r="W224" i="64"/>
  <c r="W196" i="64"/>
  <c r="W182" i="64"/>
  <c r="W168" i="64"/>
  <c r="W154" i="64"/>
  <c r="W140" i="64"/>
  <c r="W126" i="64"/>
  <c r="W112" i="64"/>
  <c r="W84" i="64"/>
  <c r="J225" i="64"/>
  <c r="J211" i="64"/>
  <c r="J197" i="64"/>
  <c r="J183" i="64"/>
  <c r="J169" i="64"/>
  <c r="J155" i="64"/>
  <c r="J113" i="64"/>
  <c r="J141" i="64"/>
  <c r="J127" i="64"/>
  <c r="J85" i="64"/>
  <c r="N225" i="64"/>
  <c r="N211" i="64"/>
  <c r="N197" i="64"/>
  <c r="N183" i="64"/>
  <c r="N169" i="64"/>
  <c r="N155" i="64"/>
  <c r="N141" i="64"/>
  <c r="N127" i="64"/>
  <c r="N113" i="64"/>
  <c r="N99" i="64"/>
  <c r="N85" i="64"/>
  <c r="R225" i="64"/>
  <c r="R211" i="64"/>
  <c r="R197" i="64"/>
  <c r="R183" i="64"/>
  <c r="R169" i="64"/>
  <c r="R155" i="64"/>
  <c r="R113" i="64"/>
  <c r="R127" i="64"/>
  <c r="R141" i="64"/>
  <c r="R99" i="64"/>
  <c r="R85" i="64"/>
  <c r="V225" i="64"/>
  <c r="V211" i="64"/>
  <c r="V197" i="64"/>
  <c r="V183" i="64"/>
  <c r="V169" i="64"/>
  <c r="V155" i="64"/>
  <c r="V113" i="64"/>
  <c r="V141" i="64"/>
  <c r="V127" i="64"/>
  <c r="V99" i="64"/>
  <c r="V85" i="64"/>
  <c r="Z225" i="64"/>
  <c r="Z211" i="64"/>
  <c r="Z197" i="64"/>
  <c r="Z183" i="64"/>
  <c r="Z169" i="64"/>
  <c r="Z155" i="64"/>
  <c r="Z113" i="64"/>
  <c r="Z141" i="64"/>
  <c r="Z127" i="64"/>
  <c r="Z85" i="64"/>
  <c r="K74" i="64"/>
  <c r="S74" i="64"/>
  <c r="N75" i="64"/>
  <c r="V75" i="64"/>
  <c r="R79" i="64"/>
  <c r="T81" i="64"/>
  <c r="AI81" i="64"/>
  <c r="I82" i="64"/>
  <c r="Y82" i="64"/>
  <c r="AN82" i="64"/>
  <c r="AF88" i="64"/>
  <c r="Q90" i="64"/>
  <c r="AF90" i="64"/>
  <c r="AE94" i="64"/>
  <c r="W98" i="64"/>
  <c r="J99" i="64"/>
  <c r="AP103" i="64"/>
  <c r="L73" i="64"/>
  <c r="T73" i="64"/>
  <c r="U74" i="64"/>
  <c r="I76" i="64"/>
  <c r="Q76" i="64"/>
  <c r="Y76" i="64"/>
  <c r="L77" i="64"/>
  <c r="T77" i="64"/>
  <c r="V79" i="64"/>
  <c r="H81" i="64"/>
  <c r="X81" i="64"/>
  <c r="AM81" i="64"/>
  <c r="M82" i="64"/>
  <c r="AJ88" i="64"/>
  <c r="U90" i="64"/>
  <c r="K92" i="64"/>
  <c r="Q94" i="64"/>
  <c r="AN97" i="64"/>
  <c r="G98" i="64"/>
  <c r="AH99" i="64"/>
  <c r="U110" i="64"/>
  <c r="AG198" i="64"/>
  <c r="AG185" i="64"/>
  <c r="AG172" i="64"/>
  <c r="AG159" i="64"/>
  <c r="AG146" i="64"/>
  <c r="AG120" i="64"/>
  <c r="AG133" i="64"/>
  <c r="AG94" i="64"/>
  <c r="AG68" i="64"/>
  <c r="AG81" i="64"/>
  <c r="AG107" i="64"/>
  <c r="AK198" i="64"/>
  <c r="AK185" i="64"/>
  <c r="AK172" i="64"/>
  <c r="AK159" i="64"/>
  <c r="AK146" i="64"/>
  <c r="AK133" i="64"/>
  <c r="AK120" i="64"/>
  <c r="AK94" i="64"/>
  <c r="AK107" i="64"/>
  <c r="AK68" i="64"/>
  <c r="AK81" i="64"/>
  <c r="AO198" i="64"/>
  <c r="AO185" i="64"/>
  <c r="AO172" i="64"/>
  <c r="AO146" i="64"/>
  <c r="AO159" i="64"/>
  <c r="AO133" i="64"/>
  <c r="AO120" i="64"/>
  <c r="AO94" i="64"/>
  <c r="AO68" i="64"/>
  <c r="AO81" i="64"/>
  <c r="AO107" i="64"/>
  <c r="AS198" i="64"/>
  <c r="AS185" i="64"/>
  <c r="AS172" i="64"/>
  <c r="AS159" i="64"/>
  <c r="AS146" i="64"/>
  <c r="AS133" i="64"/>
  <c r="AS120" i="64"/>
  <c r="AS94" i="64"/>
  <c r="AS107" i="64"/>
  <c r="AS68" i="64"/>
  <c r="AS81" i="64"/>
  <c r="AF199" i="64"/>
  <c r="AF186" i="64"/>
  <c r="AF173" i="64"/>
  <c r="AF160" i="64"/>
  <c r="AF134" i="64"/>
  <c r="AF121" i="64"/>
  <c r="AF147" i="64"/>
  <c r="AF108" i="64"/>
  <c r="AF95" i="64"/>
  <c r="AF69" i="64"/>
  <c r="AJ199" i="64"/>
  <c r="AJ186" i="64"/>
  <c r="AJ173" i="64"/>
  <c r="AJ160" i="64"/>
  <c r="AJ147" i="64"/>
  <c r="AJ134" i="64"/>
  <c r="AJ121" i="64"/>
  <c r="AJ108" i="64"/>
  <c r="AJ95" i="64"/>
  <c r="AJ69" i="64"/>
  <c r="AN199" i="64"/>
  <c r="AN186" i="64"/>
  <c r="AN173" i="64"/>
  <c r="AN160" i="64"/>
  <c r="AN147" i="64"/>
  <c r="AN134" i="64"/>
  <c r="AN121" i="64"/>
  <c r="AN108" i="64"/>
  <c r="AN69" i="64"/>
  <c r="AR199" i="64"/>
  <c r="AR186" i="64"/>
  <c r="AR173" i="64"/>
  <c r="AR160" i="64"/>
  <c r="AR134" i="64"/>
  <c r="AR147" i="64"/>
  <c r="AR121" i="64"/>
  <c r="AR95" i="64"/>
  <c r="AR108" i="64"/>
  <c r="AR69" i="64"/>
  <c r="AE200" i="64"/>
  <c r="AE174" i="64"/>
  <c r="AE187" i="64"/>
  <c r="AE161" i="64"/>
  <c r="AE148" i="64"/>
  <c r="AE135" i="64"/>
  <c r="AE122" i="64"/>
  <c r="AE109" i="64"/>
  <c r="AE70" i="64"/>
  <c r="AE83" i="64"/>
  <c r="AI200" i="64"/>
  <c r="AI187" i="64"/>
  <c r="AI174" i="64"/>
  <c r="AI161" i="64"/>
  <c r="AI148" i="64"/>
  <c r="AI135" i="64"/>
  <c r="AI122" i="64"/>
  <c r="AI109" i="64"/>
  <c r="AI96" i="64"/>
  <c r="AI70" i="64"/>
  <c r="AI83" i="64"/>
  <c r="AM200" i="64"/>
  <c r="AM187" i="64"/>
  <c r="AM174" i="64"/>
  <c r="AM161" i="64"/>
  <c r="AM148" i="64"/>
  <c r="AM135" i="64"/>
  <c r="AM122" i="64"/>
  <c r="AM109" i="64"/>
  <c r="AM70" i="64"/>
  <c r="AM96" i="64"/>
  <c r="AM83" i="64"/>
  <c r="AQ187" i="64"/>
  <c r="AQ200" i="64"/>
  <c r="AQ174" i="64"/>
  <c r="AQ161" i="64"/>
  <c r="AQ148" i="64"/>
  <c r="AQ135" i="64"/>
  <c r="AQ122" i="64"/>
  <c r="AQ109" i="64"/>
  <c r="AQ70" i="64"/>
  <c r="AQ96" i="64"/>
  <c r="AQ83" i="64"/>
  <c r="AH201" i="64"/>
  <c r="AH188" i="64"/>
  <c r="AH175" i="64"/>
  <c r="AH162" i="64"/>
  <c r="AH149" i="64"/>
  <c r="AH136" i="64"/>
  <c r="AH110" i="64"/>
  <c r="AH123" i="64"/>
  <c r="AH84" i="64"/>
  <c r="AH71" i="64"/>
  <c r="AL201" i="64"/>
  <c r="AL188" i="64"/>
  <c r="AL175" i="64"/>
  <c r="AL162" i="64"/>
  <c r="AL149" i="64"/>
  <c r="AL136" i="64"/>
  <c r="AL110" i="64"/>
  <c r="AL97" i="64"/>
  <c r="AL84" i="64"/>
  <c r="AL71" i="64"/>
  <c r="AP201" i="64"/>
  <c r="AP188" i="64"/>
  <c r="AP175" i="64"/>
  <c r="AP162" i="64"/>
  <c r="AP149" i="64"/>
  <c r="AP136" i="64"/>
  <c r="AP110" i="64"/>
  <c r="AP123" i="64"/>
  <c r="AP84" i="64"/>
  <c r="AP97" i="64"/>
  <c r="AP71" i="64"/>
  <c r="AT201" i="64"/>
  <c r="AT188" i="64"/>
  <c r="AT175" i="64"/>
  <c r="AT162" i="64"/>
  <c r="AT149" i="64"/>
  <c r="AT136" i="64"/>
  <c r="AT110" i="64"/>
  <c r="AT123" i="64"/>
  <c r="AT84" i="64"/>
  <c r="AT97" i="64"/>
  <c r="AT71" i="64"/>
  <c r="J213" i="64"/>
  <c r="J199" i="64"/>
  <c r="J185" i="64"/>
  <c r="J171" i="64"/>
  <c r="J157" i="64"/>
  <c r="J115" i="64"/>
  <c r="J143" i="64"/>
  <c r="J129" i="64"/>
  <c r="J87" i="64"/>
  <c r="J101" i="64"/>
  <c r="N213" i="64"/>
  <c r="N199" i="64"/>
  <c r="N185" i="64"/>
  <c r="N171" i="64"/>
  <c r="N157" i="64"/>
  <c r="N115" i="64"/>
  <c r="N143" i="64"/>
  <c r="N129" i="64"/>
  <c r="N101" i="64"/>
  <c r="N87" i="64"/>
  <c r="R199" i="64"/>
  <c r="R213" i="64"/>
  <c r="R185" i="64"/>
  <c r="R171" i="64"/>
  <c r="R157" i="64"/>
  <c r="R143" i="64"/>
  <c r="R129" i="64"/>
  <c r="R115" i="64"/>
  <c r="R87" i="64"/>
  <c r="R101" i="64"/>
  <c r="V213" i="64"/>
  <c r="V199" i="64"/>
  <c r="V185" i="64"/>
  <c r="V171" i="64"/>
  <c r="V157" i="64"/>
  <c r="V115" i="64"/>
  <c r="V143" i="64"/>
  <c r="V101" i="64"/>
  <c r="V87" i="64"/>
  <c r="V129" i="64"/>
  <c r="Z199" i="64"/>
  <c r="Z213" i="64"/>
  <c r="Z185" i="64"/>
  <c r="Z171" i="64"/>
  <c r="Z157" i="64"/>
  <c r="Z115" i="64"/>
  <c r="Z143" i="64"/>
  <c r="Z129" i="64"/>
  <c r="Z87" i="64"/>
  <c r="Z101" i="64"/>
  <c r="AG202" i="64"/>
  <c r="AG189" i="64"/>
  <c r="AG176" i="64"/>
  <c r="AG163" i="64"/>
  <c r="AG150" i="64"/>
  <c r="AG124" i="64"/>
  <c r="AG111" i="64"/>
  <c r="AG98" i="64"/>
  <c r="AG137" i="64"/>
  <c r="AG72" i="64"/>
  <c r="AG85" i="64"/>
  <c r="AK202" i="64"/>
  <c r="AK189" i="64"/>
  <c r="AK176" i="64"/>
  <c r="AK163" i="64"/>
  <c r="AK150" i="64"/>
  <c r="AK124" i="64"/>
  <c r="AK137" i="64"/>
  <c r="AK98" i="64"/>
  <c r="AK72" i="64"/>
  <c r="AK111" i="64"/>
  <c r="AK85" i="64"/>
  <c r="AO202" i="64"/>
  <c r="AO189" i="64"/>
  <c r="AO176" i="64"/>
  <c r="AO163" i="64"/>
  <c r="AO150" i="64"/>
  <c r="AO124" i="64"/>
  <c r="AO137" i="64"/>
  <c r="AO111" i="64"/>
  <c r="AO98" i="64"/>
  <c r="AO72" i="64"/>
  <c r="AO85" i="64"/>
  <c r="AS202" i="64"/>
  <c r="AS189" i="64"/>
  <c r="AS176" i="64"/>
  <c r="AS163" i="64"/>
  <c r="AS150" i="64"/>
  <c r="AS124" i="64"/>
  <c r="AS137" i="64"/>
  <c r="AS98" i="64"/>
  <c r="AS72" i="64"/>
  <c r="AS85" i="64"/>
  <c r="I214" i="64"/>
  <c r="I200" i="64"/>
  <c r="I186" i="64"/>
  <c r="I172" i="64"/>
  <c r="I158" i="64"/>
  <c r="I144" i="64"/>
  <c r="I130" i="64"/>
  <c r="I116" i="64"/>
  <c r="I102" i="64"/>
  <c r="M214" i="64"/>
  <c r="M200" i="64"/>
  <c r="M186" i="64"/>
  <c r="M172" i="64"/>
  <c r="M158" i="64"/>
  <c r="M144" i="64"/>
  <c r="M130" i="64"/>
  <c r="M116" i="64"/>
  <c r="M102" i="64"/>
  <c r="Q214" i="64"/>
  <c r="Q200" i="64"/>
  <c r="Q186" i="64"/>
  <c r="Q172" i="64"/>
  <c r="Q158" i="64"/>
  <c r="Q144" i="64"/>
  <c r="Q130" i="64"/>
  <c r="Q102" i="64"/>
  <c r="Q116" i="64"/>
  <c r="U214" i="64"/>
  <c r="U200" i="64"/>
  <c r="U186" i="64"/>
  <c r="U172" i="64"/>
  <c r="U158" i="64"/>
  <c r="U144" i="64"/>
  <c r="U130" i="64"/>
  <c r="U116" i="64"/>
  <c r="U102" i="64"/>
  <c r="Y214" i="64"/>
  <c r="Y200" i="64"/>
  <c r="Y186" i="64"/>
  <c r="Y172" i="64"/>
  <c r="Y158" i="64"/>
  <c r="Y144" i="64"/>
  <c r="Y130" i="64"/>
  <c r="Y116" i="64"/>
  <c r="Y102" i="64"/>
  <c r="AF190" i="64"/>
  <c r="AF203" i="64"/>
  <c r="AF177" i="64"/>
  <c r="AF164" i="64"/>
  <c r="AF151" i="64"/>
  <c r="AF125" i="64"/>
  <c r="AF138" i="64"/>
  <c r="AF86" i="64"/>
  <c r="AF112" i="64"/>
  <c r="AF99" i="64"/>
  <c r="AF73" i="64"/>
  <c r="AJ203" i="64"/>
  <c r="AJ190" i="64"/>
  <c r="AJ177" i="64"/>
  <c r="AJ164" i="64"/>
  <c r="AJ151" i="64"/>
  <c r="AJ125" i="64"/>
  <c r="AJ138" i="64"/>
  <c r="AJ112" i="64"/>
  <c r="AJ86" i="64"/>
  <c r="AJ99" i="64"/>
  <c r="AJ73" i="64"/>
  <c r="AN203" i="64"/>
  <c r="AN190" i="64"/>
  <c r="AN177" i="64"/>
  <c r="AN164" i="64"/>
  <c r="AN151" i="64"/>
  <c r="AN125" i="64"/>
  <c r="AN138" i="64"/>
  <c r="AN112" i="64"/>
  <c r="AN86" i="64"/>
  <c r="AN73" i="64"/>
  <c r="AR203" i="64"/>
  <c r="AR190" i="64"/>
  <c r="AR177" i="64"/>
  <c r="AR164" i="64"/>
  <c r="AR151" i="64"/>
  <c r="AR125" i="64"/>
  <c r="AR138" i="64"/>
  <c r="AR112" i="64"/>
  <c r="AR99" i="64"/>
  <c r="AR86" i="64"/>
  <c r="AR73" i="64"/>
  <c r="H215" i="64"/>
  <c r="H201" i="64"/>
  <c r="H187" i="64"/>
  <c r="H159" i="64"/>
  <c r="H173" i="64"/>
  <c r="H145" i="64"/>
  <c r="H131" i="64"/>
  <c r="H117" i="64"/>
  <c r="H103" i="64"/>
  <c r="H89" i="64"/>
  <c r="L215" i="64"/>
  <c r="L201" i="64"/>
  <c r="L187" i="64"/>
  <c r="L173" i="64"/>
  <c r="L159" i="64"/>
  <c r="L145" i="64"/>
  <c r="L131" i="64"/>
  <c r="L117" i="64"/>
  <c r="L103" i="64"/>
  <c r="L89" i="64"/>
  <c r="P215" i="64"/>
  <c r="P201" i="64"/>
  <c r="P187" i="64"/>
  <c r="P173" i="64"/>
  <c r="P159" i="64"/>
  <c r="P145" i="64"/>
  <c r="P131" i="64"/>
  <c r="P117" i="64"/>
  <c r="P103" i="64"/>
  <c r="P89" i="64"/>
  <c r="T215" i="64"/>
  <c r="T201" i="64"/>
  <c r="T187" i="64"/>
  <c r="T173" i="64"/>
  <c r="T159" i="64"/>
  <c r="T145" i="64"/>
  <c r="T131" i="64"/>
  <c r="T117" i="64"/>
  <c r="T103" i="64"/>
  <c r="T89" i="64"/>
  <c r="X215" i="64"/>
  <c r="X201" i="64"/>
  <c r="X187" i="64"/>
  <c r="X159" i="64"/>
  <c r="X173" i="64"/>
  <c r="X145" i="64"/>
  <c r="X131" i="64"/>
  <c r="X117" i="64"/>
  <c r="X103" i="64"/>
  <c r="X89" i="64"/>
  <c r="AE204" i="64"/>
  <c r="AE178" i="64"/>
  <c r="AE165" i="64"/>
  <c r="AE191" i="64"/>
  <c r="AE152" i="64"/>
  <c r="AE139" i="64"/>
  <c r="AE113" i="64"/>
  <c r="AE126" i="64"/>
  <c r="AE74" i="64"/>
  <c r="AE100" i="64"/>
  <c r="AE87" i="64"/>
  <c r="AI204" i="64"/>
  <c r="AI191" i="64"/>
  <c r="AI178" i="64"/>
  <c r="AI165" i="64"/>
  <c r="AI152" i="64"/>
  <c r="AI139" i="64"/>
  <c r="AI126" i="64"/>
  <c r="AI113" i="64"/>
  <c r="AI100" i="64"/>
  <c r="AI74" i="64"/>
  <c r="AI87" i="64"/>
  <c r="AM204" i="64"/>
  <c r="AM191" i="64"/>
  <c r="AM178" i="64"/>
  <c r="AM165" i="64"/>
  <c r="AM152" i="64"/>
  <c r="AM139" i="64"/>
  <c r="AM113" i="64"/>
  <c r="AM126" i="64"/>
  <c r="AM74" i="64"/>
  <c r="AM100" i="64"/>
  <c r="AM87" i="64"/>
  <c r="AQ204" i="64"/>
  <c r="AQ191" i="64"/>
  <c r="AQ178" i="64"/>
  <c r="AQ165" i="64"/>
  <c r="AQ152" i="64"/>
  <c r="AQ139" i="64"/>
  <c r="AQ126" i="64"/>
  <c r="AQ113" i="64"/>
  <c r="AQ100" i="64"/>
  <c r="AQ74" i="64"/>
  <c r="AQ87" i="64"/>
  <c r="G216" i="64"/>
  <c r="G202" i="64"/>
  <c r="G188" i="64"/>
  <c r="G174" i="64"/>
  <c r="G160" i="64"/>
  <c r="G146" i="64"/>
  <c r="G132" i="64"/>
  <c r="G118" i="64"/>
  <c r="G104" i="64"/>
  <c r="G90" i="64"/>
  <c r="K216" i="64"/>
  <c r="K202" i="64"/>
  <c r="K188" i="64"/>
  <c r="K160" i="64"/>
  <c r="K174" i="64"/>
  <c r="K132" i="64"/>
  <c r="K146" i="64"/>
  <c r="K118" i="64"/>
  <c r="K104" i="64"/>
  <c r="K90" i="64"/>
  <c r="O216" i="64"/>
  <c r="O202" i="64"/>
  <c r="O188" i="64"/>
  <c r="O174" i="64"/>
  <c r="O160" i="64"/>
  <c r="O132" i="64"/>
  <c r="O146" i="64"/>
  <c r="O118" i="64"/>
  <c r="O104" i="64"/>
  <c r="O90" i="64"/>
  <c r="S216" i="64"/>
  <c r="S202" i="64"/>
  <c r="S188" i="64"/>
  <c r="S174" i="64"/>
  <c r="S160" i="64"/>
  <c r="S132" i="64"/>
  <c r="S146" i="64"/>
  <c r="S118" i="64"/>
  <c r="S104" i="64"/>
  <c r="S90" i="64"/>
  <c r="W216" i="64"/>
  <c r="W202" i="64"/>
  <c r="W188" i="64"/>
  <c r="W174" i="64"/>
  <c r="W160" i="64"/>
  <c r="W146" i="64"/>
  <c r="W132" i="64"/>
  <c r="W118" i="64"/>
  <c r="W104" i="64"/>
  <c r="W90" i="64"/>
  <c r="AH192" i="64"/>
  <c r="AH205" i="64"/>
  <c r="AH179" i="64"/>
  <c r="AH166" i="64"/>
  <c r="AH153" i="64"/>
  <c r="AH140" i="64"/>
  <c r="AH127" i="64"/>
  <c r="AH114" i="64"/>
  <c r="AH88" i="64"/>
  <c r="AH75" i="64"/>
  <c r="AL205" i="64"/>
  <c r="AL192" i="64"/>
  <c r="AL179" i="64"/>
  <c r="AL166" i="64"/>
  <c r="AL153" i="64"/>
  <c r="AL140" i="64"/>
  <c r="AL127" i="64"/>
  <c r="AL114" i="64"/>
  <c r="AL101" i="64"/>
  <c r="AL88" i="64"/>
  <c r="AL75" i="64"/>
  <c r="AP205" i="64"/>
  <c r="AP192" i="64"/>
  <c r="AP179" i="64"/>
  <c r="AP166" i="64"/>
  <c r="AP153" i="64"/>
  <c r="AP140" i="64"/>
  <c r="AP127" i="64"/>
  <c r="AP114" i="64"/>
  <c r="AP88" i="64"/>
  <c r="AP75" i="64"/>
  <c r="AT205" i="64"/>
  <c r="AT192" i="64"/>
  <c r="AT179" i="64"/>
  <c r="AT166" i="64"/>
  <c r="AT153" i="64"/>
  <c r="AT140" i="64"/>
  <c r="AT127" i="64"/>
  <c r="AT114" i="64"/>
  <c r="AT101" i="64"/>
  <c r="AT88" i="64"/>
  <c r="AT75" i="64"/>
  <c r="J217" i="64"/>
  <c r="J203" i="64"/>
  <c r="J189" i="64"/>
  <c r="J175" i="64"/>
  <c r="J147" i="64"/>
  <c r="J161" i="64"/>
  <c r="J119" i="64"/>
  <c r="J133" i="64"/>
  <c r="J91" i="64"/>
  <c r="J105" i="64"/>
  <c r="N203" i="64"/>
  <c r="N217" i="64"/>
  <c r="N189" i="64"/>
  <c r="N175" i="64"/>
  <c r="N147" i="64"/>
  <c r="N161" i="64"/>
  <c r="N133" i="64"/>
  <c r="N119" i="64"/>
  <c r="N105" i="64"/>
  <c r="N91" i="64"/>
  <c r="R217" i="64"/>
  <c r="R203" i="64"/>
  <c r="R189" i="64"/>
  <c r="R175" i="64"/>
  <c r="R147" i="64"/>
  <c r="R161" i="64"/>
  <c r="R119" i="64"/>
  <c r="R133" i="64"/>
  <c r="R91" i="64"/>
  <c r="R105" i="64"/>
  <c r="V217" i="64"/>
  <c r="V203" i="64"/>
  <c r="V189" i="64"/>
  <c r="V175" i="64"/>
  <c r="V161" i="64"/>
  <c r="V147" i="64"/>
  <c r="V119" i="64"/>
  <c r="V133" i="64"/>
  <c r="V105" i="64"/>
  <c r="V91" i="64"/>
  <c r="Z217" i="64"/>
  <c r="Z203" i="64"/>
  <c r="Z189" i="64"/>
  <c r="Z175" i="64"/>
  <c r="Z147" i="64"/>
  <c r="Z161" i="64"/>
  <c r="Z119" i="64"/>
  <c r="Z133" i="64"/>
  <c r="Z91" i="64"/>
  <c r="Z105" i="64"/>
  <c r="AG206" i="64"/>
  <c r="AG193" i="64"/>
  <c r="AG180" i="64"/>
  <c r="AG167" i="64"/>
  <c r="AG154" i="64"/>
  <c r="AG128" i="64"/>
  <c r="AG115" i="64"/>
  <c r="AG141" i="64"/>
  <c r="AG102" i="64"/>
  <c r="AG89" i="64"/>
  <c r="AG76" i="64"/>
  <c r="AK206" i="64"/>
  <c r="AK193" i="64"/>
  <c r="AK180" i="64"/>
  <c r="AK167" i="64"/>
  <c r="AK154" i="64"/>
  <c r="AK128" i="64"/>
  <c r="AK115" i="64"/>
  <c r="AK141" i="64"/>
  <c r="AK102" i="64"/>
  <c r="AK89" i="64"/>
  <c r="AK76" i="64"/>
  <c r="AO193" i="64"/>
  <c r="AO206" i="64"/>
  <c r="AO180" i="64"/>
  <c r="AO167" i="64"/>
  <c r="AO154" i="64"/>
  <c r="AO128" i="64"/>
  <c r="AO115" i="64"/>
  <c r="AO141" i="64"/>
  <c r="AO102" i="64"/>
  <c r="AO89" i="64"/>
  <c r="AO76" i="64"/>
  <c r="AS206" i="64"/>
  <c r="AS193" i="64"/>
  <c r="AS180" i="64"/>
  <c r="AS167" i="64"/>
  <c r="AS154" i="64"/>
  <c r="AS128" i="64"/>
  <c r="AS141" i="64"/>
  <c r="AS115" i="64"/>
  <c r="AS102" i="64"/>
  <c r="AS89" i="64"/>
  <c r="AS76" i="64"/>
  <c r="I218" i="64"/>
  <c r="I204" i="64"/>
  <c r="I190" i="64"/>
  <c r="I162" i="64"/>
  <c r="I176" i="64"/>
  <c r="I148" i="64"/>
  <c r="I134" i="64"/>
  <c r="I120" i="64"/>
  <c r="I106" i="64"/>
  <c r="I92" i="64"/>
  <c r="M218" i="64"/>
  <c r="M204" i="64"/>
  <c r="M190" i="64"/>
  <c r="M176" i="64"/>
  <c r="M162" i="64"/>
  <c r="M148" i="64"/>
  <c r="M134" i="64"/>
  <c r="M120" i="64"/>
  <c r="M92" i="64"/>
  <c r="M106" i="64"/>
  <c r="Q218" i="64"/>
  <c r="Q204" i="64"/>
  <c r="Q190" i="64"/>
  <c r="Q176" i="64"/>
  <c r="Q162" i="64"/>
  <c r="Q148" i="64"/>
  <c r="Q134" i="64"/>
  <c r="Q120" i="64"/>
  <c r="Q106" i="64"/>
  <c r="Q92" i="64"/>
  <c r="U218" i="64"/>
  <c r="U204" i="64"/>
  <c r="U190" i="64"/>
  <c r="U176" i="64"/>
  <c r="U162" i="64"/>
  <c r="U148" i="64"/>
  <c r="U134" i="64"/>
  <c r="U120" i="64"/>
  <c r="U106" i="64"/>
  <c r="Y218" i="64"/>
  <c r="Y204" i="64"/>
  <c r="Y190" i="64"/>
  <c r="Y176" i="64"/>
  <c r="Y162" i="64"/>
  <c r="Y148" i="64"/>
  <c r="Y134" i="64"/>
  <c r="Y120" i="64"/>
  <c r="Y106" i="64"/>
  <c r="Y92" i="64"/>
  <c r="AF207" i="64"/>
  <c r="AF194" i="64"/>
  <c r="AF181" i="64"/>
  <c r="AF168" i="64"/>
  <c r="AF155" i="64"/>
  <c r="AF129" i="64"/>
  <c r="AF142" i="64"/>
  <c r="AF103" i="64"/>
  <c r="AF77" i="64"/>
  <c r="AJ207" i="64"/>
  <c r="AJ194" i="64"/>
  <c r="AJ181" i="64"/>
  <c r="AJ168" i="64"/>
  <c r="AJ155" i="64"/>
  <c r="AJ129" i="64"/>
  <c r="AJ142" i="64"/>
  <c r="AJ103" i="64"/>
  <c r="AJ116" i="64"/>
  <c r="AJ77" i="64"/>
  <c r="AN207" i="64"/>
  <c r="AN194" i="64"/>
  <c r="AN181" i="64"/>
  <c r="AN168" i="64"/>
  <c r="AN155" i="64"/>
  <c r="AN129" i="64"/>
  <c r="AN142" i="64"/>
  <c r="AN103" i="64"/>
  <c r="AN116" i="64"/>
  <c r="AN77" i="64"/>
  <c r="AR207" i="64"/>
  <c r="AR194" i="64"/>
  <c r="AR181" i="64"/>
  <c r="AR168" i="64"/>
  <c r="AR155" i="64"/>
  <c r="AR129" i="64"/>
  <c r="AR142" i="64"/>
  <c r="AR116" i="64"/>
  <c r="AR103" i="64"/>
  <c r="AR77" i="64"/>
  <c r="H219" i="64"/>
  <c r="H205" i="64"/>
  <c r="H191" i="64"/>
  <c r="H163" i="64"/>
  <c r="H177" i="64"/>
  <c r="H149" i="64"/>
  <c r="H135" i="64"/>
  <c r="H121" i="64"/>
  <c r="H107" i="64"/>
  <c r="H93" i="64"/>
  <c r="H79" i="64"/>
  <c r="L219" i="64"/>
  <c r="L205" i="64"/>
  <c r="L191" i="64"/>
  <c r="L177" i="64"/>
  <c r="L163" i="64"/>
  <c r="L149" i="64"/>
  <c r="L135" i="64"/>
  <c r="L121" i="64"/>
  <c r="L107" i="64"/>
  <c r="L93" i="64"/>
  <c r="L79" i="64"/>
  <c r="P219" i="64"/>
  <c r="P205" i="64"/>
  <c r="P163" i="64"/>
  <c r="P191" i="64"/>
  <c r="P177" i="64"/>
  <c r="P149" i="64"/>
  <c r="P135" i="64"/>
  <c r="P121" i="64"/>
  <c r="P107" i="64"/>
  <c r="P93" i="64"/>
  <c r="P79" i="64"/>
  <c r="T219" i="64"/>
  <c r="T205" i="64"/>
  <c r="T191" i="64"/>
  <c r="T163" i="64"/>
  <c r="T177" i="64"/>
  <c r="T149" i="64"/>
  <c r="T135" i="64"/>
  <c r="T121" i="64"/>
  <c r="T107" i="64"/>
  <c r="T93" i="64"/>
  <c r="T79" i="64"/>
  <c r="X219" i="64"/>
  <c r="X205" i="64"/>
  <c r="X191" i="64"/>
  <c r="X163" i="64"/>
  <c r="X177" i="64"/>
  <c r="X149" i="64"/>
  <c r="X135" i="64"/>
  <c r="X121" i="64"/>
  <c r="X107" i="64"/>
  <c r="X93" i="64"/>
  <c r="X79" i="64"/>
  <c r="AE208" i="64"/>
  <c r="AE182" i="64"/>
  <c r="AE169" i="64"/>
  <c r="AE195" i="64"/>
  <c r="AE156" i="64"/>
  <c r="AE143" i="64"/>
  <c r="AE130" i="64"/>
  <c r="AE117" i="64"/>
  <c r="AE78" i="64"/>
  <c r="AE104" i="64"/>
  <c r="AE91" i="64"/>
  <c r="AI208" i="64"/>
  <c r="AI182" i="64"/>
  <c r="AI195" i="64"/>
  <c r="AI169" i="64"/>
  <c r="AI156" i="64"/>
  <c r="AI143" i="64"/>
  <c r="AI130" i="64"/>
  <c r="AI117" i="64"/>
  <c r="AI104" i="64"/>
  <c r="AI78" i="64"/>
  <c r="AI91" i="64"/>
  <c r="AM208" i="64"/>
  <c r="AM195" i="64"/>
  <c r="AM182" i="64"/>
  <c r="AM169" i="64"/>
  <c r="AM156" i="64"/>
  <c r="AM143" i="64"/>
  <c r="AM130" i="64"/>
  <c r="AM117" i="64"/>
  <c r="AM78" i="64"/>
  <c r="AM104" i="64"/>
  <c r="AM91" i="64"/>
  <c r="AQ208" i="64"/>
  <c r="AQ195" i="64"/>
  <c r="AQ182" i="64"/>
  <c r="AQ169" i="64"/>
  <c r="AQ156" i="64"/>
  <c r="AQ143" i="64"/>
  <c r="AQ117" i="64"/>
  <c r="AQ130" i="64"/>
  <c r="AQ104" i="64"/>
  <c r="AQ78" i="64"/>
  <c r="AQ91" i="64"/>
  <c r="G220" i="64"/>
  <c r="G206" i="64"/>
  <c r="G192" i="64"/>
  <c r="G164" i="64"/>
  <c r="G178" i="64"/>
  <c r="G136" i="64"/>
  <c r="G150" i="64"/>
  <c r="G122" i="64"/>
  <c r="G108" i="64"/>
  <c r="K220" i="64"/>
  <c r="K192" i="64"/>
  <c r="K206" i="64"/>
  <c r="K178" i="64"/>
  <c r="K164" i="64"/>
  <c r="K136" i="64"/>
  <c r="K150" i="64"/>
  <c r="K122" i="64"/>
  <c r="K108" i="64"/>
  <c r="K94" i="64"/>
  <c r="O220" i="64"/>
  <c r="O206" i="64"/>
  <c r="O192" i="64"/>
  <c r="O178" i="64"/>
  <c r="O164" i="64"/>
  <c r="O150" i="64"/>
  <c r="O136" i="64"/>
  <c r="O122" i="64"/>
  <c r="O108" i="64"/>
  <c r="O94" i="64"/>
  <c r="S220" i="64"/>
  <c r="S206" i="64"/>
  <c r="S192" i="64"/>
  <c r="S178" i="64"/>
  <c r="S164" i="64"/>
  <c r="S136" i="64"/>
  <c r="S122" i="64"/>
  <c r="S108" i="64"/>
  <c r="S150" i="64"/>
  <c r="S94" i="64"/>
  <c r="W220" i="64"/>
  <c r="W206" i="64"/>
  <c r="W192" i="64"/>
  <c r="W164" i="64"/>
  <c r="W178" i="64"/>
  <c r="W150" i="64"/>
  <c r="W136" i="64"/>
  <c r="W122" i="64"/>
  <c r="AH209" i="64"/>
  <c r="AH196" i="64"/>
  <c r="AH170" i="64"/>
  <c r="AH183" i="64"/>
  <c r="AH157" i="64"/>
  <c r="AH144" i="64"/>
  <c r="AH131" i="64"/>
  <c r="AH118" i="64"/>
  <c r="AH92" i="64"/>
  <c r="AH79" i="64"/>
  <c r="AL196" i="64"/>
  <c r="AL209" i="64"/>
  <c r="AL183" i="64"/>
  <c r="AL170" i="64"/>
  <c r="AL157" i="64"/>
  <c r="AL144" i="64"/>
  <c r="AL131" i="64"/>
  <c r="AL118" i="64"/>
  <c r="AL105" i="64"/>
  <c r="AL92" i="64"/>
  <c r="AL79" i="64"/>
  <c r="AP209" i="64"/>
  <c r="AP196" i="64"/>
  <c r="AP170" i="64"/>
  <c r="AP183" i="64"/>
  <c r="AP157" i="64"/>
  <c r="AP144" i="64"/>
  <c r="AP131" i="64"/>
  <c r="AP118" i="64"/>
  <c r="AP92" i="64"/>
  <c r="AP79" i="64"/>
  <c r="AT209" i="64"/>
  <c r="AT196" i="64"/>
  <c r="AT183" i="64"/>
  <c r="AT170" i="64"/>
  <c r="AT157" i="64"/>
  <c r="AT144" i="64"/>
  <c r="AT131" i="64"/>
  <c r="AT118" i="64"/>
  <c r="AT105" i="64"/>
  <c r="AT79" i="64"/>
  <c r="J221" i="64"/>
  <c r="J207" i="64"/>
  <c r="J193" i="64"/>
  <c r="J179" i="64"/>
  <c r="J165" i="64"/>
  <c r="J151" i="64"/>
  <c r="J123" i="64"/>
  <c r="J137" i="64"/>
  <c r="J109" i="64"/>
  <c r="J81" i="64"/>
  <c r="N221" i="64"/>
  <c r="N207" i="64"/>
  <c r="N193" i="64"/>
  <c r="N179" i="64"/>
  <c r="N165" i="64"/>
  <c r="N151" i="64"/>
  <c r="N137" i="64"/>
  <c r="N123" i="64"/>
  <c r="N109" i="64"/>
  <c r="N95" i="64"/>
  <c r="N81" i="64"/>
  <c r="R221" i="64"/>
  <c r="R193" i="64"/>
  <c r="R207" i="64"/>
  <c r="R179" i="64"/>
  <c r="R165" i="64"/>
  <c r="R151" i="64"/>
  <c r="R123" i="64"/>
  <c r="R137" i="64"/>
  <c r="R95" i="64"/>
  <c r="R81" i="64"/>
  <c r="R109" i="64"/>
  <c r="V221" i="64"/>
  <c r="V207" i="64"/>
  <c r="V193" i="64"/>
  <c r="V179" i="64"/>
  <c r="V165" i="64"/>
  <c r="V151" i="64"/>
  <c r="V123" i="64"/>
  <c r="V137" i="64"/>
  <c r="V109" i="64"/>
  <c r="V81" i="64"/>
  <c r="V95" i="64"/>
  <c r="Z221" i="64"/>
  <c r="Z207" i="64"/>
  <c r="Z193" i="64"/>
  <c r="Z179" i="64"/>
  <c r="Z165" i="64"/>
  <c r="Z151" i="64"/>
  <c r="Z123" i="64"/>
  <c r="Z137" i="64"/>
  <c r="Z109" i="64"/>
  <c r="Z81" i="64"/>
  <c r="G222" i="64"/>
  <c r="G208" i="64"/>
  <c r="G194" i="64"/>
  <c r="G180" i="64"/>
  <c r="G166" i="64"/>
  <c r="G152" i="64"/>
  <c r="G138" i="64"/>
  <c r="G124" i="64"/>
  <c r="G110" i="64"/>
  <c r="G82" i="64"/>
  <c r="K222" i="64"/>
  <c r="K208" i="64"/>
  <c r="K194" i="64"/>
  <c r="K180" i="64"/>
  <c r="K166" i="64"/>
  <c r="K152" i="64"/>
  <c r="K138" i="64"/>
  <c r="K124" i="64"/>
  <c r="K110" i="64"/>
  <c r="K96" i="64"/>
  <c r="K82" i="64"/>
  <c r="O222" i="64"/>
  <c r="O208" i="64"/>
  <c r="O194" i="64"/>
  <c r="O180" i="64"/>
  <c r="O166" i="64"/>
  <c r="O152" i="64"/>
  <c r="O138" i="64"/>
  <c r="O124" i="64"/>
  <c r="O110" i="64"/>
  <c r="O96" i="64"/>
  <c r="O82" i="64"/>
  <c r="S222" i="64"/>
  <c r="S208" i="64"/>
  <c r="S194" i="64"/>
  <c r="S180" i="64"/>
  <c r="S166" i="64"/>
  <c r="S152" i="64"/>
  <c r="S138" i="64"/>
  <c r="S124" i="64"/>
  <c r="S110" i="64"/>
  <c r="S82" i="64"/>
  <c r="S96" i="64"/>
  <c r="W222" i="64"/>
  <c r="W208" i="64"/>
  <c r="W194" i="64"/>
  <c r="W180" i="64"/>
  <c r="W166" i="64"/>
  <c r="W152" i="64"/>
  <c r="W138" i="64"/>
  <c r="W124" i="64"/>
  <c r="W110" i="64"/>
  <c r="W82" i="64"/>
  <c r="J223" i="64"/>
  <c r="J209" i="64"/>
  <c r="J195" i="64"/>
  <c r="J181" i="64"/>
  <c r="J167" i="64"/>
  <c r="J153" i="64"/>
  <c r="J139" i="64"/>
  <c r="J125" i="64"/>
  <c r="J111" i="64"/>
  <c r="J83" i="64"/>
  <c r="N223" i="64"/>
  <c r="N209" i="64"/>
  <c r="N195" i="64"/>
  <c r="N181" i="64"/>
  <c r="N167" i="64"/>
  <c r="N153" i="64"/>
  <c r="N139" i="64"/>
  <c r="N125" i="64"/>
  <c r="N111" i="64"/>
  <c r="N97" i="64"/>
  <c r="N83" i="64"/>
  <c r="R223" i="64"/>
  <c r="R209" i="64"/>
  <c r="R195" i="64"/>
  <c r="R181" i="64"/>
  <c r="R167" i="64"/>
  <c r="R153" i="64"/>
  <c r="R125" i="64"/>
  <c r="R83" i="64"/>
  <c r="R97" i="64"/>
  <c r="R139" i="64"/>
  <c r="R111" i="64"/>
  <c r="V209" i="64"/>
  <c r="V223" i="64"/>
  <c r="V195" i="64"/>
  <c r="V181" i="64"/>
  <c r="V167" i="64"/>
  <c r="V153" i="64"/>
  <c r="V125" i="64"/>
  <c r="V139" i="64"/>
  <c r="V111" i="64"/>
  <c r="V83" i="64"/>
  <c r="V97" i="64"/>
  <c r="Z223" i="64"/>
  <c r="Z209" i="64"/>
  <c r="Z195" i="64"/>
  <c r="Z181" i="64"/>
  <c r="Z167" i="64"/>
  <c r="Z153" i="64"/>
  <c r="Z139" i="64"/>
  <c r="Z125" i="64"/>
  <c r="Z111" i="64"/>
  <c r="Z83" i="64"/>
  <c r="I210" i="64"/>
  <c r="I224" i="64"/>
  <c r="I182" i="64"/>
  <c r="I196" i="64"/>
  <c r="I168" i="64"/>
  <c r="I154" i="64"/>
  <c r="I140" i="64"/>
  <c r="I126" i="64"/>
  <c r="I112" i="64"/>
  <c r="I98" i="64"/>
  <c r="I84" i="64"/>
  <c r="M210" i="64"/>
  <c r="M224" i="64"/>
  <c r="M182" i="64"/>
  <c r="M196" i="64"/>
  <c r="M168" i="64"/>
  <c r="M154" i="64"/>
  <c r="M140" i="64"/>
  <c r="M126" i="64"/>
  <c r="M112" i="64"/>
  <c r="M98" i="64"/>
  <c r="M84" i="64"/>
  <c r="Q210" i="64"/>
  <c r="Q224" i="64"/>
  <c r="Q182" i="64"/>
  <c r="Q196" i="64"/>
  <c r="Q168" i="64"/>
  <c r="Q154" i="64"/>
  <c r="Q140" i="64"/>
  <c r="Q126" i="64"/>
  <c r="Q112" i="64"/>
  <c r="Q84" i="64"/>
  <c r="U210" i="64"/>
  <c r="U224" i="64"/>
  <c r="U182" i="64"/>
  <c r="U196" i="64"/>
  <c r="U168" i="64"/>
  <c r="U154" i="64"/>
  <c r="U140" i="64"/>
  <c r="U126" i="64"/>
  <c r="U98" i="64"/>
  <c r="U84" i="64"/>
  <c r="Y210" i="64"/>
  <c r="Y224" i="64"/>
  <c r="Y182" i="64"/>
  <c r="Y196" i="64"/>
  <c r="Y168" i="64"/>
  <c r="Y154" i="64"/>
  <c r="Y140" i="64"/>
  <c r="Y126" i="64"/>
  <c r="Y112" i="64"/>
  <c r="Y98" i="64"/>
  <c r="Y84" i="64"/>
  <c r="H225" i="64"/>
  <c r="H211" i="64"/>
  <c r="H183" i="64"/>
  <c r="H197" i="64"/>
  <c r="H169" i="64"/>
  <c r="H155" i="64"/>
  <c r="H141" i="64"/>
  <c r="H127" i="64"/>
  <c r="H113" i="64"/>
  <c r="H99" i="64"/>
  <c r="H85" i="64"/>
  <c r="L211" i="64"/>
  <c r="L225" i="64"/>
  <c r="L183" i="64"/>
  <c r="L197" i="64"/>
  <c r="L169" i="64"/>
  <c r="L155" i="64"/>
  <c r="L141" i="64"/>
  <c r="L127" i="64"/>
  <c r="L113" i="64"/>
  <c r="L99" i="64"/>
  <c r="L85" i="64"/>
  <c r="P225" i="64"/>
  <c r="P211" i="64"/>
  <c r="P183" i="64"/>
  <c r="P197" i="64"/>
  <c r="P169" i="64"/>
  <c r="P155" i="64"/>
  <c r="P141" i="64"/>
  <c r="P127" i="64"/>
  <c r="P113" i="64"/>
  <c r="P99" i="64"/>
  <c r="P85" i="64"/>
  <c r="T211" i="64"/>
  <c r="T225" i="64"/>
  <c r="T183" i="64"/>
  <c r="T197" i="64"/>
  <c r="T169" i="64"/>
  <c r="T155" i="64"/>
  <c r="T141" i="64"/>
  <c r="T127" i="64"/>
  <c r="T113" i="64"/>
  <c r="T99" i="64"/>
  <c r="T85" i="64"/>
  <c r="X225" i="64"/>
  <c r="X211" i="64"/>
  <c r="X183" i="64"/>
  <c r="X197" i="64"/>
  <c r="X169" i="64"/>
  <c r="X155" i="64"/>
  <c r="X141" i="64"/>
  <c r="X127" i="64"/>
  <c r="X113" i="64"/>
  <c r="X99" i="64"/>
  <c r="X85" i="64"/>
  <c r="N73" i="64"/>
  <c r="V73" i="64"/>
  <c r="G74" i="64"/>
  <c r="O74" i="64"/>
  <c r="W74" i="64"/>
  <c r="J75" i="64"/>
  <c r="R75" i="64"/>
  <c r="Z75" i="64"/>
  <c r="K76" i="64"/>
  <c r="S76" i="64"/>
  <c r="N77" i="64"/>
  <c r="V77" i="64"/>
  <c r="U78" i="64"/>
  <c r="J79" i="64"/>
  <c r="Z79" i="64"/>
  <c r="K80" i="64"/>
  <c r="L81" i="64"/>
  <c r="AQ81" i="64"/>
  <c r="Q82" i="64"/>
  <c r="AF82" i="64"/>
  <c r="I88" i="64"/>
  <c r="Y88" i="64"/>
  <c r="AN88" i="64"/>
  <c r="I90" i="64"/>
  <c r="Y90" i="64"/>
  <c r="AN90" i="64"/>
  <c r="AN92" i="64"/>
  <c r="W94" i="64"/>
  <c r="J95" i="64"/>
  <c r="Q96" i="64"/>
  <c r="Z97" i="64"/>
  <c r="AE98" i="64"/>
  <c r="AN99" i="64"/>
  <c r="W108" i="64"/>
  <c r="AS109" i="64"/>
  <c r="AF114" i="64"/>
  <c r="AH198" i="64"/>
  <c r="AH185" i="64"/>
  <c r="AH172" i="64"/>
  <c r="AH159" i="64"/>
  <c r="AH146" i="64"/>
  <c r="AH133" i="64"/>
  <c r="AH120" i="64"/>
  <c r="AL198" i="64"/>
  <c r="AL185" i="64"/>
  <c r="AL172" i="64"/>
  <c r="AL159" i="64"/>
  <c r="AL133" i="64"/>
  <c r="AL146" i="64"/>
  <c r="AL120" i="64"/>
  <c r="AP198" i="64"/>
  <c r="AP185" i="64"/>
  <c r="AP172" i="64"/>
  <c r="AP159" i="64"/>
  <c r="AP146" i="64"/>
  <c r="AP133" i="64"/>
  <c r="AP120" i="64"/>
  <c r="AT198" i="64"/>
  <c r="AT185" i="64"/>
  <c r="AT172" i="64"/>
  <c r="AT159" i="64"/>
  <c r="AT146" i="64"/>
  <c r="AT133" i="64"/>
  <c r="AT120" i="64"/>
  <c r="AE186" i="64"/>
  <c r="AE199" i="64"/>
  <c r="AE173" i="64"/>
  <c r="AE147" i="64"/>
  <c r="AE160" i="64"/>
  <c r="AE134" i="64"/>
  <c r="AE121" i="64"/>
  <c r="AE95" i="64"/>
  <c r="AI199" i="64"/>
  <c r="AI186" i="64"/>
  <c r="AI173" i="64"/>
  <c r="AI160" i="64"/>
  <c r="AI147" i="64"/>
  <c r="AI134" i="64"/>
  <c r="AI121" i="64"/>
  <c r="AI108" i="64"/>
  <c r="AI95" i="64"/>
  <c r="AM199" i="64"/>
  <c r="AM186" i="64"/>
  <c r="AM173" i="64"/>
  <c r="AM160" i="64"/>
  <c r="AM147" i="64"/>
  <c r="AM121" i="64"/>
  <c r="AM134" i="64"/>
  <c r="AM95" i="64"/>
  <c r="AQ199" i="64"/>
  <c r="AQ186" i="64"/>
  <c r="AQ173" i="64"/>
  <c r="AQ160" i="64"/>
  <c r="AQ147" i="64"/>
  <c r="AQ134" i="64"/>
  <c r="AQ121" i="64"/>
  <c r="AQ108" i="64"/>
  <c r="AQ95" i="64"/>
  <c r="AF200" i="64"/>
  <c r="AF187" i="64"/>
  <c r="AF174" i="64"/>
  <c r="AF161" i="64"/>
  <c r="AF148" i="64"/>
  <c r="AF135" i="64"/>
  <c r="AF109" i="64"/>
  <c r="AF122" i="64"/>
  <c r="AJ200" i="64"/>
  <c r="AJ187" i="64"/>
  <c r="AJ161" i="64"/>
  <c r="AJ174" i="64"/>
  <c r="AJ148" i="64"/>
  <c r="AJ135" i="64"/>
  <c r="AJ109" i="64"/>
  <c r="AJ122" i="64"/>
  <c r="AN200" i="64"/>
  <c r="AN187" i="64"/>
  <c r="AN174" i="64"/>
  <c r="AN161" i="64"/>
  <c r="AN148" i="64"/>
  <c r="AN135" i="64"/>
  <c r="AN109" i="64"/>
  <c r="AN122" i="64"/>
  <c r="AR200" i="64"/>
  <c r="AR187" i="64"/>
  <c r="AR161" i="64"/>
  <c r="AR174" i="64"/>
  <c r="AR148" i="64"/>
  <c r="AR135" i="64"/>
  <c r="AR109" i="64"/>
  <c r="AG201" i="64"/>
  <c r="AG188" i="64"/>
  <c r="AG175" i="64"/>
  <c r="AG162" i="64"/>
  <c r="AG149" i="64"/>
  <c r="AG136" i="64"/>
  <c r="AG123" i="64"/>
  <c r="AG110" i="64"/>
  <c r="AK201" i="64"/>
  <c r="AK188" i="64"/>
  <c r="AK175" i="64"/>
  <c r="AK162" i="64"/>
  <c r="AK149" i="64"/>
  <c r="AK136" i="64"/>
  <c r="AK123" i="64"/>
  <c r="AK110" i="64"/>
  <c r="AO201" i="64"/>
  <c r="AO188" i="64"/>
  <c r="AO175" i="64"/>
  <c r="AO162" i="64"/>
  <c r="AO149" i="64"/>
  <c r="AO136" i="64"/>
  <c r="AO123" i="64"/>
  <c r="AO110" i="64"/>
  <c r="AS201" i="64"/>
  <c r="AS188" i="64"/>
  <c r="AS175" i="64"/>
  <c r="AS162" i="64"/>
  <c r="AS149" i="64"/>
  <c r="AS136" i="64"/>
  <c r="AS123" i="64"/>
  <c r="AS110" i="64"/>
  <c r="G213" i="64"/>
  <c r="G199" i="64"/>
  <c r="G185" i="64"/>
  <c r="G171" i="64"/>
  <c r="G157" i="64"/>
  <c r="G143" i="64"/>
  <c r="G129" i="64"/>
  <c r="K213" i="64"/>
  <c r="K199" i="64"/>
  <c r="K185" i="64"/>
  <c r="K171" i="64"/>
  <c r="K157" i="64"/>
  <c r="K143" i="64"/>
  <c r="K129" i="64"/>
  <c r="K115" i="64"/>
  <c r="O213" i="64"/>
  <c r="O199" i="64"/>
  <c r="O185" i="64"/>
  <c r="O171" i="64"/>
  <c r="O157" i="64"/>
  <c r="O143" i="64"/>
  <c r="O129" i="64"/>
  <c r="O115" i="64"/>
  <c r="S213" i="64"/>
  <c r="S199" i="64"/>
  <c r="S185" i="64"/>
  <c r="S171" i="64"/>
  <c r="S157" i="64"/>
  <c r="S143" i="64"/>
  <c r="S129" i="64"/>
  <c r="S115" i="64"/>
  <c r="W213" i="64"/>
  <c r="W199" i="64"/>
  <c r="W185" i="64"/>
  <c r="W171" i="64"/>
  <c r="W157" i="64"/>
  <c r="W143" i="64"/>
  <c r="W129" i="64"/>
  <c r="AH202" i="64"/>
  <c r="AH189" i="64"/>
  <c r="AH176" i="64"/>
  <c r="AH163" i="64"/>
  <c r="AH150" i="64"/>
  <c r="AH137" i="64"/>
  <c r="AH124" i="64"/>
  <c r="AL202" i="64"/>
  <c r="AL189" i="64"/>
  <c r="AL176" i="64"/>
  <c r="AL163" i="64"/>
  <c r="AL150" i="64"/>
  <c r="AL137" i="64"/>
  <c r="AL124" i="64"/>
  <c r="AL111" i="64"/>
  <c r="AP202" i="64"/>
  <c r="AP189" i="64"/>
  <c r="AP176" i="64"/>
  <c r="AP163" i="64"/>
  <c r="AP150" i="64"/>
  <c r="AP124" i="64"/>
  <c r="AP137" i="64"/>
  <c r="AT202" i="64"/>
  <c r="AT189" i="64"/>
  <c r="AT176" i="64"/>
  <c r="AT163" i="64"/>
  <c r="AT150" i="64"/>
  <c r="AT124" i="64"/>
  <c r="AT137" i="64"/>
  <c r="AT111" i="64"/>
  <c r="H214" i="64"/>
  <c r="H200" i="64"/>
  <c r="H172" i="64"/>
  <c r="H186" i="64"/>
  <c r="H158" i="64"/>
  <c r="H144" i="64"/>
  <c r="H130" i="64"/>
  <c r="H116" i="64"/>
  <c r="L214" i="64"/>
  <c r="L172" i="64"/>
  <c r="L186" i="64"/>
  <c r="L200" i="64"/>
  <c r="L158" i="64"/>
  <c r="L116" i="64"/>
  <c r="L130" i="64"/>
  <c r="P214" i="64"/>
  <c r="P200" i="64"/>
  <c r="P186" i="64"/>
  <c r="P172" i="64"/>
  <c r="P158" i="64"/>
  <c r="P116" i="64"/>
  <c r="P144" i="64"/>
  <c r="P130" i="64"/>
  <c r="T214" i="64"/>
  <c r="T200" i="64"/>
  <c r="T172" i="64"/>
  <c r="T186" i="64"/>
  <c r="T158" i="64"/>
  <c r="T116" i="64"/>
  <c r="T144" i="64"/>
  <c r="T130" i="64"/>
  <c r="X214" i="64"/>
  <c r="X200" i="64"/>
  <c r="X172" i="64"/>
  <c r="X186" i="64"/>
  <c r="X158" i="64"/>
  <c r="X144" i="64"/>
  <c r="X130" i="64"/>
  <c r="X116" i="64"/>
  <c r="AE203" i="64"/>
  <c r="AE190" i="64"/>
  <c r="AE177" i="64"/>
  <c r="AE164" i="64"/>
  <c r="AE151" i="64"/>
  <c r="AE125" i="64"/>
  <c r="AE112" i="64"/>
  <c r="AE138" i="64"/>
  <c r="AE99" i="64"/>
  <c r="AI203" i="64"/>
  <c r="AI190" i="64"/>
  <c r="AI177" i="64"/>
  <c r="AI164" i="64"/>
  <c r="AI151" i="64"/>
  <c r="AI125" i="64"/>
  <c r="AI138" i="64"/>
  <c r="AI112" i="64"/>
  <c r="AI99" i="64"/>
  <c r="AM203" i="64"/>
  <c r="AM190" i="64"/>
  <c r="AM177" i="64"/>
  <c r="AM164" i="64"/>
  <c r="AM151" i="64"/>
  <c r="AM125" i="64"/>
  <c r="AM112" i="64"/>
  <c r="AM99" i="64"/>
  <c r="AQ203" i="64"/>
  <c r="AQ190" i="64"/>
  <c r="AQ177" i="64"/>
  <c r="AQ164" i="64"/>
  <c r="AQ151" i="64"/>
  <c r="AQ125" i="64"/>
  <c r="AQ112" i="64"/>
  <c r="AQ138" i="64"/>
  <c r="AQ99" i="64"/>
  <c r="I215" i="64"/>
  <c r="I201" i="64"/>
  <c r="I187" i="64"/>
  <c r="I173" i="64"/>
  <c r="I159" i="64"/>
  <c r="I145" i="64"/>
  <c r="I131" i="64"/>
  <c r="I117" i="64"/>
  <c r="I103" i="64"/>
  <c r="M215" i="64"/>
  <c r="M201" i="64"/>
  <c r="M187" i="64"/>
  <c r="M173" i="64"/>
  <c r="M159" i="64"/>
  <c r="M145" i="64"/>
  <c r="M131" i="64"/>
  <c r="M117" i="64"/>
  <c r="M103" i="64"/>
  <c r="Q215" i="64"/>
  <c r="Q201" i="64"/>
  <c r="Q187" i="64"/>
  <c r="Q173" i="64"/>
  <c r="Q159" i="64"/>
  <c r="Q145" i="64"/>
  <c r="Q131" i="64"/>
  <c r="Q117" i="64"/>
  <c r="Q103" i="64"/>
  <c r="U215" i="64"/>
  <c r="U201" i="64"/>
  <c r="U187" i="64"/>
  <c r="U173" i="64"/>
  <c r="U159" i="64"/>
  <c r="U145" i="64"/>
  <c r="U131" i="64"/>
  <c r="U117" i="64"/>
  <c r="U103" i="64"/>
  <c r="Y215" i="64"/>
  <c r="Y201" i="64"/>
  <c r="Y187" i="64"/>
  <c r="Y173" i="64"/>
  <c r="Y159" i="64"/>
  <c r="Y145" i="64"/>
  <c r="Y131" i="64"/>
  <c r="Y117" i="64"/>
  <c r="Y103" i="64"/>
  <c r="AF204" i="64"/>
  <c r="AF191" i="64"/>
  <c r="AF178" i="64"/>
  <c r="AF165" i="64"/>
  <c r="AF152" i="64"/>
  <c r="AF139" i="64"/>
  <c r="AF113" i="64"/>
  <c r="AF126" i="64"/>
  <c r="AJ204" i="64"/>
  <c r="AJ191" i="64"/>
  <c r="AJ178" i="64"/>
  <c r="AJ165" i="64"/>
  <c r="AJ152" i="64"/>
  <c r="AJ139" i="64"/>
  <c r="AJ126" i="64"/>
  <c r="AJ113" i="64"/>
  <c r="AN204" i="64"/>
  <c r="AN191" i="64"/>
  <c r="AN178" i="64"/>
  <c r="AN165" i="64"/>
  <c r="AN152" i="64"/>
  <c r="AN139" i="64"/>
  <c r="AN113" i="64"/>
  <c r="AN126" i="64"/>
  <c r="AR204" i="64"/>
  <c r="AR191" i="64"/>
  <c r="AR178" i="64"/>
  <c r="AR165" i="64"/>
  <c r="AR152" i="64"/>
  <c r="AR139" i="64"/>
  <c r="AR126" i="64"/>
  <c r="AR113" i="64"/>
  <c r="J216" i="64"/>
  <c r="J202" i="64"/>
  <c r="J188" i="64"/>
  <c r="J174" i="64"/>
  <c r="J160" i="64"/>
  <c r="J146" i="64"/>
  <c r="J132" i="64"/>
  <c r="J118" i="64"/>
  <c r="J104" i="64"/>
  <c r="N216" i="64"/>
  <c r="N202" i="64"/>
  <c r="N188" i="64"/>
  <c r="N174" i="64"/>
  <c r="N160" i="64"/>
  <c r="N146" i="64"/>
  <c r="N132" i="64"/>
  <c r="N118" i="64"/>
  <c r="N104" i="64"/>
  <c r="R216" i="64"/>
  <c r="R202" i="64"/>
  <c r="R188" i="64"/>
  <c r="R174" i="64"/>
  <c r="R160" i="64"/>
  <c r="R146" i="64"/>
  <c r="R132" i="64"/>
  <c r="R118" i="64"/>
  <c r="R104" i="64"/>
  <c r="V202" i="64"/>
  <c r="V188" i="64"/>
  <c r="V216" i="64"/>
  <c r="V174" i="64"/>
  <c r="V160" i="64"/>
  <c r="V146" i="64"/>
  <c r="V132" i="64"/>
  <c r="V118" i="64"/>
  <c r="V104" i="64"/>
  <c r="Z216" i="64"/>
  <c r="Z202" i="64"/>
  <c r="Z188" i="64"/>
  <c r="Z174" i="64"/>
  <c r="Z160" i="64"/>
  <c r="Z146" i="64"/>
  <c r="Z132" i="64"/>
  <c r="Z118" i="64"/>
  <c r="Z104" i="64"/>
  <c r="AG205" i="64"/>
  <c r="AG192" i="64"/>
  <c r="AG166" i="64"/>
  <c r="AG179" i="64"/>
  <c r="AG153" i="64"/>
  <c r="AG140" i="64"/>
  <c r="AG114" i="64"/>
  <c r="AG127" i="64"/>
  <c r="AK205" i="64"/>
  <c r="AK192" i="64"/>
  <c r="AK166" i="64"/>
  <c r="AK179" i="64"/>
  <c r="AK153" i="64"/>
  <c r="AK140" i="64"/>
  <c r="AK127" i="64"/>
  <c r="AK114" i="64"/>
  <c r="AO205" i="64"/>
  <c r="AO192" i="64"/>
  <c r="AO166" i="64"/>
  <c r="AO179" i="64"/>
  <c r="AO153" i="64"/>
  <c r="AO140" i="64"/>
  <c r="AO127" i="64"/>
  <c r="AO114" i="64"/>
  <c r="AS192" i="64"/>
  <c r="AS205" i="64"/>
  <c r="AS179" i="64"/>
  <c r="AS166" i="64"/>
  <c r="AS153" i="64"/>
  <c r="AS140" i="64"/>
  <c r="AS127" i="64"/>
  <c r="AS114" i="64"/>
  <c r="G217" i="64"/>
  <c r="G203" i="64"/>
  <c r="G189" i="64"/>
  <c r="G175" i="64"/>
  <c r="G161" i="64"/>
  <c r="G147" i="64"/>
  <c r="G133" i="64"/>
  <c r="K217" i="64"/>
  <c r="K203" i="64"/>
  <c r="K189" i="64"/>
  <c r="K175" i="64"/>
  <c r="K161" i="64"/>
  <c r="K147" i="64"/>
  <c r="K133" i="64"/>
  <c r="K119" i="64"/>
  <c r="O217" i="64"/>
  <c r="O203" i="64"/>
  <c r="O189" i="64"/>
  <c r="O175" i="64"/>
  <c r="O161" i="64"/>
  <c r="O147" i="64"/>
  <c r="O133" i="64"/>
  <c r="O119" i="64"/>
  <c r="S217" i="64"/>
  <c r="S203" i="64"/>
  <c r="S189" i="64"/>
  <c r="S175" i="64"/>
  <c r="S161" i="64"/>
  <c r="S147" i="64"/>
  <c r="S133" i="64"/>
  <c r="S119" i="64"/>
  <c r="W217" i="64"/>
  <c r="W203" i="64"/>
  <c r="W189" i="64"/>
  <c r="W175" i="64"/>
  <c r="W161" i="64"/>
  <c r="W147" i="64"/>
  <c r="W133" i="64"/>
  <c r="AH206" i="64"/>
  <c r="AH193" i="64"/>
  <c r="AH180" i="64"/>
  <c r="AH167" i="64"/>
  <c r="AH154" i="64"/>
  <c r="AH128" i="64"/>
  <c r="AH141" i="64"/>
  <c r="AH102" i="64"/>
  <c r="AH115" i="64"/>
  <c r="AL206" i="64"/>
  <c r="AL193" i="64"/>
  <c r="AL180" i="64"/>
  <c r="AL167" i="64"/>
  <c r="AL154" i="64"/>
  <c r="AL128" i="64"/>
  <c r="AL141" i="64"/>
  <c r="AL115" i="64"/>
  <c r="AL102" i="64"/>
  <c r="AP206" i="64"/>
  <c r="AP193" i="64"/>
  <c r="AP180" i="64"/>
  <c r="AP167" i="64"/>
  <c r="AP154" i="64"/>
  <c r="AP128" i="64"/>
  <c r="AP141" i="64"/>
  <c r="AP102" i="64"/>
  <c r="AT193" i="64"/>
  <c r="AT206" i="64"/>
  <c r="AT180" i="64"/>
  <c r="AT167" i="64"/>
  <c r="AT154" i="64"/>
  <c r="AT128" i="64"/>
  <c r="AT141" i="64"/>
  <c r="AT102" i="64"/>
  <c r="AT115" i="64"/>
  <c r="H218" i="64"/>
  <c r="H204" i="64"/>
  <c r="H176" i="64"/>
  <c r="H190" i="64"/>
  <c r="H148" i="64"/>
  <c r="H162" i="64"/>
  <c r="H120" i="64"/>
  <c r="H134" i="64"/>
  <c r="L218" i="64"/>
  <c r="L204" i="64"/>
  <c r="L176" i="64"/>
  <c r="L190" i="64"/>
  <c r="L162" i="64"/>
  <c r="L148" i="64"/>
  <c r="L120" i="64"/>
  <c r="L134" i="64"/>
  <c r="P218" i="64"/>
  <c r="P204" i="64"/>
  <c r="P190" i="64"/>
  <c r="P176" i="64"/>
  <c r="P148" i="64"/>
  <c r="P162" i="64"/>
  <c r="P120" i="64"/>
  <c r="P134" i="64"/>
  <c r="T218" i="64"/>
  <c r="T204" i="64"/>
  <c r="T176" i="64"/>
  <c r="T190" i="64"/>
  <c r="T148" i="64"/>
  <c r="T162" i="64"/>
  <c r="T134" i="64"/>
  <c r="T120" i="64"/>
  <c r="X218" i="64"/>
  <c r="X204" i="64"/>
  <c r="X176" i="64"/>
  <c r="X190" i="64"/>
  <c r="X148" i="64"/>
  <c r="X162" i="64"/>
  <c r="X120" i="64"/>
  <c r="AE207" i="64"/>
  <c r="AE194" i="64"/>
  <c r="AE168" i="64"/>
  <c r="AE181" i="64"/>
  <c r="AE155" i="64"/>
  <c r="AE129" i="64"/>
  <c r="AE116" i="64"/>
  <c r="AE142" i="64"/>
  <c r="AE103" i="64"/>
  <c r="AI207" i="64"/>
  <c r="AI194" i="64"/>
  <c r="AI181" i="64"/>
  <c r="AI168" i="64"/>
  <c r="AI155" i="64"/>
  <c r="AI129" i="64"/>
  <c r="AI116" i="64"/>
  <c r="AI142" i="64"/>
  <c r="AI103" i="64"/>
  <c r="AM207" i="64"/>
  <c r="AM194" i="64"/>
  <c r="AM168" i="64"/>
  <c r="AM181" i="64"/>
  <c r="AM155" i="64"/>
  <c r="AM129" i="64"/>
  <c r="AM142" i="64"/>
  <c r="AM116" i="64"/>
  <c r="AM103" i="64"/>
  <c r="AQ207" i="64"/>
  <c r="AQ181" i="64"/>
  <c r="AQ194" i="64"/>
  <c r="AQ168" i="64"/>
  <c r="AQ155" i="64"/>
  <c r="AQ129" i="64"/>
  <c r="AQ116" i="64"/>
  <c r="AQ103" i="64"/>
  <c r="I219" i="64"/>
  <c r="I205" i="64"/>
  <c r="I191" i="64"/>
  <c r="I177" i="64"/>
  <c r="I163" i="64"/>
  <c r="I149" i="64"/>
  <c r="I135" i="64"/>
  <c r="I121" i="64"/>
  <c r="I107" i="64"/>
  <c r="M219" i="64"/>
  <c r="M205" i="64"/>
  <c r="M191" i="64"/>
  <c r="M177" i="64"/>
  <c r="M163" i="64"/>
  <c r="M135" i="64"/>
  <c r="M149" i="64"/>
  <c r="M121" i="64"/>
  <c r="M107" i="64"/>
  <c r="Q219" i="64"/>
  <c r="Q205" i="64"/>
  <c r="Q191" i="64"/>
  <c r="Q177" i="64"/>
  <c r="Q163" i="64"/>
  <c r="Q135" i="64"/>
  <c r="Q149" i="64"/>
  <c r="Q121" i="64"/>
  <c r="Q107" i="64"/>
  <c r="U219" i="64"/>
  <c r="U205" i="64"/>
  <c r="U191" i="64"/>
  <c r="U177" i="64"/>
  <c r="U163" i="64"/>
  <c r="U135" i="64"/>
  <c r="U149" i="64"/>
  <c r="U121" i="64"/>
  <c r="U107" i="64"/>
  <c r="Y219" i="64"/>
  <c r="Y205" i="64"/>
  <c r="Y191" i="64"/>
  <c r="Y177" i="64"/>
  <c r="Y163" i="64"/>
  <c r="Y149" i="64"/>
  <c r="Y135" i="64"/>
  <c r="Y121" i="64"/>
  <c r="Y107" i="64"/>
  <c r="AF208" i="64"/>
  <c r="AF182" i="64"/>
  <c r="AF195" i="64"/>
  <c r="AF169" i="64"/>
  <c r="AF156" i="64"/>
  <c r="AF143" i="64"/>
  <c r="AF130" i="64"/>
  <c r="AF117" i="64"/>
  <c r="AJ208" i="64"/>
  <c r="AJ182" i="64"/>
  <c r="AJ195" i="64"/>
  <c r="AJ169" i="64"/>
  <c r="AJ156" i="64"/>
  <c r="AJ143" i="64"/>
  <c r="AJ130" i="64"/>
  <c r="AJ117" i="64"/>
  <c r="AN208" i="64"/>
  <c r="AN182" i="64"/>
  <c r="AN195" i="64"/>
  <c r="AN169" i="64"/>
  <c r="AN156" i="64"/>
  <c r="AN143" i="64"/>
  <c r="AN130" i="64"/>
  <c r="AN117" i="64"/>
  <c r="AR208" i="64"/>
  <c r="AR182" i="64"/>
  <c r="AR195" i="64"/>
  <c r="AR169" i="64"/>
  <c r="AR156" i="64"/>
  <c r="AR143" i="64"/>
  <c r="AR130" i="64"/>
  <c r="AR117" i="64"/>
  <c r="J220" i="64"/>
  <c r="J206" i="64"/>
  <c r="J192" i="64"/>
  <c r="J178" i="64"/>
  <c r="J164" i="64"/>
  <c r="J150" i="64"/>
  <c r="J136" i="64"/>
  <c r="J122" i="64"/>
  <c r="J108" i="64"/>
  <c r="J94" i="64"/>
  <c r="N220" i="64"/>
  <c r="N206" i="64"/>
  <c r="N192" i="64"/>
  <c r="N178" i="64"/>
  <c r="N164" i="64"/>
  <c r="N150" i="64"/>
  <c r="N136" i="64"/>
  <c r="N122" i="64"/>
  <c r="N108" i="64"/>
  <c r="N94" i="64"/>
  <c r="R220" i="64"/>
  <c r="R206" i="64"/>
  <c r="R192" i="64"/>
  <c r="R178" i="64"/>
  <c r="R164" i="64"/>
  <c r="R150" i="64"/>
  <c r="R136" i="64"/>
  <c r="R122" i="64"/>
  <c r="R108" i="64"/>
  <c r="R94" i="64"/>
  <c r="V220" i="64"/>
  <c r="V206" i="64"/>
  <c r="V192" i="64"/>
  <c r="V178" i="64"/>
  <c r="V164" i="64"/>
  <c r="V150" i="64"/>
  <c r="V136" i="64"/>
  <c r="V122" i="64"/>
  <c r="V108" i="64"/>
  <c r="V94" i="64"/>
  <c r="Z220" i="64"/>
  <c r="Z206" i="64"/>
  <c r="Z192" i="64"/>
  <c r="Z178" i="64"/>
  <c r="Z164" i="64"/>
  <c r="Z150" i="64"/>
  <c r="Z136" i="64"/>
  <c r="Z122" i="64"/>
  <c r="Z108" i="64"/>
  <c r="Z94" i="64"/>
  <c r="AG209" i="64"/>
  <c r="AG196" i="64"/>
  <c r="AG183" i="64"/>
  <c r="AG170" i="64"/>
  <c r="AG157" i="64"/>
  <c r="AG144" i="64"/>
  <c r="AG131" i="64"/>
  <c r="AG118" i="64"/>
  <c r="AG92" i="64"/>
  <c r="AK209" i="64"/>
  <c r="AK196" i="64"/>
  <c r="AK183" i="64"/>
  <c r="AK170" i="64"/>
  <c r="AK157" i="64"/>
  <c r="AK144" i="64"/>
  <c r="AK118" i="64"/>
  <c r="AK92" i="64"/>
  <c r="AK131" i="64"/>
  <c r="AO209" i="64"/>
  <c r="AO196" i="64"/>
  <c r="AO183" i="64"/>
  <c r="AO170" i="64"/>
  <c r="AO157" i="64"/>
  <c r="AO144" i="64"/>
  <c r="AO131" i="64"/>
  <c r="AO118" i="64"/>
  <c r="AO92" i="64"/>
  <c r="AS209" i="64"/>
  <c r="AS196" i="64"/>
  <c r="AS183" i="64"/>
  <c r="AS170" i="64"/>
  <c r="AS157" i="64"/>
  <c r="AS144" i="64"/>
  <c r="AS131" i="64"/>
  <c r="AS118" i="64"/>
  <c r="AS92" i="64"/>
  <c r="G221" i="64"/>
  <c r="G193" i="64"/>
  <c r="G207" i="64"/>
  <c r="G179" i="64"/>
  <c r="G165" i="64"/>
  <c r="G151" i="64"/>
  <c r="G137" i="64"/>
  <c r="G123" i="64"/>
  <c r="K221" i="64"/>
  <c r="K207" i="64"/>
  <c r="K193" i="64"/>
  <c r="K179" i="64"/>
  <c r="K165" i="64"/>
  <c r="K151" i="64"/>
  <c r="K137" i="64"/>
  <c r="K123" i="64"/>
  <c r="K109" i="64"/>
  <c r="O221" i="64"/>
  <c r="O207" i="64"/>
  <c r="O193" i="64"/>
  <c r="O179" i="64"/>
  <c r="O165" i="64"/>
  <c r="O151" i="64"/>
  <c r="O137" i="64"/>
  <c r="O123" i="64"/>
  <c r="S221" i="64"/>
  <c r="S207" i="64"/>
  <c r="S193" i="64"/>
  <c r="S179" i="64"/>
  <c r="S165" i="64"/>
  <c r="S151" i="64"/>
  <c r="S137" i="64"/>
  <c r="S109" i="64"/>
  <c r="W221" i="64"/>
  <c r="W193" i="64"/>
  <c r="W207" i="64"/>
  <c r="W179" i="64"/>
  <c r="W165" i="64"/>
  <c r="W151" i="64"/>
  <c r="W137" i="64"/>
  <c r="W123" i="64"/>
  <c r="H222" i="64"/>
  <c r="H208" i="64"/>
  <c r="H180" i="64"/>
  <c r="H194" i="64"/>
  <c r="H166" i="64"/>
  <c r="H152" i="64"/>
  <c r="H124" i="64"/>
  <c r="H110" i="64"/>
  <c r="H138" i="64"/>
  <c r="L222" i="64"/>
  <c r="L208" i="64"/>
  <c r="L180" i="64"/>
  <c r="L194" i="64"/>
  <c r="L166" i="64"/>
  <c r="L152" i="64"/>
  <c r="L124" i="64"/>
  <c r="L138" i="64"/>
  <c r="P222" i="64"/>
  <c r="P208" i="64"/>
  <c r="P194" i="64"/>
  <c r="P180" i="64"/>
  <c r="P166" i="64"/>
  <c r="P152" i="64"/>
  <c r="P124" i="64"/>
  <c r="P138" i="64"/>
  <c r="P110" i="64"/>
  <c r="T222" i="64"/>
  <c r="T208" i="64"/>
  <c r="T180" i="64"/>
  <c r="T194" i="64"/>
  <c r="T166" i="64"/>
  <c r="T152" i="64"/>
  <c r="T138" i="64"/>
  <c r="T124" i="64"/>
  <c r="X222" i="64"/>
  <c r="X208" i="64"/>
  <c r="X180" i="64"/>
  <c r="X194" i="64"/>
  <c r="X166" i="64"/>
  <c r="X152" i="64"/>
  <c r="X124" i="64"/>
  <c r="X138" i="64"/>
  <c r="X110" i="64"/>
  <c r="I223" i="64"/>
  <c r="I209" i="64"/>
  <c r="I195" i="64"/>
  <c r="I181" i="64"/>
  <c r="I167" i="64"/>
  <c r="I153" i="64"/>
  <c r="I139" i="64"/>
  <c r="I125" i="64"/>
  <c r="I111" i="64"/>
  <c r="M223" i="64"/>
  <c r="M209" i="64"/>
  <c r="M195" i="64"/>
  <c r="M181" i="64"/>
  <c r="M167" i="64"/>
  <c r="M153" i="64"/>
  <c r="M139" i="64"/>
  <c r="M125" i="64"/>
  <c r="M111" i="64"/>
  <c r="Q223" i="64"/>
  <c r="Q209" i="64"/>
  <c r="Q195" i="64"/>
  <c r="Q181" i="64"/>
  <c r="Q167" i="64"/>
  <c r="Q153" i="64"/>
  <c r="Q139" i="64"/>
  <c r="Q125" i="64"/>
  <c r="Q111" i="64"/>
  <c r="U223" i="64"/>
  <c r="U209" i="64"/>
  <c r="U195" i="64"/>
  <c r="U181" i="64"/>
  <c r="U167" i="64"/>
  <c r="U153" i="64"/>
  <c r="U139" i="64"/>
  <c r="U125" i="64"/>
  <c r="U111" i="64"/>
  <c r="Y223" i="64"/>
  <c r="Y209" i="64"/>
  <c r="Y195" i="64"/>
  <c r="Y181" i="64"/>
  <c r="Y167" i="64"/>
  <c r="Y153" i="64"/>
  <c r="Y139" i="64"/>
  <c r="Y125" i="64"/>
  <c r="Y111" i="64"/>
  <c r="J224" i="64"/>
  <c r="J210" i="64"/>
  <c r="J196" i="64"/>
  <c r="J182" i="64"/>
  <c r="J168" i="64"/>
  <c r="J154" i="64"/>
  <c r="J140" i="64"/>
  <c r="J126" i="64"/>
  <c r="J112" i="64"/>
  <c r="J98" i="64"/>
  <c r="N224" i="64"/>
  <c r="N210" i="64"/>
  <c r="N196" i="64"/>
  <c r="N182" i="64"/>
  <c r="N168" i="64"/>
  <c r="N154" i="64"/>
  <c r="N140" i="64"/>
  <c r="N126" i="64"/>
  <c r="N112" i="64"/>
  <c r="N98" i="64"/>
  <c r="R224" i="64"/>
  <c r="R210" i="64"/>
  <c r="R196" i="64"/>
  <c r="R182" i="64"/>
  <c r="R168" i="64"/>
  <c r="R154" i="64"/>
  <c r="R140" i="64"/>
  <c r="R126" i="64"/>
  <c r="R112" i="64"/>
  <c r="R98" i="64"/>
  <c r="V224" i="64"/>
  <c r="V210" i="64"/>
  <c r="V196" i="64"/>
  <c r="V182" i="64"/>
  <c r="V168" i="64"/>
  <c r="V154" i="64"/>
  <c r="V140" i="64"/>
  <c r="V126" i="64"/>
  <c r="V112" i="64"/>
  <c r="V98" i="64"/>
  <c r="Z224" i="64"/>
  <c r="Z210" i="64"/>
  <c r="Z196" i="64"/>
  <c r="Z182" i="64"/>
  <c r="Z168" i="64"/>
  <c r="Z154" i="64"/>
  <c r="Z140" i="64"/>
  <c r="Z126" i="64"/>
  <c r="Z112" i="64"/>
  <c r="Z98" i="64"/>
  <c r="G225" i="64"/>
  <c r="G211" i="64"/>
  <c r="G197" i="64"/>
  <c r="G183" i="64"/>
  <c r="G169" i="64"/>
  <c r="G155" i="64"/>
  <c r="G141" i="64"/>
  <c r="G127" i="64"/>
  <c r="K225" i="64"/>
  <c r="K211" i="64"/>
  <c r="K197" i="64"/>
  <c r="K183" i="64"/>
  <c r="K169" i="64"/>
  <c r="K155" i="64"/>
  <c r="K141" i="64"/>
  <c r="K127" i="64"/>
  <c r="K113" i="64"/>
  <c r="O225" i="64"/>
  <c r="O211" i="64"/>
  <c r="O197" i="64"/>
  <c r="O183" i="64"/>
  <c r="O169" i="64"/>
  <c r="O155" i="64"/>
  <c r="O141" i="64"/>
  <c r="O127" i="64"/>
  <c r="O113" i="64"/>
  <c r="S225" i="64"/>
  <c r="S211" i="64"/>
  <c r="S197" i="64"/>
  <c r="S183" i="64"/>
  <c r="S169" i="64"/>
  <c r="S155" i="64"/>
  <c r="S141" i="64"/>
  <c r="S127" i="64"/>
  <c r="W225" i="64"/>
  <c r="W211" i="64"/>
  <c r="W197" i="64"/>
  <c r="W183" i="64"/>
  <c r="W169" i="64"/>
  <c r="W155" i="64"/>
  <c r="W141" i="64"/>
  <c r="W127" i="64"/>
  <c r="I73" i="64"/>
  <c r="M73" i="64"/>
  <c r="Q73" i="64"/>
  <c r="U73" i="64"/>
  <c r="Y73" i="64"/>
  <c r="J74" i="64"/>
  <c r="N74" i="64"/>
  <c r="R74" i="64"/>
  <c r="V74" i="64"/>
  <c r="Z74" i="64"/>
  <c r="K75" i="64"/>
  <c r="S75" i="64"/>
  <c r="W75" i="64"/>
  <c r="H76" i="64"/>
  <c r="P76" i="64"/>
  <c r="X76" i="64"/>
  <c r="I77" i="64"/>
  <c r="M77" i="64"/>
  <c r="Q77" i="64"/>
  <c r="U77" i="64"/>
  <c r="Y77" i="64"/>
  <c r="G79" i="64"/>
  <c r="K79" i="64"/>
  <c r="O79" i="64"/>
  <c r="W79" i="64"/>
  <c r="H80" i="64"/>
  <c r="P80" i="64"/>
  <c r="T80" i="64"/>
  <c r="X80" i="64"/>
  <c r="M81" i="64"/>
  <c r="Q81" i="64"/>
  <c r="AF81" i="64"/>
  <c r="AR81" i="64"/>
  <c r="AK82" i="64"/>
  <c r="AO82" i="64"/>
  <c r="AG88" i="64"/>
  <c r="AK88" i="64"/>
  <c r="AO88" i="64"/>
  <c r="AS88" i="64"/>
  <c r="J90" i="64"/>
  <c r="N90" i="64"/>
  <c r="R90" i="64"/>
  <c r="V90" i="64"/>
  <c r="Z90" i="64"/>
  <c r="AK90" i="64"/>
  <c r="AS90" i="64"/>
  <c r="L92" i="64"/>
  <c r="O93" i="64"/>
  <c r="U93" i="64"/>
  <c r="AL94" i="64"/>
  <c r="K95" i="64"/>
  <c r="H96" i="64"/>
  <c r="X96" i="64"/>
  <c r="AF96" i="64"/>
  <c r="Q97" i="64"/>
  <c r="AO97" i="64"/>
  <c r="AL98" i="64"/>
  <c r="K99" i="64"/>
  <c r="AK101" i="64"/>
  <c r="AS101" i="64"/>
  <c r="AK105" i="64"/>
  <c r="AS105" i="64"/>
  <c r="AH109" i="64"/>
  <c r="L110" i="64"/>
  <c r="AH111" i="64"/>
  <c r="S113" i="64"/>
  <c r="G119" i="64"/>
  <c r="AK125" i="64"/>
  <c r="AF83" i="64"/>
  <c r="AJ83" i="64"/>
  <c r="AN83" i="64"/>
  <c r="AR83" i="64"/>
  <c r="AG84" i="64"/>
  <c r="AK84" i="64"/>
  <c r="AO84" i="64"/>
  <c r="AS84" i="64"/>
  <c r="AH85" i="64"/>
  <c r="AL85" i="64"/>
  <c r="AP85" i="64"/>
  <c r="AT85" i="64"/>
  <c r="AE86" i="64"/>
  <c r="AI86" i="64"/>
  <c r="AM86" i="64"/>
  <c r="AQ86" i="64"/>
  <c r="AF87" i="64"/>
  <c r="AJ87" i="64"/>
  <c r="AN87" i="64"/>
  <c r="AR87" i="64"/>
  <c r="I89" i="64"/>
  <c r="M89" i="64"/>
  <c r="Q89" i="64"/>
  <c r="U89" i="64"/>
  <c r="Y89" i="64"/>
  <c r="AF89" i="64"/>
  <c r="AN89" i="64"/>
  <c r="AF91" i="64"/>
  <c r="AJ91" i="64"/>
  <c r="AN91" i="64"/>
  <c r="AR91" i="64"/>
  <c r="H92" i="64"/>
  <c r="X92" i="64"/>
  <c r="Q93" i="64"/>
  <c r="AH94" i="64"/>
  <c r="G95" i="64"/>
  <c r="W95" i="64"/>
  <c r="T96" i="64"/>
  <c r="AR96" i="64"/>
  <c r="G97" i="64"/>
  <c r="M97" i="64"/>
  <c r="W97" i="64"/>
  <c r="AK97" i="64"/>
  <c r="AH98" i="64"/>
  <c r="G99" i="64"/>
  <c r="W99" i="64"/>
  <c r="AF100" i="64"/>
  <c r="AN100" i="64"/>
  <c r="K101" i="64"/>
  <c r="S101" i="64"/>
  <c r="H102" i="64"/>
  <c r="P102" i="64"/>
  <c r="X102" i="64"/>
  <c r="AF104" i="64"/>
  <c r="AN104" i="64"/>
  <c r="K105" i="64"/>
  <c r="S105" i="64"/>
  <c r="H106" i="64"/>
  <c r="P106" i="64"/>
  <c r="X106" i="64"/>
  <c r="AH107" i="64"/>
  <c r="AP107" i="64"/>
  <c r="AE108" i="64"/>
  <c r="G109" i="64"/>
  <c r="W109" i="64"/>
  <c r="W113" i="64"/>
  <c r="AP115" i="64"/>
  <c r="W119" i="64"/>
  <c r="S123" i="64"/>
  <c r="AM138" i="64"/>
  <c r="AQ142" i="64"/>
  <c r="AF198" i="64"/>
  <c r="AF185" i="64"/>
  <c r="AF172" i="64"/>
  <c r="AF159" i="64"/>
  <c r="AF133" i="64"/>
  <c r="AF146" i="64"/>
  <c r="AF107" i="64"/>
  <c r="AF120" i="64"/>
  <c r="AJ198" i="64"/>
  <c r="AJ185" i="64"/>
  <c r="AJ172" i="64"/>
  <c r="AJ159" i="64"/>
  <c r="AJ146" i="64"/>
  <c r="AJ133" i="64"/>
  <c r="AJ107" i="64"/>
  <c r="AJ120" i="64"/>
  <c r="AN198" i="64"/>
  <c r="AN185" i="64"/>
  <c r="AN172" i="64"/>
  <c r="AN159" i="64"/>
  <c r="AN133" i="64"/>
  <c r="AN146" i="64"/>
  <c r="AN120" i="64"/>
  <c r="AN107" i="64"/>
  <c r="AR198" i="64"/>
  <c r="AR185" i="64"/>
  <c r="AR159" i="64"/>
  <c r="AR172" i="64"/>
  <c r="AR133" i="64"/>
  <c r="AR146" i="64"/>
  <c r="AR107" i="64"/>
  <c r="AG199" i="64"/>
  <c r="AG186" i="64"/>
  <c r="AG160" i="64"/>
  <c r="AG173" i="64"/>
  <c r="AG147" i="64"/>
  <c r="AG134" i="64"/>
  <c r="AG121" i="64"/>
  <c r="AG108" i="64"/>
  <c r="AK199" i="64"/>
  <c r="AK186" i="64"/>
  <c r="AK173" i="64"/>
  <c r="AK160" i="64"/>
  <c r="AK147" i="64"/>
  <c r="AK134" i="64"/>
  <c r="AK121" i="64"/>
  <c r="AK108" i="64"/>
  <c r="AO199" i="64"/>
  <c r="AO186" i="64"/>
  <c r="AO173" i="64"/>
  <c r="AO160" i="64"/>
  <c r="AO147" i="64"/>
  <c r="AO134" i="64"/>
  <c r="AO121" i="64"/>
  <c r="AO108" i="64"/>
  <c r="AS199" i="64"/>
  <c r="AS186" i="64"/>
  <c r="AS173" i="64"/>
  <c r="AS160" i="64"/>
  <c r="AS147" i="64"/>
  <c r="AS134" i="64"/>
  <c r="AS121" i="64"/>
  <c r="AS108" i="64"/>
  <c r="AH200" i="64"/>
  <c r="AH187" i="64"/>
  <c r="AH174" i="64"/>
  <c r="AH161" i="64"/>
  <c r="AH148" i="64"/>
  <c r="AH135" i="64"/>
  <c r="AH122" i="64"/>
  <c r="AL200" i="64"/>
  <c r="AL187" i="64"/>
  <c r="AL174" i="64"/>
  <c r="AL161" i="64"/>
  <c r="AL135" i="64"/>
  <c r="AL148" i="64"/>
  <c r="AL122" i="64"/>
  <c r="AL109" i="64"/>
  <c r="AP200" i="64"/>
  <c r="AP187" i="64"/>
  <c r="AP174" i="64"/>
  <c r="AP161" i="64"/>
  <c r="AP148" i="64"/>
  <c r="AP135" i="64"/>
  <c r="AP122" i="64"/>
  <c r="AT200" i="64"/>
  <c r="AT187" i="64"/>
  <c r="AT174" i="64"/>
  <c r="AT161" i="64"/>
  <c r="AT148" i="64"/>
  <c r="AT135" i="64"/>
  <c r="AT122" i="64"/>
  <c r="AT109" i="64"/>
  <c r="AE201" i="64"/>
  <c r="AE175" i="64"/>
  <c r="AE188" i="64"/>
  <c r="AE149" i="64"/>
  <c r="AE162" i="64"/>
  <c r="AE136" i="64"/>
  <c r="AE123" i="64"/>
  <c r="AE97" i="64"/>
  <c r="AI201" i="64"/>
  <c r="AI188" i="64"/>
  <c r="AI175" i="64"/>
  <c r="AI162" i="64"/>
  <c r="AI149" i="64"/>
  <c r="AI136" i="64"/>
  <c r="AI123" i="64"/>
  <c r="AI110" i="64"/>
  <c r="AI97" i="64"/>
  <c r="AM188" i="64"/>
  <c r="AM175" i="64"/>
  <c r="AM201" i="64"/>
  <c r="AM162" i="64"/>
  <c r="AM149" i="64"/>
  <c r="AM123" i="64"/>
  <c r="AM136" i="64"/>
  <c r="AM97" i="64"/>
  <c r="AQ201" i="64"/>
  <c r="AQ175" i="64"/>
  <c r="AQ188" i="64"/>
  <c r="AQ162" i="64"/>
  <c r="AQ149" i="64"/>
  <c r="AQ136" i="64"/>
  <c r="AQ123" i="64"/>
  <c r="AQ110" i="64"/>
  <c r="AQ97" i="64"/>
  <c r="I213" i="64"/>
  <c r="I199" i="64"/>
  <c r="I185" i="64"/>
  <c r="I171" i="64"/>
  <c r="I157" i="64"/>
  <c r="I143" i="64"/>
  <c r="I129" i="64"/>
  <c r="I115" i="64"/>
  <c r="I101" i="64"/>
  <c r="M213" i="64"/>
  <c r="M199" i="64"/>
  <c r="M185" i="64"/>
  <c r="M171" i="64"/>
  <c r="M157" i="64"/>
  <c r="M143" i="64"/>
  <c r="M129" i="64"/>
  <c r="M115" i="64"/>
  <c r="M101" i="64"/>
  <c r="Q213" i="64"/>
  <c r="Q199" i="64"/>
  <c r="Q185" i="64"/>
  <c r="Q171" i="64"/>
  <c r="Q157" i="64"/>
  <c r="Q143" i="64"/>
  <c r="Q129" i="64"/>
  <c r="Q115" i="64"/>
  <c r="Q101" i="64"/>
  <c r="U213" i="64"/>
  <c r="U199" i="64"/>
  <c r="U185" i="64"/>
  <c r="U171" i="64"/>
  <c r="U157" i="64"/>
  <c r="U143" i="64"/>
  <c r="U129" i="64"/>
  <c r="U115" i="64"/>
  <c r="U101" i="64"/>
  <c r="Y213" i="64"/>
  <c r="Y199" i="64"/>
  <c r="Y185" i="64"/>
  <c r="Y171" i="64"/>
  <c r="Y157" i="64"/>
  <c r="Y143" i="64"/>
  <c r="Y129" i="64"/>
  <c r="Y115" i="64"/>
  <c r="Y101" i="64"/>
  <c r="AF202" i="64"/>
  <c r="AF189" i="64"/>
  <c r="AF176" i="64"/>
  <c r="AF163" i="64"/>
  <c r="AF150" i="64"/>
  <c r="AF137" i="64"/>
  <c r="AF124" i="64"/>
  <c r="AF111" i="64"/>
  <c r="AJ202" i="64"/>
  <c r="AJ189" i="64"/>
  <c r="AJ176" i="64"/>
  <c r="AJ163" i="64"/>
  <c r="AJ150" i="64"/>
  <c r="AJ137" i="64"/>
  <c r="AJ124" i="64"/>
  <c r="AJ111" i="64"/>
  <c r="AN202" i="64"/>
  <c r="AN189" i="64"/>
  <c r="AN176" i="64"/>
  <c r="AN163" i="64"/>
  <c r="AN150" i="64"/>
  <c r="AN137" i="64"/>
  <c r="AN111" i="64"/>
  <c r="AN124" i="64"/>
  <c r="AR202" i="64"/>
  <c r="AR189" i="64"/>
  <c r="AR176" i="64"/>
  <c r="AR163" i="64"/>
  <c r="AR150" i="64"/>
  <c r="AR137" i="64"/>
  <c r="AR124" i="64"/>
  <c r="AR111" i="64"/>
  <c r="J214" i="64"/>
  <c r="J200" i="64"/>
  <c r="J186" i="64"/>
  <c r="J172" i="64"/>
  <c r="J158" i="64"/>
  <c r="J144" i="64"/>
  <c r="J130" i="64"/>
  <c r="J116" i="64"/>
  <c r="J102" i="64"/>
  <c r="N214" i="64"/>
  <c r="N200" i="64"/>
  <c r="N186" i="64"/>
  <c r="N158" i="64"/>
  <c r="N172" i="64"/>
  <c r="N144" i="64"/>
  <c r="N130" i="64"/>
  <c r="N116" i="64"/>
  <c r="N102" i="64"/>
  <c r="R214" i="64"/>
  <c r="R200" i="64"/>
  <c r="R186" i="64"/>
  <c r="R172" i="64"/>
  <c r="R158" i="64"/>
  <c r="R144" i="64"/>
  <c r="R130" i="64"/>
  <c r="R116" i="64"/>
  <c r="R102" i="64"/>
  <c r="V214" i="64"/>
  <c r="V200" i="64"/>
  <c r="V186" i="64"/>
  <c r="V172" i="64"/>
  <c r="V158" i="64"/>
  <c r="V144" i="64"/>
  <c r="V130" i="64"/>
  <c r="V116" i="64"/>
  <c r="V102" i="64"/>
  <c r="Z214" i="64"/>
  <c r="Z200" i="64"/>
  <c r="Z186" i="64"/>
  <c r="Z172" i="64"/>
  <c r="Z158" i="64"/>
  <c r="Z144" i="64"/>
  <c r="Z130" i="64"/>
  <c r="Z116" i="64"/>
  <c r="Z102" i="64"/>
  <c r="AG203" i="64"/>
  <c r="AG190" i="64"/>
  <c r="AG177" i="64"/>
  <c r="AG164" i="64"/>
  <c r="AG151" i="64"/>
  <c r="AG138" i="64"/>
  <c r="AG125" i="64"/>
  <c r="AG112" i="64"/>
  <c r="AK190" i="64"/>
  <c r="AK203" i="64"/>
  <c r="AK177" i="64"/>
  <c r="AK164" i="64"/>
  <c r="AK151" i="64"/>
  <c r="AK138" i="64"/>
  <c r="AK112" i="64"/>
  <c r="AO203" i="64"/>
  <c r="AO190" i="64"/>
  <c r="AO177" i="64"/>
  <c r="AO164" i="64"/>
  <c r="AO151" i="64"/>
  <c r="AO138" i="64"/>
  <c r="AO125" i="64"/>
  <c r="AO112" i="64"/>
  <c r="AS203" i="64"/>
  <c r="AS190" i="64"/>
  <c r="AS177" i="64"/>
  <c r="AS164" i="64"/>
  <c r="AS151" i="64"/>
  <c r="AS138" i="64"/>
  <c r="AS112" i="64"/>
  <c r="AS125" i="64"/>
  <c r="G215" i="64"/>
  <c r="G201" i="64"/>
  <c r="G187" i="64"/>
  <c r="G173" i="64"/>
  <c r="G159" i="64"/>
  <c r="G145" i="64"/>
  <c r="G131" i="64"/>
  <c r="K215" i="64"/>
  <c r="K201" i="64"/>
  <c r="K187" i="64"/>
  <c r="K173" i="64"/>
  <c r="K159" i="64"/>
  <c r="K145" i="64"/>
  <c r="K131" i="64"/>
  <c r="K117" i="64"/>
  <c r="O215" i="64"/>
  <c r="O201" i="64"/>
  <c r="O187" i="64"/>
  <c r="O173" i="64"/>
  <c r="O159" i="64"/>
  <c r="O145" i="64"/>
  <c r="O131" i="64"/>
  <c r="O117" i="64"/>
  <c r="S215" i="64"/>
  <c r="S201" i="64"/>
  <c r="S187" i="64"/>
  <c r="S173" i="64"/>
  <c r="S159" i="64"/>
  <c r="S145" i="64"/>
  <c r="S131" i="64"/>
  <c r="S117" i="64"/>
  <c r="W215" i="64"/>
  <c r="W201" i="64"/>
  <c r="W187" i="64"/>
  <c r="W173" i="64"/>
  <c r="W159" i="64"/>
  <c r="W145" i="64"/>
  <c r="W131" i="64"/>
  <c r="AH204" i="64"/>
  <c r="AH191" i="64"/>
  <c r="AH178" i="64"/>
  <c r="AH165" i="64"/>
  <c r="AH152" i="64"/>
  <c r="AH126" i="64"/>
  <c r="AH139" i="64"/>
  <c r="AH113" i="64"/>
  <c r="AH100" i="64"/>
  <c r="AL191" i="64"/>
  <c r="AL204" i="64"/>
  <c r="AL178" i="64"/>
  <c r="AL165" i="64"/>
  <c r="AL152" i="64"/>
  <c r="AL126" i="64"/>
  <c r="AL139" i="64"/>
  <c r="AL100" i="64"/>
  <c r="AP204" i="64"/>
  <c r="AP191" i="64"/>
  <c r="AP165" i="64"/>
  <c r="AP178" i="64"/>
  <c r="AP152" i="64"/>
  <c r="AP126" i="64"/>
  <c r="AP139" i="64"/>
  <c r="AP100" i="64"/>
  <c r="AT204" i="64"/>
  <c r="AT191" i="64"/>
  <c r="AT165" i="64"/>
  <c r="AT178" i="64"/>
  <c r="AT152" i="64"/>
  <c r="AT126" i="64"/>
  <c r="AT139" i="64"/>
  <c r="AT100" i="64"/>
  <c r="AT113" i="64"/>
  <c r="H216" i="64"/>
  <c r="H202" i="64"/>
  <c r="H188" i="64"/>
  <c r="H174" i="64"/>
  <c r="H160" i="64"/>
  <c r="H132" i="64"/>
  <c r="H118" i="64"/>
  <c r="H146" i="64"/>
  <c r="L216" i="64"/>
  <c r="L202" i="64"/>
  <c r="L174" i="64"/>
  <c r="L188" i="64"/>
  <c r="L160" i="64"/>
  <c r="L146" i="64"/>
  <c r="L118" i="64"/>
  <c r="L132" i="64"/>
  <c r="P216" i="64"/>
  <c r="P202" i="64"/>
  <c r="P188" i="64"/>
  <c r="P174" i="64"/>
  <c r="P160" i="64"/>
  <c r="P146" i="64"/>
  <c r="P118" i="64"/>
  <c r="P132" i="64"/>
  <c r="T216" i="64"/>
  <c r="T188" i="64"/>
  <c r="T202" i="64"/>
  <c r="T174" i="64"/>
  <c r="T160" i="64"/>
  <c r="T146" i="64"/>
  <c r="T118" i="64"/>
  <c r="T132" i="64"/>
  <c r="X216" i="64"/>
  <c r="X202" i="64"/>
  <c r="X188" i="64"/>
  <c r="X174" i="64"/>
  <c r="X160" i="64"/>
  <c r="X146" i="64"/>
  <c r="X132" i="64"/>
  <c r="X118" i="64"/>
  <c r="AE205" i="64"/>
  <c r="AE179" i="64"/>
  <c r="AE192" i="64"/>
  <c r="AE166" i="64"/>
  <c r="AE153" i="64"/>
  <c r="AE127" i="64"/>
  <c r="AE114" i="64"/>
  <c r="AE140" i="64"/>
  <c r="AE101" i="64"/>
  <c r="AI205" i="64"/>
  <c r="AI192" i="64"/>
  <c r="AI179" i="64"/>
  <c r="AI166" i="64"/>
  <c r="AI153" i="64"/>
  <c r="AI127" i="64"/>
  <c r="AI140" i="64"/>
  <c r="AI114" i="64"/>
  <c r="AI101" i="64"/>
  <c r="AM205" i="64"/>
  <c r="AM192" i="64"/>
  <c r="AM179" i="64"/>
  <c r="AM166" i="64"/>
  <c r="AM153" i="64"/>
  <c r="AM127" i="64"/>
  <c r="AM114" i="64"/>
  <c r="AM101" i="64"/>
  <c r="AM140" i="64"/>
  <c r="AQ205" i="64"/>
  <c r="AQ179" i="64"/>
  <c r="AQ192" i="64"/>
  <c r="AQ166" i="64"/>
  <c r="AQ153" i="64"/>
  <c r="AQ127" i="64"/>
  <c r="AQ114" i="64"/>
  <c r="AQ140" i="64"/>
  <c r="AQ101" i="64"/>
  <c r="I217" i="64"/>
  <c r="I203" i="64"/>
  <c r="I189" i="64"/>
  <c r="I175" i="64"/>
  <c r="I161" i="64"/>
  <c r="I133" i="64"/>
  <c r="I147" i="64"/>
  <c r="I119" i="64"/>
  <c r="I105" i="64"/>
  <c r="M217" i="64"/>
  <c r="M203" i="64"/>
  <c r="M189" i="64"/>
  <c r="M175" i="64"/>
  <c r="M161" i="64"/>
  <c r="M133" i="64"/>
  <c r="M147" i="64"/>
  <c r="M119" i="64"/>
  <c r="M105" i="64"/>
  <c r="Q217" i="64"/>
  <c r="Q203" i="64"/>
  <c r="Q189" i="64"/>
  <c r="Q175" i="64"/>
  <c r="Q161" i="64"/>
  <c r="Q133" i="64"/>
  <c r="Q147" i="64"/>
  <c r="Q119" i="64"/>
  <c r="Q105" i="64"/>
  <c r="U217" i="64"/>
  <c r="U203" i="64"/>
  <c r="U189" i="64"/>
  <c r="U175" i="64"/>
  <c r="U161" i="64"/>
  <c r="U133" i="64"/>
  <c r="U147" i="64"/>
  <c r="U119" i="64"/>
  <c r="U105" i="64"/>
  <c r="Y217" i="64"/>
  <c r="Y203" i="64"/>
  <c r="Y189" i="64"/>
  <c r="Y175" i="64"/>
  <c r="Y161" i="64"/>
  <c r="Y133" i="64"/>
  <c r="Y147" i="64"/>
  <c r="Y119" i="64"/>
  <c r="Y105" i="64"/>
  <c r="AF206" i="64"/>
  <c r="AF193" i="64"/>
  <c r="AF180" i="64"/>
  <c r="AF167" i="64"/>
  <c r="AF154" i="64"/>
  <c r="AF141" i="64"/>
  <c r="AF128" i="64"/>
  <c r="AF115" i="64"/>
  <c r="AJ193" i="64"/>
  <c r="AJ206" i="64"/>
  <c r="AJ180" i="64"/>
  <c r="AJ167" i="64"/>
  <c r="AJ154" i="64"/>
  <c r="AJ141" i="64"/>
  <c r="AJ128" i="64"/>
  <c r="AJ115" i="64"/>
  <c r="AN206" i="64"/>
  <c r="AN193" i="64"/>
  <c r="AN180" i="64"/>
  <c r="AN167" i="64"/>
  <c r="AN154" i="64"/>
  <c r="AN141" i="64"/>
  <c r="AN128" i="64"/>
  <c r="AN115" i="64"/>
  <c r="AR206" i="64"/>
  <c r="AR193" i="64"/>
  <c r="AR180" i="64"/>
  <c r="AR167" i="64"/>
  <c r="AR154" i="64"/>
  <c r="AR141" i="64"/>
  <c r="AR128" i="64"/>
  <c r="AR115" i="64"/>
  <c r="J218" i="64"/>
  <c r="J204" i="64"/>
  <c r="J190" i="64"/>
  <c r="J176" i="64"/>
  <c r="J162" i="64"/>
  <c r="J148" i="64"/>
  <c r="J134" i="64"/>
  <c r="J120" i="64"/>
  <c r="J106" i="64"/>
  <c r="J92" i="64"/>
  <c r="N218" i="64"/>
  <c r="N204" i="64"/>
  <c r="N190" i="64"/>
  <c r="N176" i="64"/>
  <c r="N162" i="64"/>
  <c r="N148" i="64"/>
  <c r="N134" i="64"/>
  <c r="N120" i="64"/>
  <c r="N106" i="64"/>
  <c r="N92" i="64"/>
  <c r="R218" i="64"/>
  <c r="R204" i="64"/>
  <c r="R190" i="64"/>
  <c r="R176" i="64"/>
  <c r="R162" i="64"/>
  <c r="R148" i="64"/>
  <c r="R134" i="64"/>
  <c r="R120" i="64"/>
  <c r="R106" i="64"/>
  <c r="R92" i="64"/>
  <c r="V218" i="64"/>
  <c r="V204" i="64"/>
  <c r="V190" i="64"/>
  <c r="V176" i="64"/>
  <c r="V162" i="64"/>
  <c r="V148" i="64"/>
  <c r="V134" i="64"/>
  <c r="V120" i="64"/>
  <c r="V106" i="64"/>
  <c r="V92" i="64"/>
  <c r="Z218" i="64"/>
  <c r="Z204" i="64"/>
  <c r="Z190" i="64"/>
  <c r="Z176" i="64"/>
  <c r="Z162" i="64"/>
  <c r="Z148" i="64"/>
  <c r="Z134" i="64"/>
  <c r="Z120" i="64"/>
  <c r="Z106" i="64"/>
  <c r="Z92" i="64"/>
  <c r="AG207" i="64"/>
  <c r="AG194" i="64"/>
  <c r="AG181" i="64"/>
  <c r="AG168" i="64"/>
  <c r="AG155" i="64"/>
  <c r="AG142" i="64"/>
  <c r="AG129" i="64"/>
  <c r="AG116" i="64"/>
  <c r="AK194" i="64"/>
  <c r="AK181" i="64"/>
  <c r="AK207" i="64"/>
  <c r="AK168" i="64"/>
  <c r="AK155" i="64"/>
  <c r="AK142" i="64"/>
  <c r="AK116" i="64"/>
  <c r="AK129" i="64"/>
  <c r="AO207" i="64"/>
  <c r="AO194" i="64"/>
  <c r="AO181" i="64"/>
  <c r="AO168" i="64"/>
  <c r="AO155" i="64"/>
  <c r="AO142" i="64"/>
  <c r="AO129" i="64"/>
  <c r="AO116" i="64"/>
  <c r="AS207" i="64"/>
  <c r="AS181" i="64"/>
  <c r="AS194" i="64"/>
  <c r="AS168" i="64"/>
  <c r="AS155" i="64"/>
  <c r="AS142" i="64"/>
  <c r="AS129" i="64"/>
  <c r="AS116" i="64"/>
  <c r="G219" i="64"/>
  <c r="G205" i="64"/>
  <c r="G191" i="64"/>
  <c r="G177" i="64"/>
  <c r="G163" i="64"/>
  <c r="G149" i="64"/>
  <c r="G135" i="64"/>
  <c r="G121" i="64"/>
  <c r="K219" i="64"/>
  <c r="K205" i="64"/>
  <c r="K191" i="64"/>
  <c r="K177" i="64"/>
  <c r="K163" i="64"/>
  <c r="K149" i="64"/>
  <c r="K135" i="64"/>
  <c r="K121" i="64"/>
  <c r="O219" i="64"/>
  <c r="O191" i="64"/>
  <c r="O205" i="64"/>
  <c r="O177" i="64"/>
  <c r="O163" i="64"/>
  <c r="O149" i="64"/>
  <c r="O135" i="64"/>
  <c r="O121" i="64"/>
  <c r="S219" i="64"/>
  <c r="S205" i="64"/>
  <c r="S191" i="64"/>
  <c r="S177" i="64"/>
  <c r="S163" i="64"/>
  <c r="S149" i="64"/>
  <c r="S135" i="64"/>
  <c r="W219" i="64"/>
  <c r="W205" i="64"/>
  <c r="W191" i="64"/>
  <c r="W177" i="64"/>
  <c r="W163" i="64"/>
  <c r="W149" i="64"/>
  <c r="W135" i="64"/>
  <c r="W121" i="64"/>
  <c r="AH208" i="64"/>
  <c r="AH195" i="64"/>
  <c r="AH182" i="64"/>
  <c r="AH169" i="64"/>
  <c r="AH156" i="64"/>
  <c r="AH130" i="64"/>
  <c r="AH143" i="64"/>
  <c r="AH104" i="64"/>
  <c r="AH117" i="64"/>
  <c r="AL208" i="64"/>
  <c r="AL195" i="64"/>
  <c r="AL182" i="64"/>
  <c r="AL156" i="64"/>
  <c r="AL169" i="64"/>
  <c r="AL130" i="64"/>
  <c r="AL143" i="64"/>
  <c r="AL117" i="64"/>
  <c r="AL104" i="64"/>
  <c r="AP208" i="64"/>
  <c r="AP195" i="64"/>
  <c r="AP182" i="64"/>
  <c r="AP169" i="64"/>
  <c r="AP156" i="64"/>
  <c r="AP130" i="64"/>
  <c r="AP143" i="64"/>
  <c r="AP104" i="64"/>
  <c r="AT208" i="64"/>
  <c r="AT195" i="64"/>
  <c r="AT182" i="64"/>
  <c r="AT169" i="64"/>
  <c r="AT156" i="64"/>
  <c r="AT130" i="64"/>
  <c r="AT143" i="64"/>
  <c r="AT104" i="64"/>
  <c r="AT117" i="64"/>
  <c r="H220" i="64"/>
  <c r="H206" i="64"/>
  <c r="H192" i="64"/>
  <c r="H178" i="64"/>
  <c r="H164" i="64"/>
  <c r="H150" i="64"/>
  <c r="H122" i="64"/>
  <c r="H108" i="64"/>
  <c r="L220" i="64"/>
  <c r="L206" i="64"/>
  <c r="L178" i="64"/>
  <c r="L192" i="64"/>
  <c r="L164" i="64"/>
  <c r="L150" i="64"/>
  <c r="L122" i="64"/>
  <c r="L136" i="64"/>
  <c r="P220" i="64"/>
  <c r="P206" i="64"/>
  <c r="P192" i="64"/>
  <c r="P178" i="64"/>
  <c r="P164" i="64"/>
  <c r="P150" i="64"/>
  <c r="P122" i="64"/>
  <c r="P136" i="64"/>
  <c r="T220" i="64"/>
  <c r="T206" i="64"/>
  <c r="T192" i="64"/>
  <c r="T178" i="64"/>
  <c r="T164" i="64"/>
  <c r="T150" i="64"/>
  <c r="T136" i="64"/>
  <c r="T122" i="64"/>
  <c r="T108" i="64"/>
  <c r="X220" i="64"/>
  <c r="X206" i="64"/>
  <c r="X192" i="64"/>
  <c r="X178" i="64"/>
  <c r="X164" i="64"/>
  <c r="X150" i="64"/>
  <c r="X122" i="64"/>
  <c r="X108" i="64"/>
  <c r="X136" i="64"/>
  <c r="AE209" i="64"/>
  <c r="AE183" i="64"/>
  <c r="AE196" i="64"/>
  <c r="AE170" i="64"/>
  <c r="AE157" i="64"/>
  <c r="AE131" i="64"/>
  <c r="AE118" i="64"/>
  <c r="AE144" i="64"/>
  <c r="AE105" i="64"/>
  <c r="AI209" i="64"/>
  <c r="AI183" i="64"/>
  <c r="AI196" i="64"/>
  <c r="AI157" i="64"/>
  <c r="AI170" i="64"/>
  <c r="AI131" i="64"/>
  <c r="AI118" i="64"/>
  <c r="AI144" i="64"/>
  <c r="AI105" i="64"/>
  <c r="AM209" i="64"/>
  <c r="AM183" i="64"/>
  <c r="AM196" i="64"/>
  <c r="AM170" i="64"/>
  <c r="AM157" i="64"/>
  <c r="AM131" i="64"/>
  <c r="AM144" i="64"/>
  <c r="AM118" i="64"/>
  <c r="AM105" i="64"/>
  <c r="AQ209" i="64"/>
  <c r="AQ183" i="64"/>
  <c r="AQ196" i="64"/>
  <c r="AQ170" i="64"/>
  <c r="AQ157" i="64"/>
  <c r="AQ131" i="64"/>
  <c r="AQ118" i="64"/>
  <c r="AQ144" i="64"/>
  <c r="AQ105" i="64"/>
  <c r="I221" i="64"/>
  <c r="I207" i="64"/>
  <c r="I193" i="64"/>
  <c r="I179" i="64"/>
  <c r="I165" i="64"/>
  <c r="I151" i="64"/>
  <c r="I137" i="64"/>
  <c r="I123" i="64"/>
  <c r="I109" i="64"/>
  <c r="M221" i="64"/>
  <c r="M207" i="64"/>
  <c r="M193" i="64"/>
  <c r="M179" i="64"/>
  <c r="M165" i="64"/>
  <c r="M151" i="64"/>
  <c r="M137" i="64"/>
  <c r="M123" i="64"/>
  <c r="M109" i="64"/>
  <c r="Q221" i="64"/>
  <c r="Q207" i="64"/>
  <c r="Q193" i="64"/>
  <c r="Q179" i="64"/>
  <c r="Q165" i="64"/>
  <c r="Q151" i="64"/>
  <c r="Q137" i="64"/>
  <c r="Q123" i="64"/>
  <c r="Q109" i="64"/>
  <c r="U221" i="64"/>
  <c r="U207" i="64"/>
  <c r="U193" i="64"/>
  <c r="U179" i="64"/>
  <c r="U165" i="64"/>
  <c r="U151" i="64"/>
  <c r="U137" i="64"/>
  <c r="U123" i="64"/>
  <c r="U109" i="64"/>
  <c r="Y221" i="64"/>
  <c r="Y207" i="64"/>
  <c r="Y193" i="64"/>
  <c r="Y179" i="64"/>
  <c r="Y165" i="64"/>
  <c r="Y151" i="64"/>
  <c r="Y137" i="64"/>
  <c r="Y123" i="64"/>
  <c r="Y109" i="64"/>
  <c r="J222" i="64"/>
  <c r="J208" i="64"/>
  <c r="J194" i="64"/>
  <c r="J180" i="64"/>
  <c r="J166" i="64"/>
  <c r="J152" i="64"/>
  <c r="J138" i="64"/>
  <c r="J124" i="64"/>
  <c r="J110" i="64"/>
  <c r="J96" i="64"/>
  <c r="N222" i="64"/>
  <c r="N208" i="64"/>
  <c r="N194" i="64"/>
  <c r="N180" i="64"/>
  <c r="N166" i="64"/>
  <c r="N152" i="64"/>
  <c r="N138" i="64"/>
  <c r="N124" i="64"/>
  <c r="N110" i="64"/>
  <c r="N96" i="64"/>
  <c r="R222" i="64"/>
  <c r="R208" i="64"/>
  <c r="R194" i="64"/>
  <c r="R180" i="64"/>
  <c r="R166" i="64"/>
  <c r="R152" i="64"/>
  <c r="R138" i="64"/>
  <c r="R124" i="64"/>
  <c r="R110" i="64"/>
  <c r="R96" i="64"/>
  <c r="V222" i="64"/>
  <c r="V208" i="64"/>
  <c r="V194" i="64"/>
  <c r="V180" i="64"/>
  <c r="V166" i="64"/>
  <c r="V152" i="64"/>
  <c r="V138" i="64"/>
  <c r="V124" i="64"/>
  <c r="V110" i="64"/>
  <c r="V96" i="64"/>
  <c r="Z208" i="64"/>
  <c r="Z222" i="64"/>
  <c r="Z194" i="64"/>
  <c r="Z180" i="64"/>
  <c r="Z166" i="64"/>
  <c r="Z152" i="64"/>
  <c r="Z138" i="64"/>
  <c r="Z124" i="64"/>
  <c r="Z110" i="64"/>
  <c r="Z96" i="64"/>
  <c r="G223" i="64"/>
  <c r="G209" i="64"/>
  <c r="G195" i="64"/>
  <c r="G181" i="64"/>
  <c r="G167" i="64"/>
  <c r="G153" i="64"/>
  <c r="G139" i="64"/>
  <c r="G125" i="64"/>
  <c r="K223" i="64"/>
  <c r="K209" i="64"/>
  <c r="K195" i="64"/>
  <c r="K181" i="64"/>
  <c r="K167" i="64"/>
  <c r="K153" i="64"/>
  <c r="K139" i="64"/>
  <c r="K125" i="64"/>
  <c r="K111" i="64"/>
  <c r="O223" i="64"/>
  <c r="O209" i="64"/>
  <c r="O195" i="64"/>
  <c r="O181" i="64"/>
  <c r="O167" i="64"/>
  <c r="O153" i="64"/>
  <c r="O139" i="64"/>
  <c r="O125" i="64"/>
  <c r="S223" i="64"/>
  <c r="S209" i="64"/>
  <c r="S195" i="64"/>
  <c r="S181" i="64"/>
  <c r="S167" i="64"/>
  <c r="S153" i="64"/>
  <c r="S139" i="64"/>
  <c r="S125" i="64"/>
  <c r="S111" i="64"/>
  <c r="W223" i="64"/>
  <c r="W195" i="64"/>
  <c r="W181" i="64"/>
  <c r="W209" i="64"/>
  <c r="W167" i="64"/>
  <c r="W153" i="64"/>
  <c r="W139" i="64"/>
  <c r="W125" i="64"/>
  <c r="H224" i="64"/>
  <c r="H210" i="64"/>
  <c r="H196" i="64"/>
  <c r="H182" i="64"/>
  <c r="H168" i="64"/>
  <c r="H154" i="64"/>
  <c r="H126" i="64"/>
  <c r="H140" i="64"/>
  <c r="H112" i="64"/>
  <c r="L224" i="64"/>
  <c r="L210" i="64"/>
  <c r="L182" i="64"/>
  <c r="L196" i="64"/>
  <c r="L168" i="64"/>
  <c r="L154" i="64"/>
  <c r="L126" i="64"/>
  <c r="L140" i="64"/>
  <c r="P224" i="64"/>
  <c r="P210" i="64"/>
  <c r="P182" i="64"/>
  <c r="P196" i="64"/>
  <c r="P168" i="64"/>
  <c r="P154" i="64"/>
  <c r="P140" i="64"/>
  <c r="P126" i="64"/>
  <c r="P112" i="64"/>
  <c r="T224" i="64"/>
  <c r="T210" i="64"/>
  <c r="T196" i="64"/>
  <c r="T182" i="64"/>
  <c r="T168" i="64"/>
  <c r="T154" i="64"/>
  <c r="T140" i="64"/>
  <c r="T126" i="64"/>
  <c r="X224" i="64"/>
  <c r="X210" i="64"/>
  <c r="X196" i="64"/>
  <c r="X182" i="64"/>
  <c r="X168" i="64"/>
  <c r="X154" i="64"/>
  <c r="X126" i="64"/>
  <c r="X140" i="64"/>
  <c r="X112" i="64"/>
  <c r="I211" i="64"/>
  <c r="I225" i="64"/>
  <c r="I197" i="64"/>
  <c r="I169" i="64"/>
  <c r="I183" i="64"/>
  <c r="I155" i="64"/>
  <c r="I141" i="64"/>
  <c r="I127" i="64"/>
  <c r="I113" i="64"/>
  <c r="M211" i="64"/>
  <c r="M225" i="64"/>
  <c r="M197" i="64"/>
  <c r="M169" i="64"/>
  <c r="M183" i="64"/>
  <c r="M155" i="64"/>
  <c r="M141" i="64"/>
  <c r="M127" i="64"/>
  <c r="M113" i="64"/>
  <c r="Q211" i="64"/>
  <c r="Q225" i="64"/>
  <c r="Q197" i="64"/>
  <c r="Q169" i="64"/>
  <c r="Q183" i="64"/>
  <c r="Q155" i="64"/>
  <c r="Q141" i="64"/>
  <c r="Q127" i="64"/>
  <c r="Q113" i="64"/>
  <c r="U211" i="64"/>
  <c r="U225" i="64"/>
  <c r="U197" i="64"/>
  <c r="U169" i="64"/>
  <c r="U183" i="64"/>
  <c r="U155" i="64"/>
  <c r="U141" i="64"/>
  <c r="U127" i="64"/>
  <c r="U113" i="64"/>
  <c r="Y211" i="64"/>
  <c r="Y225" i="64"/>
  <c r="Y197" i="64"/>
  <c r="Y169" i="64"/>
  <c r="Y183" i="64"/>
  <c r="Y155" i="64"/>
  <c r="Y141" i="64"/>
  <c r="Y127" i="64"/>
  <c r="Y113" i="64"/>
  <c r="G73" i="64"/>
  <c r="K73" i="64"/>
  <c r="O73" i="64"/>
  <c r="S73" i="64"/>
  <c r="W73" i="64"/>
  <c r="H74" i="64"/>
  <c r="L74" i="64"/>
  <c r="P74" i="64"/>
  <c r="T74" i="64"/>
  <c r="X74" i="64"/>
  <c r="I75" i="64"/>
  <c r="M75" i="64"/>
  <c r="Q75" i="64"/>
  <c r="U75" i="64"/>
  <c r="Y75" i="64"/>
  <c r="J76" i="64"/>
  <c r="N76" i="64"/>
  <c r="R76" i="64"/>
  <c r="V76" i="64"/>
  <c r="Z76" i="64"/>
  <c r="G77" i="64"/>
  <c r="K77" i="64"/>
  <c r="O77" i="64"/>
  <c r="S77" i="64"/>
  <c r="W77" i="64"/>
  <c r="H78" i="64"/>
  <c r="L78" i="64"/>
  <c r="P78" i="64"/>
  <c r="T78" i="64"/>
  <c r="X78" i="64"/>
  <c r="I79" i="64"/>
  <c r="M79" i="64"/>
  <c r="Q79" i="64"/>
  <c r="U79" i="64"/>
  <c r="Y79" i="64"/>
  <c r="J80" i="64"/>
  <c r="N80" i="64"/>
  <c r="R80" i="64"/>
  <c r="V80" i="64"/>
  <c r="Z80" i="64"/>
  <c r="G81" i="64"/>
  <c r="K81" i="64"/>
  <c r="O81" i="64"/>
  <c r="S81" i="64"/>
  <c r="W81" i="64"/>
  <c r="AH81" i="64"/>
  <c r="AL81" i="64"/>
  <c r="AP81" i="64"/>
  <c r="AT81" i="64"/>
  <c r="H82" i="64"/>
  <c r="L82" i="64"/>
  <c r="P82" i="64"/>
  <c r="T82" i="64"/>
  <c r="X82" i="64"/>
  <c r="AE82" i="64"/>
  <c r="AI82" i="64"/>
  <c r="AM82" i="64"/>
  <c r="AQ82" i="64"/>
  <c r="H88" i="64"/>
  <c r="L88" i="64"/>
  <c r="P88" i="64"/>
  <c r="T88" i="64"/>
  <c r="X88" i="64"/>
  <c r="AE88" i="64"/>
  <c r="AI88" i="64"/>
  <c r="AM88" i="64"/>
  <c r="AQ88" i="64"/>
  <c r="H90" i="64"/>
  <c r="L90" i="64"/>
  <c r="P90" i="64"/>
  <c r="T90" i="64"/>
  <c r="X90" i="64"/>
  <c r="AE90" i="64"/>
  <c r="AI90" i="64"/>
  <c r="AM90" i="64"/>
  <c r="AQ90" i="64"/>
  <c r="T92" i="64"/>
  <c r="AM92" i="64"/>
  <c r="G93" i="64"/>
  <c r="M93" i="64"/>
  <c r="W93" i="64"/>
  <c r="P94" i="64"/>
  <c r="AN94" i="64"/>
  <c r="AT94" i="64"/>
  <c r="I95" i="64"/>
  <c r="S95" i="64"/>
  <c r="Y95" i="64"/>
  <c r="AG95" i="64"/>
  <c r="P96" i="64"/>
  <c r="AN96" i="64"/>
  <c r="AT96" i="64"/>
  <c r="I97" i="64"/>
  <c r="S97" i="64"/>
  <c r="Y97" i="64"/>
  <c r="AG97" i="64"/>
  <c r="P98" i="64"/>
  <c r="AN98" i="64"/>
  <c r="AT98" i="64"/>
  <c r="I99" i="64"/>
  <c r="S99" i="64"/>
  <c r="Y99" i="64"/>
  <c r="AG99" i="64"/>
  <c r="AG101" i="64"/>
  <c r="AO101" i="64"/>
  <c r="AG103" i="64"/>
  <c r="AO103" i="64"/>
  <c r="AG105" i="64"/>
  <c r="AO105" i="64"/>
  <c r="AP109" i="64"/>
  <c r="T110" i="64"/>
  <c r="AP111" i="64"/>
  <c r="T112" i="64"/>
  <c r="G115" i="64"/>
  <c r="AP117" i="64"/>
  <c r="S121" i="64"/>
  <c r="AR122" i="64"/>
  <c r="G23" i="56" l="1"/>
  <c r="G219" i="56"/>
  <c r="G149" i="56"/>
  <c r="G37" i="56"/>
  <c r="G51" i="56"/>
  <c r="G205" i="56"/>
  <c r="G121" i="56"/>
  <c r="G177" i="56"/>
  <c r="G107" i="56"/>
  <c r="G93" i="56"/>
  <c r="G65" i="56"/>
  <c r="G191" i="56"/>
  <c r="G79" i="56"/>
  <c r="G135" i="56"/>
  <c r="G163" i="56"/>
  <c r="R20" i="56"/>
  <c r="R216" i="56"/>
  <c r="R104" i="56"/>
  <c r="R118" i="56"/>
  <c r="R174" i="56"/>
  <c r="R146" i="56"/>
  <c r="R90" i="56"/>
  <c r="R48" i="56"/>
  <c r="R34" i="56"/>
  <c r="R76" i="56"/>
  <c r="R202" i="56"/>
  <c r="R62" i="56"/>
  <c r="R132" i="56"/>
  <c r="R188" i="56"/>
  <c r="R160" i="56"/>
  <c r="I29" i="56"/>
  <c r="I225" i="56"/>
  <c r="I57" i="56"/>
  <c r="I43" i="56"/>
  <c r="I99" i="56"/>
  <c r="I169" i="56"/>
  <c r="I141" i="56"/>
  <c r="I85" i="56"/>
  <c r="I71" i="56"/>
  <c r="I197" i="56"/>
  <c r="I113" i="56"/>
  <c r="I127" i="56"/>
  <c r="I211" i="56"/>
  <c r="I183" i="56"/>
  <c r="I155" i="56"/>
  <c r="Q26" i="56"/>
  <c r="Q222" i="56"/>
  <c r="Q54" i="56"/>
  <c r="Q180" i="56"/>
  <c r="Q82" i="56"/>
  <c r="Q40" i="56"/>
  <c r="Q68" i="56"/>
  <c r="Q96" i="56"/>
  <c r="Q208" i="56"/>
  <c r="Q138" i="56"/>
  <c r="Q166" i="56"/>
  <c r="Q194" i="56"/>
  <c r="Q152" i="56"/>
  <c r="Q110" i="56"/>
  <c r="Q124" i="56"/>
  <c r="Y23" i="56"/>
  <c r="Y219" i="56"/>
  <c r="Y93" i="56"/>
  <c r="Y37" i="56"/>
  <c r="Y107" i="56"/>
  <c r="Y121" i="56"/>
  <c r="Y65" i="56"/>
  <c r="Y191" i="56"/>
  <c r="Y177" i="56"/>
  <c r="Y205" i="56"/>
  <c r="Y149" i="56"/>
  <c r="Y135" i="56"/>
  <c r="Y79" i="56"/>
  <c r="Y51" i="56"/>
  <c r="Y163" i="56"/>
  <c r="I21" i="56"/>
  <c r="I217" i="56"/>
  <c r="I35" i="56"/>
  <c r="I133" i="56"/>
  <c r="I105" i="56"/>
  <c r="I203" i="56"/>
  <c r="I175" i="56"/>
  <c r="I147" i="56"/>
  <c r="I119" i="56"/>
  <c r="I161" i="56"/>
  <c r="I189" i="56"/>
  <c r="I49" i="56"/>
  <c r="I63" i="56"/>
  <c r="I77" i="56"/>
  <c r="I91" i="56"/>
  <c r="Q18" i="56"/>
  <c r="Q214" i="56"/>
  <c r="Q60" i="56"/>
  <c r="Q74" i="56"/>
  <c r="Q144" i="56"/>
  <c r="Q46" i="56"/>
  <c r="Q88" i="56"/>
  <c r="Q130" i="56"/>
  <c r="Q186" i="56"/>
  <c r="Q200" i="56"/>
  <c r="Q32" i="56"/>
  <c r="Q158" i="56"/>
  <c r="Q116" i="56"/>
  <c r="Q172" i="56"/>
  <c r="Q102" i="56"/>
  <c r="R21" i="56"/>
  <c r="R217" i="56"/>
  <c r="R35" i="56"/>
  <c r="R189" i="56"/>
  <c r="R161" i="56"/>
  <c r="R49" i="56"/>
  <c r="R203" i="56"/>
  <c r="R63" i="56"/>
  <c r="R91" i="56"/>
  <c r="R77" i="56"/>
  <c r="R105" i="56"/>
  <c r="R119" i="56"/>
  <c r="R175" i="56"/>
  <c r="R147" i="56"/>
  <c r="R133" i="56"/>
  <c r="X223" i="56"/>
  <c r="X27" i="56"/>
  <c r="X97" i="56"/>
  <c r="X41" i="56"/>
  <c r="X83" i="56"/>
  <c r="X69" i="56"/>
  <c r="X195" i="56"/>
  <c r="X111" i="56"/>
  <c r="X153" i="56"/>
  <c r="X209" i="56"/>
  <c r="X167" i="56"/>
  <c r="X55" i="56"/>
  <c r="X139" i="56"/>
  <c r="X125" i="56"/>
  <c r="X181" i="56"/>
  <c r="H25" i="56"/>
  <c r="H221" i="56"/>
  <c r="H53" i="56"/>
  <c r="H67" i="56"/>
  <c r="H207" i="56"/>
  <c r="H95" i="56"/>
  <c r="H81" i="56"/>
  <c r="H179" i="56"/>
  <c r="H137" i="56"/>
  <c r="H39" i="56"/>
  <c r="H193" i="56"/>
  <c r="H109" i="56"/>
  <c r="H165" i="56"/>
  <c r="H123" i="56"/>
  <c r="H151" i="56"/>
  <c r="P22" i="56"/>
  <c r="P218" i="56"/>
  <c r="P134" i="56"/>
  <c r="P106" i="56"/>
  <c r="P120" i="56"/>
  <c r="P64" i="56"/>
  <c r="P50" i="56"/>
  <c r="P92" i="56"/>
  <c r="P148" i="56"/>
  <c r="P36" i="56"/>
  <c r="P162" i="56"/>
  <c r="P176" i="56"/>
  <c r="P204" i="56"/>
  <c r="P78" i="56"/>
  <c r="P190" i="56"/>
  <c r="X19" i="56"/>
  <c r="X215" i="56"/>
  <c r="X89" i="56"/>
  <c r="X33" i="56"/>
  <c r="X47" i="56"/>
  <c r="X103" i="56"/>
  <c r="X75" i="56"/>
  <c r="X117" i="56"/>
  <c r="X61" i="56"/>
  <c r="X187" i="56"/>
  <c r="X145" i="56"/>
  <c r="X201" i="56"/>
  <c r="X159" i="56"/>
  <c r="X173" i="56"/>
  <c r="X131" i="56"/>
  <c r="H17" i="56"/>
  <c r="H213" i="56"/>
  <c r="H129" i="56"/>
  <c r="H31" i="56"/>
  <c r="H45" i="56"/>
  <c r="H73" i="56"/>
  <c r="H87" i="56"/>
  <c r="H59" i="56"/>
  <c r="H171" i="56"/>
  <c r="H199" i="56"/>
  <c r="H185" i="56"/>
  <c r="H143" i="56"/>
  <c r="H115" i="56"/>
  <c r="H157" i="56"/>
  <c r="H101" i="56"/>
  <c r="G71" i="56"/>
  <c r="G99" i="56"/>
  <c r="G43" i="56"/>
  <c r="G155" i="56"/>
  <c r="G29" i="56"/>
  <c r="G85" i="56"/>
  <c r="G57" i="56"/>
  <c r="G225" i="56"/>
  <c r="G141" i="56"/>
  <c r="G113" i="56"/>
  <c r="G183" i="56"/>
  <c r="G169" i="56"/>
  <c r="G127" i="56"/>
  <c r="G197" i="56"/>
  <c r="G211" i="56"/>
  <c r="W28" i="56"/>
  <c r="W224" i="56"/>
  <c r="W154" i="56"/>
  <c r="W126" i="56"/>
  <c r="W112" i="56"/>
  <c r="W182" i="56"/>
  <c r="W56" i="56"/>
  <c r="W140" i="56"/>
  <c r="W70" i="56"/>
  <c r="W42" i="56"/>
  <c r="W98" i="56"/>
  <c r="W196" i="56"/>
  <c r="W210" i="56"/>
  <c r="W84" i="56"/>
  <c r="W168" i="56"/>
  <c r="G26" i="56"/>
  <c r="G222" i="56"/>
  <c r="G110" i="56"/>
  <c r="G124" i="56"/>
  <c r="G96" i="56"/>
  <c r="G82" i="56"/>
  <c r="G208" i="56"/>
  <c r="G40" i="56"/>
  <c r="G138" i="56"/>
  <c r="G68" i="56"/>
  <c r="G180" i="56"/>
  <c r="G194" i="56"/>
  <c r="G166" i="56"/>
  <c r="G152" i="56"/>
  <c r="G54" i="56"/>
  <c r="O23" i="56"/>
  <c r="O219" i="56"/>
  <c r="O135" i="56"/>
  <c r="O37" i="56"/>
  <c r="O205" i="56"/>
  <c r="O107" i="56"/>
  <c r="O79" i="56"/>
  <c r="O121" i="56"/>
  <c r="O191" i="56"/>
  <c r="O177" i="56"/>
  <c r="O93" i="56"/>
  <c r="O163" i="56"/>
  <c r="O51" i="56"/>
  <c r="O149" i="56"/>
  <c r="O65" i="56"/>
  <c r="W20" i="56"/>
  <c r="W216" i="56"/>
  <c r="W48" i="56"/>
  <c r="W90" i="56"/>
  <c r="W76" i="56"/>
  <c r="W62" i="56"/>
  <c r="W118" i="56"/>
  <c r="W104" i="56"/>
  <c r="W132" i="56"/>
  <c r="W34" i="56"/>
  <c r="W174" i="56"/>
  <c r="W188" i="56"/>
  <c r="W146" i="56"/>
  <c r="W202" i="56"/>
  <c r="W160" i="56"/>
  <c r="G214" i="56"/>
  <c r="G18" i="56"/>
  <c r="G116" i="56"/>
  <c r="G172" i="56"/>
  <c r="G60" i="56"/>
  <c r="G158" i="56"/>
  <c r="G200" i="56"/>
  <c r="G74" i="56"/>
  <c r="G102" i="56"/>
  <c r="G186" i="56"/>
  <c r="G144" i="56"/>
  <c r="G88" i="56"/>
  <c r="G46" i="56"/>
  <c r="G32" i="56"/>
  <c r="G130" i="56"/>
  <c r="R22" i="56"/>
  <c r="R218" i="56"/>
  <c r="R162" i="56"/>
  <c r="R134" i="56"/>
  <c r="R204" i="56"/>
  <c r="R176" i="56"/>
  <c r="R106" i="56"/>
  <c r="R120" i="56"/>
  <c r="R190" i="56"/>
  <c r="R148" i="56"/>
  <c r="R36" i="56"/>
  <c r="R50" i="56"/>
  <c r="R78" i="56"/>
  <c r="R92" i="56"/>
  <c r="R64" i="56"/>
  <c r="N27" i="56"/>
  <c r="N223" i="56"/>
  <c r="N97" i="56"/>
  <c r="N55" i="56"/>
  <c r="N181" i="56"/>
  <c r="N69" i="56"/>
  <c r="N83" i="56"/>
  <c r="N167" i="56"/>
  <c r="N153" i="56"/>
  <c r="N41" i="56"/>
  <c r="N195" i="56"/>
  <c r="N139" i="56"/>
  <c r="N209" i="56"/>
  <c r="N125" i="56"/>
  <c r="N111" i="56"/>
  <c r="N23" i="56"/>
  <c r="N219" i="56"/>
  <c r="N93" i="56"/>
  <c r="N79" i="56"/>
  <c r="N205" i="56"/>
  <c r="N65" i="56"/>
  <c r="N51" i="56"/>
  <c r="N135" i="56"/>
  <c r="N191" i="56"/>
  <c r="N37" i="56"/>
  <c r="N163" i="56"/>
  <c r="N177" i="56"/>
  <c r="N149" i="56"/>
  <c r="N121" i="56"/>
  <c r="N107" i="56"/>
  <c r="N19" i="56"/>
  <c r="N215" i="56"/>
  <c r="N75" i="56"/>
  <c r="N173" i="56"/>
  <c r="N89" i="56"/>
  <c r="N61" i="56"/>
  <c r="N47" i="56"/>
  <c r="N159" i="56"/>
  <c r="N187" i="56"/>
  <c r="N131" i="56"/>
  <c r="N33" i="56"/>
  <c r="N145" i="56"/>
  <c r="N117" i="56"/>
  <c r="N103" i="56"/>
  <c r="N201" i="56"/>
  <c r="U225" i="56"/>
  <c r="U29" i="56"/>
  <c r="U127" i="56"/>
  <c r="U85" i="56"/>
  <c r="U57" i="56"/>
  <c r="U141" i="56"/>
  <c r="U43" i="56"/>
  <c r="U99" i="56"/>
  <c r="U71" i="56"/>
  <c r="U169" i="56"/>
  <c r="U197" i="56"/>
  <c r="U113" i="56"/>
  <c r="U211" i="56"/>
  <c r="U155" i="56"/>
  <c r="U183" i="56"/>
  <c r="U25" i="56"/>
  <c r="U221" i="56"/>
  <c r="U151" i="56"/>
  <c r="U193" i="56"/>
  <c r="U39" i="56"/>
  <c r="U137" i="56"/>
  <c r="U207" i="56"/>
  <c r="U109" i="56"/>
  <c r="U53" i="56"/>
  <c r="U165" i="56"/>
  <c r="U179" i="56"/>
  <c r="U81" i="56"/>
  <c r="U95" i="56"/>
  <c r="U123" i="56"/>
  <c r="U67" i="56"/>
  <c r="U21" i="56"/>
  <c r="U217" i="56"/>
  <c r="U147" i="56"/>
  <c r="U133" i="56"/>
  <c r="U161" i="56"/>
  <c r="U35" i="56"/>
  <c r="U175" i="56"/>
  <c r="U119" i="56"/>
  <c r="U203" i="56"/>
  <c r="U105" i="56"/>
  <c r="U49" i="56"/>
  <c r="U189" i="56"/>
  <c r="U63" i="56"/>
  <c r="U77" i="56"/>
  <c r="U91" i="56"/>
  <c r="J23" i="56"/>
  <c r="J219" i="56"/>
  <c r="J51" i="56"/>
  <c r="J65" i="56"/>
  <c r="J79" i="56"/>
  <c r="J93" i="56"/>
  <c r="J177" i="56"/>
  <c r="J37" i="56"/>
  <c r="J163" i="56"/>
  <c r="J135" i="56"/>
  <c r="J205" i="56"/>
  <c r="J149" i="56"/>
  <c r="J121" i="56"/>
  <c r="J191" i="56"/>
  <c r="J107" i="56"/>
  <c r="T27" i="56"/>
  <c r="T223" i="56"/>
  <c r="T41" i="56"/>
  <c r="T97" i="56"/>
  <c r="T153" i="56"/>
  <c r="T111" i="56"/>
  <c r="T69" i="56"/>
  <c r="T83" i="56"/>
  <c r="T125" i="56"/>
  <c r="T209" i="56"/>
  <c r="T167" i="56"/>
  <c r="T55" i="56"/>
  <c r="T139" i="56"/>
  <c r="T195" i="56"/>
  <c r="T181" i="56"/>
  <c r="T219" i="56"/>
  <c r="T23" i="56"/>
  <c r="T37" i="56"/>
  <c r="T149" i="56"/>
  <c r="T121" i="56"/>
  <c r="T79" i="56"/>
  <c r="T107" i="56"/>
  <c r="T51" i="56"/>
  <c r="T191" i="56"/>
  <c r="T65" i="56"/>
  <c r="T163" i="56"/>
  <c r="T93" i="56"/>
  <c r="T135" i="56"/>
  <c r="T205" i="56"/>
  <c r="T177" i="56"/>
  <c r="T215" i="56"/>
  <c r="T19" i="56"/>
  <c r="T145" i="56"/>
  <c r="T117" i="56"/>
  <c r="T33" i="56"/>
  <c r="T75" i="56"/>
  <c r="T103" i="56"/>
  <c r="T201" i="56"/>
  <c r="T47" i="56"/>
  <c r="T89" i="56"/>
  <c r="T131" i="56"/>
  <c r="T173" i="56"/>
  <c r="T61" i="56"/>
  <c r="T187" i="56"/>
  <c r="T159" i="56"/>
  <c r="K18" i="56"/>
  <c r="K214" i="56"/>
  <c r="K144" i="56"/>
  <c r="K88" i="56"/>
  <c r="K74" i="56"/>
  <c r="K186" i="56"/>
  <c r="K32" i="56"/>
  <c r="K158" i="56"/>
  <c r="K116" i="56"/>
  <c r="K60" i="56"/>
  <c r="K46" i="56"/>
  <c r="K102" i="56"/>
  <c r="K200" i="56"/>
  <c r="K172" i="56"/>
  <c r="K130" i="56"/>
  <c r="S71" i="56"/>
  <c r="S57" i="56"/>
  <c r="S43" i="56"/>
  <c r="S113" i="56"/>
  <c r="S127" i="56"/>
  <c r="S99" i="56"/>
  <c r="S29" i="56"/>
  <c r="S85" i="56"/>
  <c r="S141" i="56"/>
  <c r="S225" i="56"/>
  <c r="S197" i="56"/>
  <c r="S211" i="56"/>
  <c r="S155" i="56"/>
  <c r="S169" i="56"/>
  <c r="S183" i="56"/>
  <c r="S25" i="56"/>
  <c r="S221" i="56"/>
  <c r="S123" i="56"/>
  <c r="S193" i="56"/>
  <c r="S67" i="56"/>
  <c r="S207" i="56"/>
  <c r="S53" i="56"/>
  <c r="S137" i="56"/>
  <c r="S39" i="56"/>
  <c r="S151" i="56"/>
  <c r="S95" i="56"/>
  <c r="S165" i="56"/>
  <c r="S81" i="56"/>
  <c r="S109" i="56"/>
  <c r="S179" i="56"/>
  <c r="K217" i="56"/>
  <c r="K21" i="56"/>
  <c r="K105" i="56"/>
  <c r="K119" i="56"/>
  <c r="K133" i="56"/>
  <c r="K161" i="56"/>
  <c r="K189" i="56"/>
  <c r="K63" i="56"/>
  <c r="K203" i="56"/>
  <c r="K49" i="56"/>
  <c r="K91" i="56"/>
  <c r="K147" i="56"/>
  <c r="K35" i="56"/>
  <c r="K77" i="56"/>
  <c r="K175" i="56"/>
  <c r="J21" i="56"/>
  <c r="J217" i="56"/>
  <c r="J35" i="56"/>
  <c r="J161" i="56"/>
  <c r="J105" i="56"/>
  <c r="J203" i="56"/>
  <c r="J77" i="56"/>
  <c r="J91" i="56"/>
  <c r="J119" i="56"/>
  <c r="J49" i="56"/>
  <c r="J147" i="56"/>
  <c r="J63" i="56"/>
  <c r="J133" i="56"/>
  <c r="J175" i="56"/>
  <c r="J189" i="56"/>
  <c r="I18" i="56"/>
  <c r="I214" i="56"/>
  <c r="I46" i="56"/>
  <c r="I144" i="56"/>
  <c r="I32" i="56"/>
  <c r="I74" i="56"/>
  <c r="I88" i="56"/>
  <c r="I60" i="56"/>
  <c r="I186" i="56"/>
  <c r="I158" i="56"/>
  <c r="I130" i="56"/>
  <c r="I172" i="56"/>
  <c r="I102" i="56"/>
  <c r="I200" i="56"/>
  <c r="I116" i="56"/>
  <c r="J19" i="56"/>
  <c r="J215" i="56"/>
  <c r="J61" i="56"/>
  <c r="J47" i="56"/>
  <c r="J89" i="56"/>
  <c r="J75" i="56"/>
  <c r="J159" i="56"/>
  <c r="J173" i="56"/>
  <c r="J33" i="56"/>
  <c r="J201" i="56"/>
  <c r="J117" i="56"/>
  <c r="J145" i="56"/>
  <c r="J103" i="56"/>
  <c r="J187" i="56"/>
  <c r="J131" i="56"/>
  <c r="P27" i="56"/>
  <c r="P223" i="56"/>
  <c r="P41" i="56"/>
  <c r="P97" i="56"/>
  <c r="P125" i="56"/>
  <c r="P55" i="56"/>
  <c r="P167" i="56"/>
  <c r="P69" i="56"/>
  <c r="P111" i="56"/>
  <c r="P195" i="56"/>
  <c r="P181" i="56"/>
  <c r="P83" i="56"/>
  <c r="P139" i="56"/>
  <c r="P153" i="56"/>
  <c r="P209" i="56"/>
  <c r="M29" i="56"/>
  <c r="M225" i="56"/>
  <c r="M169" i="56"/>
  <c r="M43" i="56"/>
  <c r="M127" i="56"/>
  <c r="M99" i="56"/>
  <c r="M57" i="56"/>
  <c r="M141" i="56"/>
  <c r="M71" i="56"/>
  <c r="M85" i="56"/>
  <c r="M113" i="56"/>
  <c r="M197" i="56"/>
  <c r="M155" i="56"/>
  <c r="M211" i="56"/>
  <c r="M183" i="56"/>
  <c r="S17" i="56"/>
  <c r="S213" i="56"/>
  <c r="S87" i="56"/>
  <c r="S115" i="56"/>
  <c r="S101" i="56"/>
  <c r="S199" i="56"/>
  <c r="S59" i="56"/>
  <c r="S31" i="56"/>
  <c r="S143" i="56"/>
  <c r="S45" i="56"/>
  <c r="S73" i="56"/>
  <c r="S171" i="56"/>
  <c r="S157" i="56"/>
  <c r="S129" i="56"/>
  <c r="S185" i="56"/>
  <c r="S24" i="56"/>
  <c r="S220" i="56"/>
  <c r="S150" i="56"/>
  <c r="S38" i="56"/>
  <c r="S164" i="56"/>
  <c r="S108" i="56"/>
  <c r="S52" i="56"/>
  <c r="S192" i="56"/>
  <c r="S122" i="56"/>
  <c r="S178" i="56"/>
  <c r="S80" i="56"/>
  <c r="S136" i="56"/>
  <c r="S94" i="56"/>
  <c r="S66" i="56"/>
  <c r="S206" i="56"/>
  <c r="Q29" i="56"/>
  <c r="Q225" i="56"/>
  <c r="Q197" i="56"/>
  <c r="Q57" i="56"/>
  <c r="Q99" i="56"/>
  <c r="Q85" i="56"/>
  <c r="Q71" i="56"/>
  <c r="Q141" i="56"/>
  <c r="Q43" i="56"/>
  <c r="Q113" i="56"/>
  <c r="Q127" i="56"/>
  <c r="Q169" i="56"/>
  <c r="Q155" i="56"/>
  <c r="Q211" i="56"/>
  <c r="Q183" i="56"/>
  <c r="I167" i="56"/>
  <c r="I111" i="56"/>
  <c r="I41" i="56"/>
  <c r="I27" i="56"/>
  <c r="I125" i="56"/>
  <c r="I223" i="56"/>
  <c r="I55" i="56"/>
  <c r="I83" i="56"/>
  <c r="I69" i="56"/>
  <c r="I181" i="56"/>
  <c r="I209" i="56"/>
  <c r="I139" i="56"/>
  <c r="I153" i="56"/>
  <c r="I97" i="56"/>
  <c r="I195" i="56"/>
  <c r="Y222" i="56"/>
  <c r="Y26" i="56"/>
  <c r="Y82" i="56"/>
  <c r="Y138" i="56"/>
  <c r="Y180" i="56"/>
  <c r="Y96" i="56"/>
  <c r="Y68" i="56"/>
  <c r="Y54" i="56"/>
  <c r="Y166" i="56"/>
  <c r="Y194" i="56"/>
  <c r="Y40" i="56"/>
  <c r="Y124" i="56"/>
  <c r="Y152" i="56"/>
  <c r="Y208" i="56"/>
  <c r="Y110" i="56"/>
  <c r="I24" i="56"/>
  <c r="I220" i="56"/>
  <c r="I38" i="56"/>
  <c r="I108" i="56"/>
  <c r="I52" i="56"/>
  <c r="I192" i="56"/>
  <c r="I94" i="56"/>
  <c r="I206" i="56"/>
  <c r="I66" i="56"/>
  <c r="I80" i="56"/>
  <c r="I164" i="56"/>
  <c r="I150" i="56"/>
  <c r="I178" i="56"/>
  <c r="I122" i="56"/>
  <c r="I136" i="56"/>
  <c r="Q217" i="56"/>
  <c r="Q21" i="56"/>
  <c r="Q133" i="56"/>
  <c r="Q189" i="56"/>
  <c r="Q147" i="56"/>
  <c r="Q35" i="56"/>
  <c r="Q49" i="56"/>
  <c r="Q161" i="56"/>
  <c r="Q203" i="56"/>
  <c r="Q105" i="56"/>
  <c r="Q175" i="56"/>
  <c r="Q63" i="56"/>
  <c r="Q77" i="56"/>
  <c r="Q91" i="56"/>
  <c r="Q119" i="56"/>
  <c r="Y18" i="56"/>
  <c r="Y214" i="56"/>
  <c r="Y144" i="56"/>
  <c r="Y32" i="56"/>
  <c r="Y88" i="56"/>
  <c r="Y74" i="56"/>
  <c r="Y46" i="56"/>
  <c r="Y60" i="56"/>
  <c r="Y186" i="56"/>
  <c r="Y130" i="56"/>
  <c r="Y200" i="56"/>
  <c r="Y172" i="56"/>
  <c r="Y116" i="56"/>
  <c r="Y158" i="56"/>
  <c r="Y102" i="56"/>
  <c r="Z24" i="56"/>
  <c r="Z220" i="56"/>
  <c r="Z108" i="56"/>
  <c r="Z122" i="56"/>
  <c r="Z66" i="56"/>
  <c r="Z178" i="56"/>
  <c r="Z150" i="56"/>
  <c r="Z52" i="56"/>
  <c r="Z80" i="56"/>
  <c r="Z136" i="56"/>
  <c r="Z94" i="56"/>
  <c r="Z38" i="56"/>
  <c r="Z192" i="56"/>
  <c r="Z164" i="56"/>
  <c r="Z206" i="56"/>
  <c r="H28" i="56"/>
  <c r="H224" i="56"/>
  <c r="H126" i="56"/>
  <c r="H168" i="56"/>
  <c r="H140" i="56"/>
  <c r="H42" i="56"/>
  <c r="H196" i="56"/>
  <c r="H112" i="56"/>
  <c r="H210" i="56"/>
  <c r="H70" i="56"/>
  <c r="H154" i="56"/>
  <c r="H182" i="56"/>
  <c r="H84" i="56"/>
  <c r="H98" i="56"/>
  <c r="H56" i="56"/>
  <c r="P25" i="56"/>
  <c r="P221" i="56"/>
  <c r="P81" i="56"/>
  <c r="P67" i="56"/>
  <c r="P53" i="56"/>
  <c r="P151" i="56"/>
  <c r="P207" i="56"/>
  <c r="P95" i="56"/>
  <c r="P39" i="56"/>
  <c r="P179" i="56"/>
  <c r="P165" i="56"/>
  <c r="P123" i="56"/>
  <c r="P137" i="56"/>
  <c r="P193" i="56"/>
  <c r="P109" i="56"/>
  <c r="X218" i="56"/>
  <c r="X22" i="56"/>
  <c r="X36" i="56"/>
  <c r="X134" i="56"/>
  <c r="X120" i="56"/>
  <c r="X106" i="56"/>
  <c r="X50" i="56"/>
  <c r="X92" i="56"/>
  <c r="X78" i="56"/>
  <c r="X64" i="56"/>
  <c r="X148" i="56"/>
  <c r="X162" i="56"/>
  <c r="X176" i="56"/>
  <c r="X190" i="56"/>
  <c r="X204" i="56"/>
  <c r="H20" i="56"/>
  <c r="H216" i="56"/>
  <c r="H132" i="56"/>
  <c r="H34" i="56"/>
  <c r="H160" i="56"/>
  <c r="H118" i="56"/>
  <c r="H104" i="56"/>
  <c r="H202" i="56"/>
  <c r="H62" i="56"/>
  <c r="H76" i="56"/>
  <c r="H90" i="56"/>
  <c r="H146" i="56"/>
  <c r="H174" i="56"/>
  <c r="H188" i="56"/>
  <c r="H48" i="56"/>
  <c r="P17" i="56"/>
  <c r="P213" i="56"/>
  <c r="P87" i="56"/>
  <c r="P59" i="56"/>
  <c r="P45" i="56"/>
  <c r="P73" i="56"/>
  <c r="P31" i="56"/>
  <c r="P185" i="56"/>
  <c r="P129" i="56"/>
  <c r="P171" i="56"/>
  <c r="P199" i="56"/>
  <c r="P115" i="56"/>
  <c r="P157" i="56"/>
  <c r="P101" i="56"/>
  <c r="P143" i="56"/>
  <c r="O43" i="56"/>
  <c r="O141" i="56"/>
  <c r="O127" i="56"/>
  <c r="O29" i="56"/>
  <c r="O99" i="56"/>
  <c r="O57" i="56"/>
  <c r="O225" i="56"/>
  <c r="O85" i="56"/>
  <c r="O113" i="56"/>
  <c r="O169" i="56"/>
  <c r="O71" i="56"/>
  <c r="O211" i="56"/>
  <c r="O155" i="56"/>
  <c r="O197" i="56"/>
  <c r="O183" i="56"/>
  <c r="O26" i="56"/>
  <c r="O222" i="56"/>
  <c r="O208" i="56"/>
  <c r="O180" i="56"/>
  <c r="O166" i="56"/>
  <c r="O124" i="56"/>
  <c r="O96" i="56"/>
  <c r="O82" i="56"/>
  <c r="O110" i="56"/>
  <c r="O138" i="56"/>
  <c r="O152" i="56"/>
  <c r="O68" i="56"/>
  <c r="O54" i="56"/>
  <c r="O194" i="56"/>
  <c r="O40" i="56"/>
  <c r="W23" i="56"/>
  <c r="W219" i="56"/>
  <c r="W163" i="56"/>
  <c r="W135" i="56"/>
  <c r="W93" i="56"/>
  <c r="W121" i="56"/>
  <c r="W107" i="56"/>
  <c r="W149" i="56"/>
  <c r="W191" i="56"/>
  <c r="W205" i="56"/>
  <c r="W79" i="56"/>
  <c r="W65" i="56"/>
  <c r="W51" i="56"/>
  <c r="W177" i="56"/>
  <c r="W37" i="56"/>
  <c r="G21" i="56"/>
  <c r="G217" i="56"/>
  <c r="G35" i="56"/>
  <c r="G147" i="56"/>
  <c r="G189" i="56"/>
  <c r="G49" i="56"/>
  <c r="G133" i="56"/>
  <c r="G175" i="56"/>
  <c r="G161" i="56"/>
  <c r="G91" i="56"/>
  <c r="G77" i="56"/>
  <c r="G119" i="56"/>
  <c r="G105" i="56"/>
  <c r="G203" i="56"/>
  <c r="G63" i="56"/>
  <c r="O18" i="56"/>
  <c r="O214" i="56"/>
  <c r="O172" i="56"/>
  <c r="O186" i="56"/>
  <c r="O60" i="56"/>
  <c r="O32" i="56"/>
  <c r="O46" i="56"/>
  <c r="O116" i="56"/>
  <c r="O102" i="56"/>
  <c r="O200" i="56"/>
  <c r="O130" i="56"/>
  <c r="O144" i="56"/>
  <c r="O88" i="56"/>
  <c r="O158" i="56"/>
  <c r="O74" i="56"/>
  <c r="Z23" i="56"/>
  <c r="Z219" i="56"/>
  <c r="Z51" i="56"/>
  <c r="Z79" i="56"/>
  <c r="Z177" i="56"/>
  <c r="Z65" i="56"/>
  <c r="Z93" i="56"/>
  <c r="Z37" i="56"/>
  <c r="Z205" i="56"/>
  <c r="Z163" i="56"/>
  <c r="Z149" i="56"/>
  <c r="Z135" i="56"/>
  <c r="Z191" i="56"/>
  <c r="Z107" i="56"/>
  <c r="Z121" i="56"/>
  <c r="N112" i="56"/>
  <c r="N126" i="56"/>
  <c r="N28" i="56"/>
  <c r="N224" i="56"/>
  <c r="N196" i="56"/>
  <c r="N70" i="56"/>
  <c r="N154" i="56"/>
  <c r="N182" i="56"/>
  <c r="N210" i="56"/>
  <c r="N56" i="56"/>
  <c r="N84" i="56"/>
  <c r="N168" i="56"/>
  <c r="N140" i="56"/>
  <c r="N98" i="56"/>
  <c r="N42" i="56"/>
  <c r="V223" i="56"/>
  <c r="V27" i="56"/>
  <c r="V181" i="56"/>
  <c r="V83" i="56"/>
  <c r="V55" i="56"/>
  <c r="V69" i="56"/>
  <c r="V97" i="56"/>
  <c r="V139" i="56"/>
  <c r="V41" i="56"/>
  <c r="V167" i="56"/>
  <c r="V195" i="56"/>
  <c r="V125" i="56"/>
  <c r="V111" i="56"/>
  <c r="V153" i="56"/>
  <c r="V209" i="56"/>
  <c r="V219" i="56"/>
  <c r="V23" i="56"/>
  <c r="V93" i="56"/>
  <c r="V149" i="56"/>
  <c r="V79" i="56"/>
  <c r="V51" i="56"/>
  <c r="V65" i="56"/>
  <c r="V163" i="56"/>
  <c r="V135" i="56"/>
  <c r="V177" i="56"/>
  <c r="V37" i="56"/>
  <c r="V191" i="56"/>
  <c r="V107" i="56"/>
  <c r="V205" i="56"/>
  <c r="V121" i="56"/>
  <c r="V19" i="56"/>
  <c r="V215" i="56"/>
  <c r="V75" i="56"/>
  <c r="V173" i="56"/>
  <c r="V47" i="56"/>
  <c r="V61" i="56"/>
  <c r="V89" i="56"/>
  <c r="V187" i="56"/>
  <c r="V145" i="56"/>
  <c r="V33" i="56"/>
  <c r="V159" i="56"/>
  <c r="V131" i="56"/>
  <c r="V201" i="56"/>
  <c r="V103" i="56"/>
  <c r="V117" i="56"/>
  <c r="U213" i="56"/>
  <c r="U17" i="56"/>
  <c r="U31" i="56"/>
  <c r="U199" i="56"/>
  <c r="U157" i="56"/>
  <c r="U143" i="56"/>
  <c r="U115" i="56"/>
  <c r="U73" i="56"/>
  <c r="U59" i="56"/>
  <c r="U171" i="56"/>
  <c r="U45" i="56"/>
  <c r="U101" i="56"/>
  <c r="U87" i="56"/>
  <c r="U129" i="56"/>
  <c r="U185" i="56"/>
  <c r="Z17" i="56"/>
  <c r="Z213" i="56"/>
  <c r="Z143" i="56"/>
  <c r="Z171" i="56"/>
  <c r="Z115" i="56"/>
  <c r="Z101" i="56"/>
  <c r="Z87" i="56"/>
  <c r="Z45" i="56"/>
  <c r="Z185" i="56"/>
  <c r="Z157" i="56"/>
  <c r="Z59" i="56"/>
  <c r="Z31" i="56"/>
  <c r="Z73" i="56"/>
  <c r="Z129" i="56"/>
  <c r="Z199" i="56"/>
  <c r="M26" i="56"/>
  <c r="M222" i="56"/>
  <c r="M40" i="56"/>
  <c r="M68" i="56"/>
  <c r="M138" i="56"/>
  <c r="M152" i="56"/>
  <c r="M54" i="56"/>
  <c r="M96" i="56"/>
  <c r="M82" i="56"/>
  <c r="M208" i="56"/>
  <c r="M166" i="56"/>
  <c r="M180" i="56"/>
  <c r="M194" i="56"/>
  <c r="M110" i="56"/>
  <c r="M124" i="56"/>
  <c r="M22" i="56"/>
  <c r="M218" i="56"/>
  <c r="M78" i="56"/>
  <c r="M204" i="56"/>
  <c r="M176" i="56"/>
  <c r="M92" i="56"/>
  <c r="M64" i="56"/>
  <c r="M36" i="56"/>
  <c r="M50" i="56"/>
  <c r="M148" i="56"/>
  <c r="M190" i="56"/>
  <c r="M106" i="56"/>
  <c r="M162" i="56"/>
  <c r="M134" i="56"/>
  <c r="M120" i="56"/>
  <c r="J25" i="56"/>
  <c r="J221" i="56"/>
  <c r="J151" i="56"/>
  <c r="J39" i="56"/>
  <c r="J193" i="56"/>
  <c r="J109" i="56"/>
  <c r="J165" i="56"/>
  <c r="J123" i="56"/>
  <c r="J67" i="56"/>
  <c r="J81" i="56"/>
  <c r="J95" i="56"/>
  <c r="J207" i="56"/>
  <c r="J53" i="56"/>
  <c r="J179" i="56"/>
  <c r="J137" i="56"/>
  <c r="L28" i="56"/>
  <c r="L224" i="56"/>
  <c r="L196" i="56"/>
  <c r="L168" i="56"/>
  <c r="L42" i="56"/>
  <c r="L140" i="56"/>
  <c r="L126" i="56"/>
  <c r="L56" i="56"/>
  <c r="L210" i="56"/>
  <c r="L182" i="56"/>
  <c r="L70" i="56"/>
  <c r="L154" i="56"/>
  <c r="L112" i="56"/>
  <c r="L84" i="56"/>
  <c r="L98" i="56"/>
  <c r="L24" i="56"/>
  <c r="L220" i="56"/>
  <c r="L38" i="56"/>
  <c r="L164" i="56"/>
  <c r="L122" i="56"/>
  <c r="L136" i="56"/>
  <c r="L178" i="56"/>
  <c r="L150" i="56"/>
  <c r="L108" i="56"/>
  <c r="L206" i="56"/>
  <c r="L52" i="56"/>
  <c r="L80" i="56"/>
  <c r="L94" i="56"/>
  <c r="L66" i="56"/>
  <c r="L192" i="56"/>
  <c r="L20" i="56"/>
  <c r="L216" i="56"/>
  <c r="L188" i="56"/>
  <c r="L132" i="56"/>
  <c r="L104" i="56"/>
  <c r="L34" i="56"/>
  <c r="L202" i="56"/>
  <c r="L146" i="56"/>
  <c r="L160" i="56"/>
  <c r="L118" i="56"/>
  <c r="L174" i="56"/>
  <c r="L62" i="56"/>
  <c r="L76" i="56"/>
  <c r="L90" i="56"/>
  <c r="L48" i="56"/>
  <c r="S215" i="56"/>
  <c r="S19" i="56"/>
  <c r="S159" i="56"/>
  <c r="S131" i="56"/>
  <c r="S117" i="56"/>
  <c r="S89" i="56"/>
  <c r="S47" i="56"/>
  <c r="S145" i="56"/>
  <c r="S173" i="56"/>
  <c r="S75" i="56"/>
  <c r="S61" i="56"/>
  <c r="S33" i="56"/>
  <c r="S187" i="56"/>
  <c r="S201" i="56"/>
  <c r="S103" i="56"/>
  <c r="S21" i="56"/>
  <c r="S217" i="56"/>
  <c r="S175" i="56"/>
  <c r="S77" i="56"/>
  <c r="S119" i="56"/>
  <c r="S189" i="56"/>
  <c r="S63" i="56"/>
  <c r="S35" i="56"/>
  <c r="S133" i="56"/>
  <c r="S49" i="56"/>
  <c r="S203" i="56"/>
  <c r="S105" i="56"/>
  <c r="S147" i="56"/>
  <c r="S161" i="56"/>
  <c r="S91" i="56"/>
  <c r="R23" i="56"/>
  <c r="R219" i="56"/>
  <c r="R177" i="56"/>
  <c r="R51" i="56"/>
  <c r="R65" i="56"/>
  <c r="R79" i="56"/>
  <c r="R93" i="56"/>
  <c r="R191" i="56"/>
  <c r="R37" i="56"/>
  <c r="R135" i="56"/>
  <c r="R121" i="56"/>
  <c r="R205" i="56"/>
  <c r="R163" i="56"/>
  <c r="R107" i="56"/>
  <c r="R149" i="56"/>
  <c r="Q23" i="56"/>
  <c r="Q219" i="56"/>
  <c r="Q37" i="56"/>
  <c r="Q93" i="56"/>
  <c r="Q121" i="56"/>
  <c r="Q107" i="56"/>
  <c r="Q191" i="56"/>
  <c r="Q51" i="56"/>
  <c r="Q65" i="56"/>
  <c r="Q135" i="56"/>
  <c r="Q177" i="56"/>
  <c r="Q79" i="56"/>
  <c r="Q149" i="56"/>
  <c r="Q163" i="56"/>
  <c r="Q205" i="56"/>
  <c r="H218" i="56"/>
  <c r="H22" i="56"/>
  <c r="H36" i="56"/>
  <c r="H134" i="56"/>
  <c r="H106" i="56"/>
  <c r="H120" i="56"/>
  <c r="H78" i="56"/>
  <c r="H50" i="56"/>
  <c r="H92" i="56"/>
  <c r="H148" i="56"/>
  <c r="H64" i="56"/>
  <c r="H176" i="56"/>
  <c r="H190" i="56"/>
  <c r="H204" i="56"/>
  <c r="H162" i="56"/>
  <c r="P19" i="56"/>
  <c r="P215" i="56"/>
  <c r="P89" i="56"/>
  <c r="P145" i="56"/>
  <c r="P33" i="56"/>
  <c r="P117" i="56"/>
  <c r="P75" i="56"/>
  <c r="P61" i="56"/>
  <c r="P47" i="56"/>
  <c r="P159" i="56"/>
  <c r="P187" i="56"/>
  <c r="P201" i="56"/>
  <c r="P131" i="56"/>
  <c r="P103" i="56"/>
  <c r="P173" i="56"/>
  <c r="O17" i="56"/>
  <c r="O213" i="56"/>
  <c r="O115" i="56"/>
  <c r="O157" i="56"/>
  <c r="O101" i="56"/>
  <c r="O59" i="56"/>
  <c r="O31" i="56"/>
  <c r="O143" i="56"/>
  <c r="O129" i="56"/>
  <c r="O87" i="56"/>
  <c r="O171" i="56"/>
  <c r="O45" i="56"/>
  <c r="O73" i="56"/>
  <c r="O199" i="56"/>
  <c r="O185" i="56"/>
  <c r="J43" i="56"/>
  <c r="J57" i="56"/>
  <c r="J71" i="56"/>
  <c r="J85" i="56"/>
  <c r="J29" i="56"/>
  <c r="J99" i="56"/>
  <c r="J141" i="56"/>
  <c r="J225" i="56"/>
  <c r="J211" i="56"/>
  <c r="J127" i="56"/>
  <c r="J169" i="56"/>
  <c r="J113" i="56"/>
  <c r="J155" i="56"/>
  <c r="J197" i="56"/>
  <c r="J183" i="56"/>
  <c r="S28" i="56"/>
  <c r="S224" i="56"/>
  <c r="S98" i="56"/>
  <c r="S70" i="56"/>
  <c r="S84" i="56"/>
  <c r="S154" i="56"/>
  <c r="S182" i="56"/>
  <c r="S168" i="56"/>
  <c r="S126" i="56"/>
  <c r="S112" i="56"/>
  <c r="S196" i="56"/>
  <c r="S42" i="56"/>
  <c r="S210" i="56"/>
  <c r="S56" i="56"/>
  <c r="S140" i="56"/>
  <c r="Y29" i="56"/>
  <c r="Y225" i="56"/>
  <c r="Y169" i="56"/>
  <c r="Y85" i="56"/>
  <c r="Y197" i="56"/>
  <c r="Y57" i="56"/>
  <c r="Y71" i="56"/>
  <c r="Y141" i="56"/>
  <c r="Y43" i="56"/>
  <c r="Y99" i="56"/>
  <c r="Y113" i="56"/>
  <c r="Y211" i="56"/>
  <c r="Y183" i="56"/>
  <c r="Y155" i="56"/>
  <c r="Y127" i="56"/>
  <c r="Q27" i="56"/>
  <c r="Q223" i="56"/>
  <c r="Q167" i="56"/>
  <c r="Q111" i="56"/>
  <c r="Q125" i="56"/>
  <c r="Q69" i="56"/>
  <c r="Q97" i="56"/>
  <c r="Q181" i="56"/>
  <c r="Q83" i="56"/>
  <c r="Q195" i="56"/>
  <c r="Q209" i="56"/>
  <c r="Q41" i="56"/>
  <c r="Q139" i="56"/>
  <c r="Q55" i="56"/>
  <c r="Q153" i="56"/>
  <c r="Q220" i="56"/>
  <c r="Q24" i="56"/>
  <c r="Q150" i="56"/>
  <c r="Q38" i="56"/>
  <c r="Q164" i="56"/>
  <c r="Q80" i="56"/>
  <c r="Q108" i="56"/>
  <c r="Q122" i="56"/>
  <c r="Q66" i="56"/>
  <c r="Q94" i="56"/>
  <c r="Q192" i="56"/>
  <c r="Q206" i="56"/>
  <c r="Q52" i="56"/>
  <c r="Q136" i="56"/>
  <c r="Q178" i="56"/>
  <c r="Y21" i="56"/>
  <c r="Y217" i="56"/>
  <c r="Y133" i="56"/>
  <c r="Y35" i="56"/>
  <c r="Y105" i="56"/>
  <c r="Y119" i="56"/>
  <c r="Y147" i="56"/>
  <c r="Y203" i="56"/>
  <c r="Y189" i="56"/>
  <c r="Y63" i="56"/>
  <c r="Y77" i="56"/>
  <c r="Y91" i="56"/>
  <c r="Y175" i="56"/>
  <c r="Y161" i="56"/>
  <c r="Y49" i="56"/>
  <c r="I19" i="56"/>
  <c r="I215" i="56"/>
  <c r="I117" i="56"/>
  <c r="I201" i="56"/>
  <c r="I103" i="56"/>
  <c r="I159" i="56"/>
  <c r="I33" i="56"/>
  <c r="I61" i="56"/>
  <c r="I89" i="56"/>
  <c r="I145" i="56"/>
  <c r="I75" i="56"/>
  <c r="I173" i="56"/>
  <c r="I187" i="56"/>
  <c r="I131" i="56"/>
  <c r="I47" i="56"/>
  <c r="R27" i="56"/>
  <c r="R223" i="56"/>
  <c r="R209" i="56"/>
  <c r="R69" i="56"/>
  <c r="R97" i="56"/>
  <c r="R83" i="56"/>
  <c r="R55" i="56"/>
  <c r="R41" i="56"/>
  <c r="R167" i="56"/>
  <c r="R195" i="56"/>
  <c r="R153" i="56"/>
  <c r="R125" i="56"/>
  <c r="R139" i="56"/>
  <c r="R111" i="56"/>
  <c r="R181" i="56"/>
  <c r="P28" i="56"/>
  <c r="P224" i="56"/>
  <c r="P42" i="56"/>
  <c r="P126" i="56"/>
  <c r="P140" i="56"/>
  <c r="P168" i="56"/>
  <c r="P112" i="56"/>
  <c r="P210" i="56"/>
  <c r="P70" i="56"/>
  <c r="P154" i="56"/>
  <c r="P84" i="56"/>
  <c r="P98" i="56"/>
  <c r="P182" i="56"/>
  <c r="P196" i="56"/>
  <c r="P56" i="56"/>
  <c r="H110" i="56"/>
  <c r="H40" i="56"/>
  <c r="H26" i="56"/>
  <c r="H222" i="56"/>
  <c r="H138" i="56"/>
  <c r="H124" i="56"/>
  <c r="H96" i="56"/>
  <c r="H68" i="56"/>
  <c r="H208" i="56"/>
  <c r="H152" i="56"/>
  <c r="H82" i="56"/>
  <c r="H194" i="56"/>
  <c r="H166" i="56"/>
  <c r="H54" i="56"/>
  <c r="H180" i="56"/>
  <c r="X25" i="56"/>
  <c r="X221" i="56"/>
  <c r="X207" i="56"/>
  <c r="X95" i="56"/>
  <c r="X81" i="56"/>
  <c r="X67" i="56"/>
  <c r="X179" i="56"/>
  <c r="X53" i="56"/>
  <c r="X137" i="56"/>
  <c r="X39" i="56"/>
  <c r="X151" i="56"/>
  <c r="X193" i="56"/>
  <c r="X165" i="56"/>
  <c r="X123" i="56"/>
  <c r="X109" i="56"/>
  <c r="H23" i="56"/>
  <c r="H219" i="56"/>
  <c r="H149" i="56"/>
  <c r="H121" i="56"/>
  <c r="H177" i="56"/>
  <c r="H107" i="56"/>
  <c r="H79" i="56"/>
  <c r="H51" i="56"/>
  <c r="H205" i="56"/>
  <c r="H37" i="56"/>
  <c r="H65" i="56"/>
  <c r="H93" i="56"/>
  <c r="H191" i="56"/>
  <c r="H163" i="56"/>
  <c r="H135" i="56"/>
  <c r="P216" i="56"/>
  <c r="P20" i="56"/>
  <c r="P160" i="56"/>
  <c r="P118" i="56"/>
  <c r="P34" i="56"/>
  <c r="P132" i="56"/>
  <c r="P104" i="56"/>
  <c r="P188" i="56"/>
  <c r="P174" i="56"/>
  <c r="P62" i="56"/>
  <c r="P76" i="56"/>
  <c r="P90" i="56"/>
  <c r="P146" i="56"/>
  <c r="P48" i="56"/>
  <c r="P202" i="56"/>
  <c r="X17" i="56"/>
  <c r="X213" i="56"/>
  <c r="X87" i="56"/>
  <c r="X45" i="56"/>
  <c r="X73" i="56"/>
  <c r="X59" i="56"/>
  <c r="X171" i="56"/>
  <c r="X185" i="56"/>
  <c r="X129" i="56"/>
  <c r="X31" i="56"/>
  <c r="X157" i="56"/>
  <c r="X199" i="56"/>
  <c r="X101" i="56"/>
  <c r="X143" i="56"/>
  <c r="X115" i="56"/>
  <c r="W127" i="56"/>
  <c r="W57" i="56"/>
  <c r="W99" i="56"/>
  <c r="W29" i="56"/>
  <c r="W85" i="56"/>
  <c r="W225" i="56"/>
  <c r="W43" i="56"/>
  <c r="W113" i="56"/>
  <c r="W169" i="56"/>
  <c r="W71" i="56"/>
  <c r="W141" i="56"/>
  <c r="W183" i="56"/>
  <c r="W197" i="56"/>
  <c r="W155" i="56"/>
  <c r="W211" i="56"/>
  <c r="W26" i="56"/>
  <c r="W222" i="56"/>
  <c r="W96" i="56"/>
  <c r="W82" i="56"/>
  <c r="W208" i="56"/>
  <c r="W180" i="56"/>
  <c r="W166" i="56"/>
  <c r="W124" i="56"/>
  <c r="W138" i="56"/>
  <c r="W68" i="56"/>
  <c r="W110" i="56"/>
  <c r="W194" i="56"/>
  <c r="W40" i="56"/>
  <c r="W152" i="56"/>
  <c r="W54" i="56"/>
  <c r="G24" i="56"/>
  <c r="G220" i="56"/>
  <c r="G136" i="56"/>
  <c r="G150" i="56"/>
  <c r="G122" i="56"/>
  <c r="G94" i="56"/>
  <c r="G108" i="56"/>
  <c r="G52" i="56"/>
  <c r="G38" i="56"/>
  <c r="G206" i="56"/>
  <c r="G80" i="56"/>
  <c r="G66" i="56"/>
  <c r="G192" i="56"/>
  <c r="G164" i="56"/>
  <c r="G178" i="56"/>
  <c r="O21" i="56"/>
  <c r="O217" i="56"/>
  <c r="O105" i="56"/>
  <c r="O119" i="56"/>
  <c r="O91" i="56"/>
  <c r="O147" i="56"/>
  <c r="O161" i="56"/>
  <c r="O63" i="56"/>
  <c r="O175" i="56"/>
  <c r="O189" i="56"/>
  <c r="O203" i="56"/>
  <c r="O133" i="56"/>
  <c r="O77" i="56"/>
  <c r="O49" i="56"/>
  <c r="O35" i="56"/>
  <c r="W214" i="56"/>
  <c r="W18" i="56"/>
  <c r="W130" i="56"/>
  <c r="W102" i="56"/>
  <c r="W60" i="56"/>
  <c r="W46" i="56"/>
  <c r="W158" i="56"/>
  <c r="W172" i="56"/>
  <c r="W116" i="56"/>
  <c r="W32" i="56"/>
  <c r="W144" i="56"/>
  <c r="W88" i="56"/>
  <c r="W74" i="56"/>
  <c r="W186" i="56"/>
  <c r="W200" i="56"/>
  <c r="J24" i="56"/>
  <c r="J220" i="56"/>
  <c r="J108" i="56"/>
  <c r="J122" i="56"/>
  <c r="J178" i="56"/>
  <c r="J66" i="56"/>
  <c r="J38" i="56"/>
  <c r="J94" i="56"/>
  <c r="J164" i="56"/>
  <c r="J192" i="56"/>
  <c r="J206" i="56"/>
  <c r="J52" i="56"/>
  <c r="J80" i="56"/>
  <c r="J136" i="56"/>
  <c r="J150" i="56"/>
  <c r="N24" i="56"/>
  <c r="N220" i="56"/>
  <c r="N108" i="56"/>
  <c r="N122" i="56"/>
  <c r="N192" i="56"/>
  <c r="N94" i="56"/>
  <c r="N38" i="56"/>
  <c r="N80" i="56"/>
  <c r="N150" i="56"/>
  <c r="N52" i="56"/>
  <c r="N136" i="56"/>
  <c r="N178" i="56"/>
  <c r="N66" i="56"/>
  <c r="N206" i="56"/>
  <c r="N164" i="56"/>
  <c r="N20" i="56"/>
  <c r="N216" i="56"/>
  <c r="N104" i="56"/>
  <c r="N118" i="56"/>
  <c r="N34" i="56"/>
  <c r="N48" i="56"/>
  <c r="N90" i="56"/>
  <c r="N146" i="56"/>
  <c r="N76" i="56"/>
  <c r="N160" i="56"/>
  <c r="N174" i="56"/>
  <c r="N188" i="56"/>
  <c r="N62" i="56"/>
  <c r="N132" i="56"/>
  <c r="N202" i="56"/>
  <c r="U18" i="56"/>
  <c r="U214" i="56"/>
  <c r="U46" i="56"/>
  <c r="U130" i="56"/>
  <c r="U32" i="56"/>
  <c r="U60" i="56"/>
  <c r="U88" i="56"/>
  <c r="U74" i="56"/>
  <c r="U186" i="56"/>
  <c r="U200" i="56"/>
  <c r="U158" i="56"/>
  <c r="U116" i="56"/>
  <c r="U172" i="56"/>
  <c r="U144" i="56"/>
  <c r="U102" i="56"/>
  <c r="R18" i="56"/>
  <c r="R214" i="56"/>
  <c r="R130" i="56"/>
  <c r="R46" i="56"/>
  <c r="R144" i="56"/>
  <c r="R102" i="56"/>
  <c r="R172" i="56"/>
  <c r="R32" i="56"/>
  <c r="R158" i="56"/>
  <c r="R200" i="56"/>
  <c r="R116" i="56"/>
  <c r="R186" i="56"/>
  <c r="R60" i="56"/>
  <c r="R74" i="56"/>
  <c r="R88" i="56"/>
  <c r="U26" i="56"/>
  <c r="U222" i="56"/>
  <c r="U40" i="56"/>
  <c r="U138" i="56"/>
  <c r="U96" i="56"/>
  <c r="U68" i="56"/>
  <c r="U54" i="56"/>
  <c r="U82" i="56"/>
  <c r="U208" i="56"/>
  <c r="U194" i="56"/>
  <c r="U180" i="56"/>
  <c r="U152" i="56"/>
  <c r="U110" i="56"/>
  <c r="U124" i="56"/>
  <c r="U166" i="56"/>
  <c r="U22" i="56"/>
  <c r="U218" i="56"/>
  <c r="U92" i="56"/>
  <c r="U64" i="56"/>
  <c r="U78" i="56"/>
  <c r="U176" i="56"/>
  <c r="U134" i="56"/>
  <c r="U50" i="56"/>
  <c r="U36" i="56"/>
  <c r="U162" i="56"/>
  <c r="U190" i="56"/>
  <c r="U148" i="56"/>
  <c r="U204" i="56"/>
  <c r="U120" i="56"/>
  <c r="U106" i="56"/>
  <c r="M17" i="56"/>
  <c r="M213" i="56"/>
  <c r="M31" i="56"/>
  <c r="M129" i="56"/>
  <c r="M59" i="56"/>
  <c r="M45" i="56"/>
  <c r="M143" i="56"/>
  <c r="M101" i="56"/>
  <c r="M171" i="56"/>
  <c r="M185" i="56"/>
  <c r="M157" i="56"/>
  <c r="M87" i="56"/>
  <c r="M73" i="56"/>
  <c r="M115" i="56"/>
  <c r="M199" i="56"/>
  <c r="T224" i="56"/>
  <c r="T28" i="56"/>
  <c r="T196" i="56"/>
  <c r="T140" i="56"/>
  <c r="T112" i="56"/>
  <c r="T210" i="56"/>
  <c r="T126" i="56"/>
  <c r="T182" i="56"/>
  <c r="T168" i="56"/>
  <c r="T42" i="56"/>
  <c r="T84" i="56"/>
  <c r="T98" i="56"/>
  <c r="T56" i="56"/>
  <c r="T70" i="56"/>
  <c r="T154" i="56"/>
  <c r="T24" i="56"/>
  <c r="T220" i="56"/>
  <c r="T164" i="56"/>
  <c r="T136" i="56"/>
  <c r="T38" i="56"/>
  <c r="T122" i="56"/>
  <c r="T192" i="56"/>
  <c r="T66" i="56"/>
  <c r="T108" i="56"/>
  <c r="T178" i="56"/>
  <c r="T52" i="56"/>
  <c r="T80" i="56"/>
  <c r="T94" i="56"/>
  <c r="T150" i="56"/>
  <c r="T206" i="56"/>
  <c r="T20" i="56"/>
  <c r="T216" i="56"/>
  <c r="T132" i="56"/>
  <c r="T188" i="56"/>
  <c r="T34" i="56"/>
  <c r="T146" i="56"/>
  <c r="T160" i="56"/>
  <c r="T104" i="56"/>
  <c r="T118" i="56"/>
  <c r="T202" i="56"/>
  <c r="T48" i="56"/>
  <c r="T174" i="56"/>
  <c r="T62" i="56"/>
  <c r="T76" i="56"/>
  <c r="T90" i="56"/>
  <c r="S20" i="56"/>
  <c r="S216" i="56"/>
  <c r="S34" i="56"/>
  <c r="S48" i="56"/>
  <c r="S160" i="56"/>
  <c r="S202" i="56"/>
  <c r="S118" i="56"/>
  <c r="S174" i="56"/>
  <c r="S62" i="56"/>
  <c r="S146" i="56"/>
  <c r="S90" i="56"/>
  <c r="S132" i="56"/>
  <c r="S188" i="56"/>
  <c r="S76" i="56"/>
  <c r="S104" i="56"/>
  <c r="Z18" i="56"/>
  <c r="Z214" i="56"/>
  <c r="Z130" i="56"/>
  <c r="Z186" i="56"/>
  <c r="Z46" i="56"/>
  <c r="Z144" i="56"/>
  <c r="Z32" i="56"/>
  <c r="Z116" i="56"/>
  <c r="Z200" i="56"/>
  <c r="Z172" i="56"/>
  <c r="Z102" i="56"/>
  <c r="Z60" i="56"/>
  <c r="Z74" i="56"/>
  <c r="Z88" i="56"/>
  <c r="Z158" i="56"/>
  <c r="K26" i="56"/>
  <c r="K222" i="56"/>
  <c r="K40" i="56"/>
  <c r="K166" i="56"/>
  <c r="K124" i="56"/>
  <c r="K180" i="56"/>
  <c r="K110" i="56"/>
  <c r="K82" i="56"/>
  <c r="K68" i="56"/>
  <c r="K138" i="56"/>
  <c r="K208" i="56"/>
  <c r="K96" i="56"/>
  <c r="K54" i="56"/>
  <c r="K194" i="56"/>
  <c r="K152" i="56"/>
  <c r="K22" i="56"/>
  <c r="K218" i="56"/>
  <c r="K190" i="56"/>
  <c r="K50" i="56"/>
  <c r="K204" i="56"/>
  <c r="K176" i="56"/>
  <c r="K148" i="56"/>
  <c r="K36" i="56"/>
  <c r="K92" i="56"/>
  <c r="K162" i="56"/>
  <c r="K120" i="56"/>
  <c r="K78" i="56"/>
  <c r="K64" i="56"/>
  <c r="K106" i="56"/>
  <c r="K134" i="56"/>
  <c r="R26" i="56"/>
  <c r="R222" i="56"/>
  <c r="R138" i="56"/>
  <c r="R194" i="56"/>
  <c r="R152" i="56"/>
  <c r="R208" i="56"/>
  <c r="R180" i="56"/>
  <c r="R40" i="56"/>
  <c r="R124" i="56"/>
  <c r="R166" i="56"/>
  <c r="R110" i="56"/>
  <c r="R54" i="56"/>
  <c r="R68" i="56"/>
  <c r="R82" i="56"/>
  <c r="R96" i="56"/>
  <c r="O216" i="56"/>
  <c r="O20" i="56"/>
  <c r="O188" i="56"/>
  <c r="O76" i="56"/>
  <c r="O118" i="56"/>
  <c r="O202" i="56"/>
  <c r="O62" i="56"/>
  <c r="O90" i="56"/>
  <c r="O174" i="56"/>
  <c r="O104" i="56"/>
  <c r="O34" i="56"/>
  <c r="O132" i="56"/>
  <c r="O48" i="56"/>
  <c r="O146" i="56"/>
  <c r="O160" i="56"/>
  <c r="J20" i="56"/>
  <c r="J216" i="56"/>
  <c r="J118" i="56"/>
  <c r="J104" i="56"/>
  <c r="J202" i="56"/>
  <c r="J76" i="56"/>
  <c r="J34" i="56"/>
  <c r="J174" i="56"/>
  <c r="J188" i="56"/>
  <c r="J146" i="56"/>
  <c r="J48" i="56"/>
  <c r="J132" i="56"/>
  <c r="J90" i="56"/>
  <c r="J160" i="56"/>
  <c r="J62" i="56"/>
  <c r="K109" i="56"/>
  <c r="K25" i="56"/>
  <c r="K221" i="56"/>
  <c r="K39" i="56"/>
  <c r="K95" i="56"/>
  <c r="K207" i="56"/>
  <c r="K53" i="56"/>
  <c r="K151" i="56"/>
  <c r="K81" i="56"/>
  <c r="K179" i="56"/>
  <c r="K193" i="56"/>
  <c r="K137" i="56"/>
  <c r="K67" i="56"/>
  <c r="K165" i="56"/>
  <c r="K123" i="56"/>
  <c r="Y27" i="56"/>
  <c r="Y223" i="56"/>
  <c r="Y167" i="56"/>
  <c r="Y41" i="56"/>
  <c r="Y125" i="56"/>
  <c r="Y111" i="56"/>
  <c r="Y83" i="56"/>
  <c r="Y55" i="56"/>
  <c r="Y181" i="56"/>
  <c r="Y209" i="56"/>
  <c r="Y139" i="56"/>
  <c r="Y153" i="56"/>
  <c r="Y69" i="56"/>
  <c r="Y97" i="56"/>
  <c r="Y195" i="56"/>
  <c r="Y24" i="56"/>
  <c r="Y220" i="56"/>
  <c r="Y122" i="56"/>
  <c r="Y38" i="56"/>
  <c r="Y192" i="56"/>
  <c r="Y94" i="56"/>
  <c r="Y52" i="56"/>
  <c r="Y206" i="56"/>
  <c r="Y80" i="56"/>
  <c r="Y164" i="56"/>
  <c r="Y108" i="56"/>
  <c r="Y66" i="56"/>
  <c r="Y136" i="56"/>
  <c r="Y150" i="56"/>
  <c r="Y178" i="56"/>
  <c r="I218" i="56"/>
  <c r="I22" i="56"/>
  <c r="I92" i="56"/>
  <c r="I50" i="56"/>
  <c r="I134" i="56"/>
  <c r="I64" i="56"/>
  <c r="I78" i="56"/>
  <c r="I36" i="56"/>
  <c r="I148" i="56"/>
  <c r="I190" i="56"/>
  <c r="I162" i="56"/>
  <c r="I176" i="56"/>
  <c r="I204" i="56"/>
  <c r="I106" i="56"/>
  <c r="I120" i="56"/>
  <c r="Q19" i="56"/>
  <c r="Q215" i="56"/>
  <c r="Q117" i="56"/>
  <c r="Q103" i="56"/>
  <c r="Q159" i="56"/>
  <c r="Q33" i="56"/>
  <c r="Q75" i="56"/>
  <c r="Q47" i="56"/>
  <c r="Q201" i="56"/>
  <c r="Q61" i="56"/>
  <c r="Q131" i="56"/>
  <c r="Q187" i="56"/>
  <c r="Q89" i="56"/>
  <c r="Q145" i="56"/>
  <c r="Q173" i="56"/>
  <c r="W17" i="56"/>
  <c r="W213" i="56"/>
  <c r="W157" i="56"/>
  <c r="W115" i="56"/>
  <c r="W73" i="56"/>
  <c r="W101" i="56"/>
  <c r="W45" i="56"/>
  <c r="W87" i="56"/>
  <c r="W171" i="56"/>
  <c r="W31" i="56"/>
  <c r="W185" i="56"/>
  <c r="W59" i="56"/>
  <c r="W143" i="56"/>
  <c r="W129" i="56"/>
  <c r="W199" i="56"/>
  <c r="X28" i="56"/>
  <c r="X224" i="56"/>
  <c r="X42" i="56"/>
  <c r="X140" i="56"/>
  <c r="X126" i="56"/>
  <c r="X168" i="56"/>
  <c r="X112" i="56"/>
  <c r="X70" i="56"/>
  <c r="X196" i="56"/>
  <c r="X210" i="56"/>
  <c r="X84" i="56"/>
  <c r="X98" i="56"/>
  <c r="X182" i="56"/>
  <c r="X56" i="56"/>
  <c r="X154" i="56"/>
  <c r="P124" i="56"/>
  <c r="P26" i="56"/>
  <c r="P222" i="56"/>
  <c r="P40" i="56"/>
  <c r="P138" i="56"/>
  <c r="P110" i="56"/>
  <c r="P82" i="56"/>
  <c r="P96" i="56"/>
  <c r="P208" i="56"/>
  <c r="P68" i="56"/>
  <c r="P152" i="56"/>
  <c r="P54" i="56"/>
  <c r="P180" i="56"/>
  <c r="P194" i="56"/>
  <c r="P166" i="56"/>
  <c r="P23" i="56"/>
  <c r="P219" i="56"/>
  <c r="P37" i="56"/>
  <c r="P93" i="56"/>
  <c r="P149" i="56"/>
  <c r="P107" i="56"/>
  <c r="P65" i="56"/>
  <c r="P177" i="56"/>
  <c r="P121" i="56"/>
  <c r="P79" i="56"/>
  <c r="P205" i="56"/>
  <c r="P135" i="56"/>
  <c r="P51" i="56"/>
  <c r="P191" i="56"/>
  <c r="P163" i="56"/>
  <c r="X20" i="56"/>
  <c r="X216" i="56"/>
  <c r="X34" i="56"/>
  <c r="X118" i="56"/>
  <c r="X160" i="56"/>
  <c r="X132" i="56"/>
  <c r="X146" i="56"/>
  <c r="X104" i="56"/>
  <c r="X188" i="56"/>
  <c r="X48" i="56"/>
  <c r="X202" i="56"/>
  <c r="X174" i="56"/>
  <c r="X62" i="56"/>
  <c r="X76" i="56"/>
  <c r="X90" i="56"/>
  <c r="H214" i="56"/>
  <c r="H18" i="56"/>
  <c r="H116" i="56"/>
  <c r="H130" i="56"/>
  <c r="H32" i="56"/>
  <c r="H102" i="56"/>
  <c r="H74" i="56"/>
  <c r="H46" i="56"/>
  <c r="H88" i="56"/>
  <c r="H60" i="56"/>
  <c r="H144" i="56"/>
  <c r="H172" i="56"/>
  <c r="H186" i="56"/>
  <c r="H200" i="56"/>
  <c r="H158" i="56"/>
  <c r="G27" i="56"/>
  <c r="G223" i="56"/>
  <c r="G69" i="56"/>
  <c r="G153" i="56"/>
  <c r="G55" i="56"/>
  <c r="G41" i="56"/>
  <c r="G97" i="56"/>
  <c r="G83" i="56"/>
  <c r="G139" i="56"/>
  <c r="G125" i="56"/>
  <c r="G111" i="56"/>
  <c r="G167" i="56"/>
  <c r="G195" i="56"/>
  <c r="G209" i="56"/>
  <c r="G181" i="56"/>
  <c r="O24" i="56"/>
  <c r="O220" i="56"/>
  <c r="O94" i="56"/>
  <c r="O80" i="56"/>
  <c r="O66" i="56"/>
  <c r="O150" i="56"/>
  <c r="O52" i="56"/>
  <c r="O122" i="56"/>
  <c r="O136" i="56"/>
  <c r="O164" i="56"/>
  <c r="O178" i="56"/>
  <c r="O108" i="56"/>
  <c r="O192" i="56"/>
  <c r="O206" i="56"/>
  <c r="O38" i="56"/>
  <c r="W21" i="56"/>
  <c r="W217" i="56"/>
  <c r="W105" i="56"/>
  <c r="W203" i="56"/>
  <c r="W49" i="56"/>
  <c r="W119" i="56"/>
  <c r="W133" i="56"/>
  <c r="W161" i="56"/>
  <c r="W63" i="56"/>
  <c r="W175" i="56"/>
  <c r="W147" i="56"/>
  <c r="W35" i="56"/>
  <c r="W91" i="56"/>
  <c r="W189" i="56"/>
  <c r="W77" i="56"/>
  <c r="G19" i="56"/>
  <c r="G215" i="56"/>
  <c r="G33" i="56"/>
  <c r="G145" i="56"/>
  <c r="G159" i="56"/>
  <c r="G61" i="56"/>
  <c r="G89" i="56"/>
  <c r="G103" i="56"/>
  <c r="G173" i="56"/>
  <c r="G75" i="56"/>
  <c r="G187" i="56"/>
  <c r="G131" i="56"/>
  <c r="G47" i="56"/>
  <c r="G201" i="56"/>
  <c r="G117" i="56"/>
  <c r="Z25" i="56"/>
  <c r="Z221" i="56"/>
  <c r="Z151" i="56"/>
  <c r="Z39" i="56"/>
  <c r="Z193" i="56"/>
  <c r="Z109" i="56"/>
  <c r="Z67" i="56"/>
  <c r="Z53" i="56"/>
  <c r="Z207" i="56"/>
  <c r="Z179" i="56"/>
  <c r="Z81" i="56"/>
  <c r="Z95" i="56"/>
  <c r="Z165" i="56"/>
  <c r="Z123" i="56"/>
  <c r="Z137" i="56"/>
  <c r="N29" i="56"/>
  <c r="N183" i="56"/>
  <c r="N225" i="56"/>
  <c r="N43" i="56"/>
  <c r="N57" i="56"/>
  <c r="N71" i="56"/>
  <c r="N141" i="56"/>
  <c r="N85" i="56"/>
  <c r="N99" i="56"/>
  <c r="N113" i="56"/>
  <c r="N197" i="56"/>
  <c r="N127" i="56"/>
  <c r="N211" i="56"/>
  <c r="N169" i="56"/>
  <c r="N155" i="56"/>
  <c r="V126" i="56"/>
  <c r="V28" i="56"/>
  <c r="V224" i="56"/>
  <c r="V112" i="56"/>
  <c r="V196" i="56"/>
  <c r="V56" i="56"/>
  <c r="V84" i="56"/>
  <c r="V182" i="56"/>
  <c r="V98" i="56"/>
  <c r="V168" i="56"/>
  <c r="V140" i="56"/>
  <c r="V210" i="56"/>
  <c r="V70" i="56"/>
  <c r="V154" i="56"/>
  <c r="V42" i="56"/>
  <c r="V24" i="56"/>
  <c r="V220" i="56"/>
  <c r="V122" i="56"/>
  <c r="V108" i="56"/>
  <c r="V38" i="56"/>
  <c r="V150" i="56"/>
  <c r="V52" i="56"/>
  <c r="V178" i="56"/>
  <c r="V192" i="56"/>
  <c r="V80" i="56"/>
  <c r="V206" i="56"/>
  <c r="V136" i="56"/>
  <c r="V66" i="56"/>
  <c r="V164" i="56"/>
  <c r="V94" i="56"/>
  <c r="V20" i="56"/>
  <c r="V216" i="56"/>
  <c r="V118" i="56"/>
  <c r="V104" i="56"/>
  <c r="V188" i="56"/>
  <c r="V62" i="56"/>
  <c r="V146" i="56"/>
  <c r="V160" i="56"/>
  <c r="V174" i="56"/>
  <c r="V202" i="56"/>
  <c r="V48" i="56"/>
  <c r="V76" i="56"/>
  <c r="V90" i="56"/>
  <c r="V132" i="56"/>
  <c r="V34" i="56"/>
  <c r="M215" i="56"/>
  <c r="M19" i="56"/>
  <c r="M117" i="56"/>
  <c r="M89" i="56"/>
  <c r="M33" i="56"/>
  <c r="M103" i="56"/>
  <c r="M47" i="56"/>
  <c r="M201" i="56"/>
  <c r="M145" i="56"/>
  <c r="M61" i="56"/>
  <c r="M75" i="56"/>
  <c r="M173" i="56"/>
  <c r="M131" i="56"/>
  <c r="M187" i="56"/>
  <c r="M159" i="56"/>
  <c r="Z20" i="56"/>
  <c r="Z216" i="56"/>
  <c r="Z118" i="56"/>
  <c r="Z104" i="56"/>
  <c r="Z202" i="56"/>
  <c r="Z146" i="56"/>
  <c r="Z62" i="56"/>
  <c r="Z48" i="56"/>
  <c r="Z76" i="56"/>
  <c r="Z90" i="56"/>
  <c r="Z34" i="56"/>
  <c r="Z174" i="56"/>
  <c r="Z188" i="56"/>
  <c r="Z160" i="56"/>
  <c r="Z132" i="56"/>
  <c r="U27" i="56"/>
  <c r="U97" i="56"/>
  <c r="U223" i="56"/>
  <c r="U41" i="56"/>
  <c r="U111" i="56"/>
  <c r="U125" i="56"/>
  <c r="U55" i="56"/>
  <c r="U181" i="56"/>
  <c r="U153" i="56"/>
  <c r="U139" i="56"/>
  <c r="U195" i="56"/>
  <c r="U69" i="56"/>
  <c r="U209" i="56"/>
  <c r="U167" i="56"/>
  <c r="U83" i="56"/>
  <c r="M111" i="56"/>
  <c r="M27" i="56"/>
  <c r="M97" i="56"/>
  <c r="M223" i="56"/>
  <c r="M125" i="56"/>
  <c r="M41" i="56"/>
  <c r="M181" i="56"/>
  <c r="M69" i="56"/>
  <c r="M55" i="56"/>
  <c r="M83" i="56"/>
  <c r="M195" i="56"/>
  <c r="M209" i="56"/>
  <c r="M153" i="56"/>
  <c r="M139" i="56"/>
  <c r="M167" i="56"/>
  <c r="M23" i="56"/>
  <c r="M219" i="56"/>
  <c r="M163" i="56"/>
  <c r="M121" i="56"/>
  <c r="M107" i="56"/>
  <c r="M65" i="56"/>
  <c r="M79" i="56"/>
  <c r="M191" i="56"/>
  <c r="M135" i="56"/>
  <c r="M37" i="56"/>
  <c r="M51" i="56"/>
  <c r="M177" i="56"/>
  <c r="M93" i="56"/>
  <c r="M205" i="56"/>
  <c r="M149" i="56"/>
  <c r="M18" i="56"/>
  <c r="M214" i="56"/>
  <c r="M32" i="56"/>
  <c r="M130" i="56"/>
  <c r="M88" i="56"/>
  <c r="M60" i="56"/>
  <c r="M74" i="56"/>
  <c r="M46" i="56"/>
  <c r="M186" i="56"/>
  <c r="M158" i="56"/>
  <c r="M172" i="56"/>
  <c r="M200" i="56"/>
  <c r="M102" i="56"/>
  <c r="M116" i="56"/>
  <c r="M144" i="56"/>
  <c r="L29" i="56"/>
  <c r="L225" i="56"/>
  <c r="L155" i="56"/>
  <c r="L99" i="56"/>
  <c r="L43" i="56"/>
  <c r="L85" i="56"/>
  <c r="L71" i="56"/>
  <c r="L57" i="56"/>
  <c r="L169" i="56"/>
  <c r="L197" i="56"/>
  <c r="L183" i="56"/>
  <c r="L141" i="56"/>
  <c r="L127" i="56"/>
  <c r="L211" i="56"/>
  <c r="L113" i="56"/>
  <c r="L221" i="56"/>
  <c r="L25" i="56"/>
  <c r="L81" i="56"/>
  <c r="L67" i="56"/>
  <c r="L95" i="56"/>
  <c r="L137" i="56"/>
  <c r="L53" i="56"/>
  <c r="L179" i="56"/>
  <c r="L39" i="56"/>
  <c r="L165" i="56"/>
  <c r="L193" i="56"/>
  <c r="L207" i="56"/>
  <c r="L151" i="56"/>
  <c r="L123" i="56"/>
  <c r="L109" i="56"/>
  <c r="L217" i="56"/>
  <c r="L21" i="56"/>
  <c r="L35" i="56"/>
  <c r="L49" i="56"/>
  <c r="L203" i="56"/>
  <c r="L63" i="56"/>
  <c r="L147" i="56"/>
  <c r="L91" i="56"/>
  <c r="L77" i="56"/>
  <c r="L189" i="56"/>
  <c r="L133" i="56"/>
  <c r="L175" i="56"/>
  <c r="L161" i="56"/>
  <c r="L119" i="56"/>
  <c r="L105" i="56"/>
  <c r="L213" i="56"/>
  <c r="L17" i="56"/>
  <c r="L87" i="56"/>
  <c r="L59" i="56"/>
  <c r="L73" i="56"/>
  <c r="L45" i="56"/>
  <c r="L171" i="56"/>
  <c r="L31" i="56"/>
  <c r="L185" i="56"/>
  <c r="L199" i="56"/>
  <c r="L143" i="56"/>
  <c r="L115" i="56"/>
  <c r="L157" i="56"/>
  <c r="L101" i="56"/>
  <c r="L129" i="56"/>
  <c r="Z22" i="56"/>
  <c r="Z218" i="56"/>
  <c r="Z162" i="56"/>
  <c r="Z134" i="56"/>
  <c r="Z204" i="56"/>
  <c r="Z176" i="56"/>
  <c r="Z106" i="56"/>
  <c r="Z190" i="56"/>
  <c r="Z36" i="56"/>
  <c r="Z120" i="56"/>
  <c r="Z64" i="56"/>
  <c r="Z148" i="56"/>
  <c r="Z50" i="56"/>
  <c r="Z78" i="56"/>
  <c r="Z92" i="56"/>
  <c r="S26" i="56"/>
  <c r="S222" i="56"/>
  <c r="S96" i="56"/>
  <c r="S194" i="56"/>
  <c r="S82" i="56"/>
  <c r="S180" i="56"/>
  <c r="S124" i="56"/>
  <c r="S152" i="56"/>
  <c r="S110" i="56"/>
  <c r="S208" i="56"/>
  <c r="S68" i="56"/>
  <c r="S138" i="56"/>
  <c r="S40" i="56"/>
  <c r="S54" i="56"/>
  <c r="S166" i="56"/>
  <c r="S22" i="56"/>
  <c r="S218" i="56"/>
  <c r="S36" i="56"/>
  <c r="S92" i="56"/>
  <c r="S190" i="56"/>
  <c r="S50" i="56"/>
  <c r="S204" i="56"/>
  <c r="S176" i="56"/>
  <c r="S78" i="56"/>
  <c r="S64" i="56"/>
  <c r="S148" i="56"/>
  <c r="S120" i="56"/>
  <c r="S106" i="56"/>
  <c r="S162" i="56"/>
  <c r="S134" i="56"/>
  <c r="R127" i="56"/>
  <c r="R43" i="56"/>
  <c r="R71" i="56"/>
  <c r="R141" i="56"/>
  <c r="R85" i="56"/>
  <c r="R29" i="56"/>
  <c r="R225" i="56"/>
  <c r="R57" i="56"/>
  <c r="R99" i="56"/>
  <c r="R113" i="56"/>
  <c r="R169" i="56"/>
  <c r="R155" i="56"/>
  <c r="R197" i="56"/>
  <c r="R211" i="56"/>
  <c r="R183" i="56"/>
  <c r="I222" i="56"/>
  <c r="I26" i="56"/>
  <c r="I138" i="56"/>
  <c r="I82" i="56"/>
  <c r="I68" i="56"/>
  <c r="I54" i="56"/>
  <c r="I96" i="56"/>
  <c r="I180" i="56"/>
  <c r="I166" i="56"/>
  <c r="I194" i="56"/>
  <c r="I124" i="56"/>
  <c r="I110" i="56"/>
  <c r="I40" i="56"/>
  <c r="I152" i="56"/>
  <c r="I208" i="56"/>
  <c r="Y20" i="56"/>
  <c r="Y216" i="56"/>
  <c r="Y174" i="56"/>
  <c r="Y34" i="56"/>
  <c r="Y146" i="56"/>
  <c r="Y104" i="56"/>
  <c r="Y202" i="56"/>
  <c r="Y62" i="56"/>
  <c r="Y118" i="56"/>
  <c r="Y48" i="56"/>
  <c r="Y188" i="56"/>
  <c r="Y90" i="56"/>
  <c r="Y76" i="56"/>
  <c r="Y132" i="56"/>
  <c r="Y160" i="56"/>
  <c r="X24" i="56"/>
  <c r="X220" i="56"/>
  <c r="X38" i="56"/>
  <c r="X164" i="56"/>
  <c r="X192" i="56"/>
  <c r="X150" i="56"/>
  <c r="X136" i="56"/>
  <c r="X122" i="56"/>
  <c r="X108" i="56"/>
  <c r="X178" i="56"/>
  <c r="X52" i="56"/>
  <c r="X66" i="56"/>
  <c r="X206" i="56"/>
  <c r="X80" i="56"/>
  <c r="X94" i="56"/>
  <c r="V22" i="56"/>
  <c r="V218" i="56"/>
  <c r="V134" i="56"/>
  <c r="V176" i="56"/>
  <c r="V106" i="56"/>
  <c r="V162" i="56"/>
  <c r="V190" i="56"/>
  <c r="V36" i="56"/>
  <c r="V120" i="56"/>
  <c r="V204" i="56"/>
  <c r="V148" i="56"/>
  <c r="V50" i="56"/>
  <c r="V78" i="56"/>
  <c r="V92" i="56"/>
  <c r="V64" i="56"/>
  <c r="M221" i="56"/>
  <c r="M25" i="56"/>
  <c r="M137" i="56"/>
  <c r="M39" i="56"/>
  <c r="M109" i="56"/>
  <c r="M123" i="56"/>
  <c r="M207" i="56"/>
  <c r="M151" i="56"/>
  <c r="M179" i="56"/>
  <c r="M67" i="56"/>
  <c r="M193" i="56"/>
  <c r="M165" i="56"/>
  <c r="M81" i="56"/>
  <c r="M95" i="56"/>
  <c r="M53" i="56"/>
  <c r="K20" i="56"/>
  <c r="K216" i="56"/>
  <c r="K48" i="56"/>
  <c r="K90" i="56"/>
  <c r="K76" i="56"/>
  <c r="K62" i="56"/>
  <c r="K160" i="56"/>
  <c r="K174" i="56"/>
  <c r="K118" i="56"/>
  <c r="K104" i="56"/>
  <c r="K188" i="56"/>
  <c r="K146" i="56"/>
  <c r="K34" i="56"/>
  <c r="K132" i="56"/>
  <c r="K202" i="56"/>
  <c r="I182" i="56"/>
  <c r="I28" i="56"/>
  <c r="I224" i="56"/>
  <c r="I42" i="56"/>
  <c r="I126" i="56"/>
  <c r="I98" i="56"/>
  <c r="I112" i="56"/>
  <c r="I196" i="56"/>
  <c r="I210" i="56"/>
  <c r="I84" i="56"/>
  <c r="I168" i="56"/>
  <c r="I56" i="56"/>
  <c r="I70" i="56"/>
  <c r="I140" i="56"/>
  <c r="I154" i="56"/>
  <c r="I25" i="56"/>
  <c r="I221" i="56"/>
  <c r="I151" i="56"/>
  <c r="I39" i="56"/>
  <c r="I165" i="56"/>
  <c r="I137" i="56"/>
  <c r="I179" i="56"/>
  <c r="I123" i="56"/>
  <c r="I67" i="56"/>
  <c r="I207" i="56"/>
  <c r="I109" i="56"/>
  <c r="I81" i="56"/>
  <c r="I95" i="56"/>
  <c r="I193" i="56"/>
  <c r="I53" i="56"/>
  <c r="Q22" i="56"/>
  <c r="Q218" i="56"/>
  <c r="Q204" i="56"/>
  <c r="Q78" i="56"/>
  <c r="Q134" i="56"/>
  <c r="Q36" i="56"/>
  <c r="Q92" i="56"/>
  <c r="Q50" i="56"/>
  <c r="Q64" i="56"/>
  <c r="Q190" i="56"/>
  <c r="Q148" i="56"/>
  <c r="Q162" i="56"/>
  <c r="Q106" i="56"/>
  <c r="Q176" i="56"/>
  <c r="Q120" i="56"/>
  <c r="Y19" i="56"/>
  <c r="Y215" i="56"/>
  <c r="Y159" i="56"/>
  <c r="Y117" i="56"/>
  <c r="Y103" i="56"/>
  <c r="Y61" i="56"/>
  <c r="Y201" i="56"/>
  <c r="Y131" i="56"/>
  <c r="Y33" i="56"/>
  <c r="Y89" i="56"/>
  <c r="Y173" i="56"/>
  <c r="Y187" i="56"/>
  <c r="Y145" i="56"/>
  <c r="Y75" i="56"/>
  <c r="Y47" i="56"/>
  <c r="I17" i="56"/>
  <c r="I213" i="56"/>
  <c r="I129" i="56"/>
  <c r="I171" i="56"/>
  <c r="I185" i="56"/>
  <c r="I87" i="56"/>
  <c r="I45" i="56"/>
  <c r="I115" i="56"/>
  <c r="I101" i="56"/>
  <c r="I199" i="56"/>
  <c r="I73" i="56"/>
  <c r="I59" i="56"/>
  <c r="I31" i="56"/>
  <c r="I157" i="56"/>
  <c r="I143" i="56"/>
  <c r="H29" i="56"/>
  <c r="H225" i="56"/>
  <c r="H85" i="56"/>
  <c r="H43" i="56"/>
  <c r="H99" i="56"/>
  <c r="H71" i="56"/>
  <c r="H57" i="56"/>
  <c r="H197" i="56"/>
  <c r="H127" i="56"/>
  <c r="H141" i="56"/>
  <c r="H183" i="56"/>
  <c r="H113" i="56"/>
  <c r="H155" i="56"/>
  <c r="H169" i="56"/>
  <c r="H211" i="56"/>
  <c r="X26" i="56"/>
  <c r="X222" i="56"/>
  <c r="X138" i="56"/>
  <c r="X124" i="56"/>
  <c r="X40" i="56"/>
  <c r="X110" i="56"/>
  <c r="X96" i="56"/>
  <c r="X194" i="56"/>
  <c r="X68" i="56"/>
  <c r="X208" i="56"/>
  <c r="X152" i="56"/>
  <c r="X54" i="56"/>
  <c r="X82" i="56"/>
  <c r="X180" i="56"/>
  <c r="X166" i="56"/>
  <c r="X23" i="56"/>
  <c r="X219" i="56"/>
  <c r="X149" i="56"/>
  <c r="X121" i="56"/>
  <c r="X37" i="56"/>
  <c r="X107" i="56"/>
  <c r="X51" i="56"/>
  <c r="X163" i="56"/>
  <c r="X93" i="56"/>
  <c r="X79" i="56"/>
  <c r="X177" i="56"/>
  <c r="X135" i="56"/>
  <c r="X65" i="56"/>
  <c r="X191" i="56"/>
  <c r="X205" i="56"/>
  <c r="H21" i="56"/>
  <c r="H217" i="56"/>
  <c r="H77" i="56"/>
  <c r="H49" i="56"/>
  <c r="H63" i="56"/>
  <c r="H35" i="56"/>
  <c r="H175" i="56"/>
  <c r="H133" i="56"/>
  <c r="H91" i="56"/>
  <c r="H161" i="56"/>
  <c r="H189" i="56"/>
  <c r="H119" i="56"/>
  <c r="H203" i="56"/>
  <c r="H147" i="56"/>
  <c r="H105" i="56"/>
  <c r="P18" i="56"/>
  <c r="P214" i="56"/>
  <c r="P32" i="56"/>
  <c r="P200" i="56"/>
  <c r="P116" i="56"/>
  <c r="P102" i="56"/>
  <c r="P130" i="56"/>
  <c r="P186" i="56"/>
  <c r="P88" i="56"/>
  <c r="P74" i="56"/>
  <c r="P60" i="56"/>
  <c r="P172" i="56"/>
  <c r="P46" i="56"/>
  <c r="P144" i="56"/>
  <c r="P158" i="56"/>
  <c r="R17" i="56"/>
  <c r="R213" i="56"/>
  <c r="R171" i="56"/>
  <c r="R31" i="56"/>
  <c r="R101" i="56"/>
  <c r="R115" i="56"/>
  <c r="R59" i="56"/>
  <c r="R87" i="56"/>
  <c r="R143" i="56"/>
  <c r="R45" i="56"/>
  <c r="R73" i="56"/>
  <c r="R199" i="56"/>
  <c r="R185" i="56"/>
  <c r="R157" i="56"/>
  <c r="R129" i="56"/>
  <c r="O27" i="56"/>
  <c r="O223" i="56"/>
  <c r="O153" i="56"/>
  <c r="O139" i="56"/>
  <c r="O209" i="56"/>
  <c r="O125" i="56"/>
  <c r="O181" i="56"/>
  <c r="O111" i="56"/>
  <c r="O69" i="56"/>
  <c r="O55" i="56"/>
  <c r="O97" i="56"/>
  <c r="O41" i="56"/>
  <c r="O195" i="56"/>
  <c r="O83" i="56"/>
  <c r="O167" i="56"/>
  <c r="W24" i="56"/>
  <c r="W220" i="56"/>
  <c r="W52" i="56"/>
  <c r="W38" i="56"/>
  <c r="W108" i="56"/>
  <c r="W206" i="56"/>
  <c r="W178" i="56"/>
  <c r="W164" i="56"/>
  <c r="W192" i="56"/>
  <c r="W150" i="56"/>
  <c r="W80" i="56"/>
  <c r="W122" i="56"/>
  <c r="W66" i="56"/>
  <c r="W94" i="56"/>
  <c r="W136" i="56"/>
  <c r="G22" i="56"/>
  <c r="G218" i="56"/>
  <c r="G106" i="56"/>
  <c r="G162" i="56"/>
  <c r="G134" i="56"/>
  <c r="G78" i="56"/>
  <c r="G176" i="56"/>
  <c r="G64" i="56"/>
  <c r="G148" i="56"/>
  <c r="G204" i="56"/>
  <c r="G92" i="56"/>
  <c r="G50" i="56"/>
  <c r="G120" i="56"/>
  <c r="G190" i="56"/>
  <c r="G36" i="56"/>
  <c r="O19" i="56"/>
  <c r="O215" i="56"/>
  <c r="O89" i="56"/>
  <c r="O33" i="56"/>
  <c r="O75" i="56"/>
  <c r="O187" i="56"/>
  <c r="O131" i="56"/>
  <c r="O201" i="56"/>
  <c r="O159" i="56"/>
  <c r="O61" i="56"/>
  <c r="O145" i="56"/>
  <c r="O47" i="56"/>
  <c r="O117" i="56"/>
  <c r="O103" i="56"/>
  <c r="O173" i="56"/>
  <c r="Z71" i="56"/>
  <c r="Z85" i="56"/>
  <c r="Z57" i="56"/>
  <c r="Z99" i="56"/>
  <c r="Z29" i="56"/>
  <c r="Z43" i="56"/>
  <c r="Z225" i="56"/>
  <c r="Z127" i="56"/>
  <c r="Z141" i="56"/>
  <c r="Z211" i="56"/>
  <c r="Z197" i="56"/>
  <c r="Z155" i="56"/>
  <c r="Z183" i="56"/>
  <c r="Z113" i="56"/>
  <c r="Z169" i="56"/>
  <c r="Z26" i="56"/>
  <c r="Z222" i="56"/>
  <c r="Z138" i="56"/>
  <c r="Z110" i="56"/>
  <c r="Z124" i="56"/>
  <c r="Z180" i="56"/>
  <c r="Z194" i="56"/>
  <c r="Z40" i="56"/>
  <c r="Z208" i="56"/>
  <c r="Z152" i="56"/>
  <c r="Z54" i="56"/>
  <c r="Z68" i="56"/>
  <c r="Z166" i="56"/>
  <c r="Z82" i="56"/>
  <c r="Z96" i="56"/>
  <c r="N25" i="56"/>
  <c r="N221" i="56"/>
  <c r="N39" i="56"/>
  <c r="N193" i="56"/>
  <c r="N109" i="56"/>
  <c r="N81" i="56"/>
  <c r="N123" i="56"/>
  <c r="N207" i="56"/>
  <c r="N151" i="56"/>
  <c r="N53" i="56"/>
  <c r="N67" i="56"/>
  <c r="N137" i="56"/>
  <c r="N95" i="56"/>
  <c r="N179" i="56"/>
  <c r="N165" i="56"/>
  <c r="N21" i="56"/>
  <c r="N217" i="56"/>
  <c r="N35" i="56"/>
  <c r="N203" i="56"/>
  <c r="N119" i="56"/>
  <c r="N189" i="56"/>
  <c r="N63" i="56"/>
  <c r="N91" i="56"/>
  <c r="N161" i="56"/>
  <c r="N175" i="56"/>
  <c r="N105" i="56"/>
  <c r="N133" i="56"/>
  <c r="N147" i="56"/>
  <c r="N49" i="56"/>
  <c r="N77" i="56"/>
  <c r="N17" i="56"/>
  <c r="N213" i="56"/>
  <c r="N87" i="56"/>
  <c r="N143" i="56"/>
  <c r="N31" i="56"/>
  <c r="N45" i="56"/>
  <c r="N115" i="56"/>
  <c r="N199" i="56"/>
  <c r="N185" i="56"/>
  <c r="N157" i="56"/>
  <c r="N59" i="56"/>
  <c r="N101" i="56"/>
  <c r="N73" i="56"/>
  <c r="N171" i="56"/>
  <c r="N129" i="56"/>
  <c r="Z21" i="56"/>
  <c r="Z217" i="56"/>
  <c r="Z35" i="56"/>
  <c r="Z161" i="56"/>
  <c r="Z147" i="56"/>
  <c r="Z77" i="56"/>
  <c r="Z91" i="56"/>
  <c r="Z189" i="56"/>
  <c r="Z105" i="56"/>
  <c r="Z203" i="56"/>
  <c r="Z49" i="56"/>
  <c r="Z119" i="56"/>
  <c r="Z175" i="56"/>
  <c r="Z63" i="56"/>
  <c r="Z133" i="56"/>
  <c r="M28" i="56"/>
  <c r="M224" i="56"/>
  <c r="M126" i="56"/>
  <c r="M42" i="56"/>
  <c r="M56" i="56"/>
  <c r="M112" i="56"/>
  <c r="M168" i="56"/>
  <c r="M84" i="56"/>
  <c r="M98" i="56"/>
  <c r="M154" i="56"/>
  <c r="M196" i="56"/>
  <c r="M70" i="56"/>
  <c r="M210" i="56"/>
  <c r="M182" i="56"/>
  <c r="M140" i="56"/>
  <c r="U219" i="56"/>
  <c r="U23" i="56"/>
  <c r="U107" i="56"/>
  <c r="U121" i="56"/>
  <c r="U163" i="56"/>
  <c r="U37" i="56"/>
  <c r="U79" i="56"/>
  <c r="U51" i="56"/>
  <c r="U191" i="56"/>
  <c r="U205" i="56"/>
  <c r="U149" i="56"/>
  <c r="U93" i="56"/>
  <c r="U65" i="56"/>
  <c r="U177" i="56"/>
  <c r="U135" i="56"/>
  <c r="U19" i="56"/>
  <c r="U215" i="56"/>
  <c r="U33" i="56"/>
  <c r="U89" i="56"/>
  <c r="U117" i="56"/>
  <c r="U103" i="56"/>
  <c r="U61" i="56"/>
  <c r="U201" i="56"/>
  <c r="U173" i="56"/>
  <c r="U187" i="56"/>
  <c r="U131" i="56"/>
  <c r="U145" i="56"/>
  <c r="U47" i="56"/>
  <c r="U75" i="56"/>
  <c r="U159" i="56"/>
  <c r="T29" i="56"/>
  <c r="T225" i="56"/>
  <c r="T57" i="56"/>
  <c r="T85" i="56"/>
  <c r="T99" i="56"/>
  <c r="T43" i="56"/>
  <c r="T71" i="56"/>
  <c r="T183" i="56"/>
  <c r="T141" i="56"/>
  <c r="T197" i="56"/>
  <c r="T127" i="56"/>
  <c r="T155" i="56"/>
  <c r="T169" i="56"/>
  <c r="T113" i="56"/>
  <c r="T211" i="56"/>
  <c r="T25" i="56"/>
  <c r="T221" i="56"/>
  <c r="T207" i="56"/>
  <c r="T95" i="56"/>
  <c r="T81" i="56"/>
  <c r="T179" i="56"/>
  <c r="T67" i="56"/>
  <c r="T53" i="56"/>
  <c r="T151" i="56"/>
  <c r="T39" i="56"/>
  <c r="T137" i="56"/>
  <c r="T193" i="56"/>
  <c r="T165" i="56"/>
  <c r="T123" i="56"/>
  <c r="T109" i="56"/>
  <c r="T21" i="56"/>
  <c r="T217" i="56"/>
  <c r="T203" i="56"/>
  <c r="T175" i="56"/>
  <c r="T91" i="56"/>
  <c r="T77" i="56"/>
  <c r="T35" i="56"/>
  <c r="T63" i="56"/>
  <c r="T49" i="56"/>
  <c r="T133" i="56"/>
  <c r="T147" i="56"/>
  <c r="T189" i="56"/>
  <c r="T119" i="56"/>
  <c r="T105" i="56"/>
  <c r="T161" i="56"/>
  <c r="T17" i="56"/>
  <c r="T213" i="56"/>
  <c r="T87" i="56"/>
  <c r="T59" i="56"/>
  <c r="T73" i="56"/>
  <c r="T45" i="56"/>
  <c r="T199" i="56"/>
  <c r="T185" i="56"/>
  <c r="T31" i="56"/>
  <c r="T157" i="56"/>
  <c r="T171" i="56"/>
  <c r="T129" i="56"/>
  <c r="T143" i="56"/>
  <c r="T115" i="56"/>
  <c r="T101" i="56"/>
  <c r="J26" i="56"/>
  <c r="J222" i="56"/>
  <c r="J138" i="56"/>
  <c r="J208" i="56"/>
  <c r="J110" i="56"/>
  <c r="J124" i="56"/>
  <c r="J194" i="56"/>
  <c r="J180" i="56"/>
  <c r="J166" i="56"/>
  <c r="J82" i="56"/>
  <c r="J96" i="56"/>
  <c r="J40" i="56"/>
  <c r="J54" i="56"/>
  <c r="J68" i="56"/>
  <c r="J152" i="56"/>
  <c r="K27" i="56"/>
  <c r="K223" i="56"/>
  <c r="K167" i="56"/>
  <c r="K139" i="56"/>
  <c r="K181" i="56"/>
  <c r="K41" i="56"/>
  <c r="K153" i="56"/>
  <c r="K195" i="56"/>
  <c r="K69" i="56"/>
  <c r="K55" i="56"/>
  <c r="K97" i="56"/>
  <c r="K209" i="56"/>
  <c r="K83" i="56"/>
  <c r="K125" i="56"/>
  <c r="K111" i="56"/>
  <c r="K23" i="56"/>
  <c r="K219" i="56"/>
  <c r="K149" i="56"/>
  <c r="K135" i="56"/>
  <c r="K37" i="56"/>
  <c r="K93" i="56"/>
  <c r="K191" i="56"/>
  <c r="K121" i="56"/>
  <c r="K79" i="56"/>
  <c r="K65" i="56"/>
  <c r="K51" i="56"/>
  <c r="K163" i="56"/>
  <c r="K205" i="56"/>
  <c r="K177" i="56"/>
  <c r="K107" i="56"/>
  <c r="K213" i="56"/>
  <c r="K17" i="56"/>
  <c r="K199" i="56"/>
  <c r="K115" i="56"/>
  <c r="K101" i="56"/>
  <c r="K87" i="56"/>
  <c r="K45" i="56"/>
  <c r="K143" i="56"/>
  <c r="K129" i="56"/>
  <c r="K31" i="56"/>
  <c r="K171" i="56"/>
  <c r="K59" i="56"/>
  <c r="K185" i="56"/>
  <c r="K157" i="56"/>
  <c r="K73" i="56"/>
  <c r="V214" i="56"/>
  <c r="V18" i="56"/>
  <c r="V158" i="56"/>
  <c r="V130" i="56"/>
  <c r="V46" i="56"/>
  <c r="V144" i="56"/>
  <c r="V200" i="56"/>
  <c r="V116" i="56"/>
  <c r="V102" i="56"/>
  <c r="V32" i="56"/>
  <c r="V186" i="56"/>
  <c r="V60" i="56"/>
  <c r="V74" i="56"/>
  <c r="V88" i="56"/>
  <c r="V172" i="56"/>
  <c r="L23" i="56"/>
  <c r="L219" i="56"/>
  <c r="L93" i="56"/>
  <c r="L37" i="56"/>
  <c r="L51" i="56"/>
  <c r="L205" i="56"/>
  <c r="L163" i="56"/>
  <c r="L121" i="56"/>
  <c r="L65" i="56"/>
  <c r="L191" i="56"/>
  <c r="L177" i="56"/>
  <c r="L107" i="56"/>
  <c r="L135" i="56"/>
  <c r="L79" i="56"/>
  <c r="L149" i="56"/>
  <c r="L19" i="56"/>
  <c r="L215" i="56"/>
  <c r="L145" i="56"/>
  <c r="L33" i="56"/>
  <c r="L103" i="56"/>
  <c r="L61" i="56"/>
  <c r="L173" i="56"/>
  <c r="L75" i="56"/>
  <c r="L117" i="56"/>
  <c r="L187" i="56"/>
  <c r="L131" i="56"/>
  <c r="L201" i="56"/>
  <c r="L159" i="56"/>
  <c r="L47" i="56"/>
  <c r="L89" i="56"/>
  <c r="K71" i="56"/>
  <c r="K127" i="56"/>
  <c r="K29" i="56"/>
  <c r="K225" i="56"/>
  <c r="K43" i="56"/>
  <c r="K57" i="56"/>
  <c r="K141" i="56"/>
  <c r="K113" i="56"/>
  <c r="K99" i="56"/>
  <c r="K85" i="56"/>
  <c r="K197" i="56"/>
  <c r="K183" i="56"/>
  <c r="K211" i="56"/>
  <c r="K155" i="56"/>
  <c r="K169" i="56"/>
  <c r="Q25" i="56"/>
  <c r="Q221" i="56"/>
  <c r="Q193" i="56"/>
  <c r="Q165" i="56"/>
  <c r="Q39" i="56"/>
  <c r="Q137" i="56"/>
  <c r="Q123" i="56"/>
  <c r="Q109" i="56"/>
  <c r="Q207" i="56"/>
  <c r="Q179" i="56"/>
  <c r="Q67" i="56"/>
  <c r="Q151" i="56"/>
  <c r="Q81" i="56"/>
  <c r="Q95" i="56"/>
  <c r="Q53" i="56"/>
  <c r="Y218" i="56"/>
  <c r="Y22" i="56"/>
  <c r="Y134" i="56"/>
  <c r="Y148" i="56"/>
  <c r="Y36" i="56"/>
  <c r="Y78" i="56"/>
  <c r="Y64" i="56"/>
  <c r="Y50" i="56"/>
  <c r="Y92" i="56"/>
  <c r="Y190" i="56"/>
  <c r="Y176" i="56"/>
  <c r="Y204" i="56"/>
  <c r="Y162" i="56"/>
  <c r="Y120" i="56"/>
  <c r="Y106" i="56"/>
  <c r="I20" i="56"/>
  <c r="I216" i="56"/>
  <c r="I174" i="56"/>
  <c r="I146" i="56"/>
  <c r="I34" i="56"/>
  <c r="I104" i="56"/>
  <c r="I202" i="56"/>
  <c r="I62" i="56"/>
  <c r="I160" i="56"/>
  <c r="I48" i="56"/>
  <c r="I90" i="56"/>
  <c r="I118" i="56"/>
  <c r="I76" i="56"/>
  <c r="I132" i="56"/>
  <c r="I188" i="56"/>
  <c r="Q17" i="56"/>
  <c r="Q213" i="56"/>
  <c r="Q157" i="56"/>
  <c r="Q73" i="56"/>
  <c r="Q59" i="56"/>
  <c r="Q129" i="56"/>
  <c r="Q143" i="56"/>
  <c r="Q101" i="56"/>
  <c r="Q171" i="56"/>
  <c r="Q31" i="56"/>
  <c r="Q185" i="56"/>
  <c r="Q45" i="56"/>
  <c r="Q199" i="56"/>
  <c r="Q87" i="56"/>
  <c r="Q115" i="56"/>
  <c r="P225" i="56"/>
  <c r="P29" i="56"/>
  <c r="P99" i="56"/>
  <c r="P155" i="56"/>
  <c r="P85" i="56"/>
  <c r="P71" i="56"/>
  <c r="P57" i="56"/>
  <c r="P183" i="56"/>
  <c r="P43" i="56"/>
  <c r="P211" i="56"/>
  <c r="P127" i="56"/>
  <c r="P169" i="56"/>
  <c r="P197" i="56"/>
  <c r="P113" i="56"/>
  <c r="P141" i="56"/>
  <c r="H24" i="56"/>
  <c r="H220" i="56"/>
  <c r="H150" i="56"/>
  <c r="H192" i="56"/>
  <c r="H164" i="56"/>
  <c r="H38" i="56"/>
  <c r="H136" i="56"/>
  <c r="H122" i="56"/>
  <c r="H52" i="56"/>
  <c r="H178" i="56"/>
  <c r="H206" i="56"/>
  <c r="H80" i="56"/>
  <c r="H94" i="56"/>
  <c r="H66" i="56"/>
  <c r="H108" i="56"/>
  <c r="P21" i="56"/>
  <c r="P217" i="56"/>
  <c r="P77" i="56"/>
  <c r="P49" i="56"/>
  <c r="P63" i="56"/>
  <c r="P35" i="56"/>
  <c r="P91" i="56"/>
  <c r="P175" i="56"/>
  <c r="P203" i="56"/>
  <c r="P133" i="56"/>
  <c r="P147" i="56"/>
  <c r="P161" i="56"/>
  <c r="P189" i="56"/>
  <c r="P119" i="56"/>
  <c r="P105" i="56"/>
  <c r="X214" i="56"/>
  <c r="X18" i="56"/>
  <c r="X130" i="56"/>
  <c r="X102" i="56"/>
  <c r="X116" i="56"/>
  <c r="X32" i="56"/>
  <c r="X88" i="56"/>
  <c r="X60" i="56"/>
  <c r="X46" i="56"/>
  <c r="X74" i="56"/>
  <c r="X172" i="56"/>
  <c r="X186" i="56"/>
  <c r="X144" i="56"/>
  <c r="X158" i="56"/>
  <c r="X200" i="56"/>
  <c r="J112" i="56"/>
  <c r="J126" i="56"/>
  <c r="J28" i="56"/>
  <c r="J224" i="56"/>
  <c r="J98" i="56"/>
  <c r="J196" i="56"/>
  <c r="J42" i="56"/>
  <c r="J70" i="56"/>
  <c r="J154" i="56"/>
  <c r="J182" i="56"/>
  <c r="J56" i="56"/>
  <c r="J84" i="56"/>
  <c r="J140" i="56"/>
  <c r="J168" i="56"/>
  <c r="J210" i="56"/>
  <c r="R25" i="56"/>
  <c r="R221" i="56"/>
  <c r="R39" i="56"/>
  <c r="R165" i="56"/>
  <c r="R179" i="56"/>
  <c r="R193" i="56"/>
  <c r="R207" i="56"/>
  <c r="R151" i="56"/>
  <c r="R109" i="56"/>
  <c r="R67" i="56"/>
  <c r="R95" i="56"/>
  <c r="R137" i="56"/>
  <c r="R53" i="56"/>
  <c r="R81" i="56"/>
  <c r="R123" i="56"/>
  <c r="W27" i="56"/>
  <c r="W223" i="56"/>
  <c r="W69" i="56"/>
  <c r="W55" i="56"/>
  <c r="W209" i="56"/>
  <c r="W153" i="56"/>
  <c r="W181" i="56"/>
  <c r="W125" i="56"/>
  <c r="W111" i="56"/>
  <c r="W139" i="56"/>
  <c r="W97" i="56"/>
  <c r="W195" i="56"/>
  <c r="W167" i="56"/>
  <c r="W41" i="56"/>
  <c r="W83" i="56"/>
  <c r="O25" i="56"/>
  <c r="O221" i="56"/>
  <c r="O123" i="56"/>
  <c r="O109" i="56"/>
  <c r="O151" i="56"/>
  <c r="O39" i="56"/>
  <c r="O95" i="56"/>
  <c r="O179" i="56"/>
  <c r="O81" i="56"/>
  <c r="O137" i="56"/>
  <c r="O193" i="56"/>
  <c r="O207" i="56"/>
  <c r="O165" i="56"/>
  <c r="O53" i="56"/>
  <c r="O67" i="56"/>
  <c r="G25" i="56"/>
  <c r="G221" i="56"/>
  <c r="G39" i="56"/>
  <c r="G193" i="56"/>
  <c r="G67" i="56"/>
  <c r="G207" i="56"/>
  <c r="G53" i="56"/>
  <c r="G137" i="56"/>
  <c r="G151" i="56"/>
  <c r="G165" i="56"/>
  <c r="G123" i="56"/>
  <c r="G109" i="56"/>
  <c r="G179" i="56"/>
  <c r="G95" i="56"/>
  <c r="G81" i="56"/>
  <c r="O22" i="56"/>
  <c r="O218" i="56"/>
  <c r="O78" i="56"/>
  <c r="O176" i="56"/>
  <c r="O120" i="56"/>
  <c r="O92" i="56"/>
  <c r="O204" i="56"/>
  <c r="O106" i="56"/>
  <c r="O50" i="56"/>
  <c r="O36" i="56"/>
  <c r="O162" i="56"/>
  <c r="O148" i="56"/>
  <c r="O134" i="56"/>
  <c r="O64" i="56"/>
  <c r="O190" i="56"/>
  <c r="W19" i="56"/>
  <c r="W215" i="56"/>
  <c r="W145" i="56"/>
  <c r="W131" i="56"/>
  <c r="W33" i="56"/>
  <c r="W159" i="56"/>
  <c r="W89" i="56"/>
  <c r="W187" i="56"/>
  <c r="W75" i="56"/>
  <c r="W117" i="56"/>
  <c r="W201" i="56"/>
  <c r="W47" i="56"/>
  <c r="W103" i="56"/>
  <c r="W173" i="56"/>
  <c r="W61" i="56"/>
  <c r="V71" i="56"/>
  <c r="V29" i="56"/>
  <c r="V57" i="56"/>
  <c r="V85" i="56"/>
  <c r="V225" i="56"/>
  <c r="V183" i="56"/>
  <c r="V99" i="56"/>
  <c r="V141" i="56"/>
  <c r="V43" i="56"/>
  <c r="V127" i="56"/>
  <c r="V169" i="56"/>
  <c r="V113" i="56"/>
  <c r="V197" i="56"/>
  <c r="V211" i="56"/>
  <c r="V155" i="56"/>
  <c r="V221" i="56"/>
  <c r="V25" i="56"/>
  <c r="V39" i="56"/>
  <c r="V207" i="56"/>
  <c r="V123" i="56"/>
  <c r="V193" i="56"/>
  <c r="V53" i="56"/>
  <c r="V95" i="56"/>
  <c r="V109" i="56"/>
  <c r="V67" i="56"/>
  <c r="V81" i="56"/>
  <c r="V151" i="56"/>
  <c r="V179" i="56"/>
  <c r="V165" i="56"/>
  <c r="V137" i="56"/>
  <c r="V21" i="56"/>
  <c r="V217" i="56"/>
  <c r="V35" i="56"/>
  <c r="V147" i="56"/>
  <c r="V105" i="56"/>
  <c r="V119" i="56"/>
  <c r="V189" i="56"/>
  <c r="V63" i="56"/>
  <c r="V175" i="56"/>
  <c r="V77" i="56"/>
  <c r="V203" i="56"/>
  <c r="V49" i="56"/>
  <c r="V91" i="56"/>
  <c r="V161" i="56"/>
  <c r="V133" i="56"/>
  <c r="V17" i="56"/>
  <c r="V213" i="56"/>
  <c r="V143" i="56"/>
  <c r="V31" i="56"/>
  <c r="V87" i="56"/>
  <c r="V73" i="56"/>
  <c r="V45" i="56"/>
  <c r="V199" i="56"/>
  <c r="V171" i="56"/>
  <c r="V157" i="56"/>
  <c r="V101" i="56"/>
  <c r="V115" i="56"/>
  <c r="V129" i="56"/>
  <c r="V59" i="56"/>
  <c r="V185" i="56"/>
  <c r="R24" i="56"/>
  <c r="R220" i="56"/>
  <c r="R108" i="56"/>
  <c r="R122" i="56"/>
  <c r="R206" i="56"/>
  <c r="R52" i="56"/>
  <c r="R80" i="56"/>
  <c r="R38" i="56"/>
  <c r="R192" i="56"/>
  <c r="R94" i="56"/>
  <c r="R164" i="56"/>
  <c r="R150" i="56"/>
  <c r="R66" i="56"/>
  <c r="R136" i="56"/>
  <c r="R178" i="56"/>
  <c r="U126" i="56"/>
  <c r="U42" i="56"/>
  <c r="U28" i="56"/>
  <c r="U224" i="56"/>
  <c r="U84" i="56"/>
  <c r="U196" i="56"/>
  <c r="U98" i="56"/>
  <c r="U154" i="56"/>
  <c r="U210" i="56"/>
  <c r="U70" i="56"/>
  <c r="U168" i="56"/>
  <c r="U140" i="56"/>
  <c r="U182" i="56"/>
  <c r="U112" i="56"/>
  <c r="U56" i="56"/>
  <c r="M24" i="56"/>
  <c r="M220" i="56"/>
  <c r="M178" i="56"/>
  <c r="M150" i="56"/>
  <c r="M38" i="56"/>
  <c r="M108" i="56"/>
  <c r="M66" i="56"/>
  <c r="M206" i="56"/>
  <c r="M52" i="56"/>
  <c r="M164" i="56"/>
  <c r="M122" i="56"/>
  <c r="M80" i="56"/>
  <c r="M94" i="56"/>
  <c r="M192" i="56"/>
  <c r="M136" i="56"/>
  <c r="M20" i="56"/>
  <c r="M216" i="56"/>
  <c r="M146" i="56"/>
  <c r="M34" i="56"/>
  <c r="M188" i="56"/>
  <c r="M76" i="56"/>
  <c r="M90" i="56"/>
  <c r="M104" i="56"/>
  <c r="M202" i="56"/>
  <c r="M118" i="56"/>
  <c r="M160" i="56"/>
  <c r="M62" i="56"/>
  <c r="M48" i="56"/>
  <c r="M132" i="56"/>
  <c r="M174" i="56"/>
  <c r="J18" i="56"/>
  <c r="J214" i="56"/>
  <c r="J130" i="56"/>
  <c r="J46" i="56"/>
  <c r="J186" i="56"/>
  <c r="J144" i="56"/>
  <c r="J32" i="56"/>
  <c r="J158" i="56"/>
  <c r="J116" i="56"/>
  <c r="J200" i="56"/>
  <c r="J172" i="56"/>
  <c r="J102" i="56"/>
  <c r="J60" i="56"/>
  <c r="J74" i="56"/>
  <c r="J88" i="56"/>
  <c r="T26" i="56"/>
  <c r="T124" i="56"/>
  <c r="T222" i="56"/>
  <c r="T138" i="56"/>
  <c r="T110" i="56"/>
  <c r="T40" i="56"/>
  <c r="T68" i="56"/>
  <c r="T54" i="56"/>
  <c r="T166" i="56"/>
  <c r="T96" i="56"/>
  <c r="T194" i="56"/>
  <c r="T82" i="56"/>
  <c r="T152" i="56"/>
  <c r="T180" i="56"/>
  <c r="T208" i="56"/>
  <c r="L138" i="56"/>
  <c r="L110" i="56"/>
  <c r="L40" i="56"/>
  <c r="L26" i="56"/>
  <c r="L124" i="56"/>
  <c r="L222" i="56"/>
  <c r="L82" i="56"/>
  <c r="L54" i="56"/>
  <c r="L96" i="56"/>
  <c r="L166" i="56"/>
  <c r="L194" i="56"/>
  <c r="L152" i="56"/>
  <c r="L68" i="56"/>
  <c r="L180" i="56"/>
  <c r="L208" i="56"/>
  <c r="L22" i="56"/>
  <c r="L218" i="56"/>
  <c r="L120" i="56"/>
  <c r="L36" i="56"/>
  <c r="L106" i="56"/>
  <c r="L134" i="56"/>
  <c r="L78" i="56"/>
  <c r="L92" i="56"/>
  <c r="L176" i="56"/>
  <c r="L190" i="56"/>
  <c r="L204" i="56"/>
  <c r="L64" i="56"/>
  <c r="L148" i="56"/>
  <c r="L50" i="56"/>
  <c r="L162" i="56"/>
  <c r="L18" i="56"/>
  <c r="L214" i="56"/>
  <c r="L130" i="56"/>
  <c r="L102" i="56"/>
  <c r="L116" i="56"/>
  <c r="L88" i="56"/>
  <c r="L60" i="56"/>
  <c r="L46" i="56"/>
  <c r="L74" i="56"/>
  <c r="L158" i="56"/>
  <c r="L186" i="56"/>
  <c r="L200" i="56"/>
  <c r="L32" i="56"/>
  <c r="L144" i="56"/>
  <c r="L172" i="56"/>
  <c r="R28" i="56"/>
  <c r="R224" i="56"/>
  <c r="R126" i="56"/>
  <c r="R112" i="56"/>
  <c r="R196" i="56"/>
  <c r="R154" i="56"/>
  <c r="R210" i="56"/>
  <c r="R84" i="56"/>
  <c r="R56" i="56"/>
  <c r="R140" i="56"/>
  <c r="R98" i="56"/>
  <c r="R42" i="56"/>
  <c r="R70" i="56"/>
  <c r="R182" i="56"/>
  <c r="R168" i="56"/>
  <c r="Z27" i="56"/>
  <c r="Z223" i="56"/>
  <c r="Z55" i="56"/>
  <c r="Z97" i="56"/>
  <c r="Z83" i="56"/>
  <c r="Z153" i="56"/>
  <c r="Z69" i="56"/>
  <c r="Z195" i="56"/>
  <c r="Z167" i="56"/>
  <c r="Z139" i="56"/>
  <c r="Z209" i="56"/>
  <c r="Z181" i="56"/>
  <c r="Z41" i="56"/>
  <c r="Z111" i="56"/>
  <c r="Z125" i="56"/>
  <c r="S27" i="56"/>
  <c r="S223" i="56"/>
  <c r="S41" i="56"/>
  <c r="S139" i="56"/>
  <c r="S167" i="56"/>
  <c r="S97" i="56"/>
  <c r="S83" i="56"/>
  <c r="S125" i="56"/>
  <c r="S209" i="56"/>
  <c r="S111" i="56"/>
  <c r="S69" i="56"/>
  <c r="S181" i="56"/>
  <c r="S195" i="56"/>
  <c r="S55" i="56"/>
  <c r="S153" i="56"/>
  <c r="S23" i="56"/>
  <c r="S219" i="56"/>
  <c r="S191" i="56"/>
  <c r="S163" i="56"/>
  <c r="S93" i="56"/>
  <c r="S107" i="56"/>
  <c r="S79" i="56"/>
  <c r="S37" i="56"/>
  <c r="S205" i="56"/>
  <c r="S149" i="56"/>
  <c r="S65" i="56"/>
  <c r="S51" i="56"/>
  <c r="S121" i="56"/>
  <c r="S135" i="56"/>
  <c r="S177" i="56"/>
  <c r="S18" i="56"/>
  <c r="S214" i="56"/>
  <c r="S32" i="56"/>
  <c r="S200" i="56"/>
  <c r="S172" i="56"/>
  <c r="S186" i="56"/>
  <c r="S116" i="56"/>
  <c r="S88" i="56"/>
  <c r="S144" i="56"/>
  <c r="S74" i="56"/>
  <c r="S102" i="56"/>
  <c r="S158" i="56"/>
  <c r="S130" i="56"/>
  <c r="S46" i="56"/>
  <c r="S60" i="56"/>
  <c r="O28" i="56"/>
  <c r="O224" i="56"/>
  <c r="O154" i="56"/>
  <c r="O98" i="56"/>
  <c r="O84" i="56"/>
  <c r="O70" i="56"/>
  <c r="O56" i="56"/>
  <c r="O126" i="56"/>
  <c r="O112" i="56"/>
  <c r="O42" i="56"/>
  <c r="O210" i="56"/>
  <c r="O182" i="56"/>
  <c r="O168" i="56"/>
  <c r="O140" i="56"/>
  <c r="O196" i="56"/>
  <c r="V26" i="56"/>
  <c r="V222" i="56"/>
  <c r="V166" i="56"/>
  <c r="V138" i="56"/>
  <c r="V40" i="56"/>
  <c r="V152" i="56"/>
  <c r="V110" i="56"/>
  <c r="V208" i="56"/>
  <c r="V54" i="56"/>
  <c r="V180" i="56"/>
  <c r="V124" i="56"/>
  <c r="V68" i="56"/>
  <c r="V194" i="56"/>
  <c r="V82" i="56"/>
  <c r="V96" i="56"/>
  <c r="M21" i="56"/>
  <c r="M217" i="56"/>
  <c r="M189" i="56"/>
  <c r="M161" i="56"/>
  <c r="M133" i="56"/>
  <c r="M175" i="56"/>
  <c r="M119" i="56"/>
  <c r="M105" i="56"/>
  <c r="M35" i="56"/>
  <c r="M49" i="56"/>
  <c r="M203" i="56"/>
  <c r="M63" i="56"/>
  <c r="M77" i="56"/>
  <c r="M91" i="56"/>
  <c r="M147" i="56"/>
  <c r="J22" i="56"/>
  <c r="J218" i="56"/>
  <c r="J134" i="56"/>
  <c r="J162" i="56"/>
  <c r="J204" i="56"/>
  <c r="J36" i="56"/>
  <c r="J190" i="56"/>
  <c r="J120" i="56"/>
  <c r="J64" i="56"/>
  <c r="J78" i="56"/>
  <c r="J92" i="56"/>
  <c r="J148" i="56"/>
  <c r="J176" i="56"/>
  <c r="J50" i="56"/>
  <c r="J106" i="56"/>
  <c r="L27" i="56"/>
  <c r="L223" i="56"/>
  <c r="L153" i="56"/>
  <c r="L111" i="56"/>
  <c r="L41" i="56"/>
  <c r="L55" i="56"/>
  <c r="L195" i="56"/>
  <c r="L69" i="56"/>
  <c r="L209" i="56"/>
  <c r="L181" i="56"/>
  <c r="L83" i="56"/>
  <c r="L125" i="56"/>
  <c r="L97" i="56"/>
  <c r="L139" i="56"/>
  <c r="L167" i="56"/>
  <c r="Y28" i="56"/>
  <c r="Y224" i="56"/>
  <c r="Y182" i="56"/>
  <c r="Y98" i="56"/>
  <c r="Y210" i="56"/>
  <c r="Y168" i="56"/>
  <c r="Y126" i="56"/>
  <c r="Y56" i="56"/>
  <c r="Y70" i="56"/>
  <c r="Y112" i="56"/>
  <c r="Y84" i="56"/>
  <c r="Y196" i="56"/>
  <c r="Y154" i="56"/>
  <c r="Y140" i="56"/>
  <c r="Y42" i="56"/>
  <c r="Q28" i="56"/>
  <c r="Q224" i="56"/>
  <c r="Q182" i="56"/>
  <c r="Q42" i="56"/>
  <c r="Q112" i="56"/>
  <c r="Q126" i="56"/>
  <c r="Q210" i="56"/>
  <c r="Q70" i="56"/>
  <c r="Q98" i="56"/>
  <c r="Q154" i="56"/>
  <c r="Q196" i="56"/>
  <c r="Q56" i="56"/>
  <c r="Q168" i="56"/>
  <c r="Q84" i="56"/>
  <c r="Q140" i="56"/>
  <c r="Y25" i="56"/>
  <c r="Y221" i="56"/>
  <c r="Y151" i="56"/>
  <c r="Y165" i="56"/>
  <c r="Y137" i="56"/>
  <c r="Y39" i="56"/>
  <c r="Y109" i="56"/>
  <c r="Y207" i="56"/>
  <c r="Y179" i="56"/>
  <c r="Y123" i="56"/>
  <c r="Y81" i="56"/>
  <c r="Y95" i="56"/>
  <c r="Y53" i="56"/>
  <c r="Y193" i="56"/>
  <c r="Y67" i="56"/>
  <c r="I23" i="56"/>
  <c r="I219" i="56"/>
  <c r="I107" i="56"/>
  <c r="I93" i="56"/>
  <c r="I37" i="56"/>
  <c r="I121" i="56"/>
  <c r="I191" i="56"/>
  <c r="I177" i="56"/>
  <c r="I65" i="56"/>
  <c r="I205" i="56"/>
  <c r="I149" i="56"/>
  <c r="I135" i="56"/>
  <c r="I51" i="56"/>
  <c r="I79" i="56"/>
  <c r="I163" i="56"/>
  <c r="Q20" i="56"/>
  <c r="Q216" i="56"/>
  <c r="Q174" i="56"/>
  <c r="Q118" i="56"/>
  <c r="Q34" i="56"/>
  <c r="Q104" i="56"/>
  <c r="Q160" i="56"/>
  <c r="Q48" i="56"/>
  <c r="Q62" i="56"/>
  <c r="Q90" i="56"/>
  <c r="Q146" i="56"/>
  <c r="Q188" i="56"/>
  <c r="Q76" i="56"/>
  <c r="Q132" i="56"/>
  <c r="Q202" i="56"/>
  <c r="Y17" i="56"/>
  <c r="Y213" i="56"/>
  <c r="Y157" i="56"/>
  <c r="Y129" i="56"/>
  <c r="Y199" i="56"/>
  <c r="Y101" i="56"/>
  <c r="Y143" i="56"/>
  <c r="Y31" i="56"/>
  <c r="Y73" i="56"/>
  <c r="Y59" i="56"/>
  <c r="Y185" i="56"/>
  <c r="Y171" i="56"/>
  <c r="Y87" i="56"/>
  <c r="Y45" i="56"/>
  <c r="Y115" i="56"/>
  <c r="X29" i="56"/>
  <c r="X225" i="56"/>
  <c r="X85" i="56"/>
  <c r="X71" i="56"/>
  <c r="X43" i="56"/>
  <c r="X99" i="56"/>
  <c r="X57" i="56"/>
  <c r="X113" i="56"/>
  <c r="X211" i="56"/>
  <c r="X169" i="56"/>
  <c r="X141" i="56"/>
  <c r="X127" i="56"/>
  <c r="X183" i="56"/>
  <c r="X155" i="56"/>
  <c r="X197" i="56"/>
  <c r="H223" i="56"/>
  <c r="H27" i="56"/>
  <c r="H41" i="56"/>
  <c r="H83" i="56"/>
  <c r="H125" i="56"/>
  <c r="H55" i="56"/>
  <c r="H153" i="56"/>
  <c r="H97" i="56"/>
  <c r="H195" i="56"/>
  <c r="H209" i="56"/>
  <c r="H167" i="56"/>
  <c r="H69" i="56"/>
  <c r="H181" i="56"/>
  <c r="H139" i="56"/>
  <c r="H111" i="56"/>
  <c r="P220" i="56"/>
  <c r="P24" i="56"/>
  <c r="P192" i="56"/>
  <c r="P136" i="56"/>
  <c r="P38" i="56"/>
  <c r="P108" i="56"/>
  <c r="P164" i="56"/>
  <c r="P206" i="56"/>
  <c r="P178" i="56"/>
  <c r="P150" i="56"/>
  <c r="P52" i="56"/>
  <c r="P80" i="56"/>
  <c r="P94" i="56"/>
  <c r="P66" i="56"/>
  <c r="P122" i="56"/>
  <c r="X21" i="56"/>
  <c r="X217" i="56"/>
  <c r="X49" i="56"/>
  <c r="X63" i="56"/>
  <c r="X35" i="56"/>
  <c r="X133" i="56"/>
  <c r="X175" i="56"/>
  <c r="X91" i="56"/>
  <c r="X77" i="56"/>
  <c r="X161" i="56"/>
  <c r="X119" i="56"/>
  <c r="X105" i="56"/>
  <c r="X147" i="56"/>
  <c r="X203" i="56"/>
  <c r="X189" i="56"/>
  <c r="H19" i="56"/>
  <c r="H215" i="56"/>
  <c r="H89" i="56"/>
  <c r="H145" i="56"/>
  <c r="H33" i="56"/>
  <c r="H47" i="56"/>
  <c r="H61" i="56"/>
  <c r="H187" i="56"/>
  <c r="H103" i="56"/>
  <c r="H117" i="56"/>
  <c r="H173" i="56"/>
  <c r="H131" i="56"/>
  <c r="H201" i="56"/>
  <c r="H159" i="56"/>
  <c r="H75" i="56"/>
  <c r="G28" i="56"/>
  <c r="G224" i="56"/>
  <c r="G140" i="56"/>
  <c r="G42" i="56"/>
  <c r="G210" i="56"/>
  <c r="G126" i="56"/>
  <c r="G98" i="56"/>
  <c r="G84" i="56"/>
  <c r="G168" i="56"/>
  <c r="G70" i="56"/>
  <c r="G112" i="56"/>
  <c r="G182" i="56"/>
  <c r="G154" i="56"/>
  <c r="G56" i="56"/>
  <c r="G196" i="56"/>
  <c r="W25" i="56"/>
  <c r="W221" i="56"/>
  <c r="W39" i="56"/>
  <c r="W137" i="56"/>
  <c r="W179" i="56"/>
  <c r="W81" i="56"/>
  <c r="W109" i="56"/>
  <c r="W193" i="56"/>
  <c r="W67" i="56"/>
  <c r="W207" i="56"/>
  <c r="W165" i="56"/>
  <c r="W151" i="56"/>
  <c r="W123" i="56"/>
  <c r="W95" i="56"/>
  <c r="W53" i="56"/>
  <c r="W22" i="56"/>
  <c r="W218" i="56"/>
  <c r="W36" i="56"/>
  <c r="W176" i="56"/>
  <c r="W106" i="56"/>
  <c r="W64" i="56"/>
  <c r="W50" i="56"/>
  <c r="W162" i="56"/>
  <c r="W78" i="56"/>
  <c r="W148" i="56"/>
  <c r="W120" i="56"/>
  <c r="W190" i="56"/>
  <c r="W204" i="56"/>
  <c r="W134" i="56"/>
  <c r="W92" i="56"/>
  <c r="G20" i="56"/>
  <c r="G216" i="56"/>
  <c r="G160" i="56"/>
  <c r="G174" i="56"/>
  <c r="G118" i="56"/>
  <c r="G188" i="56"/>
  <c r="G104" i="56"/>
  <c r="G76" i="56"/>
  <c r="G62" i="56"/>
  <c r="G146" i="56"/>
  <c r="G202" i="56"/>
  <c r="G48" i="56"/>
  <c r="G132" i="56"/>
  <c r="G34" i="56"/>
  <c r="G90" i="56"/>
  <c r="G87" i="56"/>
  <c r="G101" i="56"/>
  <c r="G171" i="56"/>
  <c r="G31" i="56"/>
  <c r="G185" i="56"/>
  <c r="G129" i="56"/>
  <c r="G115" i="56"/>
  <c r="G59" i="56"/>
  <c r="G143" i="56"/>
  <c r="G199" i="56"/>
  <c r="G157" i="56"/>
  <c r="G213" i="56"/>
  <c r="G45" i="56"/>
  <c r="G73" i="56"/>
  <c r="J17" i="56"/>
  <c r="J213" i="56"/>
  <c r="J143" i="56"/>
  <c r="J171" i="56"/>
  <c r="J115" i="56"/>
  <c r="J31" i="56"/>
  <c r="J87" i="56"/>
  <c r="J185" i="56"/>
  <c r="J59" i="56"/>
  <c r="J157" i="56"/>
  <c r="J73" i="56"/>
  <c r="J129" i="56"/>
  <c r="J199" i="56"/>
  <c r="J101" i="56"/>
  <c r="J45" i="56"/>
  <c r="N26" i="56"/>
  <c r="N222" i="56"/>
  <c r="N166" i="56"/>
  <c r="N138" i="56"/>
  <c r="N180" i="56"/>
  <c r="N40" i="56"/>
  <c r="N208" i="56"/>
  <c r="N68" i="56"/>
  <c r="N124" i="56"/>
  <c r="N82" i="56"/>
  <c r="N96" i="56"/>
  <c r="N194" i="56"/>
  <c r="N54" i="56"/>
  <c r="N110" i="56"/>
  <c r="N152" i="56"/>
  <c r="N22" i="56"/>
  <c r="N218" i="56"/>
  <c r="N148" i="56"/>
  <c r="N190" i="56"/>
  <c r="N134" i="56"/>
  <c r="N36" i="56"/>
  <c r="N204" i="56"/>
  <c r="N176" i="56"/>
  <c r="N106" i="56"/>
  <c r="N162" i="56"/>
  <c r="N50" i="56"/>
  <c r="N64" i="56"/>
  <c r="N120" i="56"/>
  <c r="N78" i="56"/>
  <c r="N92" i="56"/>
  <c r="N18" i="56"/>
  <c r="N214" i="56"/>
  <c r="N46" i="56"/>
  <c r="N158" i="56"/>
  <c r="N130" i="56"/>
  <c r="N144" i="56"/>
  <c r="N32" i="56"/>
  <c r="N172" i="56"/>
  <c r="N102" i="56"/>
  <c r="N116" i="56"/>
  <c r="N186" i="56"/>
  <c r="N60" i="56"/>
  <c r="N74" i="56"/>
  <c r="N88" i="56"/>
  <c r="N200" i="56"/>
  <c r="Z28" i="56"/>
  <c r="Z224" i="56"/>
  <c r="Z112" i="56"/>
  <c r="Z126" i="56"/>
  <c r="Z196" i="56"/>
  <c r="Z98" i="56"/>
  <c r="Z42" i="56"/>
  <c r="Z56" i="56"/>
  <c r="Z84" i="56"/>
  <c r="Z182" i="56"/>
  <c r="Z210" i="56"/>
  <c r="Z154" i="56"/>
  <c r="Z168" i="56"/>
  <c r="Z140" i="56"/>
  <c r="Z70" i="56"/>
  <c r="J27" i="56"/>
  <c r="J223" i="56"/>
  <c r="J97" i="56"/>
  <c r="J153" i="56"/>
  <c r="J69" i="56"/>
  <c r="J55" i="56"/>
  <c r="J83" i="56"/>
  <c r="J195" i="56"/>
  <c r="J41" i="56"/>
  <c r="J209" i="56"/>
  <c r="J181" i="56"/>
  <c r="J139" i="56"/>
  <c r="J167" i="56"/>
  <c r="J125" i="56"/>
  <c r="J111" i="56"/>
  <c r="U24" i="56"/>
  <c r="U220" i="56"/>
  <c r="U178" i="56"/>
  <c r="U122" i="56"/>
  <c r="U206" i="56"/>
  <c r="U66" i="56"/>
  <c r="U94" i="56"/>
  <c r="U80" i="56"/>
  <c r="U164" i="56"/>
  <c r="U150" i="56"/>
  <c r="U52" i="56"/>
  <c r="U108" i="56"/>
  <c r="U192" i="56"/>
  <c r="U136" i="56"/>
  <c r="U38" i="56"/>
  <c r="U20" i="56"/>
  <c r="U216" i="56"/>
  <c r="U34" i="56"/>
  <c r="U118" i="56"/>
  <c r="U160" i="56"/>
  <c r="U48" i="56"/>
  <c r="U188" i="56"/>
  <c r="U202" i="56"/>
  <c r="U76" i="56"/>
  <c r="U104" i="56"/>
  <c r="U132" i="56"/>
  <c r="U174" i="56"/>
  <c r="U62" i="56"/>
  <c r="U90" i="56"/>
  <c r="U146" i="56"/>
  <c r="R19" i="56"/>
  <c r="R215" i="56"/>
  <c r="R89" i="56"/>
  <c r="R75" i="56"/>
  <c r="R61" i="56"/>
  <c r="R47" i="56"/>
  <c r="R33" i="56"/>
  <c r="R131" i="56"/>
  <c r="R159" i="56"/>
  <c r="R201" i="56"/>
  <c r="R173" i="56"/>
  <c r="R103" i="56"/>
  <c r="R145" i="56"/>
  <c r="R187" i="56"/>
  <c r="R117" i="56"/>
  <c r="T22" i="56"/>
  <c r="T218" i="56"/>
  <c r="T134" i="56"/>
  <c r="T36" i="56"/>
  <c r="T106" i="56"/>
  <c r="T120" i="56"/>
  <c r="T64" i="56"/>
  <c r="T176" i="56"/>
  <c r="T204" i="56"/>
  <c r="T50" i="56"/>
  <c r="T78" i="56"/>
  <c r="T92" i="56"/>
  <c r="T190" i="56"/>
  <c r="T148" i="56"/>
  <c r="T162" i="56"/>
  <c r="T18" i="56"/>
  <c r="T214" i="56"/>
  <c r="T32" i="56"/>
  <c r="T130" i="56"/>
  <c r="T102" i="56"/>
  <c r="T116" i="56"/>
  <c r="T46" i="56"/>
  <c r="T74" i="56"/>
  <c r="T60" i="56"/>
  <c r="T158" i="56"/>
  <c r="T200" i="56"/>
  <c r="T88" i="56"/>
  <c r="T172" i="56"/>
  <c r="T186" i="56"/>
  <c r="T144" i="56"/>
  <c r="K28" i="56"/>
  <c r="K224" i="56"/>
  <c r="K42" i="56"/>
  <c r="K56" i="56"/>
  <c r="K126" i="56"/>
  <c r="K70" i="56"/>
  <c r="K98" i="56"/>
  <c r="K154" i="56"/>
  <c r="K112" i="56"/>
  <c r="K182" i="56"/>
  <c r="K84" i="56"/>
  <c r="K210" i="56"/>
  <c r="K168" i="56"/>
  <c r="K196" i="56"/>
  <c r="K140" i="56"/>
  <c r="K24" i="56"/>
  <c r="K220" i="56"/>
  <c r="K94" i="56"/>
  <c r="K80" i="56"/>
  <c r="K66" i="56"/>
  <c r="K52" i="56"/>
  <c r="K178" i="56"/>
  <c r="K164" i="56"/>
  <c r="K206" i="56"/>
  <c r="K136" i="56"/>
  <c r="K192" i="56"/>
  <c r="K150" i="56"/>
  <c r="K38" i="56"/>
  <c r="K122" i="56"/>
  <c r="K108" i="56"/>
  <c r="K19" i="56"/>
  <c r="K215" i="56"/>
  <c r="K33" i="56"/>
  <c r="K131" i="56"/>
  <c r="K159" i="56"/>
  <c r="K89" i="56"/>
  <c r="K201" i="56"/>
  <c r="K117" i="56"/>
  <c r="K61" i="56"/>
  <c r="K145" i="56"/>
  <c r="K75" i="56"/>
  <c r="K47" i="56"/>
  <c r="K103" i="56"/>
  <c r="K173" i="56"/>
  <c r="K187" i="56"/>
  <c r="Z19" i="56"/>
  <c r="Z215" i="56"/>
  <c r="Z47" i="56"/>
  <c r="Z201" i="56"/>
  <c r="Z61" i="56"/>
  <c r="Z75" i="56"/>
  <c r="Z89" i="56"/>
  <c r="Z187" i="56"/>
  <c r="Z33" i="56"/>
  <c r="Z131" i="56"/>
  <c r="Z173" i="56"/>
  <c r="Z103" i="56"/>
  <c r="Z145" i="56"/>
  <c r="Z159" i="56"/>
  <c r="Z117" i="56"/>
  <c r="DR84" i="68"/>
  <c r="DR97" i="68"/>
  <c r="CK155" i="68"/>
  <c r="DM52" i="68"/>
  <c r="DM39" i="68"/>
  <c r="DU100" i="68"/>
  <c r="DU87" i="68"/>
  <c r="BY160" i="68"/>
  <c r="CF158" i="68"/>
  <c r="DT105" i="68"/>
  <c r="DT92" i="68"/>
  <c r="CJ168" i="68"/>
  <c r="CJ150" i="68"/>
  <c r="BX148" i="68"/>
  <c r="DL82" i="68"/>
  <c r="DL95" i="68"/>
  <c r="DS104" i="68"/>
  <c r="DS91" i="68"/>
  <c r="DS102" i="68"/>
  <c r="DS89" i="68"/>
  <c r="CA151" i="68"/>
  <c r="DV86" i="68"/>
  <c r="DV99" i="68"/>
  <c r="BV146" i="68"/>
  <c r="DV27" i="68"/>
  <c r="DV66" i="68"/>
  <c r="CH154" i="68"/>
  <c r="DR48" i="68"/>
  <c r="DR35" i="68"/>
  <c r="BY167" i="68"/>
  <c r="CG165" i="68"/>
  <c r="BY165" i="68"/>
  <c r="DU62" i="68"/>
  <c r="DU23" i="68"/>
  <c r="DU47" i="68"/>
  <c r="DU34" i="68"/>
  <c r="CG148" i="68"/>
  <c r="BY157" i="68"/>
  <c r="CJ163" i="68"/>
  <c r="DP21" i="68"/>
  <c r="DP60" i="68"/>
  <c r="BX145" i="68"/>
  <c r="CB144" i="68"/>
  <c r="BX169" i="68"/>
  <c r="BX168" i="68"/>
  <c r="DL104" i="68"/>
  <c r="DL91" i="68"/>
  <c r="DP103" i="68"/>
  <c r="DP90" i="68"/>
  <c r="DL47" i="68"/>
  <c r="DL34" i="68"/>
  <c r="CJ159" i="68"/>
  <c r="BW164" i="68"/>
  <c r="DK100" i="68"/>
  <c r="DK87" i="68"/>
  <c r="DS47" i="68"/>
  <c r="DS34" i="68"/>
  <c r="DO58" i="68"/>
  <c r="DO19" i="68"/>
  <c r="CE146" i="68"/>
  <c r="DS42" i="68"/>
  <c r="DS29" i="68"/>
  <c r="BO126" i="56"/>
  <c r="BO35" i="56"/>
  <c r="BO139" i="56"/>
  <c r="BO87" i="56"/>
  <c r="BO74" i="56"/>
  <c r="BO61" i="56"/>
  <c r="BO48" i="56"/>
  <c r="BO204" i="56"/>
  <c r="BO191" i="56"/>
  <c r="BO178" i="56"/>
  <c r="BO152" i="56"/>
  <c r="BO22" i="56"/>
  <c r="BO165" i="56"/>
  <c r="BO113" i="56"/>
  <c r="BO100" i="56"/>
  <c r="BO200" i="56"/>
  <c r="BO148" i="56"/>
  <c r="BO18" i="56"/>
  <c r="BO174" i="56"/>
  <c r="BO122" i="56"/>
  <c r="BO96" i="56"/>
  <c r="BO31" i="56"/>
  <c r="BO57" i="56"/>
  <c r="BO187" i="56"/>
  <c r="BO135" i="56"/>
  <c r="BO44" i="56"/>
  <c r="BO161" i="56"/>
  <c r="BO109" i="56"/>
  <c r="BO83" i="56"/>
  <c r="BO70" i="56"/>
  <c r="BD59" i="56"/>
  <c r="BD69" i="56"/>
  <c r="BD24" i="56"/>
  <c r="BD79" i="56"/>
  <c r="BD39" i="56"/>
  <c r="BD44" i="56"/>
  <c r="BD49" i="56"/>
  <c r="BD54" i="56"/>
  <c r="BD74" i="56"/>
  <c r="BD29" i="56"/>
  <c r="BD64" i="56"/>
  <c r="BD19" i="56"/>
  <c r="BD14" i="56"/>
  <c r="BD34" i="56"/>
  <c r="DR105" i="68"/>
  <c r="DR92" i="68"/>
  <c r="CH168" i="68"/>
  <c r="BZ168" i="68"/>
  <c r="DV39" i="68"/>
  <c r="DV52" i="68"/>
  <c r="DN91" i="68"/>
  <c r="DN104" i="68"/>
  <c r="BZ153" i="68"/>
  <c r="DN51" i="68"/>
  <c r="DN38" i="68"/>
  <c r="BV152" i="68"/>
  <c r="BZ151" i="68"/>
  <c r="DR61" i="68"/>
  <c r="DR22" i="68"/>
  <c r="CH149" i="68"/>
  <c r="DR21" i="68"/>
  <c r="DR60" i="68"/>
  <c r="DR30" i="68"/>
  <c r="DR43" i="68"/>
  <c r="DV94" i="68"/>
  <c r="DV81" i="68"/>
  <c r="DN94" i="68"/>
  <c r="DN81" i="68"/>
  <c r="DU40" i="68"/>
  <c r="DU53" i="68"/>
  <c r="DQ66" i="68"/>
  <c r="DQ27" i="68"/>
  <c r="DM92" i="68"/>
  <c r="DM105" i="68"/>
  <c r="CK168" i="68"/>
  <c r="BY154" i="68"/>
  <c r="DU91" i="68"/>
  <c r="DU104" i="68"/>
  <c r="DM91" i="68"/>
  <c r="DM104" i="68"/>
  <c r="CG167" i="68"/>
  <c r="DQ25" i="68"/>
  <c r="DQ64" i="68"/>
  <c r="CC152" i="68"/>
  <c r="DM50" i="68"/>
  <c r="DM37" i="68"/>
  <c r="BY151" i="68"/>
  <c r="DQ23" i="68"/>
  <c r="DQ62" i="68"/>
  <c r="CK150" i="68"/>
  <c r="CG164" i="68"/>
  <c r="DQ61" i="68"/>
  <c r="DQ22" i="68"/>
  <c r="CK163" i="68"/>
  <c r="CC163" i="68"/>
  <c r="BY149" i="68"/>
  <c r="DU60" i="68"/>
  <c r="DU21" i="68"/>
  <c r="CG162" i="68"/>
  <c r="DQ98" i="68"/>
  <c r="DQ85" i="68"/>
  <c r="DM46" i="68"/>
  <c r="DM33" i="68"/>
  <c r="CC147" i="68"/>
  <c r="DU58" i="68"/>
  <c r="DU19" i="68"/>
  <c r="DM84" i="68"/>
  <c r="DM97" i="68"/>
  <c r="CK160" i="68"/>
  <c r="CK159" i="68"/>
  <c r="CG145" i="68"/>
  <c r="CC159" i="68"/>
  <c r="BY145" i="68"/>
  <c r="DQ95" i="68"/>
  <c r="DQ82" i="68"/>
  <c r="DM43" i="68"/>
  <c r="DM30" i="68"/>
  <c r="CC144" i="68"/>
  <c r="DL24" i="68"/>
  <c r="DL63" i="68"/>
  <c r="DT20" i="68"/>
  <c r="DT59" i="68"/>
  <c r="CB146" i="68"/>
  <c r="DP95" i="68"/>
  <c r="DP82" i="68"/>
  <c r="DT55" i="68"/>
  <c r="DT16" i="68"/>
  <c r="CJ157" i="68"/>
  <c r="CJ155" i="68"/>
  <c r="DT66" i="68"/>
  <c r="DT27" i="68"/>
  <c r="DP40" i="68"/>
  <c r="DP53" i="68"/>
  <c r="CB154" i="68"/>
  <c r="CB152" i="68"/>
  <c r="DP48" i="68"/>
  <c r="DP35" i="68"/>
  <c r="DL35" i="68"/>
  <c r="DL48" i="68"/>
  <c r="CF148" i="68"/>
  <c r="DP59" i="68"/>
  <c r="DP20" i="68"/>
  <c r="DP96" i="68"/>
  <c r="DP83" i="68"/>
  <c r="CJ145" i="68"/>
  <c r="DL56" i="68"/>
  <c r="DL17" i="68"/>
  <c r="CF143" i="68"/>
  <c r="CI169" i="68"/>
  <c r="CA169" i="68"/>
  <c r="DK53" i="68"/>
  <c r="DK40" i="68"/>
  <c r="CA168" i="68"/>
  <c r="DO91" i="68"/>
  <c r="DO104" i="68"/>
  <c r="CE167" i="68"/>
  <c r="BW167" i="68"/>
  <c r="DS51" i="68"/>
  <c r="DS38" i="68"/>
  <c r="DK90" i="68"/>
  <c r="DK103" i="68"/>
  <c r="CI166" i="68"/>
  <c r="DS24" i="68"/>
  <c r="DS63" i="68"/>
  <c r="DO37" i="68"/>
  <c r="DO50" i="68"/>
  <c r="CI165" i="68"/>
  <c r="CA165" i="68"/>
  <c r="DK49" i="68"/>
  <c r="DK36" i="68"/>
  <c r="DS22" i="68"/>
  <c r="DS61" i="68"/>
  <c r="CI163" i="68"/>
  <c r="BW149" i="68"/>
  <c r="DS60" i="68"/>
  <c r="DS21" i="68"/>
  <c r="DK99" i="68"/>
  <c r="DK86" i="68"/>
  <c r="BW148" i="68"/>
  <c r="DS59" i="68"/>
  <c r="DS20" i="68"/>
  <c r="DO33" i="68"/>
  <c r="DO46" i="68"/>
  <c r="DO97" i="68"/>
  <c r="DO84" i="68"/>
  <c r="DK58" i="68"/>
  <c r="DK19" i="68"/>
  <c r="BW160" i="68"/>
  <c r="DO57" i="68"/>
  <c r="DO18" i="68"/>
  <c r="CE159" i="68"/>
  <c r="DS56" i="68"/>
  <c r="DS17" i="68"/>
  <c r="CE144" i="68"/>
  <c r="DS81" i="68"/>
  <c r="DS94" i="68"/>
  <c r="DK55" i="68"/>
  <c r="DK16" i="68"/>
  <c r="BW157" i="68"/>
  <c r="BZ152" i="68"/>
  <c r="DR37" i="68"/>
  <c r="DR50" i="68"/>
  <c r="CD151" i="68"/>
  <c r="DR36" i="68"/>
  <c r="DR49" i="68"/>
  <c r="BV164" i="68"/>
  <c r="DV48" i="68"/>
  <c r="DV35" i="68"/>
  <c r="DN85" i="68"/>
  <c r="DN98" i="68"/>
  <c r="DV58" i="68"/>
  <c r="DV19" i="68"/>
  <c r="CD159" i="68"/>
  <c r="DN17" i="68"/>
  <c r="DN56" i="68"/>
  <c r="DR42" i="68"/>
  <c r="DR29" i="68"/>
  <c r="BI40" i="56"/>
  <c r="BI35" i="56"/>
  <c r="BI15" i="56"/>
  <c r="BI30" i="56"/>
  <c r="BI20" i="56"/>
  <c r="BI50" i="56"/>
  <c r="BI25" i="56"/>
  <c r="BI80" i="56"/>
  <c r="BI65" i="56"/>
  <c r="BI75" i="56"/>
  <c r="BI70" i="56"/>
  <c r="BI45" i="56"/>
  <c r="BI55" i="56"/>
  <c r="BI60" i="56"/>
  <c r="BP188" i="56"/>
  <c r="BP136" i="56"/>
  <c r="BP84" i="56"/>
  <c r="BP175" i="56"/>
  <c r="BP32" i="56"/>
  <c r="BP201" i="56"/>
  <c r="BP149" i="56"/>
  <c r="BP58" i="56"/>
  <c r="BP45" i="56"/>
  <c r="BP19" i="56"/>
  <c r="BP97" i="56"/>
  <c r="BP162" i="56"/>
  <c r="BP110" i="56"/>
  <c r="BP123" i="56"/>
  <c r="BP71" i="56"/>
  <c r="BO82" i="56"/>
  <c r="BO17" i="56"/>
  <c r="BO69" i="56"/>
  <c r="BO43" i="56"/>
  <c r="BO30" i="56"/>
  <c r="BO56" i="56"/>
  <c r="BO134" i="56"/>
  <c r="BO121" i="56"/>
  <c r="BO199" i="56"/>
  <c r="BO186" i="56"/>
  <c r="BO173" i="56"/>
  <c r="BO108" i="56"/>
  <c r="BO95" i="56"/>
  <c r="BO147" i="56"/>
  <c r="BO160" i="56"/>
  <c r="BH38" i="56"/>
  <c r="BH13" i="56"/>
  <c r="BH53" i="56"/>
  <c r="BH78" i="56"/>
  <c r="BH68" i="56"/>
  <c r="BH33" i="56"/>
  <c r="BH18" i="56"/>
  <c r="BH48" i="56"/>
  <c r="BH23" i="56"/>
  <c r="BH58" i="56"/>
  <c r="BH28" i="56"/>
  <c r="BH63" i="56"/>
  <c r="BH73" i="56"/>
  <c r="BH43" i="56"/>
  <c r="BC71" i="56"/>
  <c r="BC51" i="56"/>
  <c r="BC26" i="56"/>
  <c r="BC61" i="56"/>
  <c r="BC31" i="56"/>
  <c r="BC46" i="56"/>
  <c r="BC36" i="56"/>
  <c r="BC66" i="56"/>
  <c r="BC16" i="56"/>
  <c r="BC41" i="56"/>
  <c r="BC21" i="56"/>
  <c r="BC76" i="56"/>
  <c r="BC56" i="56"/>
  <c r="BC81" i="56"/>
  <c r="BJ30" i="56"/>
  <c r="BJ80" i="56"/>
  <c r="BJ25" i="56"/>
  <c r="BJ75" i="56"/>
  <c r="BJ70" i="56"/>
  <c r="BJ55" i="56"/>
  <c r="BJ15" i="56"/>
  <c r="BJ65" i="56"/>
  <c r="BJ60" i="56"/>
  <c r="BJ35" i="56"/>
  <c r="BJ50" i="56"/>
  <c r="BJ40" i="56"/>
  <c r="BJ45" i="56"/>
  <c r="BJ20" i="56"/>
  <c r="BQ180" i="56"/>
  <c r="BQ24" i="56"/>
  <c r="BQ37" i="56"/>
  <c r="BQ102" i="56"/>
  <c r="BQ89" i="56"/>
  <c r="BQ115" i="56"/>
  <c r="BQ193" i="56"/>
  <c r="BQ76" i="56"/>
  <c r="BQ63" i="56"/>
  <c r="BQ50" i="56"/>
  <c r="BQ141" i="56"/>
  <c r="BQ167" i="56"/>
  <c r="BQ128" i="56"/>
  <c r="BQ206" i="56"/>
  <c r="BQ154" i="56"/>
  <c r="BQ200" i="56"/>
  <c r="BQ18" i="56"/>
  <c r="BQ96" i="56"/>
  <c r="BQ174" i="56"/>
  <c r="BQ135" i="56"/>
  <c r="BQ44" i="56"/>
  <c r="BQ31" i="56"/>
  <c r="BQ70" i="56"/>
  <c r="BQ148" i="56"/>
  <c r="BQ57" i="56"/>
  <c r="BQ122" i="56"/>
  <c r="BQ161" i="56"/>
  <c r="BQ109" i="56"/>
  <c r="BQ187" i="56"/>
  <c r="BQ83" i="56"/>
  <c r="BQ69" i="56"/>
  <c r="BQ160" i="56"/>
  <c r="BQ147" i="56"/>
  <c r="BQ121" i="56"/>
  <c r="BQ43" i="56"/>
  <c r="BQ134" i="56"/>
  <c r="BQ82" i="56"/>
  <c r="BQ186" i="56"/>
  <c r="BQ17" i="56"/>
  <c r="BQ108" i="56"/>
  <c r="BQ30" i="56"/>
  <c r="BQ95" i="56"/>
  <c r="BQ199" i="56"/>
  <c r="BQ56" i="56"/>
  <c r="BQ173" i="56"/>
  <c r="BO136" i="56"/>
  <c r="BO58" i="56"/>
  <c r="BO201" i="56"/>
  <c r="BO45" i="56"/>
  <c r="BO97" i="56"/>
  <c r="BO175" i="56"/>
  <c r="BO123" i="56"/>
  <c r="BO149" i="56"/>
  <c r="BO162" i="56"/>
  <c r="BO84" i="56"/>
  <c r="BO71" i="56"/>
  <c r="BO110" i="56"/>
  <c r="BO32" i="56"/>
  <c r="BO188" i="56"/>
  <c r="BO19" i="56"/>
  <c r="BD26" i="56"/>
  <c r="BD56" i="56"/>
  <c r="BD71" i="56"/>
  <c r="BD16" i="56"/>
  <c r="BD41" i="56"/>
  <c r="BD61" i="56"/>
  <c r="BD51" i="56"/>
  <c r="BD31" i="56"/>
  <c r="BD66" i="56"/>
  <c r="BD46" i="56"/>
  <c r="BD36" i="56"/>
  <c r="BD21" i="56"/>
  <c r="BD76" i="56"/>
  <c r="BD81" i="56"/>
  <c r="BZ159" i="68"/>
  <c r="CC155" i="68"/>
  <c r="CC168" i="68"/>
  <c r="DQ84" i="68"/>
  <c r="DQ97" i="68"/>
  <c r="DM19" i="68"/>
  <c r="DM58" i="68"/>
  <c r="CF152" i="68"/>
  <c r="DL92" i="68"/>
  <c r="DL105" i="68"/>
  <c r="CB168" i="68"/>
  <c r="DT26" i="68"/>
  <c r="DT65" i="68"/>
  <c r="DO52" i="68"/>
  <c r="DO39" i="68"/>
  <c r="DK51" i="68"/>
  <c r="DK38" i="68"/>
  <c r="CI151" i="68"/>
  <c r="CA163" i="68"/>
  <c r="DK20" i="68"/>
  <c r="DK59" i="68"/>
  <c r="CA147" i="68"/>
  <c r="DO45" i="68"/>
  <c r="DO32" i="68"/>
  <c r="DN62" i="68"/>
  <c r="DN23" i="68"/>
  <c r="BG30" i="56"/>
  <c r="BG15" i="56"/>
  <c r="BG40" i="56"/>
  <c r="BG55" i="56"/>
  <c r="BG70" i="56"/>
  <c r="BG50" i="56"/>
  <c r="BG65" i="56"/>
  <c r="BG35" i="56"/>
  <c r="BG20" i="56"/>
  <c r="BG60" i="56"/>
  <c r="BG80" i="56"/>
  <c r="BG75" i="56"/>
  <c r="BG45" i="56"/>
  <c r="BG25" i="56"/>
  <c r="CD150" i="68"/>
  <c r="DR32" i="68"/>
  <c r="DR45" i="68"/>
  <c r="DN29" i="68"/>
  <c r="DN42" i="68"/>
  <c r="BY169" i="68"/>
  <c r="DM65" i="68"/>
  <c r="DM26" i="68"/>
  <c r="DM88" i="68"/>
  <c r="DM101" i="68"/>
  <c r="DU42" i="68"/>
  <c r="DU29" i="68"/>
  <c r="CK143" i="68"/>
  <c r="DT53" i="68"/>
  <c r="DT40" i="68"/>
  <c r="BX165" i="68"/>
  <c r="CJ144" i="68"/>
  <c r="CF157" i="68"/>
  <c r="CA154" i="68"/>
  <c r="CI152" i="68"/>
  <c r="DO88" i="68"/>
  <c r="DO101" i="68"/>
  <c r="DS35" i="68"/>
  <c r="DS48" i="68"/>
  <c r="CH144" i="68"/>
  <c r="BV158" i="68"/>
  <c r="BO73" i="56"/>
  <c r="BO47" i="56"/>
  <c r="BO86" i="56"/>
  <c r="BO34" i="56"/>
  <c r="BO203" i="56"/>
  <c r="BO99" i="56"/>
  <c r="BO190" i="56"/>
  <c r="BO21" i="56"/>
  <c r="BO125" i="56"/>
  <c r="BO112" i="56"/>
  <c r="BO177" i="56"/>
  <c r="BO151" i="56"/>
  <c r="BO138" i="56"/>
  <c r="BO164" i="56"/>
  <c r="BO60" i="56"/>
  <c r="DV65" i="68"/>
  <c r="DV26" i="68"/>
  <c r="CH153" i="68"/>
  <c r="BZ167" i="68"/>
  <c r="DN25" i="68"/>
  <c r="DN64" i="68"/>
  <c r="DN37" i="68"/>
  <c r="DN50" i="68"/>
  <c r="BZ165" i="68"/>
  <c r="CD149" i="68"/>
  <c r="DR86" i="68"/>
  <c r="DR99" i="68"/>
  <c r="CH148" i="68"/>
  <c r="DR33" i="68"/>
  <c r="DR46" i="68"/>
  <c r="DR44" i="68"/>
  <c r="DR31" i="68"/>
  <c r="DN55" i="68"/>
  <c r="DN16" i="68"/>
  <c r="CH143" i="68"/>
  <c r="BY155" i="68"/>
  <c r="BY168" i="68"/>
  <c r="DU52" i="68"/>
  <c r="DU39" i="68"/>
  <c r="DQ38" i="68"/>
  <c r="DQ51" i="68"/>
  <c r="CC166" i="68"/>
  <c r="DU50" i="68"/>
  <c r="DU37" i="68"/>
  <c r="DM24" i="68"/>
  <c r="DM63" i="68"/>
  <c r="CG151" i="68"/>
  <c r="DU88" i="68"/>
  <c r="DU101" i="68"/>
  <c r="DQ36" i="68"/>
  <c r="DQ49" i="68"/>
  <c r="DQ87" i="68"/>
  <c r="DQ100" i="68"/>
  <c r="DM48" i="68"/>
  <c r="DM35" i="68"/>
  <c r="CG149" i="68"/>
  <c r="DU99" i="68"/>
  <c r="DU86" i="68"/>
  <c r="DQ34" i="68"/>
  <c r="DQ47" i="68"/>
  <c r="CC162" i="68"/>
  <c r="DQ32" i="68"/>
  <c r="DQ45" i="68"/>
  <c r="CG160" i="68"/>
  <c r="DU83" i="68"/>
  <c r="DU96" i="68"/>
  <c r="DQ18" i="68"/>
  <c r="DQ57" i="68"/>
  <c r="DM56" i="68"/>
  <c r="DM17" i="68"/>
  <c r="CC158" i="68"/>
  <c r="DU55" i="68"/>
  <c r="DU16" i="68"/>
  <c r="DM94" i="68"/>
  <c r="DM81" i="68"/>
  <c r="CK157" i="68"/>
  <c r="CG143" i="68"/>
  <c r="DL51" i="68"/>
  <c r="DL38" i="68"/>
  <c r="BX152" i="68"/>
  <c r="DL89" i="68"/>
  <c r="DL102" i="68"/>
  <c r="CJ151" i="68"/>
  <c r="DT22" i="68"/>
  <c r="DT61" i="68"/>
  <c r="CJ162" i="68"/>
  <c r="DT46" i="68"/>
  <c r="DT33" i="68"/>
  <c r="CB160" i="68"/>
  <c r="DL57" i="68"/>
  <c r="DL18" i="68"/>
  <c r="CB158" i="68"/>
  <c r="DT81" i="68"/>
  <c r="DT94" i="68"/>
  <c r="CB157" i="68"/>
  <c r="CJ169" i="68"/>
  <c r="CJ154" i="68"/>
  <c r="CF168" i="68"/>
  <c r="DT104" i="68"/>
  <c r="DT91" i="68"/>
  <c r="DP39" i="68"/>
  <c r="DP52" i="68"/>
  <c r="CF153" i="68"/>
  <c r="DP25" i="68"/>
  <c r="DP64" i="68"/>
  <c r="CB166" i="68"/>
  <c r="DL22" i="68"/>
  <c r="DL61" i="68"/>
  <c r="DT45" i="68"/>
  <c r="DT32" i="68"/>
  <c r="BX146" i="68"/>
  <c r="CB159" i="68"/>
  <c r="DS66" i="68"/>
  <c r="DS27" i="68"/>
  <c r="DK92" i="68"/>
  <c r="DK105" i="68"/>
  <c r="CI154" i="68"/>
  <c r="DK39" i="68"/>
  <c r="DK52" i="68"/>
  <c r="DO25" i="68"/>
  <c r="DO64" i="68"/>
  <c r="CE166" i="68"/>
  <c r="DO89" i="68"/>
  <c r="DO102" i="68"/>
  <c r="DS23" i="68"/>
  <c r="DS62" i="68"/>
  <c r="CI164" i="68"/>
  <c r="BW150" i="68"/>
  <c r="DS100" i="68"/>
  <c r="DS87" i="68"/>
  <c r="BW163" i="68"/>
  <c r="DO21" i="68"/>
  <c r="DO60" i="68"/>
  <c r="CI148" i="68"/>
  <c r="CI161" i="68"/>
  <c r="CA161" i="68"/>
  <c r="DK45" i="68"/>
  <c r="DK32" i="68"/>
  <c r="DO96" i="68"/>
  <c r="DO83" i="68"/>
  <c r="DO17" i="68"/>
  <c r="DO56" i="68"/>
  <c r="CE158" i="68"/>
  <c r="CA158" i="68"/>
  <c r="DO29" i="68"/>
  <c r="DO42" i="68"/>
  <c r="CE143" i="68"/>
  <c r="CD165" i="68"/>
  <c r="DR101" i="68"/>
  <c r="DR88" i="68"/>
  <c r="CH164" i="68"/>
  <c r="BZ150" i="68"/>
  <c r="DV61" i="68"/>
  <c r="DV22" i="68"/>
  <c r="DN60" i="68"/>
  <c r="DN21" i="68"/>
  <c r="CD148" i="68"/>
  <c r="DV59" i="68"/>
  <c r="DV20" i="68"/>
  <c r="CH161" i="68"/>
  <c r="BZ147" i="68"/>
  <c r="BV147" i="68"/>
  <c r="DN97" i="68"/>
  <c r="DN84" i="68"/>
  <c r="DV31" i="68"/>
  <c r="DV44" i="68"/>
  <c r="DN95" i="68"/>
  <c r="DN82" i="68"/>
  <c r="CH158" i="68"/>
  <c r="DR55" i="68"/>
  <c r="DR16" i="68"/>
  <c r="BI36" i="56"/>
  <c r="BI46" i="56"/>
  <c r="BI16" i="56"/>
  <c r="BI41" i="56"/>
  <c r="BI31" i="56"/>
  <c r="BI56" i="56"/>
  <c r="BI81" i="56"/>
  <c r="BI71" i="56"/>
  <c r="BI21" i="56"/>
  <c r="BI76" i="56"/>
  <c r="BI66" i="56"/>
  <c r="BI51" i="56"/>
  <c r="BI61" i="56"/>
  <c r="BI26" i="56"/>
  <c r="BH64" i="56"/>
  <c r="BH29" i="56"/>
  <c r="BH79" i="56"/>
  <c r="BH39" i="56"/>
  <c r="BH34" i="56"/>
  <c r="BH44" i="56"/>
  <c r="BH59" i="56"/>
  <c r="BH69" i="56"/>
  <c r="BH14" i="56"/>
  <c r="BH54" i="56"/>
  <c r="BH74" i="56"/>
  <c r="BH49" i="56"/>
  <c r="BH24" i="56"/>
  <c r="BH19" i="56"/>
  <c r="BP55" i="56"/>
  <c r="BP198" i="56"/>
  <c r="BP94" i="56"/>
  <c r="BP185" i="56"/>
  <c r="BP81" i="56"/>
  <c r="BP146" i="56"/>
  <c r="BP133" i="56"/>
  <c r="BP42" i="56"/>
  <c r="BP172" i="56"/>
  <c r="BP159" i="56"/>
  <c r="BP120" i="56"/>
  <c r="BP107" i="56"/>
  <c r="BP68" i="56"/>
  <c r="BP29" i="56"/>
  <c r="BP16" i="56"/>
  <c r="BE73" i="56"/>
  <c r="BE63" i="56"/>
  <c r="BE48" i="56"/>
  <c r="BE23" i="56"/>
  <c r="BE28" i="56"/>
  <c r="BE33" i="56"/>
  <c r="BE78" i="56"/>
  <c r="BE68" i="56"/>
  <c r="BE38" i="56"/>
  <c r="BE53" i="56"/>
  <c r="BE13" i="56"/>
  <c r="BE58" i="56"/>
  <c r="BE43" i="56"/>
  <c r="BE18" i="56"/>
  <c r="BD70" i="56"/>
  <c r="BD25" i="56"/>
  <c r="BD75" i="56"/>
  <c r="BD40" i="56"/>
  <c r="BD35" i="56"/>
  <c r="BD55" i="56"/>
  <c r="BD80" i="56"/>
  <c r="BD15" i="56"/>
  <c r="BD45" i="56"/>
  <c r="BD30" i="56"/>
  <c r="BD50" i="56"/>
  <c r="BD60" i="56"/>
  <c r="BD65" i="56"/>
  <c r="BD20" i="56"/>
  <c r="DK32" i="56"/>
  <c r="DK186" i="56" s="1"/>
  <c r="DK46" i="56"/>
  <c r="DK200" i="56" s="1"/>
  <c r="DK144" i="56"/>
  <c r="DK158" i="56"/>
  <c r="DK74" i="56"/>
  <c r="DK116" i="56"/>
  <c r="DK88" i="56"/>
  <c r="DK18" i="56"/>
  <c r="DK172" i="56" s="1"/>
  <c r="DK102" i="56"/>
  <c r="DK130" i="56"/>
  <c r="DK60" i="56"/>
  <c r="BC18" i="56"/>
  <c r="BC43" i="56"/>
  <c r="BC68" i="56"/>
  <c r="BC13" i="56"/>
  <c r="BC28" i="56"/>
  <c r="BC33" i="56"/>
  <c r="BC78" i="56"/>
  <c r="BC58" i="56"/>
  <c r="BC53" i="56"/>
  <c r="BC73" i="56"/>
  <c r="BC48" i="56"/>
  <c r="BC23" i="56"/>
  <c r="BC38" i="56"/>
  <c r="BC63" i="56"/>
  <c r="BQ103" i="56"/>
  <c r="BQ64" i="56"/>
  <c r="BQ51" i="56"/>
  <c r="BQ90" i="56"/>
  <c r="BQ168" i="56"/>
  <c r="BQ38" i="56"/>
  <c r="BQ194" i="56"/>
  <c r="BQ142" i="56"/>
  <c r="BQ77" i="56"/>
  <c r="BQ181" i="56"/>
  <c r="BQ155" i="56"/>
  <c r="BQ25" i="56"/>
  <c r="BQ129" i="56"/>
  <c r="BQ207" i="56"/>
  <c r="BQ116" i="56"/>
  <c r="BE50" i="56"/>
  <c r="BE40" i="56"/>
  <c r="BE70" i="56"/>
  <c r="BE65" i="56"/>
  <c r="BE75" i="56"/>
  <c r="BE80" i="56"/>
  <c r="BE25" i="56"/>
  <c r="BE35" i="56"/>
  <c r="BE60" i="56"/>
  <c r="BE55" i="56"/>
  <c r="BE30" i="56"/>
  <c r="BE20" i="56"/>
  <c r="BE45" i="56"/>
  <c r="BE15" i="56"/>
  <c r="DR98" i="68"/>
  <c r="DR85" i="68"/>
  <c r="CH160" i="68"/>
  <c r="DU27" i="68"/>
  <c r="DU66" i="68"/>
  <c r="BY153" i="68"/>
  <c r="CK164" i="68"/>
  <c r="CK162" i="68"/>
  <c r="CB162" i="68"/>
  <c r="CB147" i="68"/>
  <c r="CF160" i="68"/>
  <c r="BX155" i="68"/>
  <c r="CJ153" i="68"/>
  <c r="DP61" i="68"/>
  <c r="DP22" i="68"/>
  <c r="DT60" i="68"/>
  <c r="DT21" i="68"/>
  <c r="BW162" i="68"/>
  <c r="DS96" i="68"/>
  <c r="DS83" i="68"/>
  <c r="BV162" i="68"/>
  <c r="DN32" i="68"/>
  <c r="DN45" i="68"/>
  <c r="BC75" i="56"/>
  <c r="BC60" i="56"/>
  <c r="BC45" i="56"/>
  <c r="BC65" i="56"/>
  <c r="BC40" i="56"/>
  <c r="BC20" i="56"/>
  <c r="BC35" i="56"/>
  <c r="BC55" i="56"/>
  <c r="BC25" i="56"/>
  <c r="BC80" i="56"/>
  <c r="BC70" i="56"/>
  <c r="BC15" i="56"/>
  <c r="BC50" i="56"/>
  <c r="BC30" i="56"/>
  <c r="BJ19" i="56"/>
  <c r="BJ39" i="56"/>
  <c r="BJ74" i="56"/>
  <c r="BJ34" i="56"/>
  <c r="BJ54" i="56"/>
  <c r="BJ69" i="56"/>
  <c r="BJ14" i="56"/>
  <c r="BJ44" i="56"/>
  <c r="BJ59" i="56"/>
  <c r="BJ49" i="56"/>
  <c r="BJ29" i="56"/>
  <c r="BJ24" i="56"/>
  <c r="BJ79" i="56"/>
  <c r="BJ64" i="56"/>
  <c r="BF56" i="56"/>
  <c r="BF61" i="56"/>
  <c r="BF21" i="56"/>
  <c r="BF31" i="56"/>
  <c r="BF46" i="56"/>
  <c r="BF26" i="56"/>
  <c r="BF66" i="56"/>
  <c r="BF36" i="56"/>
  <c r="BF76" i="56"/>
  <c r="BF81" i="56"/>
  <c r="BF71" i="56"/>
  <c r="BF41" i="56"/>
  <c r="BF16" i="56"/>
  <c r="BF51" i="56"/>
  <c r="BP206" i="56"/>
  <c r="BP102" i="56"/>
  <c r="BP193" i="56"/>
  <c r="BP50" i="56"/>
  <c r="BP154" i="56"/>
  <c r="BP63" i="56"/>
  <c r="BP141" i="56"/>
  <c r="BP128" i="56"/>
  <c r="BP115" i="56"/>
  <c r="BP76" i="56"/>
  <c r="BP89" i="56"/>
  <c r="BP180" i="56"/>
  <c r="BP37" i="56"/>
  <c r="BP24" i="56"/>
  <c r="BP167" i="56"/>
  <c r="DN65" i="68"/>
  <c r="DN26" i="68"/>
  <c r="CD147" i="68"/>
  <c r="DQ102" i="68"/>
  <c r="DQ89" i="68"/>
  <c r="CG161" i="68"/>
  <c r="DU44" i="68"/>
  <c r="DU31" i="68"/>
  <c r="DM44" i="68"/>
  <c r="DM31" i="68"/>
  <c r="DL90" i="68"/>
  <c r="DL103" i="68"/>
  <c r="CF150" i="68"/>
  <c r="CB163" i="68"/>
  <c r="CJ148" i="68"/>
  <c r="CB161" i="68"/>
  <c r="CJ164" i="68"/>
  <c r="DL94" i="68"/>
  <c r="DL81" i="68"/>
  <c r="CI155" i="68"/>
  <c r="CA155" i="68"/>
  <c r="CI149" i="68"/>
  <c r="CE145" i="68"/>
  <c r="DS43" i="68"/>
  <c r="DS30" i="68"/>
  <c r="DK82" i="68"/>
  <c r="DK95" i="68"/>
  <c r="DK81" i="68"/>
  <c r="DK94" i="68"/>
  <c r="DN34" i="68"/>
  <c r="DN47" i="68"/>
  <c r="DV46" i="68"/>
  <c r="DV33" i="68"/>
  <c r="BV145" i="68"/>
  <c r="BI69" i="56"/>
  <c r="BI29" i="56"/>
  <c r="BI39" i="56"/>
  <c r="BI49" i="56"/>
  <c r="BI74" i="56"/>
  <c r="BI14" i="56"/>
  <c r="BI59" i="56"/>
  <c r="BI64" i="56"/>
  <c r="BI79" i="56"/>
  <c r="BI54" i="56"/>
  <c r="BI19" i="56"/>
  <c r="BI34" i="56"/>
  <c r="BI24" i="56"/>
  <c r="BI44" i="56"/>
  <c r="BP61" i="56"/>
  <c r="BP74" i="56"/>
  <c r="BP48" i="56"/>
  <c r="BP178" i="56"/>
  <c r="BP165" i="56"/>
  <c r="BP126" i="56"/>
  <c r="BP113" i="56"/>
  <c r="BP22" i="56"/>
  <c r="BP204" i="56"/>
  <c r="BP191" i="56"/>
  <c r="BP152" i="56"/>
  <c r="BP35" i="56"/>
  <c r="BP139" i="56"/>
  <c r="BP100" i="56"/>
  <c r="BP87" i="56"/>
  <c r="BZ155" i="68"/>
  <c r="DR66" i="68"/>
  <c r="DR27" i="68"/>
  <c r="DN40" i="68"/>
  <c r="DN53" i="68"/>
  <c r="CD154" i="68"/>
  <c r="BV154" i="68"/>
  <c r="CH167" i="68"/>
  <c r="BV153" i="68"/>
  <c r="DV51" i="68"/>
  <c r="DV38" i="68"/>
  <c r="DN90" i="68"/>
  <c r="DN103" i="68"/>
  <c r="CD166" i="68"/>
  <c r="DV36" i="68"/>
  <c r="DV49" i="68"/>
  <c r="CD164" i="68"/>
  <c r="CH162" i="68"/>
  <c r="DR59" i="68"/>
  <c r="DR20" i="68"/>
  <c r="CH146" i="68"/>
  <c r="BZ160" i="68"/>
  <c r="DR18" i="68"/>
  <c r="DR57" i="68"/>
  <c r="DR17" i="68"/>
  <c r="DR56" i="68"/>
  <c r="BZ144" i="68"/>
  <c r="BZ143" i="68"/>
  <c r="CG155" i="68"/>
  <c r="DU105" i="68"/>
  <c r="DU92" i="68"/>
  <c r="CG154" i="68"/>
  <c r="DU65" i="68"/>
  <c r="DU26" i="68"/>
  <c r="CC153" i="68"/>
  <c r="DQ103" i="68"/>
  <c r="DQ90" i="68"/>
  <c r="DM51" i="68"/>
  <c r="DM38" i="68"/>
  <c r="BY166" i="68"/>
  <c r="DM102" i="68"/>
  <c r="DM89" i="68"/>
  <c r="CG150" i="68"/>
  <c r="DQ21" i="68"/>
  <c r="DQ60" i="68"/>
  <c r="CC148" i="68"/>
  <c r="DU46" i="68"/>
  <c r="DU33" i="68"/>
  <c r="DM20" i="68"/>
  <c r="DM59" i="68"/>
  <c r="CC161" i="68"/>
  <c r="DQ19" i="68"/>
  <c r="DQ58" i="68"/>
  <c r="DM82" i="68"/>
  <c r="DM95" i="68"/>
  <c r="CK144" i="68"/>
  <c r="DU94" i="68"/>
  <c r="DU81" i="68"/>
  <c r="DQ42" i="68"/>
  <c r="DQ29" i="68"/>
  <c r="CJ165" i="68"/>
  <c r="DT49" i="68"/>
  <c r="DT36" i="68"/>
  <c r="CF164" i="68"/>
  <c r="CB148" i="68"/>
  <c r="DT85" i="68"/>
  <c r="DT98" i="68"/>
  <c r="DL59" i="68"/>
  <c r="DL20" i="68"/>
  <c r="DP32" i="68"/>
  <c r="DP45" i="68"/>
  <c r="DL31" i="68"/>
  <c r="DL44" i="68"/>
  <c r="CJ143" i="68"/>
  <c r="CF155" i="68"/>
  <c r="DP66" i="68"/>
  <c r="DP27" i="68"/>
  <c r="BX154" i="68"/>
  <c r="DP65" i="68"/>
  <c r="DP26" i="68"/>
  <c r="CF167" i="68"/>
  <c r="CB153" i="68"/>
  <c r="DT51" i="68"/>
  <c r="DT38" i="68"/>
  <c r="DP63" i="68"/>
  <c r="DP24" i="68"/>
  <c r="DP49" i="68"/>
  <c r="DP36" i="68"/>
  <c r="DP100" i="68"/>
  <c r="DP87" i="68"/>
  <c r="DL60" i="68"/>
  <c r="DL21" i="68"/>
  <c r="BX162" i="68"/>
  <c r="DP33" i="68"/>
  <c r="DP46" i="68"/>
  <c r="CF161" i="68"/>
  <c r="DT19" i="68"/>
  <c r="DT58" i="68"/>
  <c r="BX160" i="68"/>
  <c r="DT57" i="68"/>
  <c r="DT18" i="68"/>
  <c r="CB145" i="68"/>
  <c r="DT95" i="68"/>
  <c r="DT82" i="68"/>
  <c r="CJ158" i="68"/>
  <c r="DS53" i="68"/>
  <c r="DS40" i="68"/>
  <c r="CI168" i="68"/>
  <c r="DK65" i="68"/>
  <c r="DK26" i="68"/>
  <c r="CE153" i="68"/>
  <c r="BW153" i="68"/>
  <c r="DS90" i="68"/>
  <c r="DS103" i="68"/>
  <c r="CE152" i="68"/>
  <c r="DO63" i="68"/>
  <c r="DO24" i="68"/>
  <c r="CE151" i="68"/>
  <c r="BW151" i="68"/>
  <c r="DS49" i="68"/>
  <c r="DS36" i="68"/>
  <c r="DK101" i="68"/>
  <c r="DK88" i="68"/>
  <c r="CI150" i="68"/>
  <c r="DO48" i="68"/>
  <c r="DO35" i="68"/>
  <c r="CE149" i="68"/>
  <c r="DS99" i="68"/>
  <c r="DS86" i="68"/>
  <c r="CE162" i="68"/>
  <c r="DO59" i="68"/>
  <c r="DO20" i="68"/>
  <c r="CE147" i="68"/>
  <c r="BW147" i="68"/>
  <c r="DK84" i="68"/>
  <c r="DK97" i="68"/>
  <c r="CI160" i="68"/>
  <c r="BW146" i="68"/>
  <c r="DK31" i="68"/>
  <c r="DK44" i="68"/>
  <c r="CA145" i="68"/>
  <c r="DO30" i="68"/>
  <c r="DO43" i="68"/>
  <c r="DS55" i="68"/>
  <c r="DS16" i="68"/>
  <c r="CI157" i="68"/>
  <c r="CH166" i="68"/>
  <c r="DV102" i="68"/>
  <c r="DV89" i="68"/>
  <c r="DV100" i="68"/>
  <c r="DV87" i="68"/>
  <c r="DN61" i="68"/>
  <c r="DN22" i="68"/>
  <c r="DN86" i="68"/>
  <c r="DN99" i="68"/>
  <c r="CD162" i="68"/>
  <c r="DN46" i="68"/>
  <c r="DN33" i="68"/>
  <c r="BZ161" i="68"/>
  <c r="BV161" i="68"/>
  <c r="CD146" i="68"/>
  <c r="BV160" i="68"/>
  <c r="DV57" i="68"/>
  <c r="DV18" i="68"/>
  <c r="BV159" i="68"/>
  <c r="DV43" i="68"/>
  <c r="DV30" i="68"/>
  <c r="CD144" i="68"/>
  <c r="DR94" i="68"/>
  <c r="DR81" i="68"/>
  <c r="BH66" i="56"/>
  <c r="BH36" i="56"/>
  <c r="BH71" i="56"/>
  <c r="BH56" i="56"/>
  <c r="BH81" i="56"/>
  <c r="BH16" i="56"/>
  <c r="BH41" i="56"/>
  <c r="BH51" i="56"/>
  <c r="BH26" i="56"/>
  <c r="BH76" i="56"/>
  <c r="BH61" i="56"/>
  <c r="BH31" i="56"/>
  <c r="BH46" i="56"/>
  <c r="BH21" i="56"/>
  <c r="BH75" i="56"/>
  <c r="BH65" i="56"/>
  <c r="BH80" i="56"/>
  <c r="BH55" i="56"/>
  <c r="BH70" i="56"/>
  <c r="BH35" i="56"/>
  <c r="BH60" i="56"/>
  <c r="BH50" i="56"/>
  <c r="BH20" i="56"/>
  <c r="BH30" i="56"/>
  <c r="BH45" i="56"/>
  <c r="BH25" i="56"/>
  <c r="BH15" i="56"/>
  <c r="BH40" i="56"/>
  <c r="BO195" i="56"/>
  <c r="BO26" i="56"/>
  <c r="BO182" i="56"/>
  <c r="BO91" i="56"/>
  <c r="BO78" i="56"/>
  <c r="BO169" i="56"/>
  <c r="BO117" i="56"/>
  <c r="BO130" i="56"/>
  <c r="BO156" i="56"/>
  <c r="BO104" i="56"/>
  <c r="BO208" i="56"/>
  <c r="BO65" i="56"/>
  <c r="BO143" i="56"/>
  <c r="BO39" i="56"/>
  <c r="BO52" i="56"/>
  <c r="BQ166" i="56"/>
  <c r="BQ140" i="56"/>
  <c r="BQ127" i="56"/>
  <c r="BQ153" i="56"/>
  <c r="BQ192" i="56"/>
  <c r="BQ179" i="56"/>
  <c r="BQ88" i="56"/>
  <c r="BQ62" i="56"/>
  <c r="BQ75" i="56"/>
  <c r="BQ205" i="56"/>
  <c r="BQ114" i="56"/>
  <c r="BQ49" i="56"/>
  <c r="BQ23" i="56"/>
  <c r="BQ36" i="56"/>
  <c r="BQ101" i="56"/>
  <c r="BE81" i="56"/>
  <c r="BE66" i="56"/>
  <c r="BE21" i="56"/>
  <c r="BE51" i="56"/>
  <c r="BE76" i="56"/>
  <c r="BE41" i="56"/>
  <c r="BE46" i="56"/>
  <c r="BE71" i="56"/>
  <c r="BE61" i="56"/>
  <c r="BE31" i="56"/>
  <c r="BE56" i="56"/>
  <c r="BE26" i="56"/>
  <c r="BE36" i="56"/>
  <c r="BE16" i="56"/>
  <c r="CD155" i="68"/>
  <c r="DR34" i="68"/>
  <c r="DR47" i="68"/>
  <c r="CG153" i="68"/>
  <c r="CG166" i="68"/>
  <c r="DQ63" i="68"/>
  <c r="DQ24" i="68"/>
  <c r="DP38" i="68"/>
  <c r="DP51" i="68"/>
  <c r="BX151" i="68"/>
  <c r="DP81" i="68"/>
  <c r="DP94" i="68"/>
  <c r="CI153" i="68"/>
  <c r="DK63" i="68"/>
  <c r="DK24" i="68"/>
  <c r="CA150" i="68"/>
  <c r="DK61" i="68"/>
  <c r="DK22" i="68"/>
  <c r="CA148" i="68"/>
  <c r="CI147" i="68"/>
  <c r="BW159" i="68"/>
  <c r="DR63" i="68"/>
  <c r="DR24" i="68"/>
  <c r="BQ125" i="56"/>
  <c r="BQ73" i="56"/>
  <c r="BQ164" i="56"/>
  <c r="BQ112" i="56"/>
  <c r="BQ60" i="56"/>
  <c r="BQ138" i="56"/>
  <c r="BQ177" i="56"/>
  <c r="BQ47" i="56"/>
  <c r="BQ190" i="56"/>
  <c r="BQ34" i="56"/>
  <c r="BQ21" i="56"/>
  <c r="BQ151" i="56"/>
  <c r="BQ86" i="56"/>
  <c r="BQ99" i="56"/>
  <c r="BQ203" i="56"/>
  <c r="DV16" i="68"/>
  <c r="DV55" i="68"/>
  <c r="CG152" i="68"/>
  <c r="DM16" i="68"/>
  <c r="DM55" i="68"/>
  <c r="DL23" i="68"/>
  <c r="DL62" i="68"/>
  <c r="BX149" i="68"/>
  <c r="BW152" i="68"/>
  <c r="CI162" i="68"/>
  <c r="DS84" i="68"/>
  <c r="DS97" i="68"/>
  <c r="CI143" i="68"/>
  <c r="BO176" i="56"/>
  <c r="BO111" i="56"/>
  <c r="BO46" i="56"/>
  <c r="BO189" i="56"/>
  <c r="BO98" i="56"/>
  <c r="BO33" i="56"/>
  <c r="BO124" i="56"/>
  <c r="BO137" i="56"/>
  <c r="BO202" i="56"/>
  <c r="BO72" i="56"/>
  <c r="BO150" i="56"/>
  <c r="BO59" i="56"/>
  <c r="BO163" i="56"/>
  <c r="BO85" i="56"/>
  <c r="BO20" i="56"/>
  <c r="CH155" i="68"/>
  <c r="BZ169" i="68"/>
  <c r="BV168" i="68"/>
  <c r="DR104" i="68"/>
  <c r="DR91" i="68"/>
  <c r="BV167" i="68"/>
  <c r="DV64" i="68"/>
  <c r="DV25" i="68"/>
  <c r="DR38" i="68"/>
  <c r="DR51" i="68"/>
  <c r="DN24" i="68"/>
  <c r="DN63" i="68"/>
  <c r="BZ148" i="68"/>
  <c r="DR19" i="68"/>
  <c r="DR58" i="68"/>
  <c r="DR83" i="68"/>
  <c r="DR96" i="68"/>
  <c r="CH145" i="68"/>
  <c r="DR82" i="68"/>
  <c r="DR95" i="68"/>
  <c r="CC169" i="68"/>
  <c r="CG168" i="68"/>
  <c r="DQ52" i="68"/>
  <c r="DQ39" i="68"/>
  <c r="CK153" i="68"/>
  <c r="DM64" i="68"/>
  <c r="DM25" i="68"/>
  <c r="BY152" i="68"/>
  <c r="DU63" i="68"/>
  <c r="DU24" i="68"/>
  <c r="CC165" i="68"/>
  <c r="CC164" i="68"/>
  <c r="DM61" i="68"/>
  <c r="DM22" i="68"/>
  <c r="DQ86" i="68"/>
  <c r="DQ99" i="68"/>
  <c r="DM47" i="68"/>
  <c r="DM34" i="68"/>
  <c r="BY148" i="68"/>
  <c r="DM85" i="68"/>
  <c r="DM98" i="68"/>
  <c r="CK147" i="68"/>
  <c r="DU84" i="68"/>
  <c r="DU97" i="68"/>
  <c r="CG146" i="68"/>
  <c r="CC146" i="68"/>
  <c r="DQ44" i="68"/>
  <c r="DQ31" i="68"/>
  <c r="DM83" i="68"/>
  <c r="DM96" i="68"/>
  <c r="CG159" i="68"/>
  <c r="BY159" i="68"/>
  <c r="DU43" i="68"/>
  <c r="DU30" i="68"/>
  <c r="CK158" i="68"/>
  <c r="BY144" i="68"/>
  <c r="CG157" i="68"/>
  <c r="CC143" i="68"/>
  <c r="CB151" i="68"/>
  <c r="DT88" i="68"/>
  <c r="DT101" i="68"/>
  <c r="BX150" i="68"/>
  <c r="DT35" i="68"/>
  <c r="DT48" i="68"/>
  <c r="DL46" i="68"/>
  <c r="DL33" i="68"/>
  <c r="DP58" i="68"/>
  <c r="DP19" i="68"/>
  <c r="CF159" i="68"/>
  <c r="DP17" i="68"/>
  <c r="DP56" i="68"/>
  <c r="CF144" i="68"/>
  <c r="CB143" i="68"/>
  <c r="BX157" i="68"/>
  <c r="DT30" i="68"/>
  <c r="DT43" i="68"/>
  <c r="CF169" i="68"/>
  <c r="DP92" i="68"/>
  <c r="DP105" i="68"/>
  <c r="DL40" i="68"/>
  <c r="DL53" i="68"/>
  <c r="CF154" i="68"/>
  <c r="DL39" i="68"/>
  <c r="DL52" i="68"/>
  <c r="CB167" i="68"/>
  <c r="CJ152" i="68"/>
  <c r="DP37" i="68"/>
  <c r="DP50" i="68"/>
  <c r="CB150" i="68"/>
  <c r="CF163" i="68"/>
  <c r="DP98" i="68"/>
  <c r="DP85" i="68"/>
  <c r="CF147" i="68"/>
  <c r="DT84" i="68"/>
  <c r="DT97" i="68"/>
  <c r="DL32" i="68"/>
  <c r="DL45" i="68"/>
  <c r="DT31" i="68"/>
  <c r="DT44" i="68"/>
  <c r="BX144" i="68"/>
  <c r="CE155" i="68"/>
  <c r="BW155" i="68"/>
  <c r="DS39" i="68"/>
  <c r="DS52" i="68"/>
  <c r="DK104" i="68"/>
  <c r="DK91" i="68"/>
  <c r="DO38" i="68"/>
  <c r="DO51" i="68"/>
  <c r="CA152" i="68"/>
  <c r="DK50" i="68"/>
  <c r="DK37" i="68"/>
  <c r="CE164" i="68"/>
  <c r="DO61" i="68"/>
  <c r="DO22" i="68"/>
  <c r="CE163" i="68"/>
  <c r="DO47" i="68"/>
  <c r="DO34" i="68"/>
  <c r="CA162" i="68"/>
  <c r="DS31" i="68"/>
  <c r="DS44" i="68"/>
  <c r="CA159" i="68"/>
  <c r="DK43" i="68"/>
  <c r="DK30" i="68"/>
  <c r="CA144" i="68"/>
  <c r="BW144" i="68"/>
  <c r="DO81" i="68"/>
  <c r="DO94" i="68"/>
  <c r="CA143" i="68"/>
  <c r="BV151" i="68"/>
  <c r="DR23" i="68"/>
  <c r="DR62" i="68"/>
  <c r="DN36" i="68"/>
  <c r="DN49" i="68"/>
  <c r="DN35" i="68"/>
  <c r="DN48" i="68"/>
  <c r="DV47" i="68"/>
  <c r="DV34" i="68"/>
  <c r="DV32" i="68"/>
  <c r="DV45" i="68"/>
  <c r="DN19" i="68"/>
  <c r="DN58" i="68"/>
  <c r="DN31" i="68"/>
  <c r="DN44" i="68"/>
  <c r="CD143" i="68"/>
  <c r="BV143" i="68"/>
  <c r="BP207" i="56"/>
  <c r="BP116" i="56"/>
  <c r="BP155" i="56"/>
  <c r="BP38" i="56"/>
  <c r="BP25" i="56"/>
  <c r="BP103" i="56"/>
  <c r="BP168" i="56"/>
  <c r="BP77" i="56"/>
  <c r="BP64" i="56"/>
  <c r="BP90" i="56"/>
  <c r="BP181" i="56"/>
  <c r="BP51" i="56"/>
  <c r="BP194" i="56"/>
  <c r="BP142" i="56"/>
  <c r="BP129" i="56"/>
  <c r="BP91" i="56"/>
  <c r="BP65" i="56"/>
  <c r="BP39" i="56"/>
  <c r="BP156" i="56"/>
  <c r="BP143" i="56"/>
  <c r="BP182" i="56"/>
  <c r="BP26" i="56"/>
  <c r="BP169" i="56"/>
  <c r="BP52" i="56"/>
  <c r="BP208" i="56"/>
  <c r="BP130" i="56"/>
  <c r="BP117" i="56"/>
  <c r="BP195" i="56"/>
  <c r="BP78" i="56"/>
  <c r="BP104" i="56"/>
  <c r="BE39" i="56"/>
  <c r="BE44" i="56"/>
  <c r="BE59" i="56"/>
  <c r="BE69" i="56"/>
  <c r="BE24" i="56"/>
  <c r="BE64" i="56"/>
  <c r="BE34" i="56"/>
  <c r="BE79" i="56"/>
  <c r="BE14" i="56"/>
  <c r="BE19" i="56"/>
  <c r="BE29" i="56"/>
  <c r="BE49" i="56"/>
  <c r="BE74" i="56"/>
  <c r="BE54" i="56"/>
  <c r="BQ196" i="56"/>
  <c r="BQ170" i="56"/>
  <c r="BQ118" i="56"/>
  <c r="BQ131" i="56"/>
  <c r="BQ27" i="56"/>
  <c r="BQ79" i="56"/>
  <c r="BQ105" i="56"/>
  <c r="BQ144" i="56"/>
  <c r="BQ66" i="56"/>
  <c r="BQ92" i="56"/>
  <c r="BQ40" i="56"/>
  <c r="BQ53" i="56"/>
  <c r="BQ157" i="56"/>
  <c r="BQ183" i="56"/>
  <c r="BQ209" i="56"/>
  <c r="BQ165" i="56"/>
  <c r="BQ139" i="56"/>
  <c r="BQ152" i="56"/>
  <c r="BQ87" i="56"/>
  <c r="BQ100" i="56"/>
  <c r="BQ126" i="56"/>
  <c r="BQ74" i="56"/>
  <c r="BQ61" i="56"/>
  <c r="BQ22" i="56"/>
  <c r="BQ204" i="56"/>
  <c r="BQ178" i="56"/>
  <c r="BQ113" i="56"/>
  <c r="BQ48" i="56"/>
  <c r="BQ191" i="56"/>
  <c r="BQ35" i="56"/>
  <c r="BQ188" i="56"/>
  <c r="BQ19" i="56"/>
  <c r="BQ58" i="56"/>
  <c r="BQ149" i="56"/>
  <c r="BQ110" i="56"/>
  <c r="BQ175" i="56"/>
  <c r="BQ84" i="56"/>
  <c r="BQ32" i="56"/>
  <c r="BQ71" i="56"/>
  <c r="BQ136" i="56"/>
  <c r="BQ97" i="56"/>
  <c r="BQ123" i="56"/>
  <c r="BQ162" i="56"/>
  <c r="BQ201" i="56"/>
  <c r="BQ45" i="56"/>
  <c r="BF34" i="56"/>
  <c r="BF24" i="56"/>
  <c r="BF19" i="56"/>
  <c r="BF69" i="56"/>
  <c r="BF74" i="56"/>
  <c r="BF59" i="56"/>
  <c r="BF14" i="56"/>
  <c r="BF54" i="56"/>
  <c r="BF79" i="56"/>
  <c r="BF39" i="56"/>
  <c r="BF64" i="56"/>
  <c r="BF49" i="56"/>
  <c r="BF29" i="56"/>
  <c r="BF44" i="56"/>
  <c r="BF48" i="56"/>
  <c r="BF43" i="56"/>
  <c r="BF13" i="56"/>
  <c r="BF68" i="56"/>
  <c r="BF53" i="56"/>
  <c r="BF78" i="56"/>
  <c r="BF73" i="56"/>
  <c r="BF23" i="56"/>
  <c r="BF28" i="56"/>
  <c r="BF18" i="56"/>
  <c r="BF33" i="56"/>
  <c r="BF58" i="56"/>
  <c r="BF63" i="56"/>
  <c r="BF38" i="56"/>
  <c r="BP183" i="56"/>
  <c r="BP196" i="56"/>
  <c r="BP40" i="56"/>
  <c r="BP118" i="56"/>
  <c r="BP144" i="56"/>
  <c r="BP131" i="56"/>
  <c r="BP92" i="56"/>
  <c r="BP79" i="56"/>
  <c r="BP66" i="56"/>
  <c r="BP53" i="56"/>
  <c r="BP27" i="56"/>
  <c r="BP209" i="56"/>
  <c r="BP157" i="56"/>
  <c r="BP105" i="56"/>
  <c r="BP170" i="56"/>
  <c r="BP111" i="56"/>
  <c r="BP202" i="56"/>
  <c r="BP98" i="56"/>
  <c r="BP137" i="56"/>
  <c r="BP46" i="56"/>
  <c r="BP124" i="56"/>
  <c r="BP59" i="56"/>
  <c r="BP33" i="56"/>
  <c r="BP189" i="56"/>
  <c r="BP176" i="56"/>
  <c r="BP72" i="56"/>
  <c r="BP163" i="56"/>
  <c r="BP150" i="56"/>
  <c r="BP85" i="56"/>
  <c r="BP20" i="56"/>
  <c r="BP160" i="56"/>
  <c r="BP95" i="56"/>
  <c r="BP173" i="56"/>
  <c r="BP186" i="56"/>
  <c r="BP69" i="56"/>
  <c r="BP199" i="56"/>
  <c r="BP147" i="56"/>
  <c r="BP30" i="56"/>
  <c r="BP121" i="56"/>
  <c r="BP56" i="56"/>
  <c r="BP108" i="56"/>
  <c r="BP43" i="56"/>
  <c r="BP17" i="56"/>
  <c r="BP82" i="56"/>
  <c r="BP134" i="56"/>
  <c r="DR90" i="68"/>
  <c r="DR103" i="68"/>
  <c r="DM40" i="68"/>
  <c r="DM53" i="68"/>
  <c r="DU103" i="68"/>
  <c r="DU90" i="68"/>
  <c r="CC151" i="68"/>
  <c r="BY150" i="68"/>
  <c r="DQ30" i="68"/>
  <c r="DQ43" i="68"/>
  <c r="DT64" i="68"/>
  <c r="DT25" i="68"/>
  <c r="DP44" i="68"/>
  <c r="DP31" i="68"/>
  <c r="DT56" i="68"/>
  <c r="DT17" i="68"/>
  <c r="BX158" i="68"/>
  <c r="DO53" i="68"/>
  <c r="DO40" i="68"/>
  <c r="CE168" i="68"/>
  <c r="CA153" i="68"/>
  <c r="DO85" i="68"/>
  <c r="DO98" i="68"/>
  <c r="CA146" i="68"/>
  <c r="CA157" i="68"/>
  <c r="BQ120" i="56"/>
  <c r="BQ29" i="56"/>
  <c r="BQ81" i="56"/>
  <c r="BQ159" i="56"/>
  <c r="BQ107" i="56"/>
  <c r="BQ55" i="56"/>
  <c r="BQ133" i="56"/>
  <c r="BQ42" i="56"/>
  <c r="BQ172" i="56"/>
  <c r="BQ198" i="56"/>
  <c r="BQ146" i="56"/>
  <c r="BQ16" i="56"/>
  <c r="BQ94" i="56"/>
  <c r="BQ185" i="56"/>
  <c r="BQ68" i="56"/>
  <c r="CD169" i="68"/>
  <c r="DV62" i="68"/>
  <c r="DV23" i="68"/>
  <c r="CH163" i="68"/>
  <c r="CG169" i="68"/>
  <c r="CK154" i="68"/>
  <c r="DQ59" i="68"/>
  <c r="DQ20" i="68"/>
  <c r="CK146" i="68"/>
  <c r="DQ17" i="68"/>
  <c r="DQ56" i="68"/>
  <c r="CG158" i="68"/>
  <c r="CF166" i="68"/>
  <c r="DL50" i="68"/>
  <c r="DL37" i="68"/>
  <c r="CJ167" i="68"/>
  <c r="CJ160" i="68"/>
  <c r="DP30" i="68"/>
  <c r="DP43" i="68"/>
  <c r="DK27" i="68"/>
  <c r="DK66" i="68"/>
  <c r="DO65" i="68"/>
  <c r="DO26" i="68"/>
  <c r="DS64" i="68"/>
  <c r="DS25" i="68"/>
  <c r="DK62" i="68"/>
  <c r="DK23" i="68"/>
  <c r="CA160" i="68"/>
  <c r="DO31" i="68"/>
  <c r="DO44" i="68"/>
  <c r="CI144" i="68"/>
  <c r="BG71" i="56"/>
  <c r="BG76" i="56"/>
  <c r="BG61" i="56"/>
  <c r="BG66" i="56"/>
  <c r="BG41" i="56"/>
  <c r="BG56" i="56"/>
  <c r="BG51" i="56"/>
  <c r="BG21" i="56"/>
  <c r="BG16" i="56"/>
  <c r="BG31" i="56"/>
  <c r="BG36" i="56"/>
  <c r="BG26" i="56"/>
  <c r="BG81" i="56"/>
  <c r="BG46" i="56"/>
  <c r="CH169" i="68"/>
  <c r="BV155" i="68"/>
  <c r="DV40" i="68"/>
  <c r="DV53" i="68"/>
  <c r="DN27" i="68"/>
  <c r="DN66" i="68"/>
  <c r="CD168" i="68"/>
  <c r="DV91" i="68"/>
  <c r="DV104" i="68"/>
  <c r="DR39" i="68"/>
  <c r="DR52" i="68"/>
  <c r="CD153" i="68"/>
  <c r="DV103" i="68"/>
  <c r="DV90" i="68"/>
  <c r="DN102" i="68"/>
  <c r="DN89" i="68"/>
  <c r="CH151" i="68"/>
  <c r="CD163" i="68"/>
  <c r="BV149" i="68"/>
  <c r="CH159" i="68"/>
  <c r="BZ158" i="68"/>
  <c r="CH157" i="68"/>
  <c r="BZ157" i="68"/>
  <c r="DT42" i="68"/>
  <c r="DT29" i="68"/>
  <c r="CK169" i="68"/>
  <c r="DQ53" i="68"/>
  <c r="DQ40" i="68"/>
  <c r="DM27" i="68"/>
  <c r="DM66" i="68"/>
  <c r="DQ65" i="68"/>
  <c r="DQ26" i="68"/>
  <c r="CK167" i="68"/>
  <c r="DU25" i="68"/>
  <c r="DU64" i="68"/>
  <c r="DM90" i="68"/>
  <c r="DM103" i="68"/>
  <c r="CK152" i="68"/>
  <c r="DU102" i="68"/>
  <c r="DU89" i="68"/>
  <c r="CK165" i="68"/>
  <c r="DQ88" i="68"/>
  <c r="DQ101" i="68"/>
  <c r="DM36" i="68"/>
  <c r="DM49" i="68"/>
  <c r="CC150" i="68"/>
  <c r="DU48" i="68"/>
  <c r="DU35" i="68"/>
  <c r="DM100" i="68"/>
  <c r="DM87" i="68"/>
  <c r="CK149" i="68"/>
  <c r="DM21" i="68"/>
  <c r="DM60" i="68"/>
  <c r="BY162" i="68"/>
  <c r="DU59" i="68"/>
  <c r="DU20" i="68"/>
  <c r="CK161" i="68"/>
  <c r="BY147" i="68"/>
  <c r="DM32" i="68"/>
  <c r="DM45" i="68"/>
  <c r="CC160" i="68"/>
  <c r="DU57" i="68"/>
  <c r="DU18" i="68"/>
  <c r="DQ83" i="68"/>
  <c r="DQ96" i="68"/>
  <c r="DM57" i="68"/>
  <c r="DM18" i="68"/>
  <c r="CK145" i="68"/>
  <c r="CC145" i="68"/>
  <c r="DU56" i="68"/>
  <c r="DU17" i="68"/>
  <c r="DQ55" i="68"/>
  <c r="DQ16" i="68"/>
  <c r="DL64" i="68"/>
  <c r="DL25" i="68"/>
  <c r="BX166" i="68"/>
  <c r="DT50" i="68"/>
  <c r="DT37" i="68"/>
  <c r="CB165" i="68"/>
  <c r="DT23" i="68"/>
  <c r="DT62" i="68"/>
  <c r="DL49" i="68"/>
  <c r="DL36" i="68"/>
  <c r="CJ149" i="68"/>
  <c r="DP86" i="68"/>
  <c r="DP99" i="68"/>
  <c r="DL85" i="68"/>
  <c r="DL98" i="68"/>
  <c r="CJ161" i="68"/>
  <c r="CF146" i="68"/>
  <c r="BX143" i="68"/>
  <c r="CB155" i="68"/>
  <c r="DL65" i="68"/>
  <c r="DL26" i="68"/>
  <c r="BX153" i="68"/>
  <c r="DT103" i="68"/>
  <c r="DT90" i="68"/>
  <c r="CF151" i="68"/>
  <c r="DP101" i="68"/>
  <c r="DP88" i="68"/>
  <c r="CB164" i="68"/>
  <c r="DL87" i="68"/>
  <c r="DL100" i="68"/>
  <c r="CF149" i="68"/>
  <c r="DT34" i="68"/>
  <c r="DT47" i="68"/>
  <c r="BX147" i="68"/>
  <c r="DL58" i="68"/>
  <c r="DL19" i="68"/>
  <c r="CJ146" i="68"/>
  <c r="DP55" i="68"/>
  <c r="DP16" i="68"/>
  <c r="CE169" i="68"/>
  <c r="BW169" i="68"/>
  <c r="DS105" i="68"/>
  <c r="DS92" i="68"/>
  <c r="DO105" i="68"/>
  <c r="DO92" i="68"/>
  <c r="BW154" i="68"/>
  <c r="DS26" i="68"/>
  <c r="DS65" i="68"/>
  <c r="CI167" i="68"/>
  <c r="CA167" i="68"/>
  <c r="CA166" i="68"/>
  <c r="DK89" i="68"/>
  <c r="DK102" i="68"/>
  <c r="CE165" i="68"/>
  <c r="BW165" i="68"/>
  <c r="DS101" i="68"/>
  <c r="DS88" i="68"/>
  <c r="DO62" i="68"/>
  <c r="DO23" i="68"/>
  <c r="CE150" i="68"/>
  <c r="DO100" i="68"/>
  <c r="DO87" i="68"/>
  <c r="CE148" i="68"/>
  <c r="DS85" i="68"/>
  <c r="DS98" i="68"/>
  <c r="DK46" i="68"/>
  <c r="DK33" i="68"/>
  <c r="DS58" i="68"/>
  <c r="DS19" i="68"/>
  <c r="CI146" i="68"/>
  <c r="CE160" i="68"/>
  <c r="DK18" i="68"/>
  <c r="DK57" i="68"/>
  <c r="CI145" i="68"/>
  <c r="DS82" i="68"/>
  <c r="DS95" i="68"/>
  <c r="DO95" i="68"/>
  <c r="DO82" i="68"/>
  <c r="DK56" i="68"/>
  <c r="DK17" i="68"/>
  <c r="BW158" i="68"/>
  <c r="DO55" i="68"/>
  <c r="DO16" i="68"/>
  <c r="CE157" i="68"/>
  <c r="CH152" i="68"/>
  <c r="DV50" i="68"/>
  <c r="DV37" i="68"/>
  <c r="BV165" i="68"/>
  <c r="DN87" i="68"/>
  <c r="DN100" i="68"/>
  <c r="BZ149" i="68"/>
  <c r="BV148" i="68"/>
  <c r="DV85" i="68"/>
  <c r="DV98" i="68"/>
  <c r="DN20" i="68"/>
  <c r="DN59" i="68"/>
  <c r="DV83" i="68"/>
  <c r="DV96" i="68"/>
  <c r="DN57" i="68"/>
  <c r="DN18" i="68"/>
  <c r="DV56" i="68"/>
  <c r="DV17" i="68"/>
  <c r="CD158" i="68"/>
  <c r="CD157" i="68"/>
  <c r="BV157" i="68"/>
  <c r="BO146" i="56"/>
  <c r="BO198" i="56"/>
  <c r="BO42" i="56"/>
  <c r="BO16" i="56"/>
  <c r="BO172" i="56"/>
  <c r="BO29" i="56"/>
  <c r="BO94" i="56"/>
  <c r="BO68" i="56"/>
  <c r="BO120" i="56"/>
  <c r="BO185" i="56"/>
  <c r="BO133" i="56"/>
  <c r="BO107" i="56"/>
  <c r="BO159" i="56"/>
  <c r="BO55" i="56"/>
  <c r="BO81" i="56"/>
  <c r="BJ46" i="56"/>
  <c r="BJ41" i="56"/>
  <c r="BJ36" i="56"/>
  <c r="BJ81" i="56"/>
  <c r="BJ76" i="56"/>
  <c r="BJ16" i="56"/>
  <c r="BJ26" i="56"/>
  <c r="BJ31" i="56"/>
  <c r="BJ21" i="56"/>
  <c r="BJ66" i="56"/>
  <c r="BJ61" i="56"/>
  <c r="BJ51" i="56"/>
  <c r="BJ56" i="56"/>
  <c r="BJ71" i="56"/>
  <c r="BG59" i="56"/>
  <c r="BG34" i="56"/>
  <c r="BG29" i="56"/>
  <c r="BG49" i="56"/>
  <c r="BG64" i="56"/>
  <c r="BG39" i="56"/>
  <c r="BG54" i="56"/>
  <c r="BG19" i="56"/>
  <c r="BG14" i="56"/>
  <c r="BG44" i="56"/>
  <c r="BG24" i="56"/>
  <c r="BG79" i="56"/>
  <c r="BG69" i="56"/>
  <c r="BG74" i="56"/>
  <c r="BG48" i="56"/>
  <c r="BG58" i="56"/>
  <c r="BG63" i="56"/>
  <c r="BG18" i="56"/>
  <c r="BG43" i="56"/>
  <c r="BG13" i="56"/>
  <c r="BG73" i="56"/>
  <c r="BG23" i="56"/>
  <c r="BG28" i="56"/>
  <c r="BG78" i="56"/>
  <c r="BG53" i="56"/>
  <c r="BG38" i="56"/>
  <c r="BG33" i="56"/>
  <c r="BG68" i="56"/>
  <c r="BO206" i="56"/>
  <c r="BO141" i="56"/>
  <c r="BO50" i="56"/>
  <c r="BO128" i="56"/>
  <c r="BO193" i="56"/>
  <c r="BO167" i="56"/>
  <c r="BO24" i="56"/>
  <c r="BO154" i="56"/>
  <c r="BO63" i="56"/>
  <c r="BO180" i="56"/>
  <c r="BO102" i="56"/>
  <c r="BO89" i="56"/>
  <c r="BO76" i="56"/>
  <c r="BO115" i="56"/>
  <c r="BO37" i="56"/>
  <c r="BQ156" i="56"/>
  <c r="BQ26" i="56"/>
  <c r="BQ169" i="56"/>
  <c r="BQ182" i="56"/>
  <c r="BQ208" i="56"/>
  <c r="BQ130" i="56"/>
  <c r="BQ104" i="56"/>
  <c r="BQ117" i="56"/>
  <c r="BQ143" i="56"/>
  <c r="BQ91" i="56"/>
  <c r="BQ78" i="56"/>
  <c r="BQ65" i="56"/>
  <c r="BQ195" i="56"/>
  <c r="BQ52" i="56"/>
  <c r="BQ39" i="56"/>
  <c r="BP153" i="56"/>
  <c r="BP205" i="56"/>
  <c r="BP101" i="56"/>
  <c r="BP127" i="56"/>
  <c r="BP166" i="56"/>
  <c r="BP192" i="56"/>
  <c r="BP179" i="56"/>
  <c r="BP49" i="56"/>
  <c r="BP36" i="56"/>
  <c r="BP114" i="56"/>
  <c r="BP23" i="56"/>
  <c r="BP140" i="56"/>
  <c r="BP88" i="56"/>
  <c r="BP75" i="56"/>
  <c r="BP62" i="56"/>
  <c r="BO153" i="56"/>
  <c r="BO49" i="56"/>
  <c r="BO192" i="56"/>
  <c r="BO205" i="56"/>
  <c r="BO36" i="56"/>
  <c r="BO140" i="56"/>
  <c r="BO101" i="56"/>
  <c r="BO166" i="56"/>
  <c r="BO88" i="56"/>
  <c r="BO75" i="56"/>
  <c r="BO179" i="56"/>
  <c r="BO127" i="56"/>
  <c r="BO23" i="56"/>
  <c r="BO114" i="56"/>
  <c r="BO62" i="56"/>
  <c r="BJ78" i="56"/>
  <c r="BJ63" i="56"/>
  <c r="BJ33" i="56"/>
  <c r="BJ58" i="56"/>
  <c r="BJ23" i="56"/>
  <c r="BJ53" i="56"/>
  <c r="BJ18" i="56"/>
  <c r="BJ48" i="56"/>
  <c r="BJ73" i="56"/>
  <c r="BJ38" i="56"/>
  <c r="BJ13" i="56"/>
  <c r="BJ43" i="56"/>
  <c r="BJ28" i="56"/>
  <c r="BJ68" i="56"/>
  <c r="BZ154" i="68"/>
  <c r="DN52" i="68"/>
  <c r="DN39" i="68"/>
  <c r="BV166" i="68"/>
  <c r="DV101" i="68"/>
  <c r="DV88" i="68"/>
  <c r="BZ146" i="68"/>
  <c r="DU32" i="68"/>
  <c r="DU45" i="68"/>
  <c r="DU82" i="68"/>
  <c r="DU95" i="68"/>
  <c r="DT102" i="68"/>
  <c r="DT89" i="68"/>
  <c r="CB149" i="68"/>
  <c r="DK60" i="68"/>
  <c r="DK21" i="68"/>
  <c r="DS33" i="68"/>
  <c r="DS46" i="68"/>
  <c r="BV150" i="68"/>
  <c r="CD160" i="68"/>
  <c r="CD145" i="68"/>
  <c r="DL43" i="68"/>
  <c r="DL30" i="68"/>
  <c r="BV169" i="68"/>
  <c r="DV105" i="68"/>
  <c r="DV92" i="68"/>
  <c r="DR53" i="68"/>
  <c r="DR40" i="68"/>
  <c r="DN105" i="68"/>
  <c r="DN92" i="68"/>
  <c r="DR26" i="68"/>
  <c r="DR65" i="68"/>
  <c r="CD167" i="68"/>
  <c r="DR64" i="68"/>
  <c r="DR25" i="68"/>
  <c r="CD152" i="68"/>
  <c r="CH165" i="68"/>
  <c r="DR87" i="68"/>
  <c r="DR100" i="68"/>
  <c r="BV163" i="68"/>
  <c r="BZ162" i="68"/>
  <c r="CD161" i="68"/>
  <c r="BZ145" i="68"/>
  <c r="DV29" i="68"/>
  <c r="DV42" i="68"/>
  <c r="DQ92" i="68"/>
  <c r="DQ105" i="68"/>
  <c r="CC154" i="68"/>
  <c r="DQ104" i="68"/>
  <c r="DQ91" i="68"/>
  <c r="CC167" i="68"/>
  <c r="DU51" i="68"/>
  <c r="DU38" i="68"/>
  <c r="CK166" i="68"/>
  <c r="DQ50" i="68"/>
  <c r="DQ37" i="68"/>
  <c r="CK151" i="68"/>
  <c r="DU36" i="68"/>
  <c r="DU49" i="68"/>
  <c r="DM23" i="68"/>
  <c r="DM62" i="68"/>
  <c r="BY164" i="68"/>
  <c r="DU61" i="68"/>
  <c r="DU22" i="68"/>
  <c r="DQ35" i="68"/>
  <c r="DQ48" i="68"/>
  <c r="CG163" i="68"/>
  <c r="CC149" i="68"/>
  <c r="BY163" i="68"/>
  <c r="DM99" i="68"/>
  <c r="DM86" i="68"/>
  <c r="CK148" i="68"/>
  <c r="DU98" i="68"/>
  <c r="DU85" i="68"/>
  <c r="DQ46" i="68"/>
  <c r="DQ33" i="68"/>
  <c r="CG147" i="68"/>
  <c r="BY161" i="68"/>
  <c r="BY146" i="68"/>
  <c r="CG144" i="68"/>
  <c r="BY158" i="68"/>
  <c r="DQ81" i="68"/>
  <c r="DQ94" i="68"/>
  <c r="DM29" i="68"/>
  <c r="DM42" i="68"/>
  <c r="CC157" i="68"/>
  <c r="BY143" i="68"/>
  <c r="DT24" i="68"/>
  <c r="DT63" i="68"/>
  <c r="DL88" i="68"/>
  <c r="DL101" i="68"/>
  <c r="BX164" i="68"/>
  <c r="DT100" i="68"/>
  <c r="DT87" i="68"/>
  <c r="DP34" i="68"/>
  <c r="DP47" i="68"/>
  <c r="CJ147" i="68"/>
  <c r="DP84" i="68"/>
  <c r="DP97" i="68"/>
  <c r="DL96" i="68"/>
  <c r="DL83" i="68"/>
  <c r="CF145" i="68"/>
  <c r="BX159" i="68"/>
  <c r="DP29" i="68"/>
  <c r="DP42" i="68"/>
  <c r="CB169" i="68"/>
  <c r="DL27" i="68"/>
  <c r="DL66" i="68"/>
  <c r="DT39" i="68"/>
  <c r="DT52" i="68"/>
  <c r="DP91" i="68"/>
  <c r="DP104" i="68"/>
  <c r="BX167" i="68"/>
  <c r="CJ166" i="68"/>
  <c r="DP89" i="68"/>
  <c r="DP102" i="68"/>
  <c r="CF165" i="68"/>
  <c r="DP62" i="68"/>
  <c r="DP23" i="68"/>
  <c r="BX163" i="68"/>
  <c r="DT99" i="68"/>
  <c r="DT86" i="68"/>
  <c r="DL99" i="68"/>
  <c r="DL86" i="68"/>
  <c r="CF162" i="68"/>
  <c r="BX161" i="68"/>
  <c r="DL97" i="68"/>
  <c r="DL84" i="68"/>
  <c r="DT96" i="68"/>
  <c r="DT83" i="68"/>
  <c r="DP18" i="68"/>
  <c r="DP57" i="68"/>
  <c r="DL55" i="68"/>
  <c r="DL16" i="68"/>
  <c r="DO66" i="68"/>
  <c r="DO27" i="68"/>
  <c r="CE154" i="68"/>
  <c r="BW168" i="68"/>
  <c r="DO90" i="68"/>
  <c r="DO103" i="68"/>
  <c r="DK64" i="68"/>
  <c r="DK25" i="68"/>
  <c r="BW166" i="68"/>
  <c r="DS37" i="68"/>
  <c r="DS50" i="68"/>
  <c r="DO49" i="68"/>
  <c r="DO36" i="68"/>
  <c r="CA164" i="68"/>
  <c r="DK35" i="68"/>
  <c r="DK48" i="68"/>
  <c r="CA149" i="68"/>
  <c r="DO86" i="68"/>
  <c r="DO99" i="68"/>
  <c r="DK47" i="68"/>
  <c r="DK34" i="68"/>
  <c r="DK85" i="68"/>
  <c r="DK98" i="68"/>
  <c r="CE161" i="68"/>
  <c r="BW161" i="68"/>
  <c r="DS45" i="68"/>
  <c r="DS32" i="68"/>
  <c r="DS18" i="68"/>
  <c r="DS57" i="68"/>
  <c r="DK96" i="68"/>
  <c r="DK83" i="68"/>
  <c r="CI159" i="68"/>
  <c r="BW145" i="68"/>
  <c r="CI158" i="68"/>
  <c r="DK42" i="68"/>
  <c r="DK29" i="68"/>
  <c r="BW143" i="68"/>
  <c r="BZ166" i="68"/>
  <c r="DV24" i="68"/>
  <c r="DV63" i="68"/>
  <c r="DR102" i="68"/>
  <c r="DR89" i="68"/>
  <c r="DN88" i="68"/>
  <c r="DN101" i="68"/>
  <c r="CH150" i="68"/>
  <c r="BZ164" i="68"/>
  <c r="BZ163" i="68"/>
  <c r="DV60" i="68"/>
  <c r="DV21" i="68"/>
  <c r="CH147" i="68"/>
  <c r="DV97" i="68"/>
  <c r="DV84" i="68"/>
  <c r="DN83" i="68"/>
  <c r="DN96" i="68"/>
  <c r="DV82" i="68"/>
  <c r="DV95" i="68"/>
  <c r="DN43" i="68"/>
  <c r="DN30" i="68"/>
  <c r="BV144" i="68"/>
  <c r="BI78" i="56"/>
  <c r="BI48" i="56"/>
  <c r="BI63" i="56"/>
  <c r="BI53" i="56"/>
  <c r="BI43" i="56"/>
  <c r="BI73" i="56"/>
  <c r="BI23" i="56"/>
  <c r="BI28" i="56"/>
  <c r="BI13" i="56"/>
  <c r="BI18" i="56"/>
  <c r="BI38" i="56"/>
  <c r="BI58" i="56"/>
  <c r="BI33" i="56"/>
  <c r="BI68" i="56"/>
  <c r="BD58" i="56"/>
  <c r="BD78" i="56"/>
  <c r="BD18" i="56"/>
  <c r="BD48" i="56"/>
  <c r="BD68" i="56"/>
  <c r="BD38" i="56"/>
  <c r="BD33" i="56"/>
  <c r="BD43" i="56"/>
  <c r="BD63" i="56"/>
  <c r="BD53" i="56"/>
  <c r="BD73" i="56"/>
  <c r="BD13" i="56"/>
  <c r="BD23" i="56"/>
  <c r="BD28" i="56"/>
  <c r="BO196" i="56"/>
  <c r="BO183" i="56"/>
  <c r="BO144" i="56"/>
  <c r="BO27" i="56"/>
  <c r="BO40" i="56"/>
  <c r="BO209" i="56"/>
  <c r="BO131" i="56"/>
  <c r="BO157" i="56"/>
  <c r="BO53" i="56"/>
  <c r="BO118" i="56"/>
  <c r="BO105" i="56"/>
  <c r="BO92" i="56"/>
  <c r="BO79" i="56"/>
  <c r="BO170" i="56"/>
  <c r="BO66" i="56"/>
  <c r="BP151" i="56"/>
  <c r="BP138" i="56"/>
  <c r="BP60" i="56"/>
  <c r="BP164" i="56"/>
  <c r="BP47" i="56"/>
  <c r="BP21" i="56"/>
  <c r="BP177" i="56"/>
  <c r="BP86" i="56"/>
  <c r="BP112" i="56"/>
  <c r="BP34" i="56"/>
  <c r="BP125" i="56"/>
  <c r="BP73" i="56"/>
  <c r="BP203" i="56"/>
  <c r="BP99" i="56"/>
  <c r="BP190" i="56"/>
  <c r="BP57" i="56"/>
  <c r="BP70" i="56"/>
  <c r="BP44" i="56"/>
  <c r="BP18" i="56"/>
  <c r="BP31" i="56"/>
  <c r="BP109" i="56"/>
  <c r="BP200" i="56"/>
  <c r="BP96" i="56"/>
  <c r="BP83" i="56"/>
  <c r="BP135" i="56"/>
  <c r="BP122" i="56"/>
  <c r="BP187" i="56"/>
  <c r="BP161" i="56"/>
  <c r="BP174" i="56"/>
  <c r="BP148" i="56"/>
  <c r="BO51" i="56"/>
  <c r="BO77" i="56"/>
  <c r="BO168" i="56"/>
  <c r="BO25" i="56"/>
  <c r="BO155" i="56"/>
  <c r="BO90" i="56"/>
  <c r="BO142" i="56"/>
  <c r="BO129" i="56"/>
  <c r="BO116" i="56"/>
  <c r="BO64" i="56"/>
  <c r="BO103" i="56"/>
  <c r="BO194" i="56"/>
  <c r="BO181" i="56"/>
  <c r="BO38" i="56"/>
  <c r="BO207" i="56"/>
  <c r="BQ202" i="56"/>
  <c r="BQ98" i="56"/>
  <c r="BQ111" i="56"/>
  <c r="BQ176" i="56"/>
  <c r="BQ124" i="56"/>
  <c r="BQ46" i="56"/>
  <c r="BQ189" i="56"/>
  <c r="BQ163" i="56"/>
  <c r="BQ137" i="56"/>
  <c r="BQ85" i="56"/>
  <c r="BQ72" i="56"/>
  <c r="BQ20" i="56"/>
  <c r="BQ33" i="56"/>
  <c r="BQ150" i="56"/>
  <c r="BQ59" i="56"/>
  <c r="BF70" i="56"/>
  <c r="BF35" i="56"/>
  <c r="BF15" i="56"/>
  <c r="BF40" i="56"/>
  <c r="BF25" i="56"/>
  <c r="BF55" i="56"/>
  <c r="BF60" i="56"/>
  <c r="BF50" i="56"/>
  <c r="BF20" i="56"/>
  <c r="BF45" i="56"/>
  <c r="BF30" i="56"/>
  <c r="BF75" i="56"/>
  <c r="BF80" i="56"/>
  <c r="BF65" i="56"/>
  <c r="BC49" i="56"/>
  <c r="BC59" i="56"/>
  <c r="BC74" i="56"/>
  <c r="BC14" i="56"/>
  <c r="BC29" i="56"/>
  <c r="BC24" i="56"/>
  <c r="BC19" i="56"/>
  <c r="BC69" i="56"/>
  <c r="BC54" i="56"/>
  <c r="BC34" i="56"/>
  <c r="BC79" i="56"/>
  <c r="BC44" i="56"/>
  <c r="BC39" i="56"/>
  <c r="BC64" i="56"/>
  <c r="DG99" i="56"/>
  <c r="DG98" i="56"/>
  <c r="DG97" i="56"/>
  <c r="DG96" i="56"/>
  <c r="DG95" i="56"/>
  <c r="DG94" i="56"/>
  <c r="DG93" i="56"/>
  <c r="DG92" i="56"/>
  <c r="DG91" i="56"/>
  <c r="DG90" i="56"/>
  <c r="DG86" i="56"/>
  <c r="DG85" i="56"/>
  <c r="DG84" i="56"/>
  <c r="DG83" i="56"/>
  <c r="DG82" i="56"/>
  <c r="DG81" i="56"/>
  <c r="DG80" i="56"/>
  <c r="DG79" i="56"/>
  <c r="DG78" i="56"/>
  <c r="DG77" i="56"/>
  <c r="DG76" i="56"/>
  <c r="DG72" i="56"/>
  <c r="DG71" i="56"/>
  <c r="DG70" i="56"/>
  <c r="DG69" i="56"/>
  <c r="DG68" i="56"/>
  <c r="DG67" i="56"/>
  <c r="DG66" i="56"/>
  <c r="DG65" i="56"/>
  <c r="DG64" i="56"/>
  <c r="DG63" i="56"/>
  <c r="DG62" i="56"/>
  <c r="DG58" i="56"/>
  <c r="DG57" i="56"/>
  <c r="DG56" i="56"/>
  <c r="DG55" i="56"/>
  <c r="DG54" i="56"/>
  <c r="DG53" i="56"/>
  <c r="DG52" i="56"/>
  <c r="DG51" i="56"/>
  <c r="DG50" i="56"/>
  <c r="DG49" i="56"/>
  <c r="BS99" i="56"/>
  <c r="BS98" i="56"/>
  <c r="BS97" i="56"/>
  <c r="BS96" i="56"/>
  <c r="BS95" i="56"/>
  <c r="BS94" i="56"/>
  <c r="BS93" i="56"/>
  <c r="BS92" i="56"/>
  <c r="BS91" i="56"/>
  <c r="BS90" i="56"/>
  <c r="BS89" i="56"/>
  <c r="BS88" i="56"/>
  <c r="BS87" i="56"/>
  <c r="BS86" i="56"/>
  <c r="BS85" i="56"/>
  <c r="BS84" i="56"/>
  <c r="BS83" i="56"/>
  <c r="BS82" i="56"/>
  <c r="BS81" i="56"/>
  <c r="BS80" i="56"/>
  <c r="BS79" i="56"/>
  <c r="BS78" i="56"/>
  <c r="BS77" i="56"/>
  <c r="BS76" i="56"/>
  <c r="BS75" i="56"/>
  <c r="BS74" i="56"/>
  <c r="BS73" i="56"/>
  <c r="BS72" i="56"/>
  <c r="BS71" i="56"/>
  <c r="BS70" i="56"/>
  <c r="BS69" i="56"/>
  <c r="BS68" i="56"/>
  <c r="BS67" i="56"/>
  <c r="BS66" i="56"/>
  <c r="BS65" i="56"/>
  <c r="BS64" i="56"/>
  <c r="BS63" i="56"/>
  <c r="BS62" i="56"/>
  <c r="BS61" i="56"/>
  <c r="BS60" i="56"/>
  <c r="BS59" i="56"/>
  <c r="BS58" i="56"/>
  <c r="BS57" i="56"/>
  <c r="BS56" i="56"/>
  <c r="BS55" i="56"/>
  <c r="BS54" i="56"/>
  <c r="BS53" i="56"/>
  <c r="BS52" i="56"/>
  <c r="BS51" i="56"/>
  <c r="BS50" i="56"/>
  <c r="BS49" i="56"/>
  <c r="BS48" i="56"/>
  <c r="BS47" i="56"/>
  <c r="BS46" i="56"/>
  <c r="BS45" i="56"/>
  <c r="BS44" i="56"/>
  <c r="BS43" i="56"/>
  <c r="BS42" i="56"/>
  <c r="BS41" i="56"/>
  <c r="BS40" i="56"/>
  <c r="BS39" i="56"/>
  <c r="BS38" i="56"/>
  <c r="BS37" i="56"/>
  <c r="BS36" i="56"/>
  <c r="BS35" i="56"/>
  <c r="BS34" i="56"/>
  <c r="BS33" i="56"/>
  <c r="BS32" i="56"/>
  <c r="BS31" i="56"/>
  <c r="AZ6" i="56"/>
  <c r="AZ5" i="56"/>
  <c r="AZ4" i="56"/>
  <c r="AZ3" i="56"/>
  <c r="AZ16" i="56"/>
  <c r="AZ15" i="56"/>
  <c r="AZ14" i="56"/>
  <c r="AZ13" i="56"/>
  <c r="BL14" i="56"/>
  <c r="BL13" i="56"/>
  <c r="BL12" i="56"/>
  <c r="BL11" i="56"/>
  <c r="BL10" i="56"/>
  <c r="BL9" i="56"/>
  <c r="BL8" i="56"/>
  <c r="BL7" i="56"/>
  <c r="BL6" i="56"/>
  <c r="BL5" i="56"/>
  <c r="BL4" i="56"/>
  <c r="BL3" i="56"/>
  <c r="AB29" i="56"/>
  <c r="AB28" i="56"/>
  <c r="AB27" i="56"/>
  <c r="AB26" i="56"/>
  <c r="AB25" i="56"/>
  <c r="AB24" i="56"/>
  <c r="AB23" i="56"/>
  <c r="AB22" i="56"/>
  <c r="AB21" i="56"/>
  <c r="AB20" i="56"/>
  <c r="AB19" i="56"/>
  <c r="AB18" i="56"/>
  <c r="AB17" i="56"/>
  <c r="AB16" i="56"/>
  <c r="AB225" i="56"/>
  <c r="AB224" i="56"/>
  <c r="AB223" i="56"/>
  <c r="AB222" i="56"/>
  <c r="AB221" i="56"/>
  <c r="AB220" i="56"/>
  <c r="AB219" i="56"/>
  <c r="AB218" i="56"/>
  <c r="AB217" i="56"/>
  <c r="AB216" i="56"/>
  <c r="AB215" i="56"/>
  <c r="AB214" i="56"/>
  <c r="AB213" i="56"/>
  <c r="AB212" i="56"/>
  <c r="AB211" i="56"/>
  <c r="AB210" i="56"/>
  <c r="AB209" i="56"/>
  <c r="AB208" i="56"/>
  <c r="AB207" i="56"/>
  <c r="AB206" i="56"/>
  <c r="AB205" i="56"/>
  <c r="AB204" i="56"/>
  <c r="AB203" i="56"/>
  <c r="AB202" i="56"/>
  <c r="AB201" i="56"/>
  <c r="AB200" i="56"/>
  <c r="AB199" i="56"/>
  <c r="AB198" i="56"/>
  <c r="AB197" i="56"/>
  <c r="AB196" i="56"/>
  <c r="AB195" i="56"/>
  <c r="AB194" i="56"/>
  <c r="AB193" i="56"/>
  <c r="AB192" i="56"/>
  <c r="AB191" i="56"/>
  <c r="AB190" i="56"/>
  <c r="AB189" i="56"/>
  <c r="AB188" i="56"/>
  <c r="AB187" i="56"/>
  <c r="AB186" i="56"/>
  <c r="AB185" i="56"/>
  <c r="AB184" i="56"/>
  <c r="AB183" i="56"/>
  <c r="AB182" i="56"/>
  <c r="AB181" i="56"/>
  <c r="AB180" i="56"/>
  <c r="AB179" i="56"/>
  <c r="AB178" i="56"/>
  <c r="AB177" i="56"/>
  <c r="AB176" i="56"/>
  <c r="AB175" i="56"/>
  <c r="AB174" i="56"/>
  <c r="AB173" i="56"/>
  <c r="AB172" i="56"/>
  <c r="AB171" i="56"/>
  <c r="AB170" i="56"/>
  <c r="AB169" i="56"/>
  <c r="AB168" i="56"/>
  <c r="AB167" i="56"/>
  <c r="AB166" i="56"/>
  <c r="AB165" i="56"/>
  <c r="AB164" i="56"/>
  <c r="AB163" i="56"/>
  <c r="AB162" i="56"/>
  <c r="AB161" i="56"/>
  <c r="AB160" i="56"/>
  <c r="AB159" i="56"/>
  <c r="AB158" i="56"/>
  <c r="AB157" i="56"/>
  <c r="AB156" i="56"/>
  <c r="AB155" i="56"/>
  <c r="AB154" i="56"/>
  <c r="AB153" i="56"/>
  <c r="AB152" i="56"/>
  <c r="AB151" i="56"/>
  <c r="AB150" i="56"/>
  <c r="AB149" i="56"/>
  <c r="AB148" i="56"/>
  <c r="AB147" i="56"/>
  <c r="AB146" i="56"/>
  <c r="AB145" i="56"/>
  <c r="AB144" i="56"/>
  <c r="AB143" i="56"/>
  <c r="AB142" i="56"/>
  <c r="AB141" i="56"/>
  <c r="AB140" i="56"/>
  <c r="AB139" i="56"/>
  <c r="AB138" i="56"/>
  <c r="AB137" i="56"/>
  <c r="AB136" i="56"/>
  <c r="AB135" i="56"/>
  <c r="AB134" i="56"/>
  <c r="AB133" i="56"/>
  <c r="AB132" i="56"/>
  <c r="AB131" i="56"/>
  <c r="AB130" i="56"/>
  <c r="AB129" i="56"/>
  <c r="AB128" i="56"/>
  <c r="AB127" i="56"/>
  <c r="AB126" i="56"/>
  <c r="AB125" i="56"/>
  <c r="AB124" i="56"/>
  <c r="AB123" i="56"/>
  <c r="AB122" i="56"/>
  <c r="AB121" i="56"/>
  <c r="AB120" i="56"/>
  <c r="AB119" i="56"/>
  <c r="AB118" i="56"/>
  <c r="AB117" i="56"/>
  <c r="AB116" i="56"/>
  <c r="AB115" i="56"/>
  <c r="AB114" i="56"/>
  <c r="AB113" i="56"/>
  <c r="AB112" i="56"/>
  <c r="AB111" i="56"/>
  <c r="AB110" i="56"/>
  <c r="AB109" i="56"/>
  <c r="AB108" i="56"/>
  <c r="AB107" i="56"/>
  <c r="AB106" i="56"/>
  <c r="AB105" i="56"/>
  <c r="AB104" i="56"/>
  <c r="AB103" i="56"/>
  <c r="AB102" i="56"/>
  <c r="AB101" i="56"/>
  <c r="AB100" i="56"/>
  <c r="AB99" i="56"/>
  <c r="AB98" i="56"/>
  <c r="AB97" i="56"/>
  <c r="AB96" i="56"/>
  <c r="AB95" i="56"/>
  <c r="AB94" i="56"/>
  <c r="AB93" i="56"/>
  <c r="AB92" i="56"/>
  <c r="AB91" i="56"/>
  <c r="AB90" i="56"/>
  <c r="AB89" i="56"/>
  <c r="AB88" i="56"/>
  <c r="AB87" i="56"/>
  <c r="AB86" i="56"/>
  <c r="AB85" i="56"/>
  <c r="AB84" i="56"/>
  <c r="AB83" i="56"/>
  <c r="AB82" i="56"/>
  <c r="AB81" i="56"/>
  <c r="AB80" i="56"/>
  <c r="AB79" i="56"/>
  <c r="AB78" i="56"/>
  <c r="AB77" i="56"/>
  <c r="AB76" i="56"/>
  <c r="AB75" i="56"/>
  <c r="AB74" i="56"/>
  <c r="AB73" i="56"/>
  <c r="AB72" i="56"/>
  <c r="AB71" i="56"/>
  <c r="AB70" i="56"/>
  <c r="AB69" i="56"/>
  <c r="AB68" i="56"/>
  <c r="AB67" i="56"/>
  <c r="AB66" i="56"/>
  <c r="AB65" i="56"/>
  <c r="AB64" i="56"/>
  <c r="AB63" i="56"/>
  <c r="AB62" i="56"/>
  <c r="AB61" i="56"/>
  <c r="AB60" i="56"/>
  <c r="AB59" i="56"/>
  <c r="AB58" i="56"/>
  <c r="AB57" i="56"/>
  <c r="AB56" i="56"/>
  <c r="AB55" i="56"/>
  <c r="AB54" i="56"/>
  <c r="AB53" i="56"/>
  <c r="AB52" i="56"/>
  <c r="AB51" i="56"/>
  <c r="AB50" i="56"/>
  <c r="AB49" i="56"/>
  <c r="AB48" i="56"/>
  <c r="AB47" i="56"/>
  <c r="AB46" i="56"/>
  <c r="AB45" i="56"/>
  <c r="AB44" i="56"/>
  <c r="AB43" i="56"/>
  <c r="AB42" i="56"/>
  <c r="AB41" i="56"/>
  <c r="AB40" i="56"/>
  <c r="AB39" i="56"/>
  <c r="AB38" i="56"/>
  <c r="AB37" i="56"/>
  <c r="AB36" i="56"/>
  <c r="AB35" i="56"/>
  <c r="AB34" i="56"/>
  <c r="AB33" i="56"/>
  <c r="AB32" i="56"/>
  <c r="AB31" i="56"/>
  <c r="AB30" i="56"/>
  <c r="AB15" i="56"/>
  <c r="AB14" i="56"/>
  <c r="AB13" i="56"/>
  <c r="AB12" i="56"/>
  <c r="AB11" i="56"/>
  <c r="AB10" i="56"/>
  <c r="AB9" i="56"/>
  <c r="AB8" i="56"/>
  <c r="AB7" i="56"/>
  <c r="AB6" i="56"/>
  <c r="AB5" i="56"/>
  <c r="AB4" i="56"/>
  <c r="AB3" i="56"/>
  <c r="AB2" i="56"/>
  <c r="DW6" i="56"/>
  <c r="DW5" i="56"/>
  <c r="CM128" i="56"/>
  <c r="CM127" i="56"/>
  <c r="CM126" i="56"/>
  <c r="CM125" i="56"/>
  <c r="CM124" i="56"/>
  <c r="CM123" i="56"/>
  <c r="CM122" i="56"/>
  <c r="CM121" i="56"/>
  <c r="CM120" i="56"/>
  <c r="CM119" i="56"/>
  <c r="CM118" i="56"/>
  <c r="CM117" i="56"/>
  <c r="CM116" i="56"/>
  <c r="CM113" i="56"/>
  <c r="CM112" i="56"/>
  <c r="CM111" i="56"/>
  <c r="CM110" i="56"/>
  <c r="CM109" i="56"/>
  <c r="CM108" i="56"/>
  <c r="CM107" i="56"/>
  <c r="CM106" i="56"/>
  <c r="CM105" i="56"/>
  <c r="CM104" i="56"/>
  <c r="CM103" i="56"/>
  <c r="CM102" i="56"/>
  <c r="CM100" i="56"/>
  <c r="DK19" i="56" l="1"/>
  <c r="DK173" i="56" s="1"/>
  <c r="DK89" i="56"/>
  <c r="DK145" i="56"/>
  <c r="DK159" i="56"/>
  <c r="DK61" i="56"/>
  <c r="DK75" i="56"/>
  <c r="DK131" i="56"/>
  <c r="DK103" i="56"/>
  <c r="DK47" i="56"/>
  <c r="DK201" i="56" s="1"/>
  <c r="DK33" i="56"/>
  <c r="DK187" i="56" s="1"/>
  <c r="DK117" i="56"/>
  <c r="CE122" i="56"/>
  <c r="CE108" i="56"/>
  <c r="CE136" i="56"/>
  <c r="CE94" i="56"/>
  <c r="CE38" i="56"/>
  <c r="CE80" i="56"/>
  <c r="CE66" i="56"/>
  <c r="CE24" i="56"/>
  <c r="CE52" i="56"/>
  <c r="CE164" i="56"/>
  <c r="CE150" i="56"/>
  <c r="CA90" i="56"/>
  <c r="CA76" i="56"/>
  <c r="CA62" i="56"/>
  <c r="CA20" i="56"/>
  <c r="CA48" i="56"/>
  <c r="CA118" i="56"/>
  <c r="CA104" i="56"/>
  <c r="CA34" i="56"/>
  <c r="CA160" i="56"/>
  <c r="CA132" i="56"/>
  <c r="CA146" i="56"/>
  <c r="DO20" i="56"/>
  <c r="DO174" i="56" s="1"/>
  <c r="DO90" i="56"/>
  <c r="DO104" i="56"/>
  <c r="DO132" i="56"/>
  <c r="DO76" i="56"/>
  <c r="DO118" i="56"/>
  <c r="DO48" i="56"/>
  <c r="DO202" i="56" s="1"/>
  <c r="DO146" i="56"/>
  <c r="DO62" i="56"/>
  <c r="DO160" i="56"/>
  <c r="DO34" i="56"/>
  <c r="DO188" i="56" s="1"/>
  <c r="DU107" i="56"/>
  <c r="DU121" i="56"/>
  <c r="DU149" i="56"/>
  <c r="DU163" i="56"/>
  <c r="DU51" i="56"/>
  <c r="DU205" i="56" s="1"/>
  <c r="DU37" i="56"/>
  <c r="DU191" i="56" s="1"/>
  <c r="DU79" i="56"/>
  <c r="DU93" i="56"/>
  <c r="DU135" i="56"/>
  <c r="DU23" i="56"/>
  <c r="DU177" i="56" s="1"/>
  <c r="DU65" i="56"/>
  <c r="DK141" i="56"/>
  <c r="DK155" i="56"/>
  <c r="DK169" i="56"/>
  <c r="DK71" i="56"/>
  <c r="DK57" i="56"/>
  <c r="DK211" i="56" s="1"/>
  <c r="DK43" i="56"/>
  <c r="DK197" i="56" s="1"/>
  <c r="DK99" i="56"/>
  <c r="DK29" i="56"/>
  <c r="DK183" i="56" s="1"/>
  <c r="DK85" i="56"/>
  <c r="DK113" i="56"/>
  <c r="DK127" i="56"/>
  <c r="DS24" i="56"/>
  <c r="DS178" i="56" s="1"/>
  <c r="DS122" i="56"/>
  <c r="DS136" i="56"/>
  <c r="DS164" i="56"/>
  <c r="DS94" i="56"/>
  <c r="DS66" i="56"/>
  <c r="DS108" i="56"/>
  <c r="DS38" i="56"/>
  <c r="DS192" i="56" s="1"/>
  <c r="DS150" i="56"/>
  <c r="DS52" i="56"/>
  <c r="DS206" i="56" s="1"/>
  <c r="DS80" i="56"/>
  <c r="BX151" i="56"/>
  <c r="BX137" i="56"/>
  <c r="BX109" i="56"/>
  <c r="BX81" i="56"/>
  <c r="BX39" i="56"/>
  <c r="BX165" i="56"/>
  <c r="BX123" i="56"/>
  <c r="BX95" i="56"/>
  <c r="BX25" i="56"/>
  <c r="BX53" i="56"/>
  <c r="BX67" i="56"/>
  <c r="DN150" i="56"/>
  <c r="DN164" i="56"/>
  <c r="DN122" i="56"/>
  <c r="DN52" i="56"/>
  <c r="DN206" i="56" s="1"/>
  <c r="DN108" i="56"/>
  <c r="DN80" i="56"/>
  <c r="DN94" i="56"/>
  <c r="DN24" i="56"/>
  <c r="DN178" i="56" s="1"/>
  <c r="DN136" i="56"/>
  <c r="DN38" i="56"/>
  <c r="DN192" i="56" s="1"/>
  <c r="DN66" i="56"/>
  <c r="DP158" i="56"/>
  <c r="DP116" i="56"/>
  <c r="DP46" i="56"/>
  <c r="DP200" i="56" s="1"/>
  <c r="DP74" i="56"/>
  <c r="DP32" i="56"/>
  <c r="DP186" i="56" s="1"/>
  <c r="DP88" i="56"/>
  <c r="DP102" i="56"/>
  <c r="DP130" i="56"/>
  <c r="DP60" i="56"/>
  <c r="DP18" i="56"/>
  <c r="DP172" i="56" s="1"/>
  <c r="DP144" i="56"/>
  <c r="DL20" i="56"/>
  <c r="DL174" i="56" s="1"/>
  <c r="DL132" i="56"/>
  <c r="DL104" i="56"/>
  <c r="DL48" i="56"/>
  <c r="DL202" i="56" s="1"/>
  <c r="DL146" i="56"/>
  <c r="DL160" i="56"/>
  <c r="DL90" i="56"/>
  <c r="DL118" i="56"/>
  <c r="DL62" i="56"/>
  <c r="DL76" i="56"/>
  <c r="DL34" i="56"/>
  <c r="DL188" i="56" s="1"/>
  <c r="BX96" i="56"/>
  <c r="BX124" i="56"/>
  <c r="BX40" i="56"/>
  <c r="BX26" i="56"/>
  <c r="BX152" i="56"/>
  <c r="BX110" i="56"/>
  <c r="BX82" i="56"/>
  <c r="BX166" i="56"/>
  <c r="BX54" i="56"/>
  <c r="BX138" i="56"/>
  <c r="BX68" i="56"/>
  <c r="CH139" i="56"/>
  <c r="CH97" i="56"/>
  <c r="CH27" i="56"/>
  <c r="CH83" i="56"/>
  <c r="CH167" i="56"/>
  <c r="CH153" i="56"/>
  <c r="CH69" i="56"/>
  <c r="CH41" i="56"/>
  <c r="CH125" i="56"/>
  <c r="CH111" i="56"/>
  <c r="CH55" i="56"/>
  <c r="CA119" i="56"/>
  <c r="CA21" i="56"/>
  <c r="CA105" i="56"/>
  <c r="CA147" i="56"/>
  <c r="CA91" i="56"/>
  <c r="CA77" i="56"/>
  <c r="CA63" i="56"/>
  <c r="CA49" i="56"/>
  <c r="CA35" i="56"/>
  <c r="CA133" i="56"/>
  <c r="CA161" i="56"/>
  <c r="DQ74" i="56"/>
  <c r="DQ18" i="56"/>
  <c r="DQ172" i="56" s="1"/>
  <c r="DQ88" i="56"/>
  <c r="DQ102" i="56"/>
  <c r="DQ32" i="56"/>
  <c r="DQ186" i="56" s="1"/>
  <c r="DQ46" i="56"/>
  <c r="DQ200" i="56" s="1"/>
  <c r="DQ130" i="56"/>
  <c r="DQ116" i="56"/>
  <c r="DQ60" i="56"/>
  <c r="DQ144" i="56"/>
  <c r="DQ158" i="56"/>
  <c r="CE46" i="56"/>
  <c r="CE144" i="56"/>
  <c r="CE130" i="56"/>
  <c r="CE32" i="56"/>
  <c r="CE158" i="56"/>
  <c r="CE74" i="56"/>
  <c r="CE116" i="56"/>
  <c r="CE88" i="56"/>
  <c r="CE60" i="56"/>
  <c r="CE102" i="56"/>
  <c r="CE18" i="56"/>
  <c r="CF143" i="56"/>
  <c r="CF31" i="56"/>
  <c r="CF129" i="56"/>
  <c r="CF87" i="56"/>
  <c r="CF17" i="56"/>
  <c r="CF101" i="56"/>
  <c r="CF59" i="56"/>
  <c r="CF45" i="56"/>
  <c r="CF157" i="56"/>
  <c r="CF115" i="56"/>
  <c r="CF73" i="56"/>
  <c r="BY145" i="56"/>
  <c r="BY19" i="56"/>
  <c r="BY89" i="56"/>
  <c r="BY159" i="56"/>
  <c r="BY131" i="56"/>
  <c r="BY75" i="56"/>
  <c r="BY61" i="56"/>
  <c r="BY117" i="56"/>
  <c r="BY103" i="56"/>
  <c r="BY47" i="56"/>
  <c r="BY33" i="56"/>
  <c r="DR18" i="56"/>
  <c r="DR172" i="56" s="1"/>
  <c r="DR116" i="56"/>
  <c r="DR144" i="56"/>
  <c r="DR158" i="56"/>
  <c r="DR46" i="56"/>
  <c r="DR200" i="56" s="1"/>
  <c r="DR32" i="56"/>
  <c r="DR186" i="56" s="1"/>
  <c r="DR74" i="56"/>
  <c r="DR88" i="56"/>
  <c r="DR102" i="56"/>
  <c r="DR130" i="56"/>
  <c r="DR60" i="56"/>
  <c r="DM47" i="56"/>
  <c r="DM201" i="56" s="1"/>
  <c r="DM75" i="56"/>
  <c r="DM33" i="56"/>
  <c r="DM187" i="56" s="1"/>
  <c r="DM89" i="56"/>
  <c r="DM103" i="56"/>
  <c r="DM117" i="56"/>
  <c r="DM131" i="56"/>
  <c r="DM61" i="56"/>
  <c r="DM145" i="56"/>
  <c r="DM159" i="56"/>
  <c r="DM19" i="56"/>
  <c r="DM173" i="56" s="1"/>
  <c r="CA93" i="56"/>
  <c r="CA79" i="56"/>
  <c r="CA149" i="56"/>
  <c r="CA135" i="56"/>
  <c r="CA163" i="56"/>
  <c r="CA23" i="56"/>
  <c r="CA121" i="56"/>
  <c r="CA107" i="56"/>
  <c r="CA37" i="56"/>
  <c r="CA65" i="56"/>
  <c r="CA51" i="56"/>
  <c r="DP24" i="56"/>
  <c r="DP178" i="56" s="1"/>
  <c r="DP52" i="56"/>
  <c r="DP206" i="56" s="1"/>
  <c r="DP80" i="56"/>
  <c r="DP38" i="56"/>
  <c r="DP192" i="56" s="1"/>
  <c r="DP108" i="56"/>
  <c r="DP136" i="56"/>
  <c r="DP94" i="56"/>
  <c r="DP164" i="56"/>
  <c r="DP66" i="56"/>
  <c r="DP122" i="56"/>
  <c r="DP150" i="56"/>
  <c r="DR22" i="56"/>
  <c r="DR176" i="56" s="1"/>
  <c r="DR106" i="56"/>
  <c r="DR120" i="56"/>
  <c r="DR162" i="56"/>
  <c r="DR78" i="56"/>
  <c r="DR64" i="56"/>
  <c r="DR92" i="56"/>
  <c r="DR148" i="56"/>
  <c r="DR36" i="56"/>
  <c r="DR190" i="56" s="1"/>
  <c r="DR134" i="56"/>
  <c r="DR50" i="56"/>
  <c r="DR204" i="56" s="1"/>
  <c r="CB155" i="56"/>
  <c r="CB141" i="56"/>
  <c r="CB113" i="56"/>
  <c r="CB71" i="56"/>
  <c r="CB127" i="56"/>
  <c r="CB29" i="56"/>
  <c r="CB57" i="56"/>
  <c r="CB169" i="56"/>
  <c r="CB99" i="56"/>
  <c r="CB85" i="56"/>
  <c r="CB43" i="56"/>
  <c r="CC61" i="56"/>
  <c r="CC47" i="56"/>
  <c r="CC159" i="56"/>
  <c r="CC145" i="56"/>
  <c r="CC131" i="56"/>
  <c r="CC117" i="56"/>
  <c r="CC89" i="56"/>
  <c r="CC33" i="56"/>
  <c r="CC19" i="56"/>
  <c r="CC103" i="56"/>
  <c r="CC75" i="56"/>
  <c r="BV79" i="56"/>
  <c r="BV65" i="56"/>
  <c r="BV51" i="56"/>
  <c r="BV23" i="56"/>
  <c r="BV121" i="56"/>
  <c r="BV37" i="56"/>
  <c r="BV107" i="56"/>
  <c r="BV149" i="56"/>
  <c r="BV163" i="56"/>
  <c r="BV135" i="56"/>
  <c r="BV93" i="56"/>
  <c r="DO131" i="56"/>
  <c r="DO159" i="56"/>
  <c r="DO19" i="56"/>
  <c r="DO173" i="56" s="1"/>
  <c r="DO89" i="56"/>
  <c r="DO61" i="56"/>
  <c r="DO103" i="56"/>
  <c r="DO117" i="56"/>
  <c r="DO75" i="56"/>
  <c r="DO145" i="56"/>
  <c r="DO47" i="56"/>
  <c r="DO201" i="56" s="1"/>
  <c r="DO33" i="56"/>
  <c r="DO187" i="56" s="1"/>
  <c r="CK48" i="56"/>
  <c r="CK62" i="56"/>
  <c r="CK160" i="56"/>
  <c r="CK20" i="56"/>
  <c r="CK90" i="56"/>
  <c r="CK76" i="56"/>
  <c r="CK146" i="56"/>
  <c r="CK132" i="56"/>
  <c r="CK34" i="56"/>
  <c r="CK118" i="56"/>
  <c r="CK104" i="56"/>
  <c r="DN169" i="56"/>
  <c r="DN99" i="56"/>
  <c r="DN43" i="56"/>
  <c r="DN197" i="56" s="1"/>
  <c r="DN71" i="56"/>
  <c r="DN127" i="56"/>
  <c r="DN85" i="56"/>
  <c r="DN113" i="56"/>
  <c r="DN57" i="56"/>
  <c r="DN211" i="56" s="1"/>
  <c r="DN29" i="56"/>
  <c r="DN183" i="56" s="1"/>
  <c r="DN141" i="56"/>
  <c r="DN155" i="56"/>
  <c r="CC151" i="56"/>
  <c r="CC39" i="56"/>
  <c r="CC123" i="56"/>
  <c r="CC165" i="56"/>
  <c r="CC95" i="56"/>
  <c r="CC81" i="56"/>
  <c r="CC109" i="56"/>
  <c r="CC137" i="56"/>
  <c r="CC67" i="56"/>
  <c r="CC53" i="56"/>
  <c r="CC25" i="56"/>
  <c r="DM34" i="56"/>
  <c r="DM188" i="56" s="1"/>
  <c r="DM76" i="56"/>
  <c r="DM104" i="56"/>
  <c r="DM90" i="56"/>
  <c r="DM118" i="56"/>
  <c r="DM160" i="56"/>
  <c r="DM132" i="56"/>
  <c r="DM48" i="56"/>
  <c r="DM202" i="56" s="1"/>
  <c r="DM146" i="56"/>
  <c r="DM62" i="56"/>
  <c r="DM20" i="56"/>
  <c r="DM174" i="56" s="1"/>
  <c r="BW46" i="56"/>
  <c r="BW116" i="56"/>
  <c r="BW32" i="56"/>
  <c r="BW102" i="56"/>
  <c r="BW74" i="56"/>
  <c r="BW18" i="56"/>
  <c r="BW88" i="56"/>
  <c r="BW60" i="56"/>
  <c r="BW144" i="56"/>
  <c r="BW158" i="56"/>
  <c r="BW130" i="56"/>
  <c r="DJ40" i="56"/>
  <c r="DJ194" i="56" s="1"/>
  <c r="DJ54" i="56"/>
  <c r="DJ208" i="56" s="1"/>
  <c r="DJ26" i="56"/>
  <c r="DJ180" i="56" s="1"/>
  <c r="DJ96" i="56"/>
  <c r="DJ82" i="56"/>
  <c r="DJ110" i="56"/>
  <c r="DJ124" i="56"/>
  <c r="DJ152" i="56"/>
  <c r="DJ166" i="56"/>
  <c r="DJ68" i="56"/>
  <c r="DJ138" i="56"/>
  <c r="BX88" i="56"/>
  <c r="BX74" i="56"/>
  <c r="BX144" i="56"/>
  <c r="BX102" i="56"/>
  <c r="BX32" i="56"/>
  <c r="BX130" i="56"/>
  <c r="BX18" i="56"/>
  <c r="BX116" i="56"/>
  <c r="BX60" i="56"/>
  <c r="BX46" i="56"/>
  <c r="BX158" i="56"/>
  <c r="CB66" i="56"/>
  <c r="CB164" i="56"/>
  <c r="CB52" i="56"/>
  <c r="CB150" i="56"/>
  <c r="CB122" i="56"/>
  <c r="CB38" i="56"/>
  <c r="CB94" i="56"/>
  <c r="CB80" i="56"/>
  <c r="CB108" i="56"/>
  <c r="CB136" i="56"/>
  <c r="CB24" i="56"/>
  <c r="DT75" i="56"/>
  <c r="DT33" i="56"/>
  <c r="DT187" i="56" s="1"/>
  <c r="DT89" i="56"/>
  <c r="DT117" i="56"/>
  <c r="DT145" i="56"/>
  <c r="DT19" i="56"/>
  <c r="DT173" i="56" s="1"/>
  <c r="DT61" i="56"/>
  <c r="DT159" i="56"/>
  <c r="DT47" i="56"/>
  <c r="DT201" i="56" s="1"/>
  <c r="DT103" i="56"/>
  <c r="DT131" i="56"/>
  <c r="DL37" i="56"/>
  <c r="DL191" i="56" s="1"/>
  <c r="DL79" i="56"/>
  <c r="DL51" i="56"/>
  <c r="DL205" i="56" s="1"/>
  <c r="DL107" i="56"/>
  <c r="DL135" i="56"/>
  <c r="DL149" i="56"/>
  <c r="DL163" i="56"/>
  <c r="DL65" i="56"/>
  <c r="DL93" i="56"/>
  <c r="DL121" i="56"/>
  <c r="DL23" i="56"/>
  <c r="DL177" i="56" s="1"/>
  <c r="CG97" i="56"/>
  <c r="CG27" i="56"/>
  <c r="CG83" i="56"/>
  <c r="CG125" i="56"/>
  <c r="CG111" i="56"/>
  <c r="CG69" i="56"/>
  <c r="CG55" i="56"/>
  <c r="CG153" i="56"/>
  <c r="CG139" i="56"/>
  <c r="CG41" i="56"/>
  <c r="CG167" i="56"/>
  <c r="CA61" i="56"/>
  <c r="CA145" i="56"/>
  <c r="CA75" i="56"/>
  <c r="CA89" i="56"/>
  <c r="CA159" i="56"/>
  <c r="CA117" i="56"/>
  <c r="CA47" i="56"/>
  <c r="CA33" i="56"/>
  <c r="CA103" i="56"/>
  <c r="CA19" i="56"/>
  <c r="CA131" i="56"/>
  <c r="DR81" i="56"/>
  <c r="DR39" i="56"/>
  <c r="DR193" i="56" s="1"/>
  <c r="DR95" i="56"/>
  <c r="DR123" i="56"/>
  <c r="DR109" i="56"/>
  <c r="DR25" i="56"/>
  <c r="DR179" i="56" s="1"/>
  <c r="DR137" i="56"/>
  <c r="DR151" i="56"/>
  <c r="DR165" i="56"/>
  <c r="DR53" i="56"/>
  <c r="DR207" i="56" s="1"/>
  <c r="DR67" i="56"/>
  <c r="CF127" i="56"/>
  <c r="CF141" i="56"/>
  <c r="CF113" i="56"/>
  <c r="CF29" i="56"/>
  <c r="CF169" i="56"/>
  <c r="CF85" i="56"/>
  <c r="CF155" i="56"/>
  <c r="CF71" i="56"/>
  <c r="CF57" i="56"/>
  <c r="CF99" i="56"/>
  <c r="CF43" i="56"/>
  <c r="CG43" i="56"/>
  <c r="CG169" i="56"/>
  <c r="CG57" i="56"/>
  <c r="CG155" i="56"/>
  <c r="CG113" i="56"/>
  <c r="CG99" i="56"/>
  <c r="CG85" i="56"/>
  <c r="CG71" i="56"/>
  <c r="CG29" i="56"/>
  <c r="CG127" i="56"/>
  <c r="CG141" i="56"/>
  <c r="CE19" i="56"/>
  <c r="CE145" i="56"/>
  <c r="CE33" i="56"/>
  <c r="CE131" i="56"/>
  <c r="CE117" i="56"/>
  <c r="CE103" i="56"/>
  <c r="CE75" i="56"/>
  <c r="CE47" i="56"/>
  <c r="CE61" i="56"/>
  <c r="CE89" i="56"/>
  <c r="CE159" i="56"/>
  <c r="CD35" i="56"/>
  <c r="CD49" i="56"/>
  <c r="CD63" i="56"/>
  <c r="CD161" i="56"/>
  <c r="CD147" i="56"/>
  <c r="CD119" i="56"/>
  <c r="CD21" i="56"/>
  <c r="CD91" i="56"/>
  <c r="CD105" i="56"/>
  <c r="CD133" i="56"/>
  <c r="CD77" i="56"/>
  <c r="BV35" i="56"/>
  <c r="BV147" i="56"/>
  <c r="BV133" i="56"/>
  <c r="BV63" i="56"/>
  <c r="BV21" i="56"/>
  <c r="BV49" i="56"/>
  <c r="BV161" i="56"/>
  <c r="BV119" i="56"/>
  <c r="BV105" i="56"/>
  <c r="BV77" i="56"/>
  <c r="BV91" i="56"/>
  <c r="DN18" i="56"/>
  <c r="DN172" i="56" s="1"/>
  <c r="DN88" i="56"/>
  <c r="DN102" i="56"/>
  <c r="DN116" i="56"/>
  <c r="DN60" i="56"/>
  <c r="DN46" i="56"/>
  <c r="DN200" i="56" s="1"/>
  <c r="DN32" i="56"/>
  <c r="DN186" i="56" s="1"/>
  <c r="DN74" i="56"/>
  <c r="DN158" i="56"/>
  <c r="DN144" i="56"/>
  <c r="DN130" i="56"/>
  <c r="CG93" i="56"/>
  <c r="CG107" i="56"/>
  <c r="CG51" i="56"/>
  <c r="CG37" i="56"/>
  <c r="CG135" i="56"/>
  <c r="CG121" i="56"/>
  <c r="CG163" i="56"/>
  <c r="CG79" i="56"/>
  <c r="CG65" i="56"/>
  <c r="CG149" i="56"/>
  <c r="CG23" i="56"/>
  <c r="DP165" i="56"/>
  <c r="DP81" i="56"/>
  <c r="DP95" i="56"/>
  <c r="DP25" i="56"/>
  <c r="DP179" i="56" s="1"/>
  <c r="DP39" i="56"/>
  <c r="DP193" i="56" s="1"/>
  <c r="DP67" i="56"/>
  <c r="DP53" i="56"/>
  <c r="DP207" i="56" s="1"/>
  <c r="DP123" i="56"/>
  <c r="DP109" i="56"/>
  <c r="DP137" i="56"/>
  <c r="DP151" i="56"/>
  <c r="DT42" i="56"/>
  <c r="DT196" i="56" s="1"/>
  <c r="DT56" i="56"/>
  <c r="DT210" i="56" s="1"/>
  <c r="DT84" i="56"/>
  <c r="DT28" i="56"/>
  <c r="DT182" i="56" s="1"/>
  <c r="DT126" i="56"/>
  <c r="DT70" i="56"/>
  <c r="DT168" i="56"/>
  <c r="DT98" i="56"/>
  <c r="DT140" i="56"/>
  <c r="DT112" i="56"/>
  <c r="DT154" i="56"/>
  <c r="CH134" i="56"/>
  <c r="CH120" i="56"/>
  <c r="CH50" i="56"/>
  <c r="CH36" i="56"/>
  <c r="CH162" i="56"/>
  <c r="CH22" i="56"/>
  <c r="CH148" i="56"/>
  <c r="CH106" i="56"/>
  <c r="CH78" i="56"/>
  <c r="CH64" i="56"/>
  <c r="CH92" i="56"/>
  <c r="DM26" i="56"/>
  <c r="DM180" i="56" s="1"/>
  <c r="DM82" i="56"/>
  <c r="DM110" i="56"/>
  <c r="DM96" i="56"/>
  <c r="DM54" i="56"/>
  <c r="DM208" i="56" s="1"/>
  <c r="DM124" i="56"/>
  <c r="DM166" i="56"/>
  <c r="DM138" i="56"/>
  <c r="DM152" i="56"/>
  <c r="DM68" i="56"/>
  <c r="DM40" i="56"/>
  <c r="DM194" i="56" s="1"/>
  <c r="CK17" i="56"/>
  <c r="CK101" i="56"/>
  <c r="CK87" i="56"/>
  <c r="CK115" i="56"/>
  <c r="CK73" i="56"/>
  <c r="CK59" i="56"/>
  <c r="CK45" i="56"/>
  <c r="CK143" i="56"/>
  <c r="CK129" i="56"/>
  <c r="CK31" i="56"/>
  <c r="CK157" i="56"/>
  <c r="DQ25" i="56"/>
  <c r="DQ179" i="56" s="1"/>
  <c r="DQ95" i="56"/>
  <c r="DQ109" i="56"/>
  <c r="DQ151" i="56"/>
  <c r="DQ53" i="56"/>
  <c r="DQ207" i="56" s="1"/>
  <c r="DQ39" i="56"/>
  <c r="DQ193" i="56" s="1"/>
  <c r="DQ123" i="56"/>
  <c r="DQ165" i="56"/>
  <c r="DQ67" i="56"/>
  <c r="DQ137" i="56"/>
  <c r="DQ81" i="56"/>
  <c r="BW79" i="56"/>
  <c r="BW65" i="56"/>
  <c r="BW93" i="56"/>
  <c r="BW37" i="56"/>
  <c r="BW121" i="56"/>
  <c r="BW23" i="56"/>
  <c r="BW107" i="56"/>
  <c r="BW163" i="56"/>
  <c r="BW135" i="56"/>
  <c r="BW51" i="56"/>
  <c r="BW149" i="56"/>
  <c r="DJ141" i="56"/>
  <c r="DJ169" i="56"/>
  <c r="DJ85" i="56"/>
  <c r="DJ99" i="56"/>
  <c r="DJ43" i="56"/>
  <c r="DJ197" i="56" s="1"/>
  <c r="DJ127" i="56"/>
  <c r="DJ113" i="56"/>
  <c r="DJ57" i="56"/>
  <c r="DJ211" i="56" s="1"/>
  <c r="DJ155" i="56"/>
  <c r="DJ29" i="56"/>
  <c r="DJ183" i="56" s="1"/>
  <c r="DJ71" i="56"/>
  <c r="CC74" i="56"/>
  <c r="CC158" i="56"/>
  <c r="CC144" i="56"/>
  <c r="CC60" i="56"/>
  <c r="CC46" i="56"/>
  <c r="CC18" i="56"/>
  <c r="CC130" i="56"/>
  <c r="CC102" i="56"/>
  <c r="CC32" i="56"/>
  <c r="CC116" i="56"/>
  <c r="CC88" i="56"/>
  <c r="BY163" i="56"/>
  <c r="BY37" i="56"/>
  <c r="BY149" i="56"/>
  <c r="BY93" i="56"/>
  <c r="BY23" i="56"/>
  <c r="BY135" i="56"/>
  <c r="BY121" i="56"/>
  <c r="BY107" i="56"/>
  <c r="BY79" i="56"/>
  <c r="BY65" i="56"/>
  <c r="BY51" i="56"/>
  <c r="DL110" i="56"/>
  <c r="DL124" i="56"/>
  <c r="DL138" i="56"/>
  <c r="DL152" i="56"/>
  <c r="DL26" i="56"/>
  <c r="DL180" i="56" s="1"/>
  <c r="DL68" i="56"/>
  <c r="DL82" i="56"/>
  <c r="DL54" i="56"/>
  <c r="DL208" i="56" s="1"/>
  <c r="DL40" i="56"/>
  <c r="DL194" i="56" s="1"/>
  <c r="DL166" i="56"/>
  <c r="DL96" i="56"/>
  <c r="BV54" i="56"/>
  <c r="BV68" i="56"/>
  <c r="BV138" i="56"/>
  <c r="BV152" i="56"/>
  <c r="BV40" i="56"/>
  <c r="BV124" i="56"/>
  <c r="BV96" i="56"/>
  <c r="BV110" i="56"/>
  <c r="BV26" i="56"/>
  <c r="BV82" i="56"/>
  <c r="BV166" i="56"/>
  <c r="CE132" i="56"/>
  <c r="CE118" i="56"/>
  <c r="CE34" i="56"/>
  <c r="CE104" i="56"/>
  <c r="CE20" i="56"/>
  <c r="CE90" i="56"/>
  <c r="CE48" i="56"/>
  <c r="CE160" i="56"/>
  <c r="CE146" i="56"/>
  <c r="CE62" i="56"/>
  <c r="CE76" i="56"/>
  <c r="CB74" i="56"/>
  <c r="CB158" i="56"/>
  <c r="CB46" i="56"/>
  <c r="CB116" i="56"/>
  <c r="CB102" i="56"/>
  <c r="CB88" i="56"/>
  <c r="CB60" i="56"/>
  <c r="CB18" i="56"/>
  <c r="CB144" i="56"/>
  <c r="CB32" i="56"/>
  <c r="CB130" i="56"/>
  <c r="DQ52" i="56"/>
  <c r="DQ206" i="56" s="1"/>
  <c r="DQ122" i="56"/>
  <c r="DQ136" i="56"/>
  <c r="DQ164" i="56"/>
  <c r="DQ94" i="56"/>
  <c r="DQ38" i="56"/>
  <c r="DQ192" i="56" s="1"/>
  <c r="DQ66" i="56"/>
  <c r="DQ108" i="56"/>
  <c r="DQ24" i="56"/>
  <c r="DQ178" i="56" s="1"/>
  <c r="DQ150" i="56"/>
  <c r="DQ80" i="56"/>
  <c r="DU18" i="56"/>
  <c r="DU172" i="56" s="1"/>
  <c r="DU88" i="56"/>
  <c r="DU102" i="56"/>
  <c r="DU130" i="56"/>
  <c r="DU60" i="56"/>
  <c r="DU74" i="56"/>
  <c r="DU32" i="56"/>
  <c r="DU186" i="56" s="1"/>
  <c r="DU116" i="56"/>
  <c r="DU144" i="56"/>
  <c r="DU158" i="56"/>
  <c r="DU46" i="56"/>
  <c r="DU200" i="56" s="1"/>
  <c r="CH96" i="56"/>
  <c r="CH138" i="56"/>
  <c r="CH54" i="56"/>
  <c r="CH124" i="56"/>
  <c r="CH40" i="56"/>
  <c r="CH166" i="56"/>
  <c r="CH110" i="56"/>
  <c r="CH152" i="56"/>
  <c r="CH82" i="56"/>
  <c r="CH68" i="56"/>
  <c r="CH26" i="56"/>
  <c r="CJ20" i="56"/>
  <c r="CJ132" i="56"/>
  <c r="CJ62" i="56"/>
  <c r="CJ160" i="56"/>
  <c r="CJ146" i="56"/>
  <c r="CJ90" i="56"/>
  <c r="CJ48" i="56"/>
  <c r="CJ34" i="56"/>
  <c r="CJ76" i="56"/>
  <c r="CJ118" i="56"/>
  <c r="CJ104" i="56"/>
  <c r="DP169" i="56"/>
  <c r="DP85" i="56"/>
  <c r="DP99" i="56"/>
  <c r="DP29" i="56"/>
  <c r="DP183" i="56" s="1"/>
  <c r="DP113" i="56"/>
  <c r="DP127" i="56"/>
  <c r="DP43" i="56"/>
  <c r="DP197" i="56" s="1"/>
  <c r="DP141" i="56"/>
  <c r="DP155" i="56"/>
  <c r="DP71" i="56"/>
  <c r="DP57" i="56"/>
  <c r="DP211" i="56" s="1"/>
  <c r="BV141" i="56"/>
  <c r="BV99" i="56"/>
  <c r="BV85" i="56"/>
  <c r="BV155" i="56"/>
  <c r="BV43" i="56"/>
  <c r="BV127" i="56"/>
  <c r="BV29" i="56"/>
  <c r="BV113" i="56"/>
  <c r="BV71" i="56"/>
  <c r="BV57" i="56"/>
  <c r="BV169" i="56"/>
  <c r="CA122" i="56"/>
  <c r="CA108" i="56"/>
  <c r="CA80" i="56"/>
  <c r="CA66" i="56"/>
  <c r="CA164" i="56"/>
  <c r="CA24" i="56"/>
  <c r="CA150" i="56"/>
  <c r="CA38" i="56"/>
  <c r="CA136" i="56"/>
  <c r="CA94" i="56"/>
  <c r="CA52" i="56"/>
  <c r="CE54" i="56"/>
  <c r="CE96" i="56"/>
  <c r="CE82" i="56"/>
  <c r="CE152" i="56"/>
  <c r="CE124" i="56"/>
  <c r="CE138" i="56"/>
  <c r="CE110" i="56"/>
  <c r="CE40" i="56"/>
  <c r="CE26" i="56"/>
  <c r="CE166" i="56"/>
  <c r="CE68" i="56"/>
  <c r="DO161" i="56"/>
  <c r="DO49" i="56"/>
  <c r="DO203" i="56" s="1"/>
  <c r="DO35" i="56"/>
  <c r="DO189" i="56" s="1"/>
  <c r="DO77" i="56"/>
  <c r="DO119" i="56"/>
  <c r="DO105" i="56"/>
  <c r="DO91" i="56"/>
  <c r="DO63" i="56"/>
  <c r="DO133" i="56"/>
  <c r="DO147" i="56"/>
  <c r="DO21" i="56"/>
  <c r="DO175" i="56" s="1"/>
  <c r="CC125" i="56"/>
  <c r="CC111" i="56"/>
  <c r="CC27" i="56"/>
  <c r="CC83" i="56"/>
  <c r="CC69" i="56"/>
  <c r="CC97" i="56"/>
  <c r="CC153" i="56"/>
  <c r="CC139" i="56"/>
  <c r="CC55" i="56"/>
  <c r="CC41" i="56"/>
  <c r="CC167" i="56"/>
  <c r="CJ64" i="56"/>
  <c r="CJ50" i="56"/>
  <c r="CJ134" i="56"/>
  <c r="CJ22" i="56"/>
  <c r="CJ162" i="56"/>
  <c r="CJ148" i="56"/>
  <c r="CJ120" i="56"/>
  <c r="CJ36" i="56"/>
  <c r="CJ106" i="56"/>
  <c r="CJ78" i="56"/>
  <c r="CJ92" i="56"/>
  <c r="DJ140" i="56"/>
  <c r="DJ154" i="56"/>
  <c r="DJ168" i="56"/>
  <c r="DJ56" i="56"/>
  <c r="DJ210" i="56" s="1"/>
  <c r="DJ84" i="56"/>
  <c r="DJ70" i="56"/>
  <c r="DJ98" i="56"/>
  <c r="DJ112" i="56"/>
  <c r="DJ126" i="56"/>
  <c r="DJ28" i="56"/>
  <c r="DJ182" i="56" s="1"/>
  <c r="DJ42" i="56"/>
  <c r="DJ196" i="56" s="1"/>
  <c r="DT152" i="56"/>
  <c r="DT166" i="56"/>
  <c r="DT68" i="56"/>
  <c r="DT54" i="56"/>
  <c r="DT208" i="56" s="1"/>
  <c r="DT82" i="56"/>
  <c r="DT40" i="56"/>
  <c r="DT194" i="56" s="1"/>
  <c r="DT96" i="56"/>
  <c r="DT138" i="56"/>
  <c r="DT110" i="56"/>
  <c r="DT124" i="56"/>
  <c r="DT26" i="56"/>
  <c r="DT180" i="56" s="1"/>
  <c r="DJ111" i="56"/>
  <c r="DJ125" i="56"/>
  <c r="DJ153" i="56"/>
  <c r="DJ55" i="56"/>
  <c r="DJ209" i="56" s="1"/>
  <c r="DJ83" i="56"/>
  <c r="DJ27" i="56"/>
  <c r="DJ181" i="56" s="1"/>
  <c r="DJ167" i="56"/>
  <c r="DJ97" i="56"/>
  <c r="DJ139" i="56"/>
  <c r="DJ41" i="56"/>
  <c r="DJ195" i="56" s="1"/>
  <c r="DJ69" i="56"/>
  <c r="BZ26" i="56"/>
  <c r="BZ138" i="56"/>
  <c r="BZ82" i="56"/>
  <c r="BZ68" i="56"/>
  <c r="BZ96" i="56"/>
  <c r="BZ54" i="56"/>
  <c r="BZ40" i="56"/>
  <c r="BZ166" i="56"/>
  <c r="BZ124" i="56"/>
  <c r="BZ110" i="56"/>
  <c r="BZ152" i="56"/>
  <c r="DJ151" i="56"/>
  <c r="DJ25" i="56"/>
  <c r="DJ179" i="56" s="1"/>
  <c r="DJ165" i="56"/>
  <c r="DJ81" i="56"/>
  <c r="DJ39" i="56"/>
  <c r="DJ193" i="56" s="1"/>
  <c r="DJ67" i="56"/>
  <c r="DJ109" i="56"/>
  <c r="DJ123" i="56"/>
  <c r="DJ137" i="56"/>
  <c r="DJ53" i="56"/>
  <c r="DJ207" i="56" s="1"/>
  <c r="DJ95" i="56"/>
  <c r="DO80" i="56"/>
  <c r="DO94" i="56"/>
  <c r="DO108" i="56"/>
  <c r="DO52" i="56"/>
  <c r="DO206" i="56" s="1"/>
  <c r="DO122" i="56"/>
  <c r="DO136" i="56"/>
  <c r="DO24" i="56"/>
  <c r="DO178" i="56" s="1"/>
  <c r="DO150" i="56"/>
  <c r="DO66" i="56"/>
  <c r="DO164" i="56"/>
  <c r="DO38" i="56"/>
  <c r="DO192" i="56" s="1"/>
  <c r="DL50" i="56"/>
  <c r="DL204" i="56" s="1"/>
  <c r="DL78" i="56"/>
  <c r="DL36" i="56"/>
  <c r="DL190" i="56" s="1"/>
  <c r="DL92" i="56"/>
  <c r="DL106" i="56"/>
  <c r="DL134" i="56"/>
  <c r="DL120" i="56"/>
  <c r="DL64" i="56"/>
  <c r="DL162" i="56"/>
  <c r="DL22" i="56"/>
  <c r="DL176" i="56" s="1"/>
  <c r="DL148" i="56"/>
  <c r="CH49" i="56"/>
  <c r="CH35" i="56"/>
  <c r="CH91" i="56"/>
  <c r="CH161" i="56"/>
  <c r="CH119" i="56"/>
  <c r="CH21" i="56"/>
  <c r="CH105" i="56"/>
  <c r="CH147" i="56"/>
  <c r="CH133" i="56"/>
  <c r="CH77" i="56"/>
  <c r="CH63" i="56"/>
  <c r="CH136" i="56"/>
  <c r="CH94" i="56"/>
  <c r="CH80" i="56"/>
  <c r="CH66" i="56"/>
  <c r="CH164" i="56"/>
  <c r="CH150" i="56"/>
  <c r="CH52" i="56"/>
  <c r="CH38" i="56"/>
  <c r="CH122" i="56"/>
  <c r="CH108" i="56"/>
  <c r="CH24" i="56"/>
  <c r="CJ77" i="56"/>
  <c r="CJ35" i="56"/>
  <c r="CJ63" i="56"/>
  <c r="CJ49" i="56"/>
  <c r="CJ161" i="56"/>
  <c r="CJ147" i="56"/>
  <c r="CJ91" i="56"/>
  <c r="CJ105" i="56"/>
  <c r="CJ21" i="56"/>
  <c r="CJ133" i="56"/>
  <c r="CJ119" i="56"/>
  <c r="DP78" i="56"/>
  <c r="DP36" i="56"/>
  <c r="DP190" i="56" s="1"/>
  <c r="DP92" i="56"/>
  <c r="DP22" i="56"/>
  <c r="DP176" i="56" s="1"/>
  <c r="DP106" i="56"/>
  <c r="DP134" i="56"/>
  <c r="DP120" i="56"/>
  <c r="DP64" i="56"/>
  <c r="DP148" i="56"/>
  <c r="DP162" i="56"/>
  <c r="DP50" i="56"/>
  <c r="DP204" i="56" s="1"/>
  <c r="DT53" i="56"/>
  <c r="DT207" i="56" s="1"/>
  <c r="DT109" i="56"/>
  <c r="DT123" i="56"/>
  <c r="DT25" i="56"/>
  <c r="DT179" i="56" s="1"/>
  <c r="DT39" i="56"/>
  <c r="DT193" i="56" s="1"/>
  <c r="DT151" i="56"/>
  <c r="DT137" i="56"/>
  <c r="DT81" i="56"/>
  <c r="DT95" i="56"/>
  <c r="DT165" i="56"/>
  <c r="DT67" i="56"/>
  <c r="CD61" i="56"/>
  <c r="CD103" i="56"/>
  <c r="CD19" i="56"/>
  <c r="CD89" i="56"/>
  <c r="CD75" i="56"/>
  <c r="CD159" i="56"/>
  <c r="CD145" i="56"/>
  <c r="CD33" i="56"/>
  <c r="CD47" i="56"/>
  <c r="CD131" i="56"/>
  <c r="CD117" i="56"/>
  <c r="CF51" i="56"/>
  <c r="CF37" i="56"/>
  <c r="CF79" i="56"/>
  <c r="CF65" i="56"/>
  <c r="CF163" i="56"/>
  <c r="CF149" i="56"/>
  <c r="CF135" i="56"/>
  <c r="CF93" i="56"/>
  <c r="CF107" i="56"/>
  <c r="CF121" i="56"/>
  <c r="CF23" i="56"/>
  <c r="CF81" i="56"/>
  <c r="CF25" i="56"/>
  <c r="CF39" i="56"/>
  <c r="CF53" i="56"/>
  <c r="CF123" i="56"/>
  <c r="CF109" i="56"/>
  <c r="CF165" i="56"/>
  <c r="CF151" i="56"/>
  <c r="CF137" i="56"/>
  <c r="CF95" i="56"/>
  <c r="CF67" i="56"/>
  <c r="CK121" i="56"/>
  <c r="CK79" i="56"/>
  <c r="CK65" i="56"/>
  <c r="CK51" i="56"/>
  <c r="CK37" i="56"/>
  <c r="CK163" i="56"/>
  <c r="CK23" i="56"/>
  <c r="CK107" i="56"/>
  <c r="CK93" i="56"/>
  <c r="CK149" i="56"/>
  <c r="CK135" i="56"/>
  <c r="CC52" i="56"/>
  <c r="CC94" i="56"/>
  <c r="CC80" i="56"/>
  <c r="CC150" i="56"/>
  <c r="CC122" i="56"/>
  <c r="CC108" i="56"/>
  <c r="CC136" i="56"/>
  <c r="CC38" i="56"/>
  <c r="CC66" i="56"/>
  <c r="CC24" i="56"/>
  <c r="CC164" i="56"/>
  <c r="CD69" i="56"/>
  <c r="CD97" i="56"/>
  <c r="CD125" i="56"/>
  <c r="CD167" i="56"/>
  <c r="CD27" i="56"/>
  <c r="CD41" i="56"/>
  <c r="CD55" i="56"/>
  <c r="CD153" i="56"/>
  <c r="CD111" i="56"/>
  <c r="CD139" i="56"/>
  <c r="CD83" i="56"/>
  <c r="CI46" i="56"/>
  <c r="CI144" i="56"/>
  <c r="CI130" i="56"/>
  <c r="CI18" i="56"/>
  <c r="CI60" i="56"/>
  <c r="CI102" i="56"/>
  <c r="CI116" i="56"/>
  <c r="CI32" i="56"/>
  <c r="CI158" i="56"/>
  <c r="CI74" i="56"/>
  <c r="CI88" i="56"/>
  <c r="DK40" i="56"/>
  <c r="DK194" i="56" s="1"/>
  <c r="DK82" i="56"/>
  <c r="DK54" i="56"/>
  <c r="DK208" i="56" s="1"/>
  <c r="DK110" i="56"/>
  <c r="DK138" i="56"/>
  <c r="DK26" i="56"/>
  <c r="DK180" i="56" s="1"/>
  <c r="DK96" i="56"/>
  <c r="DK124" i="56"/>
  <c r="DK68" i="56"/>
  <c r="DK152" i="56"/>
  <c r="DK166" i="56"/>
  <c r="DR118" i="56"/>
  <c r="DR132" i="56"/>
  <c r="DR146" i="56"/>
  <c r="DR160" i="56"/>
  <c r="DR48" i="56"/>
  <c r="DR202" i="56" s="1"/>
  <c r="DR34" i="56"/>
  <c r="DR188" i="56" s="1"/>
  <c r="DR20" i="56"/>
  <c r="DR174" i="56" s="1"/>
  <c r="DR76" i="56"/>
  <c r="DR90" i="56"/>
  <c r="DR104" i="56"/>
  <c r="DR62" i="56"/>
  <c r="DK168" i="56"/>
  <c r="DK56" i="56"/>
  <c r="DK210" i="56" s="1"/>
  <c r="DK98" i="56"/>
  <c r="DK126" i="56"/>
  <c r="DK42" i="56"/>
  <c r="DK196" i="56" s="1"/>
  <c r="DK154" i="56"/>
  <c r="DK140" i="56"/>
  <c r="DK28" i="56"/>
  <c r="DK182" i="56" s="1"/>
  <c r="DK70" i="56"/>
  <c r="DK84" i="56"/>
  <c r="DK112" i="56"/>
  <c r="CC59" i="56"/>
  <c r="CC73" i="56"/>
  <c r="CC157" i="56"/>
  <c r="CC143" i="56"/>
  <c r="CC101" i="56"/>
  <c r="CC87" i="56"/>
  <c r="CC45" i="56"/>
  <c r="CC17" i="56"/>
  <c r="CC31" i="56"/>
  <c r="CC129" i="56"/>
  <c r="CC115" i="56"/>
  <c r="DP20" i="56"/>
  <c r="DP174" i="56" s="1"/>
  <c r="DP132" i="56"/>
  <c r="DP48" i="56"/>
  <c r="DP202" i="56" s="1"/>
  <c r="DP104" i="56"/>
  <c r="DP34" i="56"/>
  <c r="DP188" i="56" s="1"/>
  <c r="DP118" i="56"/>
  <c r="DP76" i="56"/>
  <c r="DP90" i="56"/>
  <c r="DP146" i="56"/>
  <c r="DP62" i="56"/>
  <c r="DP160" i="56"/>
  <c r="CK69" i="56"/>
  <c r="CK97" i="56"/>
  <c r="CK125" i="56"/>
  <c r="CK139" i="56"/>
  <c r="CK41" i="56"/>
  <c r="CK167" i="56"/>
  <c r="CK153" i="56"/>
  <c r="CK111" i="56"/>
  <c r="CK55" i="56"/>
  <c r="CK83" i="56"/>
  <c r="CK27" i="56"/>
  <c r="CI63" i="56"/>
  <c r="CI105" i="56"/>
  <c r="CI147" i="56"/>
  <c r="CI91" i="56"/>
  <c r="CI119" i="56"/>
  <c r="CI77" i="56"/>
  <c r="CI49" i="56"/>
  <c r="CI35" i="56"/>
  <c r="CI21" i="56"/>
  <c r="CI133" i="56"/>
  <c r="CI161" i="56"/>
  <c r="CD18" i="56"/>
  <c r="CD60" i="56"/>
  <c r="CD88" i="56"/>
  <c r="CD116" i="56"/>
  <c r="CD102" i="56"/>
  <c r="CD144" i="56"/>
  <c r="CD130" i="56"/>
  <c r="CD74" i="56"/>
  <c r="CD32" i="56"/>
  <c r="CD46" i="56"/>
  <c r="CD158" i="56"/>
  <c r="BW123" i="56"/>
  <c r="BW81" i="56"/>
  <c r="BW95" i="56"/>
  <c r="BW109" i="56"/>
  <c r="BW39" i="56"/>
  <c r="BW165" i="56"/>
  <c r="BW25" i="56"/>
  <c r="BW151" i="56"/>
  <c r="BW137" i="56"/>
  <c r="BW67" i="56"/>
  <c r="BW53" i="56"/>
  <c r="CJ157" i="56"/>
  <c r="CJ143" i="56"/>
  <c r="CJ73" i="56"/>
  <c r="CJ17" i="56"/>
  <c r="CJ31" i="56"/>
  <c r="CJ101" i="56"/>
  <c r="CJ45" i="56"/>
  <c r="CJ59" i="56"/>
  <c r="CJ129" i="56"/>
  <c r="CJ115" i="56"/>
  <c r="CJ87" i="56"/>
  <c r="DS95" i="56"/>
  <c r="DS25" i="56"/>
  <c r="DS179" i="56" s="1"/>
  <c r="DS137" i="56"/>
  <c r="DS151" i="56"/>
  <c r="DS165" i="56"/>
  <c r="DS109" i="56"/>
  <c r="DS53" i="56"/>
  <c r="DS207" i="56" s="1"/>
  <c r="DS39" i="56"/>
  <c r="DS193" i="56" s="1"/>
  <c r="DS123" i="56"/>
  <c r="DS81" i="56"/>
  <c r="DS67" i="56"/>
  <c r="CC120" i="56"/>
  <c r="CC106" i="56"/>
  <c r="CC50" i="56"/>
  <c r="CC162" i="56"/>
  <c r="CC148" i="56"/>
  <c r="CC78" i="56"/>
  <c r="CC22" i="56"/>
  <c r="CC64" i="56"/>
  <c r="CC134" i="56"/>
  <c r="CC36" i="56"/>
  <c r="CC92" i="56"/>
  <c r="BZ31" i="56"/>
  <c r="BZ45" i="56"/>
  <c r="BZ101" i="56"/>
  <c r="BZ129" i="56"/>
  <c r="BZ87" i="56"/>
  <c r="BZ59" i="56"/>
  <c r="BZ17" i="56"/>
  <c r="BZ157" i="56"/>
  <c r="BZ143" i="56"/>
  <c r="BZ115" i="56"/>
  <c r="BZ73" i="56"/>
  <c r="BV75" i="56"/>
  <c r="BV89" i="56"/>
  <c r="BV159" i="56"/>
  <c r="BV145" i="56"/>
  <c r="BV117" i="56"/>
  <c r="BV19" i="56"/>
  <c r="BV103" i="56"/>
  <c r="BV131" i="56"/>
  <c r="BV33" i="56"/>
  <c r="BV61" i="56"/>
  <c r="BV47" i="56"/>
  <c r="CB161" i="56"/>
  <c r="CB147" i="56"/>
  <c r="CB21" i="56"/>
  <c r="CB35" i="56"/>
  <c r="CB119" i="56"/>
  <c r="CB105" i="56"/>
  <c r="CB133" i="56"/>
  <c r="CB91" i="56"/>
  <c r="CB49" i="56"/>
  <c r="CB77" i="56"/>
  <c r="CB63" i="56"/>
  <c r="BY167" i="56"/>
  <c r="BY139" i="56"/>
  <c r="BY83" i="56"/>
  <c r="BY69" i="56"/>
  <c r="BY153" i="56"/>
  <c r="BY27" i="56"/>
  <c r="BY55" i="56"/>
  <c r="BY41" i="56"/>
  <c r="BY111" i="56"/>
  <c r="BY125" i="56"/>
  <c r="BY97" i="56"/>
  <c r="CD134" i="56"/>
  <c r="CD36" i="56"/>
  <c r="CD120" i="56"/>
  <c r="CD162" i="56"/>
  <c r="CD50" i="56"/>
  <c r="CD22" i="56"/>
  <c r="CD92" i="56"/>
  <c r="CD106" i="56"/>
  <c r="CD148" i="56"/>
  <c r="CD78" i="56"/>
  <c r="CD64" i="56"/>
  <c r="CI126" i="56"/>
  <c r="CI112" i="56"/>
  <c r="CI42" i="56"/>
  <c r="CI168" i="56"/>
  <c r="CI154" i="56"/>
  <c r="CI28" i="56"/>
  <c r="CI70" i="56"/>
  <c r="CI140" i="56"/>
  <c r="CI98" i="56"/>
  <c r="CI56" i="56"/>
  <c r="CI84" i="56"/>
  <c r="BX104" i="56"/>
  <c r="BX76" i="56"/>
  <c r="BX62" i="56"/>
  <c r="BX118" i="56"/>
  <c r="BX90" i="56"/>
  <c r="BX146" i="56"/>
  <c r="BX132" i="56"/>
  <c r="BX160" i="56"/>
  <c r="BX48" i="56"/>
  <c r="BX20" i="56"/>
  <c r="BX34" i="56"/>
  <c r="DK27" i="56"/>
  <c r="DK181" i="56" s="1"/>
  <c r="DK167" i="56"/>
  <c r="DK139" i="56"/>
  <c r="DK83" i="56"/>
  <c r="DK41" i="56"/>
  <c r="DK195" i="56" s="1"/>
  <c r="DK153" i="56"/>
  <c r="DK55" i="56"/>
  <c r="DK209" i="56" s="1"/>
  <c r="DK97" i="56"/>
  <c r="DK69" i="56"/>
  <c r="DK111" i="56"/>
  <c r="DK125" i="56"/>
  <c r="CJ130" i="56"/>
  <c r="CJ102" i="56"/>
  <c r="CJ18" i="56"/>
  <c r="CJ74" i="56"/>
  <c r="CJ158" i="56"/>
  <c r="CJ144" i="56"/>
  <c r="CJ88" i="56"/>
  <c r="CJ116" i="56"/>
  <c r="CJ60" i="56"/>
  <c r="CJ46" i="56"/>
  <c r="CJ32" i="56"/>
  <c r="CD150" i="56"/>
  <c r="CD38" i="56"/>
  <c r="CD122" i="56"/>
  <c r="CD94" i="56"/>
  <c r="CD80" i="56"/>
  <c r="CD108" i="56"/>
  <c r="CD164" i="56"/>
  <c r="CD66" i="56"/>
  <c r="CD24" i="56"/>
  <c r="CD136" i="56"/>
  <c r="CD52" i="56"/>
  <c r="DN112" i="56"/>
  <c r="DN126" i="56"/>
  <c r="DN28" i="56"/>
  <c r="DN182" i="56" s="1"/>
  <c r="DN154" i="56"/>
  <c r="DN168" i="56"/>
  <c r="DN56" i="56"/>
  <c r="DN210" i="56" s="1"/>
  <c r="DN42" i="56"/>
  <c r="DN196" i="56" s="1"/>
  <c r="DN84" i="56"/>
  <c r="DN70" i="56"/>
  <c r="DN98" i="56"/>
  <c r="DN140" i="56"/>
  <c r="DU108" i="56"/>
  <c r="DU122" i="56"/>
  <c r="DU38" i="56"/>
  <c r="DU192" i="56" s="1"/>
  <c r="DU150" i="56"/>
  <c r="DU52" i="56"/>
  <c r="DU206" i="56" s="1"/>
  <c r="DU80" i="56"/>
  <c r="DU94" i="56"/>
  <c r="DU136" i="56"/>
  <c r="DU24" i="56"/>
  <c r="DU178" i="56" s="1"/>
  <c r="DU66" i="56"/>
  <c r="DU164" i="56"/>
  <c r="CD53" i="56"/>
  <c r="CD39" i="56"/>
  <c r="CD95" i="56"/>
  <c r="CD25" i="56"/>
  <c r="CD81" i="56"/>
  <c r="CD151" i="56"/>
  <c r="CD123" i="56"/>
  <c r="CD165" i="56"/>
  <c r="CD137" i="56"/>
  <c r="CD109" i="56"/>
  <c r="CD67" i="56"/>
  <c r="BW50" i="56"/>
  <c r="BW36" i="56"/>
  <c r="BW64" i="56"/>
  <c r="BW162" i="56"/>
  <c r="BW92" i="56"/>
  <c r="BW78" i="56"/>
  <c r="BW22" i="56"/>
  <c r="BW148" i="56"/>
  <c r="BW120" i="56"/>
  <c r="BW106" i="56"/>
  <c r="BW134" i="56"/>
  <c r="CF106" i="56"/>
  <c r="CF92" i="56"/>
  <c r="CF162" i="56"/>
  <c r="CF148" i="56"/>
  <c r="CF22" i="56"/>
  <c r="CF78" i="56"/>
  <c r="CF64" i="56"/>
  <c r="CF134" i="56"/>
  <c r="CF120" i="56"/>
  <c r="CF50" i="56"/>
  <c r="CF36" i="56"/>
  <c r="CB110" i="56"/>
  <c r="CB82" i="56"/>
  <c r="CB40" i="56"/>
  <c r="CB166" i="56"/>
  <c r="CB152" i="56"/>
  <c r="CB26" i="56"/>
  <c r="CB138" i="56"/>
  <c r="CB124" i="56"/>
  <c r="CB68" i="56"/>
  <c r="CB54" i="56"/>
  <c r="CB96" i="56"/>
  <c r="DM111" i="56"/>
  <c r="DM83" i="56"/>
  <c r="DM125" i="56"/>
  <c r="DM97" i="56"/>
  <c r="DM139" i="56"/>
  <c r="DM69" i="56"/>
  <c r="DM167" i="56"/>
  <c r="DM27" i="56"/>
  <c r="DM181" i="56" s="1"/>
  <c r="DM153" i="56"/>
  <c r="DM55" i="56"/>
  <c r="DM209" i="56" s="1"/>
  <c r="DM41" i="56"/>
  <c r="DM195" i="56" s="1"/>
  <c r="DL28" i="56"/>
  <c r="DL182" i="56" s="1"/>
  <c r="DL56" i="56"/>
  <c r="DL210" i="56" s="1"/>
  <c r="DL42" i="56"/>
  <c r="DL196" i="56" s="1"/>
  <c r="DL126" i="56"/>
  <c r="DL168" i="56"/>
  <c r="DL84" i="56"/>
  <c r="DL140" i="56"/>
  <c r="DL112" i="56"/>
  <c r="DL98" i="56"/>
  <c r="DL154" i="56"/>
  <c r="DL70" i="56"/>
  <c r="DN53" i="56"/>
  <c r="DN207" i="56" s="1"/>
  <c r="DN95" i="56"/>
  <c r="DN109" i="56"/>
  <c r="DN137" i="56"/>
  <c r="DN25" i="56"/>
  <c r="DN179" i="56" s="1"/>
  <c r="DN39" i="56"/>
  <c r="DN193" i="56" s="1"/>
  <c r="DN123" i="56"/>
  <c r="DN81" i="56"/>
  <c r="DN67" i="56"/>
  <c r="DN151" i="56"/>
  <c r="DN165" i="56"/>
  <c r="DQ43" i="56"/>
  <c r="DQ197" i="56" s="1"/>
  <c r="DQ57" i="56"/>
  <c r="DQ211" i="56" s="1"/>
  <c r="DQ113" i="56"/>
  <c r="DQ29" i="56"/>
  <c r="DQ183" i="56" s="1"/>
  <c r="DQ155" i="56"/>
  <c r="DQ71" i="56"/>
  <c r="DQ127" i="56"/>
  <c r="DQ169" i="56"/>
  <c r="DQ141" i="56"/>
  <c r="DQ99" i="56"/>
  <c r="DQ85" i="56"/>
  <c r="BW19" i="56"/>
  <c r="BW61" i="56"/>
  <c r="BW145" i="56"/>
  <c r="BW47" i="56"/>
  <c r="BW103" i="56"/>
  <c r="BW159" i="56"/>
  <c r="BW131" i="56"/>
  <c r="BW117" i="56"/>
  <c r="BW89" i="56"/>
  <c r="BW75" i="56"/>
  <c r="BW33" i="56"/>
  <c r="CI132" i="56"/>
  <c r="CI118" i="56"/>
  <c r="CI160" i="56"/>
  <c r="CI48" i="56"/>
  <c r="CI146" i="56"/>
  <c r="CI90" i="56"/>
  <c r="CI76" i="56"/>
  <c r="CI104" i="56"/>
  <c r="CI62" i="56"/>
  <c r="CI34" i="56"/>
  <c r="CI20" i="56"/>
  <c r="CA54" i="56"/>
  <c r="CA96" i="56"/>
  <c r="CA82" i="56"/>
  <c r="CA124" i="56"/>
  <c r="CA110" i="56"/>
  <c r="CA40" i="56"/>
  <c r="CA138" i="56"/>
  <c r="CA68" i="56"/>
  <c r="CA152" i="56"/>
  <c r="CA26" i="56"/>
  <c r="CA166" i="56"/>
  <c r="CB59" i="56"/>
  <c r="CB143" i="56"/>
  <c r="CB17" i="56"/>
  <c r="CB129" i="56"/>
  <c r="CB157" i="56"/>
  <c r="CB31" i="56"/>
  <c r="CB115" i="56"/>
  <c r="CB87" i="56"/>
  <c r="CB73" i="56"/>
  <c r="CB45" i="56"/>
  <c r="CB101" i="56"/>
  <c r="CG166" i="56"/>
  <c r="CG152" i="56"/>
  <c r="CG54" i="56"/>
  <c r="CG138" i="56"/>
  <c r="CG96" i="56"/>
  <c r="CG124" i="56"/>
  <c r="CG82" i="56"/>
  <c r="CG40" i="56"/>
  <c r="CG110" i="56"/>
  <c r="CG68" i="56"/>
  <c r="CG26" i="56"/>
  <c r="CI80" i="56"/>
  <c r="CI136" i="56"/>
  <c r="CI66" i="56"/>
  <c r="CI122" i="56"/>
  <c r="CI38" i="56"/>
  <c r="CI52" i="56"/>
  <c r="CI164" i="56"/>
  <c r="CI150" i="56"/>
  <c r="CI24" i="56"/>
  <c r="CI108" i="56"/>
  <c r="CI94" i="56"/>
  <c r="BV168" i="56"/>
  <c r="BV56" i="56"/>
  <c r="BV154" i="56"/>
  <c r="BV140" i="56"/>
  <c r="BV70" i="56"/>
  <c r="BV112" i="56"/>
  <c r="BV98" i="56"/>
  <c r="BV126" i="56"/>
  <c r="BV84" i="56"/>
  <c r="BV28" i="56"/>
  <c r="BV42" i="56"/>
  <c r="CJ127" i="56"/>
  <c r="CJ85" i="56"/>
  <c r="CJ29" i="56"/>
  <c r="CJ113" i="56"/>
  <c r="CJ99" i="56"/>
  <c r="CJ43" i="56"/>
  <c r="CJ57" i="56"/>
  <c r="CJ71" i="56"/>
  <c r="CJ155" i="56"/>
  <c r="CJ141" i="56"/>
  <c r="CJ169" i="56"/>
  <c r="CA95" i="56"/>
  <c r="CA67" i="56"/>
  <c r="CA53" i="56"/>
  <c r="CA25" i="56"/>
  <c r="CA151" i="56"/>
  <c r="CA137" i="56"/>
  <c r="CA123" i="56"/>
  <c r="CA81" i="56"/>
  <c r="CA165" i="56"/>
  <c r="CA39" i="56"/>
  <c r="CA109" i="56"/>
  <c r="BW143" i="56"/>
  <c r="BW17" i="56"/>
  <c r="BW73" i="56"/>
  <c r="BW59" i="56"/>
  <c r="BW45" i="56"/>
  <c r="BW157" i="56"/>
  <c r="BW129" i="56"/>
  <c r="BW115" i="56"/>
  <c r="BW101" i="56"/>
  <c r="BW87" i="56"/>
  <c r="BW31" i="56"/>
  <c r="DR49" i="56"/>
  <c r="DR203" i="56" s="1"/>
  <c r="DR35" i="56"/>
  <c r="DR189" i="56" s="1"/>
  <c r="DR119" i="56"/>
  <c r="DR133" i="56"/>
  <c r="DR161" i="56"/>
  <c r="DR91" i="56"/>
  <c r="DR105" i="56"/>
  <c r="DR147" i="56"/>
  <c r="DR63" i="56"/>
  <c r="DR77" i="56"/>
  <c r="DR21" i="56"/>
  <c r="DR175" i="56" s="1"/>
  <c r="DJ51" i="56"/>
  <c r="DJ205" i="56" s="1"/>
  <c r="DJ121" i="56"/>
  <c r="DJ135" i="56"/>
  <c r="DJ163" i="56"/>
  <c r="DJ107" i="56"/>
  <c r="DJ149" i="56"/>
  <c r="DJ23" i="56"/>
  <c r="DJ177" i="56" s="1"/>
  <c r="DJ37" i="56"/>
  <c r="DJ191" i="56" s="1"/>
  <c r="DJ65" i="56"/>
  <c r="DJ79" i="56"/>
  <c r="DJ93" i="56"/>
  <c r="DJ136" i="56"/>
  <c r="DJ150" i="56"/>
  <c r="DJ164" i="56"/>
  <c r="DJ52" i="56"/>
  <c r="DJ206" i="56" s="1"/>
  <c r="DJ24" i="56"/>
  <c r="DJ178" i="56" s="1"/>
  <c r="DJ94" i="56"/>
  <c r="DJ80" i="56"/>
  <c r="DJ108" i="56"/>
  <c r="DJ38" i="56"/>
  <c r="DJ192" i="56" s="1"/>
  <c r="DJ122" i="56"/>
  <c r="DJ66" i="56"/>
  <c r="CF47" i="56"/>
  <c r="CF33" i="56"/>
  <c r="CF89" i="56"/>
  <c r="CF159" i="56"/>
  <c r="CF75" i="56"/>
  <c r="CF145" i="56"/>
  <c r="CF131" i="56"/>
  <c r="CF117" i="56"/>
  <c r="CF19" i="56"/>
  <c r="CF61" i="56"/>
  <c r="CF103" i="56"/>
  <c r="DL116" i="56"/>
  <c r="DL144" i="56"/>
  <c r="DL158" i="56"/>
  <c r="DL46" i="56"/>
  <c r="DL200" i="56" s="1"/>
  <c r="DL32" i="56"/>
  <c r="DL186" i="56" s="1"/>
  <c r="DL60" i="56"/>
  <c r="DL88" i="56"/>
  <c r="DL18" i="56"/>
  <c r="DL172" i="56" s="1"/>
  <c r="DL74" i="56"/>
  <c r="DL102" i="56"/>
  <c r="DL130" i="56"/>
  <c r="CC56" i="56"/>
  <c r="CC126" i="56"/>
  <c r="CC112" i="56"/>
  <c r="CC42" i="56"/>
  <c r="CC140" i="56"/>
  <c r="CC154" i="56"/>
  <c r="CC28" i="56"/>
  <c r="CC168" i="56"/>
  <c r="CC70" i="56"/>
  <c r="CC98" i="56"/>
  <c r="CC84" i="56"/>
  <c r="DT105" i="56"/>
  <c r="DT119" i="56"/>
  <c r="DT133" i="56"/>
  <c r="DT147" i="56"/>
  <c r="DT21" i="56"/>
  <c r="DT175" i="56" s="1"/>
  <c r="DT63" i="56"/>
  <c r="DT77" i="56"/>
  <c r="DT35" i="56"/>
  <c r="DT189" i="56" s="1"/>
  <c r="DT91" i="56"/>
  <c r="DT161" i="56"/>
  <c r="DT49" i="56"/>
  <c r="DT203" i="56" s="1"/>
  <c r="BV64" i="56"/>
  <c r="BV50" i="56"/>
  <c r="BV134" i="56"/>
  <c r="BV120" i="56"/>
  <c r="BV92" i="56"/>
  <c r="BV106" i="56"/>
  <c r="BV78" i="56"/>
  <c r="BV36" i="56"/>
  <c r="BV162" i="56"/>
  <c r="BV148" i="56"/>
  <c r="BV22" i="56"/>
  <c r="CE36" i="56"/>
  <c r="CE64" i="56"/>
  <c r="CE162" i="56"/>
  <c r="CE50" i="56"/>
  <c r="CE148" i="56"/>
  <c r="CE106" i="56"/>
  <c r="CE22" i="56"/>
  <c r="CE120" i="56"/>
  <c r="CE78" i="56"/>
  <c r="CE92" i="56"/>
  <c r="CE134" i="56"/>
  <c r="BW168" i="56"/>
  <c r="BW28" i="56"/>
  <c r="BW154" i="56"/>
  <c r="BW140" i="56"/>
  <c r="BW126" i="56"/>
  <c r="BW84" i="56"/>
  <c r="BW42" i="56"/>
  <c r="BW56" i="56"/>
  <c r="BW98" i="56"/>
  <c r="BW112" i="56"/>
  <c r="BW70" i="56"/>
  <c r="BX161" i="56"/>
  <c r="BX35" i="56"/>
  <c r="BX147" i="56"/>
  <c r="BX49" i="56"/>
  <c r="BX133" i="56"/>
  <c r="BX91" i="56"/>
  <c r="BX63" i="56"/>
  <c r="BX105" i="56"/>
  <c r="BX77" i="56"/>
  <c r="BX21" i="56"/>
  <c r="BX119" i="56"/>
  <c r="BX129" i="56"/>
  <c r="BX115" i="56"/>
  <c r="BX17" i="56"/>
  <c r="BX31" i="56"/>
  <c r="BX73" i="56"/>
  <c r="BX101" i="56"/>
  <c r="BX87" i="56"/>
  <c r="BX59" i="56"/>
  <c r="BX157" i="56"/>
  <c r="BX143" i="56"/>
  <c r="BX45" i="56"/>
  <c r="CK82" i="56"/>
  <c r="CK68" i="56"/>
  <c r="CK40" i="56"/>
  <c r="CK54" i="56"/>
  <c r="CK110" i="56"/>
  <c r="CK96" i="56"/>
  <c r="CK166" i="56"/>
  <c r="CK138" i="56"/>
  <c r="CK152" i="56"/>
  <c r="CK124" i="56"/>
  <c r="CK26" i="56"/>
  <c r="CH39" i="56"/>
  <c r="CH53" i="56"/>
  <c r="CH109" i="56"/>
  <c r="CH81" i="56"/>
  <c r="CH165" i="56"/>
  <c r="CH25" i="56"/>
  <c r="CH67" i="56"/>
  <c r="CH123" i="56"/>
  <c r="CH95" i="56"/>
  <c r="CH151" i="56"/>
  <c r="CH137" i="56"/>
  <c r="DQ84" i="56"/>
  <c r="DQ98" i="56"/>
  <c r="DQ126" i="56"/>
  <c r="DQ168" i="56"/>
  <c r="DQ28" i="56"/>
  <c r="DQ182" i="56" s="1"/>
  <c r="DQ42" i="56"/>
  <c r="DQ196" i="56" s="1"/>
  <c r="DQ112" i="56"/>
  <c r="DQ56" i="56"/>
  <c r="DQ210" i="56" s="1"/>
  <c r="DQ70" i="56"/>
  <c r="DQ154" i="56"/>
  <c r="DQ140" i="56"/>
  <c r="DN62" i="56"/>
  <c r="DN104" i="56"/>
  <c r="DN118" i="56"/>
  <c r="DN132" i="56"/>
  <c r="DN146" i="56"/>
  <c r="DN76" i="56"/>
  <c r="DN20" i="56"/>
  <c r="DN174" i="56" s="1"/>
  <c r="DN48" i="56"/>
  <c r="DN202" i="56" s="1"/>
  <c r="DN90" i="56"/>
  <c r="DN160" i="56"/>
  <c r="DN34" i="56"/>
  <c r="DN188" i="56" s="1"/>
  <c r="DP47" i="56"/>
  <c r="DP201" i="56" s="1"/>
  <c r="DP33" i="56"/>
  <c r="DP187" i="56" s="1"/>
  <c r="DP89" i="56"/>
  <c r="DP103" i="56"/>
  <c r="DP131" i="56"/>
  <c r="DP19" i="56"/>
  <c r="DP173" i="56" s="1"/>
  <c r="DP61" i="56"/>
  <c r="DP75" i="56"/>
  <c r="DP159" i="56"/>
  <c r="DP117" i="56"/>
  <c r="DP145" i="56"/>
  <c r="BV59" i="56"/>
  <c r="BV157" i="56"/>
  <c r="BV31" i="56"/>
  <c r="BV143" i="56"/>
  <c r="BV129" i="56"/>
  <c r="BV45" i="56"/>
  <c r="BV87" i="56"/>
  <c r="BV17" i="56"/>
  <c r="BV73" i="56"/>
  <c r="BV115" i="56"/>
  <c r="BV101" i="56"/>
  <c r="DP28" i="56"/>
  <c r="DP182" i="56" s="1"/>
  <c r="DP56" i="56"/>
  <c r="DP210" i="56" s="1"/>
  <c r="DP84" i="56"/>
  <c r="DP42" i="56"/>
  <c r="DP196" i="56" s="1"/>
  <c r="DP112" i="56"/>
  <c r="DP98" i="56"/>
  <c r="DP126" i="56"/>
  <c r="DP154" i="56"/>
  <c r="DP168" i="56"/>
  <c r="DP140" i="56"/>
  <c r="DP70" i="56"/>
  <c r="CH71" i="56"/>
  <c r="CH85" i="56"/>
  <c r="CH29" i="56"/>
  <c r="CH57" i="56"/>
  <c r="CH99" i="56"/>
  <c r="CH141" i="56"/>
  <c r="CH113" i="56"/>
  <c r="CH155" i="56"/>
  <c r="CH127" i="56"/>
  <c r="CH43" i="56"/>
  <c r="CH169" i="56"/>
  <c r="CA50" i="56"/>
  <c r="CA64" i="56"/>
  <c r="CA162" i="56"/>
  <c r="CA120" i="56"/>
  <c r="CA92" i="56"/>
  <c r="CA36" i="56"/>
  <c r="CA106" i="56"/>
  <c r="CA78" i="56"/>
  <c r="CA22" i="56"/>
  <c r="CA148" i="56"/>
  <c r="CA134" i="56"/>
  <c r="DU89" i="56"/>
  <c r="DU19" i="56"/>
  <c r="DU173" i="56" s="1"/>
  <c r="DU103" i="56"/>
  <c r="DU131" i="56"/>
  <c r="DU145" i="56"/>
  <c r="DU159" i="56"/>
  <c r="DU61" i="56"/>
  <c r="DU47" i="56"/>
  <c r="DU201" i="56" s="1"/>
  <c r="DU33" i="56"/>
  <c r="DU187" i="56" s="1"/>
  <c r="DU117" i="56"/>
  <c r="DU75" i="56"/>
  <c r="DJ160" i="56"/>
  <c r="DJ34" i="56"/>
  <c r="DJ188" i="56" s="1"/>
  <c r="DJ118" i="56"/>
  <c r="DJ48" i="56"/>
  <c r="DJ202" i="56" s="1"/>
  <c r="DJ104" i="56"/>
  <c r="DJ76" i="56"/>
  <c r="DJ20" i="56"/>
  <c r="DJ174" i="56" s="1"/>
  <c r="DJ90" i="56"/>
  <c r="DJ62" i="56"/>
  <c r="DJ132" i="56"/>
  <c r="DJ146" i="56"/>
  <c r="BW161" i="56"/>
  <c r="BW147" i="56"/>
  <c r="BW21" i="56"/>
  <c r="BW105" i="56"/>
  <c r="BW77" i="56"/>
  <c r="BW63" i="56"/>
  <c r="BW133" i="56"/>
  <c r="BW119" i="56"/>
  <c r="BW49" i="56"/>
  <c r="BW35" i="56"/>
  <c r="BW91" i="56"/>
  <c r="BW69" i="56"/>
  <c r="BW97" i="56"/>
  <c r="BW111" i="56"/>
  <c r="BW83" i="56"/>
  <c r="BW27" i="56"/>
  <c r="BW139" i="56"/>
  <c r="BW125" i="56"/>
  <c r="BW167" i="56"/>
  <c r="BW153" i="56"/>
  <c r="BW55" i="56"/>
  <c r="BW41" i="56"/>
  <c r="DR57" i="56"/>
  <c r="DR211" i="56" s="1"/>
  <c r="DR155" i="56"/>
  <c r="DR169" i="56"/>
  <c r="DR85" i="56"/>
  <c r="DR113" i="56"/>
  <c r="DR127" i="56"/>
  <c r="DR43" i="56"/>
  <c r="DR197" i="56" s="1"/>
  <c r="DR71" i="56"/>
  <c r="DR141" i="56"/>
  <c r="DR99" i="56"/>
  <c r="DR29" i="56"/>
  <c r="DR183" i="56" s="1"/>
  <c r="BX42" i="56"/>
  <c r="BX70" i="56"/>
  <c r="BX28" i="56"/>
  <c r="BX98" i="56"/>
  <c r="BX56" i="56"/>
  <c r="BX112" i="56"/>
  <c r="BX84" i="56"/>
  <c r="BX168" i="56"/>
  <c r="BX140" i="56"/>
  <c r="BX154" i="56"/>
  <c r="BX126" i="56"/>
  <c r="DK48" i="56"/>
  <c r="DK202" i="56" s="1"/>
  <c r="DK76" i="56"/>
  <c r="DK90" i="56"/>
  <c r="DK118" i="56"/>
  <c r="DK34" i="56"/>
  <c r="DK188" i="56" s="1"/>
  <c r="DK160" i="56"/>
  <c r="DK62" i="56"/>
  <c r="DK104" i="56"/>
  <c r="DK20" i="56"/>
  <c r="DK174" i="56" s="1"/>
  <c r="DK132" i="56"/>
  <c r="DK146" i="56"/>
  <c r="CK74" i="56"/>
  <c r="CK102" i="56"/>
  <c r="CK144" i="56"/>
  <c r="CK130" i="56"/>
  <c r="CK158" i="56"/>
  <c r="CK18" i="56"/>
  <c r="CK46" i="56"/>
  <c r="CK60" i="56"/>
  <c r="CK32" i="56"/>
  <c r="CK116" i="56"/>
  <c r="CK88" i="56"/>
  <c r="CG70" i="56"/>
  <c r="CG126" i="56"/>
  <c r="CG42" i="56"/>
  <c r="CG112" i="56"/>
  <c r="CG28" i="56"/>
  <c r="CG140" i="56"/>
  <c r="CG168" i="56"/>
  <c r="CG154" i="56"/>
  <c r="CG98" i="56"/>
  <c r="CG84" i="56"/>
  <c r="CG56" i="56"/>
  <c r="BZ158" i="56"/>
  <c r="BZ32" i="56"/>
  <c r="BZ116" i="56"/>
  <c r="BZ60" i="56"/>
  <c r="BZ46" i="56"/>
  <c r="BZ74" i="56"/>
  <c r="BZ144" i="56"/>
  <c r="BZ130" i="56"/>
  <c r="BZ18" i="56"/>
  <c r="BZ102" i="56"/>
  <c r="BZ88" i="56"/>
  <c r="CH132" i="56"/>
  <c r="CH48" i="56"/>
  <c r="CH160" i="56"/>
  <c r="CH34" i="56"/>
  <c r="CH118" i="56"/>
  <c r="CH62" i="56"/>
  <c r="CH76" i="56"/>
  <c r="CH104" i="56"/>
  <c r="CH146" i="56"/>
  <c r="CH20" i="56"/>
  <c r="CH90" i="56"/>
  <c r="DU25" i="56"/>
  <c r="DU179" i="56" s="1"/>
  <c r="DU109" i="56"/>
  <c r="DU123" i="56"/>
  <c r="DU165" i="56"/>
  <c r="DU151" i="56"/>
  <c r="DU137" i="56"/>
  <c r="DU53" i="56"/>
  <c r="DU207" i="56" s="1"/>
  <c r="DU67" i="56"/>
  <c r="DU81" i="56"/>
  <c r="DU39" i="56"/>
  <c r="DU193" i="56" s="1"/>
  <c r="DU95" i="56"/>
  <c r="DU111" i="56"/>
  <c r="DU125" i="56"/>
  <c r="DU139" i="56"/>
  <c r="DU153" i="56"/>
  <c r="DU69" i="56"/>
  <c r="DU83" i="56"/>
  <c r="DU55" i="56"/>
  <c r="DU209" i="56" s="1"/>
  <c r="DU97" i="56"/>
  <c r="DU167" i="56"/>
  <c r="DU27" i="56"/>
  <c r="DU181" i="56" s="1"/>
  <c r="DU41" i="56"/>
  <c r="DU195" i="56" s="1"/>
  <c r="CD98" i="56"/>
  <c r="CD56" i="56"/>
  <c r="CD168" i="56"/>
  <c r="CD42" i="56"/>
  <c r="CD28" i="56"/>
  <c r="CD126" i="56"/>
  <c r="CD112" i="56"/>
  <c r="CD154" i="56"/>
  <c r="CD140" i="56"/>
  <c r="CD84" i="56"/>
  <c r="CD70" i="56"/>
  <c r="BZ71" i="56"/>
  <c r="BZ169" i="56"/>
  <c r="BZ155" i="56"/>
  <c r="BZ141" i="56"/>
  <c r="BZ85" i="56"/>
  <c r="BZ29" i="56"/>
  <c r="BZ99" i="56"/>
  <c r="BZ57" i="56"/>
  <c r="BZ127" i="56"/>
  <c r="BZ43" i="56"/>
  <c r="BZ113" i="56"/>
  <c r="CF122" i="56"/>
  <c r="CF38" i="56"/>
  <c r="CF108" i="56"/>
  <c r="CF150" i="56"/>
  <c r="CF80" i="56"/>
  <c r="CF66" i="56"/>
  <c r="CF164" i="56"/>
  <c r="CF94" i="56"/>
  <c r="CF52" i="56"/>
  <c r="CF24" i="56"/>
  <c r="CF136" i="56"/>
  <c r="DJ49" i="56"/>
  <c r="DJ203" i="56" s="1"/>
  <c r="DJ133" i="56"/>
  <c r="DJ21" i="56"/>
  <c r="DJ175" i="56" s="1"/>
  <c r="DJ147" i="56"/>
  <c r="DJ35" i="56"/>
  <c r="DJ189" i="56" s="1"/>
  <c r="DJ105" i="56"/>
  <c r="DJ77" i="56"/>
  <c r="DJ91" i="56"/>
  <c r="DJ63" i="56"/>
  <c r="DJ119" i="56"/>
  <c r="DJ161" i="56"/>
  <c r="CG45" i="56"/>
  <c r="CG157" i="56"/>
  <c r="CG31" i="56"/>
  <c r="CG143" i="56"/>
  <c r="CG101" i="56"/>
  <c r="CG87" i="56"/>
  <c r="CG17" i="56"/>
  <c r="CG129" i="56"/>
  <c r="CG59" i="56"/>
  <c r="CG115" i="56"/>
  <c r="CG73" i="56"/>
  <c r="DP163" i="56"/>
  <c r="DP93" i="56"/>
  <c r="DP37" i="56"/>
  <c r="DP191" i="56" s="1"/>
  <c r="DP79" i="56"/>
  <c r="DP51" i="56"/>
  <c r="DP205" i="56" s="1"/>
  <c r="DP107" i="56"/>
  <c r="DP65" i="56"/>
  <c r="DP149" i="56"/>
  <c r="DP121" i="56"/>
  <c r="DP135" i="56"/>
  <c r="DP23" i="56"/>
  <c r="DP177" i="56" s="1"/>
  <c r="CG25" i="56"/>
  <c r="CG109" i="56"/>
  <c r="CG165" i="56"/>
  <c r="CG151" i="56"/>
  <c r="CG95" i="56"/>
  <c r="CG137" i="56"/>
  <c r="CG81" i="56"/>
  <c r="CG67" i="56"/>
  <c r="CG123" i="56"/>
  <c r="CG53" i="56"/>
  <c r="CG39" i="56"/>
  <c r="CI40" i="56"/>
  <c r="CI124" i="56"/>
  <c r="CI82" i="56"/>
  <c r="CI166" i="56"/>
  <c r="CI138" i="56"/>
  <c r="CI110" i="56"/>
  <c r="CI26" i="56"/>
  <c r="CI54" i="56"/>
  <c r="CI96" i="56"/>
  <c r="CI152" i="56"/>
  <c r="CI68" i="56"/>
  <c r="DM18" i="56"/>
  <c r="DM172" i="56" s="1"/>
  <c r="DM144" i="56"/>
  <c r="DM158" i="56"/>
  <c r="DM74" i="56"/>
  <c r="DM102" i="56"/>
  <c r="DM116" i="56"/>
  <c r="DM60" i="56"/>
  <c r="DM130" i="56"/>
  <c r="DM32" i="56"/>
  <c r="DM186" i="56" s="1"/>
  <c r="DM46" i="56"/>
  <c r="DM200" i="56" s="1"/>
  <c r="DM88" i="56"/>
  <c r="DN133" i="56"/>
  <c r="DN49" i="56"/>
  <c r="DN203" i="56" s="1"/>
  <c r="DN147" i="56"/>
  <c r="DN35" i="56"/>
  <c r="DN189" i="56" s="1"/>
  <c r="DN105" i="56"/>
  <c r="DN77" i="56"/>
  <c r="DN21" i="56"/>
  <c r="DN175" i="56" s="1"/>
  <c r="DN91" i="56"/>
  <c r="DN119" i="56"/>
  <c r="DN161" i="56"/>
  <c r="DN63" i="56"/>
  <c r="CF82" i="56"/>
  <c r="CF68" i="56"/>
  <c r="CF54" i="56"/>
  <c r="CF40" i="56"/>
  <c r="CF26" i="56"/>
  <c r="CF152" i="56"/>
  <c r="CF138" i="56"/>
  <c r="CF124" i="56"/>
  <c r="CF166" i="56"/>
  <c r="CF110" i="56"/>
  <c r="CF96" i="56"/>
  <c r="CJ47" i="56"/>
  <c r="CJ33" i="56"/>
  <c r="CJ61" i="56"/>
  <c r="CJ159" i="56"/>
  <c r="CJ89" i="56"/>
  <c r="CJ75" i="56"/>
  <c r="CJ19" i="56"/>
  <c r="CJ117" i="56"/>
  <c r="CJ103" i="56"/>
  <c r="CJ145" i="56"/>
  <c r="CJ131" i="56"/>
  <c r="DK24" i="56"/>
  <c r="DK178" i="56" s="1"/>
  <c r="DK122" i="56"/>
  <c r="DK136" i="56"/>
  <c r="DK164" i="56"/>
  <c r="DK80" i="56"/>
  <c r="DK94" i="56"/>
  <c r="DK66" i="56"/>
  <c r="DK108" i="56"/>
  <c r="DK38" i="56"/>
  <c r="DK192" i="56" s="1"/>
  <c r="DK52" i="56"/>
  <c r="DK206" i="56" s="1"/>
  <c r="DK150" i="56"/>
  <c r="CC68" i="56"/>
  <c r="CC152" i="56"/>
  <c r="CC54" i="56"/>
  <c r="CC138" i="56"/>
  <c r="CC82" i="56"/>
  <c r="CC124" i="56"/>
  <c r="CC26" i="56"/>
  <c r="CC166" i="56"/>
  <c r="CC40" i="56"/>
  <c r="CC96" i="56"/>
  <c r="CC110" i="56"/>
  <c r="BX47" i="56"/>
  <c r="BX33" i="56"/>
  <c r="BX145" i="56"/>
  <c r="BX19" i="56"/>
  <c r="BX131" i="56"/>
  <c r="BX89" i="56"/>
  <c r="BX75" i="56"/>
  <c r="BX159" i="56"/>
  <c r="BX117" i="56"/>
  <c r="BX103" i="56"/>
  <c r="BX61" i="56"/>
  <c r="CK155" i="56"/>
  <c r="CK113" i="56"/>
  <c r="CK85" i="56"/>
  <c r="CK71" i="56"/>
  <c r="CK57" i="56"/>
  <c r="CK43" i="56"/>
  <c r="CK127" i="56"/>
  <c r="CK99" i="56"/>
  <c r="CK169" i="56"/>
  <c r="CK29" i="56"/>
  <c r="CK141" i="56"/>
  <c r="DS98" i="56"/>
  <c r="DS112" i="56"/>
  <c r="DS126" i="56"/>
  <c r="DS140" i="56"/>
  <c r="DS42" i="56"/>
  <c r="DS196" i="56" s="1"/>
  <c r="DS168" i="56"/>
  <c r="DS28" i="56"/>
  <c r="DS182" i="56" s="1"/>
  <c r="DS84" i="56"/>
  <c r="DS154" i="56"/>
  <c r="DS70" i="56"/>
  <c r="DS56" i="56"/>
  <c r="DS210" i="56" s="1"/>
  <c r="CG133" i="56"/>
  <c r="CG49" i="56"/>
  <c r="CG21" i="56"/>
  <c r="CG161" i="56"/>
  <c r="CG35" i="56"/>
  <c r="CG63" i="56"/>
  <c r="CG91" i="56"/>
  <c r="CG105" i="56"/>
  <c r="CG77" i="56"/>
  <c r="CG147" i="56"/>
  <c r="CG119" i="56"/>
  <c r="BZ117" i="56"/>
  <c r="BZ103" i="56"/>
  <c r="BZ19" i="56"/>
  <c r="BZ159" i="56"/>
  <c r="BZ61" i="56"/>
  <c r="BZ47" i="56"/>
  <c r="BZ33" i="56"/>
  <c r="BZ145" i="56"/>
  <c r="BZ131" i="56"/>
  <c r="BZ89" i="56"/>
  <c r="BZ75" i="56"/>
  <c r="CK131" i="56"/>
  <c r="CK117" i="56"/>
  <c r="CK33" i="56"/>
  <c r="CK75" i="56"/>
  <c r="CK19" i="56"/>
  <c r="CK89" i="56"/>
  <c r="CK47" i="56"/>
  <c r="CK159" i="56"/>
  <c r="CK145" i="56"/>
  <c r="CK61" i="56"/>
  <c r="CK103" i="56"/>
  <c r="DL151" i="56"/>
  <c r="DL81" i="56"/>
  <c r="DL165" i="56"/>
  <c r="DL95" i="56"/>
  <c r="DL39" i="56"/>
  <c r="DL193" i="56" s="1"/>
  <c r="DL123" i="56"/>
  <c r="DL25" i="56"/>
  <c r="DL179" i="56" s="1"/>
  <c r="DL53" i="56"/>
  <c r="DL207" i="56" s="1"/>
  <c r="DL67" i="56"/>
  <c r="DL109" i="56"/>
  <c r="DL137" i="56"/>
  <c r="CF63" i="56"/>
  <c r="CF21" i="56"/>
  <c r="CF77" i="56"/>
  <c r="CF161" i="56"/>
  <c r="CF147" i="56"/>
  <c r="CF133" i="56"/>
  <c r="CF119" i="56"/>
  <c r="CF105" i="56"/>
  <c r="CF35" i="56"/>
  <c r="CF91" i="56"/>
  <c r="CF49" i="56"/>
  <c r="CK21" i="56"/>
  <c r="CK161" i="56"/>
  <c r="CK49" i="56"/>
  <c r="CK147" i="56"/>
  <c r="CK35" i="56"/>
  <c r="CK133" i="56"/>
  <c r="CK77" i="56"/>
  <c r="CK63" i="56"/>
  <c r="CK91" i="56"/>
  <c r="CK119" i="56"/>
  <c r="CK105" i="56"/>
  <c r="BZ120" i="56"/>
  <c r="BZ106" i="56"/>
  <c r="BZ148" i="56"/>
  <c r="BZ134" i="56"/>
  <c r="BZ92" i="56"/>
  <c r="BZ78" i="56"/>
  <c r="BZ22" i="56"/>
  <c r="BZ64" i="56"/>
  <c r="BZ36" i="56"/>
  <c r="BZ50" i="56"/>
  <c r="BZ162" i="56"/>
  <c r="DM50" i="56"/>
  <c r="DM204" i="56" s="1"/>
  <c r="DM134" i="56"/>
  <c r="DM22" i="56"/>
  <c r="DM176" i="56" s="1"/>
  <c r="DM148" i="56"/>
  <c r="DM92" i="56"/>
  <c r="DM162" i="56"/>
  <c r="DM36" i="56"/>
  <c r="DM190" i="56" s="1"/>
  <c r="DM78" i="56"/>
  <c r="DM106" i="56"/>
  <c r="DM64" i="56"/>
  <c r="DM120" i="56"/>
  <c r="BZ49" i="56"/>
  <c r="BZ63" i="56"/>
  <c r="BZ21" i="56"/>
  <c r="BZ161" i="56"/>
  <c r="BZ35" i="56"/>
  <c r="BZ119" i="56"/>
  <c r="BZ105" i="56"/>
  <c r="BZ147" i="56"/>
  <c r="BZ133" i="56"/>
  <c r="BZ91" i="56"/>
  <c r="BZ77" i="56"/>
  <c r="BW80" i="56"/>
  <c r="BW66" i="56"/>
  <c r="BW164" i="56"/>
  <c r="BW38" i="56"/>
  <c r="BW150" i="56"/>
  <c r="BW52" i="56"/>
  <c r="BW24" i="56"/>
  <c r="BW136" i="56"/>
  <c r="BW94" i="56"/>
  <c r="BW122" i="56"/>
  <c r="BW108" i="56"/>
  <c r="CJ109" i="56"/>
  <c r="CJ25" i="56"/>
  <c r="CJ95" i="56"/>
  <c r="CJ53" i="56"/>
  <c r="CJ137" i="56"/>
  <c r="CJ123" i="56"/>
  <c r="CJ67" i="56"/>
  <c r="CJ165" i="56"/>
  <c r="CJ81" i="56"/>
  <c r="CJ151" i="56"/>
  <c r="CJ39" i="56"/>
  <c r="DL24" i="56"/>
  <c r="DL178" i="56" s="1"/>
  <c r="DL136" i="56"/>
  <c r="DL52" i="56"/>
  <c r="DL206" i="56" s="1"/>
  <c r="DL94" i="56"/>
  <c r="DL80" i="56"/>
  <c r="DL108" i="56"/>
  <c r="DL38" i="56"/>
  <c r="DL192" i="56" s="1"/>
  <c r="DL122" i="56"/>
  <c r="DL66" i="56"/>
  <c r="DL150" i="56"/>
  <c r="DL164" i="56"/>
  <c r="CC43" i="56"/>
  <c r="CC169" i="56"/>
  <c r="CC57" i="56"/>
  <c r="CC127" i="56"/>
  <c r="CC155" i="56"/>
  <c r="CC113" i="56"/>
  <c r="CC29" i="56"/>
  <c r="CC99" i="56"/>
  <c r="CC71" i="56"/>
  <c r="CC141" i="56"/>
  <c r="CC85" i="56"/>
  <c r="DL103" i="56"/>
  <c r="DL117" i="56"/>
  <c r="DL33" i="56"/>
  <c r="DL187" i="56" s="1"/>
  <c r="DL145" i="56"/>
  <c r="DL47" i="56"/>
  <c r="DL201" i="56" s="1"/>
  <c r="DL131" i="56"/>
  <c r="DL159" i="56"/>
  <c r="DL19" i="56"/>
  <c r="DL173" i="56" s="1"/>
  <c r="DL61" i="56"/>
  <c r="DL75" i="56"/>
  <c r="DL89" i="56"/>
  <c r="CG78" i="56"/>
  <c r="CG134" i="56"/>
  <c r="CG120" i="56"/>
  <c r="CG64" i="56"/>
  <c r="CG36" i="56"/>
  <c r="CG162" i="56"/>
  <c r="CG148" i="56"/>
  <c r="CG22" i="56"/>
  <c r="CG106" i="56"/>
  <c r="CG92" i="56"/>
  <c r="CG50" i="56"/>
  <c r="CH154" i="56"/>
  <c r="CH56" i="56"/>
  <c r="CH42" i="56"/>
  <c r="CH140" i="56"/>
  <c r="CH84" i="56"/>
  <c r="CH28" i="56"/>
  <c r="CH70" i="56"/>
  <c r="CH126" i="56"/>
  <c r="CH168" i="56"/>
  <c r="CH112" i="56"/>
  <c r="CH98" i="56"/>
  <c r="DR26" i="56"/>
  <c r="DR180" i="56" s="1"/>
  <c r="DR82" i="56"/>
  <c r="DR96" i="56"/>
  <c r="DR54" i="56"/>
  <c r="DR208" i="56" s="1"/>
  <c r="DR68" i="56"/>
  <c r="DR110" i="56"/>
  <c r="DR40" i="56"/>
  <c r="DR194" i="56" s="1"/>
  <c r="DR166" i="56"/>
  <c r="DR138" i="56"/>
  <c r="DR124" i="56"/>
  <c r="DR152" i="56"/>
  <c r="DO23" i="56"/>
  <c r="DO177" i="56" s="1"/>
  <c r="DO149" i="56"/>
  <c r="DO163" i="56"/>
  <c r="DO51" i="56"/>
  <c r="DO205" i="56" s="1"/>
  <c r="DO135" i="56"/>
  <c r="DO37" i="56"/>
  <c r="DO191" i="56" s="1"/>
  <c r="DO65" i="56"/>
  <c r="DO93" i="56"/>
  <c r="DO121" i="56"/>
  <c r="DO79" i="56"/>
  <c r="DO107" i="56"/>
  <c r="BY48" i="56"/>
  <c r="BY76" i="56"/>
  <c r="BY160" i="56"/>
  <c r="BY118" i="56"/>
  <c r="BY20" i="56"/>
  <c r="BY34" i="56"/>
  <c r="BY90" i="56"/>
  <c r="BY104" i="56"/>
  <c r="BY62" i="56"/>
  <c r="BY146" i="56"/>
  <c r="BY132" i="56"/>
  <c r="CC121" i="56"/>
  <c r="CC23" i="56"/>
  <c r="CC107" i="56"/>
  <c r="CC51" i="56"/>
  <c r="CC37" i="56"/>
  <c r="CC79" i="56"/>
  <c r="CC65" i="56"/>
  <c r="CC135" i="56"/>
  <c r="CC149" i="56"/>
  <c r="CC163" i="56"/>
  <c r="CC93" i="56"/>
  <c r="CK81" i="56"/>
  <c r="CK67" i="56"/>
  <c r="CK95" i="56"/>
  <c r="CK165" i="56"/>
  <c r="CK25" i="56"/>
  <c r="CK53" i="56"/>
  <c r="CK39" i="56"/>
  <c r="CK123" i="56"/>
  <c r="CK109" i="56"/>
  <c r="CK151" i="56"/>
  <c r="CK137" i="56"/>
  <c r="CB51" i="56"/>
  <c r="CB65" i="56"/>
  <c r="CB23" i="56"/>
  <c r="CB37" i="56"/>
  <c r="CB135" i="56"/>
  <c r="CB121" i="56"/>
  <c r="CB163" i="56"/>
  <c r="CB93" i="56"/>
  <c r="CB149" i="56"/>
  <c r="CB107" i="56"/>
  <c r="CB79" i="56"/>
  <c r="DU26" i="56"/>
  <c r="DU180" i="56" s="1"/>
  <c r="DU96" i="56"/>
  <c r="DU110" i="56"/>
  <c r="DU138" i="56"/>
  <c r="DU124" i="56"/>
  <c r="DU54" i="56"/>
  <c r="DU208" i="56" s="1"/>
  <c r="DU152" i="56"/>
  <c r="DU166" i="56"/>
  <c r="DU82" i="56"/>
  <c r="DU40" i="56"/>
  <c r="DU194" i="56" s="1"/>
  <c r="DU68" i="56"/>
  <c r="CI19" i="56"/>
  <c r="CI145" i="56"/>
  <c r="CI33" i="56"/>
  <c r="CI117" i="56"/>
  <c r="CI103" i="56"/>
  <c r="CI131" i="56"/>
  <c r="CI75" i="56"/>
  <c r="CI47" i="56"/>
  <c r="CI159" i="56"/>
  <c r="CI61" i="56"/>
  <c r="CI89" i="56"/>
  <c r="BX97" i="56"/>
  <c r="BX111" i="56"/>
  <c r="BX83" i="56"/>
  <c r="BX69" i="56"/>
  <c r="BX139" i="56"/>
  <c r="BX125" i="56"/>
  <c r="BX27" i="56"/>
  <c r="BX167" i="56"/>
  <c r="BX41" i="56"/>
  <c r="BX153" i="56"/>
  <c r="BX55" i="56"/>
  <c r="CF90" i="56"/>
  <c r="CF76" i="56"/>
  <c r="CF48" i="56"/>
  <c r="CF20" i="56"/>
  <c r="CF132" i="56"/>
  <c r="CF118" i="56"/>
  <c r="CF104" i="56"/>
  <c r="CF62" i="56"/>
  <c r="CF34" i="56"/>
  <c r="CF160" i="56"/>
  <c r="CF146" i="56"/>
  <c r="CJ51" i="56"/>
  <c r="CJ79" i="56"/>
  <c r="CJ65" i="56"/>
  <c r="CJ93" i="56"/>
  <c r="CJ121" i="56"/>
  <c r="CJ107" i="56"/>
  <c r="CJ37" i="56"/>
  <c r="CJ23" i="56"/>
  <c r="CJ149" i="56"/>
  <c r="CJ135" i="56"/>
  <c r="CJ163" i="56"/>
  <c r="DL21" i="56"/>
  <c r="DL175" i="56" s="1"/>
  <c r="DL77" i="56"/>
  <c r="DL105" i="56"/>
  <c r="DL91" i="56"/>
  <c r="DL49" i="56"/>
  <c r="DL203" i="56" s="1"/>
  <c r="DL119" i="56"/>
  <c r="DL133" i="56"/>
  <c r="DL147" i="56"/>
  <c r="DL161" i="56"/>
  <c r="DL35" i="56"/>
  <c r="DL189" i="56" s="1"/>
  <c r="DL63" i="56"/>
  <c r="DS46" i="56"/>
  <c r="DS200" i="56" s="1"/>
  <c r="DS116" i="56"/>
  <c r="DS32" i="56"/>
  <c r="DS186" i="56" s="1"/>
  <c r="DS130" i="56"/>
  <c r="DS158" i="56"/>
  <c r="DS74" i="56"/>
  <c r="DS144" i="56"/>
  <c r="DS88" i="56"/>
  <c r="DS102" i="56"/>
  <c r="DS18" i="56"/>
  <c r="DS172" i="56" s="1"/>
  <c r="DS60" i="56"/>
  <c r="DU43" i="56"/>
  <c r="DU197" i="56" s="1"/>
  <c r="DU57" i="56"/>
  <c r="DU211" i="56" s="1"/>
  <c r="DU85" i="56"/>
  <c r="DU29" i="56"/>
  <c r="DU183" i="56" s="1"/>
  <c r="DU113" i="56"/>
  <c r="DU141" i="56"/>
  <c r="DU127" i="56"/>
  <c r="DU71" i="56"/>
  <c r="DU99" i="56"/>
  <c r="DU155" i="56"/>
  <c r="DU169" i="56"/>
  <c r="CK56" i="56"/>
  <c r="CK70" i="56"/>
  <c r="CK140" i="56"/>
  <c r="CK154" i="56"/>
  <c r="CK112" i="56"/>
  <c r="CK84" i="56"/>
  <c r="CK168" i="56"/>
  <c r="CK28" i="56"/>
  <c r="CK98" i="56"/>
  <c r="CK126" i="56"/>
  <c r="CK42" i="56"/>
  <c r="CA27" i="56"/>
  <c r="CA69" i="56"/>
  <c r="CA139" i="56"/>
  <c r="CA41" i="56"/>
  <c r="CA167" i="56"/>
  <c r="CA125" i="56"/>
  <c r="CA111" i="56"/>
  <c r="CA153" i="56"/>
  <c r="CA83" i="56"/>
  <c r="CA97" i="56"/>
  <c r="CA55" i="56"/>
  <c r="DU21" i="56"/>
  <c r="DU175" i="56" s="1"/>
  <c r="DU119" i="56"/>
  <c r="DU77" i="56"/>
  <c r="DU147" i="56"/>
  <c r="DU35" i="56"/>
  <c r="DU189" i="56" s="1"/>
  <c r="DU63" i="56"/>
  <c r="DU105" i="56"/>
  <c r="DU91" i="56"/>
  <c r="DU161" i="56"/>
  <c r="DU133" i="56"/>
  <c r="DU49" i="56"/>
  <c r="DU203" i="56" s="1"/>
  <c r="DM136" i="56"/>
  <c r="DM150" i="56"/>
  <c r="DM80" i="56"/>
  <c r="DM52" i="56"/>
  <c r="DM206" i="56" s="1"/>
  <c r="DM66" i="56"/>
  <c r="DM94" i="56"/>
  <c r="DM108" i="56"/>
  <c r="DM38" i="56"/>
  <c r="DM192" i="56" s="1"/>
  <c r="DM122" i="56"/>
  <c r="DM164" i="56"/>
  <c r="DM24" i="56"/>
  <c r="DM178" i="56" s="1"/>
  <c r="CA45" i="56"/>
  <c r="CA157" i="56"/>
  <c r="CA31" i="56"/>
  <c r="CA101" i="56"/>
  <c r="CA59" i="56"/>
  <c r="CA17" i="56"/>
  <c r="CA73" i="56"/>
  <c r="CA143" i="56"/>
  <c r="CA115" i="56"/>
  <c r="CA87" i="56"/>
  <c r="CA129" i="56"/>
  <c r="BW155" i="56"/>
  <c r="BW127" i="56"/>
  <c r="BW85" i="56"/>
  <c r="BW71" i="56"/>
  <c r="BW57" i="56"/>
  <c r="BW99" i="56"/>
  <c r="BW43" i="56"/>
  <c r="BW141" i="56"/>
  <c r="BW113" i="56"/>
  <c r="BW169" i="56"/>
  <c r="BW29" i="56"/>
  <c r="CF42" i="56"/>
  <c r="CF28" i="56"/>
  <c r="CF70" i="56"/>
  <c r="CF168" i="56"/>
  <c r="CF56" i="56"/>
  <c r="CF154" i="56"/>
  <c r="CF126" i="56"/>
  <c r="CF98" i="56"/>
  <c r="CF84" i="56"/>
  <c r="CF112" i="56"/>
  <c r="CF140" i="56"/>
  <c r="DK106" i="56"/>
  <c r="DK120" i="56"/>
  <c r="DK148" i="56"/>
  <c r="DK22" i="56"/>
  <c r="DK176" i="56" s="1"/>
  <c r="DK64" i="56"/>
  <c r="DK134" i="56"/>
  <c r="DK162" i="56"/>
  <c r="DK50" i="56"/>
  <c r="DK204" i="56" s="1"/>
  <c r="DK36" i="56"/>
  <c r="DK190" i="56" s="1"/>
  <c r="DK78" i="56"/>
  <c r="DK92" i="56"/>
  <c r="CC48" i="56"/>
  <c r="CC34" i="56"/>
  <c r="CC62" i="56"/>
  <c r="CC160" i="56"/>
  <c r="CC146" i="56"/>
  <c r="CC90" i="56"/>
  <c r="CC118" i="56"/>
  <c r="CC104" i="56"/>
  <c r="CC20" i="56"/>
  <c r="CC76" i="56"/>
  <c r="CC132" i="56"/>
  <c r="CI115" i="56"/>
  <c r="CI101" i="56"/>
  <c r="CI87" i="56"/>
  <c r="CI59" i="56"/>
  <c r="CI157" i="56"/>
  <c r="CI73" i="56"/>
  <c r="CI17" i="56"/>
  <c r="CI143" i="56"/>
  <c r="CI129" i="56"/>
  <c r="CI45" i="56"/>
  <c r="CI31" i="56"/>
  <c r="BX37" i="56"/>
  <c r="BX65" i="56"/>
  <c r="BX163" i="56"/>
  <c r="BX23" i="56"/>
  <c r="BX93" i="56"/>
  <c r="BX79" i="56"/>
  <c r="BX149" i="56"/>
  <c r="BX135" i="56"/>
  <c r="BX51" i="56"/>
  <c r="BX121" i="56"/>
  <c r="BX107" i="56"/>
  <c r="CI97" i="56"/>
  <c r="CI69" i="56"/>
  <c r="CI55" i="56"/>
  <c r="CI111" i="56"/>
  <c r="CI167" i="56"/>
  <c r="CI41" i="56"/>
  <c r="CI139" i="56"/>
  <c r="CI153" i="56"/>
  <c r="CI27" i="56"/>
  <c r="CI125" i="56"/>
  <c r="CI83" i="56"/>
  <c r="CD62" i="56"/>
  <c r="CD76" i="56"/>
  <c r="CD48" i="56"/>
  <c r="CD34" i="56"/>
  <c r="CD160" i="56"/>
  <c r="CD146" i="56"/>
  <c r="CD132" i="56"/>
  <c r="CD118" i="56"/>
  <c r="CD104" i="56"/>
  <c r="CD90" i="56"/>
  <c r="CD20" i="56"/>
  <c r="CE67" i="56"/>
  <c r="CE25" i="56"/>
  <c r="CE137" i="56"/>
  <c r="CE53" i="56"/>
  <c r="CE165" i="56"/>
  <c r="CE123" i="56"/>
  <c r="CE39" i="56"/>
  <c r="CE109" i="56"/>
  <c r="CE95" i="56"/>
  <c r="CE151" i="56"/>
  <c r="CE81" i="56"/>
  <c r="DO50" i="56"/>
  <c r="DO204" i="56" s="1"/>
  <c r="DO92" i="56"/>
  <c r="DO106" i="56"/>
  <c r="DO134" i="56"/>
  <c r="DO120" i="56"/>
  <c r="DO36" i="56"/>
  <c r="DO190" i="56" s="1"/>
  <c r="DO148" i="56"/>
  <c r="DO22" i="56"/>
  <c r="DO176" i="56" s="1"/>
  <c r="DO64" i="56"/>
  <c r="DO162" i="56"/>
  <c r="DO78" i="56"/>
  <c r="DS27" i="56"/>
  <c r="DS181" i="56" s="1"/>
  <c r="DS139" i="56"/>
  <c r="DS55" i="56"/>
  <c r="DS209" i="56" s="1"/>
  <c r="DS111" i="56"/>
  <c r="DS97" i="56"/>
  <c r="DS153" i="56"/>
  <c r="DS125" i="56"/>
  <c r="DS83" i="56"/>
  <c r="DS167" i="56"/>
  <c r="DS41" i="56"/>
  <c r="DS195" i="56" s="1"/>
  <c r="DS69" i="56"/>
  <c r="CG38" i="56"/>
  <c r="CG108" i="56"/>
  <c r="CG80" i="56"/>
  <c r="CG164" i="56"/>
  <c r="CG94" i="56"/>
  <c r="CG122" i="56"/>
  <c r="CG24" i="56"/>
  <c r="CG52" i="56"/>
  <c r="CG150" i="56"/>
  <c r="CG66" i="56"/>
  <c r="CG136" i="56"/>
  <c r="DL139" i="56"/>
  <c r="DL55" i="56"/>
  <c r="DL209" i="56" s="1"/>
  <c r="DL153" i="56"/>
  <c r="DL125" i="56"/>
  <c r="DL69" i="56"/>
  <c r="DL167" i="56"/>
  <c r="DL83" i="56"/>
  <c r="DL41" i="56"/>
  <c r="DL195" i="56" s="1"/>
  <c r="DL97" i="56"/>
  <c r="DL111" i="56"/>
  <c r="DL27" i="56"/>
  <c r="DL181" i="56" s="1"/>
  <c r="DU50" i="56"/>
  <c r="DU204" i="56" s="1"/>
  <c r="DU22" i="56"/>
  <c r="DU176" i="56" s="1"/>
  <c r="DU78" i="56"/>
  <c r="DU106" i="56"/>
  <c r="DU120" i="56"/>
  <c r="DU134" i="56"/>
  <c r="DU148" i="56"/>
  <c r="DU64" i="56"/>
  <c r="DU162" i="56"/>
  <c r="DU36" i="56"/>
  <c r="DU190" i="56" s="1"/>
  <c r="DU92" i="56"/>
  <c r="DU34" i="56"/>
  <c r="DU188" i="56" s="1"/>
  <c r="DU48" i="56"/>
  <c r="DU202" i="56" s="1"/>
  <c r="DU146" i="56"/>
  <c r="DU160" i="56"/>
  <c r="DU76" i="56"/>
  <c r="DU90" i="56"/>
  <c r="DU104" i="56"/>
  <c r="DU118" i="56"/>
  <c r="DU20" i="56"/>
  <c r="DU174" i="56" s="1"/>
  <c r="DU132" i="56"/>
  <c r="DU62" i="56"/>
  <c r="CF55" i="56"/>
  <c r="CF111" i="56"/>
  <c r="CF27" i="56"/>
  <c r="CF83" i="56"/>
  <c r="CF167" i="56"/>
  <c r="CF153" i="56"/>
  <c r="CF69" i="56"/>
  <c r="CF97" i="56"/>
  <c r="CF125" i="56"/>
  <c r="CF139" i="56"/>
  <c r="CF41" i="56"/>
  <c r="BY127" i="56"/>
  <c r="BY85" i="56"/>
  <c r="BY99" i="56"/>
  <c r="BY43" i="56"/>
  <c r="BY169" i="56"/>
  <c r="BY155" i="56"/>
  <c r="BY29" i="56"/>
  <c r="BY71" i="56"/>
  <c r="BY141" i="56"/>
  <c r="BY113" i="56"/>
  <c r="BY57" i="56"/>
  <c r="CD163" i="56"/>
  <c r="CD149" i="56"/>
  <c r="CD23" i="56"/>
  <c r="CD79" i="56"/>
  <c r="CD65" i="56"/>
  <c r="CD37" i="56"/>
  <c r="CD51" i="56"/>
  <c r="CD135" i="56"/>
  <c r="CD93" i="56"/>
  <c r="CD121" i="56"/>
  <c r="CD107" i="56"/>
  <c r="CH102" i="56"/>
  <c r="CH158" i="56"/>
  <c r="CH88" i="56"/>
  <c r="CH74" i="56"/>
  <c r="CH130" i="56"/>
  <c r="CH60" i="56"/>
  <c r="CH18" i="56"/>
  <c r="CH144" i="56"/>
  <c r="CH116" i="56"/>
  <c r="CH46" i="56"/>
  <c r="CH32" i="56"/>
  <c r="CI151" i="56"/>
  <c r="CI137" i="56"/>
  <c r="CI123" i="56"/>
  <c r="CI165" i="56"/>
  <c r="CI25" i="56"/>
  <c r="CI53" i="56"/>
  <c r="CI39" i="56"/>
  <c r="CI109" i="56"/>
  <c r="CI81" i="56"/>
  <c r="CI67" i="56"/>
  <c r="CI95" i="56"/>
  <c r="DQ124" i="56"/>
  <c r="DQ138" i="56"/>
  <c r="DQ26" i="56"/>
  <c r="DQ180" i="56" s="1"/>
  <c r="DQ40" i="56"/>
  <c r="DQ194" i="56" s="1"/>
  <c r="DQ54" i="56"/>
  <c r="DQ208" i="56" s="1"/>
  <c r="DQ152" i="56"/>
  <c r="DQ68" i="56"/>
  <c r="DQ82" i="56"/>
  <c r="DQ96" i="56"/>
  <c r="DQ166" i="56"/>
  <c r="DQ110" i="56"/>
  <c r="DN26" i="56"/>
  <c r="DN180" i="56" s="1"/>
  <c r="DN96" i="56"/>
  <c r="DN152" i="56"/>
  <c r="DN138" i="56"/>
  <c r="DN110" i="56"/>
  <c r="DN124" i="56"/>
  <c r="DN68" i="56"/>
  <c r="DN82" i="56"/>
  <c r="DN166" i="56"/>
  <c r="DN54" i="56"/>
  <c r="DN208" i="56" s="1"/>
  <c r="DN40" i="56"/>
  <c r="DN194" i="56" s="1"/>
  <c r="CB112" i="56"/>
  <c r="CB154" i="56"/>
  <c r="CB140" i="56"/>
  <c r="CB168" i="56"/>
  <c r="CB126" i="56"/>
  <c r="CB84" i="56"/>
  <c r="CB98" i="56"/>
  <c r="CB42" i="56"/>
  <c r="CB70" i="56"/>
  <c r="CB56" i="56"/>
  <c r="CB28" i="56"/>
  <c r="CG131" i="56"/>
  <c r="CG33" i="56"/>
  <c r="CG159" i="56"/>
  <c r="CG103" i="56"/>
  <c r="CG75" i="56"/>
  <c r="CG117" i="56"/>
  <c r="CG47" i="56"/>
  <c r="CG61" i="56"/>
  <c r="CG145" i="56"/>
  <c r="CG19" i="56"/>
  <c r="CG89" i="56"/>
  <c r="DQ75" i="56"/>
  <c r="DQ33" i="56"/>
  <c r="DQ187" i="56" s="1"/>
  <c r="DQ89" i="56"/>
  <c r="DQ19" i="56"/>
  <c r="DQ173" i="56" s="1"/>
  <c r="DQ103" i="56"/>
  <c r="DQ131" i="56"/>
  <c r="DQ61" i="56"/>
  <c r="DQ145" i="56"/>
  <c r="DQ117" i="56"/>
  <c r="DQ159" i="56"/>
  <c r="DQ47" i="56"/>
  <c r="DQ201" i="56" s="1"/>
  <c r="DR149" i="56"/>
  <c r="DR135" i="56"/>
  <c r="DR163" i="56"/>
  <c r="DR65" i="56"/>
  <c r="DR23" i="56"/>
  <c r="DR177" i="56" s="1"/>
  <c r="DR37" i="56"/>
  <c r="DR191" i="56" s="1"/>
  <c r="DR107" i="56"/>
  <c r="DR51" i="56"/>
  <c r="DR205" i="56" s="1"/>
  <c r="DR79" i="56"/>
  <c r="DR93" i="56"/>
  <c r="DR121" i="56"/>
  <c r="DT37" i="56"/>
  <c r="DT191" i="56" s="1"/>
  <c r="DT149" i="56"/>
  <c r="DT163" i="56"/>
  <c r="DT79" i="56"/>
  <c r="DT135" i="56"/>
  <c r="DT65" i="56"/>
  <c r="DT51" i="56"/>
  <c r="DT205" i="56" s="1"/>
  <c r="DT93" i="56"/>
  <c r="DT107" i="56"/>
  <c r="DT121" i="56"/>
  <c r="DT23" i="56"/>
  <c r="DT177" i="56" s="1"/>
  <c r="CJ24" i="56"/>
  <c r="CJ164" i="56"/>
  <c r="CJ52" i="56"/>
  <c r="CJ150" i="56"/>
  <c r="CJ38" i="56"/>
  <c r="CJ66" i="56"/>
  <c r="CJ94" i="56"/>
  <c r="CJ136" i="56"/>
  <c r="CJ122" i="56"/>
  <c r="CJ108" i="56"/>
  <c r="CJ80" i="56"/>
  <c r="DS40" i="56"/>
  <c r="DS194" i="56" s="1"/>
  <c r="DS152" i="56"/>
  <c r="DS166" i="56"/>
  <c r="DS82" i="56"/>
  <c r="DS68" i="56"/>
  <c r="DS96" i="56"/>
  <c r="DS138" i="56"/>
  <c r="DS54" i="56"/>
  <c r="DS208" i="56" s="1"/>
  <c r="DS110" i="56"/>
  <c r="DS124" i="56"/>
  <c r="DS26" i="56"/>
  <c r="DS180" i="56" s="1"/>
  <c r="CG102" i="56"/>
  <c r="CG46" i="56"/>
  <c r="CG60" i="56"/>
  <c r="CG88" i="56"/>
  <c r="CG32" i="56"/>
  <c r="CG74" i="56"/>
  <c r="CG158" i="56"/>
  <c r="CG130" i="56"/>
  <c r="CG116" i="56"/>
  <c r="CG144" i="56"/>
  <c r="CG18" i="56"/>
  <c r="BV39" i="56"/>
  <c r="BV151" i="56"/>
  <c r="BV137" i="56"/>
  <c r="BV25" i="56"/>
  <c r="BV95" i="56"/>
  <c r="BV67" i="56"/>
  <c r="BV109" i="56"/>
  <c r="BV81" i="56"/>
  <c r="BV53" i="56"/>
  <c r="BV165" i="56"/>
  <c r="BV123" i="56"/>
  <c r="DS118" i="56"/>
  <c r="DS132" i="56"/>
  <c r="DS34" i="56"/>
  <c r="DS188" i="56" s="1"/>
  <c r="DS146" i="56"/>
  <c r="DS76" i="56"/>
  <c r="DS20" i="56"/>
  <c r="DS174" i="56" s="1"/>
  <c r="DS160" i="56"/>
  <c r="DS48" i="56"/>
  <c r="DS202" i="56" s="1"/>
  <c r="DS90" i="56"/>
  <c r="DS104" i="56"/>
  <c r="DS62" i="56"/>
  <c r="DO27" i="56"/>
  <c r="DO181" i="56" s="1"/>
  <c r="DO139" i="56"/>
  <c r="DO55" i="56"/>
  <c r="DO209" i="56" s="1"/>
  <c r="DO83" i="56"/>
  <c r="DO111" i="56"/>
  <c r="DO125" i="56"/>
  <c r="DO153" i="56"/>
  <c r="DO167" i="56"/>
  <c r="DO41" i="56"/>
  <c r="DO195" i="56" s="1"/>
  <c r="DO97" i="56"/>
  <c r="DO69" i="56"/>
  <c r="CI93" i="56"/>
  <c r="CI163" i="56"/>
  <c r="CI51" i="56"/>
  <c r="CI149" i="56"/>
  <c r="CI37" i="56"/>
  <c r="CI79" i="56"/>
  <c r="CI65" i="56"/>
  <c r="CI135" i="56"/>
  <c r="CI23" i="56"/>
  <c r="CI121" i="56"/>
  <c r="CI107" i="56"/>
  <c r="DQ160" i="56"/>
  <c r="DQ48" i="56"/>
  <c r="DQ202" i="56" s="1"/>
  <c r="DQ90" i="56"/>
  <c r="DQ146" i="56"/>
  <c r="DQ34" i="56"/>
  <c r="DQ188" i="56" s="1"/>
  <c r="DQ104" i="56"/>
  <c r="DQ62" i="56"/>
  <c r="DQ76" i="56"/>
  <c r="DQ20" i="56"/>
  <c r="DQ174" i="56" s="1"/>
  <c r="DQ118" i="56"/>
  <c r="DQ132" i="56"/>
  <c r="DT60" i="56"/>
  <c r="DT158" i="56"/>
  <c r="DT46" i="56"/>
  <c r="DT200" i="56" s="1"/>
  <c r="DT74" i="56"/>
  <c r="DT32" i="56"/>
  <c r="DT186" i="56" s="1"/>
  <c r="DT88" i="56"/>
  <c r="DT18" i="56"/>
  <c r="DT172" i="56" s="1"/>
  <c r="DT116" i="56"/>
  <c r="DT102" i="56"/>
  <c r="DT130" i="56"/>
  <c r="DT144" i="56"/>
  <c r="DU56" i="56"/>
  <c r="DU210" i="56" s="1"/>
  <c r="DU84" i="56"/>
  <c r="DU112" i="56"/>
  <c r="DU98" i="56"/>
  <c r="DU126" i="56"/>
  <c r="DU140" i="56"/>
  <c r="DU42" i="56"/>
  <c r="DU196" i="56" s="1"/>
  <c r="DU70" i="56"/>
  <c r="DU154" i="56"/>
  <c r="DU28" i="56"/>
  <c r="DU182" i="56" s="1"/>
  <c r="DU168" i="56"/>
  <c r="CE112" i="56"/>
  <c r="CE84" i="56"/>
  <c r="CE98" i="56"/>
  <c r="CE42" i="56"/>
  <c r="CE126" i="56"/>
  <c r="CE70" i="56"/>
  <c r="CE56" i="56"/>
  <c r="CE28" i="56"/>
  <c r="CE154" i="56"/>
  <c r="CE168" i="56"/>
  <c r="CE140" i="56"/>
  <c r="DT111" i="56"/>
  <c r="DT125" i="56"/>
  <c r="DT153" i="56"/>
  <c r="DT167" i="56"/>
  <c r="DT41" i="56"/>
  <c r="DT195" i="56" s="1"/>
  <c r="DT27" i="56"/>
  <c r="DT181" i="56" s="1"/>
  <c r="DT83" i="56"/>
  <c r="DT97" i="56"/>
  <c r="DT139" i="56"/>
  <c r="DT55" i="56"/>
  <c r="DT209" i="56" s="1"/>
  <c r="DT69" i="56"/>
  <c r="CD110" i="56"/>
  <c r="CD26" i="56"/>
  <c r="CD138" i="56"/>
  <c r="CD40" i="56"/>
  <c r="CD166" i="56"/>
  <c r="CD152" i="56"/>
  <c r="CD124" i="56"/>
  <c r="CD68" i="56"/>
  <c r="CD54" i="56"/>
  <c r="CD96" i="56"/>
  <c r="CD82" i="56"/>
  <c r="BV136" i="56"/>
  <c r="BV108" i="56"/>
  <c r="BV80" i="56"/>
  <c r="BV52" i="56"/>
  <c r="BV66" i="56"/>
  <c r="BV164" i="56"/>
  <c r="BV150" i="56"/>
  <c r="BV122" i="56"/>
  <c r="BV94" i="56"/>
  <c r="BV38" i="56"/>
  <c r="BV24" i="56"/>
  <c r="BZ160" i="56"/>
  <c r="BZ90" i="56"/>
  <c r="BZ48" i="56"/>
  <c r="BZ20" i="56"/>
  <c r="BZ34" i="56"/>
  <c r="BZ118" i="56"/>
  <c r="BZ104" i="56"/>
  <c r="BZ76" i="56"/>
  <c r="BZ62" i="56"/>
  <c r="BZ132" i="56"/>
  <c r="BZ146" i="56"/>
  <c r="DM56" i="56"/>
  <c r="DM210" i="56" s="1"/>
  <c r="DM98" i="56"/>
  <c r="DM112" i="56"/>
  <c r="DM42" i="56"/>
  <c r="DM196" i="56" s="1"/>
  <c r="DM140" i="56"/>
  <c r="DM84" i="56"/>
  <c r="DM28" i="56"/>
  <c r="DM182" i="56" s="1"/>
  <c r="DM126" i="56"/>
  <c r="DM154" i="56"/>
  <c r="DM168" i="56"/>
  <c r="DM70" i="56"/>
  <c r="BZ163" i="56"/>
  <c r="BZ149" i="56"/>
  <c r="BZ23" i="56"/>
  <c r="BZ37" i="56"/>
  <c r="BZ135" i="56"/>
  <c r="BZ93" i="56"/>
  <c r="BZ79" i="56"/>
  <c r="BZ65" i="56"/>
  <c r="BZ121" i="56"/>
  <c r="BZ107" i="56"/>
  <c r="BZ51" i="56"/>
  <c r="DT24" i="56"/>
  <c r="DT178" i="56" s="1"/>
  <c r="DT108" i="56"/>
  <c r="DT38" i="56"/>
  <c r="DT192" i="56" s="1"/>
  <c r="DT122" i="56"/>
  <c r="DT94" i="56"/>
  <c r="DT150" i="56"/>
  <c r="DT164" i="56"/>
  <c r="DT136" i="56"/>
  <c r="DT52" i="56"/>
  <c r="DT206" i="56" s="1"/>
  <c r="DT80" i="56"/>
  <c r="DT66" i="56"/>
  <c r="DL43" i="56"/>
  <c r="DL197" i="56" s="1"/>
  <c r="DL155" i="56"/>
  <c r="DL169" i="56"/>
  <c r="DL85" i="56"/>
  <c r="DL113" i="56"/>
  <c r="DL127" i="56"/>
  <c r="DL141" i="56"/>
  <c r="DL29" i="56"/>
  <c r="DL183" i="56" s="1"/>
  <c r="DL71" i="56"/>
  <c r="DL57" i="56"/>
  <c r="DL211" i="56" s="1"/>
  <c r="DL99" i="56"/>
  <c r="CD45" i="56"/>
  <c r="CD73" i="56"/>
  <c r="CD31" i="56"/>
  <c r="CD115" i="56"/>
  <c r="CD101" i="56"/>
  <c r="CD143" i="56"/>
  <c r="CD17" i="56"/>
  <c r="CD129" i="56"/>
  <c r="CD157" i="56"/>
  <c r="CD59" i="56"/>
  <c r="CD87" i="56"/>
  <c r="DM137" i="56"/>
  <c r="DM109" i="56"/>
  <c r="DM123" i="56"/>
  <c r="DM25" i="56"/>
  <c r="DM179" i="56" s="1"/>
  <c r="DM151" i="56"/>
  <c r="DM81" i="56"/>
  <c r="DM165" i="56"/>
  <c r="DM39" i="56"/>
  <c r="DM193" i="56" s="1"/>
  <c r="DM67" i="56"/>
  <c r="DM95" i="56"/>
  <c r="DM53" i="56"/>
  <c r="DM207" i="56" s="1"/>
  <c r="DJ131" i="56"/>
  <c r="DJ145" i="56"/>
  <c r="DJ33" i="56"/>
  <c r="DJ187" i="56" s="1"/>
  <c r="DJ61" i="56"/>
  <c r="DJ75" i="56"/>
  <c r="DJ117" i="56"/>
  <c r="DJ47" i="56"/>
  <c r="DJ201" i="56" s="1"/>
  <c r="DJ19" i="56"/>
  <c r="DJ173" i="56" s="1"/>
  <c r="DJ159" i="56"/>
  <c r="DJ89" i="56"/>
  <c r="DJ103" i="56"/>
  <c r="DN55" i="56"/>
  <c r="DN209" i="56" s="1"/>
  <c r="DN27" i="56"/>
  <c r="DN181" i="56" s="1"/>
  <c r="DN41" i="56"/>
  <c r="DN195" i="56" s="1"/>
  <c r="DN167" i="56"/>
  <c r="DN97" i="56"/>
  <c r="DN153" i="56"/>
  <c r="DN111" i="56"/>
  <c r="DN69" i="56"/>
  <c r="DN125" i="56"/>
  <c r="DN139" i="56"/>
  <c r="DN83" i="56"/>
  <c r="CJ166" i="56"/>
  <c r="CJ40" i="56"/>
  <c r="CJ152" i="56"/>
  <c r="CJ96" i="56"/>
  <c r="CJ68" i="56"/>
  <c r="CJ54" i="56"/>
  <c r="CJ110" i="56"/>
  <c r="CJ82" i="56"/>
  <c r="CJ124" i="56"/>
  <c r="CJ26" i="56"/>
  <c r="CJ138" i="56"/>
  <c r="CF130" i="56"/>
  <c r="CF32" i="56"/>
  <c r="CF144" i="56"/>
  <c r="CF116" i="56"/>
  <c r="CF88" i="56"/>
  <c r="CF18" i="56"/>
  <c r="CF158" i="56"/>
  <c r="CF74" i="56"/>
  <c r="CF60" i="56"/>
  <c r="CF46" i="56"/>
  <c r="CF102" i="56"/>
  <c r="BY158" i="56"/>
  <c r="BY46" i="56"/>
  <c r="BY144" i="56"/>
  <c r="BY130" i="56"/>
  <c r="BY32" i="56"/>
  <c r="BY102" i="56"/>
  <c r="BY60" i="56"/>
  <c r="BY116" i="56"/>
  <c r="BY74" i="56"/>
  <c r="BY18" i="56"/>
  <c r="BY88" i="56"/>
  <c r="CH89" i="56"/>
  <c r="CH75" i="56"/>
  <c r="CH131" i="56"/>
  <c r="CH117" i="56"/>
  <c r="CH19" i="56"/>
  <c r="CH33" i="56"/>
  <c r="CH47" i="56"/>
  <c r="CH159" i="56"/>
  <c r="CH103" i="56"/>
  <c r="CH145" i="56"/>
  <c r="CH61" i="56"/>
  <c r="CD71" i="56"/>
  <c r="CD57" i="56"/>
  <c r="CD85" i="56"/>
  <c r="CD29" i="56"/>
  <c r="CD169" i="56"/>
  <c r="CD141" i="56"/>
  <c r="CD155" i="56"/>
  <c r="CD127" i="56"/>
  <c r="CD43" i="56"/>
  <c r="CD99" i="56"/>
  <c r="CD113" i="56"/>
  <c r="BW90" i="56"/>
  <c r="BW76" i="56"/>
  <c r="BW160" i="56"/>
  <c r="BW146" i="56"/>
  <c r="BW20" i="56"/>
  <c r="BW34" i="56"/>
  <c r="BW48" i="56"/>
  <c r="BW132" i="56"/>
  <c r="BW62" i="56"/>
  <c r="BW118" i="56"/>
  <c r="BW104" i="56"/>
  <c r="CE153" i="56"/>
  <c r="CE41" i="56"/>
  <c r="CE125" i="56"/>
  <c r="CE111" i="56"/>
  <c r="CE97" i="56"/>
  <c r="CE83" i="56"/>
  <c r="CE27" i="56"/>
  <c r="CE167" i="56"/>
  <c r="CE139" i="56"/>
  <c r="CE69" i="56"/>
  <c r="CE55" i="56"/>
  <c r="CB41" i="56"/>
  <c r="CB55" i="56"/>
  <c r="CB111" i="56"/>
  <c r="CB97" i="56"/>
  <c r="CB27" i="56"/>
  <c r="CB153" i="56"/>
  <c r="CB125" i="56"/>
  <c r="CB167" i="56"/>
  <c r="CB139" i="56"/>
  <c r="CB83" i="56"/>
  <c r="CB69" i="56"/>
  <c r="BV97" i="56"/>
  <c r="BV69" i="56"/>
  <c r="BV55" i="56"/>
  <c r="BV41" i="56"/>
  <c r="BV111" i="56"/>
  <c r="BV83" i="56"/>
  <c r="BV139" i="56"/>
  <c r="BV125" i="56"/>
  <c r="BV167" i="56"/>
  <c r="BV153" i="56"/>
  <c r="BV27" i="56"/>
  <c r="DM43" i="56"/>
  <c r="DM197" i="56" s="1"/>
  <c r="DM57" i="56"/>
  <c r="DM211" i="56" s="1"/>
  <c r="DM99" i="56"/>
  <c r="DM29" i="56"/>
  <c r="DM183" i="56" s="1"/>
  <c r="DM127" i="56"/>
  <c r="DM155" i="56"/>
  <c r="DM169" i="56"/>
  <c r="DM71" i="56"/>
  <c r="DM141" i="56"/>
  <c r="DM113" i="56"/>
  <c r="DM85" i="56"/>
  <c r="DR159" i="56"/>
  <c r="DR75" i="56"/>
  <c r="DR89" i="56"/>
  <c r="DR103" i="56"/>
  <c r="DR33" i="56"/>
  <c r="DR187" i="56" s="1"/>
  <c r="DR117" i="56"/>
  <c r="DR131" i="56"/>
  <c r="DR47" i="56"/>
  <c r="DR201" i="56" s="1"/>
  <c r="DR145" i="56"/>
  <c r="DR61" i="56"/>
  <c r="DR19" i="56"/>
  <c r="DR173" i="56" s="1"/>
  <c r="CA113" i="56"/>
  <c r="CA141" i="56"/>
  <c r="CA99" i="56"/>
  <c r="CA127" i="56"/>
  <c r="CA155" i="56"/>
  <c r="CA43" i="56"/>
  <c r="CA169" i="56"/>
  <c r="CA57" i="56"/>
  <c r="CA85" i="56"/>
  <c r="CA29" i="56"/>
  <c r="CA71" i="56"/>
  <c r="DM21" i="56"/>
  <c r="DM175" i="56" s="1"/>
  <c r="DM49" i="56"/>
  <c r="DM203" i="56" s="1"/>
  <c r="DM77" i="56"/>
  <c r="DM35" i="56"/>
  <c r="DM189" i="56" s="1"/>
  <c r="DM105" i="56"/>
  <c r="DM147" i="56"/>
  <c r="DM161" i="56"/>
  <c r="DM133" i="56"/>
  <c r="DM91" i="56"/>
  <c r="DM119" i="56"/>
  <c r="DM63" i="56"/>
  <c r="BX85" i="56"/>
  <c r="BX141" i="56"/>
  <c r="BX43" i="56"/>
  <c r="BX113" i="56"/>
  <c r="BX29" i="56"/>
  <c r="BX127" i="56"/>
  <c r="BX99" i="56"/>
  <c r="BX169" i="56"/>
  <c r="BX155" i="56"/>
  <c r="BX71" i="56"/>
  <c r="BX57" i="56"/>
  <c r="DS63" i="56"/>
  <c r="DS161" i="56"/>
  <c r="DS49" i="56"/>
  <c r="DS203" i="56" s="1"/>
  <c r="DS77" i="56"/>
  <c r="DS35" i="56"/>
  <c r="DS189" i="56" s="1"/>
  <c r="DS91" i="56"/>
  <c r="DS21" i="56"/>
  <c r="DS175" i="56" s="1"/>
  <c r="DS105" i="56"/>
  <c r="DS119" i="56"/>
  <c r="DS133" i="56"/>
  <c r="DS147" i="56"/>
  <c r="CJ42" i="56"/>
  <c r="CJ70" i="56"/>
  <c r="CJ140" i="56"/>
  <c r="CJ56" i="56"/>
  <c r="CJ84" i="56"/>
  <c r="CJ98" i="56"/>
  <c r="CJ126" i="56"/>
  <c r="CJ112" i="56"/>
  <c r="CJ154" i="56"/>
  <c r="CJ168" i="56"/>
  <c r="CJ28" i="56"/>
  <c r="DS78" i="56"/>
  <c r="DS92" i="56"/>
  <c r="DS120" i="56"/>
  <c r="DS22" i="56"/>
  <c r="DS176" i="56" s="1"/>
  <c r="DS50" i="56"/>
  <c r="DS204" i="56" s="1"/>
  <c r="DS148" i="56"/>
  <c r="DS106" i="56"/>
  <c r="DS134" i="56"/>
  <c r="DS162" i="56"/>
  <c r="DS64" i="56"/>
  <c r="DS36" i="56"/>
  <c r="DS190" i="56" s="1"/>
  <c r="DP49" i="56"/>
  <c r="DP203" i="56" s="1"/>
  <c r="DP35" i="56"/>
  <c r="DP189" i="56" s="1"/>
  <c r="DP77" i="56"/>
  <c r="DP91" i="56"/>
  <c r="DP119" i="56"/>
  <c r="DP133" i="56"/>
  <c r="DP105" i="56"/>
  <c r="DP63" i="56"/>
  <c r="DP21" i="56"/>
  <c r="DP175" i="56" s="1"/>
  <c r="DP147" i="56"/>
  <c r="DP161" i="56"/>
  <c r="DP55" i="56"/>
  <c r="DP209" i="56" s="1"/>
  <c r="DP125" i="56"/>
  <c r="DP139" i="56"/>
  <c r="DP167" i="56"/>
  <c r="DP83" i="56"/>
  <c r="DP41" i="56"/>
  <c r="DP195" i="56" s="1"/>
  <c r="DP97" i="56"/>
  <c r="DP27" i="56"/>
  <c r="DP181" i="56" s="1"/>
  <c r="DP111" i="56"/>
  <c r="DP153" i="56"/>
  <c r="DP69" i="56"/>
  <c r="DQ92" i="56"/>
  <c r="DQ106" i="56"/>
  <c r="DQ22" i="56"/>
  <c r="DQ176" i="56" s="1"/>
  <c r="DQ120" i="56"/>
  <c r="DQ134" i="56"/>
  <c r="DQ148" i="56"/>
  <c r="DQ162" i="56"/>
  <c r="DQ64" i="56"/>
  <c r="DQ36" i="56"/>
  <c r="DQ190" i="56" s="1"/>
  <c r="DQ50" i="56"/>
  <c r="DQ204" i="56" s="1"/>
  <c r="DQ78" i="56"/>
  <c r="CA70" i="56"/>
  <c r="CA168" i="56"/>
  <c r="CA42" i="56"/>
  <c r="CA154" i="56"/>
  <c r="CA140" i="56"/>
  <c r="CA126" i="56"/>
  <c r="CA98" i="56"/>
  <c r="CA112" i="56"/>
  <c r="CA84" i="56"/>
  <c r="CA28" i="56"/>
  <c r="CA56" i="56"/>
  <c r="DS155" i="56"/>
  <c r="DS169" i="56"/>
  <c r="DS43" i="56"/>
  <c r="DS197" i="56" s="1"/>
  <c r="DS57" i="56"/>
  <c r="DS211" i="56" s="1"/>
  <c r="DS85" i="56"/>
  <c r="DS29" i="56"/>
  <c r="DS183" i="56" s="1"/>
  <c r="DS141" i="56"/>
  <c r="DS71" i="56"/>
  <c r="DS99" i="56"/>
  <c r="DS113" i="56"/>
  <c r="DS127" i="56"/>
  <c r="DN134" i="56"/>
  <c r="DN148" i="56"/>
  <c r="DN162" i="56"/>
  <c r="DN106" i="56"/>
  <c r="DN22" i="56"/>
  <c r="DN176" i="56" s="1"/>
  <c r="DN92" i="56"/>
  <c r="DN50" i="56"/>
  <c r="DN204" i="56" s="1"/>
  <c r="DN64" i="56"/>
  <c r="DN36" i="56"/>
  <c r="DN190" i="56" s="1"/>
  <c r="DN78" i="56"/>
  <c r="DN120" i="56"/>
  <c r="DO155" i="56"/>
  <c r="DO169" i="56"/>
  <c r="DO57" i="56"/>
  <c r="DO211" i="56" s="1"/>
  <c r="DO85" i="56"/>
  <c r="DO99" i="56"/>
  <c r="DO43" i="56"/>
  <c r="DO197" i="56" s="1"/>
  <c r="DO113" i="56"/>
  <c r="DO127" i="56"/>
  <c r="DO29" i="56"/>
  <c r="DO183" i="56" s="1"/>
  <c r="DO141" i="56"/>
  <c r="DO71" i="56"/>
  <c r="CC21" i="56"/>
  <c r="CC91" i="56"/>
  <c r="CC147" i="56"/>
  <c r="CC119" i="56"/>
  <c r="CC105" i="56"/>
  <c r="CC49" i="56"/>
  <c r="CC35" i="56"/>
  <c r="CC161" i="56"/>
  <c r="CC133" i="56"/>
  <c r="CC77" i="56"/>
  <c r="CC63" i="56"/>
  <c r="BY56" i="56"/>
  <c r="BY84" i="56"/>
  <c r="BY70" i="56"/>
  <c r="BY112" i="56"/>
  <c r="BY42" i="56"/>
  <c r="BY98" i="56"/>
  <c r="BY168" i="56"/>
  <c r="BY154" i="56"/>
  <c r="BY140" i="56"/>
  <c r="BY126" i="56"/>
  <c r="BY28" i="56"/>
  <c r="DT43" i="56"/>
  <c r="DT197" i="56" s="1"/>
  <c r="DT141" i="56"/>
  <c r="DT155" i="56"/>
  <c r="DT29" i="56"/>
  <c r="DT183" i="56" s="1"/>
  <c r="DT85" i="56"/>
  <c r="DT127" i="56"/>
  <c r="DT99" i="56"/>
  <c r="DT113" i="56"/>
  <c r="DT71" i="56"/>
  <c r="DT169" i="56"/>
  <c r="DT57" i="56"/>
  <c r="DT211" i="56" s="1"/>
  <c r="BZ39" i="56"/>
  <c r="BZ53" i="56"/>
  <c r="BZ95" i="56"/>
  <c r="BZ81" i="56"/>
  <c r="BZ25" i="56"/>
  <c r="BZ123" i="56"/>
  <c r="BZ109" i="56"/>
  <c r="BZ67" i="56"/>
  <c r="BZ151" i="56"/>
  <c r="BZ137" i="56"/>
  <c r="BZ165" i="56"/>
  <c r="BZ111" i="56"/>
  <c r="BZ55" i="56"/>
  <c r="BZ83" i="56"/>
  <c r="BZ69" i="56"/>
  <c r="BZ125" i="56"/>
  <c r="BZ97" i="56"/>
  <c r="BZ153" i="56"/>
  <c r="BZ139" i="56"/>
  <c r="BZ27" i="56"/>
  <c r="BZ41" i="56"/>
  <c r="BZ167" i="56"/>
  <c r="DK23" i="56"/>
  <c r="DK177" i="56" s="1"/>
  <c r="DK121" i="56"/>
  <c r="DK149" i="56"/>
  <c r="DK135" i="56"/>
  <c r="DK79" i="56"/>
  <c r="DK65" i="56"/>
  <c r="DK107" i="56"/>
  <c r="DK163" i="56"/>
  <c r="DK93" i="56"/>
  <c r="DK51" i="56"/>
  <c r="DK205" i="56" s="1"/>
  <c r="DK37" i="56"/>
  <c r="DK191" i="56" s="1"/>
  <c r="BY161" i="56"/>
  <c r="BY49" i="56"/>
  <c r="BY63" i="56"/>
  <c r="BY21" i="56"/>
  <c r="BY35" i="56"/>
  <c r="BY147" i="56"/>
  <c r="BY133" i="56"/>
  <c r="BY119" i="56"/>
  <c r="BY105" i="56"/>
  <c r="BY91" i="56"/>
  <c r="BY77" i="56"/>
  <c r="CA46" i="56"/>
  <c r="CA144" i="56"/>
  <c r="CA32" i="56"/>
  <c r="CA116" i="56"/>
  <c r="CA88" i="56"/>
  <c r="CA74" i="56"/>
  <c r="CA158" i="56"/>
  <c r="CA102" i="56"/>
  <c r="CA130" i="56"/>
  <c r="CA60" i="56"/>
  <c r="CA18" i="56"/>
  <c r="DR168" i="56"/>
  <c r="DR28" i="56"/>
  <c r="DR182" i="56" s="1"/>
  <c r="DR56" i="56"/>
  <c r="DR210" i="56" s="1"/>
  <c r="DR42" i="56"/>
  <c r="DR196" i="56" s="1"/>
  <c r="DR112" i="56"/>
  <c r="DR84" i="56"/>
  <c r="DR98" i="56"/>
  <c r="DR140" i="56"/>
  <c r="DR126" i="56"/>
  <c r="DR70" i="56"/>
  <c r="DR154" i="56"/>
  <c r="DO166" i="56"/>
  <c r="DO54" i="56"/>
  <c r="DO208" i="56" s="1"/>
  <c r="DO96" i="56"/>
  <c r="DO124" i="56"/>
  <c r="DO138" i="56"/>
  <c r="DO152" i="56"/>
  <c r="DO68" i="56"/>
  <c r="DO26" i="56"/>
  <c r="DO180" i="56" s="1"/>
  <c r="DO40" i="56"/>
  <c r="DO194" i="56" s="1"/>
  <c r="DO82" i="56"/>
  <c r="DO110" i="56"/>
  <c r="BX24" i="56"/>
  <c r="BX66" i="56"/>
  <c r="BX94" i="56"/>
  <c r="BX52" i="56"/>
  <c r="BX38" i="56"/>
  <c r="BX136" i="56"/>
  <c r="BX80" i="56"/>
  <c r="BX164" i="56"/>
  <c r="BX150" i="56"/>
  <c r="BX122" i="56"/>
  <c r="BX108" i="56"/>
  <c r="BW54" i="56"/>
  <c r="BW82" i="56"/>
  <c r="BW68" i="56"/>
  <c r="BW96" i="56"/>
  <c r="BW26" i="56"/>
  <c r="BW152" i="56"/>
  <c r="BW138" i="56"/>
  <c r="BW166" i="56"/>
  <c r="BW40" i="56"/>
  <c r="BW124" i="56"/>
  <c r="BW110" i="56"/>
  <c r="DQ107" i="56"/>
  <c r="DQ121" i="56"/>
  <c r="DQ135" i="56"/>
  <c r="DQ149" i="56"/>
  <c r="DQ79" i="56"/>
  <c r="DQ65" i="56"/>
  <c r="DQ51" i="56"/>
  <c r="DQ205" i="56" s="1"/>
  <c r="DQ37" i="56"/>
  <c r="DQ191" i="56" s="1"/>
  <c r="DQ23" i="56"/>
  <c r="DQ177" i="56" s="1"/>
  <c r="DQ93" i="56"/>
  <c r="DQ163" i="56"/>
  <c r="CB33" i="56"/>
  <c r="CB47" i="56"/>
  <c r="CB145" i="56"/>
  <c r="CB131" i="56"/>
  <c r="CB89" i="56"/>
  <c r="CB75" i="56"/>
  <c r="CB103" i="56"/>
  <c r="CB117" i="56"/>
  <c r="CB61" i="56"/>
  <c r="CB19" i="56"/>
  <c r="CB159" i="56"/>
  <c r="DT20" i="56"/>
  <c r="DT174" i="56" s="1"/>
  <c r="DT132" i="56"/>
  <c r="DT104" i="56"/>
  <c r="DT48" i="56"/>
  <c r="DT202" i="56" s="1"/>
  <c r="DT34" i="56"/>
  <c r="DT188" i="56" s="1"/>
  <c r="DT146" i="56"/>
  <c r="DT160" i="56"/>
  <c r="DT62" i="56"/>
  <c r="DT76" i="56"/>
  <c r="DT118" i="56"/>
  <c r="DT90" i="56"/>
  <c r="CJ55" i="56"/>
  <c r="CJ125" i="56"/>
  <c r="CJ153" i="56"/>
  <c r="CJ41" i="56"/>
  <c r="CJ167" i="56"/>
  <c r="CJ139" i="56"/>
  <c r="CJ97" i="56"/>
  <c r="CJ111" i="56"/>
  <c r="CJ83" i="56"/>
  <c r="CJ69" i="56"/>
  <c r="CJ27" i="56"/>
  <c r="CI50" i="56"/>
  <c r="CI64" i="56"/>
  <c r="CI162" i="56"/>
  <c r="CI22" i="56"/>
  <c r="CI36" i="56"/>
  <c r="CI92" i="56"/>
  <c r="CI78" i="56"/>
  <c r="CI148" i="56"/>
  <c r="CI134" i="56"/>
  <c r="CI120" i="56"/>
  <c r="CI106" i="56"/>
  <c r="CB76" i="56"/>
  <c r="CB146" i="56"/>
  <c r="CB132" i="56"/>
  <c r="CB20" i="56"/>
  <c r="CB118" i="56"/>
  <c r="CB104" i="56"/>
  <c r="CB160" i="56"/>
  <c r="CB62" i="56"/>
  <c r="CB90" i="56"/>
  <c r="CB34" i="56"/>
  <c r="CB48" i="56"/>
  <c r="CK52" i="56"/>
  <c r="CK80" i="56"/>
  <c r="CK38" i="56"/>
  <c r="CK66" i="56"/>
  <c r="CK94" i="56"/>
  <c r="CK24" i="56"/>
  <c r="CK164" i="56"/>
  <c r="CK150" i="56"/>
  <c r="CK122" i="56"/>
  <c r="CK108" i="56"/>
  <c r="CK136" i="56"/>
  <c r="CH65" i="56"/>
  <c r="CH23" i="56"/>
  <c r="CH135" i="56"/>
  <c r="CH121" i="56"/>
  <c r="CH163" i="56"/>
  <c r="CH149" i="56"/>
  <c r="CH107" i="56"/>
  <c r="CH79" i="56"/>
  <c r="CH93" i="56"/>
  <c r="CH37" i="56"/>
  <c r="CH51" i="56"/>
  <c r="BX162" i="56"/>
  <c r="BX36" i="56"/>
  <c r="BX148" i="56"/>
  <c r="BX92" i="56"/>
  <c r="BX134" i="56"/>
  <c r="BX120" i="56"/>
  <c r="BX22" i="56"/>
  <c r="BX106" i="56"/>
  <c r="BX78" i="56"/>
  <c r="BX64" i="56"/>
  <c r="BX50" i="56"/>
  <c r="BV102" i="56"/>
  <c r="BV46" i="56"/>
  <c r="BV60" i="56"/>
  <c r="BV88" i="56"/>
  <c r="BV144" i="56"/>
  <c r="BV158" i="56"/>
  <c r="BV32" i="56"/>
  <c r="BV130" i="56"/>
  <c r="BV74" i="56"/>
  <c r="BV116" i="56"/>
  <c r="BV18" i="56"/>
  <c r="DJ32" i="56"/>
  <c r="DJ186" i="56" s="1"/>
  <c r="DJ102" i="56"/>
  <c r="DJ46" i="56"/>
  <c r="DJ200" i="56" s="1"/>
  <c r="DJ18" i="56"/>
  <c r="DJ172" i="56" s="1"/>
  <c r="DJ74" i="56"/>
  <c r="DJ130" i="56"/>
  <c r="DJ116" i="56"/>
  <c r="DJ60" i="56"/>
  <c r="DJ88" i="56"/>
  <c r="DJ144" i="56"/>
  <c r="DJ158" i="56"/>
  <c r="DO130" i="56"/>
  <c r="DO144" i="56"/>
  <c r="DO102" i="56"/>
  <c r="DO116" i="56"/>
  <c r="DO158" i="56"/>
  <c r="DO32" i="56"/>
  <c r="DO186" i="56" s="1"/>
  <c r="DO46" i="56"/>
  <c r="DO200" i="56" s="1"/>
  <c r="DO18" i="56"/>
  <c r="DO172" i="56" s="1"/>
  <c r="DO60" i="56"/>
  <c r="DO74" i="56"/>
  <c r="DO88" i="56"/>
  <c r="BY17" i="56"/>
  <c r="BY115" i="56"/>
  <c r="BY31" i="56"/>
  <c r="BY101" i="56"/>
  <c r="BY59" i="56"/>
  <c r="BY143" i="56"/>
  <c r="BY87" i="56"/>
  <c r="BY129" i="56"/>
  <c r="BY73" i="56"/>
  <c r="BY45" i="56"/>
  <c r="BY157" i="56"/>
  <c r="CK134" i="56"/>
  <c r="CK50" i="56"/>
  <c r="CK120" i="56"/>
  <c r="CK92" i="56"/>
  <c r="CK106" i="56"/>
  <c r="CK22" i="56"/>
  <c r="CK162" i="56"/>
  <c r="CK78" i="56"/>
  <c r="CK64" i="56"/>
  <c r="CK148" i="56"/>
  <c r="CK36" i="56"/>
  <c r="DP138" i="56"/>
  <c r="DP152" i="56"/>
  <c r="DP166" i="56"/>
  <c r="DP54" i="56"/>
  <c r="DP208" i="56" s="1"/>
  <c r="DP40" i="56"/>
  <c r="DP194" i="56" s="1"/>
  <c r="DP68" i="56"/>
  <c r="DP96" i="56"/>
  <c r="DP82" i="56"/>
  <c r="DP26" i="56"/>
  <c r="DP180" i="56" s="1"/>
  <c r="DP110" i="56"/>
  <c r="DP124" i="56"/>
  <c r="BZ56" i="56"/>
  <c r="BZ154" i="56"/>
  <c r="BZ126" i="56"/>
  <c r="BZ168" i="56"/>
  <c r="BZ42" i="56"/>
  <c r="BZ140" i="56"/>
  <c r="BZ28" i="56"/>
  <c r="BZ84" i="56"/>
  <c r="BZ70" i="56"/>
  <c r="BZ112" i="56"/>
  <c r="BZ98" i="56"/>
  <c r="DJ36" i="56"/>
  <c r="DJ190" i="56" s="1"/>
  <c r="DJ50" i="56"/>
  <c r="DJ204" i="56" s="1"/>
  <c r="DJ22" i="56"/>
  <c r="DJ176" i="56" s="1"/>
  <c r="DJ78" i="56"/>
  <c r="DJ120" i="56"/>
  <c r="DJ148" i="56"/>
  <c r="DJ162" i="56"/>
  <c r="DJ92" i="56"/>
  <c r="DJ64" i="56"/>
  <c r="DJ134" i="56"/>
  <c r="DJ106" i="56"/>
  <c r="DS23" i="56"/>
  <c r="DS177" i="56" s="1"/>
  <c r="DS79" i="56"/>
  <c r="DS135" i="56"/>
  <c r="DS107" i="56"/>
  <c r="DS37" i="56"/>
  <c r="DS191" i="56" s="1"/>
  <c r="DS93" i="56"/>
  <c r="DS65" i="56"/>
  <c r="DS149" i="56"/>
  <c r="DS163" i="56"/>
  <c r="DS121" i="56"/>
  <c r="DS51" i="56"/>
  <c r="DS205" i="56" s="1"/>
  <c r="DK165" i="56"/>
  <c r="DK53" i="56"/>
  <c r="DK207" i="56" s="1"/>
  <c r="DK81" i="56"/>
  <c r="DK39" i="56"/>
  <c r="DK193" i="56" s="1"/>
  <c r="DK95" i="56"/>
  <c r="DK109" i="56"/>
  <c r="DK123" i="56"/>
  <c r="DK25" i="56"/>
  <c r="DK179" i="56" s="1"/>
  <c r="DK137" i="56"/>
  <c r="DK67" i="56"/>
  <c r="DK151" i="56"/>
  <c r="BY52" i="56"/>
  <c r="BY94" i="56"/>
  <c r="BY80" i="56"/>
  <c r="BY122" i="56"/>
  <c r="BY38" i="56"/>
  <c r="BY108" i="56"/>
  <c r="BY150" i="56"/>
  <c r="BY136" i="56"/>
  <c r="BY164" i="56"/>
  <c r="BY24" i="56"/>
  <c r="BY66" i="56"/>
  <c r="DN79" i="56"/>
  <c r="DN93" i="56"/>
  <c r="DN107" i="56"/>
  <c r="DN121" i="56"/>
  <c r="DN149" i="56"/>
  <c r="DN135" i="56"/>
  <c r="DN23" i="56"/>
  <c r="DN177" i="56" s="1"/>
  <c r="DN37" i="56"/>
  <c r="DN191" i="56" s="1"/>
  <c r="DN51" i="56"/>
  <c r="DN205" i="56" s="1"/>
  <c r="DN163" i="56"/>
  <c r="DN65" i="56"/>
  <c r="CE127" i="56"/>
  <c r="CE113" i="56"/>
  <c r="CE29" i="56"/>
  <c r="CE155" i="56"/>
  <c r="CE141" i="56"/>
  <c r="CE169" i="56"/>
  <c r="CE85" i="56"/>
  <c r="CE71" i="56"/>
  <c r="CE57" i="56"/>
  <c r="CE99" i="56"/>
  <c r="CE43" i="56"/>
  <c r="DK119" i="56"/>
  <c r="DK147" i="56"/>
  <c r="DK161" i="56"/>
  <c r="DK49" i="56"/>
  <c r="DK203" i="56" s="1"/>
  <c r="DK77" i="56"/>
  <c r="DK21" i="56"/>
  <c r="DK175" i="56" s="1"/>
  <c r="DK91" i="56"/>
  <c r="DK63" i="56"/>
  <c r="DK105" i="56"/>
  <c r="DK133" i="56"/>
  <c r="DK35" i="56"/>
  <c r="DK189" i="56" s="1"/>
  <c r="DS19" i="56"/>
  <c r="DS173" i="56" s="1"/>
  <c r="DS145" i="56"/>
  <c r="DS61" i="56"/>
  <c r="DS159" i="56"/>
  <c r="DS131" i="56"/>
  <c r="DS33" i="56"/>
  <c r="DS187" i="56" s="1"/>
  <c r="DS117" i="56"/>
  <c r="DS47" i="56"/>
  <c r="DS201" i="56" s="1"/>
  <c r="DS75" i="56"/>
  <c r="DS89" i="56"/>
  <c r="DS103" i="56"/>
  <c r="CB67" i="56"/>
  <c r="CB39" i="56"/>
  <c r="CB165" i="56"/>
  <c r="CB151" i="56"/>
  <c r="CB53" i="56"/>
  <c r="CB137" i="56"/>
  <c r="CB81" i="56"/>
  <c r="CB123" i="56"/>
  <c r="CB95" i="56"/>
  <c r="CB25" i="56"/>
  <c r="CB109" i="56"/>
  <c r="CG48" i="56"/>
  <c r="CG90" i="56"/>
  <c r="CG160" i="56"/>
  <c r="CG34" i="56"/>
  <c r="CG146" i="56"/>
  <c r="CG132" i="56"/>
  <c r="CG62" i="56"/>
  <c r="CG20" i="56"/>
  <c r="CG76" i="56"/>
  <c r="CG118" i="56"/>
  <c r="CG104" i="56"/>
  <c r="BY106" i="56"/>
  <c r="BY120" i="56"/>
  <c r="BY134" i="56"/>
  <c r="BY92" i="56"/>
  <c r="BY78" i="56"/>
  <c r="BY64" i="56"/>
  <c r="BY162" i="56"/>
  <c r="BY148" i="56"/>
  <c r="BY36" i="56"/>
  <c r="BY22" i="56"/>
  <c r="BY50" i="56"/>
  <c r="BY124" i="56"/>
  <c r="BY40" i="56"/>
  <c r="BY96" i="56"/>
  <c r="BY54" i="56"/>
  <c r="BY166" i="56"/>
  <c r="BY26" i="56"/>
  <c r="BY110" i="56"/>
  <c r="BY82" i="56"/>
  <c r="BY68" i="56"/>
  <c r="BY152" i="56"/>
  <c r="BY138" i="56"/>
  <c r="DQ83" i="56"/>
  <c r="DQ41" i="56"/>
  <c r="DQ195" i="56" s="1"/>
  <c r="DQ97" i="56"/>
  <c r="DQ111" i="56"/>
  <c r="DQ125" i="56"/>
  <c r="DQ27" i="56"/>
  <c r="DQ181" i="56" s="1"/>
  <c r="DQ139" i="56"/>
  <c r="DQ153" i="56"/>
  <c r="DQ167" i="56"/>
  <c r="DQ55" i="56"/>
  <c r="DQ209" i="56" s="1"/>
  <c r="DQ69" i="56"/>
  <c r="DN145" i="56"/>
  <c r="DN19" i="56"/>
  <c r="DN173" i="56" s="1"/>
  <c r="DN103" i="56"/>
  <c r="DN117" i="56"/>
  <c r="DN159" i="56"/>
  <c r="DN33" i="56"/>
  <c r="DN187" i="56" s="1"/>
  <c r="DN47" i="56"/>
  <c r="DN201" i="56" s="1"/>
  <c r="DN89" i="56"/>
  <c r="DN61" i="56"/>
  <c r="DN75" i="56"/>
  <c r="DN131" i="56"/>
  <c r="CE91" i="56"/>
  <c r="CE105" i="56"/>
  <c r="CE133" i="56"/>
  <c r="CE119" i="56"/>
  <c r="CE49" i="56"/>
  <c r="CE35" i="56"/>
  <c r="CE161" i="56"/>
  <c r="CE147" i="56"/>
  <c r="CE21" i="56"/>
  <c r="CE77" i="56"/>
  <c r="CE63" i="56"/>
  <c r="CE23" i="56"/>
  <c r="CE149" i="56"/>
  <c r="CE79" i="56"/>
  <c r="CE51" i="56"/>
  <c r="CE37" i="56"/>
  <c r="CE65" i="56"/>
  <c r="CE93" i="56"/>
  <c r="CE163" i="56"/>
  <c r="CE135" i="56"/>
  <c r="CE107" i="56"/>
  <c r="CE121" i="56"/>
  <c r="DO67" i="56"/>
  <c r="DO53" i="56"/>
  <c r="DO207" i="56" s="1"/>
  <c r="DO81" i="56"/>
  <c r="DO39" i="56"/>
  <c r="DO193" i="56" s="1"/>
  <c r="DO25" i="56"/>
  <c r="DO179" i="56" s="1"/>
  <c r="DO95" i="56"/>
  <c r="DO137" i="56"/>
  <c r="DO123" i="56"/>
  <c r="DO109" i="56"/>
  <c r="DO151" i="56"/>
  <c r="DO165" i="56"/>
  <c r="CB120" i="56"/>
  <c r="CB106" i="56"/>
  <c r="CB134" i="56"/>
  <c r="CB148" i="56"/>
  <c r="CB50" i="56"/>
  <c r="CB22" i="56"/>
  <c r="CB36" i="56"/>
  <c r="CB78" i="56"/>
  <c r="CB64" i="56"/>
  <c r="CB162" i="56"/>
  <c r="CB92" i="56"/>
  <c r="DT120" i="56"/>
  <c r="DT78" i="56"/>
  <c r="DT22" i="56"/>
  <c r="DT176" i="56" s="1"/>
  <c r="DT92" i="56"/>
  <c r="DT134" i="56"/>
  <c r="DT148" i="56"/>
  <c r="DT50" i="56"/>
  <c r="DT204" i="56" s="1"/>
  <c r="DT162" i="56"/>
  <c r="DT64" i="56"/>
  <c r="DT36" i="56"/>
  <c r="DT190" i="56" s="1"/>
  <c r="DT106" i="56"/>
  <c r="DM93" i="56"/>
  <c r="DM107" i="56"/>
  <c r="DM121" i="56"/>
  <c r="DM135" i="56"/>
  <c r="DM149" i="56"/>
  <c r="DM163" i="56"/>
  <c r="DM51" i="56"/>
  <c r="DM205" i="56" s="1"/>
  <c r="DM23" i="56"/>
  <c r="DM177" i="56" s="1"/>
  <c r="DM37" i="56"/>
  <c r="DM191" i="56" s="1"/>
  <c r="DM79" i="56"/>
  <c r="DM65" i="56"/>
  <c r="CI99" i="56"/>
  <c r="CI29" i="56"/>
  <c r="CI85" i="56"/>
  <c r="CI155" i="56"/>
  <c r="CI141" i="56"/>
  <c r="CI71" i="56"/>
  <c r="CI57" i="56"/>
  <c r="CI113" i="56"/>
  <c r="CI43" i="56"/>
  <c r="CI169" i="56"/>
  <c r="CI127" i="56"/>
  <c r="BZ94" i="56"/>
  <c r="BZ164" i="56"/>
  <c r="BZ52" i="56"/>
  <c r="BZ80" i="56"/>
  <c r="BZ66" i="56"/>
  <c r="BZ38" i="56"/>
  <c r="BZ150" i="56"/>
  <c r="BZ136" i="56"/>
  <c r="BZ122" i="56"/>
  <c r="BZ108" i="56"/>
  <c r="BZ24" i="56"/>
  <c r="CE129" i="56"/>
  <c r="CE101" i="56"/>
  <c r="CE143" i="56"/>
  <c r="CE87" i="56"/>
  <c r="CE17" i="56"/>
  <c r="CE59" i="56"/>
  <c r="CE115" i="56"/>
  <c r="CE73" i="56"/>
  <c r="CE45" i="56"/>
  <c r="CE31" i="56"/>
  <c r="CE157" i="56"/>
  <c r="DO28" i="56"/>
  <c r="DO182" i="56" s="1"/>
  <c r="DO154" i="56"/>
  <c r="DO168" i="56"/>
  <c r="DO84" i="56"/>
  <c r="DO98" i="56"/>
  <c r="DO112" i="56"/>
  <c r="DO126" i="56"/>
  <c r="DO70" i="56"/>
  <c r="DO140" i="56"/>
  <c r="DO56" i="56"/>
  <c r="DO210" i="56" s="1"/>
  <c r="DO42" i="56"/>
  <c r="DO196" i="56" s="1"/>
  <c r="CH45" i="56"/>
  <c r="CH129" i="56"/>
  <c r="CH101" i="56"/>
  <c r="CH157" i="56"/>
  <c r="CH143" i="56"/>
  <c r="CH31" i="56"/>
  <c r="CH115" i="56"/>
  <c r="CH17" i="56"/>
  <c r="CH87" i="56"/>
  <c r="CH73" i="56"/>
  <c r="CH59" i="56"/>
  <c r="DR136" i="56"/>
  <c r="DR150" i="56"/>
  <c r="DR164" i="56"/>
  <c r="DR66" i="56"/>
  <c r="DR52" i="56"/>
  <c r="DR206" i="56" s="1"/>
  <c r="DR24" i="56"/>
  <c r="DR178" i="56" s="1"/>
  <c r="DR38" i="56"/>
  <c r="DR192" i="56" s="1"/>
  <c r="DR94" i="56"/>
  <c r="DR108" i="56"/>
  <c r="DR80" i="56"/>
  <c r="DR122" i="56"/>
  <c r="DQ21" i="56"/>
  <c r="DQ175" i="56" s="1"/>
  <c r="DQ77" i="56"/>
  <c r="DQ35" i="56"/>
  <c r="DQ189" i="56" s="1"/>
  <c r="DQ91" i="56"/>
  <c r="DQ147" i="56"/>
  <c r="DQ119" i="56"/>
  <c r="DQ161" i="56"/>
  <c r="DQ49" i="56"/>
  <c r="DQ203" i="56" s="1"/>
  <c r="DQ105" i="56"/>
  <c r="DQ133" i="56"/>
  <c r="DQ63" i="56"/>
  <c r="DR111" i="56"/>
  <c r="DR125" i="56"/>
  <c r="DR139" i="56"/>
  <c r="DR153" i="56"/>
  <c r="DR167" i="56"/>
  <c r="DR83" i="56"/>
  <c r="DR97" i="56"/>
  <c r="DR41" i="56"/>
  <c r="DR195" i="56" s="1"/>
  <c r="DR27" i="56"/>
  <c r="DR181" i="56" s="1"/>
  <c r="DR55" i="56"/>
  <c r="DR209" i="56" s="1"/>
  <c r="DR69" i="56"/>
  <c r="BY109" i="56"/>
  <c r="BY81" i="56"/>
  <c r="BY67" i="56"/>
  <c r="BY165" i="56"/>
  <c r="BY151" i="56"/>
  <c r="BY25" i="56"/>
  <c r="BY123" i="56"/>
  <c r="BY95" i="56"/>
  <c r="BY137" i="56"/>
  <c r="BY53" i="56"/>
  <c r="BY39" i="56"/>
  <c r="BV104" i="56"/>
  <c r="BV20" i="56"/>
  <c r="BV118" i="56"/>
  <c r="BV48" i="56"/>
  <c r="BV160" i="56"/>
  <c r="BV62" i="56"/>
  <c r="BV146" i="56"/>
  <c r="BV34" i="56"/>
  <c r="BV76" i="56"/>
  <c r="BV132" i="56"/>
  <c r="BV90" i="56"/>
  <c r="N16" i="55"/>
  <c r="O17" i="55"/>
  <c r="M19" i="55"/>
  <c r="N20" i="55"/>
  <c r="O21" i="55"/>
  <c r="M23" i="55"/>
  <c r="N24" i="55"/>
  <c r="O25" i="55"/>
  <c r="O15" i="55"/>
  <c r="O16" i="55"/>
  <c r="M18" i="55"/>
  <c r="N19" i="55"/>
  <c r="O20" i="55"/>
  <c r="M22" i="55"/>
  <c r="N23" i="55"/>
  <c r="O24" i="55"/>
  <c r="M26" i="55"/>
  <c r="N15" i="55"/>
  <c r="M17" i="55"/>
  <c r="N18" i="55"/>
  <c r="O19" i="55"/>
  <c r="M21" i="55"/>
  <c r="N22" i="55"/>
  <c r="O23" i="55"/>
  <c r="M25" i="55"/>
  <c r="N26" i="55"/>
  <c r="M15" i="55"/>
  <c r="M16" i="55"/>
  <c r="N17" i="55"/>
  <c r="O18" i="55"/>
  <c r="M20" i="55"/>
  <c r="N21" i="55"/>
  <c r="O22" i="55"/>
  <c r="M24" i="55"/>
  <c r="N25" i="55"/>
  <c r="O26" i="55"/>
  <c r="CM29" i="56"/>
  <c r="CM28" i="56"/>
  <c r="CM27" i="56"/>
  <c r="CM26" i="56"/>
  <c r="CM25" i="56"/>
  <c r="CM24" i="56"/>
  <c r="CM23" i="56"/>
  <c r="CM22" i="56"/>
  <c r="CM21" i="56"/>
  <c r="CM20" i="56"/>
  <c r="CM19" i="56"/>
  <c r="CM18" i="56"/>
  <c r="CM16" i="56"/>
  <c r="CM225" i="56"/>
  <c r="CM224" i="56"/>
  <c r="CM223" i="56"/>
  <c r="CM222" i="56"/>
  <c r="CM221" i="56"/>
  <c r="CM220" i="56"/>
  <c r="CM219" i="56"/>
  <c r="CM218" i="56"/>
  <c r="CM217" i="56"/>
  <c r="CM216" i="56"/>
  <c r="CM215" i="56"/>
  <c r="CM214" i="56"/>
  <c r="CM212" i="56"/>
  <c r="CM211" i="56"/>
  <c r="CM210" i="56"/>
  <c r="CM209" i="56"/>
  <c r="CM208" i="56"/>
  <c r="CM207" i="56"/>
  <c r="CM206" i="56"/>
  <c r="CM205" i="56"/>
  <c r="CM204" i="56"/>
  <c r="CM203" i="56"/>
  <c r="CM202" i="56"/>
  <c r="CM201" i="56"/>
  <c r="CM200" i="56"/>
  <c r="CM198" i="56"/>
  <c r="CM197" i="56"/>
  <c r="CM196" i="56"/>
  <c r="CM195" i="56"/>
  <c r="CM194" i="56"/>
  <c r="CM193" i="56"/>
  <c r="CM192" i="56"/>
  <c r="CM191" i="56"/>
  <c r="CM190" i="56"/>
  <c r="CM189" i="56"/>
  <c r="CM188" i="56"/>
  <c r="CM187" i="56"/>
  <c r="CM186" i="56"/>
  <c r="CM184" i="56"/>
  <c r="CM183" i="56"/>
  <c r="CM182" i="56"/>
  <c r="CM181" i="56"/>
  <c r="CM180" i="56"/>
  <c r="CM179" i="56"/>
  <c r="CM178" i="56"/>
  <c r="CM177" i="56"/>
  <c r="CM176" i="56"/>
  <c r="CM175" i="56"/>
  <c r="CM174" i="56"/>
  <c r="CM173" i="56"/>
  <c r="CM172" i="56"/>
  <c r="CM170" i="56"/>
  <c r="CM169" i="56"/>
  <c r="CM168" i="56"/>
  <c r="CM167" i="56"/>
  <c r="CM166" i="56"/>
  <c r="CM165" i="56"/>
  <c r="CM164" i="56"/>
  <c r="CM163" i="56"/>
  <c r="CM162" i="56"/>
  <c r="CM161" i="56"/>
  <c r="CM160" i="56"/>
  <c r="CM159" i="56"/>
  <c r="CM158" i="56"/>
  <c r="CM156" i="56"/>
  <c r="CM155" i="56"/>
  <c r="CM154" i="56"/>
  <c r="CM153" i="56"/>
  <c r="CM152" i="56"/>
  <c r="CM151" i="56"/>
  <c r="CM150" i="56"/>
  <c r="CM149" i="56"/>
  <c r="CM148" i="56"/>
  <c r="CM147" i="56"/>
  <c r="CM146" i="56"/>
  <c r="CM145" i="56"/>
  <c r="CM144" i="56"/>
  <c r="CM142" i="56"/>
  <c r="CM141" i="56"/>
  <c r="CM140" i="56"/>
  <c r="CM139" i="56"/>
  <c r="CM138" i="56"/>
  <c r="CM137" i="56"/>
  <c r="CM136" i="56"/>
  <c r="CM135" i="56"/>
  <c r="CM134" i="56"/>
  <c r="CM133" i="56"/>
  <c r="CM132" i="56"/>
  <c r="CM131" i="56"/>
  <c r="CM130" i="56"/>
  <c r="CM114" i="56"/>
  <c r="CM99" i="56"/>
  <c r="CM98" i="56"/>
  <c r="CM97" i="56"/>
  <c r="CM96" i="56"/>
  <c r="CM95" i="56"/>
  <c r="CM94" i="56"/>
  <c r="CM93" i="56"/>
  <c r="CM92" i="56"/>
  <c r="CM91" i="56"/>
  <c r="CM90" i="56"/>
  <c r="CM89" i="56"/>
  <c r="CM88" i="56"/>
  <c r="CM86" i="56"/>
  <c r="CM85" i="56"/>
  <c r="CM84" i="56"/>
  <c r="CM83" i="56"/>
  <c r="CM82" i="56"/>
  <c r="CM81" i="56"/>
  <c r="CM80" i="56"/>
  <c r="CM79" i="56"/>
  <c r="CM78" i="56"/>
  <c r="CM77" i="56"/>
  <c r="CM76" i="56"/>
  <c r="CM75" i="56"/>
  <c r="CM74" i="56"/>
  <c r="CM72" i="56"/>
  <c r="CM71" i="56"/>
  <c r="CM70" i="56"/>
  <c r="CM69" i="56"/>
  <c r="CM68" i="56"/>
  <c r="CM67" i="56"/>
  <c r="CM66" i="56"/>
  <c r="CM65" i="56"/>
  <c r="CM64" i="56"/>
  <c r="CM63" i="56"/>
  <c r="CM62" i="56"/>
  <c r="CM61" i="56"/>
  <c r="CM60" i="56"/>
  <c r="CM58" i="56"/>
  <c r="CM57" i="56"/>
  <c r="CM56" i="56"/>
  <c r="CM55" i="56"/>
  <c r="CM54" i="56"/>
  <c r="CM53" i="56"/>
  <c r="CM52" i="56"/>
  <c r="CM51" i="56"/>
  <c r="CM50" i="56"/>
  <c r="CM49" i="56"/>
  <c r="CM48" i="56"/>
  <c r="CM47" i="56"/>
  <c r="CM46" i="56"/>
  <c r="CM44" i="56"/>
  <c r="CM43" i="56"/>
  <c r="CM42" i="56"/>
  <c r="CM41" i="56"/>
  <c r="CM40" i="56"/>
  <c r="CM39" i="56"/>
  <c r="CM38" i="56"/>
  <c r="CM37" i="56"/>
  <c r="CM36" i="56"/>
  <c r="CM35" i="56"/>
  <c r="CM34" i="56"/>
  <c r="CM33" i="56"/>
  <c r="CM30" i="56"/>
  <c r="CM15" i="56"/>
  <c r="CM14" i="56"/>
  <c r="CM13" i="56"/>
  <c r="CM12" i="56"/>
  <c r="CM11" i="56"/>
  <c r="CM10" i="56"/>
  <c r="CM9" i="56"/>
  <c r="CM8" i="56"/>
  <c r="CM7" i="56"/>
  <c r="CM6" i="56"/>
  <c r="CM5" i="56"/>
  <c r="CM4" i="56"/>
  <c r="DW16" i="56"/>
  <c r="DW17" i="56"/>
  <c r="DW18" i="56"/>
  <c r="D15" i="56"/>
  <c r="D14" i="56"/>
  <c r="D13" i="56"/>
  <c r="D12" i="56"/>
  <c r="D11" i="56"/>
  <c r="D10" i="56"/>
  <c r="D9" i="56"/>
  <c r="D8" i="56"/>
  <c r="D7" i="56"/>
  <c r="D6" i="56"/>
  <c r="D5" i="56"/>
  <c r="D4" i="56"/>
  <c r="D3" i="56"/>
  <c r="D43" i="56"/>
  <c r="D42" i="56"/>
  <c r="D41" i="56"/>
  <c r="D40" i="56"/>
  <c r="D39" i="56"/>
  <c r="D38" i="56"/>
  <c r="D37" i="56"/>
  <c r="D36" i="56"/>
  <c r="D35" i="56"/>
  <c r="D34" i="56"/>
  <c r="D33" i="56"/>
  <c r="D32" i="56"/>
  <c r="D31" i="56"/>
  <c r="D57" i="56"/>
  <c r="D56" i="56"/>
  <c r="D55" i="56"/>
  <c r="D54" i="56"/>
  <c r="D53" i="56"/>
  <c r="D52" i="56"/>
  <c r="D51" i="56"/>
  <c r="D50" i="56"/>
  <c r="D49" i="56"/>
  <c r="D48" i="56"/>
  <c r="D47" i="56"/>
  <c r="D46" i="56"/>
  <c r="D45" i="56"/>
  <c r="J15" i="42" l="1"/>
  <c r="Q15" i="42"/>
  <c r="M15" i="42"/>
  <c r="D15" i="42"/>
  <c r="O15" i="42"/>
  <c r="H15" i="42"/>
  <c r="E15" i="42"/>
  <c r="I15" i="42"/>
  <c r="P15" i="42"/>
  <c r="C15" i="42"/>
  <c r="N15" i="42"/>
  <c r="L15" i="42"/>
  <c r="K15" i="42"/>
  <c r="R15" i="42"/>
  <c r="F15" i="42"/>
  <c r="G15" i="42"/>
  <c r="D17" i="42"/>
  <c r="H17" i="42"/>
  <c r="L17" i="42"/>
  <c r="P17" i="42"/>
  <c r="E18" i="42"/>
  <c r="I18" i="42"/>
  <c r="M18" i="42"/>
  <c r="Q18" i="42"/>
  <c r="F19" i="42"/>
  <c r="J19" i="42"/>
  <c r="N19" i="42"/>
  <c r="R19" i="42"/>
  <c r="G20" i="42"/>
  <c r="K20" i="42"/>
  <c r="O20" i="42"/>
  <c r="D21" i="42"/>
  <c r="H21" i="42"/>
  <c r="L21" i="42"/>
  <c r="P21" i="42"/>
  <c r="E22" i="42"/>
  <c r="I22" i="42"/>
  <c r="M22" i="42"/>
  <c r="Q22" i="42"/>
  <c r="F23" i="42"/>
  <c r="J23" i="42"/>
  <c r="N23" i="42"/>
  <c r="R23" i="42"/>
  <c r="G24" i="42"/>
  <c r="K24" i="42"/>
  <c r="O24" i="42"/>
  <c r="D25" i="42"/>
  <c r="H25" i="42"/>
  <c r="L25" i="42"/>
  <c r="P25" i="42"/>
  <c r="E26" i="42"/>
  <c r="I26" i="42"/>
  <c r="M26" i="42"/>
  <c r="Q26" i="42"/>
  <c r="F27" i="42"/>
  <c r="J27" i="42"/>
  <c r="N27" i="42"/>
  <c r="R27" i="42"/>
  <c r="O16" i="42"/>
  <c r="K16" i="42"/>
  <c r="G16" i="42"/>
  <c r="C16" i="42"/>
  <c r="E17" i="42"/>
  <c r="I17" i="42"/>
  <c r="M17" i="42"/>
  <c r="Q17" i="42"/>
  <c r="F18" i="42"/>
  <c r="J18" i="42"/>
  <c r="N18" i="42"/>
  <c r="R18" i="42"/>
  <c r="G19" i="42"/>
  <c r="K19" i="42"/>
  <c r="O19" i="42"/>
  <c r="D20" i="42"/>
  <c r="H20" i="42"/>
  <c r="L20" i="42"/>
  <c r="P20" i="42"/>
  <c r="E21" i="42"/>
  <c r="I21" i="42"/>
  <c r="M21" i="42"/>
  <c r="Q21" i="42"/>
  <c r="F22" i="42"/>
  <c r="J22" i="42"/>
  <c r="N22" i="42"/>
  <c r="R22" i="42"/>
  <c r="G23" i="42"/>
  <c r="K23" i="42"/>
  <c r="O23" i="42"/>
  <c r="D24" i="42"/>
  <c r="H24" i="42"/>
  <c r="L24" i="42"/>
  <c r="P24" i="42"/>
  <c r="E25" i="42"/>
  <c r="I25" i="42"/>
  <c r="M25" i="42"/>
  <c r="Q25" i="42"/>
  <c r="F26" i="42"/>
  <c r="J26" i="42"/>
  <c r="N26" i="42"/>
  <c r="R26" i="42"/>
  <c r="G27" i="42"/>
  <c r="K27" i="42"/>
  <c r="O27" i="42"/>
  <c r="R16" i="42"/>
  <c r="N16" i="42"/>
  <c r="J16" i="42"/>
  <c r="F16" i="42"/>
  <c r="F17" i="42"/>
  <c r="N17" i="42"/>
  <c r="R17" i="42"/>
  <c r="G18" i="42"/>
  <c r="G17" i="42"/>
  <c r="D18" i="42"/>
  <c r="O18" i="42"/>
  <c r="H19" i="42"/>
  <c r="P19" i="42"/>
  <c r="I20" i="42"/>
  <c r="Q20" i="42"/>
  <c r="J21" i="42"/>
  <c r="R21" i="42"/>
  <c r="K22" i="42"/>
  <c r="D23" i="42"/>
  <c r="L23" i="42"/>
  <c r="E24" i="42"/>
  <c r="M24" i="42"/>
  <c r="F25" i="42"/>
  <c r="N25" i="42"/>
  <c r="G26" i="42"/>
  <c r="O26" i="42"/>
  <c r="H27" i="42"/>
  <c r="P27" i="42"/>
  <c r="M16" i="42"/>
  <c r="E16" i="42"/>
  <c r="J17" i="42"/>
  <c r="H18" i="42"/>
  <c r="P18" i="42"/>
  <c r="I19" i="42"/>
  <c r="Q19" i="42"/>
  <c r="J20" i="42"/>
  <c r="R20" i="42"/>
  <c r="K21" i="42"/>
  <c r="D22" i="42"/>
  <c r="L22" i="42"/>
  <c r="E23" i="42"/>
  <c r="M23" i="42"/>
  <c r="F24" i="42"/>
  <c r="N24" i="42"/>
  <c r="G25" i="42"/>
  <c r="O25" i="42"/>
  <c r="H26" i="42"/>
  <c r="P26" i="42"/>
  <c r="I27" i="42"/>
  <c r="Q27" i="42"/>
  <c r="L16" i="42"/>
  <c r="D16" i="42"/>
  <c r="K17" i="42"/>
  <c r="K18" i="42"/>
  <c r="D19" i="42"/>
  <c r="L19" i="42"/>
  <c r="E20" i="42"/>
  <c r="M20" i="42"/>
  <c r="F21" i="42"/>
  <c r="N21" i="42"/>
  <c r="G22" i="42"/>
  <c r="O22" i="42"/>
  <c r="H23" i="42"/>
  <c r="P23" i="42"/>
  <c r="I24" i="42"/>
  <c r="Q24" i="42"/>
  <c r="J25" i="42"/>
  <c r="R25" i="42"/>
  <c r="K26" i="42"/>
  <c r="D27" i="42"/>
  <c r="L27" i="42"/>
  <c r="Q16" i="42"/>
  <c r="I16" i="42"/>
  <c r="O17" i="42"/>
  <c r="L18" i="42"/>
  <c r="E19" i="42"/>
  <c r="M19" i="42"/>
  <c r="F20" i="42"/>
  <c r="N20" i="42"/>
  <c r="G21" i="42"/>
  <c r="O21" i="42"/>
  <c r="H22" i="42"/>
  <c r="P22" i="42"/>
  <c r="I23" i="42"/>
  <c r="Q23" i="42"/>
  <c r="J24" i="42"/>
  <c r="R24" i="42"/>
  <c r="K25" i="42"/>
  <c r="D26" i="42"/>
  <c r="L26" i="42"/>
  <c r="E27" i="42"/>
  <c r="M27" i="42"/>
  <c r="P16" i="42"/>
  <c r="H16" i="42"/>
  <c r="C18" i="42"/>
  <c r="C22" i="42"/>
  <c r="C26" i="42"/>
  <c r="C19" i="42"/>
  <c r="C23" i="42"/>
  <c r="C27" i="42"/>
  <c r="C20" i="42"/>
  <c r="C24" i="42"/>
  <c r="C17" i="42"/>
  <c r="C21" i="42"/>
  <c r="C25" i="42"/>
  <c r="DG169" i="56" l="1"/>
  <c r="DG168" i="56"/>
  <c r="DG167" i="56"/>
  <c r="DG166" i="56"/>
  <c r="DG165" i="56"/>
  <c r="DG164" i="56"/>
  <c r="DG163" i="56"/>
  <c r="DG162" i="56"/>
  <c r="DG161" i="56"/>
  <c r="DG160" i="56"/>
  <c r="DG159" i="56"/>
  <c r="DG156" i="56"/>
  <c r="DG155" i="56"/>
  <c r="DG154" i="56"/>
  <c r="DG153" i="56"/>
  <c r="DG152" i="56"/>
  <c r="DG151" i="56"/>
  <c r="DG150" i="56"/>
  <c r="DG149" i="56"/>
  <c r="DG148" i="56"/>
  <c r="DG147" i="56"/>
  <c r="DG146" i="56"/>
  <c r="DG142" i="56"/>
  <c r="DG141" i="56"/>
  <c r="DG140" i="56"/>
  <c r="DG139" i="56"/>
  <c r="DG138" i="56"/>
  <c r="DG137" i="56"/>
  <c r="DG136" i="56"/>
  <c r="DG135" i="56"/>
  <c r="DG134" i="56"/>
  <c r="DG133" i="56"/>
  <c r="DG128" i="56"/>
  <c r="DG127" i="56"/>
  <c r="DG126" i="56"/>
  <c r="DG125" i="56"/>
  <c r="DG124" i="56"/>
  <c r="DG123" i="56"/>
  <c r="DG122" i="56"/>
  <c r="DG121" i="56"/>
  <c r="DG120" i="56"/>
  <c r="DG119" i="56"/>
  <c r="DG118" i="56"/>
  <c r="DG114" i="56"/>
  <c r="DG113" i="56"/>
  <c r="DG112" i="56"/>
  <c r="DG111" i="56"/>
  <c r="DG110" i="56"/>
  <c r="DG109" i="56"/>
  <c r="DG108" i="56"/>
  <c r="DG107" i="56"/>
  <c r="DG106" i="56"/>
  <c r="DG105" i="56"/>
  <c r="DG104" i="56"/>
  <c r="DG100" i="56"/>
  <c r="DG29" i="56"/>
  <c r="DG28" i="56"/>
  <c r="DG27" i="56"/>
  <c r="DG26" i="56"/>
  <c r="DG25" i="56"/>
  <c r="DG24" i="56"/>
  <c r="DG23" i="56"/>
  <c r="DG22" i="56"/>
  <c r="DG21" i="56"/>
  <c r="DG20" i="56"/>
  <c r="DG19" i="56"/>
  <c r="DG16" i="56"/>
  <c r="DG15" i="56"/>
  <c r="DG14" i="56"/>
  <c r="DG13" i="56"/>
  <c r="DG12" i="56"/>
  <c r="DG11" i="56"/>
  <c r="DG10" i="56"/>
  <c r="DG9" i="56"/>
  <c r="DG8" i="56"/>
  <c r="DG7" i="56"/>
  <c r="DG6" i="56"/>
  <c r="DG5" i="56"/>
  <c r="DG4" i="56"/>
  <c r="C16" i="59" l="1"/>
  <c r="N20" i="59"/>
  <c r="N24" i="59"/>
  <c r="N16" i="59"/>
  <c r="G17" i="59"/>
  <c r="K17" i="59"/>
  <c r="E18" i="59"/>
  <c r="I18" i="59"/>
  <c r="M18" i="59"/>
  <c r="G19" i="59"/>
  <c r="K19" i="59"/>
  <c r="E20" i="59"/>
  <c r="I20" i="59"/>
  <c r="M20" i="59"/>
  <c r="G21" i="59"/>
  <c r="K21" i="59"/>
  <c r="E22" i="59"/>
  <c r="I22" i="59"/>
  <c r="M22" i="59"/>
  <c r="G23" i="59"/>
  <c r="K23" i="59"/>
  <c r="E24" i="59"/>
  <c r="I24" i="59"/>
  <c r="M24" i="59"/>
  <c r="G25" i="59"/>
  <c r="K25" i="59"/>
  <c r="E26" i="59"/>
  <c r="I26" i="59"/>
  <c r="M26" i="59"/>
  <c r="G27" i="59"/>
  <c r="K27" i="59"/>
  <c r="L16" i="59"/>
  <c r="H16" i="59"/>
  <c r="D16" i="59"/>
  <c r="C20" i="59"/>
  <c r="C24" i="59"/>
  <c r="N17" i="59"/>
  <c r="N21" i="59"/>
  <c r="N25" i="59"/>
  <c r="D17" i="59"/>
  <c r="H17" i="59"/>
  <c r="L17" i="59"/>
  <c r="F18" i="59"/>
  <c r="J18" i="59"/>
  <c r="D19" i="59"/>
  <c r="H19" i="59"/>
  <c r="L19" i="59"/>
  <c r="F20" i="59"/>
  <c r="J20" i="59"/>
  <c r="D21" i="59"/>
  <c r="H21" i="59"/>
  <c r="L21" i="59"/>
  <c r="F22" i="59"/>
  <c r="J22" i="59"/>
  <c r="D23" i="59"/>
  <c r="H23" i="59"/>
  <c r="L23" i="59"/>
  <c r="F24" i="59"/>
  <c r="J24" i="59"/>
  <c r="D25" i="59"/>
  <c r="H25" i="59"/>
  <c r="L25" i="59"/>
  <c r="F26" i="59"/>
  <c r="J26" i="59"/>
  <c r="D27" i="59"/>
  <c r="H27" i="59"/>
  <c r="L27" i="59"/>
  <c r="K16" i="59"/>
  <c r="G16" i="59"/>
  <c r="C17" i="59"/>
  <c r="C21" i="59"/>
  <c r="C25" i="59"/>
  <c r="N22" i="59"/>
  <c r="E17" i="59"/>
  <c r="M17" i="59"/>
  <c r="K18" i="59"/>
  <c r="I19" i="59"/>
  <c r="G20" i="59"/>
  <c r="E21" i="59"/>
  <c r="M21" i="59"/>
  <c r="K22" i="59"/>
  <c r="I23" i="59"/>
  <c r="G24" i="59"/>
  <c r="E25" i="59"/>
  <c r="M25" i="59"/>
  <c r="K26" i="59"/>
  <c r="I27" i="59"/>
  <c r="J16" i="59"/>
  <c r="C18" i="59"/>
  <c r="C26" i="59"/>
  <c r="N23" i="59"/>
  <c r="F17" i="59"/>
  <c r="D18" i="59"/>
  <c r="L18" i="59"/>
  <c r="J19" i="59"/>
  <c r="H20" i="59"/>
  <c r="F21" i="59"/>
  <c r="D22" i="59"/>
  <c r="L22" i="59"/>
  <c r="J23" i="59"/>
  <c r="H24" i="59"/>
  <c r="F25" i="59"/>
  <c r="D26" i="59"/>
  <c r="L26" i="59"/>
  <c r="J27" i="59"/>
  <c r="I16" i="59"/>
  <c r="C19" i="59"/>
  <c r="C27" i="59"/>
  <c r="N18" i="59"/>
  <c r="N26" i="59"/>
  <c r="I17" i="59"/>
  <c r="G18" i="59"/>
  <c r="E19" i="59"/>
  <c r="M19" i="59"/>
  <c r="K20" i="59"/>
  <c r="I21" i="59"/>
  <c r="G22" i="59"/>
  <c r="E23" i="59"/>
  <c r="M23" i="59"/>
  <c r="K24" i="59"/>
  <c r="I25" i="59"/>
  <c r="G26" i="59"/>
  <c r="E27" i="59"/>
  <c r="M27" i="59"/>
  <c r="F16" i="59"/>
  <c r="C22" i="59"/>
  <c r="N19" i="59"/>
  <c r="N27" i="59"/>
  <c r="J17" i="59"/>
  <c r="H18" i="59"/>
  <c r="F19" i="59"/>
  <c r="D20" i="59"/>
  <c r="L20" i="59"/>
  <c r="J21" i="59"/>
  <c r="H22" i="59"/>
  <c r="F23" i="59"/>
  <c r="D24" i="59"/>
  <c r="L24" i="59"/>
  <c r="J25" i="59"/>
  <c r="H26" i="59"/>
  <c r="F27" i="59"/>
  <c r="M16" i="59"/>
  <c r="E16" i="59"/>
  <c r="C23" i="59"/>
  <c r="BS169" i="56"/>
  <c r="BS168" i="56"/>
  <c r="BS167" i="56"/>
  <c r="BS166" i="56"/>
  <c r="BS165" i="56"/>
  <c r="BS164" i="56"/>
  <c r="BS163" i="56"/>
  <c r="BS162" i="56"/>
  <c r="BS161" i="56"/>
  <c r="BS160" i="56"/>
  <c r="BS159" i="56"/>
  <c r="BS158" i="56"/>
  <c r="BS157" i="56"/>
  <c r="BS156" i="56"/>
  <c r="BS155" i="56"/>
  <c r="BS154" i="56"/>
  <c r="BS153" i="56"/>
  <c r="BS152" i="56"/>
  <c r="BS151" i="56"/>
  <c r="BS150" i="56"/>
  <c r="BS149" i="56"/>
  <c r="BS148" i="56"/>
  <c r="BS147" i="56"/>
  <c r="BS146" i="56"/>
  <c r="BS145" i="56"/>
  <c r="BS144" i="56"/>
  <c r="BS143" i="56"/>
  <c r="BS142" i="56"/>
  <c r="BS141" i="56"/>
  <c r="BS140" i="56"/>
  <c r="BS139" i="56"/>
  <c r="BS138" i="56"/>
  <c r="BS137" i="56"/>
  <c r="BS136" i="56"/>
  <c r="BS135" i="56"/>
  <c r="BS134" i="56"/>
  <c r="BS133" i="56"/>
  <c r="BS132" i="56"/>
  <c r="BS131" i="56"/>
  <c r="BS130" i="56"/>
  <c r="BS129" i="56"/>
  <c r="BS128" i="56"/>
  <c r="BS127" i="56"/>
  <c r="BS126" i="56"/>
  <c r="BS125" i="56"/>
  <c r="BS124" i="56"/>
  <c r="BS123" i="56"/>
  <c r="BS122" i="56"/>
  <c r="BS121" i="56"/>
  <c r="BS120" i="56"/>
  <c r="BS119" i="56"/>
  <c r="BS118" i="56"/>
  <c r="BS117" i="56"/>
  <c r="BS116" i="56"/>
  <c r="BS115" i="56"/>
  <c r="BS114" i="56"/>
  <c r="BS113" i="56"/>
  <c r="BS112" i="56"/>
  <c r="BS111" i="56"/>
  <c r="BS110" i="56"/>
  <c r="BS109" i="56"/>
  <c r="BS108" i="56"/>
  <c r="BS107" i="56"/>
  <c r="BS106" i="56"/>
  <c r="BS105" i="56"/>
  <c r="BS104" i="56"/>
  <c r="BS103" i="56"/>
  <c r="BS102" i="56"/>
  <c r="BS101" i="56"/>
  <c r="BS100" i="56"/>
  <c r="BS30" i="56"/>
  <c r="BS29" i="56"/>
  <c r="BS28" i="56"/>
  <c r="BS27" i="56"/>
  <c r="BS26" i="56"/>
  <c r="BS25" i="56"/>
  <c r="BS24" i="56"/>
  <c r="BS23" i="56"/>
  <c r="BS22" i="56"/>
  <c r="BS21" i="56"/>
  <c r="BS20" i="56"/>
  <c r="BS19" i="56"/>
  <c r="BS18" i="56"/>
  <c r="BS17" i="56"/>
  <c r="BS16" i="56"/>
  <c r="BS15" i="56"/>
  <c r="BS14" i="56"/>
  <c r="BS13" i="56"/>
  <c r="BS12" i="56"/>
  <c r="BS11" i="56"/>
  <c r="BS10" i="56"/>
  <c r="BS9" i="56"/>
  <c r="BS8" i="56"/>
  <c r="BS7" i="56"/>
  <c r="BS6" i="56"/>
  <c r="BS5" i="56"/>
  <c r="BS4" i="56"/>
  <c r="BS3" i="56"/>
  <c r="D16" i="58" l="1"/>
  <c r="H16" i="58"/>
  <c r="L16" i="58"/>
  <c r="P16" i="58"/>
  <c r="E17" i="58"/>
  <c r="I17" i="58"/>
  <c r="M17" i="58"/>
  <c r="Q17" i="58"/>
  <c r="F18" i="58"/>
  <c r="J18" i="58"/>
  <c r="N18" i="58"/>
  <c r="R18" i="58"/>
  <c r="G19" i="58"/>
  <c r="K19" i="58"/>
  <c r="O19" i="58"/>
  <c r="D20" i="58"/>
  <c r="H20" i="58"/>
  <c r="L20" i="58"/>
  <c r="P20" i="58"/>
  <c r="E21" i="58"/>
  <c r="I21" i="58"/>
  <c r="M21" i="58"/>
  <c r="Q21" i="58"/>
  <c r="F22" i="58"/>
  <c r="J22" i="58"/>
  <c r="N22" i="58"/>
  <c r="R22" i="58"/>
  <c r="G23" i="58"/>
  <c r="K23" i="58"/>
  <c r="O23" i="58"/>
  <c r="D24" i="58"/>
  <c r="H24" i="58"/>
  <c r="L24" i="58"/>
  <c r="P24" i="58"/>
  <c r="E25" i="58"/>
  <c r="I25" i="58"/>
  <c r="M25" i="58"/>
  <c r="Q25" i="58"/>
  <c r="F26" i="58"/>
  <c r="J26" i="58"/>
  <c r="N26" i="58"/>
  <c r="R26" i="58"/>
  <c r="E16" i="58"/>
  <c r="I16" i="58"/>
  <c r="M16" i="58"/>
  <c r="Q16" i="58"/>
  <c r="F17" i="58"/>
  <c r="J17" i="58"/>
  <c r="N17" i="58"/>
  <c r="R17" i="58"/>
  <c r="G18" i="58"/>
  <c r="K18" i="58"/>
  <c r="O18" i="58"/>
  <c r="D19" i="58"/>
  <c r="H19" i="58"/>
  <c r="L19" i="58"/>
  <c r="P19" i="58"/>
  <c r="E20" i="58"/>
  <c r="I20" i="58"/>
  <c r="M20" i="58"/>
  <c r="Q20" i="58"/>
  <c r="F21" i="58"/>
  <c r="J21" i="58"/>
  <c r="N21" i="58"/>
  <c r="R21" i="58"/>
  <c r="G22" i="58"/>
  <c r="K22" i="58"/>
  <c r="O22" i="58"/>
  <c r="D23" i="58"/>
  <c r="H23" i="58"/>
  <c r="L23" i="58"/>
  <c r="P23" i="58"/>
  <c r="E24" i="58"/>
  <c r="I24" i="58"/>
  <c r="M24" i="58"/>
  <c r="Q24" i="58"/>
  <c r="F25" i="58"/>
  <c r="J25" i="58"/>
  <c r="N25" i="58"/>
  <c r="R25" i="58"/>
  <c r="G26" i="58"/>
  <c r="K26" i="58"/>
  <c r="O26" i="58"/>
  <c r="D27" i="58"/>
  <c r="H27" i="58"/>
  <c r="L27" i="58"/>
  <c r="P27" i="58"/>
  <c r="Q15" i="58"/>
  <c r="M15" i="58"/>
  <c r="I15" i="58"/>
  <c r="E15" i="58"/>
  <c r="C18" i="58"/>
  <c r="C22" i="58"/>
  <c r="C26" i="58"/>
  <c r="F16" i="58"/>
  <c r="J16" i="58"/>
  <c r="N16" i="58"/>
  <c r="R16" i="58"/>
  <c r="G17" i="58"/>
  <c r="K17" i="58"/>
  <c r="O17" i="58"/>
  <c r="D18" i="58"/>
  <c r="H18" i="58"/>
  <c r="L18" i="58"/>
  <c r="P18" i="58"/>
  <c r="E19" i="58"/>
  <c r="I19" i="58"/>
  <c r="M19" i="58"/>
  <c r="Q19" i="58"/>
  <c r="F20" i="58"/>
  <c r="J20" i="58"/>
  <c r="N20" i="58"/>
  <c r="R20" i="58"/>
  <c r="G21" i="58"/>
  <c r="K21" i="58"/>
  <c r="O21" i="58"/>
  <c r="D22" i="58"/>
  <c r="H22" i="58"/>
  <c r="L22" i="58"/>
  <c r="P22" i="58"/>
  <c r="E23" i="58"/>
  <c r="I23" i="58"/>
  <c r="M23" i="58"/>
  <c r="Q23" i="58"/>
  <c r="F24" i="58"/>
  <c r="J24" i="58"/>
  <c r="N24" i="58"/>
  <c r="G16" i="58"/>
  <c r="H17" i="58"/>
  <c r="I18" i="58"/>
  <c r="J19" i="58"/>
  <c r="K20" i="58"/>
  <c r="L21" i="58"/>
  <c r="M22" i="58"/>
  <c r="N23" i="58"/>
  <c r="O24" i="58"/>
  <c r="H25" i="58"/>
  <c r="P25" i="58"/>
  <c r="I26" i="58"/>
  <c r="Q26" i="58"/>
  <c r="I27" i="58"/>
  <c r="N27" i="58"/>
  <c r="R15" i="58"/>
  <c r="L15" i="58"/>
  <c r="G15" i="58"/>
  <c r="C17" i="58"/>
  <c r="C23" i="58"/>
  <c r="C15" i="58"/>
  <c r="L26" i="58"/>
  <c r="J27" i="58"/>
  <c r="P15" i="58"/>
  <c r="K15" i="58"/>
  <c r="C19" i="58"/>
  <c r="C24" i="58"/>
  <c r="O16" i="58"/>
  <c r="P17" i="58"/>
  <c r="Q18" i="58"/>
  <c r="R19" i="58"/>
  <c r="E22" i="58"/>
  <c r="F23" i="58"/>
  <c r="D25" i="58"/>
  <c r="L25" i="58"/>
  <c r="M26" i="58"/>
  <c r="K27" i="58"/>
  <c r="O15" i="58"/>
  <c r="J15" i="58"/>
  <c r="C20" i="58"/>
  <c r="D17" i="58"/>
  <c r="F19" i="58"/>
  <c r="G20" i="58"/>
  <c r="I22" i="58"/>
  <c r="K24" i="58"/>
  <c r="O25" i="58"/>
  <c r="H26" i="58"/>
  <c r="G27" i="58"/>
  <c r="R27" i="58"/>
  <c r="H15" i="58"/>
  <c r="C16" i="58"/>
  <c r="C27" i="58"/>
  <c r="K16" i="58"/>
  <c r="L17" i="58"/>
  <c r="M18" i="58"/>
  <c r="N19" i="58"/>
  <c r="O20" i="58"/>
  <c r="P21" i="58"/>
  <c r="Q22" i="58"/>
  <c r="R23" i="58"/>
  <c r="R24" i="58"/>
  <c r="K25" i="58"/>
  <c r="D26" i="58"/>
  <c r="E27" i="58"/>
  <c r="O27" i="58"/>
  <c r="F15" i="58"/>
  <c r="D21" i="58"/>
  <c r="G24" i="58"/>
  <c r="E26" i="58"/>
  <c r="F27" i="58"/>
  <c r="Q27" i="58"/>
  <c r="D15" i="58"/>
  <c r="C25" i="58"/>
  <c r="E18" i="58"/>
  <c r="H21" i="58"/>
  <c r="J23" i="58"/>
  <c r="G25" i="58"/>
  <c r="P26" i="58"/>
  <c r="M27" i="58"/>
  <c r="N15" i="58"/>
  <c r="C21" i="58"/>
  <c r="G45" i="61"/>
  <c r="U55" i="61" s="1"/>
  <c r="R56" i="61" l="1"/>
  <c r="Z50" i="61"/>
  <c r="O56" i="61"/>
  <c r="X55" i="61"/>
  <c r="U57" i="61"/>
  <c r="W54" i="61"/>
  <c r="I47" i="61"/>
  <c r="V57" i="61"/>
  <c r="K47" i="61"/>
  <c r="H46" i="61"/>
  <c r="U45" i="61"/>
  <c r="M46" i="61"/>
  <c r="AA45" i="61"/>
  <c r="R50" i="61"/>
  <c r="Y46" i="61"/>
  <c r="R51" i="61"/>
  <c r="AA56" i="61"/>
  <c r="P56" i="61"/>
  <c r="N45" i="61"/>
  <c r="J57" i="61"/>
  <c r="S56" i="61"/>
  <c r="U47" i="61"/>
  <c r="W47" i="61"/>
  <c r="T46" i="61"/>
  <c r="Y47" i="61"/>
  <c r="K46" i="61"/>
  <c r="I48" i="61"/>
  <c r="V52" i="61"/>
  <c r="L46" i="61"/>
  <c r="T57" i="61"/>
  <c r="N46" i="61"/>
  <c r="O46" i="61"/>
  <c r="K57" i="61"/>
  <c r="M48" i="61"/>
  <c r="AA48" i="61"/>
  <c r="P48" i="61"/>
  <c r="M50" i="61"/>
  <c r="P46" i="61"/>
  <c r="R49" i="61"/>
  <c r="W46" i="61"/>
  <c r="U48" i="61"/>
  <c r="N53" i="61"/>
  <c r="X46" i="61"/>
  <c r="M45" i="61"/>
  <c r="Z46" i="61"/>
  <c r="AA46" i="61"/>
  <c r="H45" i="61"/>
  <c r="I50" i="61"/>
  <c r="S49" i="61"/>
  <c r="H49" i="61"/>
  <c r="Y50" i="61"/>
  <c r="V53" i="61"/>
  <c r="O47" i="61"/>
  <c r="Q50" i="61"/>
  <c r="T48" i="61"/>
  <c r="V48" i="61"/>
  <c r="S47" i="61"/>
  <c r="L51" i="61"/>
  <c r="U50" i="61"/>
  <c r="K50" i="61"/>
  <c r="L50" i="61"/>
  <c r="I52" i="61"/>
  <c r="Y45" i="61"/>
  <c r="T47" i="61"/>
  <c r="Z54" i="61"/>
  <c r="AA47" i="61"/>
  <c r="W55" i="61"/>
  <c r="R54" i="61"/>
  <c r="L49" i="61"/>
  <c r="I51" i="61"/>
  <c r="N49" i="61"/>
  <c r="K48" i="61"/>
  <c r="P52" i="61"/>
  <c r="Q52" i="61"/>
  <c r="AA51" i="61"/>
  <c r="X50" i="61"/>
  <c r="U52" i="61"/>
  <c r="H47" i="61"/>
  <c r="X48" i="61"/>
  <c r="R55" i="61"/>
  <c r="K49" i="61"/>
  <c r="X45" i="61"/>
  <c r="V55" i="61"/>
  <c r="P50" i="61"/>
  <c r="M52" i="61"/>
  <c r="J51" i="61"/>
  <c r="O49" i="61"/>
  <c r="H53" i="61"/>
  <c r="I53" i="61"/>
  <c r="S52" i="61"/>
  <c r="P51" i="61"/>
  <c r="M53" i="61"/>
  <c r="Z53" i="61"/>
  <c r="P49" i="61"/>
  <c r="J56" i="61"/>
  <c r="W49" i="61"/>
  <c r="J46" i="61"/>
  <c r="N56" i="61"/>
  <c r="H51" i="61"/>
  <c r="Y52" i="61"/>
  <c r="V51" i="61"/>
  <c r="AA49" i="61"/>
  <c r="T53" i="61"/>
  <c r="M54" i="61"/>
  <c r="O54" i="61"/>
  <c r="L53" i="61"/>
  <c r="I55" i="61"/>
  <c r="T50" i="61"/>
  <c r="V56" i="61"/>
  <c r="S51" i="61"/>
  <c r="V46" i="61"/>
  <c r="K45" i="61"/>
  <c r="T51" i="61"/>
  <c r="U54" i="61"/>
  <c r="N52" i="61"/>
  <c r="W51" i="61"/>
  <c r="P55" i="61"/>
  <c r="Y54" i="61"/>
  <c r="AA54" i="61"/>
  <c r="T55" i="61"/>
  <c r="Q57" i="61"/>
  <c r="Z57" i="61"/>
  <c r="K52" i="61"/>
  <c r="N47" i="61"/>
  <c r="W45" i="61"/>
  <c r="L52" i="61"/>
  <c r="M55" i="61"/>
  <c r="Z52" i="61"/>
  <c r="O52" i="61"/>
  <c r="H56" i="61"/>
  <c r="Q55" i="61"/>
  <c r="K56" i="61"/>
  <c r="L56" i="61"/>
  <c r="J45" i="61"/>
  <c r="O53" i="61"/>
  <c r="S54" i="61"/>
  <c r="P53" i="61"/>
  <c r="J54" i="61"/>
  <c r="S53" i="61"/>
  <c r="X57" i="61"/>
  <c r="M57" i="61"/>
  <c r="W56" i="61"/>
  <c r="P57" i="61"/>
  <c r="S45" i="61"/>
  <c r="R48" i="61"/>
  <c r="Q56" i="61"/>
  <c r="V47" i="61"/>
  <c r="Z51" i="61"/>
  <c r="J49" i="61"/>
  <c r="K55" i="61"/>
  <c r="H54" i="61"/>
  <c r="I57" i="61"/>
  <c r="V54" i="61"/>
  <c r="K54" i="61"/>
  <c r="Q45" i="61"/>
  <c r="Y57" i="61"/>
  <c r="O57" i="61"/>
  <c r="I45" i="61"/>
  <c r="O55" i="61"/>
  <c r="L54" i="61"/>
  <c r="Y48" i="61"/>
  <c r="I56" i="61"/>
  <c r="W50" i="61"/>
  <c r="AA57" i="61"/>
  <c r="H52" i="61"/>
  <c r="I46" i="61"/>
  <c r="Y53" i="61"/>
  <c r="J50" i="61"/>
  <c r="N57" i="61"/>
  <c r="S48" i="61"/>
  <c r="Q47" i="61"/>
  <c r="Z47" i="61"/>
  <c r="J55" i="61"/>
  <c r="S57" i="61"/>
  <c r="X52" i="61"/>
  <c r="U51" i="61"/>
  <c r="Z45" i="61"/>
  <c r="R53" i="61"/>
  <c r="W48" i="61"/>
  <c r="AA55" i="61"/>
  <c r="X54" i="61"/>
  <c r="Q49" i="61"/>
  <c r="U56" i="61"/>
  <c r="O51" i="61"/>
  <c r="T45" i="61"/>
  <c r="T52" i="61"/>
  <c r="M47" i="61"/>
  <c r="Q54" i="61"/>
  <c r="X53" i="61"/>
  <c r="Q48" i="61"/>
  <c r="R46" i="61"/>
  <c r="Z48" i="61"/>
  <c r="N51" i="61"/>
  <c r="U46" i="61"/>
  <c r="N48" i="61"/>
  <c r="V50" i="61"/>
  <c r="O50" i="61"/>
  <c r="M49" i="61"/>
  <c r="V49" i="61"/>
  <c r="Z56" i="61"/>
  <c r="P47" i="61"/>
  <c r="T54" i="61"/>
  <c r="Q53" i="61"/>
  <c r="R47" i="61"/>
  <c r="N55" i="61"/>
  <c r="S50" i="61"/>
  <c r="W57" i="61"/>
  <c r="T56" i="61"/>
  <c r="M51" i="61"/>
  <c r="R45" i="61"/>
  <c r="K53" i="61"/>
  <c r="L47" i="61"/>
  <c r="P54" i="61"/>
  <c r="I49" i="61"/>
  <c r="M56" i="61"/>
  <c r="L48" i="61"/>
  <c r="J47" i="61"/>
  <c r="J53" i="61"/>
  <c r="AA50" i="61"/>
  <c r="Y49" i="61"/>
  <c r="N50" i="61"/>
  <c r="R57" i="61"/>
  <c r="H48" i="61"/>
  <c r="L55" i="61"/>
  <c r="I54" i="61"/>
  <c r="J48" i="61"/>
  <c r="Z55" i="61"/>
  <c r="K51" i="61"/>
  <c r="P45" i="61"/>
  <c r="L57" i="61"/>
  <c r="Y51" i="61"/>
  <c r="S46" i="61"/>
  <c r="W53" i="61"/>
  <c r="X47" i="61"/>
  <c r="H55" i="61"/>
  <c r="U49" i="61"/>
  <c r="Y56" i="61"/>
  <c r="H50" i="61"/>
  <c r="N54" i="61"/>
  <c r="R52" i="61"/>
  <c r="W52" i="61"/>
  <c r="L45" i="61"/>
  <c r="J52" i="61"/>
  <c r="AA53" i="61"/>
  <c r="X49" i="61"/>
  <c r="H57" i="61"/>
  <c r="Y55" i="61"/>
  <c r="Z49" i="61"/>
  <c r="O45" i="61"/>
  <c r="AA52" i="61"/>
  <c r="X51" i="61"/>
  <c r="Q46" i="61"/>
  <c r="U53" i="61"/>
  <c r="O48" i="61"/>
  <c r="S55" i="61"/>
  <c r="T49" i="61"/>
  <c r="X56" i="61"/>
  <c r="Q51" i="61"/>
  <c r="V45" i="61"/>
  <c r="DH3" i="61"/>
  <c r="CU3" i="61"/>
  <c r="CV4" i="61" l="1"/>
  <c r="CV14" i="61" s="1"/>
  <c r="CW4" i="61"/>
  <c r="CW14" i="61" s="1"/>
  <c r="CX4" i="61"/>
  <c r="CX14" i="61" s="1"/>
  <c r="CY4" i="61"/>
  <c r="CY14" i="61" s="1"/>
  <c r="CZ4" i="61"/>
  <c r="DA4" i="61"/>
  <c r="DA14" i="61" s="1"/>
  <c r="DB4" i="61"/>
  <c r="DB14" i="61" s="1"/>
  <c r="CW5" i="61"/>
  <c r="CW15" i="61" s="1"/>
  <c r="CX5" i="61"/>
  <c r="CX15" i="61" s="1"/>
  <c r="CY5" i="61"/>
  <c r="CZ5" i="61"/>
  <c r="CZ15" i="61" s="1"/>
  <c r="DA5" i="61"/>
  <c r="DA15" i="61" s="1"/>
  <c r="DB5" i="61"/>
  <c r="DC5" i="61"/>
  <c r="DC15" i="61" s="1"/>
  <c r="CV6" i="61"/>
  <c r="CV16" i="61" s="1"/>
  <c r="CW6" i="61"/>
  <c r="CW16" i="61" s="1"/>
  <c r="CX6" i="61"/>
  <c r="CX16" i="61" s="1"/>
  <c r="DA6" i="61"/>
  <c r="DA16" i="61" s="1"/>
  <c r="DB6" i="61"/>
  <c r="DB16" i="61" s="1"/>
  <c r="DC6" i="61"/>
  <c r="DC16" i="61" s="1"/>
  <c r="CW3" i="61"/>
  <c r="CW13" i="61" s="1"/>
  <c r="CX3" i="61"/>
  <c r="CX13" i="61" s="1"/>
  <c r="CY3" i="61"/>
  <c r="CY13" i="61" s="1"/>
  <c r="CZ3" i="61"/>
  <c r="CZ13" i="61" s="1"/>
  <c r="DA3" i="61"/>
  <c r="DB3" i="61"/>
  <c r="DB13" i="61" s="1"/>
  <c r="DC3" i="61"/>
  <c r="DC13" i="61" s="1"/>
  <c r="DI4" i="61"/>
  <c r="DI30" i="61" s="1"/>
  <c r="DJ4" i="61"/>
  <c r="DJ30" i="61" s="1"/>
  <c r="DK4" i="61"/>
  <c r="DK30" i="61" s="1"/>
  <c r="DI5" i="61"/>
  <c r="DI31" i="61" s="1"/>
  <c r="DJ5" i="61"/>
  <c r="DJ31" i="61" s="1"/>
  <c r="DK5" i="61"/>
  <c r="DK31" i="61" s="1"/>
  <c r="DI6" i="61"/>
  <c r="DI32" i="61" s="1"/>
  <c r="DJ6" i="61"/>
  <c r="DJ32" i="61" s="1"/>
  <c r="DK6" i="61"/>
  <c r="DK32" i="61" s="1"/>
  <c r="DI7" i="61"/>
  <c r="DI33" i="61" s="1"/>
  <c r="DJ7" i="61"/>
  <c r="DJ33" i="61" s="1"/>
  <c r="DK7" i="61"/>
  <c r="DK33" i="61" s="1"/>
  <c r="DI8" i="61"/>
  <c r="DI34" i="61" s="1"/>
  <c r="DJ8" i="61"/>
  <c r="DJ34" i="61" s="1"/>
  <c r="DK8" i="61"/>
  <c r="DK34" i="61" s="1"/>
  <c r="DI9" i="61"/>
  <c r="DI35" i="61" s="1"/>
  <c r="DJ9" i="61"/>
  <c r="DJ35" i="61" s="1"/>
  <c r="DK9" i="61"/>
  <c r="DK35" i="61" s="1"/>
  <c r="DI10" i="61"/>
  <c r="DI36" i="61" s="1"/>
  <c r="DJ10" i="61"/>
  <c r="DJ36" i="61" s="1"/>
  <c r="DK10" i="61"/>
  <c r="DK36" i="61" s="1"/>
  <c r="DI11" i="61"/>
  <c r="DI37" i="61" s="1"/>
  <c r="DJ11" i="61"/>
  <c r="DJ37" i="61" s="1"/>
  <c r="DK11" i="61"/>
  <c r="DK37" i="61" s="1"/>
  <c r="DI12" i="61"/>
  <c r="DI38" i="61" s="1"/>
  <c r="DJ12" i="61"/>
  <c r="DJ38" i="61" s="1"/>
  <c r="DK12" i="61"/>
  <c r="DK38" i="61" s="1"/>
  <c r="DI13" i="61"/>
  <c r="DI39" i="61" s="1"/>
  <c r="DJ13" i="61"/>
  <c r="DJ39" i="61" s="1"/>
  <c r="DK13" i="61"/>
  <c r="DK39" i="61" s="1"/>
  <c r="DI14" i="61"/>
  <c r="DI40" i="61" s="1"/>
  <c r="DJ14" i="61"/>
  <c r="DJ40" i="61" s="1"/>
  <c r="DK14" i="61"/>
  <c r="DK40" i="61" s="1"/>
  <c r="DJ3" i="61"/>
  <c r="DJ29" i="61" s="1"/>
  <c r="DK3" i="61"/>
  <c r="DK29" i="61" s="1"/>
  <c r="DI3" i="61"/>
  <c r="DI29" i="61" s="1"/>
  <c r="CY15" i="61"/>
  <c r="CZ6" i="61"/>
  <c r="CZ16" i="61" s="1"/>
  <c r="CV5" i="61"/>
  <c r="CV15" i="61" s="1"/>
  <c r="DA13" i="61"/>
  <c r="CZ14" i="61"/>
  <c r="CV3" i="61"/>
  <c r="CV13" i="61" s="1"/>
  <c r="CY6" i="61"/>
  <c r="CY16" i="61" s="1"/>
  <c r="DC4" i="61"/>
  <c r="DC14" i="61" s="1"/>
  <c r="DB15" i="61"/>
  <c r="BV3" i="61"/>
  <c r="BA7" i="61"/>
  <c r="BJ7" i="61" s="1"/>
  <c r="BJ25" i="61" s="1"/>
  <c r="BA3" i="61"/>
  <c r="BM4" i="61" s="1"/>
  <c r="AF57" i="61"/>
  <c r="AC68" i="61"/>
  <c r="AC67" i="61"/>
  <c r="AC66" i="61"/>
  <c r="AC65" i="61"/>
  <c r="AC64" i="61"/>
  <c r="AC63" i="61"/>
  <c r="AC62" i="61"/>
  <c r="AC61" i="61"/>
  <c r="AC60" i="61"/>
  <c r="AC59" i="61"/>
  <c r="AC58" i="61"/>
  <c r="AC57" i="61"/>
  <c r="D57" i="61"/>
  <c r="D56" i="61"/>
  <c r="D55" i="61"/>
  <c r="D54" i="61"/>
  <c r="D53" i="61"/>
  <c r="D52" i="61"/>
  <c r="D51" i="61"/>
  <c r="D50" i="61"/>
  <c r="D49" i="61"/>
  <c r="D48" i="61"/>
  <c r="D47" i="61"/>
  <c r="D46" i="61"/>
  <c r="D45" i="61"/>
  <c r="DM290" i="61"/>
  <c r="DM289" i="61"/>
  <c r="DM288" i="61"/>
  <c r="DM287" i="61"/>
  <c r="DM286" i="61"/>
  <c r="DM285" i="61"/>
  <c r="DM284" i="61"/>
  <c r="DM283" i="61"/>
  <c r="DM282" i="61"/>
  <c r="DM281" i="61"/>
  <c r="DM280" i="61"/>
  <c r="DM279" i="61"/>
  <c r="DM278" i="61"/>
  <c r="DM277" i="61"/>
  <c r="DM276" i="61"/>
  <c r="DM275" i="61"/>
  <c r="DM273" i="61"/>
  <c r="DM272" i="61"/>
  <c r="DM271" i="61"/>
  <c r="DM270" i="61"/>
  <c r="DM269" i="61"/>
  <c r="DM268" i="61"/>
  <c r="DM267" i="61"/>
  <c r="DM266" i="61"/>
  <c r="DM265" i="61"/>
  <c r="DM264" i="61"/>
  <c r="DM263" i="61"/>
  <c r="DM262" i="61"/>
  <c r="DM261" i="61"/>
  <c r="DM260" i="61"/>
  <c r="DM259" i="61"/>
  <c r="DM258" i="61"/>
  <c r="DM257" i="61"/>
  <c r="DM256" i="61"/>
  <c r="DM255" i="61"/>
  <c r="DM254" i="61"/>
  <c r="DM253" i="61"/>
  <c r="DM252" i="61"/>
  <c r="DM251" i="61"/>
  <c r="DM250" i="61"/>
  <c r="DM249" i="61"/>
  <c r="DM248" i="61"/>
  <c r="DM247" i="61"/>
  <c r="DM246" i="61"/>
  <c r="DM245" i="61"/>
  <c r="DM244" i="61"/>
  <c r="DM243" i="61"/>
  <c r="DM242" i="61"/>
  <c r="DM241" i="61"/>
  <c r="DM240" i="61"/>
  <c r="DM239" i="61"/>
  <c r="DM238" i="61"/>
  <c r="DM237" i="61"/>
  <c r="DM236" i="61"/>
  <c r="DM235" i="61"/>
  <c r="DM234" i="61"/>
  <c r="DM233" i="61"/>
  <c r="DM232" i="61"/>
  <c r="DM231" i="61"/>
  <c r="DM230" i="61"/>
  <c r="DM229" i="61"/>
  <c r="DM228" i="61"/>
  <c r="DM227" i="61"/>
  <c r="DM226" i="61"/>
  <c r="DM225" i="61"/>
  <c r="DM224" i="61"/>
  <c r="DM223" i="61"/>
  <c r="DM222" i="61"/>
  <c r="DK222" i="61"/>
  <c r="DJ222" i="61"/>
  <c r="DI222" i="61"/>
  <c r="DE222" i="61"/>
  <c r="DM221" i="61"/>
  <c r="DK221" i="61"/>
  <c r="DJ221" i="61"/>
  <c r="DI221" i="61"/>
  <c r="DE221" i="61"/>
  <c r="DM220" i="61"/>
  <c r="DK220" i="61"/>
  <c r="DJ220" i="61"/>
  <c r="DI220" i="61"/>
  <c r="DE220" i="61"/>
  <c r="DM219" i="61"/>
  <c r="DK219" i="61"/>
  <c r="DJ219" i="61"/>
  <c r="DI219" i="61"/>
  <c r="DE219" i="61"/>
  <c r="DM218" i="61"/>
  <c r="DK218" i="61"/>
  <c r="DJ218" i="61"/>
  <c r="DI218" i="61"/>
  <c r="DE218" i="61"/>
  <c r="DM217" i="61"/>
  <c r="DK217" i="61"/>
  <c r="DJ217" i="61"/>
  <c r="DI217" i="61"/>
  <c r="DE217" i="61"/>
  <c r="DM216" i="61"/>
  <c r="DK216" i="61"/>
  <c r="DJ216" i="61"/>
  <c r="DI216" i="61"/>
  <c r="DE216" i="61"/>
  <c r="DM215" i="61"/>
  <c r="DK215" i="61"/>
  <c r="DJ215" i="61"/>
  <c r="DI215" i="61"/>
  <c r="DE215" i="61"/>
  <c r="DM214" i="61"/>
  <c r="DK214" i="61"/>
  <c r="DJ214" i="61"/>
  <c r="DI214" i="61"/>
  <c r="DE214" i="61"/>
  <c r="DM213" i="61"/>
  <c r="DK213" i="61"/>
  <c r="DJ213" i="61"/>
  <c r="DI213" i="61"/>
  <c r="DE213" i="61"/>
  <c r="DM212" i="61"/>
  <c r="DK212" i="61"/>
  <c r="DJ212" i="61"/>
  <c r="DI212" i="61"/>
  <c r="DE212" i="61"/>
  <c r="DM211" i="61"/>
  <c r="DK211" i="61"/>
  <c r="DJ211" i="61"/>
  <c r="DI211" i="61"/>
  <c r="DE211" i="61"/>
  <c r="DM210" i="61"/>
  <c r="DK210" i="61"/>
  <c r="DJ210" i="61"/>
  <c r="DI210" i="61"/>
  <c r="DE210" i="61"/>
  <c r="DM209" i="61"/>
  <c r="DK209" i="61"/>
  <c r="DJ209" i="61"/>
  <c r="DI209" i="61"/>
  <c r="DE209" i="61"/>
  <c r="DM208" i="61"/>
  <c r="DK208" i="61"/>
  <c r="DJ208" i="61"/>
  <c r="DI208" i="61"/>
  <c r="DE208" i="61"/>
  <c r="DM207" i="61"/>
  <c r="DK207" i="61"/>
  <c r="DJ207" i="61"/>
  <c r="DI207" i="61"/>
  <c r="DE207" i="61"/>
  <c r="DM206" i="61"/>
  <c r="DK206" i="61"/>
  <c r="DJ206" i="61"/>
  <c r="DI206" i="61"/>
  <c r="DE206" i="61"/>
  <c r="DM205" i="61"/>
  <c r="DK205" i="61"/>
  <c r="DJ205" i="61"/>
  <c r="DI205" i="61"/>
  <c r="DE205" i="61"/>
  <c r="DM204" i="61"/>
  <c r="DK204" i="61"/>
  <c r="DJ204" i="61"/>
  <c r="DI204" i="61"/>
  <c r="DE204" i="61"/>
  <c r="DM203" i="61"/>
  <c r="DK203" i="61"/>
  <c r="DJ203" i="61"/>
  <c r="DI203" i="61"/>
  <c r="DE203" i="61"/>
  <c r="DM202" i="61"/>
  <c r="DK202" i="61"/>
  <c r="DJ202" i="61"/>
  <c r="DI202" i="61"/>
  <c r="DE202" i="61"/>
  <c r="DM201" i="61"/>
  <c r="DK201" i="61"/>
  <c r="DJ201" i="61"/>
  <c r="DI201" i="61"/>
  <c r="DE201" i="61"/>
  <c r="DM200" i="61"/>
  <c r="DK200" i="61"/>
  <c r="DJ200" i="61"/>
  <c r="DI200" i="61"/>
  <c r="DE200" i="61"/>
  <c r="DM199" i="61"/>
  <c r="DK199" i="61"/>
  <c r="DJ199" i="61"/>
  <c r="DI199" i="61"/>
  <c r="DE199" i="61"/>
  <c r="DM198" i="61"/>
  <c r="DK198" i="61"/>
  <c r="DJ198" i="61"/>
  <c r="DI198" i="61"/>
  <c r="DE198" i="61"/>
  <c r="DM197" i="61"/>
  <c r="DK197" i="61"/>
  <c r="DJ197" i="61"/>
  <c r="DI197" i="61"/>
  <c r="DE197" i="61"/>
  <c r="DM196" i="61"/>
  <c r="DK196" i="61"/>
  <c r="DJ196" i="61"/>
  <c r="DI196" i="61"/>
  <c r="DE196" i="61"/>
  <c r="DM195" i="61"/>
  <c r="DK195" i="61"/>
  <c r="DJ195" i="61"/>
  <c r="DI195" i="61"/>
  <c r="DE195" i="61"/>
  <c r="DM194" i="61"/>
  <c r="DK194" i="61"/>
  <c r="DJ194" i="61"/>
  <c r="DI194" i="61"/>
  <c r="DE194" i="61"/>
  <c r="DM193" i="61"/>
  <c r="DK193" i="61"/>
  <c r="DJ193" i="61"/>
  <c r="DI193" i="61"/>
  <c r="DE193" i="61"/>
  <c r="DM192" i="61"/>
  <c r="DK192" i="61"/>
  <c r="DJ192" i="61"/>
  <c r="DI192" i="61"/>
  <c r="DE192" i="61"/>
  <c r="DM191" i="61"/>
  <c r="DK191" i="61"/>
  <c r="DJ191" i="61"/>
  <c r="DI191" i="61"/>
  <c r="DE191" i="61"/>
  <c r="DM190" i="61"/>
  <c r="DK190" i="61"/>
  <c r="DJ190" i="61"/>
  <c r="DI190" i="61"/>
  <c r="DE190" i="61"/>
  <c r="DM189" i="61"/>
  <c r="DK189" i="61"/>
  <c r="DJ189" i="61"/>
  <c r="DI189" i="61"/>
  <c r="DE189" i="61"/>
  <c r="DM188" i="61"/>
  <c r="DK188" i="61"/>
  <c r="DJ188" i="61"/>
  <c r="DI188" i="61"/>
  <c r="DE188" i="61"/>
  <c r="DM187" i="61"/>
  <c r="DK187" i="61"/>
  <c r="DJ187" i="61"/>
  <c r="DI187" i="61"/>
  <c r="DE187" i="61"/>
  <c r="DM186" i="61"/>
  <c r="DK186" i="61"/>
  <c r="DJ186" i="61"/>
  <c r="DI186" i="61"/>
  <c r="DE186" i="61"/>
  <c r="DM185" i="61"/>
  <c r="DK185" i="61"/>
  <c r="DJ185" i="61"/>
  <c r="DI185" i="61"/>
  <c r="DE185" i="61"/>
  <c r="DM184" i="61"/>
  <c r="DK184" i="61"/>
  <c r="DJ184" i="61"/>
  <c r="DI184" i="61"/>
  <c r="DE184" i="61"/>
  <c r="EP183" i="61"/>
  <c r="EO183" i="61"/>
  <c r="EN183" i="61"/>
  <c r="EM183" i="61"/>
  <c r="EL183" i="61"/>
  <c r="EK183" i="61"/>
  <c r="EJ183" i="61"/>
  <c r="EI183" i="61"/>
  <c r="EH183" i="61"/>
  <c r="EG183" i="61"/>
  <c r="EF183" i="61"/>
  <c r="EE183" i="61"/>
  <c r="ED183" i="61"/>
  <c r="EC183" i="61"/>
  <c r="EB183" i="61"/>
  <c r="EA183" i="61"/>
  <c r="DX183" i="61"/>
  <c r="DM183" i="61"/>
  <c r="DK183" i="61"/>
  <c r="DJ183" i="61"/>
  <c r="DI183" i="61"/>
  <c r="DE183" i="61"/>
  <c r="EP182" i="61"/>
  <c r="EO182" i="61"/>
  <c r="EN182" i="61"/>
  <c r="EM182" i="61"/>
  <c r="EL182" i="61"/>
  <c r="EK182" i="61"/>
  <c r="EJ182" i="61"/>
  <c r="EI182" i="61"/>
  <c r="EH182" i="61"/>
  <c r="EG182" i="61"/>
  <c r="EF182" i="61"/>
  <c r="EE182" i="61"/>
  <c r="ED182" i="61"/>
  <c r="EC182" i="61"/>
  <c r="EB182" i="61"/>
  <c r="EA182" i="61"/>
  <c r="DX182" i="61"/>
  <c r="DM182" i="61"/>
  <c r="DK182" i="61"/>
  <c r="DJ182" i="61"/>
  <c r="DI182" i="61"/>
  <c r="DE182" i="61"/>
  <c r="EP181" i="61"/>
  <c r="EO181" i="61"/>
  <c r="EN181" i="61"/>
  <c r="EM181" i="61"/>
  <c r="EL181" i="61"/>
  <c r="EK181" i="61"/>
  <c r="EJ181" i="61"/>
  <c r="EI181" i="61"/>
  <c r="EH181" i="61"/>
  <c r="EG181" i="61"/>
  <c r="EF181" i="61"/>
  <c r="EE181" i="61"/>
  <c r="ED181" i="61"/>
  <c r="EC181" i="61"/>
  <c r="EB181" i="61"/>
  <c r="EA181" i="61"/>
  <c r="DX181" i="61"/>
  <c r="DM181" i="61"/>
  <c r="DK181" i="61"/>
  <c r="DJ181" i="61"/>
  <c r="DI181" i="61"/>
  <c r="DE181" i="61"/>
  <c r="EP180" i="61"/>
  <c r="EO180" i="61"/>
  <c r="EN180" i="61"/>
  <c r="EM180" i="61"/>
  <c r="EL180" i="61"/>
  <c r="EK180" i="61"/>
  <c r="EJ180" i="61"/>
  <c r="EI180" i="61"/>
  <c r="EH180" i="61"/>
  <c r="EG180" i="61"/>
  <c r="EF180" i="61"/>
  <c r="EE180" i="61"/>
  <c r="ED180" i="61"/>
  <c r="EC180" i="61"/>
  <c r="EB180" i="61"/>
  <c r="EA180" i="61"/>
  <c r="DX180" i="61"/>
  <c r="DM180" i="61"/>
  <c r="DK180" i="61"/>
  <c r="DJ180" i="61"/>
  <c r="DI180" i="61"/>
  <c r="DE180" i="61"/>
  <c r="EP179" i="61"/>
  <c r="EO179" i="61"/>
  <c r="EN179" i="61"/>
  <c r="EM179" i="61"/>
  <c r="EL179" i="61"/>
  <c r="EK179" i="61"/>
  <c r="EJ179" i="61"/>
  <c r="EI179" i="61"/>
  <c r="EH179" i="61"/>
  <c r="EG179" i="61"/>
  <c r="EF179" i="61"/>
  <c r="EE179" i="61"/>
  <c r="ED179" i="61"/>
  <c r="EC179" i="61"/>
  <c r="EB179" i="61"/>
  <c r="EA179" i="61"/>
  <c r="DX179" i="61"/>
  <c r="DM179" i="61"/>
  <c r="DK179" i="61"/>
  <c r="DJ179" i="61"/>
  <c r="DI179" i="61"/>
  <c r="DE179" i="61"/>
  <c r="EP178" i="61"/>
  <c r="EO178" i="61"/>
  <c r="EN178" i="61"/>
  <c r="EM178" i="61"/>
  <c r="EL178" i="61"/>
  <c r="EK178" i="61"/>
  <c r="EJ178" i="61"/>
  <c r="EI178" i="61"/>
  <c r="EH178" i="61"/>
  <c r="EG178" i="61"/>
  <c r="EF178" i="61"/>
  <c r="EE178" i="61"/>
  <c r="ED178" i="61"/>
  <c r="EC178" i="61"/>
  <c r="EB178" i="61"/>
  <c r="EA178" i="61"/>
  <c r="DX178" i="61"/>
  <c r="DM178" i="61"/>
  <c r="DK178" i="61"/>
  <c r="DJ178" i="61"/>
  <c r="DI178" i="61"/>
  <c r="DE178" i="61"/>
  <c r="EP177" i="61"/>
  <c r="EO177" i="61"/>
  <c r="EN177" i="61"/>
  <c r="EM177" i="61"/>
  <c r="EL177" i="61"/>
  <c r="EK177" i="61"/>
  <c r="EJ177" i="61"/>
  <c r="EI177" i="61"/>
  <c r="EH177" i="61"/>
  <c r="EG177" i="61"/>
  <c r="EF177" i="61"/>
  <c r="EE177" i="61"/>
  <c r="ED177" i="61"/>
  <c r="EC177" i="61"/>
  <c r="EB177" i="61"/>
  <c r="EA177" i="61"/>
  <c r="DX177" i="61"/>
  <c r="DM177" i="61"/>
  <c r="DK177" i="61"/>
  <c r="DJ177" i="61"/>
  <c r="DI177" i="61"/>
  <c r="DE177" i="61"/>
  <c r="EP176" i="61"/>
  <c r="EO176" i="61"/>
  <c r="EN176" i="61"/>
  <c r="EM176" i="61"/>
  <c r="EL176" i="61"/>
  <c r="EK176" i="61"/>
  <c r="EJ176" i="61"/>
  <c r="EI176" i="61"/>
  <c r="EH176" i="61"/>
  <c r="EG176" i="61"/>
  <c r="EF176" i="61"/>
  <c r="EE176" i="61"/>
  <c r="ED176" i="61"/>
  <c r="EC176" i="61"/>
  <c r="EB176" i="61"/>
  <c r="EA176" i="61"/>
  <c r="DX176" i="61"/>
  <c r="DM176" i="61"/>
  <c r="DK176" i="61"/>
  <c r="DJ176" i="61"/>
  <c r="DI176" i="61"/>
  <c r="DE176" i="61"/>
  <c r="EP175" i="61"/>
  <c r="EO175" i="61"/>
  <c r="EN175" i="61"/>
  <c r="EM175" i="61"/>
  <c r="EL175" i="61"/>
  <c r="EK175" i="61"/>
  <c r="EJ175" i="61"/>
  <c r="EI175" i="61"/>
  <c r="EH175" i="61"/>
  <c r="EG175" i="61"/>
  <c r="EF175" i="61"/>
  <c r="EE175" i="61"/>
  <c r="ED175" i="61"/>
  <c r="EC175" i="61"/>
  <c r="EB175" i="61"/>
  <c r="EA175" i="61"/>
  <c r="DX175" i="61"/>
  <c r="DM175" i="61"/>
  <c r="DK175" i="61"/>
  <c r="DJ175" i="61"/>
  <c r="DI175" i="61"/>
  <c r="DE175" i="61"/>
  <c r="EP174" i="61"/>
  <c r="EO174" i="61"/>
  <c r="EN174" i="61"/>
  <c r="EM174" i="61"/>
  <c r="EL174" i="61"/>
  <c r="EK174" i="61"/>
  <c r="EJ174" i="61"/>
  <c r="EI174" i="61"/>
  <c r="EH174" i="61"/>
  <c r="EG174" i="61"/>
  <c r="EF174" i="61"/>
  <c r="EE174" i="61"/>
  <c r="ED174" i="61"/>
  <c r="EC174" i="61"/>
  <c r="EB174" i="61"/>
  <c r="EA174" i="61"/>
  <c r="DX174" i="61"/>
  <c r="DM174" i="61"/>
  <c r="DK174" i="61"/>
  <c r="DJ174" i="61"/>
  <c r="DI174" i="61"/>
  <c r="DE174" i="61"/>
  <c r="EP173" i="61"/>
  <c r="EO173" i="61"/>
  <c r="EN173" i="61"/>
  <c r="EM173" i="61"/>
  <c r="EL173" i="61"/>
  <c r="EK173" i="61"/>
  <c r="EJ173" i="61"/>
  <c r="EI173" i="61"/>
  <c r="EH173" i="61"/>
  <c r="EG173" i="61"/>
  <c r="EF173" i="61"/>
  <c r="EE173" i="61"/>
  <c r="ED173" i="61"/>
  <c r="EC173" i="61"/>
  <c r="EB173" i="61"/>
  <c r="EA173" i="61"/>
  <c r="DX173" i="61"/>
  <c r="DM173" i="61"/>
  <c r="DK173" i="61"/>
  <c r="DJ173" i="61"/>
  <c r="DI173" i="61"/>
  <c r="DE173" i="61"/>
  <c r="EP172" i="61"/>
  <c r="EO172" i="61"/>
  <c r="EN172" i="61"/>
  <c r="EM172" i="61"/>
  <c r="EL172" i="61"/>
  <c r="EK172" i="61"/>
  <c r="EJ172" i="61"/>
  <c r="EI172" i="61"/>
  <c r="EH172" i="61"/>
  <c r="EG172" i="61"/>
  <c r="EF172" i="61"/>
  <c r="EE172" i="61"/>
  <c r="ED172" i="61"/>
  <c r="EC172" i="61"/>
  <c r="EB172" i="61"/>
  <c r="EA172" i="61"/>
  <c r="DX172" i="61"/>
  <c r="DM172" i="61"/>
  <c r="DK172" i="61"/>
  <c r="DJ172" i="61"/>
  <c r="DI172" i="61"/>
  <c r="DE172" i="61"/>
  <c r="EP171" i="61"/>
  <c r="EO171" i="61"/>
  <c r="EN171" i="61"/>
  <c r="EM171" i="61"/>
  <c r="EL171" i="61"/>
  <c r="EK171" i="61"/>
  <c r="EJ171" i="61"/>
  <c r="EI171" i="61"/>
  <c r="EH171" i="61"/>
  <c r="EG171" i="61"/>
  <c r="EF171" i="61"/>
  <c r="EE171" i="61"/>
  <c r="ED171" i="61"/>
  <c r="EC171" i="61"/>
  <c r="EB171" i="61"/>
  <c r="EA171" i="61"/>
  <c r="DX171" i="61"/>
  <c r="DM171" i="61"/>
  <c r="DK171" i="61"/>
  <c r="DJ171" i="61"/>
  <c r="DI171" i="61"/>
  <c r="DE171" i="61"/>
  <c r="FF170" i="61"/>
  <c r="FE170" i="61"/>
  <c r="FD170" i="61"/>
  <c r="FC170" i="61"/>
  <c r="FB170" i="61"/>
  <c r="FA170" i="61"/>
  <c r="EZ170" i="61"/>
  <c r="EY170" i="61"/>
  <c r="EX170" i="61"/>
  <c r="EW170" i="61"/>
  <c r="EV170" i="61"/>
  <c r="EU170" i="61"/>
  <c r="ER170" i="61"/>
  <c r="EP170" i="61"/>
  <c r="EO170" i="61"/>
  <c r="EN170" i="61"/>
  <c r="EM170" i="61"/>
  <c r="EL170" i="61"/>
  <c r="EK170" i="61"/>
  <c r="EJ170" i="61"/>
  <c r="EI170" i="61"/>
  <c r="EH170" i="61"/>
  <c r="EG170" i="61"/>
  <c r="EF170" i="61"/>
  <c r="EE170" i="61"/>
  <c r="ED170" i="61"/>
  <c r="EC170" i="61"/>
  <c r="EB170" i="61"/>
  <c r="EA170" i="61"/>
  <c r="DX170" i="61"/>
  <c r="DM170" i="61"/>
  <c r="DK170" i="61"/>
  <c r="DJ170" i="61"/>
  <c r="DI170" i="61"/>
  <c r="DE170" i="61"/>
  <c r="FF169" i="61"/>
  <c r="FE169" i="61"/>
  <c r="FD169" i="61"/>
  <c r="FC169" i="61"/>
  <c r="FB169" i="61"/>
  <c r="FA169" i="61"/>
  <c r="EZ169" i="61"/>
  <c r="EY169" i="61"/>
  <c r="EX169" i="61"/>
  <c r="EW169" i="61"/>
  <c r="EV169" i="61"/>
  <c r="EU169" i="61"/>
  <c r="ER169" i="61"/>
  <c r="EP169" i="61"/>
  <c r="EO169" i="61"/>
  <c r="EN169" i="61"/>
  <c r="EM169" i="61"/>
  <c r="EL169" i="61"/>
  <c r="EK169" i="61"/>
  <c r="EJ169" i="61"/>
  <c r="EI169" i="61"/>
  <c r="EH169" i="61"/>
  <c r="EG169" i="61"/>
  <c r="EF169" i="61"/>
  <c r="EE169" i="61"/>
  <c r="ED169" i="61"/>
  <c r="EC169" i="61"/>
  <c r="EB169" i="61"/>
  <c r="EA169" i="61"/>
  <c r="DX169" i="61"/>
  <c r="DM169" i="61"/>
  <c r="DK169" i="61"/>
  <c r="DJ169" i="61"/>
  <c r="DI169" i="61"/>
  <c r="DE169" i="61"/>
  <c r="FF168" i="61"/>
  <c r="FE168" i="61"/>
  <c r="FD168" i="61"/>
  <c r="FC168" i="61"/>
  <c r="FB168" i="61"/>
  <c r="FA168" i="61"/>
  <c r="EZ168" i="61"/>
  <c r="EY168" i="61"/>
  <c r="EX168" i="61"/>
  <c r="EW168" i="61"/>
  <c r="EV168" i="61"/>
  <c r="EU168" i="61"/>
  <c r="ER168" i="61"/>
  <c r="EP168" i="61"/>
  <c r="EO168" i="61"/>
  <c r="EN168" i="61"/>
  <c r="EM168" i="61"/>
  <c r="EL168" i="61"/>
  <c r="EK168" i="61"/>
  <c r="EJ168" i="61"/>
  <c r="EI168" i="61"/>
  <c r="EH168" i="61"/>
  <c r="EG168" i="61"/>
  <c r="EF168" i="61"/>
  <c r="EE168" i="61"/>
  <c r="ED168" i="61"/>
  <c r="EC168" i="61"/>
  <c r="EB168" i="61"/>
  <c r="EA168" i="61"/>
  <c r="DX168" i="61"/>
  <c r="DM168" i="61"/>
  <c r="DK168" i="61"/>
  <c r="DJ168" i="61"/>
  <c r="DI168" i="61"/>
  <c r="DE168" i="61"/>
  <c r="FF167" i="61"/>
  <c r="FE167" i="61"/>
  <c r="FD167" i="61"/>
  <c r="FC167" i="61"/>
  <c r="FB167" i="61"/>
  <c r="FA167" i="61"/>
  <c r="EZ167" i="61"/>
  <c r="EY167" i="61"/>
  <c r="EX167" i="61"/>
  <c r="EW167" i="61"/>
  <c r="EV167" i="61"/>
  <c r="EU167" i="61"/>
  <c r="ER167" i="61"/>
  <c r="EP167" i="61"/>
  <c r="EO167" i="61"/>
  <c r="EN167" i="61"/>
  <c r="EM167" i="61"/>
  <c r="EL167" i="61"/>
  <c r="EK167" i="61"/>
  <c r="EJ167" i="61"/>
  <c r="EI167" i="61"/>
  <c r="EH167" i="61"/>
  <c r="EG167" i="61"/>
  <c r="EF167" i="61"/>
  <c r="EE167" i="61"/>
  <c r="ED167" i="61"/>
  <c r="EC167" i="61"/>
  <c r="EB167" i="61"/>
  <c r="EA167" i="61"/>
  <c r="DX167" i="61"/>
  <c r="DM167" i="61"/>
  <c r="DK167" i="61"/>
  <c r="DJ167" i="61"/>
  <c r="DI167" i="61"/>
  <c r="DE167" i="61"/>
  <c r="FF166" i="61"/>
  <c r="FE166" i="61"/>
  <c r="FD166" i="61"/>
  <c r="FC166" i="61"/>
  <c r="FB166" i="61"/>
  <c r="FA166" i="61"/>
  <c r="EZ166" i="61"/>
  <c r="EY166" i="61"/>
  <c r="EX166" i="61"/>
  <c r="EW166" i="61"/>
  <c r="EV166" i="61"/>
  <c r="EU166" i="61"/>
  <c r="ER166" i="61"/>
  <c r="EP166" i="61"/>
  <c r="EO166" i="61"/>
  <c r="EN166" i="61"/>
  <c r="EM166" i="61"/>
  <c r="EL166" i="61"/>
  <c r="EK166" i="61"/>
  <c r="EJ166" i="61"/>
  <c r="EI166" i="61"/>
  <c r="EH166" i="61"/>
  <c r="EG166" i="61"/>
  <c r="EF166" i="61"/>
  <c r="EE166" i="61"/>
  <c r="ED166" i="61"/>
  <c r="EC166" i="61"/>
  <c r="EB166" i="61"/>
  <c r="EA166" i="61"/>
  <c r="DX166" i="61"/>
  <c r="DM166" i="61"/>
  <c r="DK166" i="61"/>
  <c r="DJ166" i="61"/>
  <c r="DI166" i="61"/>
  <c r="DE166" i="61"/>
  <c r="FF165" i="61"/>
  <c r="FE165" i="61"/>
  <c r="FD165" i="61"/>
  <c r="FC165" i="61"/>
  <c r="FB165" i="61"/>
  <c r="FA165" i="61"/>
  <c r="EZ165" i="61"/>
  <c r="EY165" i="61"/>
  <c r="EX165" i="61"/>
  <c r="EW165" i="61"/>
  <c r="EV165" i="61"/>
  <c r="EU165" i="61"/>
  <c r="ER165" i="61"/>
  <c r="EP165" i="61"/>
  <c r="EO165" i="61"/>
  <c r="EN165" i="61"/>
  <c r="EM165" i="61"/>
  <c r="EL165" i="61"/>
  <c r="EK165" i="61"/>
  <c r="EJ165" i="61"/>
  <c r="EI165" i="61"/>
  <c r="EH165" i="61"/>
  <c r="EG165" i="61"/>
  <c r="EF165" i="61"/>
  <c r="EE165" i="61"/>
  <c r="ED165" i="61"/>
  <c r="EC165" i="61"/>
  <c r="EB165" i="61"/>
  <c r="EA165" i="61"/>
  <c r="DX165" i="61"/>
  <c r="DM165" i="61"/>
  <c r="DK165" i="61"/>
  <c r="DJ165" i="61"/>
  <c r="DI165" i="61"/>
  <c r="DE165" i="61"/>
  <c r="FF164" i="61"/>
  <c r="FE164" i="61"/>
  <c r="FD164" i="61"/>
  <c r="FC164" i="61"/>
  <c r="FB164" i="61"/>
  <c r="FA164" i="61"/>
  <c r="EZ164" i="61"/>
  <c r="EY164" i="61"/>
  <c r="EX164" i="61"/>
  <c r="EW164" i="61"/>
  <c r="EV164" i="61"/>
  <c r="EU164" i="61"/>
  <c r="ER164" i="61"/>
  <c r="EP164" i="61"/>
  <c r="EO164" i="61"/>
  <c r="EN164" i="61"/>
  <c r="EM164" i="61"/>
  <c r="EL164" i="61"/>
  <c r="EK164" i="61"/>
  <c r="EJ164" i="61"/>
  <c r="EI164" i="61"/>
  <c r="EH164" i="61"/>
  <c r="EG164" i="61"/>
  <c r="EF164" i="61"/>
  <c r="EE164" i="61"/>
  <c r="ED164" i="61"/>
  <c r="EC164" i="61"/>
  <c r="EB164" i="61"/>
  <c r="EA164" i="61"/>
  <c r="DX164" i="61"/>
  <c r="DM164" i="61"/>
  <c r="DK164" i="61"/>
  <c r="DJ164" i="61"/>
  <c r="DI164" i="61"/>
  <c r="DE164" i="61"/>
  <c r="FF163" i="61"/>
  <c r="FE163" i="61"/>
  <c r="FD163" i="61"/>
  <c r="FC163" i="61"/>
  <c r="FB163" i="61"/>
  <c r="FA163" i="61"/>
  <c r="EZ163" i="61"/>
  <c r="EY163" i="61"/>
  <c r="EX163" i="61"/>
  <c r="EW163" i="61"/>
  <c r="EV163" i="61"/>
  <c r="EU163" i="61"/>
  <c r="ER163" i="61"/>
  <c r="EP163" i="61"/>
  <c r="EO163" i="61"/>
  <c r="EN163" i="61"/>
  <c r="EM163" i="61"/>
  <c r="EL163" i="61"/>
  <c r="EK163" i="61"/>
  <c r="EJ163" i="61"/>
  <c r="EI163" i="61"/>
  <c r="EH163" i="61"/>
  <c r="EG163" i="61"/>
  <c r="EF163" i="61"/>
  <c r="EE163" i="61"/>
  <c r="ED163" i="61"/>
  <c r="EC163" i="61"/>
  <c r="EB163" i="61"/>
  <c r="EA163" i="61"/>
  <c r="DX163" i="61"/>
  <c r="DM163" i="61"/>
  <c r="DK163" i="61"/>
  <c r="DJ163" i="61"/>
  <c r="DI163" i="61"/>
  <c r="DE163" i="61"/>
  <c r="FF162" i="61"/>
  <c r="FE162" i="61"/>
  <c r="FD162" i="61"/>
  <c r="FC162" i="61"/>
  <c r="FB162" i="61"/>
  <c r="FA162" i="61"/>
  <c r="EZ162" i="61"/>
  <c r="EY162" i="61"/>
  <c r="EX162" i="61"/>
  <c r="EW162" i="61"/>
  <c r="EV162" i="61"/>
  <c r="EU162" i="61"/>
  <c r="ER162" i="61"/>
  <c r="EP162" i="61"/>
  <c r="EO162" i="61"/>
  <c r="EN162" i="61"/>
  <c r="EM162" i="61"/>
  <c r="EL162" i="61"/>
  <c r="EK162" i="61"/>
  <c r="EJ162" i="61"/>
  <c r="EI162" i="61"/>
  <c r="EH162" i="61"/>
  <c r="EG162" i="61"/>
  <c r="EF162" i="61"/>
  <c r="EE162" i="61"/>
  <c r="ED162" i="61"/>
  <c r="EC162" i="61"/>
  <c r="EB162" i="61"/>
  <c r="EA162" i="61"/>
  <c r="DX162" i="61"/>
  <c r="DM162" i="61"/>
  <c r="DK162" i="61"/>
  <c r="DJ162" i="61"/>
  <c r="DI162" i="61"/>
  <c r="DE162" i="61"/>
  <c r="FF161" i="61"/>
  <c r="FE161" i="61"/>
  <c r="FD161" i="61"/>
  <c r="FC161" i="61"/>
  <c r="FB161" i="61"/>
  <c r="FA161" i="61"/>
  <c r="EZ161" i="61"/>
  <c r="EY161" i="61"/>
  <c r="EX161" i="61"/>
  <c r="EW161" i="61"/>
  <c r="EV161" i="61"/>
  <c r="EU161" i="61"/>
  <c r="ER161" i="61"/>
  <c r="EP161" i="61"/>
  <c r="EO161" i="61"/>
  <c r="EN161" i="61"/>
  <c r="EM161" i="61"/>
  <c r="EL161" i="61"/>
  <c r="EK161" i="61"/>
  <c r="EJ161" i="61"/>
  <c r="EI161" i="61"/>
  <c r="EH161" i="61"/>
  <c r="EG161" i="61"/>
  <c r="EF161" i="61"/>
  <c r="EE161" i="61"/>
  <c r="ED161" i="61"/>
  <c r="EC161" i="61"/>
  <c r="EB161" i="61"/>
  <c r="EA161" i="61"/>
  <c r="DX161" i="61"/>
  <c r="DM161" i="61"/>
  <c r="DK161" i="61"/>
  <c r="DJ161" i="61"/>
  <c r="DI161" i="61"/>
  <c r="DE161" i="61"/>
  <c r="FF160" i="61"/>
  <c r="FE160" i="61"/>
  <c r="FD160" i="61"/>
  <c r="FC160" i="61"/>
  <c r="FB160" i="61"/>
  <c r="FA160" i="61"/>
  <c r="EZ160" i="61"/>
  <c r="EY160" i="61"/>
  <c r="EX160" i="61"/>
  <c r="EW160" i="61"/>
  <c r="EV160" i="61"/>
  <c r="EU160" i="61"/>
  <c r="ER160" i="61"/>
  <c r="EP160" i="61"/>
  <c r="EO160" i="61"/>
  <c r="EN160" i="61"/>
  <c r="EM160" i="61"/>
  <c r="EL160" i="61"/>
  <c r="EK160" i="61"/>
  <c r="EJ160" i="61"/>
  <c r="EI160" i="61"/>
  <c r="EH160" i="61"/>
  <c r="EG160" i="61"/>
  <c r="EF160" i="61"/>
  <c r="EE160" i="61"/>
  <c r="ED160" i="61"/>
  <c r="EC160" i="61"/>
  <c r="EB160" i="61"/>
  <c r="EA160" i="61"/>
  <c r="DX160" i="61"/>
  <c r="DM160" i="61"/>
  <c r="DK160" i="61"/>
  <c r="DJ160" i="61"/>
  <c r="DI160" i="61"/>
  <c r="DE160" i="61"/>
  <c r="FF159" i="61"/>
  <c r="FE159" i="61"/>
  <c r="FD159" i="61"/>
  <c r="FC159" i="61"/>
  <c r="FB159" i="61"/>
  <c r="FA159" i="61"/>
  <c r="EZ159" i="61"/>
  <c r="EY159" i="61"/>
  <c r="EX159" i="61"/>
  <c r="EW159" i="61"/>
  <c r="EV159" i="61"/>
  <c r="EU159" i="61"/>
  <c r="ER159" i="61"/>
  <c r="EP159" i="61"/>
  <c r="EO159" i="61"/>
  <c r="EN159" i="61"/>
  <c r="EM159" i="61"/>
  <c r="EL159" i="61"/>
  <c r="EK159" i="61"/>
  <c r="EJ159" i="61"/>
  <c r="EI159" i="61"/>
  <c r="EH159" i="61"/>
  <c r="EG159" i="61"/>
  <c r="EF159" i="61"/>
  <c r="EE159" i="61"/>
  <c r="ED159" i="61"/>
  <c r="EC159" i="61"/>
  <c r="EB159" i="61"/>
  <c r="EA159" i="61"/>
  <c r="DX159" i="61"/>
  <c r="DM159" i="61"/>
  <c r="DK159" i="61"/>
  <c r="DJ159" i="61"/>
  <c r="DI159" i="61"/>
  <c r="DE159" i="61"/>
  <c r="FF158" i="61"/>
  <c r="FE158" i="61"/>
  <c r="FD158" i="61"/>
  <c r="FC158" i="61"/>
  <c r="FB158" i="61"/>
  <c r="FA158" i="61"/>
  <c r="EZ158" i="61"/>
  <c r="EY158" i="61"/>
  <c r="EX158" i="61"/>
  <c r="EW158" i="61"/>
  <c r="EV158" i="61"/>
  <c r="EU158" i="61"/>
  <c r="ER158" i="61"/>
  <c r="EP158" i="61"/>
  <c r="EO158" i="61"/>
  <c r="EN158" i="61"/>
  <c r="EM158" i="61"/>
  <c r="EL158" i="61"/>
  <c r="EK158" i="61"/>
  <c r="EJ158" i="61"/>
  <c r="EI158" i="61"/>
  <c r="EH158" i="61"/>
  <c r="EG158" i="61"/>
  <c r="EF158" i="61"/>
  <c r="EE158" i="61"/>
  <c r="ED158" i="61"/>
  <c r="EC158" i="61"/>
  <c r="EB158" i="61"/>
  <c r="EA158" i="61"/>
  <c r="DX158" i="61"/>
  <c r="DM158" i="61"/>
  <c r="DK158" i="61"/>
  <c r="DJ158" i="61"/>
  <c r="DI158" i="61"/>
  <c r="DE158" i="61"/>
  <c r="FF157" i="61"/>
  <c r="FE157" i="61"/>
  <c r="FD157" i="61"/>
  <c r="FC157" i="61"/>
  <c r="FB157" i="61"/>
  <c r="FA157" i="61"/>
  <c r="EZ157" i="61"/>
  <c r="EY157" i="61"/>
  <c r="EX157" i="61"/>
  <c r="EW157" i="61"/>
  <c r="EV157" i="61"/>
  <c r="EU157" i="61"/>
  <c r="ER157" i="61"/>
  <c r="EP157" i="61"/>
  <c r="EO157" i="61"/>
  <c r="EN157" i="61"/>
  <c r="EM157" i="61"/>
  <c r="EL157" i="61"/>
  <c r="EK157" i="61"/>
  <c r="EJ157" i="61"/>
  <c r="EI157" i="61"/>
  <c r="EH157" i="61"/>
  <c r="EG157" i="61"/>
  <c r="EF157" i="61"/>
  <c r="EE157" i="61"/>
  <c r="ED157" i="61"/>
  <c r="EC157" i="61"/>
  <c r="EB157" i="61"/>
  <c r="EA157" i="61"/>
  <c r="DX157" i="61"/>
  <c r="DM157" i="61"/>
  <c r="DK157" i="61"/>
  <c r="DJ157" i="61"/>
  <c r="DI157" i="61"/>
  <c r="DE157" i="61"/>
  <c r="FF156" i="61"/>
  <c r="FE156" i="61"/>
  <c r="FD156" i="61"/>
  <c r="FC156" i="61"/>
  <c r="FB156" i="61"/>
  <c r="FA156" i="61"/>
  <c r="EZ156" i="61"/>
  <c r="EY156" i="61"/>
  <c r="EX156" i="61"/>
  <c r="EW156" i="61"/>
  <c r="EV156" i="61"/>
  <c r="EU156" i="61"/>
  <c r="ER156" i="61"/>
  <c r="EP156" i="61"/>
  <c r="EO156" i="61"/>
  <c r="EN156" i="61"/>
  <c r="EM156" i="61"/>
  <c r="EL156" i="61"/>
  <c r="EK156" i="61"/>
  <c r="EJ156" i="61"/>
  <c r="EI156" i="61"/>
  <c r="EH156" i="61"/>
  <c r="EG156" i="61"/>
  <c r="EF156" i="61"/>
  <c r="EE156" i="61"/>
  <c r="ED156" i="61"/>
  <c r="EC156" i="61"/>
  <c r="EB156" i="61"/>
  <c r="EA156" i="61"/>
  <c r="DX156" i="61"/>
  <c r="DM156" i="61"/>
  <c r="DK156" i="61"/>
  <c r="DJ156" i="61"/>
  <c r="DI156" i="61"/>
  <c r="DE156" i="61"/>
  <c r="FF155" i="61"/>
  <c r="FE155" i="61"/>
  <c r="FD155" i="61"/>
  <c r="FC155" i="61"/>
  <c r="FB155" i="61"/>
  <c r="FA155" i="61"/>
  <c r="EZ155" i="61"/>
  <c r="EY155" i="61"/>
  <c r="EX155" i="61"/>
  <c r="EW155" i="61"/>
  <c r="EV155" i="61"/>
  <c r="EU155" i="61"/>
  <c r="ER155" i="61"/>
  <c r="EP155" i="61"/>
  <c r="EO155" i="61"/>
  <c r="EN155" i="61"/>
  <c r="EM155" i="61"/>
  <c r="EL155" i="61"/>
  <c r="EK155" i="61"/>
  <c r="EJ155" i="61"/>
  <c r="EI155" i="61"/>
  <c r="EH155" i="61"/>
  <c r="EG155" i="61"/>
  <c r="EF155" i="61"/>
  <c r="EE155" i="61"/>
  <c r="ED155" i="61"/>
  <c r="EC155" i="61"/>
  <c r="EB155" i="61"/>
  <c r="EA155" i="61"/>
  <c r="DX155" i="61"/>
  <c r="DM155" i="61"/>
  <c r="DK155" i="61"/>
  <c r="DJ155" i="61"/>
  <c r="DI155" i="61"/>
  <c r="DE155" i="61"/>
  <c r="FF154" i="61"/>
  <c r="FE154" i="61"/>
  <c r="FD154" i="61"/>
  <c r="FC154" i="61"/>
  <c r="FB154" i="61"/>
  <c r="FA154" i="61"/>
  <c r="EZ154" i="61"/>
  <c r="EY154" i="61"/>
  <c r="EX154" i="61"/>
  <c r="EW154" i="61"/>
  <c r="EV154" i="61"/>
  <c r="EU154" i="61"/>
  <c r="ER154" i="61"/>
  <c r="EP154" i="61"/>
  <c r="EO154" i="61"/>
  <c r="EN154" i="61"/>
  <c r="EM154" i="61"/>
  <c r="EL154" i="61"/>
  <c r="EK154" i="61"/>
  <c r="EJ154" i="61"/>
  <c r="EI154" i="61"/>
  <c r="EH154" i="61"/>
  <c r="EG154" i="61"/>
  <c r="EF154" i="61"/>
  <c r="EE154" i="61"/>
  <c r="ED154" i="61"/>
  <c r="EC154" i="61"/>
  <c r="EB154" i="61"/>
  <c r="EA154" i="61"/>
  <c r="DX154" i="61"/>
  <c r="DM154" i="61"/>
  <c r="DK154" i="61"/>
  <c r="DJ154" i="61"/>
  <c r="DI154" i="61"/>
  <c r="DE154" i="61"/>
  <c r="FF153" i="61"/>
  <c r="FE153" i="61"/>
  <c r="FD153" i="61"/>
  <c r="FC153" i="61"/>
  <c r="FB153" i="61"/>
  <c r="FA153" i="61"/>
  <c r="EZ153" i="61"/>
  <c r="EY153" i="61"/>
  <c r="EX153" i="61"/>
  <c r="EW153" i="61"/>
  <c r="EV153" i="61"/>
  <c r="EU153" i="61"/>
  <c r="ER153" i="61"/>
  <c r="EP153" i="61"/>
  <c r="EO153" i="61"/>
  <c r="EN153" i="61"/>
  <c r="EM153" i="61"/>
  <c r="EL153" i="61"/>
  <c r="EK153" i="61"/>
  <c r="EJ153" i="61"/>
  <c r="EI153" i="61"/>
  <c r="EH153" i="61"/>
  <c r="EG153" i="61"/>
  <c r="EF153" i="61"/>
  <c r="EE153" i="61"/>
  <c r="ED153" i="61"/>
  <c r="EC153" i="61"/>
  <c r="EB153" i="61"/>
  <c r="EA153" i="61"/>
  <c r="DX153" i="61"/>
  <c r="DM153" i="61"/>
  <c r="DK153" i="61"/>
  <c r="DJ153" i="61"/>
  <c r="DI153" i="61"/>
  <c r="DE153" i="61"/>
  <c r="FF152" i="61"/>
  <c r="FE152" i="61"/>
  <c r="FD152" i="61"/>
  <c r="FC152" i="61"/>
  <c r="FB152" i="61"/>
  <c r="FA152" i="61"/>
  <c r="EZ152" i="61"/>
  <c r="EY152" i="61"/>
  <c r="EX152" i="61"/>
  <c r="EW152" i="61"/>
  <c r="EV152" i="61"/>
  <c r="EU152" i="61"/>
  <c r="ER152" i="61"/>
  <c r="EP152" i="61"/>
  <c r="EO152" i="61"/>
  <c r="EN152" i="61"/>
  <c r="EM152" i="61"/>
  <c r="EL152" i="61"/>
  <c r="EK152" i="61"/>
  <c r="EJ152" i="61"/>
  <c r="EI152" i="61"/>
  <c r="EH152" i="61"/>
  <c r="EG152" i="61"/>
  <c r="EF152" i="61"/>
  <c r="EE152" i="61"/>
  <c r="ED152" i="61"/>
  <c r="EC152" i="61"/>
  <c r="EB152" i="61"/>
  <c r="EA152" i="61"/>
  <c r="DX152" i="61"/>
  <c r="DM152" i="61"/>
  <c r="DK152" i="61"/>
  <c r="DJ152" i="61"/>
  <c r="DI152" i="61"/>
  <c r="DE152" i="61"/>
  <c r="FF151" i="61"/>
  <c r="FE151" i="61"/>
  <c r="FD151" i="61"/>
  <c r="FC151" i="61"/>
  <c r="FB151" i="61"/>
  <c r="FA151" i="61"/>
  <c r="EZ151" i="61"/>
  <c r="EY151" i="61"/>
  <c r="EX151" i="61"/>
  <c r="EW151" i="61"/>
  <c r="EV151" i="61"/>
  <c r="EU151" i="61"/>
  <c r="ER151" i="61"/>
  <c r="EP151" i="61"/>
  <c r="EO151" i="61"/>
  <c r="EN151" i="61"/>
  <c r="EM151" i="61"/>
  <c r="EL151" i="61"/>
  <c r="EK151" i="61"/>
  <c r="EJ151" i="61"/>
  <c r="EI151" i="61"/>
  <c r="EH151" i="61"/>
  <c r="EG151" i="61"/>
  <c r="EF151" i="61"/>
  <c r="EE151" i="61"/>
  <c r="ED151" i="61"/>
  <c r="EC151" i="61"/>
  <c r="EB151" i="61"/>
  <c r="EA151" i="61"/>
  <c r="DX151" i="61"/>
  <c r="DM151" i="61"/>
  <c r="DK151" i="61"/>
  <c r="DJ151" i="61"/>
  <c r="DI151" i="61"/>
  <c r="DE151" i="61"/>
  <c r="FF150" i="61"/>
  <c r="FE150" i="61"/>
  <c r="FD150" i="61"/>
  <c r="FC150" i="61"/>
  <c r="FB150" i="61"/>
  <c r="FA150" i="61"/>
  <c r="EZ150" i="61"/>
  <c r="EY150" i="61"/>
  <c r="EX150" i="61"/>
  <c r="EW150" i="61"/>
  <c r="EV150" i="61"/>
  <c r="EU150" i="61"/>
  <c r="ER150" i="61"/>
  <c r="EP150" i="61"/>
  <c r="EO150" i="61"/>
  <c r="EN150" i="61"/>
  <c r="EM150" i="61"/>
  <c r="EL150" i="61"/>
  <c r="EK150" i="61"/>
  <c r="EJ150" i="61"/>
  <c r="EI150" i="61"/>
  <c r="EH150" i="61"/>
  <c r="EG150" i="61"/>
  <c r="EF150" i="61"/>
  <c r="EE150" i="61"/>
  <c r="ED150" i="61"/>
  <c r="EC150" i="61"/>
  <c r="EB150" i="61"/>
  <c r="EA150" i="61"/>
  <c r="DX150" i="61"/>
  <c r="DM150" i="61"/>
  <c r="DK150" i="61"/>
  <c r="DJ150" i="61"/>
  <c r="DI150" i="61"/>
  <c r="DE150" i="61"/>
  <c r="FF149" i="61"/>
  <c r="FE149" i="61"/>
  <c r="FD149" i="61"/>
  <c r="FC149" i="61"/>
  <c r="FB149" i="61"/>
  <c r="FA149" i="61"/>
  <c r="EZ149" i="61"/>
  <c r="EY149" i="61"/>
  <c r="EX149" i="61"/>
  <c r="EW149" i="61"/>
  <c r="EV149" i="61"/>
  <c r="EU149" i="61"/>
  <c r="ER149" i="61"/>
  <c r="EP149" i="61"/>
  <c r="EO149" i="61"/>
  <c r="EN149" i="61"/>
  <c r="EM149" i="61"/>
  <c r="EL149" i="61"/>
  <c r="EK149" i="61"/>
  <c r="EJ149" i="61"/>
  <c r="EI149" i="61"/>
  <c r="EH149" i="61"/>
  <c r="EG149" i="61"/>
  <c r="EF149" i="61"/>
  <c r="EE149" i="61"/>
  <c r="ED149" i="61"/>
  <c r="EC149" i="61"/>
  <c r="EB149" i="61"/>
  <c r="EA149" i="61"/>
  <c r="DX149" i="61"/>
  <c r="DM149" i="61"/>
  <c r="DK149" i="61"/>
  <c r="DJ149" i="61"/>
  <c r="DI149" i="61"/>
  <c r="DE149" i="61"/>
  <c r="FF148" i="61"/>
  <c r="FE148" i="61"/>
  <c r="FD148" i="61"/>
  <c r="FC148" i="61"/>
  <c r="FB148" i="61"/>
  <c r="FA148" i="61"/>
  <c r="EZ148" i="61"/>
  <c r="EY148" i="61"/>
  <c r="EX148" i="61"/>
  <c r="EW148" i="61"/>
  <c r="EV148" i="61"/>
  <c r="EU148" i="61"/>
  <c r="ER148" i="61"/>
  <c r="EP148" i="61"/>
  <c r="EO148" i="61"/>
  <c r="EN148" i="61"/>
  <c r="EM148" i="61"/>
  <c r="EL148" i="61"/>
  <c r="EK148" i="61"/>
  <c r="EJ148" i="61"/>
  <c r="EI148" i="61"/>
  <c r="EH148" i="61"/>
  <c r="EG148" i="61"/>
  <c r="EF148" i="61"/>
  <c r="EE148" i="61"/>
  <c r="ED148" i="61"/>
  <c r="EC148" i="61"/>
  <c r="EB148" i="61"/>
  <c r="EA148" i="61"/>
  <c r="DX148" i="61"/>
  <c r="DM148" i="61"/>
  <c r="DK148" i="61"/>
  <c r="DJ148" i="61"/>
  <c r="DI148" i="61"/>
  <c r="DE148" i="61"/>
  <c r="FF147" i="61"/>
  <c r="FE147" i="61"/>
  <c r="FD147" i="61"/>
  <c r="FC147" i="61"/>
  <c r="FB147" i="61"/>
  <c r="FA147" i="61"/>
  <c r="EZ147" i="61"/>
  <c r="EY147" i="61"/>
  <c r="EX147" i="61"/>
  <c r="EW147" i="61"/>
  <c r="EV147" i="61"/>
  <c r="EU147" i="61"/>
  <c r="ER147" i="61"/>
  <c r="EP147" i="61"/>
  <c r="EO147" i="61"/>
  <c r="EN147" i="61"/>
  <c r="EM147" i="61"/>
  <c r="EL147" i="61"/>
  <c r="EK147" i="61"/>
  <c r="EJ147" i="61"/>
  <c r="EI147" i="61"/>
  <c r="EH147" i="61"/>
  <c r="EG147" i="61"/>
  <c r="EF147" i="61"/>
  <c r="EE147" i="61"/>
  <c r="ED147" i="61"/>
  <c r="EC147" i="61"/>
  <c r="EB147" i="61"/>
  <c r="EA147" i="61"/>
  <c r="DX147" i="61"/>
  <c r="DM147" i="61"/>
  <c r="DK147" i="61"/>
  <c r="DJ147" i="61"/>
  <c r="DI147" i="61"/>
  <c r="DE147" i="61"/>
  <c r="FF146" i="61"/>
  <c r="FE146" i="61"/>
  <c r="FD146" i="61"/>
  <c r="FC146" i="61"/>
  <c r="FB146" i="61"/>
  <c r="FA146" i="61"/>
  <c r="EZ146" i="61"/>
  <c r="EY146" i="61"/>
  <c r="EX146" i="61"/>
  <c r="EW146" i="61"/>
  <c r="EV146" i="61"/>
  <c r="EU146" i="61"/>
  <c r="ER146" i="61"/>
  <c r="EP146" i="61"/>
  <c r="EO146" i="61"/>
  <c r="EN146" i="61"/>
  <c r="EM146" i="61"/>
  <c r="EL146" i="61"/>
  <c r="EK146" i="61"/>
  <c r="EJ146" i="61"/>
  <c r="EI146" i="61"/>
  <c r="EH146" i="61"/>
  <c r="EG146" i="61"/>
  <c r="EF146" i="61"/>
  <c r="EE146" i="61"/>
  <c r="ED146" i="61"/>
  <c r="EC146" i="61"/>
  <c r="EB146" i="61"/>
  <c r="EA146" i="61"/>
  <c r="DX146" i="61"/>
  <c r="DM146" i="61"/>
  <c r="DK146" i="61"/>
  <c r="DJ146" i="61"/>
  <c r="DI146" i="61"/>
  <c r="DE146" i="61"/>
  <c r="FF145" i="61"/>
  <c r="FE145" i="61"/>
  <c r="FD145" i="61"/>
  <c r="FC145" i="61"/>
  <c r="FB145" i="61"/>
  <c r="FA145" i="61"/>
  <c r="EZ145" i="61"/>
  <c r="EY145" i="61"/>
  <c r="EX145" i="61"/>
  <c r="EW145" i="61"/>
  <c r="EV145" i="61"/>
  <c r="EU145" i="61"/>
  <c r="ER145" i="61"/>
  <c r="EP145" i="61"/>
  <c r="EO145" i="61"/>
  <c r="EN145" i="61"/>
  <c r="EM145" i="61"/>
  <c r="EL145" i="61"/>
  <c r="EK145" i="61"/>
  <c r="EJ145" i="61"/>
  <c r="EI145" i="61"/>
  <c r="EH145" i="61"/>
  <c r="EG145" i="61"/>
  <c r="EF145" i="61"/>
  <c r="EE145" i="61"/>
  <c r="ED145" i="61"/>
  <c r="EC145" i="61"/>
  <c r="EB145" i="61"/>
  <c r="EA145" i="61"/>
  <c r="DX145" i="61"/>
  <c r="DM145" i="61"/>
  <c r="DK145" i="61"/>
  <c r="DJ145" i="61"/>
  <c r="DI145" i="61"/>
  <c r="DE145" i="61"/>
  <c r="FF144" i="61"/>
  <c r="FE144" i="61"/>
  <c r="FD144" i="61"/>
  <c r="FC144" i="61"/>
  <c r="FB144" i="61"/>
  <c r="FA144" i="61"/>
  <c r="EZ144" i="61"/>
  <c r="EY144" i="61"/>
  <c r="EX144" i="61"/>
  <c r="EW144" i="61"/>
  <c r="EV144" i="61"/>
  <c r="EU144" i="61"/>
  <c r="ER144" i="61"/>
  <c r="EP144" i="61"/>
  <c r="EO144" i="61"/>
  <c r="EN144" i="61"/>
  <c r="EM144" i="61"/>
  <c r="EL144" i="61"/>
  <c r="EK144" i="61"/>
  <c r="EJ144" i="61"/>
  <c r="EI144" i="61"/>
  <c r="EH144" i="61"/>
  <c r="EG144" i="61"/>
  <c r="EF144" i="61"/>
  <c r="EE144" i="61"/>
  <c r="ED144" i="61"/>
  <c r="EC144" i="61"/>
  <c r="EB144" i="61"/>
  <c r="EA144" i="61"/>
  <c r="DX144" i="61"/>
  <c r="DM144" i="61"/>
  <c r="DK144" i="61"/>
  <c r="DJ144" i="61"/>
  <c r="DI144" i="61"/>
  <c r="DE144" i="61"/>
  <c r="FF143" i="61"/>
  <c r="FE143" i="61"/>
  <c r="FD143" i="61"/>
  <c r="FC143" i="61"/>
  <c r="FB143" i="61"/>
  <c r="FA143" i="61"/>
  <c r="EZ143" i="61"/>
  <c r="EY143" i="61"/>
  <c r="EX143" i="61"/>
  <c r="EW143" i="61"/>
  <c r="EV143" i="61"/>
  <c r="EU143" i="61"/>
  <c r="ER143" i="61"/>
  <c r="EP143" i="61"/>
  <c r="EO143" i="61"/>
  <c r="EN143" i="61"/>
  <c r="EM143" i="61"/>
  <c r="EL143" i="61"/>
  <c r="EK143" i="61"/>
  <c r="EJ143" i="61"/>
  <c r="EI143" i="61"/>
  <c r="EH143" i="61"/>
  <c r="EG143" i="61"/>
  <c r="EF143" i="61"/>
  <c r="EE143" i="61"/>
  <c r="ED143" i="61"/>
  <c r="EC143" i="61"/>
  <c r="EB143" i="61"/>
  <c r="EA143" i="61"/>
  <c r="DX143" i="61"/>
  <c r="DM143" i="61"/>
  <c r="DK143" i="61"/>
  <c r="DJ143" i="61"/>
  <c r="DI143" i="61"/>
  <c r="DE143" i="61"/>
  <c r="FF142" i="61"/>
  <c r="FE142" i="61"/>
  <c r="FD142" i="61"/>
  <c r="FC142" i="61"/>
  <c r="FB142" i="61"/>
  <c r="FA142" i="61"/>
  <c r="EZ142" i="61"/>
  <c r="EY142" i="61"/>
  <c r="EX142" i="61"/>
  <c r="EW142" i="61"/>
  <c r="EV142" i="61"/>
  <c r="EU142" i="61"/>
  <c r="ER142" i="61"/>
  <c r="EP142" i="61"/>
  <c r="EO142" i="61"/>
  <c r="EN142" i="61"/>
  <c r="EM142" i="61"/>
  <c r="EL142" i="61"/>
  <c r="EK142" i="61"/>
  <c r="EJ142" i="61"/>
  <c r="EI142" i="61"/>
  <c r="EH142" i="61"/>
  <c r="EG142" i="61"/>
  <c r="EF142" i="61"/>
  <c r="EE142" i="61"/>
  <c r="ED142" i="61"/>
  <c r="EC142" i="61"/>
  <c r="EB142" i="61"/>
  <c r="EA142" i="61"/>
  <c r="DX142" i="61"/>
  <c r="DM142" i="61"/>
  <c r="DK142" i="61"/>
  <c r="DJ142" i="61"/>
  <c r="DI142" i="61"/>
  <c r="DE142" i="61"/>
  <c r="FF141" i="61"/>
  <c r="FE141" i="61"/>
  <c r="FD141" i="61"/>
  <c r="FC141" i="61"/>
  <c r="FB141" i="61"/>
  <c r="FA141" i="61"/>
  <c r="EZ141" i="61"/>
  <c r="EY141" i="61"/>
  <c r="EX141" i="61"/>
  <c r="EW141" i="61"/>
  <c r="EV141" i="61"/>
  <c r="EU141" i="61"/>
  <c r="ER141" i="61"/>
  <c r="EP141" i="61"/>
  <c r="EO141" i="61"/>
  <c r="EN141" i="61"/>
  <c r="EM141" i="61"/>
  <c r="EL141" i="61"/>
  <c r="EK141" i="61"/>
  <c r="EJ141" i="61"/>
  <c r="EI141" i="61"/>
  <c r="EH141" i="61"/>
  <c r="EG141" i="61"/>
  <c r="EF141" i="61"/>
  <c r="EE141" i="61"/>
  <c r="ED141" i="61"/>
  <c r="EC141" i="61"/>
  <c r="EB141" i="61"/>
  <c r="EA141" i="61"/>
  <c r="DX141" i="61"/>
  <c r="DM141" i="61"/>
  <c r="DK141" i="61"/>
  <c r="DJ141" i="61"/>
  <c r="DI141" i="61"/>
  <c r="DE141" i="61"/>
  <c r="FF140" i="61"/>
  <c r="FE140" i="61"/>
  <c r="FD140" i="61"/>
  <c r="FC140" i="61"/>
  <c r="FB140" i="61"/>
  <c r="FA140" i="61"/>
  <c r="EZ140" i="61"/>
  <c r="EY140" i="61"/>
  <c r="EX140" i="61"/>
  <c r="EW140" i="61"/>
  <c r="EV140" i="61"/>
  <c r="EU140" i="61"/>
  <c r="ER140" i="61"/>
  <c r="EP140" i="61"/>
  <c r="EO140" i="61"/>
  <c r="EN140" i="61"/>
  <c r="EM140" i="61"/>
  <c r="EL140" i="61"/>
  <c r="EK140" i="61"/>
  <c r="EJ140" i="61"/>
  <c r="EI140" i="61"/>
  <c r="EH140" i="61"/>
  <c r="EG140" i="61"/>
  <c r="EF140" i="61"/>
  <c r="EE140" i="61"/>
  <c r="ED140" i="61"/>
  <c r="EC140" i="61"/>
  <c r="EB140" i="61"/>
  <c r="EA140" i="61"/>
  <c r="DX140" i="61"/>
  <c r="DM140" i="61"/>
  <c r="DK140" i="61"/>
  <c r="DJ140" i="61"/>
  <c r="DI140" i="61"/>
  <c r="DE140" i="61"/>
  <c r="FF139" i="61"/>
  <c r="FE139" i="61"/>
  <c r="FD139" i="61"/>
  <c r="FC139" i="61"/>
  <c r="FB139" i="61"/>
  <c r="FA139" i="61"/>
  <c r="EZ139" i="61"/>
  <c r="EY139" i="61"/>
  <c r="EX139" i="61"/>
  <c r="EW139" i="61"/>
  <c r="EV139" i="61"/>
  <c r="EU139" i="61"/>
  <c r="ER139" i="61"/>
  <c r="EP139" i="61"/>
  <c r="EO139" i="61"/>
  <c r="EN139" i="61"/>
  <c r="EM139" i="61"/>
  <c r="EL139" i="61"/>
  <c r="EK139" i="61"/>
  <c r="EJ139" i="61"/>
  <c r="EI139" i="61"/>
  <c r="EH139" i="61"/>
  <c r="EG139" i="61"/>
  <c r="EF139" i="61"/>
  <c r="EE139" i="61"/>
  <c r="ED139" i="61"/>
  <c r="EC139" i="61"/>
  <c r="EB139" i="61"/>
  <c r="EA139" i="61"/>
  <c r="DX139" i="61"/>
  <c r="DM139" i="61"/>
  <c r="DK139" i="61"/>
  <c r="DJ139" i="61"/>
  <c r="DI139" i="61"/>
  <c r="DE139" i="61"/>
  <c r="FF138" i="61"/>
  <c r="FE138" i="61"/>
  <c r="FD138" i="61"/>
  <c r="FC138" i="61"/>
  <c r="FB138" i="61"/>
  <c r="FA138" i="61"/>
  <c r="EZ138" i="61"/>
  <c r="EY138" i="61"/>
  <c r="EX138" i="61"/>
  <c r="EW138" i="61"/>
  <c r="EV138" i="61"/>
  <c r="EU138" i="61"/>
  <c r="ER138" i="61"/>
  <c r="EP138" i="61"/>
  <c r="EO138" i="61"/>
  <c r="EN138" i="61"/>
  <c r="EM138" i="61"/>
  <c r="EL138" i="61"/>
  <c r="EK138" i="61"/>
  <c r="EJ138" i="61"/>
  <c r="EI138" i="61"/>
  <c r="EH138" i="61"/>
  <c r="EG138" i="61"/>
  <c r="EF138" i="61"/>
  <c r="EE138" i="61"/>
  <c r="ED138" i="61"/>
  <c r="EC138" i="61"/>
  <c r="EB138" i="61"/>
  <c r="EA138" i="61"/>
  <c r="DX138" i="61"/>
  <c r="DM138" i="61"/>
  <c r="DK138" i="61"/>
  <c r="DJ138" i="61"/>
  <c r="DI138" i="61"/>
  <c r="DE138" i="61"/>
  <c r="FF137" i="61"/>
  <c r="FE137" i="61"/>
  <c r="FD137" i="61"/>
  <c r="FC137" i="61"/>
  <c r="FB137" i="61"/>
  <c r="FA137" i="61"/>
  <c r="EZ137" i="61"/>
  <c r="EY137" i="61"/>
  <c r="EX137" i="61"/>
  <c r="EW137" i="61"/>
  <c r="EV137" i="61"/>
  <c r="EU137" i="61"/>
  <c r="ER137" i="61"/>
  <c r="EP137" i="61"/>
  <c r="EO137" i="61"/>
  <c r="EN137" i="61"/>
  <c r="EM137" i="61"/>
  <c r="EL137" i="61"/>
  <c r="EK137" i="61"/>
  <c r="EJ137" i="61"/>
  <c r="EI137" i="61"/>
  <c r="EH137" i="61"/>
  <c r="EG137" i="61"/>
  <c r="EF137" i="61"/>
  <c r="EE137" i="61"/>
  <c r="ED137" i="61"/>
  <c r="EC137" i="61"/>
  <c r="EB137" i="61"/>
  <c r="EA137" i="61"/>
  <c r="DX137" i="61"/>
  <c r="DM137" i="61"/>
  <c r="DK137" i="61"/>
  <c r="DJ137" i="61"/>
  <c r="DI137" i="61"/>
  <c r="DE137" i="61"/>
  <c r="FF136" i="61"/>
  <c r="FE136" i="61"/>
  <c r="FD136" i="61"/>
  <c r="FC136" i="61"/>
  <c r="FB136" i="61"/>
  <c r="FA136" i="61"/>
  <c r="EZ136" i="61"/>
  <c r="EY136" i="61"/>
  <c r="EX136" i="61"/>
  <c r="EW136" i="61"/>
  <c r="EV136" i="61"/>
  <c r="EU136" i="61"/>
  <c r="ER136" i="61"/>
  <c r="EP136" i="61"/>
  <c r="EO136" i="61"/>
  <c r="EN136" i="61"/>
  <c r="EM136" i="61"/>
  <c r="EL136" i="61"/>
  <c r="EK136" i="61"/>
  <c r="EJ136" i="61"/>
  <c r="EI136" i="61"/>
  <c r="EH136" i="61"/>
  <c r="EG136" i="61"/>
  <c r="EF136" i="61"/>
  <c r="EE136" i="61"/>
  <c r="ED136" i="61"/>
  <c r="EC136" i="61"/>
  <c r="EB136" i="61"/>
  <c r="EA136" i="61"/>
  <c r="DX136" i="61"/>
  <c r="DM136" i="61"/>
  <c r="DK136" i="61"/>
  <c r="DJ136" i="61"/>
  <c r="DI136" i="61"/>
  <c r="DE136" i="61"/>
  <c r="FF135" i="61"/>
  <c r="FE135" i="61"/>
  <c r="FD135" i="61"/>
  <c r="FC135" i="61"/>
  <c r="FB135" i="61"/>
  <c r="FA135" i="61"/>
  <c r="EZ135" i="61"/>
  <c r="EY135" i="61"/>
  <c r="EX135" i="61"/>
  <c r="EW135" i="61"/>
  <c r="EV135" i="61"/>
  <c r="EU135" i="61"/>
  <c r="ER135" i="61"/>
  <c r="EP135" i="61"/>
  <c r="EO135" i="61"/>
  <c r="EN135" i="61"/>
  <c r="EM135" i="61"/>
  <c r="EL135" i="61"/>
  <c r="EK135" i="61"/>
  <c r="EJ135" i="61"/>
  <c r="EI135" i="61"/>
  <c r="EH135" i="61"/>
  <c r="EG135" i="61"/>
  <c r="EF135" i="61"/>
  <c r="EE135" i="61"/>
  <c r="ED135" i="61"/>
  <c r="EC135" i="61"/>
  <c r="EB135" i="61"/>
  <c r="EA135" i="61"/>
  <c r="DX135" i="61"/>
  <c r="DM135" i="61"/>
  <c r="DK135" i="61"/>
  <c r="DJ135" i="61"/>
  <c r="DI135" i="61"/>
  <c r="DE135" i="61"/>
  <c r="FF134" i="61"/>
  <c r="FE134" i="61"/>
  <c r="FD134" i="61"/>
  <c r="FC134" i="61"/>
  <c r="FB134" i="61"/>
  <c r="FA134" i="61"/>
  <c r="EZ134" i="61"/>
  <c r="EY134" i="61"/>
  <c r="EX134" i="61"/>
  <c r="EW134" i="61"/>
  <c r="EV134" i="61"/>
  <c r="EU134" i="61"/>
  <c r="ER134" i="61"/>
  <c r="EP134" i="61"/>
  <c r="EO134" i="61"/>
  <c r="EN134" i="61"/>
  <c r="EM134" i="61"/>
  <c r="EL134" i="61"/>
  <c r="EK134" i="61"/>
  <c r="EJ134" i="61"/>
  <c r="EI134" i="61"/>
  <c r="EH134" i="61"/>
  <c r="EG134" i="61"/>
  <c r="EF134" i="61"/>
  <c r="EE134" i="61"/>
  <c r="ED134" i="61"/>
  <c r="EC134" i="61"/>
  <c r="EB134" i="61"/>
  <c r="EA134" i="61"/>
  <c r="DX134" i="61"/>
  <c r="DM134" i="61"/>
  <c r="DK134" i="61"/>
  <c r="DJ134" i="61"/>
  <c r="DI134" i="61"/>
  <c r="DE134" i="61"/>
  <c r="FF133" i="61"/>
  <c r="FE133" i="61"/>
  <c r="FD133" i="61"/>
  <c r="FC133" i="61"/>
  <c r="FB133" i="61"/>
  <c r="FA133" i="61"/>
  <c r="EZ133" i="61"/>
  <c r="EY133" i="61"/>
  <c r="EX133" i="61"/>
  <c r="EW133" i="61"/>
  <c r="EV133" i="61"/>
  <c r="EU133" i="61"/>
  <c r="ER133" i="61"/>
  <c r="EP133" i="61"/>
  <c r="EO133" i="61"/>
  <c r="EN133" i="61"/>
  <c r="EM133" i="61"/>
  <c r="EL133" i="61"/>
  <c r="EK133" i="61"/>
  <c r="EJ133" i="61"/>
  <c r="EI133" i="61"/>
  <c r="EH133" i="61"/>
  <c r="EG133" i="61"/>
  <c r="EF133" i="61"/>
  <c r="EE133" i="61"/>
  <c r="ED133" i="61"/>
  <c r="EC133" i="61"/>
  <c r="EB133" i="61"/>
  <c r="EA133" i="61"/>
  <c r="DX133" i="61"/>
  <c r="DM133" i="61"/>
  <c r="DK133" i="61"/>
  <c r="DJ133" i="61"/>
  <c r="DI133" i="61"/>
  <c r="DE133" i="61"/>
  <c r="FF132" i="61"/>
  <c r="FE132" i="61"/>
  <c r="FD132" i="61"/>
  <c r="FC132" i="61"/>
  <c r="FB132" i="61"/>
  <c r="FA132" i="61"/>
  <c r="EZ132" i="61"/>
  <c r="EY132" i="61"/>
  <c r="EX132" i="61"/>
  <c r="EW132" i="61"/>
  <c r="EV132" i="61"/>
  <c r="EU132" i="61"/>
  <c r="ER132" i="61"/>
  <c r="EP132" i="61"/>
  <c r="EO132" i="61"/>
  <c r="EN132" i="61"/>
  <c r="EM132" i="61"/>
  <c r="EL132" i="61"/>
  <c r="EK132" i="61"/>
  <c r="EJ132" i="61"/>
  <c r="EI132" i="61"/>
  <c r="EH132" i="61"/>
  <c r="EG132" i="61"/>
  <c r="EF132" i="61"/>
  <c r="EE132" i="61"/>
  <c r="ED132" i="61"/>
  <c r="EC132" i="61"/>
  <c r="EB132" i="61"/>
  <c r="EA132" i="61"/>
  <c r="DX132" i="61"/>
  <c r="DM132" i="61"/>
  <c r="DK132" i="61"/>
  <c r="DJ132" i="61"/>
  <c r="DI132" i="61"/>
  <c r="DE132" i="61"/>
  <c r="FF131" i="61"/>
  <c r="FE131" i="61"/>
  <c r="FD131" i="61"/>
  <c r="FC131" i="61"/>
  <c r="FB131" i="61"/>
  <c r="FA131" i="61"/>
  <c r="EZ131" i="61"/>
  <c r="EY131" i="61"/>
  <c r="EX131" i="61"/>
  <c r="EW131" i="61"/>
  <c r="EV131" i="61"/>
  <c r="EU131" i="61"/>
  <c r="ER131" i="61"/>
  <c r="EP131" i="61"/>
  <c r="EO131" i="61"/>
  <c r="EN131" i="61"/>
  <c r="EM131" i="61"/>
  <c r="EL131" i="61"/>
  <c r="EK131" i="61"/>
  <c r="EJ131" i="61"/>
  <c r="EI131" i="61"/>
  <c r="EH131" i="61"/>
  <c r="EG131" i="61"/>
  <c r="EF131" i="61"/>
  <c r="EE131" i="61"/>
  <c r="ED131" i="61"/>
  <c r="EC131" i="61"/>
  <c r="EB131" i="61"/>
  <c r="EA131" i="61"/>
  <c r="DX131" i="61"/>
  <c r="DM131" i="61"/>
  <c r="DK131" i="61"/>
  <c r="DJ131" i="61"/>
  <c r="DI131" i="61"/>
  <c r="DE131" i="61"/>
  <c r="FF130" i="61"/>
  <c r="FE130" i="61"/>
  <c r="FD130" i="61"/>
  <c r="FC130" i="61"/>
  <c r="FB130" i="61"/>
  <c r="FA130" i="61"/>
  <c r="EZ130" i="61"/>
  <c r="EY130" i="61"/>
  <c r="EX130" i="61"/>
  <c r="EW130" i="61"/>
  <c r="EV130" i="61"/>
  <c r="EU130" i="61"/>
  <c r="ER130" i="61"/>
  <c r="EP130" i="61"/>
  <c r="EO130" i="61"/>
  <c r="EN130" i="61"/>
  <c r="EM130" i="61"/>
  <c r="EL130" i="61"/>
  <c r="EK130" i="61"/>
  <c r="EJ130" i="61"/>
  <c r="EI130" i="61"/>
  <c r="EH130" i="61"/>
  <c r="EG130" i="61"/>
  <c r="EF130" i="61"/>
  <c r="EE130" i="61"/>
  <c r="ED130" i="61"/>
  <c r="EC130" i="61"/>
  <c r="EB130" i="61"/>
  <c r="EA130" i="61"/>
  <c r="DX130" i="61"/>
  <c r="DM130" i="61"/>
  <c r="DK130" i="61"/>
  <c r="DJ130" i="61"/>
  <c r="DI130" i="61"/>
  <c r="DE130" i="61"/>
  <c r="FF129" i="61"/>
  <c r="FE129" i="61"/>
  <c r="FD129" i="61"/>
  <c r="FC129" i="61"/>
  <c r="FB129" i="61"/>
  <c r="FA129" i="61"/>
  <c r="EZ129" i="61"/>
  <c r="EY129" i="61"/>
  <c r="EX129" i="61"/>
  <c r="EW129" i="61"/>
  <c r="EV129" i="61"/>
  <c r="EU129" i="61"/>
  <c r="ER129" i="61"/>
  <c r="EP129" i="61"/>
  <c r="EO129" i="61"/>
  <c r="EN129" i="61"/>
  <c r="EM129" i="61"/>
  <c r="EL129" i="61"/>
  <c r="EK129" i="61"/>
  <c r="EJ129" i="61"/>
  <c r="EI129" i="61"/>
  <c r="EH129" i="61"/>
  <c r="EG129" i="61"/>
  <c r="EF129" i="61"/>
  <c r="EE129" i="61"/>
  <c r="ED129" i="61"/>
  <c r="EC129" i="61"/>
  <c r="EB129" i="61"/>
  <c r="EA129" i="61"/>
  <c r="DX129" i="61"/>
  <c r="DM129" i="61"/>
  <c r="DK129" i="61"/>
  <c r="DJ129" i="61"/>
  <c r="DI129" i="61"/>
  <c r="DE129" i="61"/>
  <c r="FF128" i="61"/>
  <c r="FE128" i="61"/>
  <c r="FD128" i="61"/>
  <c r="FC128" i="61"/>
  <c r="FB128" i="61"/>
  <c r="FA128" i="61"/>
  <c r="EZ128" i="61"/>
  <c r="EY128" i="61"/>
  <c r="EX128" i="61"/>
  <c r="EW128" i="61"/>
  <c r="EV128" i="61"/>
  <c r="EU128" i="61"/>
  <c r="ER128" i="61"/>
  <c r="EP128" i="61"/>
  <c r="EO128" i="61"/>
  <c r="EN128" i="61"/>
  <c r="EM128" i="61"/>
  <c r="EL128" i="61"/>
  <c r="EK128" i="61"/>
  <c r="EJ128" i="61"/>
  <c r="EI128" i="61"/>
  <c r="EH128" i="61"/>
  <c r="EG128" i="61"/>
  <c r="EF128" i="61"/>
  <c r="EE128" i="61"/>
  <c r="ED128" i="61"/>
  <c r="EC128" i="61"/>
  <c r="EB128" i="61"/>
  <c r="EA128" i="61"/>
  <c r="DX128" i="61"/>
  <c r="DM128" i="61"/>
  <c r="DK128" i="61"/>
  <c r="DJ128" i="61"/>
  <c r="DI128" i="61"/>
  <c r="DE128" i="61"/>
  <c r="FF127" i="61"/>
  <c r="FE127" i="61"/>
  <c r="FD127" i="61"/>
  <c r="FC127" i="61"/>
  <c r="FB127" i="61"/>
  <c r="FA127" i="61"/>
  <c r="EZ127" i="61"/>
  <c r="EY127" i="61"/>
  <c r="EX127" i="61"/>
  <c r="EW127" i="61"/>
  <c r="EV127" i="61"/>
  <c r="EU127" i="61"/>
  <c r="ER127" i="61"/>
  <c r="EP127" i="61"/>
  <c r="EO127" i="61"/>
  <c r="EN127" i="61"/>
  <c r="EM127" i="61"/>
  <c r="EL127" i="61"/>
  <c r="EK127" i="61"/>
  <c r="EJ127" i="61"/>
  <c r="EI127" i="61"/>
  <c r="EH127" i="61"/>
  <c r="EG127" i="61"/>
  <c r="EF127" i="61"/>
  <c r="EE127" i="61"/>
  <c r="ED127" i="61"/>
  <c r="EC127" i="61"/>
  <c r="EB127" i="61"/>
  <c r="EA127" i="61"/>
  <c r="DX127" i="61"/>
  <c r="DM127" i="61"/>
  <c r="DK127" i="61"/>
  <c r="DJ127" i="61"/>
  <c r="DI127" i="61"/>
  <c r="DE127" i="61"/>
  <c r="FF126" i="61"/>
  <c r="FE126" i="61"/>
  <c r="FD126" i="61"/>
  <c r="FC126" i="61"/>
  <c r="FB126" i="61"/>
  <c r="FA126" i="61"/>
  <c r="EZ126" i="61"/>
  <c r="EY126" i="61"/>
  <c r="EX126" i="61"/>
  <c r="EW126" i="61"/>
  <c r="EV126" i="61"/>
  <c r="EU126" i="61"/>
  <c r="ER126" i="61"/>
  <c r="EP126" i="61"/>
  <c r="EO126" i="61"/>
  <c r="EN126" i="61"/>
  <c r="EM126" i="61"/>
  <c r="EL126" i="61"/>
  <c r="EK126" i="61"/>
  <c r="EJ126" i="61"/>
  <c r="EI126" i="61"/>
  <c r="EH126" i="61"/>
  <c r="EG126" i="61"/>
  <c r="EF126" i="61"/>
  <c r="EE126" i="61"/>
  <c r="ED126" i="61"/>
  <c r="EC126" i="61"/>
  <c r="EB126" i="61"/>
  <c r="EA126" i="61"/>
  <c r="DX126" i="61"/>
  <c r="DM126" i="61"/>
  <c r="DK126" i="61"/>
  <c r="DJ126" i="61"/>
  <c r="DI126" i="61"/>
  <c r="DE126" i="61"/>
  <c r="FF125" i="61"/>
  <c r="FE125" i="61"/>
  <c r="FD125" i="61"/>
  <c r="FC125" i="61"/>
  <c r="FB125" i="61"/>
  <c r="FA125" i="61"/>
  <c r="EZ125" i="61"/>
  <c r="EY125" i="61"/>
  <c r="EX125" i="61"/>
  <c r="EW125" i="61"/>
  <c r="EV125" i="61"/>
  <c r="EU125" i="61"/>
  <c r="ER125" i="61"/>
  <c r="EP125" i="61"/>
  <c r="EO125" i="61"/>
  <c r="EN125" i="61"/>
  <c r="EM125" i="61"/>
  <c r="EL125" i="61"/>
  <c r="EK125" i="61"/>
  <c r="EJ125" i="61"/>
  <c r="EI125" i="61"/>
  <c r="EH125" i="61"/>
  <c r="EG125" i="61"/>
  <c r="EF125" i="61"/>
  <c r="EE125" i="61"/>
  <c r="ED125" i="61"/>
  <c r="EC125" i="61"/>
  <c r="EB125" i="61"/>
  <c r="EA125" i="61"/>
  <c r="DX125" i="61"/>
  <c r="DM125" i="61"/>
  <c r="DK125" i="61"/>
  <c r="DJ125" i="61"/>
  <c r="DI125" i="61"/>
  <c r="DE125" i="61"/>
  <c r="FF124" i="61"/>
  <c r="FE124" i="61"/>
  <c r="FD124" i="61"/>
  <c r="FC124" i="61"/>
  <c r="FB124" i="61"/>
  <c r="FA124" i="61"/>
  <c r="EZ124" i="61"/>
  <c r="EY124" i="61"/>
  <c r="EX124" i="61"/>
  <c r="EW124" i="61"/>
  <c r="EV124" i="61"/>
  <c r="EU124" i="61"/>
  <c r="ER124" i="61"/>
  <c r="EP124" i="61"/>
  <c r="EO124" i="61"/>
  <c r="EN124" i="61"/>
  <c r="EM124" i="61"/>
  <c r="EL124" i="61"/>
  <c r="EK124" i="61"/>
  <c r="EJ124" i="61"/>
  <c r="EI124" i="61"/>
  <c r="EH124" i="61"/>
  <c r="EG124" i="61"/>
  <c r="EF124" i="61"/>
  <c r="EE124" i="61"/>
  <c r="ED124" i="61"/>
  <c r="EC124" i="61"/>
  <c r="EB124" i="61"/>
  <c r="EA124" i="61"/>
  <c r="DX124" i="61"/>
  <c r="DM124" i="61"/>
  <c r="DK124" i="61"/>
  <c r="DJ124" i="61"/>
  <c r="DI124" i="61"/>
  <c r="DE124" i="61"/>
  <c r="FF123" i="61"/>
  <c r="FE123" i="61"/>
  <c r="FD123" i="61"/>
  <c r="FC123" i="61"/>
  <c r="FB123" i="61"/>
  <c r="FA123" i="61"/>
  <c r="EZ123" i="61"/>
  <c r="EY123" i="61"/>
  <c r="EX123" i="61"/>
  <c r="EW123" i="61"/>
  <c r="EV123" i="61"/>
  <c r="EU123" i="61"/>
  <c r="ER123" i="61"/>
  <c r="EP123" i="61"/>
  <c r="EO123" i="61"/>
  <c r="EN123" i="61"/>
  <c r="EM123" i="61"/>
  <c r="EL123" i="61"/>
  <c r="EK123" i="61"/>
  <c r="EJ123" i="61"/>
  <c r="EI123" i="61"/>
  <c r="EH123" i="61"/>
  <c r="EG123" i="61"/>
  <c r="EF123" i="61"/>
  <c r="EE123" i="61"/>
  <c r="ED123" i="61"/>
  <c r="EC123" i="61"/>
  <c r="EB123" i="61"/>
  <c r="EA123" i="61"/>
  <c r="DX123" i="61"/>
  <c r="DM123" i="61"/>
  <c r="DK123" i="61"/>
  <c r="DJ123" i="61"/>
  <c r="DI123" i="61"/>
  <c r="DE123" i="61"/>
  <c r="FF122" i="61"/>
  <c r="FE122" i="61"/>
  <c r="FD122" i="61"/>
  <c r="FC122" i="61"/>
  <c r="FB122" i="61"/>
  <c r="FA122" i="61"/>
  <c r="EZ122" i="61"/>
  <c r="EY122" i="61"/>
  <c r="EX122" i="61"/>
  <c r="EW122" i="61"/>
  <c r="EV122" i="61"/>
  <c r="EU122" i="61"/>
  <c r="ER122" i="61"/>
  <c r="EP122" i="61"/>
  <c r="EO122" i="61"/>
  <c r="EN122" i="61"/>
  <c r="EM122" i="61"/>
  <c r="EL122" i="61"/>
  <c r="EK122" i="61"/>
  <c r="EJ122" i="61"/>
  <c r="EI122" i="61"/>
  <c r="EH122" i="61"/>
  <c r="EG122" i="61"/>
  <c r="EF122" i="61"/>
  <c r="EE122" i="61"/>
  <c r="ED122" i="61"/>
  <c r="EC122" i="61"/>
  <c r="EB122" i="61"/>
  <c r="EA122" i="61"/>
  <c r="DX122" i="61"/>
  <c r="DM122" i="61"/>
  <c r="DK122" i="61"/>
  <c r="DJ122" i="61"/>
  <c r="DI122" i="61"/>
  <c r="DE122" i="61"/>
  <c r="FF121" i="61"/>
  <c r="FE121" i="61"/>
  <c r="FD121" i="61"/>
  <c r="FC121" i="61"/>
  <c r="FB121" i="61"/>
  <c r="FA121" i="61"/>
  <c r="EZ121" i="61"/>
  <c r="EY121" i="61"/>
  <c r="EX121" i="61"/>
  <c r="EW121" i="61"/>
  <c r="EV121" i="61"/>
  <c r="EU121" i="61"/>
  <c r="ER121" i="61"/>
  <c r="EP121" i="61"/>
  <c r="EO121" i="61"/>
  <c r="EN121" i="61"/>
  <c r="EM121" i="61"/>
  <c r="EL121" i="61"/>
  <c r="EK121" i="61"/>
  <c r="EJ121" i="61"/>
  <c r="EI121" i="61"/>
  <c r="EH121" i="61"/>
  <c r="EG121" i="61"/>
  <c r="EF121" i="61"/>
  <c r="EE121" i="61"/>
  <c r="ED121" i="61"/>
  <c r="EC121" i="61"/>
  <c r="EB121" i="61"/>
  <c r="EA121" i="61"/>
  <c r="DX121" i="61"/>
  <c r="DM121" i="61"/>
  <c r="DK121" i="61"/>
  <c r="DJ121" i="61"/>
  <c r="DI121" i="61"/>
  <c r="DE121" i="61"/>
  <c r="FF120" i="61"/>
  <c r="FE120" i="61"/>
  <c r="FD120" i="61"/>
  <c r="FC120" i="61"/>
  <c r="FB120" i="61"/>
  <c r="FA120" i="61"/>
  <c r="EZ120" i="61"/>
  <c r="EY120" i="61"/>
  <c r="EX120" i="61"/>
  <c r="EW120" i="61"/>
  <c r="EV120" i="61"/>
  <c r="EU120" i="61"/>
  <c r="ER120" i="61"/>
  <c r="EP120" i="61"/>
  <c r="EO120" i="61"/>
  <c r="EN120" i="61"/>
  <c r="EM120" i="61"/>
  <c r="EL120" i="61"/>
  <c r="EK120" i="61"/>
  <c r="EJ120" i="61"/>
  <c r="EI120" i="61"/>
  <c r="EH120" i="61"/>
  <c r="EG120" i="61"/>
  <c r="EF120" i="61"/>
  <c r="EE120" i="61"/>
  <c r="ED120" i="61"/>
  <c r="EC120" i="61"/>
  <c r="EB120" i="61"/>
  <c r="EA120" i="61"/>
  <c r="DX120" i="61"/>
  <c r="DM120" i="61"/>
  <c r="DK120" i="61"/>
  <c r="DJ120" i="61"/>
  <c r="DI120" i="61"/>
  <c r="DE120" i="61"/>
  <c r="FF119" i="61"/>
  <c r="FE119" i="61"/>
  <c r="FD119" i="61"/>
  <c r="FC119" i="61"/>
  <c r="FB119" i="61"/>
  <c r="FA119" i="61"/>
  <c r="EZ119" i="61"/>
  <c r="EY119" i="61"/>
  <c r="EX119" i="61"/>
  <c r="EW119" i="61"/>
  <c r="EV119" i="61"/>
  <c r="EU119" i="61"/>
  <c r="ER119" i="61"/>
  <c r="EP119" i="61"/>
  <c r="EO119" i="61"/>
  <c r="EN119" i="61"/>
  <c r="EM119" i="61"/>
  <c r="EL119" i="61"/>
  <c r="EK119" i="61"/>
  <c r="EJ119" i="61"/>
  <c r="EI119" i="61"/>
  <c r="EH119" i="61"/>
  <c r="EG119" i="61"/>
  <c r="EF119" i="61"/>
  <c r="EE119" i="61"/>
  <c r="ED119" i="61"/>
  <c r="EC119" i="61"/>
  <c r="EB119" i="61"/>
  <c r="EA119" i="61"/>
  <c r="DX119" i="61"/>
  <c r="DM119" i="61"/>
  <c r="DK119" i="61"/>
  <c r="DJ119" i="61"/>
  <c r="DI119" i="61"/>
  <c r="DE119" i="61"/>
  <c r="FF118" i="61"/>
  <c r="FE118" i="61"/>
  <c r="FD118" i="61"/>
  <c r="FC118" i="61"/>
  <c r="FB118" i="61"/>
  <c r="FA118" i="61"/>
  <c r="EZ118" i="61"/>
  <c r="EY118" i="61"/>
  <c r="EX118" i="61"/>
  <c r="EW118" i="61"/>
  <c r="EV118" i="61"/>
  <c r="EU118" i="61"/>
  <c r="ER118" i="61"/>
  <c r="EP118" i="61"/>
  <c r="EO118" i="61"/>
  <c r="EN118" i="61"/>
  <c r="EM118" i="61"/>
  <c r="EL118" i="61"/>
  <c r="EK118" i="61"/>
  <c r="EJ118" i="61"/>
  <c r="EI118" i="61"/>
  <c r="EH118" i="61"/>
  <c r="EG118" i="61"/>
  <c r="EF118" i="61"/>
  <c r="EE118" i="61"/>
  <c r="ED118" i="61"/>
  <c r="EC118" i="61"/>
  <c r="EB118" i="61"/>
  <c r="EA118" i="61"/>
  <c r="DX118" i="61"/>
  <c r="DM118" i="61"/>
  <c r="DK118" i="61"/>
  <c r="DJ118" i="61"/>
  <c r="DI118" i="61"/>
  <c r="DE118" i="61"/>
  <c r="FF117" i="61"/>
  <c r="FE117" i="61"/>
  <c r="FD117" i="61"/>
  <c r="FC117" i="61"/>
  <c r="FB117" i="61"/>
  <c r="FA117" i="61"/>
  <c r="EZ117" i="61"/>
  <c r="EY117" i="61"/>
  <c r="EX117" i="61"/>
  <c r="EW117" i="61"/>
  <c r="EV117" i="61"/>
  <c r="EU117" i="61"/>
  <c r="ER117" i="61"/>
  <c r="EP117" i="61"/>
  <c r="EO117" i="61"/>
  <c r="EN117" i="61"/>
  <c r="EM117" i="61"/>
  <c r="EL117" i="61"/>
  <c r="EK117" i="61"/>
  <c r="EJ117" i="61"/>
  <c r="EI117" i="61"/>
  <c r="EH117" i="61"/>
  <c r="EG117" i="61"/>
  <c r="EF117" i="61"/>
  <c r="EE117" i="61"/>
  <c r="ED117" i="61"/>
  <c r="EC117" i="61"/>
  <c r="EB117" i="61"/>
  <c r="EA117" i="61"/>
  <c r="DX117" i="61"/>
  <c r="DM117" i="61"/>
  <c r="DK117" i="61"/>
  <c r="DJ117" i="61"/>
  <c r="DI117" i="61"/>
  <c r="DE117" i="61"/>
  <c r="FF116" i="61"/>
  <c r="FE116" i="61"/>
  <c r="FD116" i="61"/>
  <c r="FC116" i="61"/>
  <c r="FB116" i="61"/>
  <c r="FA116" i="61"/>
  <c r="EZ116" i="61"/>
  <c r="EY116" i="61"/>
  <c r="EX116" i="61"/>
  <c r="EW116" i="61"/>
  <c r="EV116" i="61"/>
  <c r="EU116" i="61"/>
  <c r="ER116" i="61"/>
  <c r="EP116" i="61"/>
  <c r="EO116" i="61"/>
  <c r="EN116" i="61"/>
  <c r="EM116" i="61"/>
  <c r="EL116" i="61"/>
  <c r="EK116" i="61"/>
  <c r="EJ116" i="61"/>
  <c r="EI116" i="61"/>
  <c r="EH116" i="61"/>
  <c r="EG116" i="61"/>
  <c r="EF116" i="61"/>
  <c r="EE116" i="61"/>
  <c r="ED116" i="61"/>
  <c r="EC116" i="61"/>
  <c r="EB116" i="61"/>
  <c r="EA116" i="61"/>
  <c r="DX116" i="61"/>
  <c r="DM116" i="61"/>
  <c r="DK116" i="61"/>
  <c r="DJ116" i="61"/>
  <c r="DI116" i="61"/>
  <c r="DE116" i="61"/>
  <c r="FF115" i="61"/>
  <c r="FE115" i="61"/>
  <c r="FD115" i="61"/>
  <c r="FC115" i="61"/>
  <c r="FB115" i="61"/>
  <c r="FA115" i="61"/>
  <c r="EZ115" i="61"/>
  <c r="EY115" i="61"/>
  <c r="EX115" i="61"/>
  <c r="EW115" i="61"/>
  <c r="EV115" i="61"/>
  <c r="EU115" i="61"/>
  <c r="ER115" i="61"/>
  <c r="EP115" i="61"/>
  <c r="EO115" i="61"/>
  <c r="EN115" i="61"/>
  <c r="EM115" i="61"/>
  <c r="EL115" i="61"/>
  <c r="EK115" i="61"/>
  <c r="EJ115" i="61"/>
  <c r="EI115" i="61"/>
  <c r="EH115" i="61"/>
  <c r="EG115" i="61"/>
  <c r="EF115" i="61"/>
  <c r="EE115" i="61"/>
  <c r="ED115" i="61"/>
  <c r="EC115" i="61"/>
  <c r="EB115" i="61"/>
  <c r="EA115" i="61"/>
  <c r="DX115" i="61"/>
  <c r="DM115" i="61"/>
  <c r="DK115" i="61"/>
  <c r="DJ115" i="61"/>
  <c r="DI115" i="61"/>
  <c r="DE115" i="61"/>
  <c r="FF114" i="61"/>
  <c r="FE114" i="61"/>
  <c r="FD114" i="61"/>
  <c r="FC114" i="61"/>
  <c r="FB114" i="61"/>
  <c r="FA114" i="61"/>
  <c r="EZ114" i="61"/>
  <c r="EY114" i="61"/>
  <c r="EX114" i="61"/>
  <c r="EW114" i="61"/>
  <c r="EV114" i="61"/>
  <c r="EU114" i="61"/>
  <c r="ER114" i="61"/>
  <c r="EP114" i="61"/>
  <c r="EO114" i="61"/>
  <c r="EN114" i="61"/>
  <c r="EM114" i="61"/>
  <c r="EL114" i="61"/>
  <c r="EK114" i="61"/>
  <c r="EJ114" i="61"/>
  <c r="EI114" i="61"/>
  <c r="EH114" i="61"/>
  <c r="EG114" i="61"/>
  <c r="EF114" i="61"/>
  <c r="EE114" i="61"/>
  <c r="ED114" i="61"/>
  <c r="EC114" i="61"/>
  <c r="EB114" i="61"/>
  <c r="EA114" i="61"/>
  <c r="DX114" i="61"/>
  <c r="DM114" i="61"/>
  <c r="DK114" i="61"/>
  <c r="DJ114" i="61"/>
  <c r="DI114" i="61"/>
  <c r="DE114" i="61"/>
  <c r="FF113" i="61"/>
  <c r="FE113" i="61"/>
  <c r="FD113" i="61"/>
  <c r="FC113" i="61"/>
  <c r="FB113" i="61"/>
  <c r="FA113" i="61"/>
  <c r="EZ113" i="61"/>
  <c r="EY113" i="61"/>
  <c r="EX113" i="61"/>
  <c r="EW113" i="61"/>
  <c r="EV113" i="61"/>
  <c r="EU113" i="61"/>
  <c r="ER113" i="61"/>
  <c r="EP113" i="61"/>
  <c r="EO113" i="61"/>
  <c r="EN113" i="61"/>
  <c r="EM113" i="61"/>
  <c r="EL113" i="61"/>
  <c r="EK113" i="61"/>
  <c r="EJ113" i="61"/>
  <c r="EI113" i="61"/>
  <c r="EH113" i="61"/>
  <c r="EG113" i="61"/>
  <c r="EF113" i="61"/>
  <c r="EE113" i="61"/>
  <c r="ED113" i="61"/>
  <c r="EC113" i="61"/>
  <c r="EB113" i="61"/>
  <c r="EA113" i="61"/>
  <c r="DX113" i="61"/>
  <c r="DM113" i="61"/>
  <c r="DK113" i="61"/>
  <c r="DJ113" i="61"/>
  <c r="DI113" i="61"/>
  <c r="DE113" i="61"/>
  <c r="FF112" i="61"/>
  <c r="FE112" i="61"/>
  <c r="FD112" i="61"/>
  <c r="FC112" i="61"/>
  <c r="FB112" i="61"/>
  <c r="FA112" i="61"/>
  <c r="EZ112" i="61"/>
  <c r="EY112" i="61"/>
  <c r="EX112" i="61"/>
  <c r="EW112" i="61"/>
  <c r="EV112" i="61"/>
  <c r="EU112" i="61"/>
  <c r="ER112" i="61"/>
  <c r="EP112" i="61"/>
  <c r="EO112" i="61"/>
  <c r="EN112" i="61"/>
  <c r="EM112" i="61"/>
  <c r="EL112" i="61"/>
  <c r="EK112" i="61"/>
  <c r="EJ112" i="61"/>
  <c r="EI112" i="61"/>
  <c r="EH112" i="61"/>
  <c r="EG112" i="61"/>
  <c r="EF112" i="61"/>
  <c r="EE112" i="61"/>
  <c r="ED112" i="61"/>
  <c r="EC112" i="61"/>
  <c r="EB112" i="61"/>
  <c r="EA112" i="61"/>
  <c r="DX112" i="61"/>
  <c r="DM112" i="61"/>
  <c r="DK112" i="61"/>
  <c r="DJ112" i="61"/>
  <c r="DI112" i="61"/>
  <c r="DE112" i="61"/>
  <c r="FF111" i="61"/>
  <c r="FE111" i="61"/>
  <c r="FD111" i="61"/>
  <c r="FC111" i="61"/>
  <c r="FB111" i="61"/>
  <c r="FA111" i="61"/>
  <c r="EZ111" i="61"/>
  <c r="EY111" i="61"/>
  <c r="EX111" i="61"/>
  <c r="EW111" i="61"/>
  <c r="EV111" i="61"/>
  <c r="EU111" i="61"/>
  <c r="ER111" i="61"/>
  <c r="EP111" i="61"/>
  <c r="EO111" i="61"/>
  <c r="EN111" i="61"/>
  <c r="EM111" i="61"/>
  <c r="EL111" i="61"/>
  <c r="EK111" i="61"/>
  <c r="EJ111" i="61"/>
  <c r="EI111" i="61"/>
  <c r="EH111" i="61"/>
  <c r="EG111" i="61"/>
  <c r="EF111" i="61"/>
  <c r="EE111" i="61"/>
  <c r="ED111" i="61"/>
  <c r="EC111" i="61"/>
  <c r="EB111" i="61"/>
  <c r="EA111" i="61"/>
  <c r="DX111" i="61"/>
  <c r="DM111" i="61"/>
  <c r="DK111" i="61"/>
  <c r="DJ111" i="61"/>
  <c r="DI111" i="61"/>
  <c r="DE111" i="61"/>
  <c r="FF110" i="61"/>
  <c r="FE110" i="61"/>
  <c r="FD110" i="61"/>
  <c r="FC110" i="61"/>
  <c r="FB110" i="61"/>
  <c r="FA110" i="61"/>
  <c r="EZ110" i="61"/>
  <c r="EY110" i="61"/>
  <c r="EX110" i="61"/>
  <c r="EW110" i="61"/>
  <c r="EV110" i="61"/>
  <c r="EU110" i="61"/>
  <c r="ER110" i="61"/>
  <c r="EP110" i="61"/>
  <c r="EO110" i="61"/>
  <c r="EN110" i="61"/>
  <c r="EM110" i="61"/>
  <c r="EL110" i="61"/>
  <c r="EK110" i="61"/>
  <c r="EJ110" i="61"/>
  <c r="EI110" i="61"/>
  <c r="EH110" i="61"/>
  <c r="EG110" i="61"/>
  <c r="EF110" i="61"/>
  <c r="EE110" i="61"/>
  <c r="ED110" i="61"/>
  <c r="EC110" i="61"/>
  <c r="EB110" i="61"/>
  <c r="EA110" i="61"/>
  <c r="DX110" i="61"/>
  <c r="DM110" i="61"/>
  <c r="DK110" i="61"/>
  <c r="DJ110" i="61"/>
  <c r="DI110" i="61"/>
  <c r="DE110" i="61"/>
  <c r="FF109" i="61"/>
  <c r="FE109" i="61"/>
  <c r="FD109" i="61"/>
  <c r="FC109" i="61"/>
  <c r="FB109" i="61"/>
  <c r="FA109" i="61"/>
  <c r="EZ109" i="61"/>
  <c r="EY109" i="61"/>
  <c r="EX109" i="61"/>
  <c r="EW109" i="61"/>
  <c r="EV109" i="61"/>
  <c r="EU109" i="61"/>
  <c r="ER109" i="61"/>
  <c r="EP109" i="61"/>
  <c r="EO109" i="61"/>
  <c r="EN109" i="61"/>
  <c r="EM109" i="61"/>
  <c r="EL109" i="61"/>
  <c r="EK109" i="61"/>
  <c r="EJ109" i="61"/>
  <c r="EI109" i="61"/>
  <c r="EH109" i="61"/>
  <c r="EG109" i="61"/>
  <c r="EF109" i="61"/>
  <c r="EE109" i="61"/>
  <c r="ED109" i="61"/>
  <c r="EC109" i="61"/>
  <c r="EB109" i="61"/>
  <c r="EA109" i="61"/>
  <c r="DX109" i="61"/>
  <c r="DM109" i="61"/>
  <c r="DK109" i="61"/>
  <c r="DJ109" i="61"/>
  <c r="DI109" i="61"/>
  <c r="DE109" i="61"/>
  <c r="FF108" i="61"/>
  <c r="FE108" i="61"/>
  <c r="FD108" i="61"/>
  <c r="FC108" i="61"/>
  <c r="FB108" i="61"/>
  <c r="FA108" i="61"/>
  <c r="EZ108" i="61"/>
  <c r="EY108" i="61"/>
  <c r="EX108" i="61"/>
  <c r="EW108" i="61"/>
  <c r="EV108" i="61"/>
  <c r="EU108" i="61"/>
  <c r="ER108" i="61"/>
  <c r="EP108" i="61"/>
  <c r="EO108" i="61"/>
  <c r="EN108" i="61"/>
  <c r="EM108" i="61"/>
  <c r="EL108" i="61"/>
  <c r="EK108" i="61"/>
  <c r="EJ108" i="61"/>
  <c r="EI108" i="61"/>
  <c r="EH108" i="61"/>
  <c r="EG108" i="61"/>
  <c r="EF108" i="61"/>
  <c r="EE108" i="61"/>
  <c r="ED108" i="61"/>
  <c r="EC108" i="61"/>
  <c r="EB108" i="61"/>
  <c r="EA108" i="61"/>
  <c r="DX108" i="61"/>
  <c r="DM108" i="61"/>
  <c r="DK108" i="61"/>
  <c r="DJ108" i="61"/>
  <c r="DI108" i="61"/>
  <c r="DE108" i="61"/>
  <c r="FF107" i="61"/>
  <c r="FE107" i="61"/>
  <c r="FD107" i="61"/>
  <c r="FC107" i="61"/>
  <c r="FB107" i="61"/>
  <c r="FA107" i="61"/>
  <c r="EZ107" i="61"/>
  <c r="EY107" i="61"/>
  <c r="EX107" i="61"/>
  <c r="EW107" i="61"/>
  <c r="EV107" i="61"/>
  <c r="EU107" i="61"/>
  <c r="ER107" i="61"/>
  <c r="EP107" i="61"/>
  <c r="EO107" i="61"/>
  <c r="EN107" i="61"/>
  <c r="EM107" i="61"/>
  <c r="EL107" i="61"/>
  <c r="EK107" i="61"/>
  <c r="EJ107" i="61"/>
  <c r="EI107" i="61"/>
  <c r="EH107" i="61"/>
  <c r="EG107" i="61"/>
  <c r="EF107" i="61"/>
  <c r="EE107" i="61"/>
  <c r="ED107" i="61"/>
  <c r="EC107" i="61"/>
  <c r="EB107" i="61"/>
  <c r="EA107" i="61"/>
  <c r="DX107" i="61"/>
  <c r="DM107" i="61"/>
  <c r="DK107" i="61"/>
  <c r="DJ107" i="61"/>
  <c r="DI107" i="61"/>
  <c r="DE107" i="61"/>
  <c r="FF106" i="61"/>
  <c r="FE106" i="61"/>
  <c r="FD106" i="61"/>
  <c r="FC106" i="61"/>
  <c r="FB106" i="61"/>
  <c r="FA106" i="61"/>
  <c r="EZ106" i="61"/>
  <c r="EY106" i="61"/>
  <c r="EX106" i="61"/>
  <c r="EW106" i="61"/>
  <c r="EV106" i="61"/>
  <c r="EU106" i="61"/>
  <c r="ER106" i="61"/>
  <c r="EP106" i="61"/>
  <c r="EO106" i="61"/>
  <c r="EN106" i="61"/>
  <c r="EM106" i="61"/>
  <c r="EL106" i="61"/>
  <c r="EK106" i="61"/>
  <c r="EJ106" i="61"/>
  <c r="EI106" i="61"/>
  <c r="EH106" i="61"/>
  <c r="EG106" i="61"/>
  <c r="EF106" i="61"/>
  <c r="EE106" i="61"/>
  <c r="ED106" i="61"/>
  <c r="EC106" i="61"/>
  <c r="EB106" i="61"/>
  <c r="EA106" i="61"/>
  <c r="DX106" i="61"/>
  <c r="DM106" i="61"/>
  <c r="DK106" i="61"/>
  <c r="DJ106" i="61"/>
  <c r="DI106" i="61"/>
  <c r="DE106" i="61"/>
  <c r="FF105" i="61"/>
  <c r="FE105" i="61"/>
  <c r="FD105" i="61"/>
  <c r="FC105" i="61"/>
  <c r="FB105" i="61"/>
  <c r="FA105" i="61"/>
  <c r="EZ105" i="61"/>
  <c r="EY105" i="61"/>
  <c r="EX105" i="61"/>
  <c r="EW105" i="61"/>
  <c r="EV105" i="61"/>
  <c r="EU105" i="61"/>
  <c r="ER105" i="61"/>
  <c r="EP105" i="61"/>
  <c r="EO105" i="61"/>
  <c r="EN105" i="61"/>
  <c r="EM105" i="61"/>
  <c r="EL105" i="61"/>
  <c r="EK105" i="61"/>
  <c r="EJ105" i="61"/>
  <c r="EI105" i="61"/>
  <c r="EH105" i="61"/>
  <c r="EG105" i="61"/>
  <c r="EF105" i="61"/>
  <c r="EE105" i="61"/>
  <c r="ED105" i="61"/>
  <c r="EC105" i="61"/>
  <c r="EB105" i="61"/>
  <c r="EA105" i="61"/>
  <c r="DX105" i="61"/>
  <c r="DM105" i="61"/>
  <c r="DK105" i="61"/>
  <c r="DJ105" i="61"/>
  <c r="DI105" i="61"/>
  <c r="DE105" i="61"/>
  <c r="FF104" i="61"/>
  <c r="FE104" i="61"/>
  <c r="FD104" i="61"/>
  <c r="FC104" i="61"/>
  <c r="FB104" i="61"/>
  <c r="FA104" i="61"/>
  <c r="EZ104" i="61"/>
  <c r="EY104" i="61"/>
  <c r="EX104" i="61"/>
  <c r="EW104" i="61"/>
  <c r="EV104" i="61"/>
  <c r="EU104" i="61"/>
  <c r="ER104" i="61"/>
  <c r="EP104" i="61"/>
  <c r="EO104" i="61"/>
  <c r="EN104" i="61"/>
  <c r="EM104" i="61"/>
  <c r="EL104" i="61"/>
  <c r="EK104" i="61"/>
  <c r="EJ104" i="61"/>
  <c r="EI104" i="61"/>
  <c r="EH104" i="61"/>
  <c r="EG104" i="61"/>
  <c r="EF104" i="61"/>
  <c r="EE104" i="61"/>
  <c r="ED104" i="61"/>
  <c r="EC104" i="61"/>
  <c r="EB104" i="61"/>
  <c r="EA104" i="61"/>
  <c r="DX104" i="61"/>
  <c r="DM104" i="61"/>
  <c r="DK104" i="61"/>
  <c r="DJ104" i="61"/>
  <c r="DI104" i="61"/>
  <c r="DE104" i="61"/>
  <c r="FF103" i="61"/>
  <c r="FE103" i="61"/>
  <c r="FD103" i="61"/>
  <c r="FC103" i="61"/>
  <c r="FB103" i="61"/>
  <c r="FA103" i="61"/>
  <c r="EZ103" i="61"/>
  <c r="EY103" i="61"/>
  <c r="EX103" i="61"/>
  <c r="EW103" i="61"/>
  <c r="EV103" i="61"/>
  <c r="EU103" i="61"/>
  <c r="ER103" i="61"/>
  <c r="EP103" i="61"/>
  <c r="EO103" i="61"/>
  <c r="EN103" i="61"/>
  <c r="EM103" i="61"/>
  <c r="EL103" i="61"/>
  <c r="EK103" i="61"/>
  <c r="EJ103" i="61"/>
  <c r="EI103" i="61"/>
  <c r="EH103" i="61"/>
  <c r="EG103" i="61"/>
  <c r="EF103" i="61"/>
  <c r="EE103" i="61"/>
  <c r="ED103" i="61"/>
  <c r="EC103" i="61"/>
  <c r="EB103" i="61"/>
  <c r="EA103" i="61"/>
  <c r="DX103" i="61"/>
  <c r="DM103" i="61"/>
  <c r="DK103" i="61"/>
  <c r="DJ103" i="61"/>
  <c r="DI103" i="61"/>
  <c r="DE103" i="61"/>
  <c r="FF102" i="61"/>
  <c r="FE102" i="61"/>
  <c r="FD102" i="61"/>
  <c r="FC102" i="61"/>
  <c r="FB102" i="61"/>
  <c r="FA102" i="61"/>
  <c r="EZ102" i="61"/>
  <c r="EY102" i="61"/>
  <c r="EX102" i="61"/>
  <c r="EW102" i="61"/>
  <c r="EV102" i="61"/>
  <c r="EU102" i="61"/>
  <c r="ER102" i="61"/>
  <c r="EP102" i="61"/>
  <c r="EO102" i="61"/>
  <c r="EN102" i="61"/>
  <c r="EM102" i="61"/>
  <c r="EL102" i="61"/>
  <c r="EK102" i="61"/>
  <c r="EJ102" i="61"/>
  <c r="EI102" i="61"/>
  <c r="EH102" i="61"/>
  <c r="EG102" i="61"/>
  <c r="EF102" i="61"/>
  <c r="EE102" i="61"/>
  <c r="ED102" i="61"/>
  <c r="EC102" i="61"/>
  <c r="EB102" i="61"/>
  <c r="EA102" i="61"/>
  <c r="DX102" i="61"/>
  <c r="DM102" i="61"/>
  <c r="DK102" i="61"/>
  <c r="DJ102" i="61"/>
  <c r="DI102" i="61"/>
  <c r="DE102" i="61"/>
  <c r="FF101" i="61"/>
  <c r="FE101" i="61"/>
  <c r="FD101" i="61"/>
  <c r="FC101" i="61"/>
  <c r="FB101" i="61"/>
  <c r="FA101" i="61"/>
  <c r="EZ101" i="61"/>
  <c r="EY101" i="61"/>
  <c r="EX101" i="61"/>
  <c r="EW101" i="61"/>
  <c r="EV101" i="61"/>
  <c r="EU101" i="61"/>
  <c r="ER101" i="61"/>
  <c r="EP101" i="61"/>
  <c r="EO101" i="61"/>
  <c r="EN101" i="61"/>
  <c r="EM101" i="61"/>
  <c r="EL101" i="61"/>
  <c r="EK101" i="61"/>
  <c r="EJ101" i="61"/>
  <c r="EI101" i="61"/>
  <c r="EH101" i="61"/>
  <c r="EG101" i="61"/>
  <c r="EF101" i="61"/>
  <c r="EE101" i="61"/>
  <c r="ED101" i="61"/>
  <c r="EC101" i="61"/>
  <c r="EB101" i="61"/>
  <c r="EA101" i="61"/>
  <c r="DX101" i="61"/>
  <c r="DM101" i="61"/>
  <c r="DK101" i="61"/>
  <c r="DJ101" i="61"/>
  <c r="DI101" i="61"/>
  <c r="DE101" i="61"/>
  <c r="FF100" i="61"/>
  <c r="FE100" i="61"/>
  <c r="FD100" i="61"/>
  <c r="FC100" i="61"/>
  <c r="FB100" i="61"/>
  <c r="FA100" i="61"/>
  <c r="EZ100" i="61"/>
  <c r="EY100" i="61"/>
  <c r="EX100" i="61"/>
  <c r="EW100" i="61"/>
  <c r="EV100" i="61"/>
  <c r="EU100" i="61"/>
  <c r="ER100" i="61"/>
  <c r="EP100" i="61"/>
  <c r="EO100" i="61"/>
  <c r="EN100" i="61"/>
  <c r="EM100" i="61"/>
  <c r="EL100" i="61"/>
  <c r="EK100" i="61"/>
  <c r="EJ100" i="61"/>
  <c r="EI100" i="61"/>
  <c r="EH100" i="61"/>
  <c r="EG100" i="61"/>
  <c r="EF100" i="61"/>
  <c r="EE100" i="61"/>
  <c r="ED100" i="61"/>
  <c r="EC100" i="61"/>
  <c r="EB100" i="61"/>
  <c r="EA100" i="61"/>
  <c r="DX100" i="61"/>
  <c r="DM100" i="61"/>
  <c r="DK100" i="61"/>
  <c r="DJ100" i="61"/>
  <c r="DI100" i="61"/>
  <c r="DE100" i="61"/>
  <c r="FF99" i="61"/>
  <c r="FE99" i="61"/>
  <c r="FD99" i="61"/>
  <c r="FC99" i="61"/>
  <c r="FB99" i="61"/>
  <c r="FA99" i="61"/>
  <c r="EZ99" i="61"/>
  <c r="EY99" i="61"/>
  <c r="EX99" i="61"/>
  <c r="EW99" i="61"/>
  <c r="EV99" i="61"/>
  <c r="EU99" i="61"/>
  <c r="ER99" i="61"/>
  <c r="EP99" i="61"/>
  <c r="EO99" i="61"/>
  <c r="EN99" i="61"/>
  <c r="EM99" i="61"/>
  <c r="EL99" i="61"/>
  <c r="EK99" i="61"/>
  <c r="EJ99" i="61"/>
  <c r="EI99" i="61"/>
  <c r="EH99" i="61"/>
  <c r="EG99" i="61"/>
  <c r="EF99" i="61"/>
  <c r="EE99" i="61"/>
  <c r="ED99" i="61"/>
  <c r="EC99" i="61"/>
  <c r="EB99" i="61"/>
  <c r="EA99" i="61"/>
  <c r="DX99" i="61"/>
  <c r="DM99" i="61"/>
  <c r="DK99" i="61"/>
  <c r="DJ99" i="61"/>
  <c r="DI99" i="61"/>
  <c r="DE99" i="61"/>
  <c r="FF98" i="61"/>
  <c r="FE98" i="61"/>
  <c r="FD98" i="61"/>
  <c r="FC98" i="61"/>
  <c r="FB98" i="61"/>
  <c r="FA98" i="61"/>
  <c r="EZ98" i="61"/>
  <c r="EY98" i="61"/>
  <c r="EX98" i="61"/>
  <c r="EW98" i="61"/>
  <c r="EV98" i="61"/>
  <c r="EU98" i="61"/>
  <c r="ER98" i="61"/>
  <c r="EP98" i="61"/>
  <c r="EO98" i="61"/>
  <c r="EN98" i="61"/>
  <c r="EM98" i="61"/>
  <c r="EL98" i="61"/>
  <c r="EK98" i="61"/>
  <c r="EJ98" i="61"/>
  <c r="EI98" i="61"/>
  <c r="EH98" i="61"/>
  <c r="EG98" i="61"/>
  <c r="EF98" i="61"/>
  <c r="EE98" i="61"/>
  <c r="ED98" i="61"/>
  <c r="EC98" i="61"/>
  <c r="EB98" i="61"/>
  <c r="EA98" i="61"/>
  <c r="DX98" i="61"/>
  <c r="DM98" i="61"/>
  <c r="DK98" i="61"/>
  <c r="DJ98" i="61"/>
  <c r="DI98" i="61"/>
  <c r="DE98" i="61"/>
  <c r="FF97" i="61"/>
  <c r="FE97" i="61"/>
  <c r="FD97" i="61"/>
  <c r="FC97" i="61"/>
  <c r="FB97" i="61"/>
  <c r="FA97" i="61"/>
  <c r="EZ97" i="61"/>
  <c r="EY97" i="61"/>
  <c r="EX97" i="61"/>
  <c r="EW97" i="61"/>
  <c r="EV97" i="61"/>
  <c r="EU97" i="61"/>
  <c r="ER97" i="61"/>
  <c r="EP97" i="61"/>
  <c r="EO97" i="61"/>
  <c r="EN97" i="61"/>
  <c r="EM97" i="61"/>
  <c r="EL97" i="61"/>
  <c r="EK97" i="61"/>
  <c r="EJ97" i="61"/>
  <c r="EI97" i="61"/>
  <c r="EH97" i="61"/>
  <c r="EG97" i="61"/>
  <c r="EF97" i="61"/>
  <c r="EE97" i="61"/>
  <c r="ED97" i="61"/>
  <c r="EC97" i="61"/>
  <c r="EB97" i="61"/>
  <c r="EA97" i="61"/>
  <c r="DX97" i="61"/>
  <c r="DM97" i="61"/>
  <c r="DK97" i="61"/>
  <c r="DJ97" i="61"/>
  <c r="DI97" i="61"/>
  <c r="DE97" i="61"/>
  <c r="FF96" i="61"/>
  <c r="FE96" i="61"/>
  <c r="FD96" i="61"/>
  <c r="FC96" i="61"/>
  <c r="FB96" i="61"/>
  <c r="FA96" i="61"/>
  <c r="EZ96" i="61"/>
  <c r="EY96" i="61"/>
  <c r="EX96" i="61"/>
  <c r="EW96" i="61"/>
  <c r="EV96" i="61"/>
  <c r="EU96" i="61"/>
  <c r="ER96" i="61"/>
  <c r="EP96" i="61"/>
  <c r="EO96" i="61"/>
  <c r="EN96" i="61"/>
  <c r="EM96" i="61"/>
  <c r="EL96" i="61"/>
  <c r="EK96" i="61"/>
  <c r="EJ96" i="61"/>
  <c r="EI96" i="61"/>
  <c r="EH96" i="61"/>
  <c r="EG96" i="61"/>
  <c r="EF96" i="61"/>
  <c r="EE96" i="61"/>
  <c r="ED96" i="61"/>
  <c r="EC96" i="61"/>
  <c r="EB96" i="61"/>
  <c r="EA96" i="61"/>
  <c r="DX96" i="61"/>
  <c r="DM96" i="61"/>
  <c r="DK96" i="61"/>
  <c r="DJ96" i="61"/>
  <c r="DI96" i="61"/>
  <c r="DE96" i="61"/>
  <c r="FF95" i="61"/>
  <c r="FE95" i="61"/>
  <c r="FD95" i="61"/>
  <c r="FC95" i="61"/>
  <c r="FB95" i="61"/>
  <c r="FA95" i="61"/>
  <c r="EZ95" i="61"/>
  <c r="EY95" i="61"/>
  <c r="EX95" i="61"/>
  <c r="EW95" i="61"/>
  <c r="EV95" i="61"/>
  <c r="EU95" i="61"/>
  <c r="ER95" i="61"/>
  <c r="EP95" i="61"/>
  <c r="EO95" i="61"/>
  <c r="EN95" i="61"/>
  <c r="EM95" i="61"/>
  <c r="EL95" i="61"/>
  <c r="EK95" i="61"/>
  <c r="EJ95" i="61"/>
  <c r="EI95" i="61"/>
  <c r="EH95" i="61"/>
  <c r="EG95" i="61"/>
  <c r="EF95" i="61"/>
  <c r="EE95" i="61"/>
  <c r="ED95" i="61"/>
  <c r="EC95" i="61"/>
  <c r="EB95" i="61"/>
  <c r="EA95" i="61"/>
  <c r="DX95" i="61"/>
  <c r="DM95" i="61"/>
  <c r="DK95" i="61"/>
  <c r="DJ95" i="61"/>
  <c r="DI95" i="61"/>
  <c r="DE95" i="61"/>
  <c r="FF94" i="61"/>
  <c r="FE94" i="61"/>
  <c r="FD94" i="61"/>
  <c r="FC94" i="61"/>
  <c r="FB94" i="61"/>
  <c r="FA94" i="61"/>
  <c r="EZ94" i="61"/>
  <c r="EY94" i="61"/>
  <c r="EX94" i="61"/>
  <c r="EW94" i="61"/>
  <c r="EV94" i="61"/>
  <c r="EU94" i="61"/>
  <c r="ER94" i="61"/>
  <c r="EP94" i="61"/>
  <c r="EO94" i="61"/>
  <c r="EN94" i="61"/>
  <c r="EM94" i="61"/>
  <c r="EL94" i="61"/>
  <c r="EK94" i="61"/>
  <c r="EJ94" i="61"/>
  <c r="EI94" i="61"/>
  <c r="EH94" i="61"/>
  <c r="EG94" i="61"/>
  <c r="EF94" i="61"/>
  <c r="EE94" i="61"/>
  <c r="ED94" i="61"/>
  <c r="EC94" i="61"/>
  <c r="EB94" i="61"/>
  <c r="EA94" i="61"/>
  <c r="DX94" i="61"/>
  <c r="DM94" i="61"/>
  <c r="DK94" i="61"/>
  <c r="DJ94" i="61"/>
  <c r="DI94" i="61"/>
  <c r="DE94" i="61"/>
  <c r="FF93" i="61"/>
  <c r="FE93" i="61"/>
  <c r="FD93" i="61"/>
  <c r="FC93" i="61"/>
  <c r="FB93" i="61"/>
  <c r="FA93" i="61"/>
  <c r="EZ93" i="61"/>
  <c r="EY93" i="61"/>
  <c r="EX93" i="61"/>
  <c r="EW93" i="61"/>
  <c r="EV93" i="61"/>
  <c r="EU93" i="61"/>
  <c r="ER93" i="61"/>
  <c r="EP93" i="61"/>
  <c r="EO93" i="61"/>
  <c r="EN93" i="61"/>
  <c r="EM93" i="61"/>
  <c r="EL93" i="61"/>
  <c r="EK93" i="61"/>
  <c r="EJ93" i="61"/>
  <c r="EI93" i="61"/>
  <c r="EH93" i="61"/>
  <c r="EG93" i="61"/>
  <c r="EF93" i="61"/>
  <c r="EE93" i="61"/>
  <c r="ED93" i="61"/>
  <c r="EC93" i="61"/>
  <c r="EB93" i="61"/>
  <c r="EA93" i="61"/>
  <c r="DX93" i="61"/>
  <c r="DM93" i="61"/>
  <c r="DK93" i="61"/>
  <c r="DJ93" i="61"/>
  <c r="DI93" i="61"/>
  <c r="DE93" i="61"/>
  <c r="FF92" i="61"/>
  <c r="FE92" i="61"/>
  <c r="FD92" i="61"/>
  <c r="FC92" i="61"/>
  <c r="FB92" i="61"/>
  <c r="FA92" i="61"/>
  <c r="EZ92" i="61"/>
  <c r="EY92" i="61"/>
  <c r="EX92" i="61"/>
  <c r="EW92" i="61"/>
  <c r="EV92" i="61"/>
  <c r="EU92" i="61"/>
  <c r="ER92" i="61"/>
  <c r="EP92" i="61"/>
  <c r="EO92" i="61"/>
  <c r="EN92" i="61"/>
  <c r="EM92" i="61"/>
  <c r="EL92" i="61"/>
  <c r="EK92" i="61"/>
  <c r="EJ92" i="61"/>
  <c r="EI92" i="61"/>
  <c r="EH92" i="61"/>
  <c r="EG92" i="61"/>
  <c r="EF92" i="61"/>
  <c r="EE92" i="61"/>
  <c r="ED92" i="61"/>
  <c r="EC92" i="61"/>
  <c r="EB92" i="61"/>
  <c r="EA92" i="61"/>
  <c r="DX92" i="61"/>
  <c r="DM92" i="61"/>
  <c r="DK92" i="61"/>
  <c r="DJ92" i="61"/>
  <c r="DI92" i="61"/>
  <c r="DE92" i="61"/>
  <c r="FF91" i="61"/>
  <c r="FE91" i="61"/>
  <c r="FD91" i="61"/>
  <c r="FC91" i="61"/>
  <c r="FB91" i="61"/>
  <c r="FA91" i="61"/>
  <c r="EZ91" i="61"/>
  <c r="EY91" i="61"/>
  <c r="EX91" i="61"/>
  <c r="EW91" i="61"/>
  <c r="EV91" i="61"/>
  <c r="EU91" i="61"/>
  <c r="ER91" i="61"/>
  <c r="EP91" i="61"/>
  <c r="EO91" i="61"/>
  <c r="EN91" i="61"/>
  <c r="EM91" i="61"/>
  <c r="EL91" i="61"/>
  <c r="EK91" i="61"/>
  <c r="EJ91" i="61"/>
  <c r="EI91" i="61"/>
  <c r="EH91" i="61"/>
  <c r="EG91" i="61"/>
  <c r="EF91" i="61"/>
  <c r="EE91" i="61"/>
  <c r="ED91" i="61"/>
  <c r="EC91" i="61"/>
  <c r="EB91" i="61"/>
  <c r="EA91" i="61"/>
  <c r="DX91" i="61"/>
  <c r="DM91" i="61"/>
  <c r="DK91" i="61"/>
  <c r="DJ91" i="61"/>
  <c r="DI91" i="61"/>
  <c r="DE91" i="61"/>
  <c r="FF90" i="61"/>
  <c r="FE90" i="61"/>
  <c r="FD90" i="61"/>
  <c r="FC90" i="61"/>
  <c r="FB90" i="61"/>
  <c r="FA90" i="61"/>
  <c r="EZ90" i="61"/>
  <c r="EY90" i="61"/>
  <c r="EX90" i="61"/>
  <c r="EW90" i="61"/>
  <c r="EV90" i="61"/>
  <c r="EU90" i="61"/>
  <c r="ER90" i="61"/>
  <c r="EP90" i="61"/>
  <c r="EO90" i="61"/>
  <c r="EN90" i="61"/>
  <c r="EM90" i="61"/>
  <c r="EL90" i="61"/>
  <c r="EK90" i="61"/>
  <c r="EJ90" i="61"/>
  <c r="EI90" i="61"/>
  <c r="EH90" i="61"/>
  <c r="EG90" i="61"/>
  <c r="EF90" i="61"/>
  <c r="EE90" i="61"/>
  <c r="ED90" i="61"/>
  <c r="EC90" i="61"/>
  <c r="EB90" i="61"/>
  <c r="EA90" i="61"/>
  <c r="DX90" i="61"/>
  <c r="DM90" i="61"/>
  <c r="DK90" i="61"/>
  <c r="DJ90" i="61"/>
  <c r="DI90" i="61"/>
  <c r="DE90" i="61"/>
  <c r="FF89" i="61"/>
  <c r="FE89" i="61"/>
  <c r="FD89" i="61"/>
  <c r="FC89" i="61"/>
  <c r="FB89" i="61"/>
  <c r="FA89" i="61"/>
  <c r="EZ89" i="61"/>
  <c r="EY89" i="61"/>
  <c r="EX89" i="61"/>
  <c r="EW89" i="61"/>
  <c r="EV89" i="61"/>
  <c r="EU89" i="61"/>
  <c r="ER89" i="61"/>
  <c r="EP89" i="61"/>
  <c r="EO89" i="61"/>
  <c r="EN89" i="61"/>
  <c r="EM89" i="61"/>
  <c r="EL89" i="61"/>
  <c r="EK89" i="61"/>
  <c r="EJ89" i="61"/>
  <c r="EI89" i="61"/>
  <c r="EH89" i="61"/>
  <c r="EG89" i="61"/>
  <c r="EF89" i="61"/>
  <c r="EE89" i="61"/>
  <c r="ED89" i="61"/>
  <c r="EC89" i="61"/>
  <c r="EB89" i="61"/>
  <c r="EA89" i="61"/>
  <c r="DX89" i="61"/>
  <c r="DM89" i="61"/>
  <c r="DK89" i="61"/>
  <c r="DJ89" i="61"/>
  <c r="DI89" i="61"/>
  <c r="DE89" i="61"/>
  <c r="FF88" i="61"/>
  <c r="FE88" i="61"/>
  <c r="FD88" i="61"/>
  <c r="FC88" i="61"/>
  <c r="FB88" i="61"/>
  <c r="FA88" i="61"/>
  <c r="EZ88" i="61"/>
  <c r="EY88" i="61"/>
  <c r="EX88" i="61"/>
  <c r="EW88" i="61"/>
  <c r="EV88" i="61"/>
  <c r="EU88" i="61"/>
  <c r="ER88" i="61"/>
  <c r="EP88" i="61"/>
  <c r="EO88" i="61"/>
  <c r="EN88" i="61"/>
  <c r="EM88" i="61"/>
  <c r="EL88" i="61"/>
  <c r="EK88" i="61"/>
  <c r="EJ88" i="61"/>
  <c r="EI88" i="61"/>
  <c r="EH88" i="61"/>
  <c r="EG88" i="61"/>
  <c r="EF88" i="61"/>
  <c r="EE88" i="61"/>
  <c r="ED88" i="61"/>
  <c r="EC88" i="61"/>
  <c r="EB88" i="61"/>
  <c r="EA88" i="61"/>
  <c r="DX88" i="61"/>
  <c r="DM88" i="61"/>
  <c r="DK88" i="61"/>
  <c r="DJ88" i="61"/>
  <c r="DI88" i="61"/>
  <c r="DE88" i="61"/>
  <c r="FF87" i="61"/>
  <c r="FE87" i="61"/>
  <c r="FD87" i="61"/>
  <c r="FC87" i="61"/>
  <c r="FB87" i="61"/>
  <c r="FA87" i="61"/>
  <c r="EZ87" i="61"/>
  <c r="EY87" i="61"/>
  <c r="EX87" i="61"/>
  <c r="EW87" i="61"/>
  <c r="EV87" i="61"/>
  <c r="EU87" i="61"/>
  <c r="ER87" i="61"/>
  <c r="EP87" i="61"/>
  <c r="EO87" i="61"/>
  <c r="EN87" i="61"/>
  <c r="EM87" i="61"/>
  <c r="EL87" i="61"/>
  <c r="EK87" i="61"/>
  <c r="EJ87" i="61"/>
  <c r="EI87" i="61"/>
  <c r="EH87" i="61"/>
  <c r="EG87" i="61"/>
  <c r="EF87" i="61"/>
  <c r="EE87" i="61"/>
  <c r="ED87" i="61"/>
  <c r="EC87" i="61"/>
  <c r="EB87" i="61"/>
  <c r="EA87" i="61"/>
  <c r="DX87" i="61"/>
  <c r="DM87" i="61"/>
  <c r="DK87" i="61"/>
  <c r="DJ87" i="61"/>
  <c r="DI87" i="61"/>
  <c r="DE87" i="61"/>
  <c r="FF86" i="61"/>
  <c r="FE86" i="61"/>
  <c r="FD86" i="61"/>
  <c r="FC86" i="61"/>
  <c r="FB86" i="61"/>
  <c r="FA86" i="61"/>
  <c r="EZ86" i="61"/>
  <c r="EY86" i="61"/>
  <c r="EX86" i="61"/>
  <c r="EW86" i="61"/>
  <c r="EV86" i="61"/>
  <c r="EU86" i="61"/>
  <c r="ER86" i="61"/>
  <c r="EP86" i="61"/>
  <c r="EO86" i="61"/>
  <c r="EN86" i="61"/>
  <c r="EM86" i="61"/>
  <c r="EL86" i="61"/>
  <c r="EK86" i="61"/>
  <c r="EJ86" i="61"/>
  <c r="EI86" i="61"/>
  <c r="EH86" i="61"/>
  <c r="EG86" i="61"/>
  <c r="EF86" i="61"/>
  <c r="EE86" i="61"/>
  <c r="ED86" i="61"/>
  <c r="EC86" i="61"/>
  <c r="EB86" i="61"/>
  <c r="EA86" i="61"/>
  <c r="DX86" i="61"/>
  <c r="DM86" i="61"/>
  <c r="DK86" i="61"/>
  <c r="DJ86" i="61"/>
  <c r="DI86" i="61"/>
  <c r="DE86" i="61"/>
  <c r="DC86" i="61"/>
  <c r="DB86" i="61"/>
  <c r="DA86" i="61"/>
  <c r="CZ86" i="61"/>
  <c r="CY86" i="61"/>
  <c r="CX86" i="61"/>
  <c r="CW86" i="61"/>
  <c r="CU86" i="61"/>
  <c r="CR86" i="61"/>
  <c r="FF85" i="61"/>
  <c r="FE85" i="61"/>
  <c r="FD85" i="61"/>
  <c r="FC85" i="61"/>
  <c r="FB85" i="61"/>
  <c r="FA85" i="61"/>
  <c r="EZ85" i="61"/>
  <c r="EY85" i="61"/>
  <c r="EX85" i="61"/>
  <c r="EW85" i="61"/>
  <c r="EV85" i="61"/>
  <c r="EU85" i="61"/>
  <c r="ER85" i="61"/>
  <c r="EP85" i="61"/>
  <c r="EO85" i="61"/>
  <c r="EN85" i="61"/>
  <c r="EM85" i="61"/>
  <c r="EL85" i="61"/>
  <c r="EK85" i="61"/>
  <c r="EJ85" i="61"/>
  <c r="EI85" i="61"/>
  <c r="EH85" i="61"/>
  <c r="EG85" i="61"/>
  <c r="EF85" i="61"/>
  <c r="EE85" i="61"/>
  <c r="ED85" i="61"/>
  <c r="EC85" i="61"/>
  <c r="EB85" i="61"/>
  <c r="EA85" i="61"/>
  <c r="DX85" i="61"/>
  <c r="DM85" i="61"/>
  <c r="DK85" i="61"/>
  <c r="DJ85" i="61"/>
  <c r="DI85" i="61"/>
  <c r="DE85" i="61"/>
  <c r="DC85" i="61"/>
  <c r="DB85" i="61"/>
  <c r="DA85" i="61"/>
  <c r="CZ85" i="61"/>
  <c r="CY85" i="61"/>
  <c r="CX85" i="61"/>
  <c r="CW85" i="61"/>
  <c r="CU85" i="61"/>
  <c r="CR85" i="61"/>
  <c r="FF84" i="61"/>
  <c r="FE84" i="61"/>
  <c r="FD84" i="61"/>
  <c r="FC84" i="61"/>
  <c r="FB84" i="61"/>
  <c r="FA84" i="61"/>
  <c r="EZ84" i="61"/>
  <c r="EY84" i="61"/>
  <c r="EX84" i="61"/>
  <c r="EW84" i="61"/>
  <c r="EV84" i="61"/>
  <c r="EU84" i="61"/>
  <c r="ER84" i="61"/>
  <c r="EP84" i="61"/>
  <c r="EO84" i="61"/>
  <c r="EN84" i="61"/>
  <c r="EM84" i="61"/>
  <c r="EL84" i="61"/>
  <c r="EK84" i="61"/>
  <c r="EJ84" i="61"/>
  <c r="EI84" i="61"/>
  <c r="EH84" i="61"/>
  <c r="EG84" i="61"/>
  <c r="EF84" i="61"/>
  <c r="EE84" i="61"/>
  <c r="ED84" i="61"/>
  <c r="EC84" i="61"/>
  <c r="EB84" i="61"/>
  <c r="EA84" i="61"/>
  <c r="DX84" i="61"/>
  <c r="DM84" i="61"/>
  <c r="DK84" i="61"/>
  <c r="DJ84" i="61"/>
  <c r="DI84" i="61"/>
  <c r="DE84" i="61"/>
  <c r="DC84" i="61"/>
  <c r="DB84" i="61"/>
  <c r="DA84" i="61"/>
  <c r="CZ84" i="61"/>
  <c r="CY84" i="61"/>
  <c r="CX84" i="61"/>
  <c r="CW84" i="61"/>
  <c r="CU84" i="61"/>
  <c r="CR84" i="61"/>
  <c r="FF83" i="61"/>
  <c r="FE83" i="61"/>
  <c r="FD83" i="61"/>
  <c r="FC83" i="61"/>
  <c r="FB83" i="61"/>
  <c r="FA83" i="61"/>
  <c r="EZ83" i="61"/>
  <c r="EY83" i="61"/>
  <c r="EX83" i="61"/>
  <c r="EW83" i="61"/>
  <c r="EV83" i="61"/>
  <c r="EU83" i="61"/>
  <c r="ER83" i="61"/>
  <c r="EP83" i="61"/>
  <c r="EO83" i="61"/>
  <c r="EN83" i="61"/>
  <c r="EM83" i="61"/>
  <c r="EL83" i="61"/>
  <c r="EK83" i="61"/>
  <c r="EJ83" i="61"/>
  <c r="EI83" i="61"/>
  <c r="EH83" i="61"/>
  <c r="EG83" i="61"/>
  <c r="EF83" i="61"/>
  <c r="EE83" i="61"/>
  <c r="ED83" i="61"/>
  <c r="EC83" i="61"/>
  <c r="EB83" i="61"/>
  <c r="EA83" i="61"/>
  <c r="DX83" i="61"/>
  <c r="DM83" i="61"/>
  <c r="DK83" i="61"/>
  <c r="DJ83" i="61"/>
  <c r="DI83" i="61"/>
  <c r="DE83" i="61"/>
  <c r="DC83" i="61"/>
  <c r="DB83" i="61"/>
  <c r="DA83" i="61"/>
  <c r="CZ83" i="61"/>
  <c r="CY83" i="61"/>
  <c r="CX83" i="61"/>
  <c r="CW83" i="61"/>
  <c r="CU83" i="61"/>
  <c r="CR83" i="61"/>
  <c r="FF82" i="61"/>
  <c r="FE82" i="61"/>
  <c r="FD82" i="61"/>
  <c r="FC82" i="61"/>
  <c r="FB82" i="61"/>
  <c r="FA82" i="61"/>
  <c r="EZ82" i="61"/>
  <c r="EY82" i="61"/>
  <c r="EX82" i="61"/>
  <c r="EW82" i="61"/>
  <c r="EV82" i="61"/>
  <c r="EU82" i="61"/>
  <c r="ER82" i="61"/>
  <c r="EP82" i="61"/>
  <c r="EO82" i="61"/>
  <c r="EN82" i="61"/>
  <c r="EM82" i="61"/>
  <c r="EL82" i="61"/>
  <c r="EK82" i="61"/>
  <c r="EJ82" i="61"/>
  <c r="EI82" i="61"/>
  <c r="EH82" i="61"/>
  <c r="EG82" i="61"/>
  <c r="EF82" i="61"/>
  <c r="EE82" i="61"/>
  <c r="ED82" i="61"/>
  <c r="EC82" i="61"/>
  <c r="EB82" i="61"/>
  <c r="EA82" i="61"/>
  <c r="DX82" i="61"/>
  <c r="DM82" i="61"/>
  <c r="DK82" i="61"/>
  <c r="DJ82" i="61"/>
  <c r="DI82" i="61"/>
  <c r="DE82" i="61"/>
  <c r="DC82" i="61"/>
  <c r="DB82" i="61"/>
  <c r="DA82" i="61"/>
  <c r="CZ82" i="61"/>
  <c r="CY82" i="61"/>
  <c r="CX82" i="61"/>
  <c r="CW82" i="61"/>
  <c r="CU82" i="61"/>
  <c r="FF81" i="61"/>
  <c r="FE81" i="61"/>
  <c r="FD81" i="61"/>
  <c r="FC81" i="61"/>
  <c r="FB81" i="61"/>
  <c r="FA81" i="61"/>
  <c r="EZ81" i="61"/>
  <c r="EY81" i="61"/>
  <c r="EX81" i="61"/>
  <c r="EW81" i="61"/>
  <c r="EV81" i="61"/>
  <c r="EU81" i="61"/>
  <c r="ER81" i="61"/>
  <c r="EP81" i="61"/>
  <c r="EO81" i="61"/>
  <c r="EN81" i="61"/>
  <c r="EM81" i="61"/>
  <c r="EL81" i="61"/>
  <c r="EK81" i="61"/>
  <c r="EJ81" i="61"/>
  <c r="EI81" i="61"/>
  <c r="EH81" i="61"/>
  <c r="EG81" i="61"/>
  <c r="EF81" i="61"/>
  <c r="EE81" i="61"/>
  <c r="ED81" i="61"/>
  <c r="EC81" i="61"/>
  <c r="EB81" i="61"/>
  <c r="EA81" i="61"/>
  <c r="DX81" i="61"/>
  <c r="DM81" i="61"/>
  <c r="DK81" i="61"/>
  <c r="DJ81" i="61"/>
  <c r="DI81" i="61"/>
  <c r="DE81" i="61"/>
  <c r="DC81" i="61"/>
  <c r="DB81" i="61"/>
  <c r="DA81" i="61"/>
  <c r="CZ81" i="61"/>
  <c r="CY81" i="61"/>
  <c r="CX81" i="61"/>
  <c r="CW81" i="61"/>
  <c r="CU81" i="61"/>
  <c r="CR81" i="61"/>
  <c r="FF80" i="61"/>
  <c r="FE80" i="61"/>
  <c r="FD80" i="61"/>
  <c r="FC80" i="61"/>
  <c r="FB80" i="61"/>
  <c r="FA80" i="61"/>
  <c r="EZ80" i="61"/>
  <c r="EY80" i="61"/>
  <c r="EX80" i="61"/>
  <c r="EW80" i="61"/>
  <c r="EV80" i="61"/>
  <c r="EU80" i="61"/>
  <c r="ER80" i="61"/>
  <c r="EP80" i="61"/>
  <c r="EO80" i="61"/>
  <c r="EN80" i="61"/>
  <c r="EM80" i="61"/>
  <c r="EL80" i="61"/>
  <c r="EK80" i="61"/>
  <c r="EJ80" i="61"/>
  <c r="EI80" i="61"/>
  <c r="EH80" i="61"/>
  <c r="EG80" i="61"/>
  <c r="EF80" i="61"/>
  <c r="EE80" i="61"/>
  <c r="ED80" i="61"/>
  <c r="EC80" i="61"/>
  <c r="EB80" i="61"/>
  <c r="EA80" i="61"/>
  <c r="DX80" i="61"/>
  <c r="DM80" i="61"/>
  <c r="DK80" i="61"/>
  <c r="DJ80" i="61"/>
  <c r="DI80" i="61"/>
  <c r="DE80" i="61"/>
  <c r="DC80" i="61"/>
  <c r="DB80" i="61"/>
  <c r="DA80" i="61"/>
  <c r="CZ80" i="61"/>
  <c r="CY80" i="61"/>
  <c r="CX80" i="61"/>
  <c r="CW80" i="61"/>
  <c r="CU80" i="61"/>
  <c r="CR80" i="61"/>
  <c r="FF79" i="61"/>
  <c r="FE79" i="61"/>
  <c r="FD79" i="61"/>
  <c r="FC79" i="61"/>
  <c r="FB79" i="61"/>
  <c r="FA79" i="61"/>
  <c r="EZ79" i="61"/>
  <c r="EY79" i="61"/>
  <c r="EX79" i="61"/>
  <c r="EW79" i="61"/>
  <c r="EV79" i="61"/>
  <c r="EU79" i="61"/>
  <c r="ER79" i="61"/>
  <c r="EP79" i="61"/>
  <c r="EO79" i="61"/>
  <c r="EN79" i="61"/>
  <c r="EM79" i="61"/>
  <c r="EL79" i="61"/>
  <c r="EK79" i="61"/>
  <c r="EJ79" i="61"/>
  <c r="EI79" i="61"/>
  <c r="EH79" i="61"/>
  <c r="EG79" i="61"/>
  <c r="EF79" i="61"/>
  <c r="EE79" i="61"/>
  <c r="ED79" i="61"/>
  <c r="EC79" i="61"/>
  <c r="EB79" i="61"/>
  <c r="EA79" i="61"/>
  <c r="DX79" i="61"/>
  <c r="DM79" i="61"/>
  <c r="DK79" i="61"/>
  <c r="DJ79" i="61"/>
  <c r="DI79" i="61"/>
  <c r="DE79" i="61"/>
  <c r="DC79" i="61"/>
  <c r="DB79" i="61"/>
  <c r="DA79" i="61"/>
  <c r="CZ79" i="61"/>
  <c r="CY79" i="61"/>
  <c r="CX79" i="61"/>
  <c r="CW79" i="61"/>
  <c r="CU79" i="61"/>
  <c r="CR79" i="61"/>
  <c r="FF78" i="61"/>
  <c r="FE78" i="61"/>
  <c r="FD78" i="61"/>
  <c r="FC78" i="61"/>
  <c r="FB78" i="61"/>
  <c r="FA78" i="61"/>
  <c r="EZ78" i="61"/>
  <c r="EY78" i="61"/>
  <c r="EX78" i="61"/>
  <c r="EW78" i="61"/>
  <c r="EV78" i="61"/>
  <c r="EU78" i="61"/>
  <c r="ER78" i="61"/>
  <c r="EP78" i="61"/>
  <c r="EO78" i="61"/>
  <c r="EN78" i="61"/>
  <c r="EM78" i="61"/>
  <c r="EL78" i="61"/>
  <c r="EK78" i="61"/>
  <c r="EJ78" i="61"/>
  <c r="EI78" i="61"/>
  <c r="EH78" i="61"/>
  <c r="EG78" i="61"/>
  <c r="EF78" i="61"/>
  <c r="EE78" i="61"/>
  <c r="ED78" i="61"/>
  <c r="EC78" i="61"/>
  <c r="EB78" i="61"/>
  <c r="EA78" i="61"/>
  <c r="DX78" i="61"/>
  <c r="DM78" i="61"/>
  <c r="DK78" i="61"/>
  <c r="DJ78" i="61"/>
  <c r="DI78" i="61"/>
  <c r="DE78" i="61"/>
  <c r="DC78" i="61"/>
  <c r="DB78" i="61"/>
  <c r="DA78" i="61"/>
  <c r="CZ78" i="61"/>
  <c r="CY78" i="61"/>
  <c r="CX78" i="61"/>
  <c r="CW78" i="61"/>
  <c r="CU78" i="61"/>
  <c r="CR78" i="61"/>
  <c r="FF77" i="61"/>
  <c r="FE77" i="61"/>
  <c r="FD77" i="61"/>
  <c r="FC77" i="61"/>
  <c r="FB77" i="61"/>
  <c r="FA77" i="61"/>
  <c r="EZ77" i="61"/>
  <c r="EY77" i="61"/>
  <c r="EX77" i="61"/>
  <c r="EW77" i="61"/>
  <c r="EV77" i="61"/>
  <c r="EU77" i="61"/>
  <c r="ER77" i="61"/>
  <c r="EP77" i="61"/>
  <c r="EO77" i="61"/>
  <c r="EN77" i="61"/>
  <c r="EM77" i="61"/>
  <c r="EL77" i="61"/>
  <c r="EK77" i="61"/>
  <c r="EJ77" i="61"/>
  <c r="EI77" i="61"/>
  <c r="EH77" i="61"/>
  <c r="EG77" i="61"/>
  <c r="EF77" i="61"/>
  <c r="EE77" i="61"/>
  <c r="ED77" i="61"/>
  <c r="EC77" i="61"/>
  <c r="EB77" i="61"/>
  <c r="EA77" i="61"/>
  <c r="DX77" i="61"/>
  <c r="DM77" i="61"/>
  <c r="DK77" i="61"/>
  <c r="DJ77" i="61"/>
  <c r="DI77" i="61"/>
  <c r="DE77" i="61"/>
  <c r="DC77" i="61"/>
  <c r="DB77" i="61"/>
  <c r="DA77" i="61"/>
  <c r="CZ77" i="61"/>
  <c r="CY77" i="61"/>
  <c r="CX77" i="61"/>
  <c r="CW77" i="61"/>
  <c r="CU77" i="61"/>
  <c r="CR77" i="61"/>
  <c r="FF76" i="61"/>
  <c r="FE76" i="61"/>
  <c r="FD76" i="61"/>
  <c r="FC76" i="61"/>
  <c r="FB76" i="61"/>
  <c r="FA76" i="61"/>
  <c r="EZ76" i="61"/>
  <c r="EY76" i="61"/>
  <c r="EX76" i="61"/>
  <c r="EW76" i="61"/>
  <c r="EV76" i="61"/>
  <c r="EU76" i="61"/>
  <c r="ER76" i="61"/>
  <c r="EP76" i="61"/>
  <c r="EO76" i="61"/>
  <c r="EN76" i="61"/>
  <c r="EM76" i="61"/>
  <c r="EL76" i="61"/>
  <c r="EK76" i="61"/>
  <c r="EJ76" i="61"/>
  <c r="EI76" i="61"/>
  <c r="EH76" i="61"/>
  <c r="EG76" i="61"/>
  <c r="EF76" i="61"/>
  <c r="EE76" i="61"/>
  <c r="ED76" i="61"/>
  <c r="EC76" i="61"/>
  <c r="EB76" i="61"/>
  <c r="EA76" i="61"/>
  <c r="DX76" i="61"/>
  <c r="DM76" i="61"/>
  <c r="DK76" i="61"/>
  <c r="DJ76" i="61"/>
  <c r="DI76" i="61"/>
  <c r="DE76" i="61"/>
  <c r="DC76" i="61"/>
  <c r="DB76" i="61"/>
  <c r="DA76" i="61"/>
  <c r="CZ76" i="61"/>
  <c r="CY76" i="61"/>
  <c r="CX76" i="61"/>
  <c r="CW76" i="61"/>
  <c r="CU76" i="61"/>
  <c r="CR76" i="61"/>
  <c r="FF75" i="61"/>
  <c r="FE75" i="61"/>
  <c r="FD75" i="61"/>
  <c r="FC75" i="61"/>
  <c r="FB75" i="61"/>
  <c r="FA75" i="61"/>
  <c r="EZ75" i="61"/>
  <c r="EY75" i="61"/>
  <c r="EX75" i="61"/>
  <c r="EW75" i="61"/>
  <c r="EV75" i="61"/>
  <c r="EU75" i="61"/>
  <c r="ER75" i="61"/>
  <c r="EP75" i="61"/>
  <c r="EO75" i="61"/>
  <c r="EN75" i="61"/>
  <c r="EM75" i="61"/>
  <c r="EL75" i="61"/>
  <c r="EK75" i="61"/>
  <c r="EJ75" i="61"/>
  <c r="EI75" i="61"/>
  <c r="EH75" i="61"/>
  <c r="EG75" i="61"/>
  <c r="EF75" i="61"/>
  <c r="EE75" i="61"/>
  <c r="ED75" i="61"/>
  <c r="EC75" i="61"/>
  <c r="EB75" i="61"/>
  <c r="EA75" i="61"/>
  <c r="DX75" i="61"/>
  <c r="DM75" i="61"/>
  <c r="DK75" i="61"/>
  <c r="DJ75" i="61"/>
  <c r="DI75" i="61"/>
  <c r="DE75" i="61"/>
  <c r="DC75" i="61"/>
  <c r="DB75" i="61"/>
  <c r="DA75" i="61"/>
  <c r="CZ75" i="61"/>
  <c r="CY75" i="61"/>
  <c r="CX75" i="61"/>
  <c r="CW75" i="61"/>
  <c r="CU75" i="61"/>
  <c r="CR75" i="61"/>
  <c r="FF74" i="61"/>
  <c r="FE74" i="61"/>
  <c r="FD74" i="61"/>
  <c r="FC74" i="61"/>
  <c r="FB74" i="61"/>
  <c r="FA74" i="61"/>
  <c r="EZ74" i="61"/>
  <c r="EY74" i="61"/>
  <c r="EX74" i="61"/>
  <c r="EW74" i="61"/>
  <c r="EV74" i="61"/>
  <c r="EU74" i="61"/>
  <c r="ER74" i="61"/>
  <c r="EP74" i="61"/>
  <c r="EO74" i="61"/>
  <c r="EN74" i="61"/>
  <c r="EM74" i="61"/>
  <c r="EL74" i="61"/>
  <c r="EK74" i="61"/>
  <c r="EJ74" i="61"/>
  <c r="EI74" i="61"/>
  <c r="EH74" i="61"/>
  <c r="EG74" i="61"/>
  <c r="EF74" i="61"/>
  <c r="EE74" i="61"/>
  <c r="ED74" i="61"/>
  <c r="EC74" i="61"/>
  <c r="EB74" i="61"/>
  <c r="EA74" i="61"/>
  <c r="DX74" i="61"/>
  <c r="DM74" i="61"/>
  <c r="DK74" i="61"/>
  <c r="DJ74" i="61"/>
  <c r="DI74" i="61"/>
  <c r="DE74" i="61"/>
  <c r="DC74" i="61"/>
  <c r="DB74" i="61"/>
  <c r="DA74" i="61"/>
  <c r="CZ74" i="61"/>
  <c r="CY74" i="61"/>
  <c r="CX74" i="61"/>
  <c r="CW74" i="61"/>
  <c r="CU74" i="61"/>
  <c r="CR74" i="61"/>
  <c r="FF73" i="61"/>
  <c r="FE73" i="61"/>
  <c r="FD73" i="61"/>
  <c r="FC73" i="61"/>
  <c r="FB73" i="61"/>
  <c r="FA73" i="61"/>
  <c r="EZ73" i="61"/>
  <c r="EY73" i="61"/>
  <c r="EX73" i="61"/>
  <c r="EW73" i="61"/>
  <c r="EV73" i="61"/>
  <c r="EU73" i="61"/>
  <c r="ER73" i="61"/>
  <c r="EP73" i="61"/>
  <c r="EO73" i="61"/>
  <c r="EN73" i="61"/>
  <c r="EM73" i="61"/>
  <c r="EL73" i="61"/>
  <c r="EK73" i="61"/>
  <c r="EJ73" i="61"/>
  <c r="EI73" i="61"/>
  <c r="EH73" i="61"/>
  <c r="EG73" i="61"/>
  <c r="EF73" i="61"/>
  <c r="EE73" i="61"/>
  <c r="ED73" i="61"/>
  <c r="EC73" i="61"/>
  <c r="EB73" i="61"/>
  <c r="EA73" i="61"/>
  <c r="DX73" i="61"/>
  <c r="DM73" i="61"/>
  <c r="DK73" i="61"/>
  <c r="DJ73" i="61"/>
  <c r="DI73" i="61"/>
  <c r="DE73" i="61"/>
  <c r="DC73" i="61"/>
  <c r="DB73" i="61"/>
  <c r="DA73" i="61"/>
  <c r="CZ73" i="61"/>
  <c r="CY73" i="61"/>
  <c r="CX73" i="61"/>
  <c r="CW73" i="61"/>
  <c r="CU73" i="61"/>
  <c r="CR73" i="61"/>
  <c r="FF72" i="61"/>
  <c r="FE72" i="61"/>
  <c r="FD72" i="61"/>
  <c r="FC72" i="61"/>
  <c r="FB72" i="61"/>
  <c r="FA72" i="61"/>
  <c r="EZ72" i="61"/>
  <c r="EY72" i="61"/>
  <c r="EX72" i="61"/>
  <c r="EW72" i="61"/>
  <c r="EV72" i="61"/>
  <c r="EU72" i="61"/>
  <c r="ER72" i="61"/>
  <c r="EP72" i="61"/>
  <c r="EO72" i="61"/>
  <c r="EN72" i="61"/>
  <c r="EM72" i="61"/>
  <c r="EL72" i="61"/>
  <c r="EK72" i="61"/>
  <c r="EJ72" i="61"/>
  <c r="EI72" i="61"/>
  <c r="EH72" i="61"/>
  <c r="EG72" i="61"/>
  <c r="EF72" i="61"/>
  <c r="EE72" i="61"/>
  <c r="ED72" i="61"/>
  <c r="EC72" i="61"/>
  <c r="EB72" i="61"/>
  <c r="EA72" i="61"/>
  <c r="DX72" i="61"/>
  <c r="DM72" i="61"/>
  <c r="DK72" i="61"/>
  <c r="DJ72" i="61"/>
  <c r="DI72" i="61"/>
  <c r="DE72" i="61"/>
  <c r="DC72" i="61"/>
  <c r="DB72" i="61"/>
  <c r="DA72" i="61"/>
  <c r="CZ72" i="61"/>
  <c r="CY72" i="61"/>
  <c r="CX72" i="61"/>
  <c r="CW72" i="61"/>
  <c r="CU72" i="61"/>
  <c r="CR72" i="61"/>
  <c r="FF71" i="61"/>
  <c r="FE71" i="61"/>
  <c r="FD71" i="61"/>
  <c r="FC71" i="61"/>
  <c r="FB71" i="61"/>
  <c r="FA71" i="61"/>
  <c r="EZ71" i="61"/>
  <c r="EY71" i="61"/>
  <c r="EX71" i="61"/>
  <c r="EW71" i="61"/>
  <c r="EV71" i="61"/>
  <c r="EU71" i="61"/>
  <c r="ER71" i="61"/>
  <c r="EP71" i="61"/>
  <c r="EO71" i="61"/>
  <c r="EN71" i="61"/>
  <c r="EM71" i="61"/>
  <c r="EL71" i="61"/>
  <c r="EK71" i="61"/>
  <c r="EJ71" i="61"/>
  <c r="EI71" i="61"/>
  <c r="EH71" i="61"/>
  <c r="EG71" i="61"/>
  <c r="EF71" i="61"/>
  <c r="EE71" i="61"/>
  <c r="ED71" i="61"/>
  <c r="EC71" i="61"/>
  <c r="EB71" i="61"/>
  <c r="EA71" i="61"/>
  <c r="DX71" i="61"/>
  <c r="DM71" i="61"/>
  <c r="DK71" i="61"/>
  <c r="DJ71" i="61"/>
  <c r="DI71" i="61"/>
  <c r="DE71" i="61"/>
  <c r="DC71" i="61"/>
  <c r="DB71" i="61"/>
  <c r="DA71" i="61"/>
  <c r="CZ71" i="61"/>
  <c r="CY71" i="61"/>
  <c r="CX71" i="61"/>
  <c r="CW71" i="61"/>
  <c r="CU71" i="61"/>
  <c r="CR71" i="61"/>
  <c r="CP71" i="61"/>
  <c r="CO71" i="61"/>
  <c r="CN71" i="61"/>
  <c r="CM71" i="61"/>
  <c r="CL71" i="61"/>
  <c r="CK71" i="61"/>
  <c r="CJ71" i="61"/>
  <c r="CI71" i="61"/>
  <c r="CH71" i="61"/>
  <c r="CG71" i="61"/>
  <c r="CF71" i="61"/>
  <c r="CE71" i="61"/>
  <c r="CD71" i="61"/>
  <c r="CC71" i="61"/>
  <c r="CB71" i="61"/>
  <c r="CA71" i="61"/>
  <c r="BZ71" i="61"/>
  <c r="BY71" i="61"/>
  <c r="BX71" i="61"/>
  <c r="BW71" i="61"/>
  <c r="BS71" i="61"/>
  <c r="FF70" i="61"/>
  <c r="FE70" i="61"/>
  <c r="FD70" i="61"/>
  <c r="FC70" i="61"/>
  <c r="FB70" i="61"/>
  <c r="FA70" i="61"/>
  <c r="EZ70" i="61"/>
  <c r="EY70" i="61"/>
  <c r="EX70" i="61"/>
  <c r="EW70" i="61"/>
  <c r="EV70" i="61"/>
  <c r="EU70" i="61"/>
  <c r="ER70" i="61"/>
  <c r="EP70" i="61"/>
  <c r="EO70" i="61"/>
  <c r="EN70" i="61"/>
  <c r="EM70" i="61"/>
  <c r="EL70" i="61"/>
  <c r="EK70" i="61"/>
  <c r="EJ70" i="61"/>
  <c r="EI70" i="61"/>
  <c r="EH70" i="61"/>
  <c r="EG70" i="61"/>
  <c r="EF70" i="61"/>
  <c r="EE70" i="61"/>
  <c r="ED70" i="61"/>
  <c r="EC70" i="61"/>
  <c r="EB70" i="61"/>
  <c r="EA70" i="61"/>
  <c r="DX70" i="61"/>
  <c r="DM70" i="61"/>
  <c r="DK70" i="61"/>
  <c r="DJ70" i="61"/>
  <c r="DI70" i="61"/>
  <c r="DE70" i="61"/>
  <c r="DC70" i="61"/>
  <c r="DB70" i="61"/>
  <c r="DA70" i="61"/>
  <c r="CZ70" i="61"/>
  <c r="CY70" i="61"/>
  <c r="CX70" i="61"/>
  <c r="CW70" i="61"/>
  <c r="CU70" i="61"/>
  <c r="CR70" i="61"/>
  <c r="CP70" i="61"/>
  <c r="CO70" i="61"/>
  <c r="CN70" i="61"/>
  <c r="CM70" i="61"/>
  <c r="CL70" i="61"/>
  <c r="CK70" i="61"/>
  <c r="CJ70" i="61"/>
  <c r="CI70" i="61"/>
  <c r="CH70" i="61"/>
  <c r="CG70" i="61"/>
  <c r="CF70" i="61"/>
  <c r="CE70" i="61"/>
  <c r="CD70" i="61"/>
  <c r="CC70" i="61"/>
  <c r="CB70" i="61"/>
  <c r="CA70" i="61"/>
  <c r="BZ70" i="61"/>
  <c r="BY70" i="61"/>
  <c r="BX70" i="61"/>
  <c r="BW70" i="61"/>
  <c r="BS70" i="61"/>
  <c r="FF69" i="61"/>
  <c r="FE69" i="61"/>
  <c r="FD69" i="61"/>
  <c r="FC69" i="61"/>
  <c r="FB69" i="61"/>
  <c r="FA69" i="61"/>
  <c r="EZ69" i="61"/>
  <c r="EY69" i="61"/>
  <c r="EX69" i="61"/>
  <c r="EW69" i="61"/>
  <c r="EV69" i="61"/>
  <c r="EU69" i="61"/>
  <c r="ER69" i="61"/>
  <c r="EP69" i="61"/>
  <c r="EO69" i="61"/>
  <c r="EN69" i="61"/>
  <c r="EM69" i="61"/>
  <c r="EL69" i="61"/>
  <c r="EK69" i="61"/>
  <c r="EJ69" i="61"/>
  <c r="EI69" i="61"/>
  <c r="EH69" i="61"/>
  <c r="EG69" i="61"/>
  <c r="EF69" i="61"/>
  <c r="EE69" i="61"/>
  <c r="ED69" i="61"/>
  <c r="EC69" i="61"/>
  <c r="EB69" i="61"/>
  <c r="EA69" i="61"/>
  <c r="DX69" i="61"/>
  <c r="DM69" i="61"/>
  <c r="DK69" i="61"/>
  <c r="DJ69" i="61"/>
  <c r="DI69" i="61"/>
  <c r="DE69" i="61"/>
  <c r="DC69" i="61"/>
  <c r="DB69" i="61"/>
  <c r="DA69" i="61"/>
  <c r="CZ69" i="61"/>
  <c r="CY69" i="61"/>
  <c r="CX69" i="61"/>
  <c r="CW69" i="61"/>
  <c r="CU69" i="61"/>
  <c r="CR69" i="61"/>
  <c r="CP69" i="61"/>
  <c r="CO69" i="61"/>
  <c r="CN69" i="61"/>
  <c r="CM69" i="61"/>
  <c r="CL69" i="61"/>
  <c r="CK69" i="61"/>
  <c r="CJ69" i="61"/>
  <c r="CI69" i="61"/>
  <c r="CH69" i="61"/>
  <c r="CG69" i="61"/>
  <c r="CF69" i="61"/>
  <c r="CE69" i="61"/>
  <c r="CD69" i="61"/>
  <c r="CC69" i="61"/>
  <c r="CB69" i="61"/>
  <c r="CA69" i="61"/>
  <c r="BZ69" i="61"/>
  <c r="BY69" i="61"/>
  <c r="BX69" i="61"/>
  <c r="BW69" i="61"/>
  <c r="BS69" i="61"/>
  <c r="FF68" i="61"/>
  <c r="FE68" i="61"/>
  <c r="FD68" i="61"/>
  <c r="FC68" i="61"/>
  <c r="FB68" i="61"/>
  <c r="FA68" i="61"/>
  <c r="EZ68" i="61"/>
  <c r="EY68" i="61"/>
  <c r="EX68" i="61"/>
  <c r="EW68" i="61"/>
  <c r="EV68" i="61"/>
  <c r="EU68" i="61"/>
  <c r="ER68" i="61"/>
  <c r="EP68" i="61"/>
  <c r="EO68" i="61"/>
  <c r="EN68" i="61"/>
  <c r="EM68" i="61"/>
  <c r="EL68" i="61"/>
  <c r="EK68" i="61"/>
  <c r="EJ68" i="61"/>
  <c r="EI68" i="61"/>
  <c r="EH68" i="61"/>
  <c r="EG68" i="61"/>
  <c r="EF68" i="61"/>
  <c r="EE68" i="61"/>
  <c r="ED68" i="61"/>
  <c r="EC68" i="61"/>
  <c r="EB68" i="61"/>
  <c r="EA68" i="61"/>
  <c r="DX68" i="61"/>
  <c r="DM68" i="61"/>
  <c r="DK68" i="61"/>
  <c r="DJ68" i="61"/>
  <c r="DI68" i="61"/>
  <c r="DE68" i="61"/>
  <c r="DC68" i="61"/>
  <c r="DB68" i="61"/>
  <c r="DA68" i="61"/>
  <c r="CZ68" i="61"/>
  <c r="CY68" i="61"/>
  <c r="CX68" i="61"/>
  <c r="CW68" i="61"/>
  <c r="CU68" i="61"/>
  <c r="CR68" i="61"/>
  <c r="CP68" i="61"/>
  <c r="CO68" i="61"/>
  <c r="CN68" i="61"/>
  <c r="CM68" i="61"/>
  <c r="CL68" i="61"/>
  <c r="CK68" i="61"/>
  <c r="CJ68" i="61"/>
  <c r="CI68" i="61"/>
  <c r="CH68" i="61"/>
  <c r="CG68" i="61"/>
  <c r="CF68" i="61"/>
  <c r="CE68" i="61"/>
  <c r="CD68" i="61"/>
  <c r="CC68" i="61"/>
  <c r="CB68" i="61"/>
  <c r="CA68" i="61"/>
  <c r="BZ68" i="61"/>
  <c r="BY68" i="61"/>
  <c r="BX68" i="61"/>
  <c r="BW68" i="61"/>
  <c r="BS68" i="61"/>
  <c r="FF67" i="61"/>
  <c r="FE67" i="61"/>
  <c r="FD67" i="61"/>
  <c r="FC67" i="61"/>
  <c r="FB67" i="61"/>
  <c r="FA67" i="61"/>
  <c r="EZ67" i="61"/>
  <c r="EY67" i="61"/>
  <c r="EX67" i="61"/>
  <c r="EW67" i="61"/>
  <c r="EV67" i="61"/>
  <c r="EU67" i="61"/>
  <c r="ER67" i="61"/>
  <c r="EP67" i="61"/>
  <c r="EO67" i="61"/>
  <c r="EN67" i="61"/>
  <c r="EM67" i="61"/>
  <c r="EL67" i="61"/>
  <c r="EK67" i="61"/>
  <c r="EJ67" i="61"/>
  <c r="EI67" i="61"/>
  <c r="EH67" i="61"/>
  <c r="EG67" i="61"/>
  <c r="EF67" i="61"/>
  <c r="EE67" i="61"/>
  <c r="ED67" i="61"/>
  <c r="EC67" i="61"/>
  <c r="EB67" i="61"/>
  <c r="EA67" i="61"/>
  <c r="DX67" i="61"/>
  <c r="DM67" i="61"/>
  <c r="DK67" i="61"/>
  <c r="DJ67" i="61"/>
  <c r="DI67" i="61"/>
  <c r="DE67" i="61"/>
  <c r="DC67" i="61"/>
  <c r="DB67" i="61"/>
  <c r="DA67" i="61"/>
  <c r="CZ67" i="61"/>
  <c r="CY67" i="61"/>
  <c r="CX67" i="61"/>
  <c r="CW67" i="61"/>
  <c r="CU67" i="61"/>
  <c r="CR67" i="61"/>
  <c r="CP67" i="61"/>
  <c r="CO67" i="61"/>
  <c r="CN67" i="61"/>
  <c r="CM67" i="61"/>
  <c r="CL67" i="61"/>
  <c r="CK67" i="61"/>
  <c r="CJ67" i="61"/>
  <c r="CI67" i="61"/>
  <c r="CH67" i="61"/>
  <c r="CG67" i="61"/>
  <c r="CF67" i="61"/>
  <c r="CE67" i="61"/>
  <c r="CD67" i="61"/>
  <c r="CC67" i="61"/>
  <c r="CB67" i="61"/>
  <c r="CA67" i="61"/>
  <c r="BZ67" i="61"/>
  <c r="BY67" i="61"/>
  <c r="BX67" i="61"/>
  <c r="BW67" i="61"/>
  <c r="BS67" i="61"/>
  <c r="FF66" i="61"/>
  <c r="FE66" i="61"/>
  <c r="FD66" i="61"/>
  <c r="FC66" i="61"/>
  <c r="FB66" i="61"/>
  <c r="FA66" i="61"/>
  <c r="EZ66" i="61"/>
  <c r="EY66" i="61"/>
  <c r="EX66" i="61"/>
  <c r="EW66" i="61"/>
  <c r="EV66" i="61"/>
  <c r="EU66" i="61"/>
  <c r="ER66" i="61"/>
  <c r="EP66" i="61"/>
  <c r="EO66" i="61"/>
  <c r="EN66" i="61"/>
  <c r="EM66" i="61"/>
  <c r="EL66" i="61"/>
  <c r="EK66" i="61"/>
  <c r="EJ66" i="61"/>
  <c r="EI66" i="61"/>
  <c r="EH66" i="61"/>
  <c r="EG66" i="61"/>
  <c r="EF66" i="61"/>
  <c r="EE66" i="61"/>
  <c r="ED66" i="61"/>
  <c r="EC66" i="61"/>
  <c r="EB66" i="61"/>
  <c r="EA66" i="61"/>
  <c r="DX66" i="61"/>
  <c r="DM66" i="61"/>
  <c r="DK66" i="61"/>
  <c r="DJ66" i="61"/>
  <c r="DI66" i="61"/>
  <c r="DE66" i="61"/>
  <c r="DC66" i="61"/>
  <c r="DB66" i="61"/>
  <c r="DA66" i="61"/>
  <c r="CZ66" i="61"/>
  <c r="CY66" i="61"/>
  <c r="CX66" i="61"/>
  <c r="CW66" i="61"/>
  <c r="CU66" i="61"/>
  <c r="CR66" i="61"/>
  <c r="CP66" i="61"/>
  <c r="CO66" i="61"/>
  <c r="CN66" i="61"/>
  <c r="CM66" i="61"/>
  <c r="CL66" i="61"/>
  <c r="CK66" i="61"/>
  <c r="CJ66" i="61"/>
  <c r="CI66" i="61"/>
  <c r="CH66" i="61"/>
  <c r="CG66" i="61"/>
  <c r="CF66" i="61"/>
  <c r="CE66" i="61"/>
  <c r="CD66" i="61"/>
  <c r="CC66" i="61"/>
  <c r="CB66" i="61"/>
  <c r="CA66" i="61"/>
  <c r="BZ66" i="61"/>
  <c r="BY66" i="61"/>
  <c r="BX66" i="61"/>
  <c r="BW66" i="61"/>
  <c r="BS66" i="61"/>
  <c r="FF65" i="61"/>
  <c r="FE65" i="61"/>
  <c r="FD65" i="61"/>
  <c r="FC65" i="61"/>
  <c r="FB65" i="61"/>
  <c r="FA65" i="61"/>
  <c r="EZ65" i="61"/>
  <c r="EY65" i="61"/>
  <c r="EX65" i="61"/>
  <c r="EW65" i="61"/>
  <c r="EV65" i="61"/>
  <c r="EU65" i="61"/>
  <c r="ER65" i="61"/>
  <c r="EP65" i="61"/>
  <c r="EO65" i="61"/>
  <c r="EN65" i="61"/>
  <c r="EM65" i="61"/>
  <c r="EL65" i="61"/>
  <c r="EK65" i="61"/>
  <c r="EJ65" i="61"/>
  <c r="EI65" i="61"/>
  <c r="EH65" i="61"/>
  <c r="EG65" i="61"/>
  <c r="EF65" i="61"/>
  <c r="EE65" i="61"/>
  <c r="ED65" i="61"/>
  <c r="EC65" i="61"/>
  <c r="EB65" i="61"/>
  <c r="EA65" i="61"/>
  <c r="DX65" i="61"/>
  <c r="DM65" i="61"/>
  <c r="DK65" i="61"/>
  <c r="DJ65" i="61"/>
  <c r="DI65" i="61"/>
  <c r="DE65" i="61"/>
  <c r="DC65" i="61"/>
  <c r="DB65" i="61"/>
  <c r="DA65" i="61"/>
  <c r="CZ65" i="61"/>
  <c r="CY65" i="61"/>
  <c r="CX65" i="61"/>
  <c r="CW65" i="61"/>
  <c r="CU65" i="61"/>
  <c r="CR65" i="61"/>
  <c r="CP65" i="61"/>
  <c r="CO65" i="61"/>
  <c r="CN65" i="61"/>
  <c r="CM65" i="61"/>
  <c r="CL65" i="61"/>
  <c r="CK65" i="61"/>
  <c r="CJ65" i="61"/>
  <c r="CI65" i="61"/>
  <c r="CH65" i="61"/>
  <c r="CG65" i="61"/>
  <c r="CF65" i="61"/>
  <c r="CE65" i="61"/>
  <c r="CD65" i="61"/>
  <c r="CC65" i="61"/>
  <c r="CB65" i="61"/>
  <c r="CA65" i="61"/>
  <c r="BZ65" i="61"/>
  <c r="BY65" i="61"/>
  <c r="BX65" i="61"/>
  <c r="BW65" i="61"/>
  <c r="BS65" i="61"/>
  <c r="FF64" i="61"/>
  <c r="FE64" i="61"/>
  <c r="FD64" i="61"/>
  <c r="FC64" i="61"/>
  <c r="FB64" i="61"/>
  <c r="FA64" i="61"/>
  <c r="EZ64" i="61"/>
  <c r="EY64" i="61"/>
  <c r="EX64" i="61"/>
  <c r="EW64" i="61"/>
  <c r="EV64" i="61"/>
  <c r="EU64" i="61"/>
  <c r="ER64" i="61"/>
  <c r="EP64" i="61"/>
  <c r="EO64" i="61"/>
  <c r="EN64" i="61"/>
  <c r="EM64" i="61"/>
  <c r="EL64" i="61"/>
  <c r="EK64" i="61"/>
  <c r="EJ64" i="61"/>
  <c r="EI64" i="61"/>
  <c r="EH64" i="61"/>
  <c r="EG64" i="61"/>
  <c r="EF64" i="61"/>
  <c r="EE64" i="61"/>
  <c r="ED64" i="61"/>
  <c r="EC64" i="61"/>
  <c r="EB64" i="61"/>
  <c r="EA64" i="61"/>
  <c r="DX64" i="61"/>
  <c r="DM64" i="61"/>
  <c r="DK64" i="61"/>
  <c r="DJ64" i="61"/>
  <c r="DI64" i="61"/>
  <c r="DE64" i="61"/>
  <c r="DC64" i="61"/>
  <c r="DB64" i="61"/>
  <c r="DA64" i="61"/>
  <c r="CZ64" i="61"/>
  <c r="CY64" i="61"/>
  <c r="CX64" i="61"/>
  <c r="CW64" i="61"/>
  <c r="CU64" i="61"/>
  <c r="CR64" i="61"/>
  <c r="CP64" i="61"/>
  <c r="CO64" i="61"/>
  <c r="CN64" i="61"/>
  <c r="CM64" i="61"/>
  <c r="CL64" i="61"/>
  <c r="CK64" i="61"/>
  <c r="CJ64" i="61"/>
  <c r="CI64" i="61"/>
  <c r="CH64" i="61"/>
  <c r="CG64" i="61"/>
  <c r="CF64" i="61"/>
  <c r="CE64" i="61"/>
  <c r="CD64" i="61"/>
  <c r="CC64" i="61"/>
  <c r="CB64" i="61"/>
  <c r="CA64" i="61"/>
  <c r="BZ64" i="61"/>
  <c r="BY64" i="61"/>
  <c r="BX64" i="61"/>
  <c r="BW64" i="61"/>
  <c r="BS64" i="61"/>
  <c r="FF63" i="61"/>
  <c r="FE63" i="61"/>
  <c r="FD63" i="61"/>
  <c r="FC63" i="61"/>
  <c r="FB63" i="61"/>
  <c r="FA63" i="61"/>
  <c r="EZ63" i="61"/>
  <c r="EY63" i="61"/>
  <c r="EX63" i="61"/>
  <c r="EW63" i="61"/>
  <c r="EV63" i="61"/>
  <c r="EU63" i="61"/>
  <c r="ER63" i="61"/>
  <c r="EP63" i="61"/>
  <c r="EO63" i="61"/>
  <c r="EN63" i="61"/>
  <c r="EM63" i="61"/>
  <c r="EL63" i="61"/>
  <c r="EK63" i="61"/>
  <c r="EJ63" i="61"/>
  <c r="EI63" i="61"/>
  <c r="EH63" i="61"/>
  <c r="EG63" i="61"/>
  <c r="EF63" i="61"/>
  <c r="EE63" i="61"/>
  <c r="ED63" i="61"/>
  <c r="EC63" i="61"/>
  <c r="EB63" i="61"/>
  <c r="EA63" i="61"/>
  <c r="DX63" i="61"/>
  <c r="DM63" i="61"/>
  <c r="DK63" i="61"/>
  <c r="DJ63" i="61"/>
  <c r="DI63" i="61"/>
  <c r="DE63" i="61"/>
  <c r="DC63" i="61"/>
  <c r="DB63" i="61"/>
  <c r="DA63" i="61"/>
  <c r="CZ63" i="61"/>
  <c r="CY63" i="61"/>
  <c r="CX63" i="61"/>
  <c r="CW63" i="61"/>
  <c r="CU63" i="61"/>
  <c r="CR63" i="61"/>
  <c r="CP63" i="61"/>
  <c r="CO63" i="61"/>
  <c r="CN63" i="61"/>
  <c r="CM63" i="61"/>
  <c r="CL63" i="61"/>
  <c r="CK63" i="61"/>
  <c r="CJ63" i="61"/>
  <c r="CI63" i="61"/>
  <c r="CH63" i="61"/>
  <c r="CG63" i="61"/>
  <c r="CF63" i="61"/>
  <c r="CE63" i="61"/>
  <c r="CD63" i="61"/>
  <c r="CC63" i="61"/>
  <c r="CB63" i="61"/>
  <c r="CA63" i="61"/>
  <c r="BZ63" i="61"/>
  <c r="BY63" i="61"/>
  <c r="BX63" i="61"/>
  <c r="BW63" i="61"/>
  <c r="BS63" i="61"/>
  <c r="FF62" i="61"/>
  <c r="FE62" i="61"/>
  <c r="FD62" i="61"/>
  <c r="FC62" i="61"/>
  <c r="FB62" i="61"/>
  <c r="FA62" i="61"/>
  <c r="EZ62" i="61"/>
  <c r="EY62" i="61"/>
  <c r="EX62" i="61"/>
  <c r="EW62" i="61"/>
  <c r="EV62" i="61"/>
  <c r="EU62" i="61"/>
  <c r="ER62" i="61"/>
  <c r="EP62" i="61"/>
  <c r="EO62" i="61"/>
  <c r="EN62" i="61"/>
  <c r="EM62" i="61"/>
  <c r="EL62" i="61"/>
  <c r="EK62" i="61"/>
  <c r="EJ62" i="61"/>
  <c r="EI62" i="61"/>
  <c r="EH62" i="61"/>
  <c r="EG62" i="61"/>
  <c r="EF62" i="61"/>
  <c r="EE62" i="61"/>
  <c r="ED62" i="61"/>
  <c r="EC62" i="61"/>
  <c r="EB62" i="61"/>
  <c r="EA62" i="61"/>
  <c r="DX62" i="61"/>
  <c r="DM62" i="61"/>
  <c r="DK62" i="61"/>
  <c r="DJ62" i="61"/>
  <c r="DI62" i="61"/>
  <c r="DE62" i="61"/>
  <c r="DC62" i="61"/>
  <c r="DB62" i="61"/>
  <c r="DA62" i="61"/>
  <c r="CZ62" i="61"/>
  <c r="CY62" i="61"/>
  <c r="CX62" i="61"/>
  <c r="CW62" i="61"/>
  <c r="CU62" i="61"/>
  <c r="CR62" i="61"/>
  <c r="CP62" i="61"/>
  <c r="CO62" i="61"/>
  <c r="CN62" i="61"/>
  <c r="CM62" i="61"/>
  <c r="CL62" i="61"/>
  <c r="CK62" i="61"/>
  <c r="CJ62" i="61"/>
  <c r="CI62" i="61"/>
  <c r="CH62" i="61"/>
  <c r="CG62" i="61"/>
  <c r="CF62" i="61"/>
  <c r="CE62" i="61"/>
  <c r="CD62" i="61"/>
  <c r="CC62" i="61"/>
  <c r="CB62" i="61"/>
  <c r="CA62" i="61"/>
  <c r="BZ62" i="61"/>
  <c r="BY62" i="61"/>
  <c r="BX62" i="61"/>
  <c r="BW62" i="61"/>
  <c r="BS62" i="61"/>
  <c r="FF61" i="61"/>
  <c r="FE61" i="61"/>
  <c r="FD61" i="61"/>
  <c r="FC61" i="61"/>
  <c r="FB61" i="61"/>
  <c r="FA61" i="61"/>
  <c r="EZ61" i="61"/>
  <c r="EY61" i="61"/>
  <c r="EX61" i="61"/>
  <c r="EW61" i="61"/>
  <c r="EV61" i="61"/>
  <c r="EU61" i="61"/>
  <c r="ER61" i="61"/>
  <c r="EP61" i="61"/>
  <c r="EO61" i="61"/>
  <c r="EN61" i="61"/>
  <c r="EM61" i="61"/>
  <c r="EL61" i="61"/>
  <c r="EK61" i="61"/>
  <c r="EJ61" i="61"/>
  <c r="EI61" i="61"/>
  <c r="EH61" i="61"/>
  <c r="EG61" i="61"/>
  <c r="EF61" i="61"/>
  <c r="EE61" i="61"/>
  <c r="ED61" i="61"/>
  <c r="EC61" i="61"/>
  <c r="EB61" i="61"/>
  <c r="EA61" i="61"/>
  <c r="DX61" i="61"/>
  <c r="DM61" i="61"/>
  <c r="DK61" i="61"/>
  <c r="DJ61" i="61"/>
  <c r="DI61" i="61"/>
  <c r="DE61" i="61"/>
  <c r="DC61" i="61"/>
  <c r="DB61" i="61"/>
  <c r="DA61" i="61"/>
  <c r="CZ61" i="61"/>
  <c r="CY61" i="61"/>
  <c r="CX61" i="61"/>
  <c r="CW61" i="61"/>
  <c r="CU61" i="61"/>
  <c r="CR61" i="61"/>
  <c r="CP61" i="61"/>
  <c r="CO61" i="61"/>
  <c r="CN61" i="61"/>
  <c r="CM61" i="61"/>
  <c r="CL61" i="61"/>
  <c r="CK61" i="61"/>
  <c r="CJ61" i="61"/>
  <c r="CI61" i="61"/>
  <c r="CH61" i="61"/>
  <c r="CG61" i="61"/>
  <c r="CF61" i="61"/>
  <c r="CE61" i="61"/>
  <c r="CD61" i="61"/>
  <c r="CC61" i="61"/>
  <c r="CB61" i="61"/>
  <c r="CA61" i="61"/>
  <c r="BZ61" i="61"/>
  <c r="BY61" i="61"/>
  <c r="BX61" i="61"/>
  <c r="BW61" i="61"/>
  <c r="BS61" i="61"/>
  <c r="FF60" i="61"/>
  <c r="FE60" i="61"/>
  <c r="FD60" i="61"/>
  <c r="FC60" i="61"/>
  <c r="FB60" i="61"/>
  <c r="FA60" i="61"/>
  <c r="EZ60" i="61"/>
  <c r="EY60" i="61"/>
  <c r="EX60" i="61"/>
  <c r="EW60" i="61"/>
  <c r="EV60" i="61"/>
  <c r="EU60" i="61"/>
  <c r="ER60" i="61"/>
  <c r="EP60" i="61"/>
  <c r="EO60" i="61"/>
  <c r="EN60" i="61"/>
  <c r="EM60" i="61"/>
  <c r="EL60" i="61"/>
  <c r="EK60" i="61"/>
  <c r="EJ60" i="61"/>
  <c r="EI60" i="61"/>
  <c r="EH60" i="61"/>
  <c r="EG60" i="61"/>
  <c r="EF60" i="61"/>
  <c r="EE60" i="61"/>
  <c r="ED60" i="61"/>
  <c r="EC60" i="61"/>
  <c r="EB60" i="61"/>
  <c r="EA60" i="61"/>
  <c r="DX60" i="61"/>
  <c r="DM60" i="61"/>
  <c r="DK60" i="61"/>
  <c r="DJ60" i="61"/>
  <c r="DI60" i="61"/>
  <c r="DE60" i="61"/>
  <c r="DC60" i="61"/>
  <c r="DB60" i="61"/>
  <c r="DA60" i="61"/>
  <c r="CZ60" i="61"/>
  <c r="CY60" i="61"/>
  <c r="CX60" i="61"/>
  <c r="CW60" i="61"/>
  <c r="CU60" i="61"/>
  <c r="CR60" i="61"/>
  <c r="CP60" i="61"/>
  <c r="CO60" i="61"/>
  <c r="CN60" i="61"/>
  <c r="CM60" i="61"/>
  <c r="CL60" i="61"/>
  <c r="CK60" i="61"/>
  <c r="CJ60" i="61"/>
  <c r="CI60" i="61"/>
  <c r="CH60" i="61"/>
  <c r="CG60" i="61"/>
  <c r="CF60" i="61"/>
  <c r="CE60" i="61"/>
  <c r="CD60" i="61"/>
  <c r="CC60" i="61"/>
  <c r="CB60" i="61"/>
  <c r="CA60" i="61"/>
  <c r="BZ60" i="61"/>
  <c r="BY60" i="61"/>
  <c r="BX60" i="61"/>
  <c r="BW60" i="61"/>
  <c r="BS60" i="61"/>
  <c r="FF59" i="61"/>
  <c r="FE59" i="61"/>
  <c r="FD59" i="61"/>
  <c r="FC59" i="61"/>
  <c r="FB59" i="61"/>
  <c r="FA59" i="61"/>
  <c r="EZ59" i="61"/>
  <c r="EY59" i="61"/>
  <c r="EX59" i="61"/>
  <c r="EW59" i="61"/>
  <c r="EV59" i="61"/>
  <c r="EU59" i="61"/>
  <c r="ER59" i="61"/>
  <c r="EP59" i="61"/>
  <c r="EO59" i="61"/>
  <c r="EN59" i="61"/>
  <c r="EM59" i="61"/>
  <c r="EL59" i="61"/>
  <c r="EK59" i="61"/>
  <c r="EJ59" i="61"/>
  <c r="EI59" i="61"/>
  <c r="EH59" i="61"/>
  <c r="EG59" i="61"/>
  <c r="EF59" i="61"/>
  <c r="EE59" i="61"/>
  <c r="ED59" i="61"/>
  <c r="EC59" i="61"/>
  <c r="EB59" i="61"/>
  <c r="EA59" i="61"/>
  <c r="DX59" i="61"/>
  <c r="DM59" i="61"/>
  <c r="DK59" i="61"/>
  <c r="DJ59" i="61"/>
  <c r="DI59" i="61"/>
  <c r="DE59" i="61"/>
  <c r="DC59" i="61"/>
  <c r="DB59" i="61"/>
  <c r="DA59" i="61"/>
  <c r="CZ59" i="61"/>
  <c r="CY59" i="61"/>
  <c r="CX59" i="61"/>
  <c r="CW59" i="61"/>
  <c r="CU59" i="61"/>
  <c r="CR59" i="61"/>
  <c r="CP59" i="61"/>
  <c r="CO59" i="61"/>
  <c r="CN59" i="61"/>
  <c r="CM59" i="61"/>
  <c r="CL59" i="61"/>
  <c r="CK59" i="61"/>
  <c r="CJ59" i="61"/>
  <c r="CI59" i="61"/>
  <c r="CH59" i="61"/>
  <c r="CG59" i="61"/>
  <c r="CF59" i="61"/>
  <c r="CE59" i="61"/>
  <c r="CD59" i="61"/>
  <c r="CC59" i="61"/>
  <c r="CB59" i="61"/>
  <c r="CA59" i="61"/>
  <c r="BZ59" i="61"/>
  <c r="BY59" i="61"/>
  <c r="BX59" i="61"/>
  <c r="BW59" i="61"/>
  <c r="BS59" i="61"/>
  <c r="FF58" i="61"/>
  <c r="FE58" i="61"/>
  <c r="FD58" i="61"/>
  <c r="FC58" i="61"/>
  <c r="FB58" i="61"/>
  <c r="FA58" i="61"/>
  <c r="EZ58" i="61"/>
  <c r="EY58" i="61"/>
  <c r="EX58" i="61"/>
  <c r="EW58" i="61"/>
  <c r="EV58" i="61"/>
  <c r="EU58" i="61"/>
  <c r="ER58" i="61"/>
  <c r="DM58" i="61"/>
  <c r="DK58" i="61"/>
  <c r="DJ58" i="61"/>
  <c r="DI58" i="61"/>
  <c r="DE58" i="61"/>
  <c r="DC58" i="61"/>
  <c r="DB58" i="61"/>
  <c r="DA58" i="61"/>
  <c r="CZ58" i="61"/>
  <c r="CY58" i="61"/>
  <c r="CX58" i="61"/>
  <c r="CW58" i="61"/>
  <c r="CU58" i="61"/>
  <c r="CR58" i="61"/>
  <c r="BS58" i="61"/>
  <c r="FF57" i="61"/>
  <c r="FE57" i="61"/>
  <c r="FD57" i="61"/>
  <c r="FC57" i="61"/>
  <c r="FB57" i="61"/>
  <c r="FA57" i="61"/>
  <c r="EZ57" i="61"/>
  <c r="EY57" i="61"/>
  <c r="EX57" i="61"/>
  <c r="EW57" i="61"/>
  <c r="EV57" i="61"/>
  <c r="EU57" i="61"/>
  <c r="ER57" i="61"/>
  <c r="DM57" i="61"/>
  <c r="DK57" i="61"/>
  <c r="DJ57" i="61"/>
  <c r="DI57" i="61"/>
  <c r="DE57" i="61"/>
  <c r="DC57" i="61"/>
  <c r="DB57" i="61"/>
  <c r="DA57" i="61"/>
  <c r="CZ57" i="61"/>
  <c r="CY57" i="61"/>
  <c r="CX57" i="61"/>
  <c r="CW57" i="61"/>
  <c r="CU57" i="61"/>
  <c r="CR57" i="61"/>
  <c r="FF56" i="61"/>
  <c r="FE56" i="61"/>
  <c r="FD56" i="61"/>
  <c r="FC56" i="61"/>
  <c r="FB56" i="61"/>
  <c r="FA56" i="61"/>
  <c r="EZ56" i="61"/>
  <c r="EY56" i="61"/>
  <c r="EX56" i="61"/>
  <c r="EW56" i="61"/>
  <c r="EV56" i="61"/>
  <c r="EU56" i="61"/>
  <c r="ER56" i="61"/>
  <c r="DM56" i="61"/>
  <c r="DK56" i="61"/>
  <c r="DJ56" i="61"/>
  <c r="DI56" i="61"/>
  <c r="DE56" i="61"/>
  <c r="DC56" i="61"/>
  <c r="DB56" i="61"/>
  <c r="DA56" i="61"/>
  <c r="CZ56" i="61"/>
  <c r="CY56" i="61"/>
  <c r="CX56" i="61"/>
  <c r="CW56" i="61"/>
  <c r="CU56" i="61"/>
  <c r="CR56" i="61"/>
  <c r="FF55" i="61"/>
  <c r="FE55" i="61"/>
  <c r="FD55" i="61"/>
  <c r="FC55" i="61"/>
  <c r="FB55" i="61"/>
  <c r="FA55" i="61"/>
  <c r="EZ55" i="61"/>
  <c r="EY55" i="61"/>
  <c r="EX55" i="61"/>
  <c r="EW55" i="61"/>
  <c r="EV55" i="61"/>
  <c r="EU55" i="61"/>
  <c r="ER55" i="61"/>
  <c r="DM55" i="61"/>
  <c r="DC55" i="61"/>
  <c r="DB55" i="61"/>
  <c r="DA55" i="61"/>
  <c r="CZ55" i="61"/>
  <c r="CY55" i="61"/>
  <c r="CX55" i="61"/>
  <c r="CW55" i="61"/>
  <c r="CU55" i="61"/>
  <c r="CR55" i="61"/>
  <c r="FF54" i="61"/>
  <c r="FE54" i="61"/>
  <c r="FD54" i="61"/>
  <c r="FC54" i="61"/>
  <c r="FB54" i="61"/>
  <c r="FA54" i="61"/>
  <c r="EZ54" i="61"/>
  <c r="EY54" i="61"/>
  <c r="EX54" i="61"/>
  <c r="EW54" i="61"/>
  <c r="EV54" i="61"/>
  <c r="EU54" i="61"/>
  <c r="ER54" i="61"/>
  <c r="DM54" i="61"/>
  <c r="DC54" i="61"/>
  <c r="DB54" i="61"/>
  <c r="DA54" i="61"/>
  <c r="CZ54" i="61"/>
  <c r="CY54" i="61"/>
  <c r="CX54" i="61"/>
  <c r="CW54" i="61"/>
  <c r="CU54" i="61"/>
  <c r="CR54" i="61"/>
  <c r="FF53" i="61"/>
  <c r="FE53" i="61"/>
  <c r="FD53" i="61"/>
  <c r="FC53" i="61"/>
  <c r="FB53" i="61"/>
  <c r="FA53" i="61"/>
  <c r="EZ53" i="61"/>
  <c r="EY53" i="61"/>
  <c r="EX53" i="61"/>
  <c r="EW53" i="61"/>
  <c r="EV53" i="61"/>
  <c r="EU53" i="61"/>
  <c r="ER53" i="61"/>
  <c r="DM53" i="61"/>
  <c r="DC53" i="61"/>
  <c r="DB53" i="61"/>
  <c r="DA53" i="61"/>
  <c r="CZ53" i="61"/>
  <c r="CY53" i="61"/>
  <c r="CX53" i="61"/>
  <c r="CW53" i="61"/>
  <c r="CU53" i="61"/>
  <c r="CR53" i="61"/>
  <c r="FF52" i="61"/>
  <c r="FE52" i="61"/>
  <c r="FD52" i="61"/>
  <c r="FC52" i="61"/>
  <c r="FB52" i="61"/>
  <c r="FA52" i="61"/>
  <c r="EZ52" i="61"/>
  <c r="EY52" i="61"/>
  <c r="EX52" i="61"/>
  <c r="EW52" i="61"/>
  <c r="EV52" i="61"/>
  <c r="EU52" i="61"/>
  <c r="ER52" i="61"/>
  <c r="DM52" i="61"/>
  <c r="DC52" i="61"/>
  <c r="DB52" i="61"/>
  <c r="DA52" i="61"/>
  <c r="CZ52" i="61"/>
  <c r="CY52" i="61"/>
  <c r="CX52" i="61"/>
  <c r="CW52" i="61"/>
  <c r="CU52" i="61"/>
  <c r="CR52" i="61"/>
  <c r="FF51" i="61"/>
  <c r="FE51" i="61"/>
  <c r="FD51" i="61"/>
  <c r="FC51" i="61"/>
  <c r="FB51" i="61"/>
  <c r="FA51" i="61"/>
  <c r="EZ51" i="61"/>
  <c r="EY51" i="61"/>
  <c r="EX51" i="61"/>
  <c r="EW51" i="61"/>
  <c r="EV51" i="61"/>
  <c r="EU51" i="61"/>
  <c r="ER51" i="61"/>
  <c r="DM51" i="61"/>
  <c r="DC51" i="61"/>
  <c r="DB51" i="61"/>
  <c r="DA51" i="61"/>
  <c r="CZ51" i="61"/>
  <c r="CY51" i="61"/>
  <c r="CX51" i="61"/>
  <c r="CW51" i="61"/>
  <c r="CU51" i="61"/>
  <c r="CR51" i="61"/>
  <c r="FF50" i="61"/>
  <c r="FE50" i="61"/>
  <c r="FD50" i="61"/>
  <c r="FC50" i="61"/>
  <c r="FB50" i="61"/>
  <c r="FA50" i="61"/>
  <c r="EZ50" i="61"/>
  <c r="EY50" i="61"/>
  <c r="EX50" i="61"/>
  <c r="EW50" i="61"/>
  <c r="EV50" i="61"/>
  <c r="EU50" i="61"/>
  <c r="ER50" i="61"/>
  <c r="DM50" i="61"/>
  <c r="DC50" i="61"/>
  <c r="DB50" i="61"/>
  <c r="DA50" i="61"/>
  <c r="CZ50" i="61"/>
  <c r="CY50" i="61"/>
  <c r="CX50" i="61"/>
  <c r="CW50" i="61"/>
  <c r="CU50" i="61"/>
  <c r="CR50" i="61"/>
  <c r="FF49" i="61"/>
  <c r="FE49" i="61"/>
  <c r="FD49" i="61"/>
  <c r="FC49" i="61"/>
  <c r="FB49" i="61"/>
  <c r="FA49" i="61"/>
  <c r="EZ49" i="61"/>
  <c r="EY49" i="61"/>
  <c r="EX49" i="61"/>
  <c r="EW49" i="61"/>
  <c r="EV49" i="61"/>
  <c r="EU49" i="61"/>
  <c r="ER49" i="61"/>
  <c r="DM49" i="61"/>
  <c r="DC49" i="61"/>
  <c r="DB49" i="61"/>
  <c r="DA49" i="61"/>
  <c r="CZ49" i="61"/>
  <c r="CY49" i="61"/>
  <c r="CX49" i="61"/>
  <c r="CW49" i="61"/>
  <c r="CU49" i="61"/>
  <c r="CR49" i="61"/>
  <c r="FF48" i="61"/>
  <c r="FE48" i="61"/>
  <c r="FD48" i="61"/>
  <c r="FC48" i="61"/>
  <c r="FB48" i="61"/>
  <c r="FA48" i="61"/>
  <c r="EZ48" i="61"/>
  <c r="EY48" i="61"/>
  <c r="EX48" i="61"/>
  <c r="EW48" i="61"/>
  <c r="EV48" i="61"/>
  <c r="EU48" i="61"/>
  <c r="ER48" i="61"/>
  <c r="DM48" i="61"/>
  <c r="DC48" i="61"/>
  <c r="DB48" i="61"/>
  <c r="DA48" i="61"/>
  <c r="CZ48" i="61"/>
  <c r="CY48" i="61"/>
  <c r="CX48" i="61"/>
  <c r="CW48" i="61"/>
  <c r="CU48" i="61"/>
  <c r="CR48" i="61"/>
  <c r="FF47" i="61"/>
  <c r="FE47" i="61"/>
  <c r="FD47" i="61"/>
  <c r="FC47" i="61"/>
  <c r="FB47" i="61"/>
  <c r="FA47" i="61"/>
  <c r="EZ47" i="61"/>
  <c r="EY47" i="61"/>
  <c r="EX47" i="61"/>
  <c r="EW47" i="61"/>
  <c r="EV47" i="61"/>
  <c r="EU47" i="61"/>
  <c r="ER47" i="61"/>
  <c r="DM47" i="61"/>
  <c r="DC47" i="61"/>
  <c r="DB47" i="61"/>
  <c r="DA47" i="61"/>
  <c r="CZ47" i="61"/>
  <c r="CY47" i="61"/>
  <c r="CX47" i="61"/>
  <c r="CW47" i="61"/>
  <c r="CU47" i="61"/>
  <c r="CR47" i="61"/>
  <c r="FF46" i="61"/>
  <c r="FE46" i="61"/>
  <c r="FD46" i="61"/>
  <c r="FC46" i="61"/>
  <c r="FB46" i="61"/>
  <c r="FA46" i="61"/>
  <c r="EZ46" i="61"/>
  <c r="EY46" i="61"/>
  <c r="EX46" i="61"/>
  <c r="EW46" i="61"/>
  <c r="EV46" i="61"/>
  <c r="EU46" i="61"/>
  <c r="ER46" i="61"/>
  <c r="DM46" i="61"/>
  <c r="DC46" i="61"/>
  <c r="DB46" i="61"/>
  <c r="DA46" i="61"/>
  <c r="CZ46" i="61"/>
  <c r="CY46" i="61"/>
  <c r="CX46" i="61"/>
  <c r="CW46" i="61"/>
  <c r="CU46" i="61"/>
  <c r="CR46" i="61"/>
  <c r="FF45" i="61"/>
  <c r="FE45" i="61"/>
  <c r="FD45" i="61"/>
  <c r="FC45" i="61"/>
  <c r="FB45" i="61"/>
  <c r="FA45" i="61"/>
  <c r="EZ45" i="61"/>
  <c r="EY45" i="61"/>
  <c r="EX45" i="61"/>
  <c r="EW45" i="61"/>
  <c r="EV45" i="61"/>
  <c r="EU45" i="61"/>
  <c r="ER45" i="61"/>
  <c r="DM45" i="61"/>
  <c r="DC45" i="61"/>
  <c r="DB45" i="61"/>
  <c r="DA45" i="61"/>
  <c r="CZ45" i="61"/>
  <c r="CY45" i="61"/>
  <c r="CX45" i="61"/>
  <c r="CW45" i="61"/>
  <c r="CU45" i="61"/>
  <c r="CR45" i="61"/>
  <c r="FF44" i="61"/>
  <c r="FE44" i="61"/>
  <c r="FD44" i="61"/>
  <c r="FC44" i="61"/>
  <c r="FB44" i="61"/>
  <c r="FA44" i="61"/>
  <c r="EZ44" i="61"/>
  <c r="EY44" i="61"/>
  <c r="EX44" i="61"/>
  <c r="EW44" i="61"/>
  <c r="EV44" i="61"/>
  <c r="EU44" i="61"/>
  <c r="ER44" i="61"/>
  <c r="DM44" i="61"/>
  <c r="DC44" i="61"/>
  <c r="DB44" i="61"/>
  <c r="DA44" i="61"/>
  <c r="CZ44" i="61"/>
  <c r="CY44" i="61"/>
  <c r="CX44" i="61"/>
  <c r="CW44" i="61"/>
  <c r="CU44" i="61"/>
  <c r="CR44" i="61"/>
  <c r="FF43" i="61"/>
  <c r="FE43" i="61"/>
  <c r="FD43" i="61"/>
  <c r="FC43" i="61"/>
  <c r="FB43" i="61"/>
  <c r="FA43" i="61"/>
  <c r="EZ43" i="61"/>
  <c r="EY43" i="61"/>
  <c r="EX43" i="61"/>
  <c r="EW43" i="61"/>
  <c r="EV43" i="61"/>
  <c r="EU43" i="61"/>
  <c r="ER43" i="61"/>
  <c r="DM43" i="61"/>
  <c r="DC43" i="61"/>
  <c r="DB43" i="61"/>
  <c r="DA43" i="61"/>
  <c r="CZ43" i="61"/>
  <c r="CY43" i="61"/>
  <c r="CX43" i="61"/>
  <c r="CW43" i="61"/>
  <c r="CU43" i="61"/>
  <c r="CR43" i="61"/>
  <c r="FF42" i="61"/>
  <c r="FE42" i="61"/>
  <c r="FD42" i="61"/>
  <c r="FC42" i="61"/>
  <c r="FB42" i="61"/>
  <c r="FA42" i="61"/>
  <c r="EZ42" i="61"/>
  <c r="EY42" i="61"/>
  <c r="EX42" i="61"/>
  <c r="EW42" i="61"/>
  <c r="EV42" i="61"/>
  <c r="EU42" i="61"/>
  <c r="ER42" i="61"/>
  <c r="DM42" i="61"/>
  <c r="DC42" i="61"/>
  <c r="DB42" i="61"/>
  <c r="DA42" i="61"/>
  <c r="CZ42" i="61"/>
  <c r="CY42" i="61"/>
  <c r="CX42" i="61"/>
  <c r="CW42" i="61"/>
  <c r="CU42" i="61"/>
  <c r="CR42" i="61"/>
  <c r="FF41" i="61"/>
  <c r="FE41" i="61"/>
  <c r="FD41" i="61"/>
  <c r="FC41" i="61"/>
  <c r="FB41" i="61"/>
  <c r="FA41" i="61"/>
  <c r="EZ41" i="61"/>
  <c r="EY41" i="61"/>
  <c r="EX41" i="61"/>
  <c r="EW41" i="61"/>
  <c r="EV41" i="61"/>
  <c r="EU41" i="61"/>
  <c r="ER41" i="61"/>
  <c r="DM41" i="61"/>
  <c r="DC41" i="61"/>
  <c r="DB41" i="61"/>
  <c r="DA41" i="61"/>
  <c r="CZ41" i="61"/>
  <c r="CY41" i="61"/>
  <c r="CX41" i="61"/>
  <c r="CW41" i="61"/>
  <c r="CU41" i="61"/>
  <c r="CR41" i="61"/>
  <c r="FF40" i="61"/>
  <c r="FE40" i="61"/>
  <c r="FD40" i="61"/>
  <c r="FC40" i="61"/>
  <c r="FB40" i="61"/>
  <c r="FA40" i="61"/>
  <c r="EZ40" i="61"/>
  <c r="EY40" i="61"/>
  <c r="EX40" i="61"/>
  <c r="EW40" i="61"/>
  <c r="EV40" i="61"/>
  <c r="EU40" i="61"/>
  <c r="ER40" i="61"/>
  <c r="DM40" i="61"/>
  <c r="DC40" i="61"/>
  <c r="DB40" i="61"/>
  <c r="DA40" i="61"/>
  <c r="CZ40" i="61"/>
  <c r="CY40" i="61"/>
  <c r="CX40" i="61"/>
  <c r="CW40" i="61"/>
  <c r="CU40" i="61"/>
  <c r="CR40" i="61"/>
  <c r="FF39" i="61"/>
  <c r="FE39" i="61"/>
  <c r="FD39" i="61"/>
  <c r="FC39" i="61"/>
  <c r="FB39" i="61"/>
  <c r="FA39" i="61"/>
  <c r="EZ39" i="61"/>
  <c r="EY39" i="61"/>
  <c r="EX39" i="61"/>
  <c r="EW39" i="61"/>
  <c r="EV39" i="61"/>
  <c r="EU39" i="61"/>
  <c r="ER39" i="61"/>
  <c r="DM39" i="61"/>
  <c r="DC39" i="61"/>
  <c r="DB39" i="61"/>
  <c r="DA39" i="61"/>
  <c r="CZ39" i="61"/>
  <c r="CY39" i="61"/>
  <c r="CX39" i="61"/>
  <c r="CW39" i="61"/>
  <c r="CU39" i="61"/>
  <c r="CR39" i="61"/>
  <c r="FF38" i="61"/>
  <c r="FE38" i="61"/>
  <c r="FD38" i="61"/>
  <c r="FC38" i="61"/>
  <c r="FB38" i="61"/>
  <c r="FA38" i="61"/>
  <c r="EZ38" i="61"/>
  <c r="EY38" i="61"/>
  <c r="EX38" i="61"/>
  <c r="EW38" i="61"/>
  <c r="EV38" i="61"/>
  <c r="EU38" i="61"/>
  <c r="ER38" i="61"/>
  <c r="DM38" i="61"/>
  <c r="DC38" i="61"/>
  <c r="DB38" i="61"/>
  <c r="DA38" i="61"/>
  <c r="CZ38" i="61"/>
  <c r="CY38" i="61"/>
  <c r="CX38" i="61"/>
  <c r="CW38" i="61"/>
  <c r="CU38" i="61"/>
  <c r="CR38" i="61"/>
  <c r="FF37" i="61"/>
  <c r="FE37" i="61"/>
  <c r="FD37" i="61"/>
  <c r="FC37" i="61"/>
  <c r="FB37" i="61"/>
  <c r="FA37" i="61"/>
  <c r="EZ37" i="61"/>
  <c r="EY37" i="61"/>
  <c r="EX37" i="61"/>
  <c r="EW37" i="61"/>
  <c r="EV37" i="61"/>
  <c r="EU37" i="61"/>
  <c r="ER37" i="61"/>
  <c r="DM37" i="61"/>
  <c r="DC37" i="61"/>
  <c r="DB37" i="61"/>
  <c r="DA37" i="61"/>
  <c r="CZ37" i="61"/>
  <c r="CY37" i="61"/>
  <c r="CX37" i="61"/>
  <c r="CW37" i="61"/>
  <c r="CU37" i="61"/>
  <c r="CR37" i="61"/>
  <c r="FF36" i="61"/>
  <c r="FE36" i="61"/>
  <c r="FD36" i="61"/>
  <c r="FC36" i="61"/>
  <c r="FB36" i="61"/>
  <c r="FA36" i="61"/>
  <c r="EZ36" i="61"/>
  <c r="EY36" i="61"/>
  <c r="EX36" i="61"/>
  <c r="EW36" i="61"/>
  <c r="EV36" i="61"/>
  <c r="EU36" i="61"/>
  <c r="ER36" i="61"/>
  <c r="DM36" i="61"/>
  <c r="DC36" i="61"/>
  <c r="DB36" i="61"/>
  <c r="DA36" i="61"/>
  <c r="CZ36" i="61"/>
  <c r="CY36" i="61"/>
  <c r="CX36" i="61"/>
  <c r="CW36" i="61"/>
  <c r="CU36" i="61"/>
  <c r="CR36" i="61"/>
  <c r="FF35" i="61"/>
  <c r="FE35" i="61"/>
  <c r="FD35" i="61"/>
  <c r="FC35" i="61"/>
  <c r="FB35" i="61"/>
  <c r="FA35" i="61"/>
  <c r="EZ35" i="61"/>
  <c r="EY35" i="61"/>
  <c r="EX35" i="61"/>
  <c r="EW35" i="61"/>
  <c r="EV35" i="61"/>
  <c r="EU35" i="61"/>
  <c r="ER35" i="61"/>
  <c r="DM35" i="61"/>
  <c r="DC35" i="61"/>
  <c r="DB35" i="61"/>
  <c r="DA35" i="61"/>
  <c r="CZ35" i="61"/>
  <c r="CY35" i="61"/>
  <c r="CX35" i="61"/>
  <c r="CW35" i="61"/>
  <c r="CU35" i="61"/>
  <c r="CR35" i="61"/>
  <c r="FF34" i="61"/>
  <c r="FE34" i="61"/>
  <c r="FD34" i="61"/>
  <c r="FC34" i="61"/>
  <c r="FB34" i="61"/>
  <c r="FA34" i="61"/>
  <c r="EZ34" i="61"/>
  <c r="EY34" i="61"/>
  <c r="EX34" i="61"/>
  <c r="EW34" i="61"/>
  <c r="EV34" i="61"/>
  <c r="EU34" i="61"/>
  <c r="ER34" i="61"/>
  <c r="DM34" i="61"/>
  <c r="DC34" i="61"/>
  <c r="DB34" i="61"/>
  <c r="DA34" i="61"/>
  <c r="CZ34" i="61"/>
  <c r="CY34" i="61"/>
  <c r="CX34" i="61"/>
  <c r="CW34" i="61"/>
  <c r="CU34" i="61"/>
  <c r="CR34" i="61"/>
  <c r="FF33" i="61"/>
  <c r="FE33" i="61"/>
  <c r="FD33" i="61"/>
  <c r="FC33" i="61"/>
  <c r="FB33" i="61"/>
  <c r="FA33" i="61"/>
  <c r="EZ33" i="61"/>
  <c r="EY33" i="61"/>
  <c r="EX33" i="61"/>
  <c r="EW33" i="61"/>
  <c r="EV33" i="61"/>
  <c r="EU33" i="61"/>
  <c r="ER33" i="61"/>
  <c r="DM33" i="61"/>
  <c r="DC33" i="61"/>
  <c r="DB33" i="61"/>
  <c r="DA33" i="61"/>
  <c r="CZ33" i="61"/>
  <c r="CY33" i="61"/>
  <c r="CX33" i="61"/>
  <c r="CW33" i="61"/>
  <c r="CU33" i="61"/>
  <c r="CR33" i="61"/>
  <c r="FF32" i="61"/>
  <c r="FE32" i="61"/>
  <c r="FD32" i="61"/>
  <c r="FC32" i="61"/>
  <c r="FB32" i="61"/>
  <c r="FA32" i="61"/>
  <c r="EZ32" i="61"/>
  <c r="EY32" i="61"/>
  <c r="EX32" i="61"/>
  <c r="EW32" i="61"/>
  <c r="EV32" i="61"/>
  <c r="EU32" i="61"/>
  <c r="ER32" i="61"/>
  <c r="DM32" i="61"/>
  <c r="DC32" i="61"/>
  <c r="DB32" i="61"/>
  <c r="DA32" i="61"/>
  <c r="CZ32" i="61"/>
  <c r="CY32" i="61"/>
  <c r="CX32" i="61"/>
  <c r="CW32" i="61"/>
  <c r="CU32" i="61"/>
  <c r="CR32" i="61"/>
  <c r="FF31" i="61"/>
  <c r="FE31" i="61"/>
  <c r="FD31" i="61"/>
  <c r="FC31" i="61"/>
  <c r="FB31" i="61"/>
  <c r="FA31" i="61"/>
  <c r="EZ31" i="61"/>
  <c r="EY31" i="61"/>
  <c r="EX31" i="61"/>
  <c r="EW31" i="61"/>
  <c r="EV31" i="61"/>
  <c r="EU31" i="61"/>
  <c r="ER31" i="61"/>
  <c r="DM31" i="61"/>
  <c r="DC31" i="61"/>
  <c r="DB31" i="61"/>
  <c r="DA31" i="61"/>
  <c r="CZ31" i="61"/>
  <c r="CY31" i="61"/>
  <c r="CX31" i="61"/>
  <c r="CW31" i="61"/>
  <c r="CU31" i="61"/>
  <c r="CR31" i="61"/>
  <c r="FF30" i="61"/>
  <c r="FE30" i="61"/>
  <c r="FD30" i="61"/>
  <c r="FC30" i="61"/>
  <c r="FB30" i="61"/>
  <c r="FA30" i="61"/>
  <c r="EZ30" i="61"/>
  <c r="EY30" i="61"/>
  <c r="EX30" i="61"/>
  <c r="EW30" i="61"/>
  <c r="EV30" i="61"/>
  <c r="EU30" i="61"/>
  <c r="ER30" i="61"/>
  <c r="DM30" i="61"/>
  <c r="DC30" i="61"/>
  <c r="DB30" i="61"/>
  <c r="DA30" i="61"/>
  <c r="CZ30" i="61"/>
  <c r="CY30" i="61"/>
  <c r="CX30" i="61"/>
  <c r="CW30" i="61"/>
  <c r="CU30" i="61"/>
  <c r="CR30" i="61"/>
  <c r="FF29" i="61"/>
  <c r="FE29" i="61"/>
  <c r="FD29" i="61"/>
  <c r="FC29" i="61"/>
  <c r="FB29" i="61"/>
  <c r="FA29" i="61"/>
  <c r="EZ29" i="61"/>
  <c r="EY29" i="61"/>
  <c r="EX29" i="61"/>
  <c r="EW29" i="61"/>
  <c r="EV29" i="61"/>
  <c r="EU29" i="61"/>
  <c r="ER29" i="61"/>
  <c r="DM29" i="61"/>
  <c r="DC29" i="61"/>
  <c r="DB29" i="61"/>
  <c r="DA29" i="61"/>
  <c r="CZ29" i="61"/>
  <c r="CY29" i="61"/>
  <c r="CX29" i="61"/>
  <c r="CW29" i="61"/>
  <c r="CU29" i="61"/>
  <c r="CR29" i="61"/>
  <c r="FF28" i="61"/>
  <c r="FE28" i="61"/>
  <c r="FD28" i="61"/>
  <c r="FC28" i="61"/>
  <c r="FB28" i="61"/>
  <c r="FA28" i="61"/>
  <c r="EZ28" i="61"/>
  <c r="EY28" i="61"/>
  <c r="EX28" i="61"/>
  <c r="EW28" i="61"/>
  <c r="EV28" i="61"/>
  <c r="EU28" i="61"/>
  <c r="ER28" i="61"/>
  <c r="DM28" i="61"/>
  <c r="DC28" i="61"/>
  <c r="DB28" i="61"/>
  <c r="DA28" i="61"/>
  <c r="CZ28" i="61"/>
  <c r="CY28" i="61"/>
  <c r="CX28" i="61"/>
  <c r="CW28" i="61"/>
  <c r="CU28" i="61"/>
  <c r="CR28" i="61"/>
  <c r="FF27" i="61"/>
  <c r="FE27" i="61"/>
  <c r="FD27" i="61"/>
  <c r="FC27" i="61"/>
  <c r="FB27" i="61"/>
  <c r="FA27" i="61"/>
  <c r="EZ27" i="61"/>
  <c r="EY27" i="61"/>
  <c r="EX27" i="61"/>
  <c r="EW27" i="61"/>
  <c r="EV27" i="61"/>
  <c r="EU27" i="61"/>
  <c r="ER27" i="61"/>
  <c r="DM27" i="61"/>
  <c r="DC27" i="61"/>
  <c r="DB27" i="61"/>
  <c r="DA27" i="61"/>
  <c r="CZ27" i="61"/>
  <c r="CY27" i="61"/>
  <c r="CX27" i="61"/>
  <c r="CW27" i="61"/>
  <c r="CU27" i="61"/>
  <c r="CR27" i="61"/>
  <c r="FF26" i="61"/>
  <c r="FE26" i="61"/>
  <c r="FD26" i="61"/>
  <c r="FC26" i="61"/>
  <c r="FB26" i="61"/>
  <c r="FA26" i="61"/>
  <c r="EZ26" i="61"/>
  <c r="EY26" i="61"/>
  <c r="EX26" i="61"/>
  <c r="EW26" i="61"/>
  <c r="EV26" i="61"/>
  <c r="EU26" i="61"/>
  <c r="ER26" i="61"/>
  <c r="DM26" i="61"/>
  <c r="DC26" i="61"/>
  <c r="DB26" i="61"/>
  <c r="DA26" i="61"/>
  <c r="CZ26" i="61"/>
  <c r="CY26" i="61"/>
  <c r="CX26" i="61"/>
  <c r="CW26" i="61"/>
  <c r="CU26" i="61"/>
  <c r="CR26" i="61"/>
  <c r="FF25" i="61"/>
  <c r="FE25" i="61"/>
  <c r="FD25" i="61"/>
  <c r="FC25" i="61"/>
  <c r="FB25" i="61"/>
  <c r="FA25" i="61"/>
  <c r="EZ25" i="61"/>
  <c r="EY25" i="61"/>
  <c r="EX25" i="61"/>
  <c r="EW25" i="61"/>
  <c r="EV25" i="61"/>
  <c r="EU25" i="61"/>
  <c r="ER25" i="61"/>
  <c r="DM25" i="61"/>
  <c r="DC25" i="61"/>
  <c r="DB25" i="61"/>
  <c r="DA25" i="61"/>
  <c r="CZ25" i="61"/>
  <c r="CY25" i="61"/>
  <c r="CX25" i="61"/>
  <c r="CW25" i="61"/>
  <c r="CU25" i="61"/>
  <c r="CR25" i="61"/>
  <c r="FF24" i="61"/>
  <c r="FE24" i="61"/>
  <c r="FD24" i="61"/>
  <c r="FC24" i="61"/>
  <c r="FB24" i="61"/>
  <c r="FA24" i="61"/>
  <c r="EZ24" i="61"/>
  <c r="EY24" i="61"/>
  <c r="EX24" i="61"/>
  <c r="EW24" i="61"/>
  <c r="EV24" i="61"/>
  <c r="EU24" i="61"/>
  <c r="ER24" i="61"/>
  <c r="DM24" i="61"/>
  <c r="DC24" i="61"/>
  <c r="DB24" i="61"/>
  <c r="DA24" i="61"/>
  <c r="CZ24" i="61"/>
  <c r="CY24" i="61"/>
  <c r="CX24" i="61"/>
  <c r="CW24" i="61"/>
  <c r="CU24" i="61"/>
  <c r="CR24" i="61"/>
  <c r="FF23" i="61"/>
  <c r="FE23" i="61"/>
  <c r="FD23" i="61"/>
  <c r="FC23" i="61"/>
  <c r="FB23" i="61"/>
  <c r="FA23" i="61"/>
  <c r="EZ23" i="61"/>
  <c r="EY23" i="61"/>
  <c r="EX23" i="61"/>
  <c r="EW23" i="61"/>
  <c r="EV23" i="61"/>
  <c r="EU23" i="61"/>
  <c r="ER23" i="61"/>
  <c r="DM23" i="61"/>
  <c r="DC23" i="61"/>
  <c r="DB23" i="61"/>
  <c r="DA23" i="61"/>
  <c r="CZ23" i="61"/>
  <c r="CY23" i="61"/>
  <c r="CX23" i="61"/>
  <c r="CW23" i="61"/>
  <c r="CU23" i="61"/>
  <c r="CR23" i="61"/>
  <c r="FF22" i="61"/>
  <c r="FE22" i="61"/>
  <c r="FD22" i="61"/>
  <c r="FC22" i="61"/>
  <c r="FB22" i="61"/>
  <c r="FA22" i="61"/>
  <c r="EZ22" i="61"/>
  <c r="EY22" i="61"/>
  <c r="EX22" i="61"/>
  <c r="EW22" i="61"/>
  <c r="EV22" i="61"/>
  <c r="EU22" i="61"/>
  <c r="ER22" i="61"/>
  <c r="DM22" i="61"/>
  <c r="FF21" i="61"/>
  <c r="FE21" i="61"/>
  <c r="FD21" i="61"/>
  <c r="FC21" i="61"/>
  <c r="FB21" i="61"/>
  <c r="FA21" i="61"/>
  <c r="EZ21" i="61"/>
  <c r="EY21" i="61"/>
  <c r="EX21" i="61"/>
  <c r="EW21" i="61"/>
  <c r="EV21" i="61"/>
  <c r="EU21" i="61"/>
  <c r="ER21" i="61"/>
  <c r="DM21" i="61"/>
  <c r="FF20" i="61"/>
  <c r="FE20" i="61"/>
  <c r="FD20" i="61"/>
  <c r="FC20" i="61"/>
  <c r="FB20" i="61"/>
  <c r="FA20" i="61"/>
  <c r="EZ20" i="61"/>
  <c r="EY20" i="61"/>
  <c r="EX20" i="61"/>
  <c r="EW20" i="61"/>
  <c r="EV20" i="61"/>
  <c r="EU20" i="61"/>
  <c r="ER20" i="61"/>
  <c r="DM20" i="61"/>
  <c r="FF19" i="61"/>
  <c r="FE19" i="61"/>
  <c r="FD19" i="61"/>
  <c r="FC19" i="61"/>
  <c r="FB19" i="61"/>
  <c r="FA19" i="61"/>
  <c r="EZ19" i="61"/>
  <c r="EY19" i="61"/>
  <c r="EX19" i="61"/>
  <c r="EW19" i="61"/>
  <c r="EV19" i="61"/>
  <c r="EU19" i="61"/>
  <c r="ER19" i="61"/>
  <c r="DM19" i="61"/>
  <c r="AX19" i="61"/>
  <c r="FF18" i="61"/>
  <c r="FE18" i="61"/>
  <c r="FD18" i="61"/>
  <c r="FC18" i="61"/>
  <c r="FB18" i="61"/>
  <c r="FA18" i="61"/>
  <c r="EZ18" i="61"/>
  <c r="EY18" i="61"/>
  <c r="EX18" i="61"/>
  <c r="EW18" i="61"/>
  <c r="EV18" i="61"/>
  <c r="EU18" i="61"/>
  <c r="ER18" i="61"/>
  <c r="DM18" i="61"/>
  <c r="AX18" i="61"/>
  <c r="FF17" i="61"/>
  <c r="FE17" i="61"/>
  <c r="FD17" i="61"/>
  <c r="FC17" i="61"/>
  <c r="FB17" i="61"/>
  <c r="FA17" i="61"/>
  <c r="EZ17" i="61"/>
  <c r="EY17" i="61"/>
  <c r="EX17" i="61"/>
  <c r="EW17" i="61"/>
  <c r="EV17" i="61"/>
  <c r="EU17" i="61"/>
  <c r="ER17" i="61"/>
  <c r="DM17" i="61"/>
  <c r="AX17" i="61"/>
  <c r="FF16" i="61"/>
  <c r="FE16" i="61"/>
  <c r="FD16" i="61"/>
  <c r="FC16" i="61"/>
  <c r="FB16" i="61"/>
  <c r="FA16" i="61"/>
  <c r="EZ16" i="61"/>
  <c r="EY16" i="61"/>
  <c r="EX16" i="61"/>
  <c r="EW16" i="61"/>
  <c r="EV16" i="61"/>
  <c r="EU16" i="61"/>
  <c r="ER16" i="61"/>
  <c r="DM16" i="61"/>
  <c r="AX16" i="61"/>
  <c r="FF15" i="61"/>
  <c r="FE15" i="61"/>
  <c r="FD15" i="61"/>
  <c r="FC15" i="61"/>
  <c r="FB15" i="61"/>
  <c r="FA15" i="61"/>
  <c r="EZ15" i="61"/>
  <c r="EY15" i="61"/>
  <c r="EX15" i="61"/>
  <c r="EW15" i="61"/>
  <c r="EV15" i="61"/>
  <c r="EU15" i="61"/>
  <c r="ER15" i="61"/>
  <c r="EP15" i="61"/>
  <c r="EO15" i="61"/>
  <c r="EN15" i="61"/>
  <c r="EM15" i="61"/>
  <c r="EL15" i="61"/>
  <c r="EK15" i="61"/>
  <c r="EJ15" i="61"/>
  <c r="EI15" i="61"/>
  <c r="EH15" i="61"/>
  <c r="EG15" i="61"/>
  <c r="EF15" i="61"/>
  <c r="EE15" i="61"/>
  <c r="ED15" i="61"/>
  <c r="EC15" i="61"/>
  <c r="EB15" i="61"/>
  <c r="EA15" i="61"/>
  <c r="DX15" i="61"/>
  <c r="DM15" i="61"/>
  <c r="BS15" i="61"/>
  <c r="AX15" i="61"/>
  <c r="D15" i="61"/>
  <c r="FF14" i="61"/>
  <c r="FE14" i="61"/>
  <c r="FD14" i="61"/>
  <c r="FC14" i="61"/>
  <c r="FB14" i="61"/>
  <c r="FA14" i="61"/>
  <c r="EZ14" i="61"/>
  <c r="EY14" i="61"/>
  <c r="EX14" i="61"/>
  <c r="EW14" i="61"/>
  <c r="EV14" i="61"/>
  <c r="EU14" i="61"/>
  <c r="ER14" i="61"/>
  <c r="EP14" i="61"/>
  <c r="EO14" i="61"/>
  <c r="EN14" i="61"/>
  <c r="EM14" i="61"/>
  <c r="EL14" i="61"/>
  <c r="EK14" i="61"/>
  <c r="EJ14" i="61"/>
  <c r="EI14" i="61"/>
  <c r="EH14" i="61"/>
  <c r="EG14" i="61"/>
  <c r="EF14" i="61"/>
  <c r="EE14" i="61"/>
  <c r="ED14" i="61"/>
  <c r="EC14" i="61"/>
  <c r="EB14" i="61"/>
  <c r="EA14" i="61"/>
  <c r="DX14" i="61"/>
  <c r="DM14" i="61"/>
  <c r="DE14" i="61"/>
  <c r="BS14" i="61"/>
  <c r="AX14" i="61"/>
  <c r="AC14" i="61"/>
  <c r="D14" i="61"/>
  <c r="FF13" i="61"/>
  <c r="FE13" i="61"/>
  <c r="FD13" i="61"/>
  <c r="FC13" i="61"/>
  <c r="FB13" i="61"/>
  <c r="FA13" i="61"/>
  <c r="EZ13" i="61"/>
  <c r="EY13" i="61"/>
  <c r="EX13" i="61"/>
  <c r="EW13" i="61"/>
  <c r="EV13" i="61"/>
  <c r="EU13" i="61"/>
  <c r="ER13" i="61"/>
  <c r="EP13" i="61"/>
  <c r="EO13" i="61"/>
  <c r="EN13" i="61"/>
  <c r="EM13" i="61"/>
  <c r="EL13" i="61"/>
  <c r="EK13" i="61"/>
  <c r="EJ13" i="61"/>
  <c r="EI13" i="61"/>
  <c r="EH13" i="61"/>
  <c r="EG13" i="61"/>
  <c r="EF13" i="61"/>
  <c r="EE13" i="61"/>
  <c r="ED13" i="61"/>
  <c r="EC13" i="61"/>
  <c r="EB13" i="61"/>
  <c r="EA13" i="61"/>
  <c r="DX13" i="61"/>
  <c r="DM13" i="61"/>
  <c r="DE13" i="61"/>
  <c r="BS13" i="61"/>
  <c r="AX13" i="61"/>
  <c r="AC13" i="61"/>
  <c r="D13" i="61"/>
  <c r="FF12" i="61"/>
  <c r="FE12" i="61"/>
  <c r="FD12" i="61"/>
  <c r="FC12" i="61"/>
  <c r="FB12" i="61"/>
  <c r="FA12" i="61"/>
  <c r="EZ12" i="61"/>
  <c r="EY12" i="61"/>
  <c r="EX12" i="61"/>
  <c r="EW12" i="61"/>
  <c r="EV12" i="61"/>
  <c r="EU12" i="61"/>
  <c r="ER12" i="61"/>
  <c r="EP12" i="61"/>
  <c r="EO12" i="61"/>
  <c r="EN12" i="61"/>
  <c r="EM12" i="61"/>
  <c r="EL12" i="61"/>
  <c r="EK12" i="61"/>
  <c r="EJ12" i="61"/>
  <c r="EI12" i="61"/>
  <c r="EH12" i="61"/>
  <c r="EG12" i="61"/>
  <c r="EF12" i="61"/>
  <c r="EE12" i="61"/>
  <c r="ED12" i="61"/>
  <c r="EC12" i="61"/>
  <c r="EB12" i="61"/>
  <c r="EA12" i="61"/>
  <c r="DX12" i="61"/>
  <c r="DM12" i="61"/>
  <c r="DE12" i="61"/>
  <c r="BS12" i="61"/>
  <c r="AX12" i="61"/>
  <c r="AC12" i="61"/>
  <c r="D12" i="61"/>
  <c r="FF11" i="61"/>
  <c r="FE11" i="61"/>
  <c r="FD11" i="61"/>
  <c r="FC11" i="61"/>
  <c r="FB11" i="61"/>
  <c r="FA11" i="61"/>
  <c r="EZ11" i="61"/>
  <c r="EY11" i="61"/>
  <c r="EX11" i="61"/>
  <c r="EW11" i="61"/>
  <c r="EV11" i="61"/>
  <c r="EU11" i="61"/>
  <c r="ER11" i="61"/>
  <c r="EP11" i="61"/>
  <c r="EO11" i="61"/>
  <c r="EN11" i="61"/>
  <c r="EM11" i="61"/>
  <c r="EL11" i="61"/>
  <c r="EK11" i="61"/>
  <c r="EJ11" i="61"/>
  <c r="EI11" i="61"/>
  <c r="EH11" i="61"/>
  <c r="EG11" i="61"/>
  <c r="EF11" i="61"/>
  <c r="EE11" i="61"/>
  <c r="ED11" i="61"/>
  <c r="EC11" i="61"/>
  <c r="EB11" i="61"/>
  <c r="EA11" i="61"/>
  <c r="DX11" i="61"/>
  <c r="DM11" i="61"/>
  <c r="DE11" i="61"/>
  <c r="BS11" i="61"/>
  <c r="AX11" i="61"/>
  <c r="AC11" i="61"/>
  <c r="D11" i="61"/>
  <c r="FF10" i="61"/>
  <c r="FE10" i="61"/>
  <c r="FD10" i="61"/>
  <c r="FC10" i="61"/>
  <c r="FB10" i="61"/>
  <c r="FA10" i="61"/>
  <c r="EZ10" i="61"/>
  <c r="EY10" i="61"/>
  <c r="EX10" i="61"/>
  <c r="EW10" i="61"/>
  <c r="EV10" i="61"/>
  <c r="EU10" i="61"/>
  <c r="ER10" i="61"/>
  <c r="EP10" i="61"/>
  <c r="EO10" i="61"/>
  <c r="EN10" i="61"/>
  <c r="EM10" i="61"/>
  <c r="EL10" i="61"/>
  <c r="EK10" i="61"/>
  <c r="EJ10" i="61"/>
  <c r="EI10" i="61"/>
  <c r="EH10" i="61"/>
  <c r="EG10" i="61"/>
  <c r="EF10" i="61"/>
  <c r="EE10" i="61"/>
  <c r="ED10" i="61"/>
  <c r="EC10" i="61"/>
  <c r="EB10" i="61"/>
  <c r="EA10" i="61"/>
  <c r="DX10" i="61"/>
  <c r="DM10" i="61"/>
  <c r="DE10" i="61"/>
  <c r="BS10" i="61"/>
  <c r="AX10" i="61"/>
  <c r="AC10" i="61"/>
  <c r="D10" i="61"/>
  <c r="FF9" i="61"/>
  <c r="FE9" i="61"/>
  <c r="FD9" i="61"/>
  <c r="FC9" i="61"/>
  <c r="FB9" i="61"/>
  <c r="FA9" i="61"/>
  <c r="EZ9" i="61"/>
  <c r="EY9" i="61"/>
  <c r="EX9" i="61"/>
  <c r="EW9" i="61"/>
  <c r="EV9" i="61"/>
  <c r="EU9" i="61"/>
  <c r="ER9" i="61"/>
  <c r="EP9" i="61"/>
  <c r="EO9" i="61"/>
  <c r="EN9" i="61"/>
  <c r="EM9" i="61"/>
  <c r="EL9" i="61"/>
  <c r="EK9" i="61"/>
  <c r="EJ9" i="61"/>
  <c r="EI9" i="61"/>
  <c r="EH9" i="61"/>
  <c r="EG9" i="61"/>
  <c r="EF9" i="61"/>
  <c r="EE9" i="61"/>
  <c r="ED9" i="61"/>
  <c r="EC9" i="61"/>
  <c r="EB9" i="61"/>
  <c r="EA9" i="61"/>
  <c r="DX9" i="61"/>
  <c r="DM9" i="61"/>
  <c r="DE9" i="61"/>
  <c r="BS9" i="61"/>
  <c r="AX9" i="61"/>
  <c r="AC9" i="61"/>
  <c r="D9" i="61"/>
  <c r="FF8" i="61"/>
  <c r="FE8" i="61"/>
  <c r="FD8" i="61"/>
  <c r="FC8" i="61"/>
  <c r="FB8" i="61"/>
  <c r="FA8" i="61"/>
  <c r="EZ8" i="61"/>
  <c r="EY8" i="61"/>
  <c r="EX8" i="61"/>
  <c r="EW8" i="61"/>
  <c r="EV8" i="61"/>
  <c r="EU8" i="61"/>
  <c r="ER8" i="61"/>
  <c r="EP8" i="61"/>
  <c r="EO8" i="61"/>
  <c r="EN8" i="61"/>
  <c r="EM8" i="61"/>
  <c r="EL8" i="61"/>
  <c r="EK8" i="61"/>
  <c r="EJ8" i="61"/>
  <c r="EI8" i="61"/>
  <c r="EH8" i="61"/>
  <c r="EG8" i="61"/>
  <c r="EF8" i="61"/>
  <c r="EE8" i="61"/>
  <c r="ED8" i="61"/>
  <c r="EC8" i="61"/>
  <c r="EB8" i="61"/>
  <c r="EA8" i="61"/>
  <c r="DX8" i="61"/>
  <c r="DM8" i="61"/>
  <c r="DE8" i="61"/>
  <c r="BS8" i="61"/>
  <c r="AX8" i="61"/>
  <c r="AC8" i="61"/>
  <c r="D8" i="61"/>
  <c r="FF7" i="61"/>
  <c r="FE7" i="61"/>
  <c r="FD7" i="61"/>
  <c r="FC7" i="61"/>
  <c r="FB7" i="61"/>
  <c r="FA7" i="61"/>
  <c r="EZ7" i="61"/>
  <c r="EY7" i="61"/>
  <c r="EX7" i="61"/>
  <c r="EW7" i="61"/>
  <c r="EV7" i="61"/>
  <c r="EU7" i="61"/>
  <c r="ER7" i="61"/>
  <c r="EP7" i="61"/>
  <c r="EO7" i="61"/>
  <c r="EN7" i="61"/>
  <c r="EM7" i="61"/>
  <c r="EL7" i="61"/>
  <c r="EK7" i="61"/>
  <c r="EJ7" i="61"/>
  <c r="EI7" i="61"/>
  <c r="EH7" i="61"/>
  <c r="EG7" i="61"/>
  <c r="EF7" i="61"/>
  <c r="EE7" i="61"/>
  <c r="ED7" i="61"/>
  <c r="EC7" i="61"/>
  <c r="EB7" i="61"/>
  <c r="EA7" i="61"/>
  <c r="DX7" i="61"/>
  <c r="DM7" i="61"/>
  <c r="DE7" i="61"/>
  <c r="BS7" i="61"/>
  <c r="AX7" i="61"/>
  <c r="AC7" i="61"/>
  <c r="D7" i="61"/>
  <c r="FF6" i="61"/>
  <c r="FE6" i="61"/>
  <c r="FD6" i="61"/>
  <c r="FC6" i="61"/>
  <c r="FB6" i="61"/>
  <c r="FA6" i="61"/>
  <c r="EZ6" i="61"/>
  <c r="EY6" i="61"/>
  <c r="EX6" i="61"/>
  <c r="EW6" i="61"/>
  <c r="EV6" i="61"/>
  <c r="EU6" i="61"/>
  <c r="ER6" i="61"/>
  <c r="EP6" i="61"/>
  <c r="EO6" i="61"/>
  <c r="EN6" i="61"/>
  <c r="EM6" i="61"/>
  <c r="EL6" i="61"/>
  <c r="EK6" i="61"/>
  <c r="EJ6" i="61"/>
  <c r="EI6" i="61"/>
  <c r="EH6" i="61"/>
  <c r="EG6" i="61"/>
  <c r="EF6" i="61"/>
  <c r="EE6" i="61"/>
  <c r="ED6" i="61"/>
  <c r="EC6" i="61"/>
  <c r="EB6" i="61"/>
  <c r="EA6" i="61"/>
  <c r="DX6" i="61"/>
  <c r="DM6" i="61"/>
  <c r="DE6" i="61"/>
  <c r="CR6" i="61"/>
  <c r="BS6" i="61"/>
  <c r="AX6" i="61"/>
  <c r="AC6" i="61"/>
  <c r="D6" i="61"/>
  <c r="FF5" i="61"/>
  <c r="FE5" i="61"/>
  <c r="FD5" i="61"/>
  <c r="FC5" i="61"/>
  <c r="FB5" i="61"/>
  <c r="FA5" i="61"/>
  <c r="EZ5" i="61"/>
  <c r="EY5" i="61"/>
  <c r="EX5" i="61"/>
  <c r="EW5" i="61"/>
  <c r="EV5" i="61"/>
  <c r="EU5" i="61"/>
  <c r="ER5" i="61"/>
  <c r="EP5" i="61"/>
  <c r="EO5" i="61"/>
  <c r="EN5" i="61"/>
  <c r="EM5" i="61"/>
  <c r="EL5" i="61"/>
  <c r="EK5" i="61"/>
  <c r="EJ5" i="61"/>
  <c r="EI5" i="61"/>
  <c r="EH5" i="61"/>
  <c r="EG5" i="61"/>
  <c r="EF5" i="61"/>
  <c r="EE5" i="61"/>
  <c r="ED5" i="61"/>
  <c r="EC5" i="61"/>
  <c r="EB5" i="61"/>
  <c r="EA5" i="61"/>
  <c r="DX5" i="61"/>
  <c r="DM5" i="61"/>
  <c r="DE5" i="61"/>
  <c r="CR5" i="61"/>
  <c r="BS5" i="61"/>
  <c r="AX5" i="61"/>
  <c r="AC5" i="61"/>
  <c r="D5" i="61"/>
  <c r="FF4" i="61"/>
  <c r="FE4" i="61"/>
  <c r="FD4" i="61"/>
  <c r="FC4" i="61"/>
  <c r="FB4" i="61"/>
  <c r="FA4" i="61"/>
  <c r="EZ4" i="61"/>
  <c r="EY4" i="61"/>
  <c r="EX4" i="61"/>
  <c r="EW4" i="61"/>
  <c r="EV4" i="61"/>
  <c r="EU4" i="61"/>
  <c r="ER4" i="61"/>
  <c r="EP4" i="61"/>
  <c r="EO4" i="61"/>
  <c r="EN4" i="61"/>
  <c r="EM4" i="61"/>
  <c r="EL4" i="61"/>
  <c r="EK4" i="61"/>
  <c r="EJ4" i="61"/>
  <c r="EI4" i="61"/>
  <c r="EH4" i="61"/>
  <c r="EG4" i="61"/>
  <c r="EF4" i="61"/>
  <c r="EE4" i="61"/>
  <c r="ED4" i="61"/>
  <c r="EC4" i="61"/>
  <c r="EB4" i="61"/>
  <c r="EA4" i="61"/>
  <c r="DX4" i="61"/>
  <c r="DM4" i="61"/>
  <c r="DE4" i="61"/>
  <c r="CR4" i="61"/>
  <c r="BS4" i="61"/>
  <c r="AX4" i="61"/>
  <c r="AC4" i="61"/>
  <c r="D4" i="61"/>
  <c r="FF3" i="61"/>
  <c r="FE3" i="61"/>
  <c r="FD3" i="61"/>
  <c r="FC3" i="61"/>
  <c r="FB3" i="61"/>
  <c r="FA3" i="61"/>
  <c r="EZ3" i="61"/>
  <c r="EY3" i="61"/>
  <c r="EX3" i="61"/>
  <c r="EW3" i="61"/>
  <c r="EV3" i="61"/>
  <c r="EU3" i="61"/>
  <c r="ER3" i="61"/>
  <c r="EP3" i="61"/>
  <c r="EO3" i="61"/>
  <c r="EN3" i="61"/>
  <c r="EM3" i="61"/>
  <c r="EL3" i="61"/>
  <c r="EK3" i="61"/>
  <c r="EJ3" i="61"/>
  <c r="EI3" i="61"/>
  <c r="EH3" i="61"/>
  <c r="EG3" i="61"/>
  <c r="EF3" i="61"/>
  <c r="EE3" i="61"/>
  <c r="ED3" i="61"/>
  <c r="EC3" i="61"/>
  <c r="EB3" i="61"/>
  <c r="EA3" i="61"/>
  <c r="DX3" i="61"/>
  <c r="DM3" i="61"/>
  <c r="DE3" i="61"/>
  <c r="CR3" i="61"/>
  <c r="BS3" i="61"/>
  <c r="AX3" i="61"/>
  <c r="AF3" i="61"/>
  <c r="AH12" i="61" s="1"/>
  <c r="AH38" i="61" s="1"/>
  <c r="AC3" i="61"/>
  <c r="G3" i="61"/>
  <c r="H3" i="61" s="1"/>
  <c r="D3" i="61"/>
  <c r="DG290" i="60"/>
  <c r="DG289" i="60"/>
  <c r="DG288" i="60"/>
  <c r="DG287" i="60"/>
  <c r="DG286" i="60"/>
  <c r="DG285" i="60"/>
  <c r="DG284" i="60"/>
  <c r="DG283" i="60"/>
  <c r="DG282" i="60"/>
  <c r="DG281" i="60"/>
  <c r="DG280" i="60"/>
  <c r="DG279" i="60"/>
  <c r="DG278" i="60"/>
  <c r="DG277" i="60"/>
  <c r="DG276" i="60"/>
  <c r="DG275" i="60"/>
  <c r="DG273" i="60"/>
  <c r="DG272" i="60"/>
  <c r="DG271" i="60"/>
  <c r="DG270" i="60"/>
  <c r="DG269" i="60"/>
  <c r="DG268" i="60"/>
  <c r="DG267" i="60"/>
  <c r="DG266" i="60"/>
  <c r="DG265" i="60"/>
  <c r="DG264" i="60"/>
  <c r="DG263" i="60"/>
  <c r="DG262" i="60"/>
  <c r="DG261" i="60"/>
  <c r="DG260" i="60"/>
  <c r="DG259" i="60"/>
  <c r="DG258" i="60"/>
  <c r="DG257" i="60"/>
  <c r="DG256" i="60"/>
  <c r="DG255" i="60"/>
  <c r="DG254" i="60"/>
  <c r="DG253" i="60"/>
  <c r="DG252" i="60"/>
  <c r="DG251" i="60"/>
  <c r="DG250" i="60"/>
  <c r="DG249" i="60"/>
  <c r="DG248" i="60"/>
  <c r="DG247" i="60"/>
  <c r="DG246" i="60"/>
  <c r="DG245" i="60"/>
  <c r="DG244" i="60"/>
  <c r="DG243" i="60"/>
  <c r="DG242" i="60"/>
  <c r="DG241" i="60"/>
  <c r="DG240" i="60"/>
  <c r="DG239" i="60"/>
  <c r="BP239" i="60"/>
  <c r="D239" i="60"/>
  <c r="DG238" i="60"/>
  <c r="BP238" i="60"/>
  <c r="D238" i="60"/>
  <c r="DG237" i="60"/>
  <c r="BP237" i="60"/>
  <c r="D237" i="60"/>
  <c r="DG236" i="60"/>
  <c r="BP236" i="60"/>
  <c r="D236" i="60"/>
  <c r="DG235" i="60"/>
  <c r="BP235" i="60"/>
  <c r="D235" i="60"/>
  <c r="DG234" i="60"/>
  <c r="BP234" i="60"/>
  <c r="D234" i="60"/>
  <c r="DG233" i="60"/>
  <c r="BP233" i="60"/>
  <c r="D233" i="60"/>
  <c r="DG232" i="60"/>
  <c r="BP232" i="60"/>
  <c r="D232" i="60"/>
  <c r="DG231" i="60"/>
  <c r="BP231" i="60"/>
  <c r="D231" i="60"/>
  <c r="DG230" i="60"/>
  <c r="BP230" i="60"/>
  <c r="D230" i="60"/>
  <c r="DG229" i="60"/>
  <c r="BP229" i="60"/>
  <c r="D229" i="60"/>
  <c r="DG228" i="60"/>
  <c r="BP228" i="60"/>
  <c r="D228" i="60"/>
  <c r="DG227" i="60"/>
  <c r="BP227" i="60"/>
  <c r="D227" i="60"/>
  <c r="DG226" i="60"/>
  <c r="BP226" i="60"/>
  <c r="D226" i="60"/>
  <c r="DG225" i="60"/>
  <c r="BP225" i="60"/>
  <c r="D225" i="60"/>
  <c r="DG224" i="60"/>
  <c r="BP224" i="60"/>
  <c r="D224" i="60"/>
  <c r="DG223" i="60"/>
  <c r="BP223" i="60"/>
  <c r="D223" i="60"/>
  <c r="DG222" i="60"/>
  <c r="CZ222" i="60"/>
  <c r="BP222" i="60"/>
  <c r="AB222" i="60"/>
  <c r="D222" i="60"/>
  <c r="DG221" i="60"/>
  <c r="CZ221" i="60"/>
  <c r="BP221" i="60"/>
  <c r="AB221" i="60"/>
  <c r="D221" i="60"/>
  <c r="DG220" i="60"/>
  <c r="CZ220" i="60"/>
  <c r="BP220" i="60"/>
  <c r="AB220" i="60"/>
  <c r="D220" i="60"/>
  <c r="DG219" i="60"/>
  <c r="CZ219" i="60"/>
  <c r="BP219" i="60"/>
  <c r="AB219" i="60"/>
  <c r="D219" i="60"/>
  <c r="DG218" i="60"/>
  <c r="CZ218" i="60"/>
  <c r="BP218" i="60"/>
  <c r="AB218" i="60"/>
  <c r="D218" i="60"/>
  <c r="DG217" i="60"/>
  <c r="CZ217" i="60"/>
  <c r="BP217" i="60"/>
  <c r="AB217" i="60"/>
  <c r="D217" i="60"/>
  <c r="DG216" i="60"/>
  <c r="CZ216" i="60"/>
  <c r="BP216" i="60"/>
  <c r="AB216" i="60"/>
  <c r="D216" i="60"/>
  <c r="DG215" i="60"/>
  <c r="CZ215" i="60"/>
  <c r="BP215" i="60"/>
  <c r="AB215" i="60"/>
  <c r="D215" i="60"/>
  <c r="DG214" i="60"/>
  <c r="CZ214" i="60"/>
  <c r="BP214" i="60"/>
  <c r="AB214" i="60"/>
  <c r="D214" i="60"/>
  <c r="DG213" i="60"/>
  <c r="CZ213" i="60"/>
  <c r="BP213" i="60"/>
  <c r="AB213" i="60"/>
  <c r="D213" i="60"/>
  <c r="DG212" i="60"/>
  <c r="CZ212" i="60"/>
  <c r="BP212" i="60"/>
  <c r="AB212" i="60"/>
  <c r="D212" i="60"/>
  <c r="DG211" i="60"/>
  <c r="CZ211" i="60"/>
  <c r="BP211" i="60"/>
  <c r="AB211" i="60"/>
  <c r="D211" i="60"/>
  <c r="DG210" i="60"/>
  <c r="CZ210" i="60"/>
  <c r="BP210" i="60"/>
  <c r="AB210" i="60"/>
  <c r="D210" i="60"/>
  <c r="DG209" i="60"/>
  <c r="CZ209" i="60"/>
  <c r="BP209" i="60"/>
  <c r="AB209" i="60"/>
  <c r="D209" i="60"/>
  <c r="DG208" i="60"/>
  <c r="CZ208" i="60"/>
  <c r="BP208" i="60"/>
  <c r="AB208" i="60"/>
  <c r="D208" i="60"/>
  <c r="DG207" i="60"/>
  <c r="CZ207" i="60"/>
  <c r="BP207" i="60"/>
  <c r="AB207" i="60"/>
  <c r="D207" i="60"/>
  <c r="DG206" i="60"/>
  <c r="CZ206" i="60"/>
  <c r="BP206" i="60"/>
  <c r="AB206" i="60"/>
  <c r="D206" i="60"/>
  <c r="DG205" i="60"/>
  <c r="CZ205" i="60"/>
  <c r="BP205" i="60"/>
  <c r="AB205" i="60"/>
  <c r="D205" i="60"/>
  <c r="DG204" i="60"/>
  <c r="CZ204" i="60"/>
  <c r="BP204" i="60"/>
  <c r="AB204" i="60"/>
  <c r="D204" i="60"/>
  <c r="DG203" i="60"/>
  <c r="CZ203" i="60"/>
  <c r="BP203" i="60"/>
  <c r="AB203" i="60"/>
  <c r="D203" i="60"/>
  <c r="DG202" i="60"/>
  <c r="CZ202" i="60"/>
  <c r="BP202" i="60"/>
  <c r="AB202" i="60"/>
  <c r="D202" i="60"/>
  <c r="DG201" i="60"/>
  <c r="CZ201" i="60"/>
  <c r="BP201" i="60"/>
  <c r="AB201" i="60"/>
  <c r="D201" i="60"/>
  <c r="DG200" i="60"/>
  <c r="CZ200" i="60"/>
  <c r="BP200" i="60"/>
  <c r="AB200" i="60"/>
  <c r="D200" i="60"/>
  <c r="DG199" i="60"/>
  <c r="CZ199" i="60"/>
  <c r="BP199" i="60"/>
  <c r="AB199" i="60"/>
  <c r="D199" i="60"/>
  <c r="DG198" i="60"/>
  <c r="CZ198" i="60"/>
  <c r="BP198" i="60"/>
  <c r="AB198" i="60"/>
  <c r="D198" i="60"/>
  <c r="DG197" i="60"/>
  <c r="CZ197" i="60"/>
  <c r="BP197" i="60"/>
  <c r="AB197" i="60"/>
  <c r="D197" i="60"/>
  <c r="DG196" i="60"/>
  <c r="CZ196" i="60"/>
  <c r="BP196" i="60"/>
  <c r="AB196" i="60"/>
  <c r="D196" i="60"/>
  <c r="DG195" i="60"/>
  <c r="CZ195" i="60"/>
  <c r="BP195" i="60"/>
  <c r="AB195" i="60"/>
  <c r="D195" i="60"/>
  <c r="DG194" i="60"/>
  <c r="CZ194" i="60"/>
  <c r="BP194" i="60"/>
  <c r="AB194" i="60"/>
  <c r="D194" i="60"/>
  <c r="DG193" i="60"/>
  <c r="CZ193" i="60"/>
  <c r="BP193" i="60"/>
  <c r="AB193" i="60"/>
  <c r="D193" i="60"/>
  <c r="DG192" i="60"/>
  <c r="CZ192" i="60"/>
  <c r="BP192" i="60"/>
  <c r="AB192" i="60"/>
  <c r="D192" i="60"/>
  <c r="DG191" i="60"/>
  <c r="CZ191" i="60"/>
  <c r="BP191" i="60"/>
  <c r="AB191" i="60"/>
  <c r="D191" i="60"/>
  <c r="DG190" i="60"/>
  <c r="CZ190" i="60"/>
  <c r="BP190" i="60"/>
  <c r="AB190" i="60"/>
  <c r="D190" i="60"/>
  <c r="DG189" i="60"/>
  <c r="CZ189" i="60"/>
  <c r="BP189" i="60"/>
  <c r="AB189" i="60"/>
  <c r="D189" i="60"/>
  <c r="DG188" i="60"/>
  <c r="CZ188" i="60"/>
  <c r="BP188" i="60"/>
  <c r="AB188" i="60"/>
  <c r="D188" i="60"/>
  <c r="DG187" i="60"/>
  <c r="CZ187" i="60"/>
  <c r="BP187" i="60"/>
  <c r="AB187" i="60"/>
  <c r="D187" i="60"/>
  <c r="DG186" i="60"/>
  <c r="CZ186" i="60"/>
  <c r="BP186" i="60"/>
  <c r="AB186" i="60"/>
  <c r="D186" i="60"/>
  <c r="DG185" i="60"/>
  <c r="CZ185" i="60"/>
  <c r="BP185" i="60"/>
  <c r="AB185" i="60"/>
  <c r="D185" i="60"/>
  <c r="DG184" i="60"/>
  <c r="CZ184" i="60"/>
  <c r="BP184" i="60"/>
  <c r="AB184" i="60"/>
  <c r="D184" i="60"/>
  <c r="DR183" i="60"/>
  <c r="DG183" i="60"/>
  <c r="CZ183" i="60"/>
  <c r="BP183" i="60"/>
  <c r="AB183" i="60"/>
  <c r="D183" i="60"/>
  <c r="DR182" i="60"/>
  <c r="DG182" i="60"/>
  <c r="CZ182" i="60"/>
  <c r="BP182" i="60"/>
  <c r="AB182" i="60"/>
  <c r="D182" i="60"/>
  <c r="DR181" i="60"/>
  <c r="DG181" i="60"/>
  <c r="CZ181" i="60"/>
  <c r="BP181" i="60"/>
  <c r="AB181" i="60"/>
  <c r="D181" i="60"/>
  <c r="DR180" i="60"/>
  <c r="DG180" i="60"/>
  <c r="CZ180" i="60"/>
  <c r="BP180" i="60"/>
  <c r="AB180" i="60"/>
  <c r="D180" i="60"/>
  <c r="DR179" i="60"/>
  <c r="DG179" i="60"/>
  <c r="CZ179" i="60"/>
  <c r="BP179" i="60"/>
  <c r="AB179" i="60"/>
  <c r="D179" i="60"/>
  <c r="DR178" i="60"/>
  <c r="DG178" i="60"/>
  <c r="CZ178" i="60"/>
  <c r="BP178" i="60"/>
  <c r="AB178" i="60"/>
  <c r="D178" i="60"/>
  <c r="DR177" i="60"/>
  <c r="DG177" i="60"/>
  <c r="CZ177" i="60"/>
  <c r="BP177" i="60"/>
  <c r="AB177" i="60"/>
  <c r="D177" i="60"/>
  <c r="DR176" i="60"/>
  <c r="DG176" i="60"/>
  <c r="CZ176" i="60"/>
  <c r="BP176" i="60"/>
  <c r="AB176" i="60"/>
  <c r="D176" i="60"/>
  <c r="DR175" i="60"/>
  <c r="DG175" i="60"/>
  <c r="CZ175" i="60"/>
  <c r="BP175" i="60"/>
  <c r="AB175" i="60"/>
  <c r="D175" i="60"/>
  <c r="DR174" i="60"/>
  <c r="DG174" i="60"/>
  <c r="CZ174" i="60"/>
  <c r="BP174" i="60"/>
  <c r="AB174" i="60"/>
  <c r="D174" i="60"/>
  <c r="DR173" i="60"/>
  <c r="DG173" i="60"/>
  <c r="CZ173" i="60"/>
  <c r="BP173" i="60"/>
  <c r="AB173" i="60"/>
  <c r="D173" i="60"/>
  <c r="DR172" i="60"/>
  <c r="DG172" i="60"/>
  <c r="CZ172" i="60"/>
  <c r="BP172" i="60"/>
  <c r="AB172" i="60"/>
  <c r="D172" i="60"/>
  <c r="DR171" i="60"/>
  <c r="DG171" i="60"/>
  <c r="CZ171" i="60"/>
  <c r="BP171" i="60"/>
  <c r="AB171" i="60"/>
  <c r="D171" i="60"/>
  <c r="EL170" i="60"/>
  <c r="DR170" i="60"/>
  <c r="DG170" i="60"/>
  <c r="CZ170" i="60"/>
  <c r="BP170" i="60"/>
  <c r="AB170" i="60"/>
  <c r="D170" i="60"/>
  <c r="EL169" i="60"/>
  <c r="DR169" i="60"/>
  <c r="DG169" i="60"/>
  <c r="CZ169" i="60"/>
  <c r="BP169" i="60"/>
  <c r="AB169" i="60"/>
  <c r="D169" i="60"/>
  <c r="EL168" i="60"/>
  <c r="DR168" i="60"/>
  <c r="DG168" i="60"/>
  <c r="CZ168" i="60"/>
  <c r="BP168" i="60"/>
  <c r="AB168" i="60"/>
  <c r="D168" i="60"/>
  <c r="EL167" i="60"/>
  <c r="DR167" i="60"/>
  <c r="DG167" i="60"/>
  <c r="CZ167" i="60"/>
  <c r="BP167" i="60"/>
  <c r="AB167" i="60"/>
  <c r="D167" i="60"/>
  <c r="EL166" i="60"/>
  <c r="DR166" i="60"/>
  <c r="DG166" i="60"/>
  <c r="CZ166" i="60"/>
  <c r="BP166" i="60"/>
  <c r="AB166" i="60"/>
  <c r="D166" i="60"/>
  <c r="EL165" i="60"/>
  <c r="DR165" i="60"/>
  <c r="DG165" i="60"/>
  <c r="CZ165" i="60"/>
  <c r="BP165" i="60"/>
  <c r="AB165" i="60"/>
  <c r="D165" i="60"/>
  <c r="EL164" i="60"/>
  <c r="DR164" i="60"/>
  <c r="DG164" i="60"/>
  <c r="CZ164" i="60"/>
  <c r="BP164" i="60"/>
  <c r="AB164" i="60"/>
  <c r="D164" i="60"/>
  <c r="EL163" i="60"/>
  <c r="DR163" i="60"/>
  <c r="DG163" i="60"/>
  <c r="CZ163" i="60"/>
  <c r="BP163" i="60"/>
  <c r="AB163" i="60"/>
  <c r="D163" i="60"/>
  <c r="EL162" i="60"/>
  <c r="DR162" i="60"/>
  <c r="DG162" i="60"/>
  <c r="CZ162" i="60"/>
  <c r="BP162" i="60"/>
  <c r="AB162" i="60"/>
  <c r="D162" i="60"/>
  <c r="EL161" i="60"/>
  <c r="DR161" i="60"/>
  <c r="DG161" i="60"/>
  <c r="CZ161" i="60"/>
  <c r="BP161" i="60"/>
  <c r="AB161" i="60"/>
  <c r="D161" i="60"/>
  <c r="EL160" i="60"/>
  <c r="DR160" i="60"/>
  <c r="DG160" i="60"/>
  <c r="CZ160" i="60"/>
  <c r="BP160" i="60"/>
  <c r="AB160" i="60"/>
  <c r="D160" i="60"/>
  <c r="EL159" i="60"/>
  <c r="DR159" i="60"/>
  <c r="DG159" i="60"/>
  <c r="CZ159" i="60"/>
  <c r="BP159" i="60"/>
  <c r="AB159" i="60"/>
  <c r="D159" i="60"/>
  <c r="EL158" i="60"/>
  <c r="DR158" i="60"/>
  <c r="DG158" i="60"/>
  <c r="CZ158" i="60"/>
  <c r="BP158" i="60"/>
  <c r="AB158" i="60"/>
  <c r="D158" i="60"/>
  <c r="EL157" i="60"/>
  <c r="DR157" i="60"/>
  <c r="DG157" i="60"/>
  <c r="CZ157" i="60"/>
  <c r="BP157" i="60"/>
  <c r="AB157" i="60"/>
  <c r="D157" i="60"/>
  <c r="EL156" i="60"/>
  <c r="DR156" i="60"/>
  <c r="DG156" i="60"/>
  <c r="CZ156" i="60"/>
  <c r="BP156" i="60"/>
  <c r="AB156" i="60"/>
  <c r="D156" i="60"/>
  <c r="EL155" i="60"/>
  <c r="DR155" i="60"/>
  <c r="DG155" i="60"/>
  <c r="CZ155" i="60"/>
  <c r="BP155" i="60"/>
  <c r="AB155" i="60"/>
  <c r="D155" i="60"/>
  <c r="EL154" i="60"/>
  <c r="DR154" i="60"/>
  <c r="DG154" i="60"/>
  <c r="CZ154" i="60"/>
  <c r="BP154" i="60"/>
  <c r="AB154" i="60"/>
  <c r="D154" i="60"/>
  <c r="EL153" i="60"/>
  <c r="DR153" i="60"/>
  <c r="DG153" i="60"/>
  <c r="CZ153" i="60"/>
  <c r="BP153" i="60"/>
  <c r="AB153" i="60"/>
  <c r="D153" i="60"/>
  <c r="EL152" i="60"/>
  <c r="DR152" i="60"/>
  <c r="DG152" i="60"/>
  <c r="CZ152" i="60"/>
  <c r="BP152" i="60"/>
  <c r="AB152" i="60"/>
  <c r="D152" i="60"/>
  <c r="EL151" i="60"/>
  <c r="DR151" i="60"/>
  <c r="DG151" i="60"/>
  <c r="CZ151" i="60"/>
  <c r="BP151" i="60"/>
  <c r="AB151" i="60"/>
  <c r="D151" i="60"/>
  <c r="EL150" i="60"/>
  <c r="DR150" i="60"/>
  <c r="DG150" i="60"/>
  <c r="CZ150" i="60"/>
  <c r="BP150" i="60"/>
  <c r="AB150" i="60"/>
  <c r="D150" i="60"/>
  <c r="EL149" i="60"/>
  <c r="DR149" i="60"/>
  <c r="DG149" i="60"/>
  <c r="CZ149" i="60"/>
  <c r="BP149" i="60"/>
  <c r="AB149" i="60"/>
  <c r="D149" i="60"/>
  <c r="EL148" i="60"/>
  <c r="DR148" i="60"/>
  <c r="DG148" i="60"/>
  <c r="CZ148" i="60"/>
  <c r="BP148" i="60"/>
  <c r="AB148" i="60"/>
  <c r="D148" i="60"/>
  <c r="EL147" i="60"/>
  <c r="DR147" i="60"/>
  <c r="DG147" i="60"/>
  <c r="CZ147" i="60"/>
  <c r="BP147" i="60"/>
  <c r="AB147" i="60"/>
  <c r="D147" i="60"/>
  <c r="EL146" i="60"/>
  <c r="DR146" i="60"/>
  <c r="DG146" i="60"/>
  <c r="CZ146" i="60"/>
  <c r="BP146" i="60"/>
  <c r="AB146" i="60"/>
  <c r="D146" i="60"/>
  <c r="EL145" i="60"/>
  <c r="DR145" i="60"/>
  <c r="DG145" i="60"/>
  <c r="CZ145" i="60"/>
  <c r="BP145" i="60"/>
  <c r="AB145" i="60"/>
  <c r="D145" i="60"/>
  <c r="EL144" i="60"/>
  <c r="DR144" i="60"/>
  <c r="DG144" i="60"/>
  <c r="CZ144" i="60"/>
  <c r="BP144" i="60"/>
  <c r="AB144" i="60"/>
  <c r="D144" i="60"/>
  <c r="EL143" i="60"/>
  <c r="DR143" i="60"/>
  <c r="DG143" i="60"/>
  <c r="CZ143" i="60"/>
  <c r="BP143" i="60"/>
  <c r="AB143" i="60"/>
  <c r="D143" i="60"/>
  <c r="EL142" i="60"/>
  <c r="DR142" i="60"/>
  <c r="DG142" i="60"/>
  <c r="CZ142" i="60"/>
  <c r="BP142" i="60"/>
  <c r="AB142" i="60"/>
  <c r="D142" i="60"/>
  <c r="EL141" i="60"/>
  <c r="DR141" i="60"/>
  <c r="DG141" i="60"/>
  <c r="CZ141" i="60"/>
  <c r="BP141" i="60"/>
  <c r="AB141" i="60"/>
  <c r="D141" i="60"/>
  <c r="EL140" i="60"/>
  <c r="DR140" i="60"/>
  <c r="DG140" i="60"/>
  <c r="CZ140" i="60"/>
  <c r="BP140" i="60"/>
  <c r="AB140" i="60"/>
  <c r="D140" i="60"/>
  <c r="EL139" i="60"/>
  <c r="DR139" i="60"/>
  <c r="DG139" i="60"/>
  <c r="CZ139" i="60"/>
  <c r="BP139" i="60"/>
  <c r="AB139" i="60"/>
  <c r="D139" i="60"/>
  <c r="EL138" i="60"/>
  <c r="DR138" i="60"/>
  <c r="DG138" i="60"/>
  <c r="CZ138" i="60"/>
  <c r="BP138" i="60"/>
  <c r="AB138" i="60"/>
  <c r="D138" i="60"/>
  <c r="EL137" i="60"/>
  <c r="DR137" i="60"/>
  <c r="DG137" i="60"/>
  <c r="CZ137" i="60"/>
  <c r="BP137" i="60"/>
  <c r="AB137" i="60"/>
  <c r="D137" i="60"/>
  <c r="EL136" i="60"/>
  <c r="DR136" i="60"/>
  <c r="DG136" i="60"/>
  <c r="CZ136" i="60"/>
  <c r="BP136" i="60"/>
  <c r="AB136" i="60"/>
  <c r="D136" i="60"/>
  <c r="EL135" i="60"/>
  <c r="DR135" i="60"/>
  <c r="DG135" i="60"/>
  <c r="CZ135" i="60"/>
  <c r="BP135" i="60"/>
  <c r="AB135" i="60"/>
  <c r="D135" i="60"/>
  <c r="EL134" i="60"/>
  <c r="DR134" i="60"/>
  <c r="DG134" i="60"/>
  <c r="CZ134" i="60"/>
  <c r="BP134" i="60"/>
  <c r="AB134" i="60"/>
  <c r="D134" i="60"/>
  <c r="EL133" i="60"/>
  <c r="DR133" i="60"/>
  <c r="DG133" i="60"/>
  <c r="CZ133" i="60"/>
  <c r="BP133" i="60"/>
  <c r="AB133" i="60"/>
  <c r="D133" i="60"/>
  <c r="EL132" i="60"/>
  <c r="DR132" i="60"/>
  <c r="DG132" i="60"/>
  <c r="CZ132" i="60"/>
  <c r="BP132" i="60"/>
  <c r="AB132" i="60"/>
  <c r="D132" i="60"/>
  <c r="EL131" i="60"/>
  <c r="DR131" i="60"/>
  <c r="DG131" i="60"/>
  <c r="CZ131" i="60"/>
  <c r="BP131" i="60"/>
  <c r="AB131" i="60"/>
  <c r="D131" i="60"/>
  <c r="EL130" i="60"/>
  <c r="DR130" i="60"/>
  <c r="DG130" i="60"/>
  <c r="CZ130" i="60"/>
  <c r="BP130" i="60"/>
  <c r="AB130" i="60"/>
  <c r="D130" i="60"/>
  <c r="EL129" i="60"/>
  <c r="DR129" i="60"/>
  <c r="DG129" i="60"/>
  <c r="CZ129" i="60"/>
  <c r="BP129" i="60"/>
  <c r="AB129" i="60"/>
  <c r="D129" i="60"/>
  <c r="EL128" i="60"/>
  <c r="DR128" i="60"/>
  <c r="DG128" i="60"/>
  <c r="CZ128" i="60"/>
  <c r="BP128" i="60"/>
  <c r="AB128" i="60"/>
  <c r="D128" i="60"/>
  <c r="EL127" i="60"/>
  <c r="DR127" i="60"/>
  <c r="DG127" i="60"/>
  <c r="CZ127" i="60"/>
  <c r="BP127" i="60"/>
  <c r="AB127" i="60"/>
  <c r="D127" i="60"/>
  <c r="EL126" i="60"/>
  <c r="DR126" i="60"/>
  <c r="DG126" i="60"/>
  <c r="CZ126" i="60"/>
  <c r="BP126" i="60"/>
  <c r="AB126" i="60"/>
  <c r="D126" i="60"/>
  <c r="EL125" i="60"/>
  <c r="DR125" i="60"/>
  <c r="DG125" i="60"/>
  <c r="CZ125" i="60"/>
  <c r="BP125" i="60"/>
  <c r="AB125" i="60"/>
  <c r="D125" i="60"/>
  <c r="EL124" i="60"/>
  <c r="DR124" i="60"/>
  <c r="DG124" i="60"/>
  <c r="CZ124" i="60"/>
  <c r="BP124" i="60"/>
  <c r="AB124" i="60"/>
  <c r="D124" i="60"/>
  <c r="EL123" i="60"/>
  <c r="DR123" i="60"/>
  <c r="DG123" i="60"/>
  <c r="CZ123" i="60"/>
  <c r="BP123" i="60"/>
  <c r="AB123" i="60"/>
  <c r="D123" i="60"/>
  <c r="EL122" i="60"/>
  <c r="DR122" i="60"/>
  <c r="DG122" i="60"/>
  <c r="CZ122" i="60"/>
  <c r="BP122" i="60"/>
  <c r="AB122" i="60"/>
  <c r="D122" i="60"/>
  <c r="EL121" i="60"/>
  <c r="DR121" i="60"/>
  <c r="DG121" i="60"/>
  <c r="CZ121" i="60"/>
  <c r="BP121" i="60"/>
  <c r="AB121" i="60"/>
  <c r="D121" i="60"/>
  <c r="EL120" i="60"/>
  <c r="DR120" i="60"/>
  <c r="DG120" i="60"/>
  <c r="CZ120" i="60"/>
  <c r="BP120" i="60"/>
  <c r="AB120" i="60"/>
  <c r="D120" i="60"/>
  <c r="EL119" i="60"/>
  <c r="DR119" i="60"/>
  <c r="DG119" i="60"/>
  <c r="CZ119" i="60"/>
  <c r="BP119" i="60"/>
  <c r="AB119" i="60"/>
  <c r="D119" i="60"/>
  <c r="EL118" i="60"/>
  <c r="DR118" i="60"/>
  <c r="DG118" i="60"/>
  <c r="CZ118" i="60"/>
  <c r="BP118" i="60"/>
  <c r="AB118" i="60"/>
  <c r="D118" i="60"/>
  <c r="EL117" i="60"/>
  <c r="DR117" i="60"/>
  <c r="DG117" i="60"/>
  <c r="CZ117" i="60"/>
  <c r="BP117" i="60"/>
  <c r="AB117" i="60"/>
  <c r="D117" i="60"/>
  <c r="EL116" i="60"/>
  <c r="DR116" i="60"/>
  <c r="DG116" i="60"/>
  <c r="CZ116" i="60"/>
  <c r="BP116" i="60"/>
  <c r="AB116" i="60"/>
  <c r="D116" i="60"/>
  <c r="EL115" i="60"/>
  <c r="DR115" i="60"/>
  <c r="DG115" i="60"/>
  <c r="CZ115" i="60"/>
  <c r="BP115" i="60"/>
  <c r="AB115" i="60"/>
  <c r="D115" i="60"/>
  <c r="EL114" i="60"/>
  <c r="DR114" i="60"/>
  <c r="DG114" i="60"/>
  <c r="CZ114" i="60"/>
  <c r="BP114" i="60"/>
  <c r="AB114" i="60"/>
  <c r="D114" i="60"/>
  <c r="EL113" i="60"/>
  <c r="DR113" i="60"/>
  <c r="DG113" i="60"/>
  <c r="CZ113" i="60"/>
  <c r="BP113" i="60"/>
  <c r="AB113" i="60"/>
  <c r="D113" i="60"/>
  <c r="EL112" i="60"/>
  <c r="DR112" i="60"/>
  <c r="DG112" i="60"/>
  <c r="CZ112" i="60"/>
  <c r="BP112" i="60"/>
  <c r="AB112" i="60"/>
  <c r="D112" i="60"/>
  <c r="EL111" i="60"/>
  <c r="DR111" i="60"/>
  <c r="DG111" i="60"/>
  <c r="CZ111" i="60"/>
  <c r="BP111" i="60"/>
  <c r="AB111" i="60"/>
  <c r="D111" i="60"/>
  <c r="EL110" i="60"/>
  <c r="DR110" i="60"/>
  <c r="DG110" i="60"/>
  <c r="CZ110" i="60"/>
  <c r="BP110" i="60"/>
  <c r="AB110" i="60"/>
  <c r="D110" i="60"/>
  <c r="EL109" i="60"/>
  <c r="DR109" i="60"/>
  <c r="DG109" i="60"/>
  <c r="CZ109" i="60"/>
  <c r="BP109" i="60"/>
  <c r="AB109" i="60"/>
  <c r="D109" i="60"/>
  <c r="EL108" i="60"/>
  <c r="DR108" i="60"/>
  <c r="DG108" i="60"/>
  <c r="CZ108" i="60"/>
  <c r="BP108" i="60"/>
  <c r="AB108" i="60"/>
  <c r="D108" i="60"/>
  <c r="EL107" i="60"/>
  <c r="DR107" i="60"/>
  <c r="DG107" i="60"/>
  <c r="CZ107" i="60"/>
  <c r="BP107" i="60"/>
  <c r="AB107" i="60"/>
  <c r="D107" i="60"/>
  <c r="EL106" i="60"/>
  <c r="DR106" i="60"/>
  <c r="DG106" i="60"/>
  <c r="CZ106" i="60"/>
  <c r="BP106" i="60"/>
  <c r="AB106" i="60"/>
  <c r="D106" i="60"/>
  <c r="EL105" i="60"/>
  <c r="DR105" i="60"/>
  <c r="DG105" i="60"/>
  <c r="CZ105" i="60"/>
  <c r="BP105" i="60"/>
  <c r="AB105" i="60"/>
  <c r="D105" i="60"/>
  <c r="EL104" i="60"/>
  <c r="DR104" i="60"/>
  <c r="DG104" i="60"/>
  <c r="CZ104" i="60"/>
  <c r="BP104" i="60"/>
  <c r="AB104" i="60"/>
  <c r="D104" i="60"/>
  <c r="EL103" i="60"/>
  <c r="DR103" i="60"/>
  <c r="DG103" i="60"/>
  <c r="CZ103" i="60"/>
  <c r="BP103" i="60"/>
  <c r="AB103" i="60"/>
  <c r="D103" i="60"/>
  <c r="EL102" i="60"/>
  <c r="DR102" i="60"/>
  <c r="DG102" i="60"/>
  <c r="CZ102" i="60"/>
  <c r="BP102" i="60"/>
  <c r="AB102" i="60"/>
  <c r="D102" i="60"/>
  <c r="EL101" i="60"/>
  <c r="DR101" i="60"/>
  <c r="DG101" i="60"/>
  <c r="CZ101" i="60"/>
  <c r="BP101" i="60"/>
  <c r="AB101" i="60"/>
  <c r="D101" i="60"/>
  <c r="EL100" i="60"/>
  <c r="DR100" i="60"/>
  <c r="DG100" i="60"/>
  <c r="CZ100" i="60"/>
  <c r="BP100" i="60"/>
  <c r="AB100" i="60"/>
  <c r="D100" i="60"/>
  <c r="EL99" i="60"/>
  <c r="DR99" i="60"/>
  <c r="DG99" i="60"/>
  <c r="CZ99" i="60"/>
  <c r="BP99" i="60"/>
  <c r="AB99" i="60"/>
  <c r="D99" i="60"/>
  <c r="EL98" i="60"/>
  <c r="DR98" i="60"/>
  <c r="DG98" i="60"/>
  <c r="CZ98" i="60"/>
  <c r="BP98" i="60"/>
  <c r="AB98" i="60"/>
  <c r="D98" i="60"/>
  <c r="EL97" i="60"/>
  <c r="DR97" i="60"/>
  <c r="DG97" i="60"/>
  <c r="CZ97" i="60"/>
  <c r="BP97" i="60"/>
  <c r="AB97" i="60"/>
  <c r="D97" i="60"/>
  <c r="EL96" i="60"/>
  <c r="DR96" i="60"/>
  <c r="DG96" i="60"/>
  <c r="CZ96" i="60"/>
  <c r="BP96" i="60"/>
  <c r="AB96" i="60"/>
  <c r="D96" i="60"/>
  <c r="EL95" i="60"/>
  <c r="DR95" i="60"/>
  <c r="DG95" i="60"/>
  <c r="CZ95" i="60"/>
  <c r="BP95" i="60"/>
  <c r="AB95" i="60"/>
  <c r="D95" i="60"/>
  <c r="EL94" i="60"/>
  <c r="DR94" i="60"/>
  <c r="DG94" i="60"/>
  <c r="CZ94" i="60"/>
  <c r="BP94" i="60"/>
  <c r="AB94" i="60"/>
  <c r="D94" i="60"/>
  <c r="EL93" i="60"/>
  <c r="DR93" i="60"/>
  <c r="DG93" i="60"/>
  <c r="CZ93" i="60"/>
  <c r="BP93" i="60"/>
  <c r="AB93" i="60"/>
  <c r="D93" i="60"/>
  <c r="EL92" i="60"/>
  <c r="DR92" i="60"/>
  <c r="DG92" i="60"/>
  <c r="CZ92" i="60"/>
  <c r="BP92" i="60"/>
  <c r="AB92" i="60"/>
  <c r="D92" i="60"/>
  <c r="EL91" i="60"/>
  <c r="DR91" i="60"/>
  <c r="DG91" i="60"/>
  <c r="CZ91" i="60"/>
  <c r="BP91" i="60"/>
  <c r="AB91" i="60"/>
  <c r="D91" i="60"/>
  <c r="EL90" i="60"/>
  <c r="DR90" i="60"/>
  <c r="DG90" i="60"/>
  <c r="CZ90" i="60"/>
  <c r="BP90" i="60"/>
  <c r="AB90" i="60"/>
  <c r="D90" i="60"/>
  <c r="EL89" i="60"/>
  <c r="DR89" i="60"/>
  <c r="DG89" i="60"/>
  <c r="CZ89" i="60"/>
  <c r="BP89" i="60"/>
  <c r="AB89" i="60"/>
  <c r="D89" i="60"/>
  <c r="EL88" i="60"/>
  <c r="DR88" i="60"/>
  <c r="DG88" i="60"/>
  <c r="CZ88" i="60"/>
  <c r="BP88" i="60"/>
  <c r="AB88" i="60"/>
  <c r="D88" i="60"/>
  <c r="EL87" i="60"/>
  <c r="DR87" i="60"/>
  <c r="DG87" i="60"/>
  <c r="CZ87" i="60"/>
  <c r="BP87" i="60"/>
  <c r="AB87" i="60"/>
  <c r="D87" i="60"/>
  <c r="EL86" i="60"/>
  <c r="DR86" i="60"/>
  <c r="DG86" i="60"/>
  <c r="CZ86" i="60"/>
  <c r="CN86" i="60"/>
  <c r="BP86" i="60"/>
  <c r="AB86" i="60"/>
  <c r="D86" i="60"/>
  <c r="EL85" i="60"/>
  <c r="DR85" i="60"/>
  <c r="DG85" i="60"/>
  <c r="CZ85" i="60"/>
  <c r="CN85" i="60"/>
  <c r="BP85" i="60"/>
  <c r="AB85" i="60"/>
  <c r="D85" i="60"/>
  <c r="EL84" i="60"/>
  <c r="DR84" i="60"/>
  <c r="DG84" i="60"/>
  <c r="CZ84" i="60"/>
  <c r="CN84" i="60"/>
  <c r="BP84" i="60"/>
  <c r="AB84" i="60"/>
  <c r="D84" i="60"/>
  <c r="EL83" i="60"/>
  <c r="DR83" i="60"/>
  <c r="DG83" i="60"/>
  <c r="CZ83" i="60"/>
  <c r="CN83" i="60"/>
  <c r="BP83" i="60"/>
  <c r="AB83" i="60"/>
  <c r="D83" i="60"/>
  <c r="EL82" i="60"/>
  <c r="DR82" i="60"/>
  <c r="DG82" i="60"/>
  <c r="CZ82" i="60"/>
  <c r="BP82" i="60"/>
  <c r="AB82" i="60"/>
  <c r="D82" i="60"/>
  <c r="EL81" i="60"/>
  <c r="DR81" i="60"/>
  <c r="DG81" i="60"/>
  <c r="CZ81" i="60"/>
  <c r="CN81" i="60"/>
  <c r="BP81" i="60"/>
  <c r="AB81" i="60"/>
  <c r="D81" i="60"/>
  <c r="EL80" i="60"/>
  <c r="DR80" i="60"/>
  <c r="DG80" i="60"/>
  <c r="CZ80" i="60"/>
  <c r="CN80" i="60"/>
  <c r="BP80" i="60"/>
  <c r="AB80" i="60"/>
  <c r="D80" i="60"/>
  <c r="EL79" i="60"/>
  <c r="DR79" i="60"/>
  <c r="DG79" i="60"/>
  <c r="CZ79" i="60"/>
  <c r="CN79" i="60"/>
  <c r="BP79" i="60"/>
  <c r="AB79" i="60"/>
  <c r="D79" i="60"/>
  <c r="EL78" i="60"/>
  <c r="DR78" i="60"/>
  <c r="DG78" i="60"/>
  <c r="CZ78" i="60"/>
  <c r="CN78" i="60"/>
  <c r="BP78" i="60"/>
  <c r="AB78" i="60"/>
  <c r="D78" i="60"/>
  <c r="EL77" i="60"/>
  <c r="DR77" i="60"/>
  <c r="DG77" i="60"/>
  <c r="CZ77" i="60"/>
  <c r="CN77" i="60"/>
  <c r="BP77" i="60"/>
  <c r="AB77" i="60"/>
  <c r="D77" i="60"/>
  <c r="EL76" i="60"/>
  <c r="DR76" i="60"/>
  <c r="DG76" i="60"/>
  <c r="CZ76" i="60"/>
  <c r="CN76" i="60"/>
  <c r="BP76" i="60"/>
  <c r="AB76" i="60"/>
  <c r="D76" i="60"/>
  <c r="EL75" i="60"/>
  <c r="DR75" i="60"/>
  <c r="DG75" i="60"/>
  <c r="CZ75" i="60"/>
  <c r="CN75" i="60"/>
  <c r="BP75" i="60"/>
  <c r="AB75" i="60"/>
  <c r="D75" i="60"/>
  <c r="EL74" i="60"/>
  <c r="DR74" i="60"/>
  <c r="DG74" i="60"/>
  <c r="CZ74" i="60"/>
  <c r="CN74" i="60"/>
  <c r="BP74" i="60"/>
  <c r="AB74" i="60"/>
  <c r="D74" i="60"/>
  <c r="EL73" i="60"/>
  <c r="DR73" i="60"/>
  <c r="DG73" i="60"/>
  <c r="CZ73" i="60"/>
  <c r="CN73" i="60"/>
  <c r="BP73" i="60"/>
  <c r="AB73" i="60"/>
  <c r="D73" i="60"/>
  <c r="EL72" i="60"/>
  <c r="DR72" i="60"/>
  <c r="DG72" i="60"/>
  <c r="CZ72" i="60"/>
  <c r="CN72" i="60"/>
  <c r="BP72" i="60"/>
  <c r="AB72" i="60"/>
  <c r="D72" i="60"/>
  <c r="EL71" i="60"/>
  <c r="DR71" i="60"/>
  <c r="DG71" i="60"/>
  <c r="CZ71" i="60"/>
  <c r="CN71" i="60"/>
  <c r="BP71" i="60"/>
  <c r="AB71" i="60"/>
  <c r="D71" i="60"/>
  <c r="EL70" i="60"/>
  <c r="DR70" i="60"/>
  <c r="DG70" i="60"/>
  <c r="CZ70" i="60"/>
  <c r="CN70" i="60"/>
  <c r="BP70" i="60"/>
  <c r="AB70" i="60"/>
  <c r="D70" i="60"/>
  <c r="EL69" i="60"/>
  <c r="DR69" i="60"/>
  <c r="DG69" i="60"/>
  <c r="CZ69" i="60"/>
  <c r="CN69" i="60"/>
  <c r="BP69" i="60"/>
  <c r="AB69" i="60"/>
  <c r="D69" i="60"/>
  <c r="EL68" i="60"/>
  <c r="DR68" i="60"/>
  <c r="DG68" i="60"/>
  <c r="CZ68" i="60"/>
  <c r="CN68" i="60"/>
  <c r="BP68" i="60"/>
  <c r="AB68" i="60"/>
  <c r="D68" i="60"/>
  <c r="EL67" i="60"/>
  <c r="DR67" i="60"/>
  <c r="DG67" i="60"/>
  <c r="CZ67" i="60"/>
  <c r="CN67" i="60"/>
  <c r="BP67" i="60"/>
  <c r="AB67" i="60"/>
  <c r="D67" i="60"/>
  <c r="EL66" i="60"/>
  <c r="DR66" i="60"/>
  <c r="DG66" i="60"/>
  <c r="CZ66" i="60"/>
  <c r="CN66" i="60"/>
  <c r="BP66" i="60"/>
  <c r="AB66" i="60"/>
  <c r="D66" i="60"/>
  <c r="EL65" i="60"/>
  <c r="DR65" i="60"/>
  <c r="DG65" i="60"/>
  <c r="CZ65" i="60"/>
  <c r="CN65" i="60"/>
  <c r="BP65" i="60"/>
  <c r="AB65" i="60"/>
  <c r="D65" i="60"/>
  <c r="EL64" i="60"/>
  <c r="DR64" i="60"/>
  <c r="DG64" i="60"/>
  <c r="CZ64" i="60"/>
  <c r="CN64" i="60"/>
  <c r="BP64" i="60"/>
  <c r="AB64" i="60"/>
  <c r="D64" i="60"/>
  <c r="EL63" i="60"/>
  <c r="DR63" i="60"/>
  <c r="DG63" i="60"/>
  <c r="CZ63" i="60"/>
  <c r="CN63" i="60"/>
  <c r="BP63" i="60"/>
  <c r="AB63" i="60"/>
  <c r="D63" i="60"/>
  <c r="EL62" i="60"/>
  <c r="DR62" i="60"/>
  <c r="DG62" i="60"/>
  <c r="CZ62" i="60"/>
  <c r="CN62" i="60"/>
  <c r="BP62" i="60"/>
  <c r="AB62" i="60"/>
  <c r="D62" i="60"/>
  <c r="EL61" i="60"/>
  <c r="DR61" i="60"/>
  <c r="DG61" i="60"/>
  <c r="CZ61" i="60"/>
  <c r="CN61" i="60"/>
  <c r="BP61" i="60"/>
  <c r="AB61" i="60"/>
  <c r="D61" i="60"/>
  <c r="EL60" i="60"/>
  <c r="DR60" i="60"/>
  <c r="DG60" i="60"/>
  <c r="CZ60" i="60"/>
  <c r="CN60" i="60"/>
  <c r="BP60" i="60"/>
  <c r="AB60" i="60"/>
  <c r="D60" i="60"/>
  <c r="EL59" i="60"/>
  <c r="DR59" i="60"/>
  <c r="DG59" i="60"/>
  <c r="CZ59" i="60"/>
  <c r="CN59" i="60"/>
  <c r="BP59" i="60"/>
  <c r="AB59" i="60"/>
  <c r="D59" i="60"/>
  <c r="EL58" i="60"/>
  <c r="DR58" i="60"/>
  <c r="DG58" i="60"/>
  <c r="CZ58" i="60"/>
  <c r="CN58" i="60"/>
  <c r="BP58" i="60"/>
  <c r="AB58" i="60"/>
  <c r="D58" i="60"/>
  <c r="EL57" i="60"/>
  <c r="DR57" i="60"/>
  <c r="DG57" i="60"/>
  <c r="CZ57" i="60"/>
  <c r="CN57" i="60"/>
  <c r="BP57" i="60"/>
  <c r="AB57" i="60"/>
  <c r="D57" i="60"/>
  <c r="EL56" i="60"/>
  <c r="DR56" i="60"/>
  <c r="DG56" i="60"/>
  <c r="CZ56" i="60"/>
  <c r="CN56" i="60"/>
  <c r="BP56" i="60"/>
  <c r="AB56" i="60"/>
  <c r="D56" i="60"/>
  <c r="EL55" i="60"/>
  <c r="DR55" i="60"/>
  <c r="DG55" i="60"/>
  <c r="CZ55" i="60"/>
  <c r="CN55" i="60"/>
  <c r="BP55" i="60"/>
  <c r="AB55" i="60"/>
  <c r="D55" i="60"/>
  <c r="EL54" i="60"/>
  <c r="DR54" i="60"/>
  <c r="DG54" i="60"/>
  <c r="CZ54" i="60"/>
  <c r="CN54" i="60"/>
  <c r="BP54" i="60"/>
  <c r="AB54" i="60"/>
  <c r="D54" i="60"/>
  <c r="EL53" i="60"/>
  <c r="DR53" i="60"/>
  <c r="DG53" i="60"/>
  <c r="CZ53" i="60"/>
  <c r="CN53" i="60"/>
  <c r="BP53" i="60"/>
  <c r="AB53" i="60"/>
  <c r="D53" i="60"/>
  <c r="EL52" i="60"/>
  <c r="DR52" i="60"/>
  <c r="DG52" i="60"/>
  <c r="CZ52" i="60"/>
  <c r="CN52" i="60"/>
  <c r="BP52" i="60"/>
  <c r="AB52" i="60"/>
  <c r="D52" i="60"/>
  <c r="EL51" i="60"/>
  <c r="DR51" i="60"/>
  <c r="DG51" i="60"/>
  <c r="CZ51" i="60"/>
  <c r="CN51" i="60"/>
  <c r="BP51" i="60"/>
  <c r="AB51" i="60"/>
  <c r="D51" i="60"/>
  <c r="EL50" i="60"/>
  <c r="DR50" i="60"/>
  <c r="DG50" i="60"/>
  <c r="CZ50" i="60"/>
  <c r="CN50" i="60"/>
  <c r="BP50" i="60"/>
  <c r="AB50" i="60"/>
  <c r="D50" i="60"/>
  <c r="EL49" i="60"/>
  <c r="DR49" i="60"/>
  <c r="DG49" i="60"/>
  <c r="CZ49" i="60"/>
  <c r="CN49" i="60"/>
  <c r="BP49" i="60"/>
  <c r="AB49" i="60"/>
  <c r="D49" i="60"/>
  <c r="EL48" i="60"/>
  <c r="DR48" i="60"/>
  <c r="DG48" i="60"/>
  <c r="CZ48" i="60"/>
  <c r="CN48" i="60"/>
  <c r="BP48" i="60"/>
  <c r="AB48" i="60"/>
  <c r="D48" i="60"/>
  <c r="EL47" i="60"/>
  <c r="DR47" i="60"/>
  <c r="DG47" i="60"/>
  <c r="CZ47" i="60"/>
  <c r="CN47" i="60"/>
  <c r="BP47" i="60"/>
  <c r="AB47" i="60"/>
  <c r="D47" i="60"/>
  <c r="EL46" i="60"/>
  <c r="DR46" i="60"/>
  <c r="DG46" i="60"/>
  <c r="CZ46" i="60"/>
  <c r="CN46" i="60"/>
  <c r="BP46" i="60"/>
  <c r="AB46" i="60"/>
  <c r="D46" i="60"/>
  <c r="EL45" i="60"/>
  <c r="DR45" i="60"/>
  <c r="DG45" i="60"/>
  <c r="CZ45" i="60"/>
  <c r="CN45" i="60"/>
  <c r="BP45" i="60"/>
  <c r="AB45" i="60"/>
  <c r="D45" i="60"/>
  <c r="EL44" i="60"/>
  <c r="DR44" i="60"/>
  <c r="DG44" i="60"/>
  <c r="CZ44" i="60"/>
  <c r="CN44" i="60"/>
  <c r="BP44" i="60"/>
  <c r="AB44" i="60"/>
  <c r="D44" i="60"/>
  <c r="EL43" i="60"/>
  <c r="DR43" i="60"/>
  <c r="DG43" i="60"/>
  <c r="CZ43" i="60"/>
  <c r="CN43" i="60"/>
  <c r="BP43" i="60"/>
  <c r="AB43" i="60"/>
  <c r="D43" i="60"/>
  <c r="EL42" i="60"/>
  <c r="DR42" i="60"/>
  <c r="DG42" i="60"/>
  <c r="CZ42" i="60"/>
  <c r="CN42" i="60"/>
  <c r="BP42" i="60"/>
  <c r="AB42" i="60"/>
  <c r="D42" i="60"/>
  <c r="EL41" i="60"/>
  <c r="DR41" i="60"/>
  <c r="DG41" i="60"/>
  <c r="CZ41" i="60"/>
  <c r="CN41" i="60"/>
  <c r="BP41" i="60"/>
  <c r="AB41" i="60"/>
  <c r="D41" i="60"/>
  <c r="EL40" i="60"/>
  <c r="DR40" i="60"/>
  <c r="DG40" i="60"/>
  <c r="CZ40" i="60"/>
  <c r="CN40" i="60"/>
  <c r="BP40" i="60"/>
  <c r="AB40" i="60"/>
  <c r="D40" i="60"/>
  <c r="EL39" i="60"/>
  <c r="DR39" i="60"/>
  <c r="DG39" i="60"/>
  <c r="CZ39" i="60"/>
  <c r="CN39" i="60"/>
  <c r="BP39" i="60"/>
  <c r="AB39" i="60"/>
  <c r="D39" i="60"/>
  <c r="EL38" i="60"/>
  <c r="DR38" i="60"/>
  <c r="DG38" i="60"/>
  <c r="CZ38" i="60"/>
  <c r="CN38" i="60"/>
  <c r="BP38" i="60"/>
  <c r="AB38" i="60"/>
  <c r="D38" i="60"/>
  <c r="EL37" i="60"/>
  <c r="DR37" i="60"/>
  <c r="DG37" i="60"/>
  <c r="CZ37" i="60"/>
  <c r="CN37" i="60"/>
  <c r="BP37" i="60"/>
  <c r="AB37" i="60"/>
  <c r="D37" i="60"/>
  <c r="EL36" i="60"/>
  <c r="DR36" i="60"/>
  <c r="DG36" i="60"/>
  <c r="CZ36" i="60"/>
  <c r="CN36" i="60"/>
  <c r="BP36" i="60"/>
  <c r="AB36" i="60"/>
  <c r="D36" i="60"/>
  <c r="EL35" i="60"/>
  <c r="DR35" i="60"/>
  <c r="DG35" i="60"/>
  <c r="CZ35" i="60"/>
  <c r="CN35" i="60"/>
  <c r="BP35" i="60"/>
  <c r="AB35" i="60"/>
  <c r="D35" i="60"/>
  <c r="EL34" i="60"/>
  <c r="DR34" i="60"/>
  <c r="DG34" i="60"/>
  <c r="CZ34" i="60"/>
  <c r="CN34" i="60"/>
  <c r="BP34" i="60"/>
  <c r="AB34" i="60"/>
  <c r="D34" i="60"/>
  <c r="EL33" i="60"/>
  <c r="DR33" i="60"/>
  <c r="DG33" i="60"/>
  <c r="CZ33" i="60"/>
  <c r="CN33" i="60"/>
  <c r="BP33" i="60"/>
  <c r="AB33" i="60"/>
  <c r="D33" i="60"/>
  <c r="EL32" i="60"/>
  <c r="DR32" i="60"/>
  <c r="DG32" i="60"/>
  <c r="CZ32" i="60"/>
  <c r="CN32" i="60"/>
  <c r="BP32" i="60"/>
  <c r="AB32" i="60"/>
  <c r="D32" i="60"/>
  <c r="EL31" i="60"/>
  <c r="DR31" i="60"/>
  <c r="DG31" i="60"/>
  <c r="CZ31" i="60"/>
  <c r="CN31" i="60"/>
  <c r="BP31" i="60"/>
  <c r="AB31" i="60"/>
  <c r="D31" i="60"/>
  <c r="EL30" i="60"/>
  <c r="DR30" i="60"/>
  <c r="DG30" i="60"/>
  <c r="CZ30" i="60"/>
  <c r="CN30" i="60"/>
  <c r="BP30" i="60"/>
  <c r="AB30" i="60"/>
  <c r="D30" i="60"/>
  <c r="EL29" i="60"/>
  <c r="DR29" i="60"/>
  <c r="DG29" i="60"/>
  <c r="CZ29" i="60"/>
  <c r="CN29" i="60"/>
  <c r="BP29" i="60"/>
  <c r="AB29" i="60"/>
  <c r="D29" i="60"/>
  <c r="EL28" i="60"/>
  <c r="DR28" i="60"/>
  <c r="DG28" i="60"/>
  <c r="CZ28" i="60"/>
  <c r="CN28" i="60"/>
  <c r="BP28" i="60"/>
  <c r="AB28" i="60"/>
  <c r="D28" i="60"/>
  <c r="EL27" i="60"/>
  <c r="DR27" i="60"/>
  <c r="DG27" i="60"/>
  <c r="CZ27" i="60"/>
  <c r="CN27" i="60"/>
  <c r="BP27" i="60"/>
  <c r="AB27" i="60"/>
  <c r="D27" i="60"/>
  <c r="EL26" i="60"/>
  <c r="DR26" i="60"/>
  <c r="DG26" i="60"/>
  <c r="CZ26" i="60"/>
  <c r="CN26" i="60"/>
  <c r="BP26" i="60"/>
  <c r="AB26" i="60"/>
  <c r="D26" i="60"/>
  <c r="EL25" i="60"/>
  <c r="DR25" i="60"/>
  <c r="DG25" i="60"/>
  <c r="CZ25" i="60"/>
  <c r="CN25" i="60"/>
  <c r="BP25" i="60"/>
  <c r="AB25" i="60"/>
  <c r="D25" i="60"/>
  <c r="EL24" i="60"/>
  <c r="DR24" i="60"/>
  <c r="DG24" i="60"/>
  <c r="CZ24" i="60"/>
  <c r="CN24" i="60"/>
  <c r="BP24" i="60"/>
  <c r="AB24" i="60"/>
  <c r="D24" i="60"/>
  <c r="EL23" i="60"/>
  <c r="DR23" i="60"/>
  <c r="DG23" i="60"/>
  <c r="CZ23" i="60"/>
  <c r="CN23" i="60"/>
  <c r="BP23" i="60"/>
  <c r="AB23" i="60"/>
  <c r="D23" i="60"/>
  <c r="EL22" i="60"/>
  <c r="DR22" i="60"/>
  <c r="DG22" i="60"/>
  <c r="CZ22" i="60"/>
  <c r="CN22" i="60"/>
  <c r="BP22" i="60"/>
  <c r="AB22" i="60"/>
  <c r="D22" i="60"/>
  <c r="EL21" i="60"/>
  <c r="DR21" i="60"/>
  <c r="DG21" i="60"/>
  <c r="CZ21" i="60"/>
  <c r="CN21" i="60"/>
  <c r="BP21" i="60"/>
  <c r="AB21" i="60"/>
  <c r="D21" i="60"/>
  <c r="EL20" i="60"/>
  <c r="DR20" i="60"/>
  <c r="DG20" i="60"/>
  <c r="CZ20" i="60"/>
  <c r="CN20" i="60"/>
  <c r="BP20" i="60"/>
  <c r="AB20" i="60"/>
  <c r="D20" i="60"/>
  <c r="EL19" i="60"/>
  <c r="DR19" i="60"/>
  <c r="DG19" i="60"/>
  <c r="CZ19" i="60"/>
  <c r="CN19" i="60"/>
  <c r="BP19" i="60"/>
  <c r="AV19" i="60"/>
  <c r="AB19" i="60"/>
  <c r="D19" i="60"/>
  <c r="EL18" i="60"/>
  <c r="DR18" i="60"/>
  <c r="DG18" i="60"/>
  <c r="CZ18" i="60"/>
  <c r="CN18" i="60"/>
  <c r="BP18" i="60"/>
  <c r="AV18" i="60"/>
  <c r="AB18" i="60"/>
  <c r="D18" i="60"/>
  <c r="EL17" i="60"/>
  <c r="DR17" i="60"/>
  <c r="DG17" i="60"/>
  <c r="CZ17" i="60"/>
  <c r="CN17" i="60"/>
  <c r="BP17" i="60"/>
  <c r="AV17" i="60"/>
  <c r="AB17" i="60"/>
  <c r="D17" i="60"/>
  <c r="EL16" i="60"/>
  <c r="DR16" i="60"/>
  <c r="DG16" i="60"/>
  <c r="CZ16" i="60"/>
  <c r="CN16" i="60"/>
  <c r="BP16" i="60"/>
  <c r="AV16" i="60"/>
  <c r="AB16" i="60"/>
  <c r="D16" i="60"/>
  <c r="EL15" i="60"/>
  <c r="DR15" i="60"/>
  <c r="DG15" i="60"/>
  <c r="CZ15" i="60"/>
  <c r="CN15" i="60"/>
  <c r="BP15" i="60"/>
  <c r="AV15" i="60"/>
  <c r="AB15" i="60"/>
  <c r="D15" i="60"/>
  <c r="EL14" i="60"/>
  <c r="DR14" i="60"/>
  <c r="DG14" i="60"/>
  <c r="CZ14" i="60"/>
  <c r="CN14" i="60"/>
  <c r="BP14" i="60"/>
  <c r="AV14" i="60"/>
  <c r="AB14" i="60"/>
  <c r="D14" i="60"/>
  <c r="EL13" i="60"/>
  <c r="DR13" i="60"/>
  <c r="DG13" i="60"/>
  <c r="CZ13" i="60"/>
  <c r="CN13" i="60"/>
  <c r="BP13" i="60"/>
  <c r="AV13" i="60"/>
  <c r="AB13" i="60"/>
  <c r="D13" i="60"/>
  <c r="EL12" i="60"/>
  <c r="DR12" i="60"/>
  <c r="DG12" i="60"/>
  <c r="CZ12" i="60"/>
  <c r="CN12" i="60"/>
  <c r="BP12" i="60"/>
  <c r="AV12" i="60"/>
  <c r="AB12" i="60"/>
  <c r="D12" i="60"/>
  <c r="EL11" i="60"/>
  <c r="DR11" i="60"/>
  <c r="DG11" i="60"/>
  <c r="CZ11" i="60"/>
  <c r="CN11" i="60"/>
  <c r="BP11" i="60"/>
  <c r="AV11" i="60"/>
  <c r="AB11" i="60"/>
  <c r="D11" i="60"/>
  <c r="EL10" i="60"/>
  <c r="DR10" i="60"/>
  <c r="DG10" i="60"/>
  <c r="CZ10" i="60"/>
  <c r="CN10" i="60"/>
  <c r="BP10" i="60"/>
  <c r="AV10" i="60"/>
  <c r="AB10" i="60"/>
  <c r="D10" i="60"/>
  <c r="EL9" i="60"/>
  <c r="DR9" i="60"/>
  <c r="DG9" i="60"/>
  <c r="CZ9" i="60"/>
  <c r="CN9" i="60"/>
  <c r="BP9" i="60"/>
  <c r="AV9" i="60"/>
  <c r="AB9" i="60"/>
  <c r="D9" i="60"/>
  <c r="EL8" i="60"/>
  <c r="DR8" i="60"/>
  <c r="DG8" i="60"/>
  <c r="CZ8" i="60"/>
  <c r="CN8" i="60"/>
  <c r="BP8" i="60"/>
  <c r="AV8" i="60"/>
  <c r="AB8" i="60"/>
  <c r="D8" i="60"/>
  <c r="EL7" i="60"/>
  <c r="DR7" i="60"/>
  <c r="DG7" i="60"/>
  <c r="CZ7" i="60"/>
  <c r="CN7" i="60"/>
  <c r="BP7" i="60"/>
  <c r="AV7" i="60"/>
  <c r="AB7" i="60"/>
  <c r="D7" i="60"/>
  <c r="EL6" i="60"/>
  <c r="DR6" i="60"/>
  <c r="DG6" i="60"/>
  <c r="CZ6" i="60"/>
  <c r="CN6" i="60"/>
  <c r="BP6" i="60"/>
  <c r="AV6" i="60"/>
  <c r="AB6" i="60"/>
  <c r="D6" i="60"/>
  <c r="EL5" i="60"/>
  <c r="DR5" i="60"/>
  <c r="DG5" i="60"/>
  <c r="CZ5" i="60"/>
  <c r="CN5" i="60"/>
  <c r="BP5" i="60"/>
  <c r="AV5" i="60"/>
  <c r="AB5" i="60"/>
  <c r="D5" i="60"/>
  <c r="EL4" i="60"/>
  <c r="DR4" i="60"/>
  <c r="DG4" i="60"/>
  <c r="CZ4" i="60"/>
  <c r="CN4" i="60"/>
  <c r="BP4" i="60"/>
  <c r="AV4" i="60"/>
  <c r="AB4" i="60"/>
  <c r="D4" i="60"/>
  <c r="EL3" i="60"/>
  <c r="DR3" i="60"/>
  <c r="DG3" i="60"/>
  <c r="CZ3" i="60"/>
  <c r="CN3" i="60"/>
  <c r="BP3" i="60"/>
  <c r="AV3" i="60"/>
  <c r="AB3" i="60"/>
  <c r="D3" i="60"/>
  <c r="BG18" i="61" l="1"/>
  <c r="BM17" i="61"/>
  <c r="BC16" i="61"/>
  <c r="BE13" i="61"/>
  <c r="BL11" i="61"/>
  <c r="BH18" i="61"/>
  <c r="BG9" i="61"/>
  <c r="BK11" i="61"/>
  <c r="BD16" i="61"/>
  <c r="BQ10" i="61"/>
  <c r="BM3" i="61"/>
  <c r="BI15" i="61"/>
  <c r="BF9" i="61"/>
  <c r="BL3" i="61"/>
  <c r="BP13" i="61"/>
  <c r="BK8" i="61"/>
  <c r="BQ19" i="61"/>
  <c r="BO13" i="61"/>
  <c r="BQ4" i="61"/>
  <c r="BP4" i="61"/>
  <c r="AJ63" i="61"/>
  <c r="AJ89" i="61" s="1"/>
  <c r="AO68" i="61"/>
  <c r="AO94" i="61" s="1"/>
  <c r="AS67" i="61"/>
  <c r="AS93" i="61" s="1"/>
  <c r="AG67" i="61"/>
  <c r="AG93" i="61" s="1"/>
  <c r="AK66" i="61"/>
  <c r="AK92" i="61" s="1"/>
  <c r="AO65" i="61"/>
  <c r="AS64" i="61"/>
  <c r="AS90" i="61" s="1"/>
  <c r="AG64" i="61"/>
  <c r="AG90" i="61" s="1"/>
  <c r="AK63" i="61"/>
  <c r="AK89" i="61" s="1"/>
  <c r="AO62" i="61"/>
  <c r="AO88" i="61" s="1"/>
  <c r="AS61" i="61"/>
  <c r="AS87" i="61" s="1"/>
  <c r="AG61" i="61"/>
  <c r="AG87" i="61" s="1"/>
  <c r="AK60" i="61"/>
  <c r="AK86" i="61" s="1"/>
  <c r="AO59" i="61"/>
  <c r="AS58" i="61"/>
  <c r="AS84" i="61" s="1"/>
  <c r="AG58" i="61"/>
  <c r="AG84" i="61" s="1"/>
  <c r="AK57" i="61"/>
  <c r="AK83" i="61" s="1"/>
  <c r="AJ66" i="61"/>
  <c r="AJ92" i="61" s="1"/>
  <c r="AV60" i="61"/>
  <c r="AV86" i="61" s="1"/>
  <c r="AM68" i="61"/>
  <c r="AM94" i="61" s="1"/>
  <c r="AQ67" i="61"/>
  <c r="AQ93" i="61" s="1"/>
  <c r="AU66" i="61"/>
  <c r="AU92" i="61" s="1"/>
  <c r="AI66" i="61"/>
  <c r="AI92" i="61" s="1"/>
  <c r="AM65" i="61"/>
  <c r="AM91" i="61" s="1"/>
  <c r="AQ64" i="61"/>
  <c r="AQ90" i="61" s="1"/>
  <c r="AU63" i="61"/>
  <c r="AU89" i="61" s="1"/>
  <c r="AI63" i="61"/>
  <c r="AI89" i="61" s="1"/>
  <c r="AM62" i="61"/>
  <c r="AM88" i="61" s="1"/>
  <c r="AQ61" i="61"/>
  <c r="AQ87" i="61" s="1"/>
  <c r="AU60" i="61"/>
  <c r="AU86" i="61" s="1"/>
  <c r="AI60" i="61"/>
  <c r="AI86" i="61" s="1"/>
  <c r="AM59" i="61"/>
  <c r="AM85" i="61" s="1"/>
  <c r="AQ58" i="61"/>
  <c r="AQ84" i="61" s="1"/>
  <c r="AU57" i="61"/>
  <c r="AU83" i="61" s="1"/>
  <c r="AI57" i="61"/>
  <c r="AI83" i="61" s="1"/>
  <c r="AV63" i="61"/>
  <c r="AV89" i="61" s="1"/>
  <c r="AJ57" i="61"/>
  <c r="AJ83" i="61" s="1"/>
  <c r="AL68" i="61"/>
  <c r="AL94" i="61" s="1"/>
  <c r="AP67" i="61"/>
  <c r="AP93" i="61" s="1"/>
  <c r="AT66" i="61"/>
  <c r="AT92" i="61" s="1"/>
  <c r="AH66" i="61"/>
  <c r="AH92" i="61" s="1"/>
  <c r="AL65" i="61"/>
  <c r="AL91" i="61" s="1"/>
  <c r="AP64" i="61"/>
  <c r="AP90" i="61" s="1"/>
  <c r="AT63" i="61"/>
  <c r="AT89" i="61" s="1"/>
  <c r="AH63" i="61"/>
  <c r="AH89" i="61" s="1"/>
  <c r="AL62" i="61"/>
  <c r="AL88" i="61" s="1"/>
  <c r="AP61" i="61"/>
  <c r="AP87" i="61" s="1"/>
  <c r="AT60" i="61"/>
  <c r="AT86" i="61" s="1"/>
  <c r="AH60" i="61"/>
  <c r="AH86" i="61" s="1"/>
  <c r="AL59" i="61"/>
  <c r="AL85" i="61" s="1"/>
  <c r="AP58" i="61"/>
  <c r="AP84" i="61" s="1"/>
  <c r="AT57" i="61"/>
  <c r="AT83" i="61" s="1"/>
  <c r="AH57" i="61"/>
  <c r="AH83" i="61" s="1"/>
  <c r="AR61" i="61"/>
  <c r="AR87" i="61" s="1"/>
  <c r="AK68" i="61"/>
  <c r="AK94" i="61" s="1"/>
  <c r="AO67" i="61"/>
  <c r="AO93" i="61" s="1"/>
  <c r="AS66" i="61"/>
  <c r="AS92" i="61" s="1"/>
  <c r="AG66" i="61"/>
  <c r="AG92" i="61" s="1"/>
  <c r="AK65" i="61"/>
  <c r="AK91" i="61" s="1"/>
  <c r="AO64" i="61"/>
  <c r="AO90" i="61" s="1"/>
  <c r="AS63" i="61"/>
  <c r="AS89" i="61" s="1"/>
  <c r="AG63" i="61"/>
  <c r="AG89" i="61" s="1"/>
  <c r="AK62" i="61"/>
  <c r="AK88" i="61" s="1"/>
  <c r="AO61" i="61"/>
  <c r="AO87" i="61" s="1"/>
  <c r="AS60" i="61"/>
  <c r="AS86" i="61" s="1"/>
  <c r="AG60" i="61"/>
  <c r="AG86" i="61" s="1"/>
  <c r="AK59" i="61"/>
  <c r="AK85" i="61" s="1"/>
  <c r="AO58" i="61"/>
  <c r="AO84" i="61" s="1"/>
  <c r="AS57" i="61"/>
  <c r="AS83" i="61" s="1"/>
  <c r="AG57" i="61"/>
  <c r="AG83" i="61" s="1"/>
  <c r="AV66" i="61"/>
  <c r="AV92" i="61" s="1"/>
  <c r="AR58" i="61"/>
  <c r="AR84" i="61" s="1"/>
  <c r="AV68" i="61"/>
  <c r="AV94" i="61" s="1"/>
  <c r="AJ68" i="61"/>
  <c r="AJ94" i="61" s="1"/>
  <c r="AN67" i="61"/>
  <c r="AN93" i="61" s="1"/>
  <c r="AR66" i="61"/>
  <c r="AR92" i="61" s="1"/>
  <c r="AV65" i="61"/>
  <c r="AV91" i="61" s="1"/>
  <c r="AJ65" i="61"/>
  <c r="AJ91" i="61" s="1"/>
  <c r="AN64" i="61"/>
  <c r="AN90" i="61" s="1"/>
  <c r="AR63" i="61"/>
  <c r="AR89" i="61" s="1"/>
  <c r="AV62" i="61"/>
  <c r="AV88" i="61" s="1"/>
  <c r="AJ62" i="61"/>
  <c r="AJ88" i="61" s="1"/>
  <c r="AN61" i="61"/>
  <c r="AN87" i="61" s="1"/>
  <c r="AR60" i="61"/>
  <c r="AR86" i="61" s="1"/>
  <c r="AV59" i="61"/>
  <c r="AV85" i="61" s="1"/>
  <c r="AJ59" i="61"/>
  <c r="AJ85" i="61" s="1"/>
  <c r="AN58" i="61"/>
  <c r="AN84" i="61" s="1"/>
  <c r="AR57" i="61"/>
  <c r="AR83" i="61" s="1"/>
  <c r="AN65" i="61"/>
  <c r="AN91" i="61" s="1"/>
  <c r="AU68" i="61"/>
  <c r="AU94" i="61" s="1"/>
  <c r="AI68" i="61"/>
  <c r="AI94" i="61" s="1"/>
  <c r="AM67" i="61"/>
  <c r="AM93" i="61" s="1"/>
  <c r="AQ66" i="61"/>
  <c r="AQ92" i="61" s="1"/>
  <c r="AU65" i="61"/>
  <c r="AU91" i="61" s="1"/>
  <c r="AI65" i="61"/>
  <c r="AI91" i="61" s="1"/>
  <c r="AM64" i="61"/>
  <c r="AM90" i="61" s="1"/>
  <c r="AQ63" i="61"/>
  <c r="AQ89" i="61" s="1"/>
  <c r="AU62" i="61"/>
  <c r="AU88" i="61" s="1"/>
  <c r="AI62" i="61"/>
  <c r="AI88" i="61" s="1"/>
  <c r="AM61" i="61"/>
  <c r="AM87" i="61" s="1"/>
  <c r="AQ60" i="61"/>
  <c r="AQ86" i="61" s="1"/>
  <c r="AU59" i="61"/>
  <c r="AU85" i="61" s="1"/>
  <c r="AI59" i="61"/>
  <c r="AI85" i="61" s="1"/>
  <c r="AM58" i="61"/>
  <c r="AM84" i="61" s="1"/>
  <c r="AQ57" i="61"/>
  <c r="AQ83" i="61" s="1"/>
  <c r="AN59" i="61"/>
  <c r="AN85" i="61" s="1"/>
  <c r="AT68" i="61"/>
  <c r="AT94" i="61" s="1"/>
  <c r="AH68" i="61"/>
  <c r="AH94" i="61" s="1"/>
  <c r="AL67" i="61"/>
  <c r="AL93" i="61" s="1"/>
  <c r="AP66" i="61"/>
  <c r="AP92" i="61" s="1"/>
  <c r="AT65" i="61"/>
  <c r="AT91" i="61" s="1"/>
  <c r="AH65" i="61"/>
  <c r="AH91" i="61" s="1"/>
  <c r="AL64" i="61"/>
  <c r="AL90" i="61" s="1"/>
  <c r="AP63" i="61"/>
  <c r="AP89" i="61" s="1"/>
  <c r="AT62" i="61"/>
  <c r="AT88" i="61" s="1"/>
  <c r="AH62" i="61"/>
  <c r="AH88" i="61" s="1"/>
  <c r="AL61" i="61"/>
  <c r="AL87" i="61" s="1"/>
  <c r="AP60" i="61"/>
  <c r="AP86" i="61" s="1"/>
  <c r="AT59" i="61"/>
  <c r="AT85" i="61" s="1"/>
  <c r="AH59" i="61"/>
  <c r="AH85" i="61" s="1"/>
  <c r="AL58" i="61"/>
  <c r="AL84" i="61" s="1"/>
  <c r="AP57" i="61"/>
  <c r="AP83" i="61" s="1"/>
  <c r="AR64" i="61"/>
  <c r="AR90" i="61" s="1"/>
  <c r="AS68" i="61"/>
  <c r="AS94" i="61" s="1"/>
  <c r="AG68" i="61"/>
  <c r="AG94" i="61" s="1"/>
  <c r="AK67" i="61"/>
  <c r="AK93" i="61" s="1"/>
  <c r="AO66" i="61"/>
  <c r="AO92" i="61" s="1"/>
  <c r="AS65" i="61"/>
  <c r="AS91" i="61" s="1"/>
  <c r="AG65" i="61"/>
  <c r="AG91" i="61" s="1"/>
  <c r="AK64" i="61"/>
  <c r="AK90" i="61" s="1"/>
  <c r="AO63" i="61"/>
  <c r="AO89" i="61" s="1"/>
  <c r="AS62" i="61"/>
  <c r="AS88" i="61" s="1"/>
  <c r="AG62" i="61"/>
  <c r="AG88" i="61" s="1"/>
  <c r="AK61" i="61"/>
  <c r="AK87" i="61" s="1"/>
  <c r="AO60" i="61"/>
  <c r="AO86" i="61" s="1"/>
  <c r="AS59" i="61"/>
  <c r="AS85" i="61" s="1"/>
  <c r="AG59" i="61"/>
  <c r="AG85" i="61" s="1"/>
  <c r="AK58" i="61"/>
  <c r="AK84" i="61" s="1"/>
  <c r="AO57" i="61"/>
  <c r="AO83" i="61" s="1"/>
  <c r="AN68" i="61"/>
  <c r="AN94" i="61" s="1"/>
  <c r="AN62" i="61"/>
  <c r="AN88" i="61" s="1"/>
  <c r="AV57" i="61"/>
  <c r="AV83" i="61" s="1"/>
  <c r="AR68" i="61"/>
  <c r="AR94" i="61" s="1"/>
  <c r="AV67" i="61"/>
  <c r="AV93" i="61" s="1"/>
  <c r="AJ67" i="61"/>
  <c r="AJ93" i="61" s="1"/>
  <c r="AN66" i="61"/>
  <c r="AN92" i="61" s="1"/>
  <c r="AR65" i="61"/>
  <c r="AR91" i="61" s="1"/>
  <c r="AV64" i="61"/>
  <c r="AV90" i="61" s="1"/>
  <c r="AJ64" i="61"/>
  <c r="AJ90" i="61" s="1"/>
  <c r="AN63" i="61"/>
  <c r="AN89" i="61" s="1"/>
  <c r="AR62" i="61"/>
  <c r="AR88" i="61" s="1"/>
  <c r="AV61" i="61"/>
  <c r="AV87" i="61" s="1"/>
  <c r="AJ61" i="61"/>
  <c r="AJ87" i="61" s="1"/>
  <c r="AN60" i="61"/>
  <c r="AN86" i="61" s="1"/>
  <c r="AR59" i="61"/>
  <c r="AR85" i="61" s="1"/>
  <c r="AV58" i="61"/>
  <c r="AV84" i="61" s="1"/>
  <c r="AJ58" i="61"/>
  <c r="AJ84" i="61" s="1"/>
  <c r="AN57" i="61"/>
  <c r="AN83" i="61" s="1"/>
  <c r="AR67" i="61"/>
  <c r="AR93" i="61" s="1"/>
  <c r="AJ60" i="61"/>
  <c r="AJ86" i="61" s="1"/>
  <c r="AQ68" i="61"/>
  <c r="AQ94" i="61" s="1"/>
  <c r="AU67" i="61"/>
  <c r="AU93" i="61" s="1"/>
  <c r="AI67" i="61"/>
  <c r="AI93" i="61" s="1"/>
  <c r="AM66" i="61"/>
  <c r="AM92" i="61" s="1"/>
  <c r="AQ65" i="61"/>
  <c r="AQ91" i="61" s="1"/>
  <c r="AU64" i="61"/>
  <c r="AU90" i="61" s="1"/>
  <c r="AI64" i="61"/>
  <c r="AI90" i="61" s="1"/>
  <c r="AM63" i="61"/>
  <c r="AM89" i="61" s="1"/>
  <c r="AQ62" i="61"/>
  <c r="AQ88" i="61" s="1"/>
  <c r="AU61" i="61"/>
  <c r="AU87" i="61" s="1"/>
  <c r="AI61" i="61"/>
  <c r="AI87" i="61" s="1"/>
  <c r="AM60" i="61"/>
  <c r="AM86" i="61" s="1"/>
  <c r="AQ59" i="61"/>
  <c r="AQ85" i="61" s="1"/>
  <c r="AU58" i="61"/>
  <c r="AU84" i="61" s="1"/>
  <c r="AI58" i="61"/>
  <c r="AI84" i="61" s="1"/>
  <c r="AM57" i="61"/>
  <c r="AM83" i="61" s="1"/>
  <c r="AP68" i="61"/>
  <c r="AP94" i="61" s="1"/>
  <c r="AT67" i="61"/>
  <c r="AT93" i="61" s="1"/>
  <c r="AH67" i="61"/>
  <c r="AH93" i="61" s="1"/>
  <c r="AL66" i="61"/>
  <c r="AL92" i="61" s="1"/>
  <c r="AP65" i="61"/>
  <c r="AP91" i="61" s="1"/>
  <c r="AT64" i="61"/>
  <c r="AT90" i="61" s="1"/>
  <c r="AH64" i="61"/>
  <c r="AH90" i="61" s="1"/>
  <c r="AL63" i="61"/>
  <c r="AL89" i="61" s="1"/>
  <c r="AP62" i="61"/>
  <c r="AP88" i="61" s="1"/>
  <c r="AT61" i="61"/>
  <c r="AT87" i="61" s="1"/>
  <c r="AH61" i="61"/>
  <c r="AH87" i="61" s="1"/>
  <c r="AL60" i="61"/>
  <c r="AL86" i="61" s="1"/>
  <c r="AP59" i="61"/>
  <c r="AP85" i="61" s="1"/>
  <c r="AT58" i="61"/>
  <c r="AT84" i="61" s="1"/>
  <c r="AH58" i="61"/>
  <c r="AH84" i="61" s="1"/>
  <c r="AL57" i="61"/>
  <c r="AL83" i="61" s="1"/>
  <c r="BK3" i="61"/>
  <c r="BF18" i="61"/>
  <c r="BB16" i="61"/>
  <c r="BN13" i="61"/>
  <c r="BJ11" i="61"/>
  <c r="BM8" i="61"/>
  <c r="BD4" i="61"/>
  <c r="BP19" i="61"/>
  <c r="BL17" i="61"/>
  <c r="BH15" i="61"/>
  <c r="BD13" i="61"/>
  <c r="BP10" i="61"/>
  <c r="BJ8" i="61"/>
  <c r="I80" i="61"/>
  <c r="BO19" i="61"/>
  <c r="BK17" i="61"/>
  <c r="BG15" i="61"/>
  <c r="BC13" i="61"/>
  <c r="BO10" i="61"/>
  <c r="BP6" i="61"/>
  <c r="H80" i="61"/>
  <c r="BN19" i="61"/>
  <c r="BJ17" i="61"/>
  <c r="BF15" i="61"/>
  <c r="BB13" i="61"/>
  <c r="BN10" i="61"/>
  <c r="BM6" i="61"/>
  <c r="BE19" i="61"/>
  <c r="BQ16" i="61"/>
  <c r="BM14" i="61"/>
  <c r="BI12" i="61"/>
  <c r="BE10" i="61"/>
  <c r="BL6" i="61"/>
  <c r="BD19" i="61"/>
  <c r="BP16" i="61"/>
  <c r="BL14" i="61"/>
  <c r="BH12" i="61"/>
  <c r="BD10" i="61"/>
  <c r="BQ5" i="61"/>
  <c r="M78" i="61"/>
  <c r="BC19" i="61"/>
  <c r="BO16" i="61"/>
  <c r="BK14" i="61"/>
  <c r="BG12" i="61"/>
  <c r="BC10" i="61"/>
  <c r="BO5" i="61"/>
  <c r="T83" i="61"/>
  <c r="H77" i="61"/>
  <c r="BB19" i="61"/>
  <c r="BN16" i="61"/>
  <c r="BJ14" i="61"/>
  <c r="BF12" i="61"/>
  <c r="BB10" i="61"/>
  <c r="BN5" i="61"/>
  <c r="BN3" i="61"/>
  <c r="BI18" i="61"/>
  <c r="BE16" i="61"/>
  <c r="BQ13" i="61"/>
  <c r="BM11" i="61"/>
  <c r="BI9" i="61"/>
  <c r="BC5" i="61"/>
  <c r="BF7" i="61"/>
  <c r="BF25" i="61" s="1"/>
  <c r="CI3" i="61"/>
  <c r="CP15" i="61"/>
  <c r="CD15" i="61"/>
  <c r="CL14" i="61"/>
  <c r="CL42" i="61" s="1"/>
  <c r="BZ14" i="61"/>
  <c r="BZ42" i="61" s="1"/>
  <c r="CH13" i="61"/>
  <c r="CH41" i="61" s="1"/>
  <c r="CP12" i="61"/>
  <c r="CP40" i="61" s="1"/>
  <c r="CD12" i="61"/>
  <c r="CD40" i="61" s="1"/>
  <c r="CL11" i="61"/>
  <c r="CL39" i="61" s="1"/>
  <c r="BZ11" i="61"/>
  <c r="BZ39" i="61" s="1"/>
  <c r="CH10" i="61"/>
  <c r="CH38" i="61" s="1"/>
  <c r="CP9" i="61"/>
  <c r="CP37" i="61" s="1"/>
  <c r="CD9" i="61"/>
  <c r="CD37" i="61" s="1"/>
  <c r="CL8" i="61"/>
  <c r="CL36" i="61" s="1"/>
  <c r="BZ8" i="61"/>
  <c r="BZ36" i="61" s="1"/>
  <c r="CH7" i="61"/>
  <c r="CH35" i="61" s="1"/>
  <c r="CP6" i="61"/>
  <c r="CP34" i="61" s="1"/>
  <c r="CD6" i="61"/>
  <c r="CD34" i="61" s="1"/>
  <c r="CL5" i="61"/>
  <c r="CL33" i="61" s="1"/>
  <c r="BZ5" i="61"/>
  <c r="BZ33" i="61" s="1"/>
  <c r="CH4" i="61"/>
  <c r="CH32" i="61" s="1"/>
  <c r="BH9" i="61"/>
  <c r="BL8" i="61"/>
  <c r="BN6" i="61"/>
  <c r="BP5" i="61"/>
  <c r="BB5" i="61"/>
  <c r="BC4" i="61"/>
  <c r="BD7" i="61"/>
  <c r="BD25" i="61" s="1"/>
  <c r="CH3" i="61"/>
  <c r="CH31" i="61" s="1"/>
  <c r="CO15" i="61"/>
  <c r="CC15" i="61"/>
  <c r="CK14" i="61"/>
  <c r="CK42" i="61" s="1"/>
  <c r="BY14" i="61"/>
  <c r="BY42" i="61" s="1"/>
  <c r="CG13" i="61"/>
  <c r="CG41" i="61" s="1"/>
  <c r="CO12" i="61"/>
  <c r="CO40" i="61" s="1"/>
  <c r="CC12" i="61"/>
  <c r="CC40" i="61" s="1"/>
  <c r="CK11" i="61"/>
  <c r="CK39" i="61" s="1"/>
  <c r="BY11" i="61"/>
  <c r="BY39" i="61" s="1"/>
  <c r="CG10" i="61"/>
  <c r="CG38" i="61" s="1"/>
  <c r="CO9" i="61"/>
  <c r="CO37" i="61" s="1"/>
  <c r="CC9" i="61"/>
  <c r="CC37" i="61" s="1"/>
  <c r="CK8" i="61"/>
  <c r="CK36" i="61" s="1"/>
  <c r="BY8" i="61"/>
  <c r="BY36" i="61" s="1"/>
  <c r="CG7" i="61"/>
  <c r="CG35" i="61" s="1"/>
  <c r="CO6" i="61"/>
  <c r="CO34" i="61" s="1"/>
  <c r="CC6" i="61"/>
  <c r="CC34" i="61" s="1"/>
  <c r="CK5" i="61"/>
  <c r="CK33" i="61" s="1"/>
  <c r="BY5" i="61"/>
  <c r="BY33" i="61" s="1"/>
  <c r="CG4" i="61"/>
  <c r="CG32" i="61" s="1"/>
  <c r="BC7" i="61"/>
  <c r="CG3" i="61"/>
  <c r="CG31" i="61" s="1"/>
  <c r="CN15" i="61"/>
  <c r="CB15" i="61"/>
  <c r="CJ14" i="61"/>
  <c r="CJ42" i="61" s="1"/>
  <c r="BX14" i="61"/>
  <c r="BX42" i="61" s="1"/>
  <c r="CF13" i="61"/>
  <c r="CN12" i="61"/>
  <c r="CB12" i="61"/>
  <c r="CB40" i="61" s="1"/>
  <c r="CJ11" i="61"/>
  <c r="CJ39" i="61" s="1"/>
  <c r="BX11" i="61"/>
  <c r="BX39" i="61" s="1"/>
  <c r="CF10" i="61"/>
  <c r="CF38" i="61" s="1"/>
  <c r="CN9" i="61"/>
  <c r="CN37" i="61" s="1"/>
  <c r="CB9" i="61"/>
  <c r="CJ8" i="61"/>
  <c r="CJ36" i="61" s="1"/>
  <c r="BX8" i="61"/>
  <c r="BX36" i="61" s="1"/>
  <c r="CF7" i="61"/>
  <c r="CF35" i="61" s="1"/>
  <c r="CN6" i="61"/>
  <c r="CN34" i="61" s="1"/>
  <c r="CB6" i="61"/>
  <c r="CB34" i="61" s="1"/>
  <c r="CJ5" i="61"/>
  <c r="CJ33" i="61" s="1"/>
  <c r="BX5" i="61"/>
  <c r="BX33" i="61" s="1"/>
  <c r="CF4" i="61"/>
  <c r="CF32" i="61" s="1"/>
  <c r="CF41" i="61"/>
  <c r="CN40" i="61"/>
  <c r="CB37" i="61"/>
  <c r="CF3" i="61"/>
  <c r="CF31" i="61" s="1"/>
  <c r="CM15" i="61"/>
  <c r="CA15" i="61"/>
  <c r="CI14" i="61"/>
  <c r="CI42" i="61" s="1"/>
  <c r="BW14" i="61"/>
  <c r="BW42" i="61" s="1"/>
  <c r="CE13" i="61"/>
  <c r="CE41" i="61" s="1"/>
  <c r="CM12" i="61"/>
  <c r="CM40" i="61" s="1"/>
  <c r="CA12" i="61"/>
  <c r="CA40" i="61" s="1"/>
  <c r="CI11" i="61"/>
  <c r="CI39" i="61" s="1"/>
  <c r="BW11" i="61"/>
  <c r="BW39" i="61" s="1"/>
  <c r="CE10" i="61"/>
  <c r="CE38" i="61" s="1"/>
  <c r="CM9" i="61"/>
  <c r="CM37" i="61" s="1"/>
  <c r="CA9" i="61"/>
  <c r="CA37" i="61" s="1"/>
  <c r="CI8" i="61"/>
  <c r="BW8" i="61"/>
  <c r="BW36" i="61" s="1"/>
  <c r="CE7" i="61"/>
  <c r="CE35" i="61" s="1"/>
  <c r="CM6" i="61"/>
  <c r="CM34" i="61" s="1"/>
  <c r="CA6" i="61"/>
  <c r="CA34" i="61" s="1"/>
  <c r="CI5" i="61"/>
  <c r="CI33" i="61" s="1"/>
  <c r="BW5" i="61"/>
  <c r="BW33" i="61" s="1"/>
  <c r="CE4" i="61"/>
  <c r="CE32" i="61" s="1"/>
  <c r="CI36" i="61"/>
  <c r="L75" i="61"/>
  <c r="BJ3" i="61"/>
  <c r="BM19" i="61"/>
  <c r="BQ18" i="61"/>
  <c r="BE18" i="61"/>
  <c r="BI17" i="61"/>
  <c r="BM16" i="61"/>
  <c r="BQ15" i="61"/>
  <c r="BE15" i="61"/>
  <c r="BI14" i="61"/>
  <c r="BM13" i="61"/>
  <c r="BQ12" i="61"/>
  <c r="BE12" i="61"/>
  <c r="BI11" i="61"/>
  <c r="BM10" i="61"/>
  <c r="BQ9" i="61"/>
  <c r="BE9" i="61"/>
  <c r="BI8" i="61"/>
  <c r="BK6" i="61"/>
  <c r="BM5" i="61"/>
  <c r="BN4" i="61"/>
  <c r="BB7" i="61"/>
  <c r="BB25" i="61" s="1"/>
  <c r="BW3" i="61"/>
  <c r="BW31" i="61" s="1"/>
  <c r="CE3" i="61"/>
  <c r="CE31" i="61" s="1"/>
  <c r="CL15" i="61"/>
  <c r="BZ15" i="61"/>
  <c r="CH14" i="61"/>
  <c r="CH42" i="61" s="1"/>
  <c r="CP13" i="61"/>
  <c r="CP41" i="61" s="1"/>
  <c r="CD13" i="61"/>
  <c r="CD41" i="61" s="1"/>
  <c r="CL12" i="61"/>
  <c r="BZ12" i="61"/>
  <c r="BZ40" i="61" s="1"/>
  <c r="CH11" i="61"/>
  <c r="CH39" i="61" s="1"/>
  <c r="CP10" i="61"/>
  <c r="CP38" i="61" s="1"/>
  <c r="CD10" i="61"/>
  <c r="CD38" i="61" s="1"/>
  <c r="CL9" i="61"/>
  <c r="CL37" i="61" s="1"/>
  <c r="BZ9" i="61"/>
  <c r="BZ37" i="61" s="1"/>
  <c r="CH8" i="61"/>
  <c r="CH36" i="61" s="1"/>
  <c r="CP7" i="61"/>
  <c r="CP35" i="61" s="1"/>
  <c r="CD7" i="61"/>
  <c r="CD35" i="61" s="1"/>
  <c r="CL6" i="61"/>
  <c r="CL34" i="61" s="1"/>
  <c r="BZ6" i="61"/>
  <c r="BZ34" i="61" s="1"/>
  <c r="CH5" i="61"/>
  <c r="CH33" i="61" s="1"/>
  <c r="CP4" i="61"/>
  <c r="CP32" i="61" s="1"/>
  <c r="CD4" i="61"/>
  <c r="CD32" i="61" s="1"/>
  <c r="CL40" i="61"/>
  <c r="K83" i="61"/>
  <c r="BI3" i="61"/>
  <c r="BL19" i="61"/>
  <c r="BP18" i="61"/>
  <c r="BD18" i="61"/>
  <c r="BH17" i="61"/>
  <c r="BL16" i="61"/>
  <c r="BP15" i="61"/>
  <c r="BD15" i="61"/>
  <c r="BH14" i="61"/>
  <c r="BL13" i="61"/>
  <c r="BP12" i="61"/>
  <c r="BD12" i="61"/>
  <c r="BH11" i="61"/>
  <c r="BL10" i="61"/>
  <c r="BP9" i="61"/>
  <c r="BD9" i="61"/>
  <c r="BH8" i="61"/>
  <c r="BJ6" i="61"/>
  <c r="BL5" i="61"/>
  <c r="BL4" i="61"/>
  <c r="BP7" i="61"/>
  <c r="BP25" i="61" s="1"/>
  <c r="CP3" i="61"/>
  <c r="CP31" i="61" s="1"/>
  <c r="CD3" i="61"/>
  <c r="CD31" i="61" s="1"/>
  <c r="CK15" i="61"/>
  <c r="BY15" i="61"/>
  <c r="CG14" i="61"/>
  <c r="CG42" i="61" s="1"/>
  <c r="CO13" i="61"/>
  <c r="CC13" i="61"/>
  <c r="CC41" i="61" s="1"/>
  <c r="CK12" i="61"/>
  <c r="CK40" i="61" s="1"/>
  <c r="BY12" i="61"/>
  <c r="BY40" i="61" s="1"/>
  <c r="CG11" i="61"/>
  <c r="CG39" i="61" s="1"/>
  <c r="CO10" i="61"/>
  <c r="CO38" i="61" s="1"/>
  <c r="CC10" i="61"/>
  <c r="CC38" i="61" s="1"/>
  <c r="CK9" i="61"/>
  <c r="CK37" i="61" s="1"/>
  <c r="BY9" i="61"/>
  <c r="BY37" i="61" s="1"/>
  <c r="CG8" i="61"/>
  <c r="CG36" i="61" s="1"/>
  <c r="CO7" i="61"/>
  <c r="CO35" i="61" s="1"/>
  <c r="CC7" i="61"/>
  <c r="CC35" i="61" s="1"/>
  <c r="CK6" i="61"/>
  <c r="CK34" i="61" s="1"/>
  <c r="BY6" i="61"/>
  <c r="BY34" i="61" s="1"/>
  <c r="CG5" i="61"/>
  <c r="CG33" i="61" s="1"/>
  <c r="CO4" i="61"/>
  <c r="CO32" i="61" s="1"/>
  <c r="CC4" i="61"/>
  <c r="CC32" i="61" s="1"/>
  <c r="CO41" i="61"/>
  <c r="Z84" i="61"/>
  <c r="L81" i="61"/>
  <c r="U74" i="61"/>
  <c r="BH3" i="61"/>
  <c r="BK19" i="61"/>
  <c r="BO18" i="61"/>
  <c r="BC18" i="61"/>
  <c r="BG17" i="61"/>
  <c r="BK16" i="61"/>
  <c r="BO15" i="61"/>
  <c r="BC15" i="61"/>
  <c r="BG14" i="61"/>
  <c r="BK13" i="61"/>
  <c r="BO12" i="61"/>
  <c r="BC12" i="61"/>
  <c r="BG11" i="61"/>
  <c r="BK10" i="61"/>
  <c r="BO9" i="61"/>
  <c r="BC9" i="61"/>
  <c r="BG8" i="61"/>
  <c r="BI6" i="61"/>
  <c r="BJ5" i="61"/>
  <c r="BK4" i="61"/>
  <c r="BO7" i="61"/>
  <c r="BO25" i="61" s="1"/>
  <c r="CO3" i="61"/>
  <c r="CO31" i="61" s="1"/>
  <c r="CC3" i="61"/>
  <c r="CC31" i="61" s="1"/>
  <c r="CJ15" i="61"/>
  <c r="BX15" i="61"/>
  <c r="CF14" i="61"/>
  <c r="CF42" i="61" s="1"/>
  <c r="CN13" i="61"/>
  <c r="CN41" i="61" s="1"/>
  <c r="CB13" i="61"/>
  <c r="CB41" i="61" s="1"/>
  <c r="CJ12" i="61"/>
  <c r="CJ40" i="61" s="1"/>
  <c r="BX12" i="61"/>
  <c r="BX40" i="61" s="1"/>
  <c r="CF11" i="61"/>
  <c r="CF39" i="61" s="1"/>
  <c r="CN10" i="61"/>
  <c r="CN38" i="61" s="1"/>
  <c r="CB10" i="61"/>
  <c r="CB38" i="61" s="1"/>
  <c r="CJ9" i="61"/>
  <c r="CJ37" i="61" s="1"/>
  <c r="BX9" i="61"/>
  <c r="CF8" i="61"/>
  <c r="CF36" i="61" s="1"/>
  <c r="CN7" i="61"/>
  <c r="CN35" i="61" s="1"/>
  <c r="CB7" i="61"/>
  <c r="CB35" i="61" s="1"/>
  <c r="CJ6" i="61"/>
  <c r="CJ34" i="61" s="1"/>
  <c r="BX6" i="61"/>
  <c r="BX34" i="61" s="1"/>
  <c r="CF5" i="61"/>
  <c r="CF33" i="61" s="1"/>
  <c r="CN4" i="61"/>
  <c r="CN32" i="61" s="1"/>
  <c r="CB4" i="61"/>
  <c r="CB32" i="61" s="1"/>
  <c r="BX37" i="61"/>
  <c r="K81" i="61"/>
  <c r="N78" i="61"/>
  <c r="H74" i="61"/>
  <c r="BG3" i="61"/>
  <c r="BJ19" i="61"/>
  <c r="BN18" i="61"/>
  <c r="BB18" i="61"/>
  <c r="BF17" i="61"/>
  <c r="BJ16" i="61"/>
  <c r="BN15" i="61"/>
  <c r="BB15" i="61"/>
  <c r="BF14" i="61"/>
  <c r="BJ13" i="61"/>
  <c r="BN12" i="61"/>
  <c r="BB12" i="61"/>
  <c r="BF11" i="61"/>
  <c r="BJ10" i="61"/>
  <c r="BN9" i="61"/>
  <c r="BB9" i="61"/>
  <c r="BF8" i="61"/>
  <c r="BH6" i="61"/>
  <c r="BI5" i="61"/>
  <c r="BI4" i="61"/>
  <c r="BN7" i="61"/>
  <c r="BN25" i="61" s="1"/>
  <c r="CN3" i="61"/>
  <c r="CN31" i="61" s="1"/>
  <c r="CB3" i="61"/>
  <c r="CB31" i="61" s="1"/>
  <c r="CI15" i="61"/>
  <c r="BW15" i="61"/>
  <c r="CE14" i="61"/>
  <c r="CE42" i="61" s="1"/>
  <c r="CM13" i="61"/>
  <c r="CM41" i="61" s="1"/>
  <c r="CA13" i="61"/>
  <c r="CA41" i="61" s="1"/>
  <c r="CI12" i="61"/>
  <c r="CI40" i="61" s="1"/>
  <c r="BW12" i="61"/>
  <c r="BW40" i="61" s="1"/>
  <c r="CE11" i="61"/>
  <c r="CE39" i="61" s="1"/>
  <c r="CM10" i="61"/>
  <c r="CM38" i="61" s="1"/>
  <c r="CA10" i="61"/>
  <c r="CA38" i="61" s="1"/>
  <c r="CI9" i="61"/>
  <c r="CI37" i="61" s="1"/>
  <c r="BW9" i="61"/>
  <c r="BW37" i="61" s="1"/>
  <c r="CE8" i="61"/>
  <c r="CE36" i="61" s="1"/>
  <c r="CM7" i="61"/>
  <c r="CM35" i="61" s="1"/>
  <c r="CA7" i="61"/>
  <c r="CA35" i="61" s="1"/>
  <c r="CI6" i="61"/>
  <c r="CI34" i="61" s="1"/>
  <c r="BW6" i="61"/>
  <c r="BW34" i="61" s="1"/>
  <c r="CE5" i="61"/>
  <c r="CE33" i="61" s="1"/>
  <c r="CM4" i="61"/>
  <c r="CM32" i="61" s="1"/>
  <c r="CA4" i="61"/>
  <c r="CA32" i="61" s="1"/>
  <c r="BB3" i="61"/>
  <c r="BF3" i="61"/>
  <c r="BI19" i="61"/>
  <c r="BM18" i="61"/>
  <c r="BQ17" i="61"/>
  <c r="BE17" i="61"/>
  <c r="BI16" i="61"/>
  <c r="BM15" i="61"/>
  <c r="BQ14" i="61"/>
  <c r="BE14" i="61"/>
  <c r="BI13" i="61"/>
  <c r="BM12" i="61"/>
  <c r="BQ11" i="61"/>
  <c r="BE11" i="61"/>
  <c r="BI10" i="61"/>
  <c r="BM9" i="61"/>
  <c r="BQ8" i="61"/>
  <c r="BE8" i="61"/>
  <c r="BF6" i="61"/>
  <c r="BH5" i="61"/>
  <c r="BH4" i="61"/>
  <c r="BM7" i="61"/>
  <c r="BM25" i="61" s="1"/>
  <c r="CM3" i="61"/>
  <c r="CM31" i="61" s="1"/>
  <c r="CA3" i="61"/>
  <c r="CA31" i="61" s="1"/>
  <c r="CH15" i="61"/>
  <c r="CP14" i="61"/>
  <c r="CP42" i="61" s="1"/>
  <c r="CD14" i="61"/>
  <c r="CD42" i="61" s="1"/>
  <c r="CL13" i="61"/>
  <c r="CL41" i="61" s="1"/>
  <c r="BZ13" i="61"/>
  <c r="BZ41" i="61" s="1"/>
  <c r="CH12" i="61"/>
  <c r="CH40" i="61" s="1"/>
  <c r="CP11" i="61"/>
  <c r="CP39" i="61" s="1"/>
  <c r="CD11" i="61"/>
  <c r="CD39" i="61" s="1"/>
  <c r="CL10" i="61"/>
  <c r="CL38" i="61" s="1"/>
  <c r="BZ10" i="61"/>
  <c r="BZ38" i="61" s="1"/>
  <c r="CH9" i="61"/>
  <c r="CH37" i="61" s="1"/>
  <c r="CP8" i="61"/>
  <c r="CP36" i="61" s="1"/>
  <c r="CD8" i="61"/>
  <c r="CD36" i="61" s="1"/>
  <c r="CL7" i="61"/>
  <c r="CL35" i="61" s="1"/>
  <c r="BZ7" i="61"/>
  <c r="BZ35" i="61" s="1"/>
  <c r="CH6" i="61"/>
  <c r="CH34" i="61" s="1"/>
  <c r="CP5" i="61"/>
  <c r="CP33" i="61" s="1"/>
  <c r="CD5" i="61"/>
  <c r="CD33" i="61" s="1"/>
  <c r="CL4" i="61"/>
  <c r="CL32" i="61" s="1"/>
  <c r="BZ4" i="61"/>
  <c r="BZ32" i="61" s="1"/>
  <c r="CI31" i="61"/>
  <c r="T73" i="61"/>
  <c r="BQ3" i="61"/>
  <c r="BE3" i="61"/>
  <c r="BH19" i="61"/>
  <c r="BL18" i="61"/>
  <c r="BP17" i="61"/>
  <c r="BD17" i="61"/>
  <c r="BH16" i="61"/>
  <c r="BL15" i="61"/>
  <c r="BP14" i="61"/>
  <c r="BD14" i="61"/>
  <c r="BH13" i="61"/>
  <c r="BL12" i="61"/>
  <c r="BP11" i="61"/>
  <c r="BD11" i="61"/>
  <c r="BH10" i="61"/>
  <c r="BL9" i="61"/>
  <c r="BP8" i="61"/>
  <c r="BD8" i="61"/>
  <c r="BE6" i="61"/>
  <c r="BF5" i="61"/>
  <c r="BG4" i="61"/>
  <c r="BL7" i="61"/>
  <c r="CL3" i="61"/>
  <c r="CL31" i="61" s="1"/>
  <c r="BZ3" i="61"/>
  <c r="BZ31" i="61" s="1"/>
  <c r="CG15" i="61"/>
  <c r="CO14" i="61"/>
  <c r="CO42" i="61" s="1"/>
  <c r="CC14" i="61"/>
  <c r="CC42" i="61" s="1"/>
  <c r="CK13" i="61"/>
  <c r="CK41" i="61" s="1"/>
  <c r="BY13" i="61"/>
  <c r="BY41" i="61" s="1"/>
  <c r="CG12" i="61"/>
  <c r="CG40" i="61" s="1"/>
  <c r="CO11" i="61"/>
  <c r="CO39" i="61" s="1"/>
  <c r="CC11" i="61"/>
  <c r="CC39" i="61" s="1"/>
  <c r="CK10" i="61"/>
  <c r="CK38" i="61" s="1"/>
  <c r="BY10" i="61"/>
  <c r="BY38" i="61" s="1"/>
  <c r="CG9" i="61"/>
  <c r="CG37" i="61" s="1"/>
  <c r="CO8" i="61"/>
  <c r="CO36" i="61" s="1"/>
  <c r="CC8" i="61"/>
  <c r="CC36" i="61" s="1"/>
  <c r="CK7" i="61"/>
  <c r="BY7" i="61"/>
  <c r="BY35" i="61" s="1"/>
  <c r="CG6" i="61"/>
  <c r="CG34" i="61" s="1"/>
  <c r="CO5" i="61"/>
  <c r="CO33" i="61" s="1"/>
  <c r="CC5" i="61"/>
  <c r="CC33" i="61" s="1"/>
  <c r="CK4" i="61"/>
  <c r="CK32" i="61" s="1"/>
  <c r="BY4" i="61"/>
  <c r="BY32" i="61" s="1"/>
  <c r="CK35" i="61"/>
  <c r="BP3" i="61"/>
  <c r="BD3" i="61"/>
  <c r="BG19" i="61"/>
  <c r="BK18" i="61"/>
  <c r="BO17" i="61"/>
  <c r="BC17" i="61"/>
  <c r="BG16" i="61"/>
  <c r="BK15" i="61"/>
  <c r="BO14" i="61"/>
  <c r="BC14" i="61"/>
  <c r="BG13" i="61"/>
  <c r="BK12" i="61"/>
  <c r="BO11" i="61"/>
  <c r="BC11" i="61"/>
  <c r="BG10" i="61"/>
  <c r="BK9" i="61"/>
  <c r="BO8" i="61"/>
  <c r="BB8" i="61"/>
  <c r="BD6" i="61"/>
  <c r="BE5" i="61"/>
  <c r="BF4" i="61"/>
  <c r="BK7" i="61"/>
  <c r="BK25" i="61" s="1"/>
  <c r="CK3" i="61"/>
  <c r="CK31" i="61" s="1"/>
  <c r="BY3" i="61"/>
  <c r="BY31" i="61" s="1"/>
  <c r="CF15" i="61"/>
  <c r="CN14" i="61"/>
  <c r="CN42" i="61" s="1"/>
  <c r="CB14" i="61"/>
  <c r="CB42" i="61" s="1"/>
  <c r="CJ13" i="61"/>
  <c r="CJ41" i="61" s="1"/>
  <c r="BX13" i="61"/>
  <c r="BX41" i="61" s="1"/>
  <c r="CF12" i="61"/>
  <c r="CF40" i="61" s="1"/>
  <c r="CN11" i="61"/>
  <c r="CB11" i="61"/>
  <c r="CB39" i="61" s="1"/>
  <c r="CJ10" i="61"/>
  <c r="CJ38" i="61" s="1"/>
  <c r="BX10" i="61"/>
  <c r="BX38" i="61" s="1"/>
  <c r="CF9" i="61"/>
  <c r="CF37" i="61" s="1"/>
  <c r="CN8" i="61"/>
  <c r="CN36" i="61" s="1"/>
  <c r="CB8" i="61"/>
  <c r="CB36" i="61" s="1"/>
  <c r="CJ7" i="61"/>
  <c r="CJ35" i="61" s="1"/>
  <c r="BX7" i="61"/>
  <c r="CF6" i="61"/>
  <c r="CF34" i="61" s="1"/>
  <c r="CN5" i="61"/>
  <c r="CN33" i="61" s="1"/>
  <c r="CB5" i="61"/>
  <c r="CB33" i="61" s="1"/>
  <c r="CJ4" i="61"/>
  <c r="CJ32" i="61" s="1"/>
  <c r="BX4" i="61"/>
  <c r="BX32" i="61" s="1"/>
  <c r="CN39" i="61"/>
  <c r="BX35" i="61"/>
  <c r="K73" i="61"/>
  <c r="BO3" i="61"/>
  <c r="BC3" i="61"/>
  <c r="BF19" i="61"/>
  <c r="BJ18" i="61"/>
  <c r="BN17" i="61"/>
  <c r="BB17" i="61"/>
  <c r="BF16" i="61"/>
  <c r="BJ15" i="61"/>
  <c r="BN14" i="61"/>
  <c r="BB14" i="61"/>
  <c r="BF13" i="61"/>
  <c r="BJ12" i="61"/>
  <c r="BN11" i="61"/>
  <c r="BB11" i="61"/>
  <c r="BF10" i="61"/>
  <c r="BJ9" i="61"/>
  <c r="BN8" i="61"/>
  <c r="BQ6" i="61"/>
  <c r="BB6" i="61"/>
  <c r="BD5" i="61"/>
  <c r="BE4" i="61"/>
  <c r="CJ3" i="61"/>
  <c r="CJ31" i="61" s="1"/>
  <c r="BX3" i="61"/>
  <c r="BX31" i="61" s="1"/>
  <c r="CE15" i="61"/>
  <c r="CM14" i="61"/>
  <c r="CM42" i="61" s="1"/>
  <c r="CA14" i="61"/>
  <c r="CA42" i="61" s="1"/>
  <c r="CI13" i="61"/>
  <c r="CI41" i="61" s="1"/>
  <c r="BW13" i="61"/>
  <c r="CE12" i="61"/>
  <c r="CE40" i="61" s="1"/>
  <c r="CM11" i="61"/>
  <c r="CM39" i="61" s="1"/>
  <c r="CA11" i="61"/>
  <c r="CA39" i="61" s="1"/>
  <c r="CI10" i="61"/>
  <c r="CI38" i="61" s="1"/>
  <c r="BW10" i="61"/>
  <c r="BW38" i="61" s="1"/>
  <c r="CE9" i="61"/>
  <c r="CE37" i="61" s="1"/>
  <c r="CM8" i="61"/>
  <c r="CM36" i="61" s="1"/>
  <c r="CA8" i="61"/>
  <c r="CA36" i="61" s="1"/>
  <c r="CI7" i="61"/>
  <c r="CI35" i="61" s="1"/>
  <c r="BW7" i="61"/>
  <c r="BW35" i="61" s="1"/>
  <c r="CE6" i="61"/>
  <c r="CE34" i="61" s="1"/>
  <c r="CM5" i="61"/>
  <c r="CA5" i="61"/>
  <c r="CA33" i="61" s="1"/>
  <c r="CI4" i="61"/>
  <c r="CI32" i="61" s="1"/>
  <c r="BW4" i="61"/>
  <c r="BW32" i="61" s="1"/>
  <c r="BW41" i="61"/>
  <c r="CM33" i="61"/>
  <c r="R76" i="61"/>
  <c r="V74" i="61"/>
  <c r="T74" i="61"/>
  <c r="S74" i="61"/>
  <c r="BC25" i="61"/>
  <c r="R79" i="61"/>
  <c r="V77" i="61"/>
  <c r="S82" i="61"/>
  <c r="M81" i="61"/>
  <c r="Q79" i="61"/>
  <c r="I74" i="61"/>
  <c r="BC8" i="61"/>
  <c r="BG6" i="61"/>
  <c r="BK5" i="61"/>
  <c r="BO4" i="61"/>
  <c r="BB4" i="61"/>
  <c r="BI7" i="61"/>
  <c r="BI25" i="61" s="1"/>
  <c r="BH7" i="61"/>
  <c r="BH25" i="61" s="1"/>
  <c r="BL25" i="61"/>
  <c r="BG7" i="61"/>
  <c r="BG25" i="61" s="1"/>
  <c r="J77" i="61"/>
  <c r="N75" i="61"/>
  <c r="U73" i="61"/>
  <c r="Y78" i="61"/>
  <c r="I77" i="61"/>
  <c r="BO6" i="61"/>
  <c r="BC6" i="61"/>
  <c r="BG5" i="61"/>
  <c r="BJ4" i="61"/>
  <c r="BQ7" i="61"/>
  <c r="BQ25" i="61" s="1"/>
  <c r="BE7" i="61"/>
  <c r="BE25" i="61" s="1"/>
  <c r="S73" i="61"/>
  <c r="Z85" i="61"/>
  <c r="N85" i="61"/>
  <c r="V84" i="61"/>
  <c r="J84" i="61"/>
  <c r="R83" i="61"/>
  <c r="Z82" i="61"/>
  <c r="N82" i="61"/>
  <c r="V81" i="61"/>
  <c r="J81" i="61"/>
  <c r="R80" i="61"/>
  <c r="Z79" i="61"/>
  <c r="N79" i="61"/>
  <c r="V78" i="61"/>
  <c r="J78" i="61"/>
  <c r="R77" i="61"/>
  <c r="Z76" i="61"/>
  <c r="N76" i="61"/>
  <c r="V75" i="61"/>
  <c r="J75" i="61"/>
  <c r="R74" i="61"/>
  <c r="R73" i="61"/>
  <c r="Y85" i="61"/>
  <c r="M85" i="61"/>
  <c r="U84" i="61"/>
  <c r="I84" i="61"/>
  <c r="Q83" i="61"/>
  <c r="Y82" i="61"/>
  <c r="M82" i="61"/>
  <c r="U81" i="61"/>
  <c r="I81" i="61"/>
  <c r="Q80" i="61"/>
  <c r="Y79" i="61"/>
  <c r="M79" i="61"/>
  <c r="U78" i="61"/>
  <c r="I78" i="61"/>
  <c r="Q77" i="61"/>
  <c r="Y76" i="61"/>
  <c r="M76" i="61"/>
  <c r="U75" i="61"/>
  <c r="I75" i="61"/>
  <c r="Q74" i="61"/>
  <c r="Q73" i="61"/>
  <c r="X85" i="61"/>
  <c r="L85" i="61"/>
  <c r="T84" i="61"/>
  <c r="H84" i="61"/>
  <c r="P83" i="61"/>
  <c r="X82" i="61"/>
  <c r="L82" i="61"/>
  <c r="T81" i="61"/>
  <c r="H81" i="61"/>
  <c r="P80" i="61"/>
  <c r="X79" i="61"/>
  <c r="L79" i="61"/>
  <c r="T78" i="61"/>
  <c r="H78" i="61"/>
  <c r="P77" i="61"/>
  <c r="X76" i="61"/>
  <c r="L76" i="61"/>
  <c r="T75" i="61"/>
  <c r="H75" i="61"/>
  <c r="P74" i="61"/>
  <c r="H73" i="61"/>
  <c r="P73" i="61"/>
  <c r="W85" i="61"/>
  <c r="K85" i="61"/>
  <c r="S84" i="61"/>
  <c r="AA83" i="61"/>
  <c r="O83" i="61"/>
  <c r="W82" i="61"/>
  <c r="K82" i="61"/>
  <c r="S81" i="61"/>
  <c r="AA80" i="61"/>
  <c r="O80" i="61"/>
  <c r="W79" i="61"/>
  <c r="K79" i="61"/>
  <c r="S78" i="61"/>
  <c r="AA77" i="61"/>
  <c r="O77" i="61"/>
  <c r="W76" i="61"/>
  <c r="K76" i="61"/>
  <c r="S75" i="61"/>
  <c r="AA74" i="61"/>
  <c r="O74" i="61"/>
  <c r="X73" i="61"/>
  <c r="L73" i="61"/>
  <c r="S85" i="61"/>
  <c r="AA84" i="61"/>
  <c r="O84" i="61"/>
  <c r="W83" i="61"/>
  <c r="AA81" i="61"/>
  <c r="O81" i="61"/>
  <c r="AA73" i="61"/>
  <c r="O73" i="61"/>
  <c r="V85" i="61"/>
  <c r="J85" i="61"/>
  <c r="R84" i="61"/>
  <c r="Z83" i="61"/>
  <c r="N83" i="61"/>
  <c r="V82" i="61"/>
  <c r="J82" i="61"/>
  <c r="R81" i="61"/>
  <c r="Z80" i="61"/>
  <c r="N80" i="61"/>
  <c r="V79" i="61"/>
  <c r="J79" i="61"/>
  <c r="R78" i="61"/>
  <c r="Z77" i="61"/>
  <c r="N77" i="61"/>
  <c r="V76" i="61"/>
  <c r="J76" i="61"/>
  <c r="R75" i="61"/>
  <c r="Z74" i="61"/>
  <c r="N74" i="61"/>
  <c r="W73" i="61"/>
  <c r="R85" i="61"/>
  <c r="N84" i="61"/>
  <c r="V83" i="61"/>
  <c r="J83" i="61"/>
  <c r="R82" i="61"/>
  <c r="Z81" i="61"/>
  <c r="N81" i="61"/>
  <c r="V80" i="61"/>
  <c r="J80" i="61"/>
  <c r="Z78" i="61"/>
  <c r="Z75" i="61"/>
  <c r="J74" i="61"/>
  <c r="Z73" i="61"/>
  <c r="N73" i="61"/>
  <c r="U85" i="61"/>
  <c r="I85" i="61"/>
  <c r="Q84" i="61"/>
  <c r="Y83" i="61"/>
  <c r="M83" i="61"/>
  <c r="U82" i="61"/>
  <c r="I82" i="61"/>
  <c r="Q81" i="61"/>
  <c r="Y80" i="61"/>
  <c r="M80" i="61"/>
  <c r="U79" i="61"/>
  <c r="I79" i="61"/>
  <c r="Q78" i="61"/>
  <c r="Y77" i="61"/>
  <c r="M77" i="61"/>
  <c r="U76" i="61"/>
  <c r="I76" i="61"/>
  <c r="Q75" i="61"/>
  <c r="Y74" i="61"/>
  <c r="M74" i="61"/>
  <c r="V73" i="61"/>
  <c r="J73" i="61"/>
  <c r="Q85" i="61"/>
  <c r="Y84" i="61"/>
  <c r="M84" i="61"/>
  <c r="U83" i="61"/>
  <c r="I83" i="61"/>
  <c r="Q82" i="61"/>
  <c r="Y81" i="61"/>
  <c r="U80" i="61"/>
  <c r="U77" i="61"/>
  <c r="Q76" i="61"/>
  <c r="Y75" i="61"/>
  <c r="M75" i="61"/>
  <c r="Y73" i="61"/>
  <c r="M73" i="61"/>
  <c r="T85" i="61"/>
  <c r="H85" i="61"/>
  <c r="P84" i="61"/>
  <c r="X83" i="61"/>
  <c r="L83" i="61"/>
  <c r="T82" i="61"/>
  <c r="H82" i="61"/>
  <c r="P81" i="61"/>
  <c r="X80" i="61"/>
  <c r="L80" i="61"/>
  <c r="T79" i="61"/>
  <c r="H79" i="61"/>
  <c r="P78" i="61"/>
  <c r="X77" i="61"/>
  <c r="L77" i="61"/>
  <c r="T76" i="61"/>
  <c r="H76" i="61"/>
  <c r="P75" i="61"/>
  <c r="X74" i="61"/>
  <c r="L74" i="61"/>
  <c r="I73" i="61"/>
  <c r="P85" i="61"/>
  <c r="X84" i="61"/>
  <c r="L84" i="61"/>
  <c r="H83" i="61"/>
  <c r="P82" i="61"/>
  <c r="X81" i="61"/>
  <c r="T80" i="61"/>
  <c r="P79" i="61"/>
  <c r="X78" i="61"/>
  <c r="L78" i="61"/>
  <c r="T77" i="61"/>
  <c r="P76" i="61"/>
  <c r="X75" i="61"/>
  <c r="W80" i="61"/>
  <c r="K80" i="61"/>
  <c r="S79" i="61"/>
  <c r="AA78" i="61"/>
  <c r="O78" i="61"/>
  <c r="W77" i="61"/>
  <c r="K77" i="61"/>
  <c r="S76" i="61"/>
  <c r="AA75" i="61"/>
  <c r="O75" i="61"/>
  <c r="W74" i="61"/>
  <c r="K74" i="61"/>
  <c r="AA85" i="61"/>
  <c r="O85" i="61"/>
  <c r="W84" i="61"/>
  <c r="K84" i="61"/>
  <c r="S83" i="61"/>
  <c r="AA82" i="61"/>
  <c r="O82" i="61"/>
  <c r="W81" i="61"/>
  <c r="S80" i="61"/>
  <c r="AA79" i="61"/>
  <c r="O79" i="61"/>
  <c r="W78" i="61"/>
  <c r="K78" i="61"/>
  <c r="S77" i="61"/>
  <c r="AA76" i="61"/>
  <c r="O76" i="61"/>
  <c r="W75" i="61"/>
  <c r="K75" i="61"/>
  <c r="AO91" i="61"/>
  <c r="AO85" i="61"/>
  <c r="AL11" i="61"/>
  <c r="AL37" i="61" s="1"/>
  <c r="AP10" i="61"/>
  <c r="AP36" i="61" s="1"/>
  <c r="AT9" i="61"/>
  <c r="AT35" i="61" s="1"/>
  <c r="AH9" i="61"/>
  <c r="AH35" i="61" s="1"/>
  <c r="AL8" i="61"/>
  <c r="AL34" i="61" s="1"/>
  <c r="AP7" i="61"/>
  <c r="AP33" i="61" s="1"/>
  <c r="AU3" i="61"/>
  <c r="AU29" i="61" s="1"/>
  <c r="AT6" i="61"/>
  <c r="AT32" i="61" s="1"/>
  <c r="AI3" i="61"/>
  <c r="AI29" i="61" s="1"/>
  <c r="AH6" i="61"/>
  <c r="AH32" i="61" s="1"/>
  <c r="AL14" i="61"/>
  <c r="AL40" i="61" s="1"/>
  <c r="AL5" i="61"/>
  <c r="AL31" i="61" s="1"/>
  <c r="AP13" i="61"/>
  <c r="AP39" i="61" s="1"/>
  <c r="AP4" i="61"/>
  <c r="AP30" i="61" s="1"/>
  <c r="AT12" i="61"/>
  <c r="AT38" i="61" s="1"/>
  <c r="AV3" i="61"/>
  <c r="AV29" i="61" s="1"/>
  <c r="AJ3" i="61"/>
  <c r="AJ29" i="61" s="1"/>
  <c r="AM14" i="61"/>
  <c r="AM40" i="61" s="1"/>
  <c r="AQ13" i="61"/>
  <c r="AQ39" i="61" s="1"/>
  <c r="AU12" i="61"/>
  <c r="AU38" i="61" s="1"/>
  <c r="AI12" i="61"/>
  <c r="AI38" i="61" s="1"/>
  <c r="AM11" i="61"/>
  <c r="AM37" i="61" s="1"/>
  <c r="AQ10" i="61"/>
  <c r="AQ36" i="61" s="1"/>
  <c r="AU9" i="61"/>
  <c r="AU35" i="61" s="1"/>
  <c r="AI9" i="61"/>
  <c r="AI35" i="61" s="1"/>
  <c r="AM8" i="61"/>
  <c r="AM34" i="61" s="1"/>
  <c r="AQ7" i="61"/>
  <c r="AQ33" i="61" s="1"/>
  <c r="AU6" i="61"/>
  <c r="AU32" i="61" s="1"/>
  <c r="AI6" i="61"/>
  <c r="AI32" i="61" s="1"/>
  <c r="AM5" i="61"/>
  <c r="AM31" i="61" s="1"/>
  <c r="AQ4" i="61"/>
  <c r="AQ30" i="61"/>
  <c r="AT3" i="61"/>
  <c r="AT29" i="61" s="1"/>
  <c r="AH3" i="61"/>
  <c r="AH29" i="61" s="1"/>
  <c r="AK14" i="61"/>
  <c r="AK40" i="61" s="1"/>
  <c r="AO13" i="61"/>
  <c r="AO39" i="61" s="1"/>
  <c r="AS12" i="61"/>
  <c r="AS38" i="61" s="1"/>
  <c r="AG12" i="61"/>
  <c r="AG38" i="61" s="1"/>
  <c r="AK11" i="61"/>
  <c r="AK37" i="61" s="1"/>
  <c r="AO10" i="61"/>
  <c r="AO36" i="61" s="1"/>
  <c r="AS9" i="61"/>
  <c r="AS35" i="61" s="1"/>
  <c r="AG9" i="61"/>
  <c r="AG35" i="61" s="1"/>
  <c r="AK8" i="61"/>
  <c r="AK34" i="61" s="1"/>
  <c r="AO7" i="61"/>
  <c r="AO33" i="61" s="1"/>
  <c r="AS6" i="61"/>
  <c r="AS32" i="61" s="1"/>
  <c r="AG6" i="61"/>
  <c r="AG32" i="61" s="1"/>
  <c r="AK5" i="61"/>
  <c r="AK31" i="61" s="1"/>
  <c r="AO4" i="61"/>
  <c r="AO30" i="61" s="1"/>
  <c r="AS3" i="61"/>
  <c r="AS29" i="61" s="1"/>
  <c r="AV14" i="61"/>
  <c r="AV40" i="61" s="1"/>
  <c r="AJ14" i="61"/>
  <c r="AJ40" i="61" s="1"/>
  <c r="AN13" i="61"/>
  <c r="AN39" i="61" s="1"/>
  <c r="AR12" i="61"/>
  <c r="AR38" i="61" s="1"/>
  <c r="AV11" i="61"/>
  <c r="AV37" i="61" s="1"/>
  <c r="AJ11" i="61"/>
  <c r="AJ37" i="61" s="1"/>
  <c r="AN10" i="61"/>
  <c r="AN36" i="61" s="1"/>
  <c r="AR9" i="61"/>
  <c r="AR35" i="61" s="1"/>
  <c r="AV8" i="61"/>
  <c r="AV34" i="61" s="1"/>
  <c r="AJ8" i="61"/>
  <c r="AJ34" i="61" s="1"/>
  <c r="AN7" i="61"/>
  <c r="AN33" i="61" s="1"/>
  <c r="AR6" i="61"/>
  <c r="AR32" i="61" s="1"/>
  <c r="AV5" i="61"/>
  <c r="AV31" i="61" s="1"/>
  <c r="AJ5" i="61"/>
  <c r="AJ31" i="61" s="1"/>
  <c r="AN4" i="61"/>
  <c r="AN30" i="61" s="1"/>
  <c r="AR3" i="61"/>
  <c r="AR29" i="61" s="1"/>
  <c r="AU14" i="61"/>
  <c r="AU40" i="61" s="1"/>
  <c r="AI14" i="61"/>
  <c r="AI40" i="61" s="1"/>
  <c r="AM13" i="61"/>
  <c r="AM39" i="61" s="1"/>
  <c r="AQ12" i="61"/>
  <c r="AQ38" i="61" s="1"/>
  <c r="AU11" i="61"/>
  <c r="AU37" i="61" s="1"/>
  <c r="AI11" i="61"/>
  <c r="AI37" i="61" s="1"/>
  <c r="AM10" i="61"/>
  <c r="AM36" i="61" s="1"/>
  <c r="AQ9" i="61"/>
  <c r="AQ35" i="61" s="1"/>
  <c r="AU8" i="61"/>
  <c r="AU34" i="61" s="1"/>
  <c r="AI8" i="61"/>
  <c r="AI34" i="61" s="1"/>
  <c r="AM7" i="61"/>
  <c r="AM33" i="61" s="1"/>
  <c r="AQ6" i="61"/>
  <c r="AQ32" i="61" s="1"/>
  <c r="AU5" i="61"/>
  <c r="AU31" i="61" s="1"/>
  <c r="AI5" i="61"/>
  <c r="AI31" i="61" s="1"/>
  <c r="AM4" i="61"/>
  <c r="AM30" i="61" s="1"/>
  <c r="AQ3" i="61"/>
  <c r="AQ29" i="61" s="1"/>
  <c r="AT14" i="61"/>
  <c r="AT40" i="61" s="1"/>
  <c r="AH14" i="61"/>
  <c r="AH40" i="61" s="1"/>
  <c r="AL13" i="61"/>
  <c r="AL39" i="61" s="1"/>
  <c r="AP12" i="61"/>
  <c r="AP38" i="61" s="1"/>
  <c r="AT11" i="61"/>
  <c r="AT37" i="61" s="1"/>
  <c r="AH11" i="61"/>
  <c r="AH37" i="61" s="1"/>
  <c r="AL10" i="61"/>
  <c r="AL36" i="61" s="1"/>
  <c r="AP9" i="61"/>
  <c r="AP35" i="61" s="1"/>
  <c r="AT8" i="61"/>
  <c r="AT34" i="61" s="1"/>
  <c r="AH8" i="61"/>
  <c r="AH34" i="61" s="1"/>
  <c r="AL7" i="61"/>
  <c r="AL33" i="61" s="1"/>
  <c r="AP6" i="61"/>
  <c r="AP32" i="61" s="1"/>
  <c r="AT5" i="61"/>
  <c r="AT31" i="61" s="1"/>
  <c r="AH5" i="61"/>
  <c r="AH31" i="61" s="1"/>
  <c r="AL4" i="61"/>
  <c r="AL30" i="61" s="1"/>
  <c r="AP3" i="61"/>
  <c r="AP29" i="61" s="1"/>
  <c r="AS14" i="61"/>
  <c r="AS40" i="61" s="1"/>
  <c r="AG14" i="61"/>
  <c r="AG40" i="61" s="1"/>
  <c r="AK13" i="61"/>
  <c r="AK39" i="61" s="1"/>
  <c r="AO12" i="61"/>
  <c r="AO38" i="61" s="1"/>
  <c r="AS11" i="61"/>
  <c r="AS37" i="61" s="1"/>
  <c r="AG11" i="61"/>
  <c r="AG37" i="61" s="1"/>
  <c r="AK10" i="61"/>
  <c r="AK36" i="61" s="1"/>
  <c r="AO9" i="61"/>
  <c r="AO35" i="61" s="1"/>
  <c r="AS8" i="61"/>
  <c r="AS34" i="61" s="1"/>
  <c r="AG8" i="61"/>
  <c r="AG34" i="61" s="1"/>
  <c r="AK7" i="61"/>
  <c r="AK33" i="61" s="1"/>
  <c r="AO6" i="61"/>
  <c r="AO32" i="61" s="1"/>
  <c r="AS5" i="61"/>
  <c r="AS31" i="61" s="1"/>
  <c r="AG5" i="61"/>
  <c r="AG31" i="61" s="1"/>
  <c r="AK4" i="61"/>
  <c r="AK30" i="61" s="1"/>
  <c r="AO3" i="61"/>
  <c r="AR14" i="61"/>
  <c r="AR40" i="61" s="1"/>
  <c r="AV13" i="61"/>
  <c r="AV39" i="61" s="1"/>
  <c r="AJ13" i="61"/>
  <c r="AJ39" i="61" s="1"/>
  <c r="AN12" i="61"/>
  <c r="AN38" i="61" s="1"/>
  <c r="AR11" i="61"/>
  <c r="AR37" i="61" s="1"/>
  <c r="AV10" i="61"/>
  <c r="AV36" i="61" s="1"/>
  <c r="AJ10" i="61"/>
  <c r="AJ36" i="61" s="1"/>
  <c r="AN9" i="61"/>
  <c r="AN35" i="61" s="1"/>
  <c r="AR8" i="61"/>
  <c r="AR34" i="61" s="1"/>
  <c r="AV7" i="61"/>
  <c r="AV33" i="61" s="1"/>
  <c r="AJ7" i="61"/>
  <c r="AJ33" i="61" s="1"/>
  <c r="AN6" i="61"/>
  <c r="AN32" i="61" s="1"/>
  <c r="AR5" i="61"/>
  <c r="AR31" i="61" s="1"/>
  <c r="AV4" i="61"/>
  <c r="AV30" i="61" s="1"/>
  <c r="AJ4" i="61"/>
  <c r="AJ30" i="61" s="1"/>
  <c r="AO29" i="61"/>
  <c r="AN3" i="61"/>
  <c r="AN29" i="61" s="1"/>
  <c r="AQ14" i="61"/>
  <c r="AQ40" i="61" s="1"/>
  <c r="AU13" i="61"/>
  <c r="AU39" i="61" s="1"/>
  <c r="AI13" i="61"/>
  <c r="AI39" i="61" s="1"/>
  <c r="AM12" i="61"/>
  <c r="AM38" i="61" s="1"/>
  <c r="AQ11" i="61"/>
  <c r="AQ37" i="61" s="1"/>
  <c r="AU10" i="61"/>
  <c r="AU36" i="61" s="1"/>
  <c r="AI10" i="61"/>
  <c r="AI36" i="61" s="1"/>
  <c r="AM9" i="61"/>
  <c r="AM35" i="61" s="1"/>
  <c r="AQ8" i="61"/>
  <c r="AQ34" i="61" s="1"/>
  <c r="AU7" i="61"/>
  <c r="AU33" i="61" s="1"/>
  <c r="AI7" i="61"/>
  <c r="AI33" i="61" s="1"/>
  <c r="AM6" i="61"/>
  <c r="AM32" i="61" s="1"/>
  <c r="AQ5" i="61"/>
  <c r="AQ31" i="61" s="1"/>
  <c r="AU4" i="61"/>
  <c r="AU30" i="61" s="1"/>
  <c r="AI4" i="61"/>
  <c r="AI30" i="61" s="1"/>
  <c r="AM3" i="61"/>
  <c r="AM29" i="61" s="1"/>
  <c r="AP14" i="61"/>
  <c r="AP40" i="61" s="1"/>
  <c r="AT13" i="61"/>
  <c r="AT39" i="61" s="1"/>
  <c r="AH13" i="61"/>
  <c r="AH39" i="61" s="1"/>
  <c r="AL12" i="61"/>
  <c r="AL38" i="61" s="1"/>
  <c r="AP11" i="61"/>
  <c r="AP37" i="61" s="1"/>
  <c r="AT10" i="61"/>
  <c r="AT36" i="61" s="1"/>
  <c r="AH10" i="61"/>
  <c r="AH36" i="61" s="1"/>
  <c r="AL9" i="61"/>
  <c r="AL35" i="61" s="1"/>
  <c r="AP8" i="61"/>
  <c r="AP34" i="61" s="1"/>
  <c r="AT7" i="61"/>
  <c r="AT33" i="61" s="1"/>
  <c r="AH7" i="61"/>
  <c r="AH33" i="61" s="1"/>
  <c r="AL6" i="61"/>
  <c r="AL32" i="61" s="1"/>
  <c r="AP5" i="61"/>
  <c r="AP31" i="61" s="1"/>
  <c r="AT4" i="61"/>
  <c r="AT30" i="61" s="1"/>
  <c r="AH4" i="61"/>
  <c r="AH30" i="61" s="1"/>
  <c r="AL3" i="61"/>
  <c r="AL29" i="61" s="1"/>
  <c r="AO14" i="61"/>
  <c r="AO40" i="61" s="1"/>
  <c r="AS13" i="61"/>
  <c r="AS39" i="61" s="1"/>
  <c r="AG13" i="61"/>
  <c r="AK12" i="61"/>
  <c r="AK38" i="61" s="1"/>
  <c r="AO11" i="61"/>
  <c r="AO37" i="61" s="1"/>
  <c r="AS10" i="61"/>
  <c r="AS36" i="61" s="1"/>
  <c r="AG10" i="61"/>
  <c r="AG36" i="61" s="1"/>
  <c r="AK9" i="61"/>
  <c r="AK35" i="61" s="1"/>
  <c r="AO8" i="61"/>
  <c r="AO34" i="61" s="1"/>
  <c r="AS7" i="61"/>
  <c r="AS33" i="61" s="1"/>
  <c r="AG7" i="61"/>
  <c r="AG33" i="61" s="1"/>
  <c r="AK6" i="61"/>
  <c r="AK32" i="61" s="1"/>
  <c r="AO5" i="61"/>
  <c r="AO31" i="61" s="1"/>
  <c r="AS4" i="61"/>
  <c r="AS30" i="61" s="1"/>
  <c r="AG4" i="61"/>
  <c r="AG30" i="61" s="1"/>
  <c r="AG39" i="61"/>
  <c r="AG3" i="61"/>
  <c r="AG29" i="61" s="1"/>
  <c r="AK3" i="61"/>
  <c r="AK29" i="61" s="1"/>
  <c r="AN14" i="61"/>
  <c r="AN40" i="61" s="1"/>
  <c r="AR13" i="61"/>
  <c r="AR39" i="61" s="1"/>
  <c r="AV12" i="61"/>
  <c r="AV38" i="61" s="1"/>
  <c r="AJ12" i="61"/>
  <c r="AJ38" i="61" s="1"/>
  <c r="AN11" i="61"/>
  <c r="AN37" i="61" s="1"/>
  <c r="AR10" i="61"/>
  <c r="AR36" i="61" s="1"/>
  <c r="AV9" i="61"/>
  <c r="AV35" i="61" s="1"/>
  <c r="AJ9" i="61"/>
  <c r="AJ35" i="61" s="1"/>
  <c r="AN8" i="61"/>
  <c r="AN34" i="61" s="1"/>
  <c r="AR7" i="61"/>
  <c r="AR33" i="61" s="1"/>
  <c r="AV6" i="61"/>
  <c r="AV32" i="61" s="1"/>
  <c r="AJ6" i="61"/>
  <c r="AJ32" i="61" s="1"/>
  <c r="AN5" i="61"/>
  <c r="AN31" i="61" s="1"/>
  <c r="AR4" i="61"/>
  <c r="AR30" i="61" s="1"/>
  <c r="X3" i="61"/>
  <c r="L3" i="61"/>
  <c r="S15" i="61"/>
  <c r="AA14" i="61"/>
  <c r="O14" i="61"/>
  <c r="W13" i="61"/>
  <c r="K13" i="61"/>
  <c r="S12" i="61"/>
  <c r="AA11" i="61"/>
  <c r="O11" i="61"/>
  <c r="W10" i="61"/>
  <c r="K10" i="61"/>
  <c r="S9" i="61"/>
  <c r="AA8" i="61"/>
  <c r="O8" i="61"/>
  <c r="W7" i="61"/>
  <c r="K7" i="61"/>
  <c r="S6" i="61"/>
  <c r="AA5" i="61"/>
  <c r="O5" i="61"/>
  <c r="W4" i="61"/>
  <c r="K4" i="61"/>
  <c r="W3" i="61"/>
  <c r="K3" i="61"/>
  <c r="R15" i="61"/>
  <c r="Z14" i="61"/>
  <c r="N14" i="61"/>
  <c r="V13" i="61"/>
  <c r="J13" i="61"/>
  <c r="R12" i="61"/>
  <c r="Z11" i="61"/>
  <c r="N11" i="61"/>
  <c r="V10" i="61"/>
  <c r="J10" i="61"/>
  <c r="R9" i="61"/>
  <c r="Z8" i="61"/>
  <c r="N8" i="61"/>
  <c r="V7" i="61"/>
  <c r="J7" i="61"/>
  <c r="R6" i="61"/>
  <c r="Z5" i="61"/>
  <c r="N5" i="61"/>
  <c r="V4" i="61"/>
  <c r="J4" i="61"/>
  <c r="V3" i="61"/>
  <c r="J3" i="61"/>
  <c r="Q15" i="61"/>
  <c r="Y14" i="61"/>
  <c r="M14" i="61"/>
  <c r="U13" i="61"/>
  <c r="I13" i="61"/>
  <c r="Q12" i="61"/>
  <c r="Y11" i="61"/>
  <c r="M11" i="61"/>
  <c r="U10" i="61"/>
  <c r="I10" i="61"/>
  <c r="Q9" i="61"/>
  <c r="Y8" i="61"/>
  <c r="M8" i="61"/>
  <c r="U7" i="61"/>
  <c r="I7" i="61"/>
  <c r="Q6" i="61"/>
  <c r="Y5" i="61"/>
  <c r="M5" i="61"/>
  <c r="U4" i="61"/>
  <c r="I4" i="61"/>
  <c r="U3" i="61"/>
  <c r="I3" i="61"/>
  <c r="P15" i="61"/>
  <c r="X14" i="61"/>
  <c r="L14" i="61"/>
  <c r="T13" i="61"/>
  <c r="H13" i="61"/>
  <c r="P12" i="61"/>
  <c r="X11" i="61"/>
  <c r="L11" i="61"/>
  <c r="T10" i="61"/>
  <c r="H10" i="61"/>
  <c r="P9" i="61"/>
  <c r="X8" i="61"/>
  <c r="L8" i="61"/>
  <c r="T7" i="61"/>
  <c r="H7" i="61"/>
  <c r="P6" i="61"/>
  <c r="X5" i="61"/>
  <c r="L5" i="61"/>
  <c r="T4" i="61"/>
  <c r="H4" i="61"/>
  <c r="T3" i="61"/>
  <c r="AA15" i="61"/>
  <c r="O15" i="61"/>
  <c r="W14" i="61"/>
  <c r="K14" i="61"/>
  <c r="S13" i="61"/>
  <c r="AA12" i="61"/>
  <c r="O12" i="61"/>
  <c r="W11" i="61"/>
  <c r="K11" i="61"/>
  <c r="S10" i="61"/>
  <c r="AA9" i="61"/>
  <c r="O9" i="61"/>
  <c r="W8" i="61"/>
  <c r="K8" i="61"/>
  <c r="S7" i="61"/>
  <c r="AA6" i="61"/>
  <c r="O6" i="61"/>
  <c r="W5" i="61"/>
  <c r="K5" i="61"/>
  <c r="S4" i="61"/>
  <c r="S3" i="61"/>
  <c r="Z15" i="61"/>
  <c r="N15" i="61"/>
  <c r="V14" i="61"/>
  <c r="J14" i="61"/>
  <c r="R13" i="61"/>
  <c r="Z12" i="61"/>
  <c r="N12" i="61"/>
  <c r="V11" i="61"/>
  <c r="J11" i="61"/>
  <c r="R10" i="61"/>
  <c r="Z9" i="61"/>
  <c r="N9" i="61"/>
  <c r="V8" i="61"/>
  <c r="J8" i="61"/>
  <c r="R7" i="61"/>
  <c r="Z6" i="61"/>
  <c r="N6" i="61"/>
  <c r="V5" i="61"/>
  <c r="J5" i="61"/>
  <c r="R4" i="61"/>
  <c r="R3" i="61"/>
  <c r="Y15" i="61"/>
  <c r="M15" i="61"/>
  <c r="U14" i="61"/>
  <c r="I14" i="61"/>
  <c r="Q13" i="61"/>
  <c r="Y12" i="61"/>
  <c r="M12" i="61"/>
  <c r="U11" i="61"/>
  <c r="I11" i="61"/>
  <c r="Q10" i="61"/>
  <c r="Y9" i="61"/>
  <c r="M9" i="61"/>
  <c r="U8" i="61"/>
  <c r="I8" i="61"/>
  <c r="Q7" i="61"/>
  <c r="Y6" i="61"/>
  <c r="M6" i="61"/>
  <c r="U5" i="61"/>
  <c r="I5" i="61"/>
  <c r="Q4" i="61"/>
  <c r="Q3" i="61"/>
  <c r="X15" i="61"/>
  <c r="L15" i="61"/>
  <c r="T14" i="61"/>
  <c r="H14" i="61"/>
  <c r="P13" i="61"/>
  <c r="X12" i="61"/>
  <c r="L12" i="61"/>
  <c r="T11" i="61"/>
  <c r="H11" i="61"/>
  <c r="P10" i="61"/>
  <c r="X9" i="61"/>
  <c r="L9" i="61"/>
  <c r="T8" i="61"/>
  <c r="H8" i="61"/>
  <c r="P7" i="61"/>
  <c r="X6" i="61"/>
  <c r="L6" i="61"/>
  <c r="T5" i="61"/>
  <c r="H5" i="61"/>
  <c r="P4" i="61"/>
  <c r="P3" i="61"/>
  <c r="W15" i="61"/>
  <c r="K15" i="61"/>
  <c r="S14" i="61"/>
  <c r="AA13" i="61"/>
  <c r="O13" i="61"/>
  <c r="W12" i="61"/>
  <c r="K12" i="61"/>
  <c r="S11" i="61"/>
  <c r="AA10" i="61"/>
  <c r="O10" i="61"/>
  <c r="W9" i="61"/>
  <c r="K9" i="61"/>
  <c r="S8" i="61"/>
  <c r="AA7" i="61"/>
  <c r="O7" i="61"/>
  <c r="W6" i="61"/>
  <c r="K6" i="61"/>
  <c r="S5" i="61"/>
  <c r="AA4" i="61"/>
  <c r="O4" i="61"/>
  <c r="AA3" i="61"/>
  <c r="O3" i="61"/>
  <c r="V15" i="61"/>
  <c r="J15" i="61"/>
  <c r="R14" i="61"/>
  <c r="Z13" i="61"/>
  <c r="N13" i="61"/>
  <c r="V12" i="61"/>
  <c r="J12" i="61"/>
  <c r="R11" i="61"/>
  <c r="Z10" i="61"/>
  <c r="N10" i="61"/>
  <c r="V9" i="61"/>
  <c r="J9" i="61"/>
  <c r="R8" i="61"/>
  <c r="Z7" i="61"/>
  <c r="N7" i="61"/>
  <c r="V6" i="61"/>
  <c r="J6" i="61"/>
  <c r="R5" i="61"/>
  <c r="Z4" i="61"/>
  <c r="N4" i="61"/>
  <c r="Z3" i="61"/>
  <c r="N3" i="61"/>
  <c r="U15" i="61"/>
  <c r="I15" i="61"/>
  <c r="Q14" i="61"/>
  <c r="Y13" i="61"/>
  <c r="M13" i="61"/>
  <c r="U12" i="61"/>
  <c r="I12" i="61"/>
  <c r="Q11" i="61"/>
  <c r="Y10" i="61"/>
  <c r="M10" i="61"/>
  <c r="U9" i="61"/>
  <c r="I9" i="61"/>
  <c r="Q8" i="61"/>
  <c r="Y7" i="61"/>
  <c r="M7" i="61"/>
  <c r="U6" i="61"/>
  <c r="I6" i="61"/>
  <c r="Q5" i="61"/>
  <c r="Y4" i="61"/>
  <c r="M4" i="61"/>
  <c r="Y3" i="61"/>
  <c r="M3" i="61"/>
  <c r="T15" i="61"/>
  <c r="H15" i="61"/>
  <c r="P14" i="61"/>
  <c r="X13" i="61"/>
  <c r="L13" i="61"/>
  <c r="T12" i="61"/>
  <c r="H12" i="61"/>
  <c r="P11" i="61"/>
  <c r="X10" i="61"/>
  <c r="L10" i="61"/>
  <c r="T9" i="61"/>
  <c r="H9" i="61"/>
  <c r="P8" i="61"/>
  <c r="X7" i="61"/>
  <c r="L7" i="61"/>
  <c r="T6" i="61"/>
  <c r="H6" i="61"/>
  <c r="P5" i="61"/>
  <c r="X4" i="61"/>
  <c r="L4" i="61"/>
  <c r="B11" i="59"/>
  <c r="B11" i="58"/>
  <c r="AZ11" i="56" l="1"/>
  <c r="AZ10" i="56"/>
  <c r="AZ9" i="56"/>
  <c r="AZ8" i="56"/>
  <c r="B11" i="42" l="1"/>
  <c r="L11" i="55" l="1"/>
  <c r="B11" i="55"/>
  <c r="B11" i="53"/>
  <c r="B10" i="41"/>
  <c r="BL15" i="56"/>
  <c r="BL16" i="56"/>
  <c r="BL17" i="56"/>
  <c r="BL18" i="56"/>
  <c r="BL19" i="56"/>
  <c r="BL20" i="56"/>
  <c r="BL21" i="56"/>
  <c r="BL22" i="56"/>
  <c r="BL23" i="56"/>
  <c r="BL24" i="56"/>
  <c r="BL25" i="56"/>
  <c r="BL26" i="56"/>
  <c r="BL27" i="56"/>
  <c r="BL28" i="56"/>
  <c r="BL29" i="56"/>
  <c r="BL30" i="56"/>
  <c r="BL31" i="56"/>
  <c r="BL32" i="56"/>
  <c r="BL33" i="56"/>
  <c r="BL34" i="56"/>
  <c r="BL35" i="56"/>
  <c r="BL36" i="56"/>
  <c r="BL37" i="56"/>
  <c r="BL38" i="56"/>
  <c r="BL39" i="56"/>
  <c r="BL40" i="56"/>
  <c r="BL41" i="56"/>
  <c r="BL42" i="56"/>
  <c r="BL43" i="56"/>
  <c r="BL44" i="56"/>
  <c r="BL45" i="56"/>
  <c r="BL46" i="56"/>
  <c r="BL47" i="56"/>
  <c r="BL48" i="56"/>
  <c r="BL49" i="56"/>
  <c r="BL50" i="56"/>
  <c r="BL51" i="56"/>
  <c r="BL52" i="56"/>
  <c r="BL53" i="56"/>
  <c r="BL54" i="56"/>
  <c r="BL55" i="56"/>
  <c r="BL56" i="56"/>
  <c r="BL57" i="56"/>
  <c r="BL58" i="56"/>
  <c r="BL59" i="56"/>
  <c r="BL60" i="56"/>
  <c r="BL61" i="56"/>
  <c r="BL62" i="56"/>
  <c r="BL63" i="56"/>
  <c r="BL64" i="56"/>
  <c r="BL65" i="56"/>
  <c r="BL66" i="56"/>
  <c r="BL67" i="56"/>
  <c r="BL68" i="56"/>
  <c r="BL69" i="56"/>
  <c r="BL70" i="56"/>
  <c r="BL71" i="56"/>
  <c r="BL72" i="56"/>
  <c r="BL73" i="56"/>
  <c r="BL74" i="56"/>
  <c r="BL75" i="56"/>
  <c r="BL76" i="56"/>
  <c r="BL77" i="56"/>
  <c r="BL78" i="56"/>
  <c r="BL79" i="56"/>
  <c r="BL80" i="56"/>
  <c r="BL81" i="56"/>
  <c r="BL82" i="56"/>
  <c r="BL83" i="56"/>
  <c r="BL84" i="56"/>
  <c r="BL85" i="56"/>
  <c r="BL86" i="56"/>
  <c r="BL87" i="56"/>
  <c r="BL88" i="56"/>
  <c r="BL89" i="56"/>
  <c r="BL90" i="56"/>
  <c r="BL91" i="56"/>
  <c r="BL92" i="56"/>
  <c r="BL93" i="56"/>
  <c r="BL94" i="56"/>
  <c r="BL95" i="56"/>
  <c r="BL96" i="56"/>
  <c r="BL97" i="56"/>
  <c r="BL98" i="56"/>
  <c r="BL99" i="56"/>
  <c r="BL100" i="56"/>
  <c r="BL101" i="56"/>
  <c r="BL102" i="56"/>
  <c r="BL103" i="56"/>
  <c r="BL104" i="56"/>
  <c r="BL105" i="56"/>
  <c r="BL106" i="56"/>
  <c r="BL107" i="56"/>
  <c r="BL108" i="56"/>
  <c r="BL109" i="56"/>
  <c r="BL110" i="56"/>
  <c r="BL111" i="56"/>
  <c r="BL112" i="56"/>
  <c r="BL113" i="56"/>
  <c r="BL114" i="56"/>
  <c r="BL115" i="56"/>
  <c r="BL116" i="56"/>
  <c r="BL117" i="56"/>
  <c r="BL118" i="56"/>
  <c r="BL119" i="56"/>
  <c r="BL120" i="56"/>
  <c r="BL121" i="56"/>
  <c r="BL122" i="56"/>
  <c r="BL123" i="56"/>
  <c r="BL124" i="56"/>
  <c r="BL125" i="56"/>
  <c r="BL126" i="56"/>
  <c r="BL127" i="56"/>
  <c r="BL128" i="56"/>
  <c r="BL129" i="56"/>
  <c r="BL130" i="56"/>
  <c r="BL131" i="56"/>
  <c r="BL132" i="56"/>
  <c r="BL133" i="56"/>
  <c r="BL134" i="56"/>
  <c r="BL135" i="56"/>
  <c r="BL136" i="56"/>
  <c r="BL137" i="56"/>
  <c r="BL138" i="56"/>
  <c r="BL139" i="56"/>
  <c r="BL140" i="56"/>
  <c r="BL141" i="56"/>
  <c r="BL142" i="56"/>
  <c r="BL143" i="56"/>
  <c r="BL144" i="56"/>
  <c r="BL145" i="56"/>
  <c r="BL146" i="56"/>
  <c r="BL147" i="56"/>
  <c r="BL148" i="56"/>
  <c r="BL149" i="56"/>
  <c r="BL150" i="56"/>
  <c r="BL151" i="56"/>
  <c r="BL152" i="56"/>
  <c r="BL153" i="56"/>
  <c r="BL154" i="56"/>
  <c r="BL155" i="56"/>
  <c r="BL156" i="56"/>
  <c r="BL157" i="56"/>
  <c r="BL158" i="56"/>
  <c r="BL159" i="56"/>
  <c r="BL160" i="56"/>
  <c r="BL161" i="56"/>
  <c r="BL162" i="56"/>
  <c r="BL163" i="56"/>
  <c r="BL164" i="56"/>
  <c r="BL165" i="56"/>
  <c r="BL166" i="56"/>
  <c r="BL167" i="56"/>
  <c r="BL168" i="56"/>
  <c r="BL169" i="56"/>
  <c r="BL170" i="56"/>
  <c r="BL171" i="56"/>
  <c r="BL172" i="56"/>
  <c r="BL173" i="56"/>
  <c r="BL174" i="56"/>
  <c r="BL175" i="56"/>
  <c r="BL176" i="56"/>
  <c r="BL177" i="56"/>
  <c r="BL178" i="56"/>
  <c r="BL179" i="56"/>
  <c r="BL180" i="56"/>
  <c r="BL181" i="56"/>
  <c r="BL182" i="56"/>
  <c r="BL183" i="56"/>
  <c r="BL184" i="56"/>
  <c r="BL185" i="56"/>
  <c r="BL186" i="56"/>
  <c r="BL187" i="56"/>
  <c r="BL188" i="56"/>
  <c r="BL189" i="56"/>
  <c r="BL190" i="56"/>
  <c r="BL191" i="56"/>
  <c r="BL192" i="56"/>
  <c r="BL193" i="56"/>
  <c r="BL194" i="56"/>
  <c r="BL195" i="56"/>
  <c r="BL196" i="56"/>
  <c r="BL197" i="56"/>
  <c r="BL198" i="56"/>
  <c r="BL199" i="56"/>
  <c r="BL200" i="56"/>
  <c r="BL201" i="56"/>
  <c r="BL202" i="56"/>
  <c r="BL203" i="56"/>
  <c r="BL204" i="56"/>
  <c r="BL205" i="56"/>
  <c r="BL206" i="56"/>
  <c r="BL207" i="56"/>
  <c r="BL208" i="56"/>
  <c r="BL209" i="56"/>
  <c r="AZ12" i="56"/>
  <c r="AZ17" i="56"/>
  <c r="AZ18" i="56"/>
  <c r="AZ19" i="56"/>
  <c r="AZ20" i="56"/>
  <c r="AZ21" i="56"/>
  <c r="AZ22" i="56"/>
  <c r="AZ23" i="56"/>
  <c r="AZ24" i="56"/>
  <c r="AZ25" i="56"/>
  <c r="AZ26" i="56"/>
  <c r="AZ27" i="56"/>
  <c r="AZ28" i="56"/>
  <c r="AZ29" i="56"/>
  <c r="AZ30" i="56"/>
  <c r="AZ31" i="56"/>
  <c r="AZ32" i="56"/>
  <c r="AZ33" i="56"/>
  <c r="AZ34" i="56"/>
  <c r="AZ35" i="56"/>
  <c r="AZ36" i="56"/>
  <c r="AZ37" i="56"/>
  <c r="AZ38" i="56"/>
  <c r="AZ39" i="56"/>
  <c r="AZ40" i="56"/>
  <c r="AZ41" i="56"/>
  <c r="AZ42" i="56"/>
  <c r="AZ43" i="56"/>
  <c r="AZ44" i="56"/>
  <c r="AZ45" i="56"/>
  <c r="AZ46" i="56"/>
  <c r="AZ47" i="56"/>
  <c r="AZ48" i="56"/>
  <c r="AZ49" i="56"/>
  <c r="AZ50" i="56"/>
  <c r="AZ51" i="56"/>
  <c r="AZ52" i="56"/>
  <c r="AZ53" i="56"/>
  <c r="AZ54" i="56"/>
  <c r="AZ55" i="56"/>
  <c r="AZ56" i="56"/>
  <c r="AZ57" i="56"/>
  <c r="AZ58" i="56"/>
  <c r="AZ59" i="56"/>
  <c r="AZ60" i="56"/>
  <c r="AZ61" i="56"/>
  <c r="AZ62" i="56"/>
  <c r="AZ63" i="56"/>
  <c r="AZ64" i="56"/>
  <c r="AZ65" i="56"/>
  <c r="AZ66" i="56"/>
  <c r="AZ67" i="56"/>
  <c r="AZ68" i="56"/>
  <c r="AZ69" i="56"/>
  <c r="AZ70" i="56"/>
  <c r="AZ71" i="56"/>
  <c r="AZ72" i="56"/>
  <c r="AZ73" i="56"/>
  <c r="AZ74" i="56"/>
  <c r="AZ75" i="56"/>
  <c r="AZ76" i="56"/>
  <c r="AZ77" i="56"/>
  <c r="AZ78" i="56"/>
  <c r="AZ79" i="56"/>
  <c r="AZ80" i="56"/>
  <c r="AZ81" i="56"/>
  <c r="DW3" i="56"/>
  <c r="DW7" i="56"/>
  <c r="DW8" i="56"/>
  <c r="DW9" i="56"/>
  <c r="DW10" i="56"/>
  <c r="DW11" i="56"/>
  <c r="DW12" i="56"/>
  <c r="DW13" i="56"/>
  <c r="DW14" i="56"/>
  <c r="DW15" i="56"/>
  <c r="D2" i="56"/>
  <c r="D30" i="56"/>
  <c r="D44" i="56"/>
  <c r="D58" i="56"/>
  <c r="D59" i="56"/>
  <c r="D60" i="56"/>
  <c r="D61" i="56"/>
  <c r="D62" i="56"/>
  <c r="D63" i="56"/>
  <c r="D64" i="56"/>
  <c r="D65" i="56"/>
  <c r="D66" i="56"/>
  <c r="D67" i="56"/>
  <c r="D68" i="56"/>
  <c r="D69" i="56"/>
  <c r="D70" i="56"/>
  <c r="D71" i="56"/>
  <c r="D72" i="56"/>
  <c r="D73" i="56"/>
  <c r="D74" i="56"/>
  <c r="D75" i="56"/>
  <c r="D76" i="56"/>
  <c r="D77" i="56"/>
  <c r="D78" i="56"/>
  <c r="D79" i="56"/>
  <c r="D80" i="56"/>
  <c r="D81" i="56"/>
  <c r="D82" i="56"/>
  <c r="D83" i="56"/>
  <c r="D84" i="56"/>
  <c r="D85" i="56"/>
  <c r="D86" i="56"/>
  <c r="D87" i="56"/>
  <c r="D88" i="56"/>
  <c r="D89" i="56"/>
  <c r="D90" i="56"/>
  <c r="D91" i="56"/>
  <c r="D92" i="56"/>
  <c r="D93" i="56"/>
  <c r="D94" i="56"/>
  <c r="D95" i="56"/>
  <c r="D96" i="56"/>
  <c r="D97" i="56"/>
  <c r="D98" i="56"/>
  <c r="D99" i="56"/>
  <c r="D100" i="56"/>
  <c r="D101" i="56"/>
  <c r="D102" i="56"/>
  <c r="D103" i="56"/>
  <c r="D104" i="56"/>
  <c r="D105" i="56"/>
  <c r="D106" i="56"/>
  <c r="D107" i="56"/>
  <c r="D108" i="56"/>
  <c r="D109" i="56"/>
  <c r="D110" i="56"/>
  <c r="D111" i="56"/>
  <c r="D112" i="56"/>
  <c r="D113" i="56"/>
  <c r="D114" i="56"/>
  <c r="D115" i="56"/>
  <c r="D116" i="56"/>
  <c r="D117" i="56"/>
  <c r="D118" i="56"/>
  <c r="D119" i="56"/>
  <c r="D120" i="56"/>
  <c r="D121" i="56"/>
  <c r="D122" i="56"/>
  <c r="D123" i="56"/>
  <c r="D124" i="56"/>
  <c r="D125" i="56"/>
  <c r="D126" i="56"/>
  <c r="D127" i="56"/>
  <c r="D128" i="56"/>
  <c r="D129" i="56"/>
  <c r="D130" i="56"/>
  <c r="D131" i="56"/>
  <c r="D132" i="56"/>
  <c r="D133" i="56"/>
  <c r="D134" i="56"/>
  <c r="D135" i="56"/>
  <c r="D136" i="56"/>
  <c r="D137" i="56"/>
  <c r="D138" i="56"/>
  <c r="D139" i="56"/>
  <c r="D140" i="56"/>
  <c r="D141" i="56"/>
  <c r="D142" i="56"/>
  <c r="D143" i="56"/>
  <c r="D144" i="56"/>
  <c r="D145" i="56"/>
  <c r="D146" i="56"/>
  <c r="D147" i="56"/>
  <c r="D148" i="56"/>
  <c r="D149" i="56"/>
  <c r="D150" i="56"/>
  <c r="D151" i="56"/>
  <c r="D152" i="56"/>
  <c r="D153" i="56"/>
  <c r="D154" i="56"/>
  <c r="D155" i="56"/>
  <c r="D156" i="56"/>
  <c r="D157" i="56"/>
  <c r="D158" i="56"/>
  <c r="D159" i="56"/>
  <c r="D160" i="56"/>
  <c r="D161" i="56"/>
  <c r="D162" i="56"/>
  <c r="D163" i="56"/>
  <c r="D164" i="56"/>
  <c r="D165" i="56"/>
  <c r="D166" i="56"/>
  <c r="D167" i="56"/>
  <c r="D168" i="56"/>
  <c r="D169" i="56"/>
  <c r="D170" i="56"/>
  <c r="D171" i="56"/>
  <c r="D172" i="56"/>
  <c r="D173" i="56"/>
  <c r="D174" i="56"/>
  <c r="D175" i="56"/>
  <c r="D176" i="56"/>
  <c r="D177" i="56"/>
  <c r="D178" i="56"/>
  <c r="D179" i="56"/>
  <c r="D180" i="56"/>
  <c r="D181" i="56"/>
  <c r="D182" i="56"/>
  <c r="D183" i="56"/>
  <c r="D184" i="56"/>
  <c r="D185" i="56"/>
  <c r="D186" i="56"/>
  <c r="D187" i="56"/>
  <c r="D188" i="56"/>
  <c r="D189" i="56"/>
  <c r="D190" i="56"/>
  <c r="D191" i="56"/>
  <c r="D192" i="56"/>
  <c r="D193" i="56"/>
  <c r="D194" i="56"/>
  <c r="D195" i="56"/>
  <c r="D196" i="56"/>
  <c r="D197" i="56"/>
  <c r="D198" i="56"/>
  <c r="D199" i="56"/>
  <c r="D200" i="56"/>
  <c r="D201" i="56"/>
  <c r="D202" i="56"/>
  <c r="D203" i="56"/>
  <c r="D204" i="56"/>
  <c r="D205" i="56"/>
  <c r="D206" i="56"/>
  <c r="D207" i="56"/>
  <c r="D208" i="56"/>
  <c r="D209" i="56"/>
  <c r="D210" i="56"/>
  <c r="D211" i="56"/>
  <c r="D212" i="56"/>
  <c r="D213" i="56"/>
  <c r="D214" i="56"/>
  <c r="D215" i="56"/>
  <c r="D216" i="56"/>
  <c r="D217" i="56"/>
  <c r="D218" i="56"/>
  <c r="D219" i="56"/>
  <c r="D220" i="56"/>
  <c r="D221" i="56"/>
  <c r="D222" i="56"/>
  <c r="D223" i="56"/>
  <c r="D224" i="56"/>
  <c r="C14" i="41" l="1"/>
  <c r="C26" i="41"/>
  <c r="Q16" i="48"/>
  <c r="M16" i="48"/>
  <c r="I16" i="48"/>
  <c r="E16" i="48"/>
  <c r="P16" i="48"/>
  <c r="L16" i="48"/>
  <c r="H16" i="48"/>
  <c r="D16" i="48"/>
  <c r="O16" i="48"/>
  <c r="K16" i="48"/>
  <c r="G16" i="48"/>
  <c r="C16" i="48"/>
  <c r="R16" i="48"/>
  <c r="N16" i="48"/>
  <c r="J16" i="48"/>
  <c r="F16" i="48"/>
  <c r="F16" i="55"/>
  <c r="O20" i="41"/>
  <c r="E16" i="55"/>
  <c r="I15" i="55"/>
  <c r="H17" i="55"/>
  <c r="D16" i="55"/>
  <c r="I15" i="41"/>
  <c r="J15" i="55"/>
  <c r="G17" i="55"/>
  <c r="C16" i="55"/>
  <c r="J18" i="55"/>
  <c r="F17" i="55"/>
  <c r="I18" i="55"/>
  <c r="E17" i="55"/>
  <c r="K23" i="53"/>
  <c r="H18" i="55"/>
  <c r="D17" i="55"/>
  <c r="I17" i="55"/>
  <c r="G18" i="55"/>
  <c r="C17" i="55"/>
  <c r="K27" i="53"/>
  <c r="C15" i="55"/>
  <c r="F18" i="55"/>
  <c r="J16" i="55"/>
  <c r="D15" i="55"/>
  <c r="E18" i="55"/>
  <c r="I16" i="55"/>
  <c r="E15" i="55"/>
  <c r="D18" i="55"/>
  <c r="H16" i="55"/>
  <c r="H15" i="55"/>
  <c r="F15" i="55"/>
  <c r="C18" i="55"/>
  <c r="G16" i="55"/>
  <c r="G15" i="55"/>
  <c r="J17" i="55"/>
  <c r="K15" i="53"/>
  <c r="V27" i="53"/>
  <c r="L15" i="53"/>
  <c r="M15" i="53"/>
  <c r="Q16" i="53"/>
  <c r="O18" i="53"/>
  <c r="C21" i="53"/>
  <c r="G15" i="53"/>
  <c r="P16" i="53"/>
  <c r="K18" i="53"/>
  <c r="S20" i="53"/>
  <c r="G23" i="53"/>
  <c r="S16" i="53"/>
  <c r="S18" i="53"/>
  <c r="G21" i="53"/>
  <c r="O23" i="53"/>
  <c r="C17" i="53"/>
  <c r="C19" i="53"/>
  <c r="K21" i="53"/>
  <c r="S23" i="53"/>
  <c r="O15" i="53"/>
  <c r="G17" i="53"/>
  <c r="G19" i="53"/>
  <c r="O21" i="53"/>
  <c r="C24" i="53"/>
  <c r="S15" i="53"/>
  <c r="H17" i="53"/>
  <c r="K19" i="53"/>
  <c r="S21" i="53"/>
  <c r="G24" i="53"/>
  <c r="C16" i="53"/>
  <c r="I17" i="53"/>
  <c r="O19" i="53"/>
  <c r="C22" i="53"/>
  <c r="K24" i="53"/>
  <c r="D16" i="53"/>
  <c r="K17" i="53"/>
  <c r="S19" i="53"/>
  <c r="G22" i="53"/>
  <c r="C25" i="53"/>
  <c r="E16" i="53"/>
  <c r="O17" i="53"/>
  <c r="C20" i="53"/>
  <c r="K22" i="53"/>
  <c r="O25" i="53"/>
  <c r="G16" i="53"/>
  <c r="S17" i="53"/>
  <c r="G20" i="53"/>
  <c r="O22" i="53"/>
  <c r="G26" i="53"/>
  <c r="K16" i="53"/>
  <c r="C18" i="53"/>
  <c r="K20" i="53"/>
  <c r="S22" i="53"/>
  <c r="S26" i="53"/>
  <c r="O16" i="53"/>
  <c r="G18" i="53"/>
  <c r="O20" i="53"/>
  <c r="C23" i="53"/>
  <c r="T17" i="53"/>
  <c r="L18" i="53"/>
  <c r="D19" i="53"/>
  <c r="P19" i="53"/>
  <c r="H20" i="53"/>
  <c r="T20" i="53"/>
  <c r="L21" i="53"/>
  <c r="D22" i="53"/>
  <c r="P22" i="53"/>
  <c r="H23" i="53"/>
  <c r="T23" i="53"/>
  <c r="L24" i="53"/>
  <c r="D25" i="53"/>
  <c r="P25" i="53"/>
  <c r="H26" i="53"/>
  <c r="T26" i="53"/>
  <c r="L27" i="53"/>
  <c r="U17" i="53"/>
  <c r="M18" i="53"/>
  <c r="E19" i="53"/>
  <c r="Q19" i="53"/>
  <c r="I20" i="53"/>
  <c r="U20" i="53"/>
  <c r="M21" i="53"/>
  <c r="E22" i="53"/>
  <c r="Q22" i="53"/>
  <c r="I23" i="53"/>
  <c r="U23" i="53"/>
  <c r="M24" i="53"/>
  <c r="E25" i="53"/>
  <c r="Q25" i="53"/>
  <c r="I26" i="53"/>
  <c r="U26" i="53"/>
  <c r="M27" i="53"/>
  <c r="N15" i="53"/>
  <c r="F16" i="53"/>
  <c r="R16" i="53"/>
  <c r="J17" i="53"/>
  <c r="V17" i="53"/>
  <c r="N18" i="53"/>
  <c r="F19" i="53"/>
  <c r="R19" i="53"/>
  <c r="J20" i="53"/>
  <c r="V20" i="53"/>
  <c r="N21" i="53"/>
  <c r="F22" i="53"/>
  <c r="R22" i="53"/>
  <c r="J23" i="53"/>
  <c r="V23" i="53"/>
  <c r="N24" i="53"/>
  <c r="F25" i="53"/>
  <c r="R25" i="53"/>
  <c r="J26" i="53"/>
  <c r="V26" i="53"/>
  <c r="N27" i="53"/>
  <c r="O24" i="53"/>
  <c r="G25" i="53"/>
  <c r="S25" i="53"/>
  <c r="K26" i="53"/>
  <c r="C27" i="53"/>
  <c r="O27" i="53"/>
  <c r="D15" i="53"/>
  <c r="P15" i="53"/>
  <c r="H16" i="53"/>
  <c r="T16" i="53"/>
  <c r="L17" i="53"/>
  <c r="D18" i="53"/>
  <c r="P18" i="53"/>
  <c r="H19" i="53"/>
  <c r="T19" i="53"/>
  <c r="L20" i="53"/>
  <c r="D21" i="53"/>
  <c r="P21" i="53"/>
  <c r="H22" i="53"/>
  <c r="T22" i="53"/>
  <c r="L23" i="53"/>
  <c r="D24" i="53"/>
  <c r="P24" i="53"/>
  <c r="H25" i="53"/>
  <c r="T25" i="53"/>
  <c r="L26" i="53"/>
  <c r="D27" i="53"/>
  <c r="P27" i="53"/>
  <c r="E15" i="53"/>
  <c r="Q15" i="53"/>
  <c r="I16" i="53"/>
  <c r="U16" i="53"/>
  <c r="M17" i="53"/>
  <c r="E18" i="53"/>
  <c r="Q18" i="53"/>
  <c r="I19" i="53"/>
  <c r="U19" i="53"/>
  <c r="M20" i="53"/>
  <c r="E21" i="53"/>
  <c r="Q21" i="53"/>
  <c r="I22" i="53"/>
  <c r="U22" i="53"/>
  <c r="M23" i="53"/>
  <c r="E24" i="53"/>
  <c r="Q24" i="53"/>
  <c r="I25" i="53"/>
  <c r="U25" i="53"/>
  <c r="M26" i="53"/>
  <c r="E27" i="53"/>
  <c r="Q27" i="53"/>
  <c r="F15" i="53"/>
  <c r="R15" i="53"/>
  <c r="J16" i="53"/>
  <c r="V16" i="53"/>
  <c r="N17" i="53"/>
  <c r="F18" i="53"/>
  <c r="R18" i="53"/>
  <c r="J19" i="53"/>
  <c r="V19" i="53"/>
  <c r="N20" i="53"/>
  <c r="F21" i="53"/>
  <c r="R21" i="53"/>
  <c r="J22" i="53"/>
  <c r="V22" i="53"/>
  <c r="N23" i="53"/>
  <c r="F24" i="53"/>
  <c r="R24" i="53"/>
  <c r="J25" i="53"/>
  <c r="V25" i="53"/>
  <c r="N26" i="53"/>
  <c r="F27" i="53"/>
  <c r="R27" i="53"/>
  <c r="S24" i="53"/>
  <c r="K25" i="53"/>
  <c r="C26" i="53"/>
  <c r="O26" i="53"/>
  <c r="G27" i="53"/>
  <c r="S27" i="53"/>
  <c r="H15" i="53"/>
  <c r="T15" i="53"/>
  <c r="L16" i="53"/>
  <c r="D17" i="53"/>
  <c r="P17" i="53"/>
  <c r="H18" i="53"/>
  <c r="T18" i="53"/>
  <c r="L19" i="53"/>
  <c r="D20" i="53"/>
  <c r="P20" i="53"/>
  <c r="H21" i="53"/>
  <c r="T21" i="53"/>
  <c r="L22" i="53"/>
  <c r="D23" i="53"/>
  <c r="P23" i="53"/>
  <c r="H24" i="53"/>
  <c r="T24" i="53"/>
  <c r="L25" i="53"/>
  <c r="D26" i="53"/>
  <c r="P26" i="53"/>
  <c r="H27" i="53"/>
  <c r="T27" i="53"/>
  <c r="I15" i="53"/>
  <c r="U15" i="53"/>
  <c r="M16" i="53"/>
  <c r="E17" i="53"/>
  <c r="Q17" i="53"/>
  <c r="I18" i="53"/>
  <c r="U18" i="53"/>
  <c r="M19" i="53"/>
  <c r="E20" i="53"/>
  <c r="Q20" i="53"/>
  <c r="I21" i="53"/>
  <c r="U21" i="53"/>
  <c r="M22" i="53"/>
  <c r="E23" i="53"/>
  <c r="Q23" i="53"/>
  <c r="I24" i="53"/>
  <c r="U24" i="53"/>
  <c r="M25" i="53"/>
  <c r="E26" i="53"/>
  <c r="Q26" i="53"/>
  <c r="I27" i="53"/>
  <c r="U27" i="53"/>
  <c r="J15" i="53"/>
  <c r="V15" i="53"/>
  <c r="N16" i="53"/>
  <c r="F17" i="53"/>
  <c r="R17" i="53"/>
  <c r="J18" i="53"/>
  <c r="V18" i="53"/>
  <c r="N19" i="53"/>
  <c r="F20" i="53"/>
  <c r="R20" i="53"/>
  <c r="J21" i="53"/>
  <c r="V21" i="53"/>
  <c r="N22" i="53"/>
  <c r="F23" i="53"/>
  <c r="R23" i="53"/>
  <c r="J24" i="53"/>
  <c r="V24" i="53"/>
  <c r="N25" i="53"/>
  <c r="F26" i="53"/>
  <c r="R26" i="53"/>
  <c r="J27" i="53"/>
  <c r="G21" i="41"/>
  <c r="E14" i="41"/>
  <c r="Q14" i="41"/>
  <c r="P26" i="41"/>
  <c r="D26" i="41"/>
  <c r="L25" i="41"/>
  <c r="T24" i="41"/>
  <c r="H24" i="41"/>
  <c r="P23" i="41"/>
  <c r="D23" i="41"/>
  <c r="L22" i="41"/>
  <c r="T21" i="41"/>
  <c r="H21" i="41"/>
  <c r="P20" i="41"/>
  <c r="D20" i="41"/>
  <c r="L19" i="41"/>
  <c r="T18" i="41"/>
  <c r="H18" i="41"/>
  <c r="P17" i="41"/>
  <c r="D17" i="41"/>
  <c r="L16" i="41"/>
  <c r="T15" i="41"/>
  <c r="H15" i="41"/>
  <c r="C17" i="41"/>
  <c r="G14" i="41"/>
  <c r="S14" i="41"/>
  <c r="N26" i="41"/>
  <c r="V25" i="41"/>
  <c r="J25" i="41"/>
  <c r="R24" i="41"/>
  <c r="F24" i="41"/>
  <c r="N23" i="41"/>
  <c r="V22" i="41"/>
  <c r="J22" i="41"/>
  <c r="R21" i="41"/>
  <c r="F21" i="41"/>
  <c r="N20" i="41"/>
  <c r="V19" i="41"/>
  <c r="J19" i="41"/>
  <c r="R18" i="41"/>
  <c r="F18" i="41"/>
  <c r="N17" i="41"/>
  <c r="V16" i="41"/>
  <c r="J16" i="41"/>
  <c r="R15" i="41"/>
  <c r="F15" i="41"/>
  <c r="G24" i="41"/>
  <c r="G18" i="41"/>
  <c r="H14" i="41"/>
  <c r="T14" i="41"/>
  <c r="M26" i="41"/>
  <c r="U25" i="41"/>
  <c r="I25" i="41"/>
  <c r="Q24" i="41"/>
  <c r="E24" i="41"/>
  <c r="M23" i="41"/>
  <c r="U22" i="41"/>
  <c r="I22" i="41"/>
  <c r="Q21" i="41"/>
  <c r="E21" i="41"/>
  <c r="M20" i="41"/>
  <c r="U19" i="41"/>
  <c r="I19" i="41"/>
  <c r="Q18" i="41"/>
  <c r="E18" i="41"/>
  <c r="M17" i="41"/>
  <c r="U16" i="41"/>
  <c r="I16" i="41"/>
  <c r="Q15" i="41"/>
  <c r="E15" i="41"/>
  <c r="R14" i="41"/>
  <c r="K16" i="41"/>
  <c r="I14" i="41"/>
  <c r="U14" i="41"/>
  <c r="L26" i="41"/>
  <c r="T25" i="41"/>
  <c r="H25" i="41"/>
  <c r="P24" i="41"/>
  <c r="D24" i="41"/>
  <c r="L23" i="41"/>
  <c r="T22" i="41"/>
  <c r="H22" i="41"/>
  <c r="P21" i="41"/>
  <c r="D21" i="41"/>
  <c r="L20" i="41"/>
  <c r="T19" i="41"/>
  <c r="H19" i="41"/>
  <c r="P18" i="41"/>
  <c r="D18" i="41"/>
  <c r="L17" i="41"/>
  <c r="T16" i="41"/>
  <c r="H16" i="41"/>
  <c r="P15" i="41"/>
  <c r="D15" i="41"/>
  <c r="O23" i="41"/>
  <c r="G15" i="41"/>
  <c r="J14" i="41"/>
  <c r="V14" i="41"/>
  <c r="K26" i="41"/>
  <c r="S25" i="41"/>
  <c r="G25" i="41"/>
  <c r="O24" i="41"/>
  <c r="C24" i="41"/>
  <c r="K23" i="41"/>
  <c r="S22" i="41"/>
  <c r="G22" i="41"/>
  <c r="O21" i="41"/>
  <c r="C21" i="41"/>
  <c r="K20" i="41"/>
  <c r="S19" i="41"/>
  <c r="G19" i="41"/>
  <c r="O18" i="41"/>
  <c r="C18" i="41"/>
  <c r="K17" i="41"/>
  <c r="S16" i="41"/>
  <c r="G16" i="41"/>
  <c r="O15" i="41"/>
  <c r="C15" i="41"/>
  <c r="C23" i="41"/>
  <c r="S18" i="41"/>
  <c r="K14" i="41"/>
  <c r="V26" i="41"/>
  <c r="J26" i="41"/>
  <c r="R25" i="41"/>
  <c r="F25" i="41"/>
  <c r="N24" i="41"/>
  <c r="V23" i="41"/>
  <c r="J23" i="41"/>
  <c r="R22" i="41"/>
  <c r="F22" i="41"/>
  <c r="N21" i="41"/>
  <c r="V20" i="41"/>
  <c r="J20" i="41"/>
  <c r="R19" i="41"/>
  <c r="F19" i="41"/>
  <c r="N18" i="41"/>
  <c r="V17" i="41"/>
  <c r="J17" i="41"/>
  <c r="R16" i="41"/>
  <c r="F16" i="41"/>
  <c r="N15" i="41"/>
  <c r="K22" i="41"/>
  <c r="S15" i="41"/>
  <c r="L14" i="41"/>
  <c r="U26" i="41"/>
  <c r="I26" i="41"/>
  <c r="Q25" i="41"/>
  <c r="E25" i="41"/>
  <c r="M24" i="41"/>
  <c r="U23" i="41"/>
  <c r="I23" i="41"/>
  <c r="Q22" i="41"/>
  <c r="E22" i="41"/>
  <c r="M21" i="41"/>
  <c r="U20" i="41"/>
  <c r="I20" i="41"/>
  <c r="Q19" i="41"/>
  <c r="E19" i="41"/>
  <c r="M18" i="41"/>
  <c r="U17" i="41"/>
  <c r="I17" i="41"/>
  <c r="Q16" i="41"/>
  <c r="E16" i="41"/>
  <c r="M15" i="41"/>
  <c r="F14" i="41"/>
  <c r="S21" i="41"/>
  <c r="O17" i="41"/>
  <c r="M14" i="41"/>
  <c r="T26" i="41"/>
  <c r="H26" i="41"/>
  <c r="P25" i="41"/>
  <c r="D25" i="41"/>
  <c r="L24" i="41"/>
  <c r="T23" i="41"/>
  <c r="H23" i="41"/>
  <c r="P22" i="41"/>
  <c r="D22" i="41"/>
  <c r="L21" i="41"/>
  <c r="T20" i="41"/>
  <c r="H20" i="41"/>
  <c r="P19" i="41"/>
  <c r="D19" i="41"/>
  <c r="L18" i="41"/>
  <c r="T17" i="41"/>
  <c r="H17" i="41"/>
  <c r="P16" i="41"/>
  <c r="D16" i="41"/>
  <c r="L15" i="41"/>
  <c r="O26" i="41"/>
  <c r="K19" i="41"/>
  <c r="N14" i="41"/>
  <c r="S26" i="41"/>
  <c r="G26" i="41"/>
  <c r="O25" i="41"/>
  <c r="C25" i="41"/>
  <c r="K24" i="41"/>
  <c r="S23" i="41"/>
  <c r="G23" i="41"/>
  <c r="O22" i="41"/>
  <c r="C22" i="41"/>
  <c r="K21" i="41"/>
  <c r="S20" i="41"/>
  <c r="G20" i="41"/>
  <c r="O19" i="41"/>
  <c r="C19" i="41"/>
  <c r="K18" i="41"/>
  <c r="S17" i="41"/>
  <c r="G17" i="41"/>
  <c r="O16" i="41"/>
  <c r="C16" i="41"/>
  <c r="K15" i="41"/>
  <c r="K25" i="41"/>
  <c r="C20" i="41"/>
  <c r="O14" i="41"/>
  <c r="R26" i="41"/>
  <c r="F26" i="41"/>
  <c r="N25" i="41"/>
  <c r="V24" i="41"/>
  <c r="J24" i="41"/>
  <c r="R23" i="41"/>
  <c r="F23" i="41"/>
  <c r="N22" i="41"/>
  <c r="V21" i="41"/>
  <c r="J21" i="41"/>
  <c r="R20" i="41"/>
  <c r="F20" i="41"/>
  <c r="N19" i="41"/>
  <c r="V18" i="41"/>
  <c r="J18" i="41"/>
  <c r="R17" i="41"/>
  <c r="F17" i="41"/>
  <c r="N16" i="41"/>
  <c r="V15" i="41"/>
  <c r="J15" i="41"/>
  <c r="S24" i="41"/>
  <c r="D14" i="41"/>
  <c r="P14" i="41"/>
  <c r="Q26" i="41"/>
  <c r="E26" i="41"/>
  <c r="M25" i="41"/>
  <c r="U24" i="41"/>
  <c r="I24" i="41"/>
  <c r="Q23" i="41"/>
  <c r="E23" i="41"/>
  <c r="M22" i="41"/>
  <c r="U21" i="41"/>
  <c r="I21" i="41"/>
  <c r="Q20" i="41"/>
  <c r="E20" i="41"/>
  <c r="M19" i="41"/>
  <c r="U18" i="41"/>
  <c r="I18" i="41"/>
  <c r="Q17" i="41"/>
  <c r="E17" i="41"/>
  <c r="M16" i="41"/>
  <c r="U15" i="41"/>
  <c r="C15" i="53" l="1"/>
</calcChain>
</file>

<file path=xl/sharedStrings.xml><?xml version="1.0" encoding="utf-8"?>
<sst xmlns="http://schemas.openxmlformats.org/spreadsheetml/2006/main" count="25988" uniqueCount="455">
  <si>
    <t>PACOTES</t>
  </si>
  <si>
    <t>SEDEX</t>
  </si>
  <si>
    <t>PAC</t>
  </si>
  <si>
    <t>MINI ENVIOS</t>
  </si>
  <si>
    <t>SEDEX 10 12</t>
  </si>
  <si>
    <t>SEDEX HOJE</t>
  </si>
  <si>
    <t>COLETA</t>
  </si>
  <si>
    <t>SEDEX PONTO DE COLETA</t>
  </si>
  <si>
    <t>PAC PONTO DE COLETA</t>
  </si>
  <si>
    <t>CLUBE CORREIOS</t>
  </si>
  <si>
    <t>Postagem Varejo</t>
  </si>
  <si>
    <t xml:space="preserve"> Peso (g)</t>
  </si>
  <si>
    <t>L1</t>
  </si>
  <si>
    <t>L2</t>
  </si>
  <si>
    <t>L3</t>
  </si>
  <si>
    <t>L4</t>
  </si>
  <si>
    <t>E1</t>
  </si>
  <si>
    <t>E2</t>
  </si>
  <si>
    <t>E3</t>
  </si>
  <si>
    <t>E4</t>
  </si>
  <si>
    <t>N1</t>
  </si>
  <si>
    <t>N2</t>
  </si>
  <si>
    <t>N3</t>
  </si>
  <si>
    <t>N4</t>
  </si>
  <si>
    <t>P1</t>
  </si>
  <si>
    <t>P2</t>
  </si>
  <si>
    <t>P3</t>
  </si>
  <si>
    <t>P4</t>
  </si>
  <si>
    <t>I1</t>
  </si>
  <si>
    <t>I2</t>
  </si>
  <si>
    <t>I3</t>
  </si>
  <si>
    <t>I4</t>
  </si>
  <si>
    <t>Peso (g)</t>
  </si>
  <si>
    <t>Peso (Kg)</t>
  </si>
  <si>
    <t>Serviço</t>
  </si>
  <si>
    <t>Código</t>
  </si>
  <si>
    <t>Qtde de objetos</t>
  </si>
  <si>
    <t>Preço</t>
  </si>
  <si>
    <t>Descrição</t>
  </si>
  <si>
    <t>BRONZE</t>
  </si>
  <si>
    <t>0 a 300</t>
  </si>
  <si>
    <t>0 a 500</t>
  </si>
  <si>
    <t>Até 1</t>
  </si>
  <si>
    <t>Coleta Agendada</t>
  </si>
  <si>
    <t>7789-5</t>
  </si>
  <si>
    <t>0 a 10</t>
  </si>
  <si>
    <t>Coleta domiciliar</t>
  </si>
  <si>
    <t>1ª Tentativa (Código: 7796-8)</t>
  </si>
  <si>
    <t>PRATA</t>
  </si>
  <si>
    <t>301 a 500</t>
  </si>
  <si>
    <t>501 a 1.000</t>
  </si>
  <si>
    <t>1 a 5</t>
  </si>
  <si>
    <t>Mais de 10</t>
  </si>
  <si>
    <t>2ª Tentativa (Código: 7799-2)</t>
  </si>
  <si>
    <t>OURO</t>
  </si>
  <si>
    <t>1.001 a 2.000</t>
  </si>
  <si>
    <t>5 a 10</t>
  </si>
  <si>
    <t>7788-7</t>
  </si>
  <si>
    <t>Check List</t>
  </si>
  <si>
    <t>Preenchimento de Check List (Código: 87)</t>
  </si>
  <si>
    <t>4,44 (por formulário)</t>
  </si>
  <si>
    <t>PLATINUM</t>
  </si>
  <si>
    <t>2.001 a 3.000</t>
  </si>
  <si>
    <t>Kg Adicional</t>
  </si>
  <si>
    <t>Coleta Programada</t>
  </si>
  <si>
    <t>4209-9</t>
  </si>
  <si>
    <t>DIAMANTE 1</t>
  </si>
  <si>
    <t>Postagem Industrial</t>
  </si>
  <si>
    <t>3.001 a 4.000</t>
  </si>
  <si>
    <t>DIAMANTE 2</t>
  </si>
  <si>
    <t>4.001 a 5.000</t>
  </si>
  <si>
    <t>Coleta no mesmo dia</t>
  </si>
  <si>
    <t>4210-2</t>
  </si>
  <si>
    <t>11 a 20</t>
  </si>
  <si>
    <t>1,52 / objeto</t>
  </si>
  <si>
    <t>DIAMANTE 3</t>
  </si>
  <si>
    <t>5.001 a 6.000</t>
  </si>
  <si>
    <t>21 a 30</t>
  </si>
  <si>
    <t>1,50 / objeto</t>
  </si>
  <si>
    <t>Qtde de coletas/mês</t>
  </si>
  <si>
    <t>Desconto</t>
  </si>
  <si>
    <t>DIAMANTE 4</t>
  </si>
  <si>
    <t>6.001 a 7.000</t>
  </si>
  <si>
    <t>31 a 40</t>
  </si>
  <si>
    <t>3.001 a 6.000</t>
  </si>
  <si>
    <t>INFINITE 1</t>
  </si>
  <si>
    <t>7.001 a 8.000</t>
  </si>
  <si>
    <t>41 a 50</t>
  </si>
  <si>
    <t>1,47 / objeto</t>
  </si>
  <si>
    <t>Acima de 6.000</t>
  </si>
  <si>
    <t>INFINITE 2</t>
  </si>
  <si>
    <t>8.001 a 9.000</t>
  </si>
  <si>
    <t>51 a 60</t>
  </si>
  <si>
    <t>1,46 / objeto</t>
  </si>
  <si>
    <t>INFINITE 3</t>
  </si>
  <si>
    <t>9.001 a 10.000</t>
  </si>
  <si>
    <t>61 a 70</t>
  </si>
  <si>
    <t>1,44 / objeto</t>
  </si>
  <si>
    <t>INFINITE 4</t>
  </si>
  <si>
    <t>71 a 80</t>
  </si>
  <si>
    <t>INFINITE 5</t>
  </si>
  <si>
    <t>Kg adicional</t>
  </si>
  <si>
    <t>81 a 90</t>
  </si>
  <si>
    <t>1,43 / objeto</t>
  </si>
  <si>
    <t>INFINITE 6</t>
  </si>
  <si>
    <t>91 a 100</t>
  </si>
  <si>
    <t>1,40 / objeto</t>
  </si>
  <si>
    <t>INFINITE 7</t>
  </si>
  <si>
    <t>Mais de 100</t>
  </si>
  <si>
    <t>1,39 / objeto</t>
  </si>
  <si>
    <t>INFINITE 8</t>
  </si>
  <si>
    <t>7790-9</t>
  </si>
  <si>
    <t>Unitizador</t>
  </si>
  <si>
    <t>35,97 / unitizador</t>
  </si>
  <si>
    <t>N/A</t>
  </si>
  <si>
    <t>ÍNDICE REAJUSTE 2024</t>
  </si>
  <si>
    <t>DIAMANTE START 1</t>
  </si>
  <si>
    <t>DIAMANTE START 2</t>
  </si>
  <si>
    <t>4,65 (por formulário)</t>
  </si>
  <si>
    <t xml:space="preserve">PRATA </t>
  </si>
  <si>
    <t>PLATINUM 1</t>
  </si>
  <si>
    <t>mini</t>
  </si>
  <si>
    <t>SEDEX 10</t>
  </si>
  <si>
    <t>SEDES HOJE VAR</t>
  </si>
  <si>
    <t>SEDEX HOJE IND</t>
  </si>
  <si>
    <t>Redutor</t>
  </si>
  <si>
    <t>Nome</t>
  </si>
  <si>
    <t>1,59 / objeto</t>
  </si>
  <si>
    <t>1,57 / objeto</t>
  </si>
  <si>
    <t>1,54 / objeto</t>
  </si>
  <si>
    <t>1,53 / objeto</t>
  </si>
  <si>
    <t>1,51 / objeto</t>
  </si>
  <si>
    <t>1,45 / objeto</t>
  </si>
  <si>
    <t>37,63 / unitizador</t>
  </si>
  <si>
    <t>Selecione o pacote:</t>
  </si>
  <si>
    <t>SEDEX CONTRATO</t>
  </si>
  <si>
    <t>Preços em R$</t>
  </si>
  <si>
    <t>Códigos:</t>
  </si>
  <si>
    <t>0322-0</t>
  </si>
  <si>
    <t>SEDEX CONTRATO AG</t>
  </si>
  <si>
    <t>Postagem Agências</t>
  </si>
  <si>
    <t>0315-8</t>
  </si>
  <si>
    <t>SEDEX 10 CONTRATO</t>
  </si>
  <si>
    <t>0318-2</t>
  </si>
  <si>
    <t>SEDEX 10 REVERSO</t>
  </si>
  <si>
    <t>0314-0</t>
  </si>
  <si>
    <t>SEDEX 12 CONTRATO</t>
  </si>
  <si>
    <t>0317-4</t>
  </si>
  <si>
    <t>SEDEX 12 REVERSO</t>
  </si>
  <si>
    <t>SEDEX Hoje Empresarial</t>
  </si>
  <si>
    <t>Postagem em Unidade Operacional (PLP)</t>
  </si>
  <si>
    <t>Vigência:</t>
  </si>
  <si>
    <t>0320-4</t>
  </si>
  <si>
    <t>0319-0</t>
  </si>
  <si>
    <t>SEDEX HOJE REVERSO</t>
  </si>
  <si>
    <t>0366-2</t>
  </si>
  <si>
    <t>0409-0</t>
  </si>
  <si>
    <t>PAC CONTRATO</t>
  </si>
  <si>
    <t>0329-8</t>
  </si>
  <si>
    <t>PAC CONTRATO AG</t>
  </si>
  <si>
    <t>0422-7</t>
  </si>
  <si>
    <t>CORREIOS MINI ENVIOS CTR AG</t>
  </si>
  <si>
    <t>0400-0</t>
  </si>
  <si>
    <t>PAC PC CONTRATO AG</t>
  </si>
  <si>
    <t>VIGÊNCIA:</t>
  </si>
  <si>
    <t>I N F O R M A Ç Õ E S    G E R A I S</t>
  </si>
  <si>
    <t>S E R V I Ç O S   A D I C I O N A I S</t>
  </si>
  <si>
    <r>
      <t>Aviso de Recebimento (AR):</t>
    </r>
    <r>
      <rPr>
        <sz val="9"/>
        <rFont val="Arial"/>
        <family val="2"/>
      </rPr>
      <t xml:space="preserve"> consultar Tabela de Preços e Tarifas de Serviços Nacionais.   </t>
    </r>
    <r>
      <rPr>
        <b/>
        <sz val="9"/>
        <rFont val="Arial"/>
        <family val="2"/>
      </rPr>
      <t xml:space="preserve">                                                </t>
    </r>
    <r>
      <rPr>
        <sz val="9"/>
        <rFont val="Arial"/>
        <family val="2"/>
      </rPr>
      <t xml:space="preserve">                                                        </t>
    </r>
  </si>
  <si>
    <r>
      <t xml:space="preserve">Mão Própria (MP): </t>
    </r>
    <r>
      <rPr>
        <sz val="9"/>
        <rFont val="Arial"/>
        <family val="2"/>
      </rPr>
      <t xml:space="preserve">consultar Tabela de Preços e Tarifas de Serviços Nacionais. </t>
    </r>
    <r>
      <rPr>
        <b/>
        <sz val="9"/>
        <rFont val="Arial"/>
        <family val="2"/>
      </rPr>
      <t xml:space="preserve">                                                  </t>
    </r>
    <r>
      <rPr>
        <sz val="9"/>
        <rFont val="Arial"/>
        <family val="2"/>
      </rPr>
      <t xml:space="preserve">                                                        </t>
    </r>
  </si>
  <si>
    <r>
      <t xml:space="preserve">Coleta Domiciliar: </t>
    </r>
    <r>
      <rPr>
        <sz val="9"/>
        <rFont val="Arial"/>
        <family val="2"/>
      </rPr>
      <t>consultar Tabela de Preços específica do serviço Disque Coleta.</t>
    </r>
  </si>
  <si>
    <t>Pagamento na Entrega:</t>
  </si>
  <si>
    <r>
      <t xml:space="preserve">Posta Restante Pedida: </t>
    </r>
    <r>
      <rPr>
        <sz val="9"/>
        <rFont val="Arial"/>
        <family val="2"/>
      </rPr>
      <t xml:space="preserve">consultar Tabela de Preços e Tarifas de Serviços Nacionais. </t>
    </r>
  </si>
  <si>
    <t>Faturamento nos códigos 0327-1 (SEDEX) ou 0331-0 (PAC).</t>
  </si>
  <si>
    <t>Declaração de Valor:</t>
  </si>
  <si>
    <r>
      <t>Ad Valorem</t>
    </r>
    <r>
      <rPr>
        <sz val="9"/>
        <rFont val="Arial"/>
        <family val="2"/>
      </rPr>
      <t xml:space="preserve">: 1,0% </t>
    </r>
  </si>
  <si>
    <t>Não possui Indenização Automática, sendo obrigatória a Declaração de Valor. O Ad Valorem de 2,0% incidirá sobre o valor total declarado em Nota Fiscal ou no Formulário de Declaração de Conteúdo, fornecido pelos Correios.</t>
  </si>
  <si>
    <r>
      <t xml:space="preserve">O </t>
    </r>
    <r>
      <rPr>
        <i/>
        <sz val="9"/>
        <rFont val="Arial"/>
        <family val="2"/>
      </rPr>
      <t>Ad Valorem</t>
    </r>
    <r>
      <rPr>
        <sz val="9"/>
        <rFont val="Arial"/>
        <family val="2"/>
      </rPr>
      <t xml:space="preserve"> incidirá sobre a quantia excedente ao da Indenização Automática.</t>
    </r>
  </si>
  <si>
    <t>Grandes Formatos:</t>
  </si>
  <si>
    <t>Faturamento no código 0332-8 (PAC).</t>
  </si>
  <si>
    <t>Faturamento no código 0321-2 (SEDEX).</t>
  </si>
  <si>
    <t xml:space="preserve">      (Rolo, Cilindro ou Esférico)</t>
  </si>
  <si>
    <t xml:space="preserve">      (Uma das dimensões superior a 70 cm) </t>
  </si>
  <si>
    <t>C O M O   O B T E R   O   P R E Ç O   D A   P O S T A G E M</t>
  </si>
  <si>
    <r>
      <t xml:space="preserve">L1, L2, L3 e L4: </t>
    </r>
    <r>
      <rPr>
        <sz val="9"/>
        <rFont val="Arial"/>
        <family val="2"/>
      </rPr>
      <t>trecho local, conforme as tabelas Precificação Local e Precificação de Capital.</t>
    </r>
  </si>
  <si>
    <r>
      <t xml:space="preserve">E1, E2, E3 e E4: </t>
    </r>
    <r>
      <rPr>
        <sz val="9"/>
        <rFont val="Arial"/>
        <family val="2"/>
      </rPr>
      <t>trecho estadual e de divisa - cidades do mesmo estado e outras conforme UF de origem da tabela Precificação de Divisa.</t>
    </r>
  </si>
  <si>
    <t>Precificação cúbica:</t>
  </si>
  <si>
    <t>Todas as encomendas com peso cúbico de até 5 kg serão tarifadas pelo peso real.</t>
  </si>
  <si>
    <t>Como calcular o peso da postagem:</t>
  </si>
  <si>
    <t>Passo 1:</t>
  </si>
  <si>
    <t>a) Medir as dimensões da encomenda (comprimento, largura e altura), em centímetros.</t>
  </si>
  <si>
    <t>b) Calcular o volume da encomenda multiplicando o comprimento pela largura e pela altura, considerando a parte mais representativa de cada dimensão;</t>
  </si>
  <si>
    <t>c) Dividir o produto da multiplicação por 6000 (ou consultar a tabela de relação peso x volume);</t>
  </si>
  <si>
    <t>O resultado será o peso cúbico da encomenda.</t>
  </si>
  <si>
    <t>Passo 2:</t>
  </si>
  <si>
    <t>Pesar a encomenda para obter o peso real (balança).</t>
  </si>
  <si>
    <t>Passo 3:</t>
  </si>
  <si>
    <t>O preço a ser cobrado corresponderá ao maior dos dois pesos (real ou cúbico), caso o peso cúbico seja superior a 5 kg.</t>
  </si>
  <si>
    <t xml:space="preserve">Um exemplo: </t>
  </si>
  <si>
    <t>Uma encomenda pesando 7,76 kg e medindo 45 cm de comprimento, 38 cm de largura e 40 cm de altura terá seu preço determinado da seguinte forma:</t>
  </si>
  <si>
    <t>1º - Calcular o peso cúbico:</t>
  </si>
  <si>
    <t xml:space="preserve">2º - Pesar a encomenda: </t>
  </si>
  <si>
    <t>volume = 45 x 38 x 40 = 68.400 cm3</t>
  </si>
  <si>
    <t>peso real = 8 kg</t>
  </si>
  <si>
    <t>peso cúbico = 68.400 / 6000 = 11,40, ou seja, 12kg</t>
  </si>
  <si>
    <t>3º - Será cobrado o maior dos dois pesos, ou seja, 12kg</t>
  </si>
  <si>
    <t xml:space="preserve">O U T R A S   I N F O R M A Ç Õ E S </t>
  </si>
  <si>
    <r>
      <t>Ad Valorem</t>
    </r>
    <r>
      <rPr>
        <sz val="9"/>
        <rFont val="Arial"/>
        <family val="2"/>
      </rPr>
      <t xml:space="preserve">: 2,0% </t>
    </r>
  </si>
  <si>
    <t>Se a embalagem for envelope, o cliente deverá selecionar a opção "PACOTE" e lançar na PLP a altura mínima de 1 cm.</t>
  </si>
  <si>
    <t>c) Dividir o produto da multiplicação por 7000 (ou consultar a tabela de relação peso x volume);</t>
  </si>
  <si>
    <t>O preço a ser cobrado será sempre o peso cúbico.</t>
  </si>
  <si>
    <t xml:space="preserve">Exemplo 1: </t>
  </si>
  <si>
    <t>Uma encomenda pesando 7,94 kg e medindo 45 cm de comprimento, 38 cm de largura e 40 cm de altura terá seu preço determinado da seguinte forma:</t>
  </si>
  <si>
    <t>peso cúbico = 68.400 / 7000 = 9,77, ou seja, 10kg</t>
  </si>
  <si>
    <t>2º - Será cobrado o peso cúbico de 10kg</t>
  </si>
  <si>
    <t xml:space="preserve">Exemplo 2: </t>
  </si>
  <si>
    <t>Uma encomenda pesando 14,8 kg e medindo 45 cm de comprimento, 38 cm de largura e 40 cm de altura terá seu preço determinado da seguinte forma:</t>
  </si>
  <si>
    <t>Atividades Adicionais Correios Empresas inclusas no preço:</t>
  </si>
  <si>
    <t>Preparação da carga (acondicionamento, etiquetagem e geração de PLP)</t>
  </si>
  <si>
    <t>Gestão das informações sobre os objetos postados</t>
  </si>
  <si>
    <r>
      <t xml:space="preserve">N1, N2, N3, N4: </t>
    </r>
    <r>
      <rPr>
        <sz val="9"/>
        <rFont val="Arial"/>
        <family val="2"/>
      </rPr>
      <t>trecho entre capitais e cidades A+, conforme tabelas Precificação de Capital e Matriz de Origem-Destino.</t>
    </r>
  </si>
  <si>
    <r>
      <rPr>
        <b/>
        <sz val="9"/>
        <color rgb="FF333333"/>
        <rFont val="Arial"/>
        <family val="2"/>
      </rPr>
      <t>P1, P2, P3, P4:</t>
    </r>
    <r>
      <rPr>
        <sz val="9"/>
        <color rgb="FF333333"/>
        <rFont val="Arial"/>
        <family val="2"/>
      </rPr>
      <t> trechos entre capitais e cidades B de estados diferentes, conforme tabela interior prioritário.</t>
    </r>
  </si>
  <si>
    <r>
      <t xml:space="preserve">I1, I2, I3, I4: </t>
    </r>
    <r>
      <rPr>
        <sz val="9"/>
        <rFont val="Arial"/>
        <family val="2"/>
      </rPr>
      <t>demais trechos interestaduais, conforme tabela Matriz de Origem-Destino.</t>
    </r>
  </si>
  <si>
    <t>Aos objetos com peso acima de 300g até 1000g será cobrado o mesmo valor do serviço PAC da tabela vigente desde 12/04/2025.</t>
  </si>
  <si>
    <t>0658-0</t>
  </si>
  <si>
    <t>SEDEX 10 LOG+</t>
  </si>
  <si>
    <t>0659-9</t>
  </si>
  <si>
    <t>SEDEX 12 LOG+</t>
  </si>
  <si>
    <t>ÍNDICE REAJUSTE 2025</t>
  </si>
  <si>
    <t>PAC  PONTO DE COLETA</t>
  </si>
  <si>
    <t>SEDEX HOJE EMPRESARIAL</t>
  </si>
  <si>
    <t>Código:</t>
  </si>
  <si>
    <t/>
  </si>
  <si>
    <t>SEDEX 10  / SEDEX 12 e LOG+</t>
  </si>
  <si>
    <t>SEDEX 10-12 e LOG+</t>
  </si>
  <si>
    <t>SEDEX 10 - 12 e LOG+</t>
  </si>
  <si>
    <t>L5</t>
  </si>
  <si>
    <t>L6</t>
  </si>
  <si>
    <t>L7</t>
  </si>
  <si>
    <t>L8</t>
  </si>
  <si>
    <t>L9</t>
  </si>
  <si>
    <t>L10</t>
  </si>
  <si>
    <t>L11</t>
  </si>
  <si>
    <t>L12</t>
  </si>
  <si>
    <t>L13</t>
  </si>
  <si>
    <t>L14</t>
  </si>
  <si>
    <t>L15</t>
  </si>
  <si>
    <t>L16</t>
  </si>
  <si>
    <t>Vigência: 12/04/2026</t>
  </si>
  <si>
    <t>Vigência 12/04/2026</t>
  </si>
  <si>
    <t>PACOTE PLATINUM</t>
  </si>
  <si>
    <t xml:space="preserve">  Vigência: 12/04/2026</t>
  </si>
  <si>
    <t>sem cobranças adicionais</t>
  </si>
  <si>
    <t>7787-9</t>
  </si>
  <si>
    <t>1 ou mais</t>
  </si>
  <si>
    <t>Observações:</t>
  </si>
  <si>
    <t>preços por objeto</t>
  </si>
  <si>
    <t>preços por unitizador</t>
  </si>
  <si>
    <t>COLETA - LOGÍSTICA REVERSA</t>
  </si>
  <si>
    <t>(por formulário)</t>
  </si>
  <si>
    <t>Percentuais de desconto por quantidade de coleta realizada</t>
  </si>
  <si>
    <t>Definição de Preço:</t>
  </si>
  <si>
    <t xml:space="preserve">O preço do serviço de Logística Reversa é composto do frete do serviço de encomenda contratado acrescido da taxa de coleta domiciliar e preenchimento de Check List, quando houver. </t>
  </si>
  <si>
    <t xml:space="preserve">Os preços da Coleta Domiciliar variam de acordo com a quantidade de pedidos de coletas efetuados no mês.  </t>
  </si>
  <si>
    <t>COLETA LR</t>
  </si>
  <si>
    <t>MANUAL</t>
  </si>
  <si>
    <t>PLATINUMColeta domiciliar1ª Tentativa (Código: 7796-8)</t>
  </si>
  <si>
    <t>PLATINUMColeta domiciliar2ª Tentativa (Código: 7799-2)</t>
  </si>
  <si>
    <t>PLATINUMCheck ListPreenchimento de Check List (Código: 87)</t>
  </si>
  <si>
    <t>CLUBE CORREIOSColeta domiciliar1ª Tentativa (Código: 7796-8)</t>
  </si>
  <si>
    <t>CLUBE CORREIOSColeta domiciliar2ª Tentativa (Código: 7799-2)</t>
  </si>
  <si>
    <t>CLUBE CORREIOSCheck ListPreenchimento de Check List (Código: 87)</t>
  </si>
  <si>
    <t>DIAMANTE START 1Coleta domiciliar1ª Tentativa (Código: 7796-8)</t>
  </si>
  <si>
    <t>DIAMANTE START 1Coleta domiciliar2ª Tentativa (Código: 7799-2)</t>
  </si>
  <si>
    <t>DIAMANTE START 1Check ListPreenchimento de Check List (Código: 87)</t>
  </si>
  <si>
    <t>DIAMANTE START 2Coleta domiciliar1ª Tentativa (Código: 7796-8)</t>
  </si>
  <si>
    <t>DIAMANTE START 2Coleta domiciliar2ª Tentativa (Código: 7799-2)</t>
  </si>
  <si>
    <t>DIAMANTE START 2Check ListPreenchimento de Check List (Código: 87)</t>
  </si>
  <si>
    <t>DIAMANTE 1Coleta domiciliar1ª Tentativa (Código: 7796-8)</t>
  </si>
  <si>
    <t>DIAMANTE 1Coleta domiciliar2ª Tentativa (Código: 7799-2)</t>
  </si>
  <si>
    <t>DIAMANTE 1Check ListPreenchimento de Check List (Código: 87)</t>
  </si>
  <si>
    <t>DIAMANTE 2Coleta domiciliar1ª Tentativa (Código: 7796-8)</t>
  </si>
  <si>
    <t>DIAMANTE 2Coleta domiciliar2ª Tentativa (Código: 7799-2)</t>
  </si>
  <si>
    <t>DIAMANTE 2Check ListPreenchimento de Check List (Código: 87)</t>
  </si>
  <si>
    <t>DIAMANTE 3Coleta domiciliar1ª Tentativa (Código: 7796-8)</t>
  </si>
  <si>
    <t>DIAMANTE 3Coleta domiciliar2ª Tentativa (Código: 7799-2)</t>
  </si>
  <si>
    <t>DIAMANTE 3Check ListPreenchimento de Check List (Código: 87)</t>
  </si>
  <si>
    <t>DIAMANTE 4Coleta domiciliar1ª Tentativa (Código: 7796-8)</t>
  </si>
  <si>
    <t>DIAMANTE 4Coleta domiciliar2ª Tentativa (Código: 7799-2)</t>
  </si>
  <si>
    <t>DIAMANTE 4Check ListPreenchimento de Check List (Código: 87)</t>
  </si>
  <si>
    <t>INFINITE 1Coleta domiciliar1ª Tentativa (Código: 7796-8)</t>
  </si>
  <si>
    <t>INFINITE 1Coleta domiciliar2ª Tentativa (Código: 7799-2)</t>
  </si>
  <si>
    <t>INFINITE 1Check ListPreenchimento de Check List (Código: 87)</t>
  </si>
  <si>
    <t>INFINITE 2Coleta domiciliar1ª Tentativa (Código: 7796-8)</t>
  </si>
  <si>
    <t>INFINITE 2Coleta domiciliar2ª Tentativa (Código: 7799-2)</t>
  </si>
  <si>
    <t>INFINITE 2Check ListPreenchimento de Check List (Código: 87)</t>
  </si>
  <si>
    <t>INFINITE 3Coleta domiciliar1ª Tentativa (Código: 7796-8)</t>
  </si>
  <si>
    <t>INFINITE 3Coleta domiciliar2ª Tentativa (Código: 7799-2)</t>
  </si>
  <si>
    <t>INFINITE 3Check ListPreenchimento de Check List (Código: 87)</t>
  </si>
  <si>
    <t>INFINITE 4Coleta domiciliar1ª Tentativa (Código: 7796-8)</t>
  </si>
  <si>
    <t>INFINITE 4Coleta domiciliar2ª Tentativa (Código: 7799-2)</t>
  </si>
  <si>
    <t>INFINITE 4Check ListPreenchimento de Check List (Código: 87)</t>
  </si>
  <si>
    <t>INFINITE 5Coleta domiciliar1ª Tentativa (Código: 7796-8)</t>
  </si>
  <si>
    <t>INFINITE 5Coleta domiciliar2ª Tentativa (Código: 7799-2)</t>
  </si>
  <si>
    <t>INFINITE 5Check ListPreenchimento de Check List (Código: 87)</t>
  </si>
  <si>
    <t>INFINITE 6Coleta domiciliar1ª Tentativa (Código: 7796-8)</t>
  </si>
  <si>
    <t>INFINITE 6Coleta domiciliar2ª Tentativa (Código: 7799-2)</t>
  </si>
  <si>
    <t>INFINITE 6Check ListPreenchimento de Check List (Código: 87)</t>
  </si>
  <si>
    <t>INFINITE 7Coleta domiciliar1ª Tentativa (Código: 7796-8)</t>
  </si>
  <si>
    <t>INFINITE 7Coleta domiciliar2ª Tentativa (Código: 7799-2)</t>
  </si>
  <si>
    <t>INFINITE 7Check ListPreenchimento de Check List (Código: 87)</t>
  </si>
  <si>
    <t>INFINITE 8Coleta domiciliar1ª Tentativa (Código: 7796-8)</t>
  </si>
  <si>
    <t>INFINITE 8Coleta domiciliar2ª Tentativa (Código: 7799-2)</t>
  </si>
  <si>
    <t>INFINITE 8Check ListPreenchimento de Check List (Código: 87)</t>
  </si>
  <si>
    <t>PRE-POSTAGEM</t>
  </si>
  <si>
    <t>Preço Unitário (por objeto)</t>
  </si>
  <si>
    <t>Envelope</t>
  </si>
  <si>
    <t>Caixa</t>
  </si>
  <si>
    <t>Operação A</t>
  </si>
  <si>
    <t>Etiquetagem, carimbação e triagem</t>
  </si>
  <si>
    <t>Operação B</t>
  </si>
  <si>
    <t>Dobragem, inserção, fechamento, montagem de caixa</t>
  </si>
  <si>
    <t>Operação C</t>
  </si>
  <si>
    <t>Digitação, agrupamento de nomes e documentos, conciliação de nomes</t>
  </si>
  <si>
    <t>Operação D1</t>
  </si>
  <si>
    <t>Impressão de etiqueta - medidas 33,9 x 101,6 (mm) ou  Modelo folha 14 etiquetas</t>
  </si>
  <si>
    <t>Operação D2</t>
  </si>
  <si>
    <t>Impressão de etiqueta - medidas 106,36 x 138,11 (mm) ou Modelo folha 04 etiquetas</t>
  </si>
  <si>
    <t>PLATINUMEtiquetagem, carimbação e triagemOperação A</t>
  </si>
  <si>
    <t>PLATINUMDobragem, inserção, fechamento, montagem de caixaOperação B</t>
  </si>
  <si>
    <t>PLATINUMDigitação, agrupamento de nomes e documentos, conciliação de nomesOperação C</t>
  </si>
  <si>
    <t>PLATINUMImpressão de etiqueta - medidas 33,9 x 101,6 (mm) ou  Modelo folha 14 etiquetasOperação D1</t>
  </si>
  <si>
    <t>PLATINUMImpressão de etiqueta - medidas 106,36 x 138,11 (mm) ou Modelo folha 04 etiquetasOperação D2</t>
  </si>
  <si>
    <t>DIAMANTE START 1Etiquetagem, carimbação e triagemOperação A</t>
  </si>
  <si>
    <t>DIAMANTE START 1Dobragem, inserção, fechamento, montagem de caixaOperação B</t>
  </si>
  <si>
    <t>DIAMANTE START 1Digitação, agrupamento de nomes e documentos, conciliação de nomesOperação C</t>
  </si>
  <si>
    <t>DIAMANTE START 1Impressão de etiqueta - medidas 33,9 x 101,6 (mm) ou  Modelo folha 14 etiquetasOperação D1</t>
  </si>
  <si>
    <t>DIAMANTE START 1Impressão de etiqueta - medidas 106,36 x 138,11 (mm) ou Modelo folha 04 etiquetasOperação D2</t>
  </si>
  <si>
    <t>DIAMANTE START 2Etiquetagem, carimbação e triagemOperação A</t>
  </si>
  <si>
    <t>DIAMANTE START 2Dobragem, inserção, fechamento, montagem de caixaOperação B</t>
  </si>
  <si>
    <t>DIAMANTE START 2Digitação, agrupamento de nomes e documentos, conciliação de nomesOperação C</t>
  </si>
  <si>
    <t>DIAMANTE START 2Impressão de etiqueta - medidas 33,9 x 101,6 (mm) ou  Modelo folha 14 etiquetasOperação D1</t>
  </si>
  <si>
    <t>DIAMANTE START 2Impressão de etiqueta - medidas 106,36 x 138,11 (mm) ou Modelo folha 04 etiquetasOperação D2</t>
  </si>
  <si>
    <t>DIAMANTE 1Etiquetagem, carimbação e triagemOperação A</t>
  </si>
  <si>
    <t>DIAMANTE 1Dobragem, inserção, fechamento, montagem de caixaOperação B</t>
  </si>
  <si>
    <t>DIAMANTE 1Digitação, agrupamento de nomes e documentos, conciliação de nomesOperação C</t>
  </si>
  <si>
    <t>DIAMANTE 1Impressão de etiqueta - medidas 33,9 x 101,6 (mm) ou  Modelo folha 14 etiquetasOperação D1</t>
  </si>
  <si>
    <t>DIAMANTE 1Impressão de etiqueta - medidas 106,36 x 138,11 (mm) ou Modelo folha 04 etiquetasOperação D2</t>
  </si>
  <si>
    <t>DIAMANTE 2Etiquetagem, carimbação e triagemOperação A</t>
  </si>
  <si>
    <t>DIAMANTE 2Dobragem, inserção, fechamento, montagem de caixaOperação B</t>
  </si>
  <si>
    <t>DIAMANTE 2Digitação, agrupamento de nomes e documentos, conciliação de nomesOperação C</t>
  </si>
  <si>
    <t>DIAMANTE 2Impressão de etiqueta - medidas 33,9 x 101,6 (mm) ou  Modelo folha 14 etiquetasOperação D1</t>
  </si>
  <si>
    <t>DIAMANTE 2Impressão de etiqueta - medidas 106,36 x 138,11 (mm) ou Modelo folha 04 etiquetasOperação D2</t>
  </si>
  <si>
    <t>DIAMANTE 3Etiquetagem, carimbação e triagemOperação A</t>
  </si>
  <si>
    <t>DIAMANTE 3Dobragem, inserção, fechamento, montagem de caixaOperação B</t>
  </si>
  <si>
    <t>DIAMANTE 3Digitação, agrupamento de nomes e documentos, conciliação de nomesOperação C</t>
  </si>
  <si>
    <t>DIAMANTE 3Impressão de etiqueta - medidas 33,9 x 101,6 (mm) ou  Modelo folha 14 etiquetasOperação D1</t>
  </si>
  <si>
    <t>DIAMANTE 3Impressão de etiqueta - medidas 106,36 x 138,11 (mm) ou Modelo folha 04 etiquetasOperação D2</t>
  </si>
  <si>
    <t>DIAMANTE 4Etiquetagem, carimbação e triagemOperação A</t>
  </si>
  <si>
    <t>DIAMANTE 4Dobragem, inserção, fechamento, montagem de caixaOperação B</t>
  </si>
  <si>
    <t>DIAMANTE 4Digitação, agrupamento de nomes e documentos, conciliação de nomesOperação C</t>
  </si>
  <si>
    <t>DIAMANTE 4Impressão de etiqueta - medidas 33,9 x 101,6 (mm) ou  Modelo folha 14 etiquetasOperação D1</t>
  </si>
  <si>
    <t>DIAMANTE 4Impressão de etiqueta - medidas 106,36 x 138,11 (mm) ou Modelo folha 04 etiquetasOperação D2</t>
  </si>
  <si>
    <t>INFINITE 1Etiquetagem, carimbação e triagemOperação A</t>
  </si>
  <si>
    <t>INFINITE 1Dobragem, inserção, fechamento, montagem de caixaOperação B</t>
  </si>
  <si>
    <t>INFINITE 1Digitação, agrupamento de nomes e documentos, conciliação de nomesOperação C</t>
  </si>
  <si>
    <t>INFINITE 1Impressão de etiqueta - medidas 33,9 x 101,6 (mm) ou  Modelo folha 14 etiquetasOperação D1</t>
  </si>
  <si>
    <t>INFINITE 1Impressão de etiqueta - medidas 106,36 x 138,11 (mm) ou Modelo folha 04 etiquetasOperação D2</t>
  </si>
  <si>
    <t>INFINITE 2Etiquetagem, carimbação e triagemOperação A</t>
  </si>
  <si>
    <t>INFINITE 2Dobragem, inserção, fechamento, montagem de caixaOperação B</t>
  </si>
  <si>
    <t>INFINITE 2Digitação, agrupamento de nomes e documentos, conciliação de nomesOperação C</t>
  </si>
  <si>
    <t>INFINITE 2Impressão de etiqueta - medidas 33,9 x 101,6 (mm) ou  Modelo folha 14 etiquetasOperação D1</t>
  </si>
  <si>
    <t>INFINITE 2Impressão de etiqueta - medidas 106,36 x 138,11 (mm) ou Modelo folha 04 etiquetasOperação D2</t>
  </si>
  <si>
    <t>INFINITE 3Etiquetagem, carimbação e triagemOperação A</t>
  </si>
  <si>
    <t>INFINITE 3Dobragem, inserção, fechamento, montagem de caixaOperação B</t>
  </si>
  <si>
    <t>INFINITE 3Digitação, agrupamento de nomes e documentos, conciliação de nomesOperação C</t>
  </si>
  <si>
    <t>INFINITE 3Impressão de etiqueta - medidas 33,9 x 101,6 (mm) ou  Modelo folha 14 etiquetasOperação D1</t>
  </si>
  <si>
    <t>INFINITE 3Impressão de etiqueta - medidas 106,36 x 138,11 (mm) ou Modelo folha 04 etiquetasOperação D2</t>
  </si>
  <si>
    <t>INFINITE 4Etiquetagem, carimbação e triagemOperação A</t>
  </si>
  <si>
    <t>INFINITE 4Dobragem, inserção, fechamento, montagem de caixaOperação B</t>
  </si>
  <si>
    <t>INFINITE 4Digitação, agrupamento de nomes e documentos, conciliação de nomesOperação C</t>
  </si>
  <si>
    <t>INFINITE 4Impressão de etiqueta - medidas 33,9 x 101,6 (mm) ou  Modelo folha 14 etiquetasOperação D1</t>
  </si>
  <si>
    <t>INFINITE 4Impressão de etiqueta - medidas 106,36 x 138,11 (mm) ou Modelo folha 04 etiquetasOperação D2</t>
  </si>
  <si>
    <t>INFINITE 5Etiquetagem, carimbação e triagemOperação A</t>
  </si>
  <si>
    <t>INFINITE 5Dobragem, inserção, fechamento, montagem de caixaOperação B</t>
  </si>
  <si>
    <t>INFINITE 5Digitação, agrupamento de nomes e documentos, conciliação de nomesOperação C</t>
  </si>
  <si>
    <t>INFINITE 5Impressão de etiqueta - medidas 33,9 x 101,6 (mm) ou  Modelo folha 14 etiquetasOperação D1</t>
  </si>
  <si>
    <t>INFINITE 5Impressão de etiqueta - medidas 106,36 x 138,11 (mm) ou Modelo folha 04 etiquetasOperação D2</t>
  </si>
  <si>
    <t>INFINITE 6Etiquetagem, carimbação e triagemOperação A</t>
  </si>
  <si>
    <t>INFINITE 6Dobragem, inserção, fechamento, montagem de caixaOperação B</t>
  </si>
  <si>
    <t>INFINITE 6Digitação, agrupamento de nomes e documentos, conciliação de nomesOperação C</t>
  </si>
  <si>
    <t>INFINITE 6Impressão de etiqueta - medidas 33,9 x 101,6 (mm) ou  Modelo folha 14 etiquetasOperação D1</t>
  </si>
  <si>
    <t>INFINITE 6Impressão de etiqueta - medidas 106,36 x 138,11 (mm) ou Modelo folha 04 etiquetasOperação D2</t>
  </si>
  <si>
    <t>INFINITE 7Etiquetagem, carimbação e triagemOperação A</t>
  </si>
  <si>
    <t>INFINITE 7Dobragem, inserção, fechamento, montagem de caixaOperação B</t>
  </si>
  <si>
    <t>INFINITE 7Digitação, agrupamento de nomes e documentos, conciliação de nomesOperação C</t>
  </si>
  <si>
    <t>INFINITE 7Impressão de etiqueta - medidas 33,9 x 101,6 (mm) ou  Modelo folha 14 etiquetasOperação D1</t>
  </si>
  <si>
    <t>INFINITE 7Impressão de etiqueta - medidas 106,36 x 138,11 (mm) ou Modelo folha 04 etiquetasOperação D2</t>
  </si>
  <si>
    <t>INFINITE 8Etiquetagem, carimbação e triagemOperação A</t>
  </si>
  <si>
    <t>INFINITE 8Dobragem, inserção, fechamento, montagem de caixaOperação B</t>
  </si>
  <si>
    <t>INFINITE 8Digitação, agrupamento de nomes e documentos, conciliação de nomesOperação C</t>
  </si>
  <si>
    <t>INFINITE 8Impressão de etiqueta - medidas 33,9 x 101,6 (mm) ou  Modelo folha 14 etiquetasOperação D1</t>
  </si>
  <si>
    <t>INFINITE 8Impressão de etiqueta - medidas 106,36 x 138,11 (mm) ou Modelo folha 04 etiquetasOperação D2</t>
  </si>
  <si>
    <t>Coleta Programa</t>
  </si>
  <si>
    <t>VIGÊNCIA: 12/04/2026</t>
  </si>
  <si>
    <t>Preço Unitário (por Etiqueta)</t>
  </si>
  <si>
    <t>Com insumo dos Correios</t>
  </si>
  <si>
    <t>Com insumo do Cliente</t>
  </si>
  <si>
    <t>Orientações:</t>
  </si>
  <si>
    <t>1. A tabela de preços é agrupada por conjunto de atividades. Assim, para as operações A, B e C, o valor a ser cobrado por cada objeto inclui todas as atividades descritas em cada um desses itens.</t>
  </si>
  <si>
    <t>2. A quantidade de objetos deve ser multiplicada pelo respectivo valor unitário da operação, independentemente da execução de todas ou de parte das atividades que compõem cada operação.</t>
  </si>
  <si>
    <t>3. Nas operações D1 e D2 com insumo do cliente, é necessário somente o fornecimento das etiquetas aos Correios. Não há o fornecimento do toner.</t>
  </si>
  <si>
    <t>4. As medidas das etiquetas indicadas nas operações D1 e D2 são apenas referenciais, podendo variar de acordo com o fabricante.</t>
  </si>
  <si>
    <t>PRÉ-POSTAGEM</t>
  </si>
  <si>
    <t>ÍNDICE REAJUSTE 2026</t>
  </si>
  <si>
    <t>15,45</t>
  </si>
  <si>
    <t>16,11</t>
  </si>
  <si>
    <t>16,27</t>
  </si>
  <si>
    <t>16,44</t>
  </si>
  <si>
    <t>18,40</t>
  </si>
  <si>
    <t>20,62</t>
  </si>
  <si>
    <t>23,00</t>
  </si>
  <si>
    <t>27,59</t>
  </si>
  <si>
    <t>22,01</t>
  </si>
  <si>
    <t>26,63</t>
  </si>
  <si>
    <t>44,75</t>
  </si>
  <si>
    <t>61,43</t>
  </si>
  <si>
    <t>15,08</t>
  </si>
  <si>
    <t>15,72</t>
  </si>
  <si>
    <t>15,88</t>
  </si>
  <si>
    <t>16,04</t>
  </si>
  <si>
    <t>17,93</t>
  </si>
  <si>
    <t>20,18</t>
  </si>
  <si>
    <t>22,52</t>
  </si>
  <si>
    <t>27,01</t>
  </si>
  <si>
    <t>21,40</t>
  </si>
  <si>
    <t>26,04</t>
  </si>
  <si>
    <t>43,81</t>
  </si>
  <si>
    <t>60,11</t>
  </si>
  <si>
    <t>1,77</t>
  </si>
  <si>
    <t>1,75</t>
  </si>
  <si>
    <t>1,72</t>
  </si>
  <si>
    <t>1,71</t>
  </si>
  <si>
    <t>1,68</t>
  </si>
  <si>
    <t>1,67</t>
  </si>
  <si>
    <t>1,65</t>
  </si>
  <si>
    <t>Preço adicionado ao da tabela PAC 0329-8: R$ 11,19</t>
  </si>
  <si>
    <t>Preço adicionado ao da tabela SEDEX 0322-0: R$ 11,19</t>
  </si>
  <si>
    <t>Cobrança Adicional de Manuseio Especial por Formato ou Dimensão: R$ 11,19</t>
  </si>
  <si>
    <t>Preço adicionado ao da tabela SEDEX 0322-0 ou PAC 0329-8: R$ 27,61</t>
  </si>
  <si>
    <t>Limite máximo para cobrança ao destinatário: SEDEX PAGAMENTO NA ENTREGA: R$ 10.000,00  PAC: R$3.000,00.                       </t>
  </si>
  <si>
    <t>Indenização Automática: SEDEX e PAC:  R$ 25,63</t>
  </si>
  <si>
    <t>Devolução de Documento Econômico (DD): R$ 13,94</t>
  </si>
  <si>
    <t xml:space="preserve">Indenização Automática: Mini Envios R$ 12,82    </t>
  </si>
  <si>
    <r>
      <rPr>
        <sz val="9"/>
        <color theme="1"/>
        <rFont val="Arial"/>
        <family val="2"/>
      </rPr>
      <t>Limite máximo para Declaração de Valor:</t>
    </r>
    <r>
      <rPr>
        <b/>
        <sz val="9"/>
        <color theme="1"/>
        <rFont val="Arial"/>
        <family val="2"/>
      </rPr>
      <t xml:space="preserve"> R$ 116,70</t>
    </r>
    <r>
      <rPr>
        <sz val="9"/>
        <color theme="1"/>
        <rFont val="Arial"/>
        <family val="2"/>
      </rPr>
      <t xml:space="preserve">  </t>
    </r>
  </si>
  <si>
    <t xml:space="preserve">Limite máximo para Declaração de Valor: SEDEX: R$ 39.680,48  PAC: R$ 4.668,29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</si>
</sst>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4" formatCode="_-&quot;R$&quot;\ * #,##0.00_-;\-&quot;R$&quot;\ * #,##0.00_-;_-&quot;R$&quot;\ * &quot;-&quot;??_-;_-@_-"/>
    <numFmt numFmtId="164" formatCode="_(* #,##0.00_);_(* \(#,##0.00\);_(* &quot;-&quot;??_);_(@_)"/>
    <numFmt numFmtId="165" formatCode="0_)"/>
    <numFmt numFmtId="166" formatCode="#,##0.00\ _$;\-#,##0.00\ _$"/>
    <numFmt numFmtId="167" formatCode="0.0000%"/>
    <numFmt numFmtId="168" formatCode="0.0000"/>
    <numFmt numFmtId="169" formatCode="0.000"/>
    <numFmt numFmtId="170" formatCode="0.0000;[Red]0.0000"/>
  </numFmts>
  <fonts count="35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11"/>
      <color theme="1"/>
      <name val="Arial"/>
      <family val="2"/>
    </font>
    <font>
      <i/>
      <sz val="10"/>
      <name val="Arial"/>
      <family val="2"/>
    </font>
    <font>
      <sz val="9"/>
      <name val="Calibri"/>
      <family val="2"/>
      <scheme val="minor"/>
    </font>
    <font>
      <b/>
      <sz val="8"/>
      <name val="Arial"/>
      <family val="2"/>
    </font>
    <font>
      <sz val="8"/>
      <name val="Arial Narrow"/>
      <family val="2"/>
    </font>
    <font>
      <b/>
      <sz val="8"/>
      <name val="Arial Narrow"/>
      <family val="2"/>
    </font>
    <font>
      <sz val="12"/>
      <name val="Courier"/>
      <family val="3"/>
    </font>
    <font>
      <b/>
      <u/>
      <sz val="8"/>
      <name val="Arial"/>
      <family val="2"/>
    </font>
    <font>
      <sz val="7"/>
      <name val="Arial"/>
      <family val="2"/>
    </font>
    <font>
      <b/>
      <sz val="11"/>
      <color theme="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i/>
      <sz val="9"/>
      <name val="Arial"/>
      <family val="2"/>
    </font>
    <font>
      <u/>
      <sz val="9"/>
      <name val="Arial"/>
      <family val="2"/>
    </font>
    <font>
      <b/>
      <u/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b/>
      <sz val="9"/>
      <color rgb="FF333333"/>
      <name val="Arial"/>
      <family val="2"/>
    </font>
    <font>
      <sz val="9"/>
      <color rgb="FF333333"/>
      <name val="Arial"/>
      <family val="2"/>
    </font>
    <font>
      <sz val="10"/>
      <color rgb="FFFF0000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66FF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rgb="FF9999FF"/>
      </left>
      <right style="hair">
        <color rgb="FF9999FF"/>
      </right>
      <top style="hair">
        <color rgb="FF9999FF"/>
      </top>
      <bottom style="hair">
        <color rgb="FF9999F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hair">
        <color rgb="FF9999FF"/>
      </bottom>
      <diagonal/>
    </border>
  </borders>
  <cellStyleXfs count="10">
    <xf numFmtId="0" fontId="0" fillId="0" borderId="0"/>
    <xf numFmtId="0" fontId="1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37" fontId="15" fillId="0" borderId="0"/>
    <xf numFmtId="9" fontId="19" fillId="0" borderId="0" applyFont="0" applyFill="0" applyBorder="0" applyAlignment="0" applyProtection="0"/>
    <xf numFmtId="0" fontId="1" fillId="0" borderId="0"/>
    <xf numFmtId="0" fontId="1" fillId="0" borderId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</cellStyleXfs>
  <cellXfs count="390">
    <xf numFmtId="0" fontId="0" fillId="0" borderId="0" xfId="0"/>
    <xf numFmtId="0" fontId="1" fillId="2" borderId="0" xfId="1" applyFill="1" applyAlignment="1" applyProtection="1">
      <alignment horizontal="center" vertical="center"/>
      <protection hidden="1"/>
    </xf>
    <xf numFmtId="0" fontId="1" fillId="3" borderId="0" xfId="1" applyFill="1" applyAlignment="1" applyProtection="1">
      <alignment horizontal="center" vertical="center"/>
      <protection hidden="1"/>
    </xf>
    <xf numFmtId="0" fontId="1" fillId="3" borderId="0" xfId="1" applyFill="1" applyAlignment="1" applyProtection="1">
      <alignment vertical="center"/>
      <protection hidden="1"/>
    </xf>
    <xf numFmtId="0" fontId="1" fillId="3" borderId="0" xfId="1" applyFill="1"/>
    <xf numFmtId="0" fontId="8" fillId="3" borderId="0" xfId="1" applyFont="1" applyFill="1" applyAlignment="1" applyProtection="1">
      <alignment horizontal="left" vertical="center"/>
      <protection hidden="1"/>
    </xf>
    <xf numFmtId="0" fontId="9" fillId="3" borderId="0" xfId="1" applyFont="1" applyFill="1" applyAlignment="1">
      <alignment horizontal="center"/>
    </xf>
    <xf numFmtId="0" fontId="8" fillId="3" borderId="0" xfId="1" applyFont="1" applyFill="1" applyAlignment="1" applyProtection="1">
      <alignment horizontal="center" vertical="center"/>
      <protection hidden="1"/>
    </xf>
    <xf numFmtId="0" fontId="3" fillId="0" borderId="0" xfId="1" applyFont="1"/>
    <xf numFmtId="0" fontId="1" fillId="0" borderId="0" xfId="1" applyProtection="1">
      <protection hidden="1"/>
    </xf>
    <xf numFmtId="0" fontId="8" fillId="0" borderId="0" xfId="1" applyFont="1" applyProtection="1">
      <protection hidden="1"/>
    </xf>
    <xf numFmtId="0" fontId="11" fillId="0" borderId="0" xfId="1" applyFont="1" applyAlignment="1">
      <alignment horizontal="center" vertical="center"/>
    </xf>
    <xf numFmtId="0" fontId="1" fillId="2" borderId="0" xfId="1" applyFill="1" applyAlignment="1" applyProtection="1">
      <alignment horizontal="left" vertical="center"/>
      <protection hidden="1"/>
    </xf>
    <xf numFmtId="0" fontId="10" fillId="2" borderId="0" xfId="1" applyFont="1" applyFill="1" applyAlignment="1" applyProtection="1">
      <alignment horizontal="left" vertical="center"/>
      <protection hidden="1"/>
    </xf>
    <xf numFmtId="0" fontId="10" fillId="2" borderId="0" xfId="1" applyFont="1" applyFill="1" applyAlignment="1" applyProtection="1">
      <alignment vertical="center"/>
      <protection hidden="1"/>
    </xf>
    <xf numFmtId="0" fontId="10" fillId="2" borderId="0" xfId="1" applyFont="1" applyFill="1" applyAlignment="1" applyProtection="1">
      <alignment horizontal="center" vertical="center"/>
      <protection hidden="1"/>
    </xf>
    <xf numFmtId="0" fontId="1" fillId="0" borderId="0" xfId="1" applyAlignment="1" applyProtection="1">
      <alignment horizontal="center" vertical="center"/>
      <protection hidden="1"/>
    </xf>
    <xf numFmtId="0" fontId="1" fillId="0" borderId="0" xfId="1" applyAlignment="1" applyProtection="1">
      <alignment vertical="center"/>
      <protection hidden="1"/>
    </xf>
    <xf numFmtId="0" fontId="1" fillId="0" borderId="0" xfId="1"/>
    <xf numFmtId="0" fontId="8" fillId="0" borderId="0" xfId="1" applyFont="1" applyAlignment="1" applyProtection="1">
      <alignment horizontal="left" vertical="center"/>
      <protection hidden="1"/>
    </xf>
    <xf numFmtId="0" fontId="9" fillId="0" borderId="0" xfId="1" applyFont="1" applyAlignment="1">
      <alignment horizontal="center"/>
    </xf>
    <xf numFmtId="0" fontId="8" fillId="0" borderId="0" xfId="1" applyFont="1" applyAlignment="1" applyProtection="1">
      <alignment horizontal="center" vertical="center"/>
      <protection hidden="1"/>
    </xf>
    <xf numFmtId="39" fontId="5" fillId="0" borderId="3" xfId="1" applyNumberFormat="1" applyFont="1" applyBorder="1" applyAlignment="1" applyProtection="1">
      <alignment horizontal="center" vertical="center"/>
      <protection hidden="1"/>
    </xf>
    <xf numFmtId="0" fontId="0" fillId="0" borderId="0" xfId="0" applyAlignment="1">
      <alignment horizontal="center"/>
    </xf>
    <xf numFmtId="0" fontId="2" fillId="0" borderId="0" xfId="1" applyFont="1" applyAlignment="1" applyProtection="1">
      <alignment horizontal="center" vertical="center"/>
      <protection hidden="1"/>
    </xf>
    <xf numFmtId="39" fontId="5" fillId="8" borderId="3" xfId="1" applyNumberFormat="1" applyFont="1" applyFill="1" applyBorder="1" applyAlignment="1" applyProtection="1">
      <alignment horizontal="center" vertical="center"/>
      <protection hidden="1"/>
    </xf>
    <xf numFmtId="39" fontId="4" fillId="0" borderId="3" xfId="1" applyNumberFormat="1" applyFont="1" applyBorder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right" vertical="center"/>
      <protection hidden="1"/>
    </xf>
    <xf numFmtId="0" fontId="2" fillId="6" borderId="3" xfId="1" applyFont="1" applyFill="1" applyBorder="1" applyAlignment="1" applyProtection="1">
      <alignment horizontal="center" vertical="center"/>
      <protection hidden="1"/>
    </xf>
    <xf numFmtId="0" fontId="2" fillId="6" borderId="3" xfId="1" applyFont="1" applyFill="1" applyBorder="1" applyAlignment="1" applyProtection="1">
      <alignment horizontal="center" vertical="center" wrapText="1"/>
      <protection hidden="1"/>
    </xf>
    <xf numFmtId="0" fontId="4" fillId="6" borderId="3" xfId="1" applyFont="1" applyFill="1" applyBorder="1" applyAlignment="1" applyProtection="1">
      <alignment horizontal="center" vertical="center"/>
      <protection hidden="1"/>
    </xf>
    <xf numFmtId="165" fontId="5" fillId="0" borderId="3" xfId="1" quotePrefix="1" applyNumberFormat="1" applyFont="1" applyBorder="1" applyAlignment="1" applyProtection="1">
      <alignment horizontal="left" vertical="center"/>
      <protection hidden="1"/>
    </xf>
    <xf numFmtId="165" fontId="5" fillId="8" borderId="3" xfId="1" applyNumberFormat="1" applyFont="1" applyFill="1" applyBorder="1" applyAlignment="1" applyProtection="1">
      <alignment horizontal="left" vertical="center"/>
      <protection hidden="1"/>
    </xf>
    <xf numFmtId="165" fontId="4" fillId="0" borderId="3" xfId="1" quotePrefix="1" applyNumberFormat="1" applyFont="1" applyBorder="1" applyAlignment="1" applyProtection="1">
      <alignment horizontal="left" vertical="center"/>
      <protection hidden="1"/>
    </xf>
    <xf numFmtId="0" fontId="1" fillId="0" borderId="0" xfId="1" applyAlignment="1" applyProtection="1">
      <alignment horizontal="left" vertical="center"/>
      <protection hidden="1"/>
    </xf>
    <xf numFmtId="165" fontId="5" fillId="8" borderId="3" xfId="1" quotePrefix="1" applyNumberFormat="1" applyFont="1" applyFill="1" applyBorder="1" applyAlignment="1" applyProtection="1">
      <alignment horizontal="left" vertical="center"/>
      <protection hidden="1"/>
    </xf>
    <xf numFmtId="165" fontId="4" fillId="8" borderId="3" xfId="1" quotePrefix="1" applyNumberFormat="1" applyFont="1" applyFill="1" applyBorder="1" applyAlignment="1" applyProtection="1">
      <alignment horizontal="left" vertical="center"/>
      <protection hidden="1"/>
    </xf>
    <xf numFmtId="39" fontId="4" fillId="8" borderId="3" xfId="1" applyNumberFormat="1" applyFont="1" applyFill="1" applyBorder="1" applyAlignment="1" applyProtection="1">
      <alignment horizontal="center" vertical="center"/>
      <protection hidden="1"/>
    </xf>
    <xf numFmtId="0" fontId="2" fillId="3" borderId="0" xfId="1" applyFont="1" applyFill="1" applyProtection="1">
      <protection hidden="1"/>
    </xf>
    <xf numFmtId="0" fontId="2" fillId="3" borderId="0" xfId="1" applyFont="1" applyFill="1" applyAlignment="1" applyProtection="1">
      <alignment vertical="center"/>
      <protection hidden="1"/>
    </xf>
    <xf numFmtId="0" fontId="26" fillId="0" borderId="0" xfId="0" applyFont="1" applyAlignment="1">
      <alignment vertical="center"/>
    </xf>
    <xf numFmtId="0" fontId="26" fillId="10" borderId="0" xfId="0" applyFont="1" applyFill="1" applyAlignment="1">
      <alignment horizontal="center" vertical="center"/>
    </xf>
    <xf numFmtId="0" fontId="25" fillId="7" borderId="0" xfId="0" applyFont="1" applyFill="1" applyAlignment="1">
      <alignment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1" fillId="0" borderId="0" xfId="6" applyProtection="1">
      <protection hidden="1"/>
    </xf>
    <xf numFmtId="0" fontId="1" fillId="0" borderId="0" xfId="6" applyAlignment="1" applyProtection="1">
      <alignment horizontal="center"/>
      <protection hidden="1"/>
    </xf>
    <xf numFmtId="0" fontId="18" fillId="0" borderId="0" xfId="1" applyFont="1" applyAlignment="1" applyProtection="1">
      <alignment vertical="center"/>
      <protection hidden="1"/>
    </xf>
    <xf numFmtId="0" fontId="6" fillId="0" borderId="0" xfId="1" applyFont="1" applyAlignment="1" applyProtection="1">
      <alignment vertical="center"/>
      <protection hidden="1"/>
    </xf>
    <xf numFmtId="0" fontId="2" fillId="0" borderId="0" xfId="1" applyFont="1" applyAlignment="1" applyProtection="1">
      <alignment vertical="center"/>
      <protection hidden="1"/>
    </xf>
    <xf numFmtId="0" fontId="7" fillId="0" borderId="0" xfId="1" applyFont="1" applyAlignment="1">
      <alignment vertical="center"/>
    </xf>
    <xf numFmtId="0" fontId="9" fillId="0" borderId="0" xfId="1" applyFont="1" applyAlignment="1">
      <alignment horizontal="center" vertical="center"/>
    </xf>
    <xf numFmtId="0" fontId="1" fillId="0" borderId="0" xfId="6" applyAlignment="1" applyProtection="1">
      <alignment vertical="center"/>
      <protection hidden="1"/>
    </xf>
    <xf numFmtId="14" fontId="24" fillId="0" borderId="0" xfId="7" applyNumberFormat="1" applyFont="1" applyAlignment="1" applyProtection="1">
      <alignment horizontal="left" vertical="center"/>
      <protection hidden="1"/>
    </xf>
    <xf numFmtId="0" fontId="0" fillId="0" borderId="0" xfId="0" applyAlignment="1">
      <alignment vertical="center"/>
    </xf>
    <xf numFmtId="0" fontId="1" fillId="0" borderId="0" xfId="6" applyAlignment="1" applyProtection="1">
      <alignment horizontal="center" vertical="center"/>
      <protection hidden="1"/>
    </xf>
    <xf numFmtId="165" fontId="4" fillId="8" borderId="3" xfId="1" applyNumberFormat="1" applyFont="1" applyFill="1" applyBorder="1" applyAlignment="1" applyProtection="1">
      <alignment horizontal="left" vertical="center"/>
      <protection hidden="1"/>
    </xf>
    <xf numFmtId="39" fontId="5" fillId="0" borderId="3" xfId="1" applyNumberFormat="1" applyFont="1" applyBorder="1" applyAlignment="1" applyProtection="1">
      <alignment horizontal="left" vertical="center"/>
      <protection hidden="1"/>
    </xf>
    <xf numFmtId="0" fontId="25" fillId="0" borderId="0" xfId="0" applyFont="1"/>
    <xf numFmtId="39" fontId="5" fillId="8" borderId="3" xfId="1" applyNumberFormat="1" applyFont="1" applyFill="1" applyBorder="1" applyAlignment="1" applyProtection="1">
      <alignment horizontal="left" vertical="center"/>
      <protection hidden="1"/>
    </xf>
    <xf numFmtId="9" fontId="5" fillId="0" borderId="3" xfId="5" applyFont="1" applyFill="1" applyBorder="1" applyAlignment="1" applyProtection="1">
      <alignment horizontal="center" vertical="center"/>
      <protection hidden="1"/>
    </xf>
    <xf numFmtId="9" fontId="5" fillId="8" borderId="3" xfId="5" applyFont="1" applyFill="1" applyBorder="1" applyAlignment="1" applyProtection="1">
      <alignment horizontal="center" vertical="center"/>
      <protection hidden="1"/>
    </xf>
    <xf numFmtId="0" fontId="25" fillId="0" borderId="3" xfId="0" applyFont="1" applyBorder="1" applyAlignment="1">
      <alignment horizontal="center"/>
    </xf>
    <xf numFmtId="0" fontId="2" fillId="6" borderId="10" xfId="1" applyFont="1" applyFill="1" applyBorder="1" applyAlignment="1" applyProtection="1">
      <alignment horizontal="center" vertical="center"/>
      <protection hidden="1"/>
    </xf>
    <xf numFmtId="39" fontId="5" fillId="0" borderId="10" xfId="1" applyNumberFormat="1" applyFont="1" applyBorder="1" applyAlignment="1" applyProtection="1">
      <alignment horizontal="left" vertical="center"/>
      <protection hidden="1"/>
    </xf>
    <xf numFmtId="39" fontId="5" fillId="8" borderId="10" xfId="1" applyNumberFormat="1" applyFont="1" applyFill="1" applyBorder="1" applyAlignment="1" applyProtection="1">
      <alignment horizontal="left" vertical="center"/>
      <protection hidden="1"/>
    </xf>
    <xf numFmtId="39" fontId="5" fillId="0" borderId="11" xfId="1" applyNumberFormat="1" applyFont="1" applyBorder="1" applyAlignment="1" applyProtection="1">
      <alignment horizontal="center" vertical="center"/>
      <protection hidden="1"/>
    </xf>
    <xf numFmtId="39" fontId="5" fillId="8" borderId="11" xfId="1" applyNumberFormat="1" applyFont="1" applyFill="1" applyBorder="1" applyAlignment="1" applyProtection="1">
      <alignment horizontal="center" vertical="center"/>
      <protection hidden="1"/>
    </xf>
    <xf numFmtId="165" fontId="5" fillId="8" borderId="11" xfId="1" quotePrefix="1" applyNumberFormat="1" applyFont="1" applyFill="1" applyBorder="1" applyAlignment="1" applyProtection="1">
      <alignment vertical="center"/>
      <protection hidden="1"/>
    </xf>
    <xf numFmtId="165" fontId="5" fillId="0" borderId="11" xfId="1" quotePrefix="1" applyNumberFormat="1" applyFont="1" applyBorder="1" applyAlignment="1" applyProtection="1">
      <alignment vertical="center"/>
      <protection hidden="1"/>
    </xf>
    <xf numFmtId="49" fontId="8" fillId="0" borderId="0" xfId="1" applyNumberFormat="1" applyFont="1" applyAlignment="1" applyProtection="1">
      <alignment horizontal="center" vertical="center"/>
      <protection hidden="1"/>
    </xf>
    <xf numFmtId="2" fontId="25" fillId="0" borderId="0" xfId="0" applyNumberFormat="1" applyFont="1" applyAlignment="1">
      <alignment vertical="center"/>
    </xf>
    <xf numFmtId="0" fontId="6" fillId="3" borderId="0" xfId="1" applyFont="1" applyFill="1" applyAlignment="1" applyProtection="1">
      <alignment vertical="center"/>
      <protection hidden="1"/>
    </xf>
    <xf numFmtId="0" fontId="7" fillId="3" borderId="0" xfId="1" applyFont="1" applyFill="1"/>
    <xf numFmtId="0" fontId="26" fillId="14" borderId="0" xfId="0" applyFont="1" applyFill="1" applyAlignment="1">
      <alignment horizontal="center" vertical="center"/>
    </xf>
    <xf numFmtId="167" fontId="26" fillId="14" borderId="0" xfId="0" applyNumberFormat="1" applyFont="1" applyFill="1" applyAlignment="1">
      <alignment horizontal="center" vertical="center"/>
    </xf>
    <xf numFmtId="0" fontId="25" fillId="14" borderId="0" xfId="0" applyFont="1" applyFill="1" applyAlignment="1">
      <alignment horizontal="center" vertical="center"/>
    </xf>
    <xf numFmtId="168" fontId="25" fillId="0" borderId="0" xfId="0" applyNumberFormat="1" applyFont="1" applyAlignment="1">
      <alignment horizontal="center" vertical="center"/>
    </xf>
    <xf numFmtId="168" fontId="25" fillId="7" borderId="0" xfId="0" applyNumberFormat="1" applyFont="1" applyFill="1" applyAlignment="1">
      <alignment horizontal="center" vertical="center"/>
    </xf>
    <xf numFmtId="2" fontId="25" fillId="7" borderId="0" xfId="0" applyNumberFormat="1" applyFont="1" applyFill="1" applyAlignment="1">
      <alignment horizontal="center" vertical="center"/>
    </xf>
    <xf numFmtId="0" fontId="25" fillId="7" borderId="0" xfId="0" applyFont="1" applyFill="1" applyAlignment="1">
      <alignment horizontal="center" vertical="center"/>
    </xf>
    <xf numFmtId="0" fontId="25" fillId="7" borderId="0" xfId="0" applyFont="1" applyFill="1" applyAlignment="1">
      <alignment horizontal="left" vertical="center"/>
    </xf>
    <xf numFmtId="168" fontId="0" fillId="7" borderId="3" xfId="0" applyNumberFormat="1" applyFill="1" applyBorder="1"/>
    <xf numFmtId="0" fontId="0" fillId="7" borderId="3" xfId="0" applyFill="1" applyBorder="1"/>
    <xf numFmtId="2" fontId="0" fillId="7" borderId="3" xfId="0" applyNumberFormat="1" applyFill="1" applyBorder="1"/>
    <xf numFmtId="170" fontId="27" fillId="7" borderId="3" xfId="0" applyNumberFormat="1" applyFont="1" applyFill="1" applyBorder="1"/>
    <xf numFmtId="170" fontId="0" fillId="7" borderId="3" xfId="0" applyNumberFormat="1" applyFill="1" applyBorder="1"/>
    <xf numFmtId="169" fontId="0" fillId="7" borderId="3" xfId="0" applyNumberFormat="1" applyFill="1" applyBorder="1"/>
    <xf numFmtId="2" fontId="0" fillId="7" borderId="11" xfId="0" applyNumberFormat="1" applyFill="1" applyBorder="1"/>
    <xf numFmtId="0" fontId="0" fillId="7" borderId="11" xfId="0" applyFill="1" applyBorder="1"/>
    <xf numFmtId="168" fontId="0" fillId="0" borderId="3" xfId="0" applyNumberFormat="1" applyBorder="1"/>
    <xf numFmtId="0" fontId="0" fillId="0" borderId="3" xfId="0" applyBorder="1"/>
    <xf numFmtId="0" fontId="13" fillId="0" borderId="0" xfId="1" applyFont="1" applyAlignment="1" applyProtection="1">
      <alignment horizontal="right"/>
      <protection hidden="1"/>
    </xf>
    <xf numFmtId="0" fontId="14" fillId="0" borderId="0" xfId="1" applyFont="1" applyAlignment="1" applyProtection="1">
      <alignment horizontal="left"/>
      <protection hidden="1"/>
    </xf>
    <xf numFmtId="14" fontId="13" fillId="0" borderId="0" xfId="1" applyNumberFormat="1" applyFont="1" applyAlignment="1" applyProtection="1">
      <alignment horizontal="left"/>
      <protection hidden="1"/>
    </xf>
    <xf numFmtId="0" fontId="13" fillId="0" borderId="0" xfId="1" applyFont="1" applyProtection="1">
      <protection hidden="1"/>
    </xf>
    <xf numFmtId="0" fontId="12" fillId="0" borderId="5" xfId="1" applyFont="1" applyBorder="1" applyAlignment="1" applyProtection="1">
      <alignment horizontal="center" vertical="center" wrapText="1"/>
      <protection hidden="1"/>
    </xf>
    <xf numFmtId="0" fontId="12" fillId="0" borderId="0" xfId="1" applyFont="1" applyAlignment="1" applyProtection="1">
      <alignment horizontal="center" vertical="center" wrapText="1"/>
      <protection hidden="1"/>
    </xf>
    <xf numFmtId="0" fontId="12" fillId="0" borderId="6" xfId="1" applyFont="1" applyBorder="1" applyAlignment="1" applyProtection="1">
      <alignment horizontal="center" vertical="center" wrapText="1"/>
      <protection hidden="1"/>
    </xf>
    <xf numFmtId="0" fontId="12" fillId="0" borderId="4" xfId="1" applyFont="1" applyBorder="1" applyProtection="1">
      <protection hidden="1"/>
    </xf>
    <xf numFmtId="0" fontId="8" fillId="0" borderId="1" xfId="1" applyFont="1" applyBorder="1" applyProtection="1">
      <protection hidden="1"/>
    </xf>
    <xf numFmtId="0" fontId="20" fillId="0" borderId="0" xfId="1" applyFont="1" applyProtection="1">
      <protection hidden="1"/>
    </xf>
    <xf numFmtId="0" fontId="20" fillId="0" borderId="6" xfId="1" applyFont="1" applyBorder="1" applyProtection="1">
      <protection hidden="1"/>
    </xf>
    <xf numFmtId="0" fontId="3" fillId="0" borderId="5" xfId="1" applyFont="1" applyBorder="1" applyProtection="1">
      <protection hidden="1"/>
    </xf>
    <xf numFmtId="0" fontId="1" fillId="0" borderId="5" xfId="1" applyBorder="1" applyProtection="1">
      <protection hidden="1"/>
    </xf>
    <xf numFmtId="0" fontId="1" fillId="0" borderId="6" xfId="1" applyBorder="1" applyProtection="1">
      <protection hidden="1"/>
    </xf>
    <xf numFmtId="49" fontId="3" fillId="0" borderId="5" xfId="4" applyNumberFormat="1" applyFont="1" applyBorder="1" applyAlignment="1" applyProtection="1">
      <alignment horizontal="left" vertical="top"/>
      <protection hidden="1"/>
    </xf>
    <xf numFmtId="49" fontId="3" fillId="0" borderId="0" xfId="4" applyNumberFormat="1" applyFont="1" applyAlignment="1" applyProtection="1">
      <alignment horizontal="left" vertical="top"/>
      <protection hidden="1"/>
    </xf>
    <xf numFmtId="49" fontId="12" fillId="0" borderId="0" xfId="4" applyNumberFormat="1" applyFont="1" applyAlignment="1" applyProtection="1">
      <alignment horizontal="left" vertical="top"/>
      <protection hidden="1"/>
    </xf>
    <xf numFmtId="49" fontId="12" fillId="0" borderId="6" xfId="4" applyNumberFormat="1" applyFont="1" applyBorder="1" applyAlignment="1" applyProtection="1">
      <alignment horizontal="left" vertical="top"/>
      <protection hidden="1"/>
    </xf>
    <xf numFmtId="0" fontId="1" fillId="0" borderId="0" xfId="1" applyAlignment="1" applyProtection="1">
      <alignment horizontal="left" vertical="top"/>
      <protection hidden="1"/>
    </xf>
    <xf numFmtId="49" fontId="3" fillId="0" borderId="5" xfId="4" applyNumberFormat="1" applyFont="1" applyBorder="1" applyAlignment="1" applyProtection="1">
      <alignment horizontal="center" vertical="center"/>
      <protection hidden="1"/>
    </xf>
    <xf numFmtId="49" fontId="3" fillId="0" borderId="0" xfId="4" applyNumberFormat="1" applyFont="1" applyAlignment="1" applyProtection="1">
      <alignment horizontal="center" vertical="center"/>
      <protection hidden="1"/>
    </xf>
    <xf numFmtId="49" fontId="12" fillId="0" borderId="0" xfId="4" applyNumberFormat="1" applyFont="1" applyAlignment="1" applyProtection="1">
      <alignment horizontal="center" vertical="center"/>
      <protection hidden="1"/>
    </xf>
    <xf numFmtId="49" fontId="12" fillId="0" borderId="6" xfId="4" applyNumberFormat="1" applyFont="1" applyBorder="1" applyAlignment="1" applyProtection="1">
      <alignment horizontal="center" vertical="center"/>
      <protection hidden="1"/>
    </xf>
    <xf numFmtId="49" fontId="20" fillId="0" borderId="5" xfId="4" applyNumberFormat="1" applyFont="1" applyBorder="1" applyAlignment="1" applyProtection="1">
      <alignment horizontal="left" vertical="top" indent="2"/>
      <protection hidden="1"/>
    </xf>
    <xf numFmtId="0" fontId="3" fillId="0" borderId="0" xfId="1" applyFont="1" applyProtection="1">
      <protection hidden="1"/>
    </xf>
    <xf numFmtId="0" fontId="17" fillId="0" borderId="0" xfId="1" applyFont="1" applyProtection="1">
      <protection hidden="1"/>
    </xf>
    <xf numFmtId="0" fontId="17" fillId="0" borderId="6" xfId="1" applyFont="1" applyBorder="1" applyProtection="1">
      <protection hidden="1"/>
    </xf>
    <xf numFmtId="166" fontId="22" fillId="0" borderId="5" xfId="4" applyNumberFormat="1" applyFont="1" applyBorder="1" applyAlignment="1" applyProtection="1">
      <alignment horizontal="left" indent="4"/>
      <protection hidden="1"/>
    </xf>
    <xf numFmtId="166" fontId="20" fillId="0" borderId="0" xfId="4" applyNumberFormat="1" applyFont="1" applyProtection="1">
      <protection hidden="1"/>
    </xf>
    <xf numFmtId="166" fontId="8" fillId="0" borderId="0" xfId="4" applyNumberFormat="1" applyFont="1" applyProtection="1">
      <protection hidden="1"/>
    </xf>
    <xf numFmtId="166" fontId="8" fillId="0" borderId="6" xfId="4" applyNumberFormat="1" applyFont="1" applyBorder="1" applyProtection="1">
      <protection hidden="1"/>
    </xf>
    <xf numFmtId="0" fontId="20" fillId="0" borderId="5" xfId="1" applyFont="1" applyBorder="1" applyAlignment="1" applyProtection="1">
      <alignment horizontal="left" indent="6"/>
      <protection hidden="1"/>
    </xf>
    <xf numFmtId="0" fontId="8" fillId="0" borderId="6" xfId="1" applyFont="1" applyBorder="1" applyProtection="1">
      <protection hidden="1"/>
    </xf>
    <xf numFmtId="166" fontId="20" fillId="0" borderId="5" xfId="4" applyNumberFormat="1" applyFont="1" applyBorder="1" applyAlignment="1" applyProtection="1">
      <alignment horizontal="left" indent="8"/>
      <protection hidden="1"/>
    </xf>
    <xf numFmtId="166" fontId="20" fillId="0" borderId="0" xfId="4" applyNumberFormat="1" applyFont="1" applyAlignment="1" applyProtection="1">
      <alignment horizontal="left"/>
      <protection hidden="1"/>
    </xf>
    <xf numFmtId="166" fontId="8" fillId="0" borderId="0" xfId="4" applyNumberFormat="1" applyFont="1" applyAlignment="1" applyProtection="1">
      <alignment horizontal="left"/>
      <protection hidden="1"/>
    </xf>
    <xf numFmtId="166" fontId="8" fillId="0" borderId="6" xfId="4" applyNumberFormat="1" applyFont="1" applyBorder="1" applyAlignment="1" applyProtection="1">
      <alignment horizontal="left"/>
      <protection hidden="1"/>
    </xf>
    <xf numFmtId="166" fontId="20" fillId="0" borderId="5" xfId="4" applyNumberFormat="1" applyFont="1" applyBorder="1" applyAlignment="1" applyProtection="1">
      <alignment horizontal="left" indent="6"/>
      <protection hidden="1"/>
    </xf>
    <xf numFmtId="166" fontId="23" fillId="0" borderId="0" xfId="4" applyNumberFormat="1" applyFont="1" applyProtection="1">
      <protection hidden="1"/>
    </xf>
    <xf numFmtId="166" fontId="16" fillId="0" borderId="0" xfId="4" applyNumberFormat="1" applyFont="1" applyProtection="1">
      <protection hidden="1"/>
    </xf>
    <xf numFmtId="166" fontId="16" fillId="0" borderId="6" xfId="4" applyNumberFormat="1" applyFont="1" applyBorder="1" applyProtection="1">
      <protection hidden="1"/>
    </xf>
    <xf numFmtId="0" fontId="8" fillId="0" borderId="7" xfId="1" applyFont="1" applyBorder="1" applyProtection="1">
      <protection hidden="1"/>
    </xf>
    <xf numFmtId="0" fontId="8" fillId="0" borderId="8" xfId="1" applyFont="1" applyBorder="1" applyProtection="1">
      <protection hidden="1"/>
    </xf>
    <xf numFmtId="0" fontId="8" fillId="0" borderId="9" xfId="1" applyFont="1" applyBorder="1" applyProtection="1">
      <protection hidden="1"/>
    </xf>
    <xf numFmtId="49" fontId="12" fillId="0" borderId="8" xfId="1" applyNumberFormat="1" applyFont="1" applyBorder="1" applyAlignment="1" applyProtection="1">
      <alignment horizontal="right" vertical="center"/>
      <protection hidden="1"/>
    </xf>
    <xf numFmtId="0" fontId="3" fillId="0" borderId="5" xfId="1" applyFont="1" applyBorder="1" applyAlignment="1" applyProtection="1">
      <alignment horizontal="left" vertical="top"/>
      <protection hidden="1"/>
    </xf>
    <xf numFmtId="0" fontId="20" fillId="0" borderId="5" xfId="1" applyFont="1" applyBorder="1" applyProtection="1">
      <protection hidden="1"/>
    </xf>
    <xf numFmtId="0" fontId="20" fillId="0" borderId="5" xfId="1" applyFont="1" applyBorder="1" applyAlignment="1" applyProtection="1">
      <alignment vertical="top" wrapText="1"/>
      <protection hidden="1"/>
    </xf>
    <xf numFmtId="0" fontId="20" fillId="0" borderId="0" xfId="1" applyFont="1" applyAlignment="1" applyProtection="1">
      <alignment vertical="top" wrapText="1"/>
      <protection hidden="1"/>
    </xf>
    <xf numFmtId="0" fontId="20" fillId="0" borderId="6" xfId="1" applyFont="1" applyBorder="1" applyAlignment="1" applyProtection="1">
      <alignment vertical="top" wrapText="1"/>
      <protection hidden="1"/>
    </xf>
    <xf numFmtId="0" fontId="1" fillId="0" borderId="7" xfId="1" applyBorder="1" applyProtection="1">
      <protection hidden="1"/>
    </xf>
    <xf numFmtId="0" fontId="1" fillId="0" borderId="8" xfId="1" applyBorder="1" applyProtection="1">
      <protection hidden="1"/>
    </xf>
    <xf numFmtId="0" fontId="25" fillId="3" borderId="0" xfId="0" applyFont="1" applyFill="1" applyAlignment="1">
      <alignment vertical="center"/>
    </xf>
    <xf numFmtId="2" fontId="25" fillId="3" borderId="0" xfId="0" applyNumberFormat="1" applyFont="1" applyFill="1" applyAlignment="1">
      <alignment horizontal="center" vertical="center"/>
    </xf>
    <xf numFmtId="0" fontId="25" fillId="3" borderId="0" xfId="0" applyFont="1" applyFill="1" applyAlignment="1">
      <alignment horizontal="left" vertical="center"/>
    </xf>
    <xf numFmtId="0" fontId="3" fillId="0" borderId="5" xfId="1" applyFont="1" applyBorder="1" applyAlignment="1" applyProtection="1">
      <alignment horizontal="left" vertical="top" wrapText="1"/>
      <protection hidden="1"/>
    </xf>
    <xf numFmtId="0" fontId="3" fillId="0" borderId="0" xfId="1" applyFont="1" applyAlignment="1" applyProtection="1">
      <alignment horizontal="left" vertical="top" wrapText="1"/>
      <protection hidden="1"/>
    </xf>
    <xf numFmtId="0" fontId="20" fillId="0" borderId="5" xfId="1" applyFont="1" applyBorder="1" applyAlignment="1" applyProtection="1">
      <alignment horizontal="left" indent="2"/>
      <protection hidden="1"/>
    </xf>
    <xf numFmtId="0" fontId="20" fillId="0" borderId="0" xfId="1" applyFont="1" applyAlignment="1" applyProtection="1">
      <alignment horizontal="left" indent="2"/>
      <protection hidden="1"/>
    </xf>
    <xf numFmtId="0" fontId="20" fillId="0" borderId="6" xfId="1" applyFont="1" applyBorder="1" applyAlignment="1" applyProtection="1">
      <alignment horizontal="left" indent="2"/>
      <protection hidden="1"/>
    </xf>
    <xf numFmtId="49" fontId="12" fillId="2" borderId="8" xfId="1" applyNumberFormat="1" applyFont="1" applyFill="1" applyBorder="1" applyAlignment="1" applyProtection="1">
      <alignment horizontal="right" vertical="center"/>
      <protection hidden="1"/>
    </xf>
    <xf numFmtId="44" fontId="20" fillId="0" borderId="0" xfId="9" applyFont="1" applyBorder="1" applyProtection="1">
      <protection hidden="1"/>
    </xf>
    <xf numFmtId="0" fontId="28" fillId="0" borderId="0" xfId="0" applyFont="1"/>
    <xf numFmtId="14" fontId="12" fillId="0" borderId="8" xfId="1" applyNumberFormat="1" applyFont="1" applyBorder="1" applyAlignment="1" applyProtection="1">
      <alignment vertical="center"/>
      <protection hidden="1"/>
    </xf>
    <xf numFmtId="0" fontId="26" fillId="3" borderId="0" xfId="0" applyFont="1" applyFill="1" applyAlignment="1">
      <alignment horizontal="center" vertical="center"/>
    </xf>
    <xf numFmtId="0" fontId="25" fillId="3" borderId="0" xfId="0" applyFont="1" applyFill="1" applyAlignment="1">
      <alignment horizontal="center" vertical="center"/>
    </xf>
    <xf numFmtId="0" fontId="0" fillId="3" borderId="3" xfId="0" applyFill="1" applyBorder="1"/>
    <xf numFmtId="168" fontId="0" fillId="3" borderId="3" xfId="0" applyNumberFormat="1" applyFill="1" applyBorder="1"/>
    <xf numFmtId="168" fontId="0" fillId="3" borderId="0" xfId="0" applyNumberFormat="1" applyFill="1"/>
    <xf numFmtId="0" fontId="0" fillId="3" borderId="0" xfId="0" applyFill="1"/>
    <xf numFmtId="40" fontId="12" fillId="0" borderId="0" xfId="7" applyNumberFormat="1" applyFont="1" applyAlignment="1" applyProtection="1">
      <alignment horizontal="right" vertical="center"/>
      <protection hidden="1"/>
    </xf>
    <xf numFmtId="14" fontId="12" fillId="0" borderId="0" xfId="5" applyNumberFormat="1" applyFont="1" applyFill="1" applyAlignment="1" applyProtection="1">
      <alignment horizontal="left" vertical="center"/>
      <protection hidden="1"/>
    </xf>
    <xf numFmtId="0" fontId="18" fillId="3" borderId="0" xfId="1" applyFont="1" applyFill="1" applyAlignment="1" applyProtection="1">
      <alignment vertical="center"/>
      <protection hidden="1"/>
    </xf>
    <xf numFmtId="0" fontId="2" fillId="0" borderId="0" xfId="6" applyFont="1" applyAlignment="1" applyProtection="1">
      <alignment horizontal="center" vertical="center"/>
      <protection hidden="1"/>
    </xf>
    <xf numFmtId="0" fontId="26" fillId="0" borderId="0" xfId="0" applyFont="1" applyAlignment="1">
      <alignment horizontal="center" vertical="center"/>
    </xf>
    <xf numFmtId="2" fontId="26" fillId="3" borderId="0" xfId="0" applyNumberFormat="1" applyFont="1" applyFill="1" applyAlignment="1">
      <alignment horizontal="center" vertical="center"/>
    </xf>
    <xf numFmtId="2" fontId="1" fillId="3" borderId="0" xfId="0" applyNumberFormat="1" applyFont="1" applyFill="1" applyAlignment="1">
      <alignment horizontal="center" vertical="center"/>
    </xf>
    <xf numFmtId="2" fontId="2" fillId="3" borderId="0" xfId="0" applyNumberFormat="1" applyFont="1" applyFill="1" applyAlignment="1">
      <alignment horizontal="center" vertical="center"/>
    </xf>
    <xf numFmtId="2" fontId="30" fillId="3" borderId="0" xfId="0" applyNumberFormat="1" applyFont="1" applyFill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3" borderId="0" xfId="0" quotePrefix="1" applyNumberFormat="1" applyFont="1" applyFill="1" applyAlignment="1">
      <alignment horizontal="center" vertical="center"/>
    </xf>
    <xf numFmtId="0" fontId="26" fillId="0" borderId="0" xfId="0" quotePrefix="1" applyFont="1" applyAlignment="1">
      <alignment vertical="center"/>
    </xf>
    <xf numFmtId="0" fontId="1" fillId="3" borderId="0" xfId="0" applyFont="1" applyFill="1" applyAlignment="1">
      <alignment vertical="center"/>
    </xf>
    <xf numFmtId="0" fontId="1" fillId="3" borderId="0" xfId="0" applyFont="1" applyFill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18" fillId="17" borderId="3" xfId="1" applyFont="1" applyFill="1" applyBorder="1" applyAlignment="1" applyProtection="1">
      <alignment vertical="center"/>
      <protection locked="0" hidden="1"/>
    </xf>
    <xf numFmtId="0" fontId="31" fillId="0" borderId="0" xfId="1" applyFont="1" applyAlignment="1">
      <alignment horizontal="center"/>
    </xf>
    <xf numFmtId="0" fontId="31" fillId="0" borderId="0" xfId="0" applyFont="1" applyAlignment="1">
      <alignment horizontal="right"/>
    </xf>
    <xf numFmtId="39" fontId="5" fillId="3" borderId="3" xfId="1" applyNumberFormat="1" applyFont="1" applyFill="1" applyBorder="1" applyAlignment="1" applyProtection="1">
      <alignment horizontal="left" vertical="center"/>
      <protection hidden="1"/>
    </xf>
    <xf numFmtId="39" fontId="5" fillId="3" borderId="3" xfId="1" applyNumberFormat="1" applyFont="1" applyFill="1" applyBorder="1" applyAlignment="1" applyProtection="1">
      <alignment horizontal="center" vertical="center"/>
      <protection hidden="1"/>
    </xf>
    <xf numFmtId="39" fontId="5" fillId="3" borderId="13" xfId="1" applyNumberFormat="1" applyFont="1" applyFill="1" applyBorder="1" applyAlignment="1" applyProtection="1">
      <alignment horizontal="center" vertical="center"/>
      <protection hidden="1"/>
    </xf>
    <xf numFmtId="0" fontId="1" fillId="0" borderId="0" xfId="1" applyAlignment="1" applyProtection="1">
      <alignment horizontal="right" vertical="center"/>
      <protection hidden="1"/>
    </xf>
    <xf numFmtId="0" fontId="9" fillId="0" borderId="0" xfId="0" applyFont="1"/>
    <xf numFmtId="0" fontId="7" fillId="0" borderId="0" xfId="0" applyFont="1"/>
    <xf numFmtId="0" fontId="32" fillId="0" borderId="0" xfId="0" applyFont="1"/>
    <xf numFmtId="0" fontId="25" fillId="3" borderId="0" xfId="0" applyFont="1" applyFill="1" applyAlignment="1">
      <alignment horizontal="right" indent="1"/>
    </xf>
    <xf numFmtId="39" fontId="5" fillId="3" borderId="0" xfId="1" applyNumberFormat="1" applyFont="1" applyFill="1" applyAlignment="1" applyProtection="1">
      <alignment horizontal="left" vertical="center"/>
      <protection hidden="1"/>
    </xf>
    <xf numFmtId="9" fontId="5" fillId="3" borderId="3" xfId="5" applyFont="1" applyFill="1" applyBorder="1" applyAlignment="1" applyProtection="1">
      <alignment horizontal="center" vertical="center"/>
      <protection hidden="1"/>
    </xf>
    <xf numFmtId="0" fontId="26" fillId="0" borderId="0" xfId="0" applyFont="1"/>
    <xf numFmtId="0" fontId="25" fillId="18" borderId="0" xfId="0" applyFont="1" applyFill="1" applyAlignment="1">
      <alignment vertical="center"/>
    </xf>
    <xf numFmtId="0" fontId="26" fillId="3" borderId="0" xfId="0" applyFont="1" applyFill="1" applyAlignment="1">
      <alignment vertical="center"/>
    </xf>
    <xf numFmtId="0" fontId="2" fillId="6" borderId="11" xfId="1" applyFont="1" applyFill="1" applyBorder="1" applyAlignment="1" applyProtection="1">
      <alignment horizontal="center" vertical="center"/>
      <protection hidden="1"/>
    </xf>
    <xf numFmtId="0" fontId="2" fillId="6" borderId="11" xfId="1" applyFont="1" applyFill="1" applyBorder="1" applyAlignment="1" applyProtection="1">
      <alignment horizontal="center" vertical="center" wrapText="1"/>
      <protection hidden="1"/>
    </xf>
    <xf numFmtId="0" fontId="4" fillId="6" borderId="11" xfId="1" applyFont="1" applyFill="1" applyBorder="1" applyAlignment="1" applyProtection="1">
      <alignment horizontal="center" vertical="center"/>
      <protection hidden="1"/>
    </xf>
    <xf numFmtId="0" fontId="25" fillId="0" borderId="15" xfId="0" applyFont="1" applyBorder="1" applyAlignment="1">
      <alignment vertical="center"/>
    </xf>
    <xf numFmtId="165" fontId="5" fillId="3" borderId="15" xfId="1" quotePrefix="1" applyNumberFormat="1" applyFont="1" applyFill="1" applyBorder="1" applyAlignment="1" applyProtection="1">
      <alignment vertical="center"/>
      <protection hidden="1"/>
    </xf>
    <xf numFmtId="39" fontId="5" fillId="3" borderId="15" xfId="1" applyNumberFormat="1" applyFont="1" applyFill="1" applyBorder="1" applyAlignment="1" applyProtection="1">
      <alignment horizontal="center" vertical="center"/>
      <protection hidden="1"/>
    </xf>
    <xf numFmtId="39" fontId="5" fillId="3" borderId="15" xfId="1" applyNumberFormat="1" applyFont="1" applyFill="1" applyBorder="1" applyAlignment="1" applyProtection="1">
      <alignment horizontal="left" vertical="center"/>
      <protection hidden="1"/>
    </xf>
    <xf numFmtId="2" fontId="0" fillId="19" borderId="0" xfId="0" quotePrefix="1" applyNumberFormat="1" applyFill="1" applyAlignment="1">
      <alignment horizontal="center"/>
    </xf>
    <xf numFmtId="0" fontId="25" fillId="7" borderId="0" xfId="0" applyFont="1" applyFill="1"/>
    <xf numFmtId="2" fontId="25" fillId="0" borderId="0" xfId="0" applyNumberFormat="1" applyFont="1" applyAlignment="1">
      <alignment horizontal="left"/>
    </xf>
    <xf numFmtId="2" fontId="0" fillId="0" borderId="0" xfId="0" applyNumberFormat="1" applyAlignment="1">
      <alignment horizontal="center"/>
    </xf>
    <xf numFmtId="0" fontId="26" fillId="9" borderId="0" xfId="0" applyFont="1" applyFill="1" applyAlignment="1">
      <alignment horizontal="center" vertical="center"/>
    </xf>
    <xf numFmtId="0" fontId="25" fillId="3" borderId="15" xfId="0" applyFont="1" applyFill="1" applyBorder="1" applyAlignment="1">
      <alignment vertical="center"/>
    </xf>
    <xf numFmtId="0" fontId="2" fillId="6" borderId="16" xfId="1" applyFont="1" applyFill="1" applyBorder="1" applyAlignment="1" applyProtection="1">
      <alignment horizontal="center" vertical="center"/>
      <protection hidden="1"/>
    </xf>
    <xf numFmtId="39" fontId="5" fillId="3" borderId="15" xfId="1" applyNumberFormat="1" applyFont="1" applyFill="1" applyBorder="1" applyAlignment="1" applyProtection="1">
      <alignment vertical="center"/>
      <protection hidden="1"/>
    </xf>
    <xf numFmtId="0" fontId="25" fillId="3" borderId="15" xfId="0" applyFont="1" applyFill="1" applyBorder="1" applyAlignment="1">
      <alignment horizontal="center"/>
    </xf>
    <xf numFmtId="0" fontId="25" fillId="3" borderId="0" xfId="0" applyFont="1" applyFill="1" applyAlignment="1">
      <alignment horizontal="center"/>
    </xf>
    <xf numFmtId="39" fontId="5" fillId="3" borderId="0" xfId="1" applyNumberFormat="1" applyFont="1" applyFill="1" applyAlignment="1" applyProtection="1">
      <alignment horizontal="center" vertical="center"/>
      <protection hidden="1"/>
    </xf>
    <xf numFmtId="0" fontId="25" fillId="3" borderId="0" xfId="0" applyFont="1" applyFill="1"/>
    <xf numFmtId="0" fontId="26" fillId="3" borderId="15" xfId="0" applyFont="1" applyFill="1" applyBorder="1" applyAlignment="1">
      <alignment vertical="center"/>
    </xf>
    <xf numFmtId="0" fontId="26" fillId="3" borderId="15" xfId="0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horizontal="left" vertical="center" wrapText="1"/>
    </xf>
    <xf numFmtId="0" fontId="25" fillId="3" borderId="15" xfId="0" applyFont="1" applyFill="1" applyBorder="1" applyAlignment="1">
      <alignment horizontal="center" vertical="center"/>
    </xf>
    <xf numFmtId="2" fontId="25" fillId="3" borderId="15" xfId="9" applyNumberFormat="1" applyFont="1" applyFill="1" applyBorder="1" applyAlignment="1">
      <alignment horizontal="center" vertical="center" wrapText="1"/>
    </xf>
    <xf numFmtId="0" fontId="25" fillId="3" borderId="15" xfId="0" applyFont="1" applyFill="1" applyBorder="1" applyAlignment="1">
      <alignment vertical="center" wrapText="1"/>
    </xf>
    <xf numFmtId="0" fontId="25" fillId="3" borderId="15" xfId="0" applyFont="1" applyFill="1" applyBorder="1" applyAlignment="1">
      <alignment vertical="top" wrapText="1"/>
    </xf>
    <xf numFmtId="0" fontId="0" fillId="20" borderId="0" xfId="0" applyFill="1" applyAlignment="1">
      <alignment horizontal="right"/>
    </xf>
    <xf numFmtId="0" fontId="0" fillId="20" borderId="0" xfId="0" applyFill="1" applyAlignment="1">
      <alignment horizontal="center"/>
    </xf>
    <xf numFmtId="0" fontId="0" fillId="20" borderId="0" xfId="0" applyFill="1" applyAlignment="1">
      <alignment horizontal="left"/>
    </xf>
    <xf numFmtId="0" fontId="30" fillId="0" borderId="0" xfId="0" applyFont="1" applyAlignment="1">
      <alignment vertical="center"/>
    </xf>
    <xf numFmtId="0" fontId="30" fillId="0" borderId="0" xfId="0" applyFont="1" applyAlignment="1">
      <alignment horizontal="center" vertical="center"/>
    </xf>
    <xf numFmtId="0" fontId="30" fillId="19" borderId="0" xfId="0" applyFont="1" applyFill="1" applyAlignment="1">
      <alignment vertical="center"/>
    </xf>
    <xf numFmtId="0" fontId="30" fillId="19" borderId="0" xfId="0" applyFont="1" applyFill="1" applyAlignment="1">
      <alignment horizontal="center" vertical="center"/>
    </xf>
    <xf numFmtId="0" fontId="25" fillId="19" borderId="0" xfId="0" applyFont="1" applyFill="1" applyAlignment="1">
      <alignment horizontal="center" vertical="center"/>
    </xf>
    <xf numFmtId="2" fontId="25" fillId="19" borderId="0" xfId="0" applyNumberFormat="1" applyFont="1" applyFill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19" borderId="0" xfId="0" applyFont="1" applyFill="1" applyAlignment="1">
      <alignment vertical="center"/>
    </xf>
    <xf numFmtId="2" fontId="1" fillId="19" borderId="0" xfId="0" applyNumberFormat="1" applyFont="1" applyFill="1" applyAlignment="1">
      <alignment horizontal="center" vertical="center"/>
    </xf>
    <xf numFmtId="0" fontId="2" fillId="0" borderId="0" xfId="1" applyFont="1" applyAlignment="1" applyProtection="1">
      <alignment horizontal="left" vertical="center"/>
      <protection hidden="1"/>
    </xf>
    <xf numFmtId="14" fontId="31" fillId="0" borderId="0" xfId="0" applyNumberFormat="1" applyFont="1" applyAlignment="1">
      <alignment horizontal="left"/>
    </xf>
    <xf numFmtId="0" fontId="25" fillId="3" borderId="3" xfId="0" applyFont="1" applyFill="1" applyBorder="1" applyAlignment="1">
      <alignment vertical="center"/>
    </xf>
    <xf numFmtId="0" fontId="25" fillId="3" borderId="3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center" vertical="center"/>
    </xf>
    <xf numFmtId="2" fontId="25" fillId="3" borderId="3" xfId="9" applyNumberFormat="1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0" fontId="25" fillId="3" borderId="3" xfId="0" applyFont="1" applyFill="1" applyBorder="1" applyAlignment="1">
      <alignment vertical="top" wrapText="1"/>
    </xf>
    <xf numFmtId="0" fontId="26" fillId="3" borderId="0" xfId="0" applyFont="1" applyFill="1" applyAlignment="1">
      <alignment vertical="center" wrapText="1"/>
    </xf>
    <xf numFmtId="0" fontId="25" fillId="3" borderId="0" xfId="0" applyFont="1" applyFill="1" applyAlignment="1">
      <alignment vertical="center" wrapText="1"/>
    </xf>
    <xf numFmtId="0" fontId="25" fillId="3" borderId="0" xfId="0" applyFont="1" applyFill="1" applyAlignment="1">
      <alignment horizontal="justify" vertical="center" wrapText="1"/>
    </xf>
    <xf numFmtId="2" fontId="26" fillId="3" borderId="15" xfId="0" applyNumberFormat="1" applyFont="1" applyFill="1" applyBorder="1" applyAlignment="1">
      <alignment horizontal="center" vertical="center" wrapText="1"/>
    </xf>
    <xf numFmtId="2" fontId="0" fillId="0" borderId="0" xfId="0" applyNumberFormat="1"/>
    <xf numFmtId="10" fontId="26" fillId="14" borderId="0" xfId="0" applyNumberFormat="1" applyFont="1" applyFill="1" applyAlignment="1">
      <alignment horizontal="center" vertical="center"/>
    </xf>
    <xf numFmtId="0" fontId="1" fillId="2" borderId="0" xfId="1" applyFill="1" applyAlignment="1" applyProtection="1">
      <alignment horizontal="right" vertical="center"/>
      <protection hidden="1"/>
    </xf>
    <xf numFmtId="0" fontId="25" fillId="19" borderId="0" xfId="0" applyFont="1" applyFill="1" applyAlignment="1">
      <alignment vertical="center"/>
    </xf>
    <xf numFmtId="0" fontId="26" fillId="13" borderId="17" xfId="0" applyFont="1" applyFill="1" applyBorder="1" applyAlignment="1">
      <alignment horizontal="centerContinuous" vertical="center"/>
    </xf>
    <xf numFmtId="0" fontId="25" fillId="3" borderId="3" xfId="0" quotePrefix="1" applyFont="1" applyFill="1" applyBorder="1" applyAlignment="1">
      <alignment horizontal="center" vertical="center"/>
    </xf>
    <xf numFmtId="0" fontId="26" fillId="8" borderId="3" xfId="0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vertical="center"/>
    </xf>
    <xf numFmtId="0" fontId="25" fillId="8" borderId="3" xfId="0" applyFont="1" applyFill="1" applyBorder="1" applyAlignment="1">
      <alignment horizontal="left" vertical="center" wrapText="1"/>
    </xf>
    <xf numFmtId="0" fontId="25" fillId="8" borderId="3" xfId="0" applyFont="1" applyFill="1" applyBorder="1" applyAlignment="1">
      <alignment horizontal="center" vertical="center"/>
    </xf>
    <xf numFmtId="2" fontId="25" fillId="8" borderId="3" xfId="9" applyNumberFormat="1" applyFont="1" applyFill="1" applyBorder="1" applyAlignment="1">
      <alignment horizontal="center" vertical="center" wrapText="1"/>
    </xf>
    <xf numFmtId="0" fontId="25" fillId="8" borderId="3" xfId="0" applyFont="1" applyFill="1" applyBorder="1" applyAlignment="1">
      <alignment vertical="center" wrapText="1"/>
    </xf>
    <xf numFmtId="0" fontId="25" fillId="8" borderId="3" xfId="0" applyFont="1" applyFill="1" applyBorder="1" applyAlignment="1">
      <alignment vertical="top" wrapText="1"/>
    </xf>
    <xf numFmtId="0" fontId="0" fillId="19" borderId="0" xfId="0" quotePrefix="1" applyFill="1" applyAlignment="1">
      <alignment horizontal="center"/>
    </xf>
    <xf numFmtId="2" fontId="0" fillId="3" borderId="0" xfId="0" applyNumberFormat="1" applyFill="1"/>
    <xf numFmtId="0" fontId="1" fillId="19" borderId="0" xfId="0" applyNumberFormat="1" applyFont="1" applyFill="1" applyAlignment="1">
      <alignment horizontal="center" vertical="center"/>
    </xf>
    <xf numFmtId="0" fontId="34" fillId="0" borderId="5" xfId="1" applyFont="1" applyBorder="1" applyProtection="1">
      <protection hidden="1"/>
    </xf>
    <xf numFmtId="0" fontId="25" fillId="3" borderId="3" xfId="0" applyFont="1" applyFill="1" applyBorder="1" applyAlignment="1">
      <alignment horizontal="center"/>
    </xf>
    <xf numFmtId="0" fontId="26" fillId="13" borderId="0" xfId="0" applyFont="1" applyFill="1" applyAlignment="1">
      <alignment horizontal="center" vertical="center"/>
    </xf>
    <xf numFmtId="0" fontId="26" fillId="7" borderId="0" xfId="0" applyFont="1" applyFill="1" applyAlignment="1">
      <alignment horizontal="center" vertical="center"/>
    </xf>
    <xf numFmtId="0" fontId="26" fillId="9" borderId="0" xfId="0" applyFont="1" applyFill="1" applyAlignment="1">
      <alignment horizontal="center" vertical="center"/>
    </xf>
    <xf numFmtId="39" fontId="5" fillId="8" borderId="11" xfId="1" applyNumberFormat="1" applyFont="1" applyFill="1" applyBorder="1" applyAlignment="1" applyProtection="1">
      <alignment horizontal="center" vertical="center"/>
      <protection hidden="1"/>
    </xf>
    <xf numFmtId="39" fontId="5" fillId="8" borderId="12" xfId="1" applyNumberFormat="1" applyFont="1" applyFill="1" applyBorder="1" applyAlignment="1" applyProtection="1">
      <alignment horizontal="center" vertical="center"/>
      <protection hidden="1"/>
    </xf>
    <xf numFmtId="0" fontId="26" fillId="11" borderId="0" xfId="0" applyFont="1" applyFill="1" applyAlignment="1">
      <alignment horizontal="center" vertical="center"/>
    </xf>
    <xf numFmtId="0" fontId="26" fillId="12" borderId="0" xfId="0" applyFont="1" applyFill="1" applyAlignment="1">
      <alignment horizontal="center" vertical="center"/>
    </xf>
    <xf numFmtId="0" fontId="26" fillId="10" borderId="0" xfId="0" applyFont="1" applyFill="1" applyAlignment="1">
      <alignment horizontal="center" vertical="center"/>
    </xf>
    <xf numFmtId="0" fontId="26" fillId="13" borderId="17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 wrapText="1"/>
    </xf>
    <xf numFmtId="0" fontId="26" fillId="16" borderId="0" xfId="0" applyFont="1" applyFill="1" applyAlignment="1">
      <alignment horizontal="center" vertical="center"/>
    </xf>
    <xf numFmtId="0" fontId="6" fillId="16" borderId="3" xfId="1" applyFont="1" applyFill="1" applyBorder="1" applyAlignment="1" applyProtection="1">
      <alignment horizontal="center" vertical="center"/>
      <protection locked="0" hidden="1"/>
    </xf>
    <xf numFmtId="14" fontId="12" fillId="0" borderId="0" xfId="1" applyNumberFormat="1" applyFont="1" applyAlignment="1" applyProtection="1">
      <alignment horizontal="center" vertical="center"/>
      <protection hidden="1"/>
    </xf>
    <xf numFmtId="49" fontId="12" fillId="0" borderId="0" xfId="1" applyNumberFormat="1" applyFont="1" applyAlignment="1" applyProtection="1">
      <alignment horizontal="center" vertical="center"/>
      <protection hidden="1"/>
    </xf>
    <xf numFmtId="0" fontId="2" fillId="0" borderId="0" xfId="1" applyFont="1" applyAlignment="1" applyProtection="1">
      <alignment horizontal="center" vertical="center"/>
      <protection hidden="1"/>
    </xf>
    <xf numFmtId="0" fontId="6" fillId="0" borderId="0" xfId="1" applyFont="1" applyAlignment="1" applyProtection="1">
      <alignment horizontal="center" vertical="center"/>
      <protection hidden="1"/>
    </xf>
    <xf numFmtId="0" fontId="7" fillId="0" borderId="0" xfId="1" applyFont="1" applyAlignment="1">
      <alignment horizontal="center"/>
    </xf>
    <xf numFmtId="0" fontId="18" fillId="5" borderId="0" xfId="1" applyFont="1" applyFill="1" applyAlignment="1" applyProtection="1">
      <alignment horizontal="center" vertical="center"/>
      <protection hidden="1"/>
    </xf>
    <xf numFmtId="0" fontId="7" fillId="0" borderId="0" xfId="1" applyFont="1" applyAlignment="1">
      <alignment horizontal="center" vertical="center"/>
    </xf>
    <xf numFmtId="49" fontId="8" fillId="0" borderId="0" xfId="1" applyNumberFormat="1" applyFont="1" applyAlignment="1" applyProtection="1">
      <alignment horizontal="center" vertical="center"/>
      <protection hidden="1"/>
    </xf>
    <xf numFmtId="0" fontId="1" fillId="2" borderId="0" xfId="1" applyFill="1" applyAlignment="1" applyProtection="1">
      <alignment horizontal="left" vertical="center"/>
      <protection hidden="1"/>
    </xf>
    <xf numFmtId="0" fontId="6" fillId="9" borderId="3" xfId="1" applyFont="1" applyFill="1" applyBorder="1" applyAlignment="1" applyProtection="1">
      <alignment horizontal="center" vertical="center"/>
      <protection locked="0" hidden="1"/>
    </xf>
    <xf numFmtId="14" fontId="12" fillId="3" borderId="0" xfId="1" applyNumberFormat="1" applyFont="1" applyFill="1" applyAlignment="1" applyProtection="1">
      <alignment horizontal="center" vertical="center"/>
      <protection hidden="1"/>
    </xf>
    <xf numFmtId="49" fontId="12" fillId="3" borderId="0" xfId="1" applyNumberFormat="1" applyFont="1" applyFill="1" applyAlignment="1" applyProtection="1">
      <alignment horizontal="center" vertical="center"/>
      <protection hidden="1"/>
    </xf>
    <xf numFmtId="0" fontId="6" fillId="3" borderId="0" xfId="1" applyFont="1" applyFill="1" applyAlignment="1" applyProtection="1">
      <alignment horizontal="center" vertical="center"/>
      <protection hidden="1"/>
    </xf>
    <xf numFmtId="0" fontId="7" fillId="3" borderId="0" xfId="1" applyFont="1" applyFill="1" applyAlignment="1">
      <alignment horizontal="center"/>
    </xf>
    <xf numFmtId="0" fontId="6" fillId="7" borderId="3" xfId="1" applyFont="1" applyFill="1" applyBorder="1" applyAlignment="1" applyProtection="1">
      <alignment horizontal="center" vertical="center"/>
      <protection locked="0" hidden="1"/>
    </xf>
    <xf numFmtId="49" fontId="2" fillId="4" borderId="4" xfId="4" applyNumberFormat="1" applyFont="1" applyFill="1" applyBorder="1" applyAlignment="1" applyProtection="1">
      <alignment horizontal="center" vertical="center"/>
      <protection hidden="1"/>
    </xf>
    <xf numFmtId="49" fontId="2" fillId="4" borderId="1" xfId="4" applyNumberFormat="1" applyFont="1" applyFill="1" applyBorder="1" applyAlignment="1" applyProtection="1">
      <alignment horizontal="center" vertical="center"/>
      <protection hidden="1"/>
    </xf>
    <xf numFmtId="49" fontId="2" fillId="4" borderId="2" xfId="4" applyNumberFormat="1" applyFont="1" applyFill="1" applyBorder="1" applyAlignment="1" applyProtection="1">
      <alignment horizontal="center" vertical="center"/>
      <protection hidden="1"/>
    </xf>
    <xf numFmtId="49" fontId="2" fillId="4" borderId="7" xfId="4" applyNumberFormat="1" applyFont="1" applyFill="1" applyBorder="1" applyAlignment="1" applyProtection="1">
      <alignment horizontal="center" vertical="center"/>
      <protection hidden="1"/>
    </xf>
    <xf numFmtId="49" fontId="2" fillId="4" borderId="8" xfId="4" applyNumberFormat="1" applyFont="1" applyFill="1" applyBorder="1" applyAlignment="1" applyProtection="1">
      <alignment horizontal="center" vertical="center"/>
      <protection hidden="1"/>
    </xf>
    <xf numFmtId="49" fontId="2" fillId="4" borderId="9" xfId="4" applyNumberFormat="1" applyFont="1" applyFill="1" applyBorder="1" applyAlignment="1" applyProtection="1">
      <alignment horizontal="center" vertical="center"/>
      <protection hidden="1"/>
    </xf>
    <xf numFmtId="0" fontId="3" fillId="0" borderId="5" xfId="1" applyFont="1" applyBorder="1" applyAlignment="1" applyProtection="1">
      <alignment horizontal="left"/>
      <protection hidden="1"/>
    </xf>
    <xf numFmtId="0" fontId="3" fillId="0" borderId="0" xfId="1" applyFont="1" applyAlignment="1" applyProtection="1">
      <alignment horizontal="left"/>
      <protection hidden="1"/>
    </xf>
    <xf numFmtId="0" fontId="3" fillId="0" borderId="6" xfId="1" applyFont="1" applyBorder="1" applyAlignment="1" applyProtection="1">
      <alignment horizontal="left"/>
      <protection hidden="1"/>
    </xf>
    <xf numFmtId="0" fontId="33" fillId="0" borderId="5" xfId="1" applyFont="1" applyBorder="1" applyAlignment="1" applyProtection="1">
      <alignment horizontal="left" vertical="top" wrapText="1" indent="2"/>
      <protection hidden="1"/>
    </xf>
    <xf numFmtId="0" fontId="33" fillId="0" borderId="0" xfId="1" applyFont="1" applyAlignment="1" applyProtection="1">
      <alignment horizontal="left" vertical="top" wrapText="1" indent="2"/>
      <protection hidden="1"/>
    </xf>
    <xf numFmtId="0" fontId="33" fillId="0" borderId="6" xfId="1" applyFont="1" applyBorder="1" applyAlignment="1" applyProtection="1">
      <alignment horizontal="left" vertical="top" wrapText="1" indent="2"/>
      <protection hidden="1"/>
    </xf>
    <xf numFmtId="0" fontId="20" fillId="0" borderId="5" xfId="1" applyFont="1" applyBorder="1" applyAlignment="1" applyProtection="1">
      <alignment horizontal="left" indent="2"/>
      <protection hidden="1"/>
    </xf>
    <xf numFmtId="0" fontId="20" fillId="0" borderId="0" xfId="1" applyFont="1" applyAlignment="1" applyProtection="1">
      <alignment horizontal="left" indent="2"/>
      <protection hidden="1"/>
    </xf>
    <xf numFmtId="0" fontId="20" fillId="0" borderId="6" xfId="1" applyFont="1" applyBorder="1" applyAlignment="1" applyProtection="1">
      <alignment horizontal="left" indent="2"/>
      <protection hidden="1"/>
    </xf>
    <xf numFmtId="0" fontId="20" fillId="0" borderId="7" xfId="1" applyFont="1" applyBorder="1" applyProtection="1">
      <protection hidden="1"/>
    </xf>
    <xf numFmtId="0" fontId="20" fillId="0" borderId="8" xfId="1" applyFont="1" applyBorder="1" applyProtection="1">
      <protection hidden="1"/>
    </xf>
    <xf numFmtId="0" fontId="20" fillId="0" borderId="9" xfId="1" applyFont="1" applyBorder="1" applyProtection="1">
      <protection hidden="1"/>
    </xf>
    <xf numFmtId="0" fontId="20" fillId="0" borderId="5" xfId="1" applyFont="1" applyBorder="1" applyAlignment="1" applyProtection="1">
      <alignment horizontal="left" vertical="top" wrapText="1" indent="2"/>
      <protection hidden="1"/>
    </xf>
    <xf numFmtId="0" fontId="20" fillId="0" borderId="0" xfId="1" applyFont="1" applyAlignment="1" applyProtection="1">
      <alignment horizontal="left" vertical="top" wrapText="1" indent="2"/>
      <protection hidden="1"/>
    </xf>
    <xf numFmtId="0" fontId="20" fillId="0" borderId="6" xfId="1" applyFont="1" applyBorder="1" applyAlignment="1" applyProtection="1">
      <alignment horizontal="left" vertical="top" wrapText="1" indent="2"/>
      <protection hidden="1"/>
    </xf>
    <xf numFmtId="0" fontId="3" fillId="0" borderId="5" xfId="1" applyFont="1" applyBorder="1" applyAlignment="1" applyProtection="1">
      <alignment horizontal="justify" vertical="center" wrapText="1"/>
      <protection hidden="1"/>
    </xf>
    <xf numFmtId="0" fontId="3" fillId="0" borderId="0" xfId="1" applyFont="1" applyAlignment="1" applyProtection="1">
      <alignment horizontal="justify" vertical="center" wrapText="1"/>
      <protection hidden="1"/>
    </xf>
    <xf numFmtId="0" fontId="3" fillId="0" borderId="5" xfId="1" applyFont="1" applyBorder="1" applyAlignment="1" applyProtection="1">
      <alignment horizontal="left" vertical="top" wrapText="1"/>
      <protection hidden="1"/>
    </xf>
    <xf numFmtId="0" fontId="3" fillId="0" borderId="0" xfId="1" applyFont="1" applyAlignment="1" applyProtection="1">
      <alignment horizontal="left" vertical="top" wrapText="1"/>
      <protection hidden="1"/>
    </xf>
    <xf numFmtId="0" fontId="3" fillId="0" borderId="6" xfId="1" applyFont="1" applyBorder="1" applyAlignment="1" applyProtection="1">
      <alignment horizontal="left" vertical="top" wrapText="1"/>
      <protection hidden="1"/>
    </xf>
    <xf numFmtId="0" fontId="34" fillId="0" borderId="5" xfId="1" applyFont="1" applyBorder="1" applyAlignment="1" applyProtection="1">
      <alignment horizontal="justify" vertical="center" wrapText="1"/>
      <protection hidden="1"/>
    </xf>
    <xf numFmtId="0" fontId="34" fillId="0" borderId="0" xfId="1" applyFont="1" applyAlignment="1" applyProtection="1">
      <alignment horizontal="justify" vertical="center" wrapText="1"/>
      <protection hidden="1"/>
    </xf>
    <xf numFmtId="0" fontId="3" fillId="0" borderId="5" xfId="1" applyFont="1" applyBorder="1" applyAlignment="1" applyProtection="1">
      <alignment horizontal="justify" vertical="top"/>
      <protection hidden="1"/>
    </xf>
    <xf numFmtId="0" fontId="3" fillId="0" borderId="0" xfId="1" applyFont="1" applyAlignment="1" applyProtection="1">
      <alignment horizontal="justify" vertical="top"/>
      <protection hidden="1"/>
    </xf>
    <xf numFmtId="0" fontId="21" fillId="0" borderId="5" xfId="1" applyFont="1" applyBorder="1" applyAlignment="1" applyProtection="1">
      <alignment horizontal="left" vertical="top" indent="2"/>
      <protection hidden="1"/>
    </xf>
    <xf numFmtId="0" fontId="21" fillId="0" borderId="0" xfId="1" applyFont="1" applyAlignment="1" applyProtection="1">
      <alignment horizontal="left" vertical="top" indent="2"/>
      <protection hidden="1"/>
    </xf>
    <xf numFmtId="0" fontId="33" fillId="0" borderId="5" xfId="1" applyFont="1" applyBorder="1" applyAlignment="1" applyProtection="1">
      <alignment horizontal="left" vertical="center" wrapText="1" indent="2"/>
      <protection hidden="1"/>
    </xf>
    <xf numFmtId="0" fontId="33" fillId="0" borderId="0" xfId="1" applyFont="1" applyAlignment="1" applyProtection="1">
      <alignment horizontal="left" vertical="center" wrapText="1" indent="2"/>
      <protection hidden="1"/>
    </xf>
    <xf numFmtId="0" fontId="20" fillId="0" borderId="5" xfId="1" applyFont="1" applyBorder="1" applyAlignment="1" applyProtection="1">
      <alignment horizontal="left" vertical="top" wrapText="1"/>
      <protection hidden="1"/>
    </xf>
    <xf numFmtId="0" fontId="20" fillId="0" borderId="0" xfId="1" applyFont="1" applyAlignment="1" applyProtection="1">
      <alignment horizontal="left" vertical="top" wrapText="1"/>
      <protection hidden="1"/>
    </xf>
    <xf numFmtId="0" fontId="20" fillId="0" borderId="6" xfId="1" applyFont="1" applyBorder="1" applyAlignment="1" applyProtection="1">
      <alignment horizontal="left" vertical="top" wrapText="1"/>
      <protection hidden="1"/>
    </xf>
    <xf numFmtId="0" fontId="33" fillId="0" borderId="5" xfId="1" applyFont="1" applyBorder="1" applyAlignment="1" applyProtection="1">
      <alignment horizontal="left" indent="2"/>
      <protection hidden="1"/>
    </xf>
    <xf numFmtId="0" fontId="33" fillId="0" borderId="0" xfId="1" applyFont="1" applyAlignment="1" applyProtection="1">
      <alignment horizontal="left" indent="2"/>
      <protection hidden="1"/>
    </xf>
    <xf numFmtId="0" fontId="33" fillId="0" borderId="6" xfId="1" applyFont="1" applyBorder="1" applyAlignment="1" applyProtection="1">
      <alignment horizontal="left" indent="2"/>
      <protection hidden="1"/>
    </xf>
    <xf numFmtId="0" fontId="33" fillId="3" borderId="5" xfId="1" applyFont="1" applyFill="1" applyBorder="1" applyAlignment="1" applyProtection="1">
      <alignment horizontal="left" indent="2"/>
      <protection hidden="1"/>
    </xf>
    <xf numFmtId="0" fontId="33" fillId="3" borderId="0" xfId="1" applyFont="1" applyFill="1" applyAlignment="1" applyProtection="1">
      <alignment horizontal="left" indent="2"/>
      <protection hidden="1"/>
    </xf>
    <xf numFmtId="0" fontId="33" fillId="3" borderId="6" xfId="1" applyFont="1" applyFill="1" applyBorder="1" applyAlignment="1" applyProtection="1">
      <alignment horizontal="left" indent="2"/>
      <protection hidden="1"/>
    </xf>
    <xf numFmtId="0" fontId="33" fillId="0" borderId="5" xfId="1" applyFont="1" applyBorder="1" applyAlignment="1" applyProtection="1">
      <alignment horizontal="left" vertical="top" wrapText="1"/>
      <protection hidden="1"/>
    </xf>
    <xf numFmtId="0" fontId="33" fillId="0" borderId="0" xfId="1" applyFont="1" applyAlignment="1" applyProtection="1">
      <alignment horizontal="left" vertical="top" wrapText="1"/>
      <protection hidden="1"/>
    </xf>
    <xf numFmtId="0" fontId="33" fillId="0" borderId="6" xfId="1" applyFont="1" applyBorder="1" applyAlignment="1" applyProtection="1">
      <alignment horizontal="left" vertical="top" wrapText="1"/>
      <protection hidden="1"/>
    </xf>
    <xf numFmtId="49" fontId="12" fillId="2" borderId="8" xfId="1" applyNumberFormat="1" applyFont="1" applyFill="1" applyBorder="1" applyAlignment="1" applyProtection="1">
      <alignment horizontal="right" vertical="center"/>
      <protection hidden="1"/>
    </xf>
    <xf numFmtId="0" fontId="2" fillId="4" borderId="4" xfId="1" applyFont="1" applyFill="1" applyBorder="1" applyAlignment="1" applyProtection="1">
      <alignment horizontal="center" vertical="center"/>
      <protection hidden="1"/>
    </xf>
    <xf numFmtId="0" fontId="2" fillId="4" borderId="1" xfId="1" applyFont="1" applyFill="1" applyBorder="1" applyAlignment="1" applyProtection="1">
      <alignment horizontal="center" vertical="center"/>
      <protection hidden="1"/>
    </xf>
    <xf numFmtId="0" fontId="2" fillId="4" borderId="2" xfId="1" applyFont="1" applyFill="1" applyBorder="1" applyAlignment="1" applyProtection="1">
      <alignment horizontal="center" vertical="center"/>
      <protection hidden="1"/>
    </xf>
    <xf numFmtId="0" fontId="2" fillId="4" borderId="7" xfId="1" applyFont="1" applyFill="1" applyBorder="1" applyAlignment="1" applyProtection="1">
      <alignment horizontal="center" vertical="center"/>
      <protection hidden="1"/>
    </xf>
    <xf numFmtId="0" fontId="2" fillId="4" borderId="8" xfId="1" applyFont="1" applyFill="1" applyBorder="1" applyAlignment="1" applyProtection="1">
      <alignment horizontal="center" vertical="center"/>
      <protection hidden="1"/>
    </xf>
    <xf numFmtId="0" fontId="2" fillId="4" borderId="9" xfId="1" applyFont="1" applyFill="1" applyBorder="1" applyAlignment="1" applyProtection="1">
      <alignment horizontal="center" vertical="center"/>
      <protection hidden="1"/>
    </xf>
    <xf numFmtId="0" fontId="2" fillId="4" borderId="4" xfId="1" applyFont="1" applyFill="1" applyBorder="1" applyAlignment="1" applyProtection="1">
      <alignment horizontal="center" vertical="center" wrapText="1"/>
      <protection hidden="1"/>
    </xf>
    <xf numFmtId="0" fontId="2" fillId="4" borderId="1" xfId="1" applyFont="1" applyFill="1" applyBorder="1" applyAlignment="1" applyProtection="1">
      <alignment horizontal="center" vertical="center" wrapText="1"/>
      <protection hidden="1"/>
    </xf>
    <xf numFmtId="0" fontId="2" fillId="4" borderId="2" xfId="1" applyFont="1" applyFill="1" applyBorder="1" applyAlignment="1" applyProtection="1">
      <alignment horizontal="center" vertical="center" wrapText="1"/>
      <protection hidden="1"/>
    </xf>
    <xf numFmtId="0" fontId="2" fillId="4" borderId="7" xfId="1" applyFont="1" applyFill="1" applyBorder="1" applyAlignment="1" applyProtection="1">
      <alignment horizontal="center" vertical="center" wrapText="1"/>
      <protection hidden="1"/>
    </xf>
    <xf numFmtId="0" fontId="2" fillId="4" borderId="8" xfId="1" applyFont="1" applyFill="1" applyBorder="1" applyAlignment="1" applyProtection="1">
      <alignment horizontal="center" vertical="center" wrapText="1"/>
      <protection hidden="1"/>
    </xf>
    <xf numFmtId="0" fontId="2" fillId="4" borderId="9" xfId="1" applyFont="1" applyFill="1" applyBorder="1" applyAlignment="1" applyProtection="1">
      <alignment horizontal="center" vertical="center" wrapText="1"/>
      <protection hidden="1"/>
    </xf>
    <xf numFmtId="0" fontId="12" fillId="0" borderId="4" xfId="1" applyFont="1" applyBorder="1" applyAlignment="1" applyProtection="1">
      <alignment horizontal="left" vertical="top" wrapText="1"/>
      <protection hidden="1"/>
    </xf>
    <xf numFmtId="0" fontId="12" fillId="0" borderId="1" xfId="1" applyFont="1" applyBorder="1" applyAlignment="1" applyProtection="1">
      <alignment horizontal="left" vertical="top" wrapText="1"/>
      <protection hidden="1"/>
    </xf>
    <xf numFmtId="0" fontId="12" fillId="0" borderId="2" xfId="1" applyFont="1" applyBorder="1" applyAlignment="1" applyProtection="1">
      <alignment horizontal="left" vertical="top" wrapText="1"/>
      <protection hidden="1"/>
    </xf>
    <xf numFmtId="0" fontId="20" fillId="0" borderId="5" xfId="1" applyFont="1" applyBorder="1" applyAlignment="1" applyProtection="1">
      <alignment horizontal="left" wrapText="1"/>
      <protection hidden="1"/>
    </xf>
    <xf numFmtId="0" fontId="20" fillId="0" borderId="0" xfId="1" applyFont="1" applyAlignment="1" applyProtection="1">
      <alignment horizontal="left" wrapText="1"/>
      <protection hidden="1"/>
    </xf>
    <xf numFmtId="0" fontId="20" fillId="0" borderId="6" xfId="1" applyFont="1" applyBorder="1" applyAlignment="1" applyProtection="1">
      <alignment horizontal="left" wrapText="1"/>
      <protection hidden="1"/>
    </xf>
    <xf numFmtId="0" fontId="34" fillId="0" borderId="5" xfId="1" applyFont="1" applyBorder="1" applyAlignment="1" applyProtection="1">
      <alignment horizontal="left" vertical="center" wrapText="1" indent="2"/>
      <protection hidden="1"/>
    </xf>
    <xf numFmtId="0" fontId="34" fillId="0" borderId="0" xfId="1" applyFont="1" applyAlignment="1" applyProtection="1">
      <alignment horizontal="left" vertical="center" wrapText="1" indent="2"/>
      <protection hidden="1"/>
    </xf>
    <xf numFmtId="0" fontId="2" fillId="15" borderId="4" xfId="1" applyFont="1" applyFill="1" applyBorder="1" applyAlignment="1" applyProtection="1">
      <alignment horizontal="center" vertical="center"/>
      <protection hidden="1"/>
    </xf>
    <xf numFmtId="0" fontId="2" fillId="15" borderId="1" xfId="1" applyFont="1" applyFill="1" applyBorder="1" applyAlignment="1" applyProtection="1">
      <alignment horizontal="center" vertical="center"/>
      <protection hidden="1"/>
    </xf>
    <xf numFmtId="0" fontId="2" fillId="15" borderId="2" xfId="1" applyFont="1" applyFill="1" applyBorder="1" applyAlignment="1" applyProtection="1">
      <alignment horizontal="center" vertical="center"/>
      <protection hidden="1"/>
    </xf>
    <xf numFmtId="0" fontId="2" fillId="15" borderId="7" xfId="1" applyFont="1" applyFill="1" applyBorder="1" applyAlignment="1" applyProtection="1">
      <alignment horizontal="center" vertical="center"/>
      <protection hidden="1"/>
    </xf>
    <xf numFmtId="0" fontId="2" fillId="15" borderId="8" xfId="1" applyFont="1" applyFill="1" applyBorder="1" applyAlignment="1" applyProtection="1">
      <alignment horizontal="center" vertical="center"/>
      <protection hidden="1"/>
    </xf>
    <xf numFmtId="0" fontId="2" fillId="15" borderId="9" xfId="1" applyFont="1" applyFill="1" applyBorder="1" applyAlignment="1" applyProtection="1">
      <alignment horizontal="center" vertical="center"/>
      <protection hidden="1"/>
    </xf>
    <xf numFmtId="0" fontId="2" fillId="15" borderId="4" xfId="1" applyFont="1" applyFill="1" applyBorder="1" applyAlignment="1" applyProtection="1">
      <alignment horizontal="center" vertical="center" wrapText="1"/>
      <protection hidden="1"/>
    </xf>
    <xf numFmtId="0" fontId="2" fillId="15" borderId="1" xfId="1" applyFont="1" applyFill="1" applyBorder="1" applyAlignment="1" applyProtection="1">
      <alignment horizontal="center" vertical="center" wrapText="1"/>
      <protection hidden="1"/>
    </xf>
    <xf numFmtId="0" fontId="2" fillId="15" borderId="7" xfId="1" applyFont="1" applyFill="1" applyBorder="1" applyAlignment="1" applyProtection="1">
      <alignment horizontal="center" vertical="center" wrapText="1"/>
      <protection hidden="1"/>
    </xf>
    <xf numFmtId="0" fontId="2" fillId="15" borderId="8" xfId="1" applyFont="1" applyFill="1" applyBorder="1" applyAlignment="1" applyProtection="1">
      <alignment horizontal="center" vertical="center" wrapText="1"/>
      <protection hidden="1"/>
    </xf>
    <xf numFmtId="0" fontId="2" fillId="15" borderId="2" xfId="1" applyFont="1" applyFill="1" applyBorder="1" applyAlignment="1" applyProtection="1">
      <alignment horizontal="center" vertical="center" wrapText="1"/>
      <protection hidden="1"/>
    </xf>
    <xf numFmtId="0" fontId="2" fillId="15" borderId="9" xfId="1" applyFont="1" applyFill="1" applyBorder="1" applyAlignment="1" applyProtection="1">
      <alignment horizontal="center" vertical="center" wrapText="1"/>
      <protection hidden="1"/>
    </xf>
    <xf numFmtId="0" fontId="34" fillId="0" borderId="5" xfId="1" applyFont="1" applyBorder="1" applyAlignment="1" applyProtection="1">
      <alignment horizontal="left" vertical="top" wrapText="1"/>
      <protection hidden="1"/>
    </xf>
    <xf numFmtId="0" fontId="34" fillId="0" borderId="0" xfId="1" applyFont="1" applyAlignment="1" applyProtection="1">
      <alignment horizontal="left" vertical="top" wrapText="1"/>
      <protection hidden="1"/>
    </xf>
    <xf numFmtId="0" fontId="34" fillId="0" borderId="6" xfId="1" applyFont="1" applyBorder="1" applyAlignment="1" applyProtection="1">
      <alignment horizontal="left" vertical="top" wrapText="1"/>
      <protection hidden="1"/>
    </xf>
    <xf numFmtId="165" fontId="5" fillId="3" borderId="11" xfId="1" quotePrefix="1" applyNumberFormat="1" applyFont="1" applyFill="1" applyBorder="1" applyAlignment="1" applyProtection="1">
      <alignment horizontal="center" vertical="center"/>
      <protection hidden="1"/>
    </xf>
    <xf numFmtId="165" fontId="5" fillId="3" borderId="13" xfId="1" quotePrefix="1" applyNumberFormat="1" applyFont="1" applyFill="1" applyBorder="1" applyAlignment="1" applyProtection="1">
      <alignment horizontal="center" vertical="center"/>
      <protection hidden="1"/>
    </xf>
    <xf numFmtId="165" fontId="5" fillId="3" borderId="12" xfId="1" quotePrefix="1" applyNumberFormat="1" applyFont="1" applyFill="1" applyBorder="1" applyAlignment="1" applyProtection="1">
      <alignment horizontal="center" vertical="center"/>
      <protection hidden="1"/>
    </xf>
    <xf numFmtId="39" fontId="5" fillId="3" borderId="11" xfId="1" applyNumberFormat="1" applyFont="1" applyFill="1" applyBorder="1" applyAlignment="1" applyProtection="1">
      <alignment horizontal="center" vertical="center"/>
      <protection hidden="1"/>
    </xf>
    <xf numFmtId="39" fontId="5" fillId="3" borderId="13" xfId="1" applyNumberFormat="1" applyFont="1" applyFill="1" applyBorder="1" applyAlignment="1" applyProtection="1">
      <alignment horizontal="center" vertical="center"/>
      <protection hidden="1"/>
    </xf>
    <xf numFmtId="39" fontId="5" fillId="3" borderId="12" xfId="1" applyNumberFormat="1" applyFont="1" applyFill="1" applyBorder="1" applyAlignment="1" applyProtection="1">
      <alignment horizontal="center" vertical="center"/>
      <protection hidden="1"/>
    </xf>
    <xf numFmtId="165" fontId="5" fillId="3" borderId="3" xfId="1" quotePrefix="1" applyNumberFormat="1" applyFont="1" applyFill="1" applyBorder="1" applyAlignment="1" applyProtection="1">
      <alignment horizontal="center" vertical="center"/>
      <protection hidden="1"/>
    </xf>
    <xf numFmtId="39" fontId="5" fillId="3" borderId="3" xfId="1" applyNumberFormat="1" applyFont="1" applyFill="1" applyBorder="1" applyAlignment="1" applyProtection="1">
      <alignment horizontal="left" vertical="center"/>
      <protection hidden="1"/>
    </xf>
    <xf numFmtId="0" fontId="25" fillId="0" borderId="0" xfId="0" applyFont="1" applyAlignment="1">
      <alignment horizontal="left" wrapText="1"/>
    </xf>
    <xf numFmtId="0" fontId="9" fillId="0" borderId="0" xfId="0" applyFont="1" applyAlignment="1">
      <alignment horizontal="center"/>
    </xf>
    <xf numFmtId="0" fontId="2" fillId="6" borderId="10" xfId="1" applyFont="1" applyFill="1" applyBorder="1" applyAlignment="1" applyProtection="1">
      <alignment horizontal="center" vertical="center"/>
      <protection hidden="1"/>
    </xf>
    <xf numFmtId="0" fontId="2" fillId="6" borderId="14" xfId="1" applyFont="1" applyFill="1" applyBorder="1" applyAlignment="1" applyProtection="1">
      <alignment horizontal="center" vertical="center"/>
      <protection hidden="1"/>
    </xf>
    <xf numFmtId="39" fontId="5" fillId="3" borderId="10" xfId="1" applyNumberFormat="1" applyFont="1" applyFill="1" applyBorder="1" applyAlignment="1" applyProtection="1">
      <alignment horizontal="left" vertical="center"/>
      <protection hidden="1"/>
    </xf>
    <xf numFmtId="39" fontId="5" fillId="3" borderId="14" xfId="1" applyNumberFormat="1" applyFont="1" applyFill="1" applyBorder="1" applyAlignment="1" applyProtection="1">
      <alignment horizontal="left" vertical="center"/>
      <protection hidden="1"/>
    </xf>
    <xf numFmtId="0" fontId="25" fillId="3" borderId="0" xfId="0" applyFont="1" applyFill="1" applyAlignment="1">
      <alignment horizontal="left" vertical="center" wrapText="1"/>
    </xf>
    <xf numFmtId="0" fontId="6" fillId="21" borderId="3" xfId="1" applyFont="1" applyFill="1" applyBorder="1" applyAlignment="1" applyProtection="1">
      <alignment horizontal="center" vertical="center"/>
      <protection locked="0" hidden="1"/>
    </xf>
    <xf numFmtId="0" fontId="26" fillId="8" borderId="3" xfId="0" applyFont="1" applyFill="1" applyBorder="1" applyAlignment="1">
      <alignment horizontal="center" vertical="center" wrapText="1"/>
    </xf>
    <xf numFmtId="0" fontId="2" fillId="8" borderId="3" xfId="0" applyFont="1" applyFill="1" applyBorder="1" applyAlignment="1">
      <alignment horizontal="center" vertical="center" wrapText="1"/>
    </xf>
  </cellXfs>
  <cellStyles count="10">
    <cellStyle name="Moeda" xfId="9" builtinId="4"/>
    <cellStyle name="Moeda 2" xfId="8"/>
    <cellStyle name="Normal" xfId="0" builtinId="0"/>
    <cellStyle name="Normal 2" xfId="1"/>
    <cellStyle name="Normal 3" xfId="6"/>
    <cellStyle name="Normal 4" xfId="7"/>
    <cellStyle name="Normal_EncomendaNormal -09042007 2 2" xfId="4"/>
    <cellStyle name="Porcentagem" xfId="5" builtinId="5"/>
    <cellStyle name="Porcentagem 2" xfId="2"/>
    <cellStyle name="Vírgula 2" xfId="3"/>
  </cellStyles>
  <dxfs count="0"/>
  <tableStyles count="0" defaultTableStyle="TableStyleMedium2" defaultPivotStyle="PivotStyleLight16"/>
  <colors>
    <mruColors>
      <color rgb="FF9999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28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Relationship Id="rId27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498401</xdr:colOff>
      <xdr:row>0</xdr:row>
      <xdr:rowOff>77530</xdr:rowOff>
    </xdr:from>
    <xdr:to>
      <xdr:col>7</xdr:col>
      <xdr:colOff>332267</xdr:colOff>
      <xdr:row>3</xdr:row>
      <xdr:rowOff>151670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8401" y="77530"/>
          <a:ext cx="5238750" cy="57254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485775</xdr:colOff>
      <xdr:row>1</xdr:row>
      <xdr:rowOff>9525</xdr:rowOff>
    </xdr:from>
    <xdr:to>
      <xdr:col>6</xdr:col>
      <xdr:colOff>238125</xdr:colOff>
      <xdr:row>4</xdr:row>
      <xdr:rowOff>67716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E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" y="180975"/>
          <a:ext cx="5238750" cy="57254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114300</xdr:colOff>
      <xdr:row>0</xdr:row>
      <xdr:rowOff>47625</xdr:rowOff>
    </xdr:from>
    <xdr:to>
      <xdr:col>6</xdr:col>
      <xdr:colOff>168116</xdr:colOff>
      <xdr:row>3</xdr:row>
      <xdr:rowOff>152400</xdr:rowOff>
    </xdr:to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0F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3900" y="47625"/>
          <a:ext cx="6187916" cy="676275"/>
        </a:xfrm>
        <a:prstGeom prst="rect">
          <a:avLst/>
        </a:prstGeom>
      </xdr:spPr>
    </xdr:pic>
    <xdr:clientData/>
  </xdr:twoCellAnchor>
  <xdr:twoCellAnchor editAs="oneCell">
    <xdr:from>
      <xdr:col>8</xdr:col>
      <xdr:colOff>428625</xdr:colOff>
      <xdr:row>0</xdr:row>
      <xdr:rowOff>152400</xdr:rowOff>
    </xdr:from>
    <xdr:to>
      <xdr:col>12</xdr:col>
      <xdr:colOff>977741</xdr:colOff>
      <xdr:row>4</xdr:row>
      <xdr:rowOff>66675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F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4300" y="152400"/>
          <a:ext cx="6187916" cy="6762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1254499</xdr:colOff>
      <xdr:row>20</xdr:row>
      <xdr:rowOff>361949</xdr:rowOff>
    </xdr:from>
    <xdr:ext cx="455096" cy="520965"/>
    <xdr:pic>
      <xdr:nvPicPr>
        <xdr:cNvPr id="2" name="Imagem 1">
          <a:extLst>
            <a:ext uri="{FF2B5EF4-FFF2-40B4-BE49-F238E27FC236}">
              <a16:creationId xmlns="" xmlns:a16="http://schemas.microsoft.com/office/drawing/2014/main" id="{00000000-0008-0000-1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83449" y="5353049"/>
          <a:ext cx="455096" cy="520965"/>
        </a:xfrm>
        <a:prstGeom prst="rect">
          <a:avLst/>
        </a:prstGeom>
      </xdr:spPr>
    </xdr:pic>
    <xdr:clientData/>
  </xdr:oneCellAnchor>
  <xdr:oneCellAnchor>
    <xdr:from>
      <xdr:col>3</xdr:col>
      <xdr:colOff>1224804</xdr:colOff>
      <xdr:row>21</xdr:row>
      <xdr:rowOff>333375</xdr:rowOff>
    </xdr:from>
    <xdr:ext cx="479730" cy="612286"/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1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253754" y="6362700"/>
          <a:ext cx="479730" cy="612286"/>
        </a:xfrm>
        <a:prstGeom prst="rect">
          <a:avLst/>
        </a:prstGeom>
      </xdr:spPr>
    </xdr:pic>
    <xdr:clientData/>
  </xdr:oneCellAnchor>
  <xdr:twoCellAnchor editAs="oneCell">
    <xdr:from>
      <xdr:col>1</xdr:col>
      <xdr:colOff>590550</xdr:colOff>
      <xdr:row>0</xdr:row>
      <xdr:rowOff>66675</xdr:rowOff>
    </xdr:from>
    <xdr:to>
      <xdr:col>7</xdr:col>
      <xdr:colOff>590550</xdr:colOff>
      <xdr:row>3</xdr:row>
      <xdr:rowOff>180974</xdr:rowOff>
    </xdr:to>
    <xdr:pic>
      <xdr:nvPicPr>
        <xdr:cNvPr id="4" name="Imagem 3">
          <a:extLst>
            <a:ext uri="{FF2B5EF4-FFF2-40B4-BE49-F238E27FC236}">
              <a16:creationId xmlns="" xmlns:a16="http://schemas.microsoft.com/office/drawing/2014/main" id="{00000000-0008-0000-1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0150" y="66675"/>
          <a:ext cx="6543675" cy="6857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0</xdr:row>
      <xdr:rowOff>152400</xdr:rowOff>
    </xdr:from>
    <xdr:to>
      <xdr:col>8</xdr:col>
      <xdr:colOff>428625</xdr:colOff>
      <xdr:row>4</xdr:row>
      <xdr:rowOff>77241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6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7675" y="152400"/>
          <a:ext cx="5238750" cy="57254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609599</xdr:colOff>
      <xdr:row>0</xdr:row>
      <xdr:rowOff>38100</xdr:rowOff>
    </xdr:from>
    <xdr:to>
      <xdr:col>9</xdr:col>
      <xdr:colOff>314800</xdr:colOff>
      <xdr:row>4</xdr:row>
      <xdr:rowOff>28575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599" y="38100"/>
          <a:ext cx="5839301" cy="6381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457200</xdr:colOff>
      <xdr:row>0</xdr:row>
      <xdr:rowOff>114300</xdr:rowOff>
    </xdr:from>
    <xdr:to>
      <xdr:col>7</xdr:col>
      <xdr:colOff>552450</xdr:colOff>
      <xdr:row>4</xdr:row>
      <xdr:rowOff>39141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8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57200" y="114300"/>
          <a:ext cx="5238750" cy="57254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142875</xdr:rowOff>
    </xdr:from>
    <xdr:to>
      <xdr:col>7</xdr:col>
      <xdr:colOff>381000</xdr:colOff>
      <xdr:row>4</xdr:row>
      <xdr:rowOff>67716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142875"/>
          <a:ext cx="5238750" cy="57254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0</xdr:row>
      <xdr:rowOff>85725</xdr:rowOff>
    </xdr:from>
    <xdr:to>
      <xdr:col>7</xdr:col>
      <xdr:colOff>381000</xdr:colOff>
      <xdr:row>4</xdr:row>
      <xdr:rowOff>10566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76250" y="85725"/>
          <a:ext cx="5238750" cy="57254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571500</xdr:colOff>
      <xdr:row>0</xdr:row>
      <xdr:rowOff>152400</xdr:rowOff>
    </xdr:from>
    <xdr:to>
      <xdr:col>8</xdr:col>
      <xdr:colOff>352425</xdr:colOff>
      <xdr:row>4</xdr:row>
      <xdr:rowOff>77241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B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00" y="152400"/>
          <a:ext cx="5238750" cy="57254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1</xdr:row>
      <xdr:rowOff>85725</xdr:rowOff>
    </xdr:from>
    <xdr:to>
      <xdr:col>6</xdr:col>
      <xdr:colOff>247650</xdr:colOff>
      <xdr:row>4</xdr:row>
      <xdr:rowOff>143916</xdr:rowOff>
    </xdr:to>
    <xdr:pic>
      <xdr:nvPicPr>
        <xdr:cNvPr id="3" name="Imagem 2">
          <a:extLst>
            <a:ext uri="{FF2B5EF4-FFF2-40B4-BE49-F238E27FC236}">
              <a16:creationId xmlns="" xmlns:a16="http://schemas.microsoft.com/office/drawing/2014/main" id="{00000000-0008-0000-0C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95300" y="257175"/>
          <a:ext cx="5238750" cy="57254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561975</xdr:colOff>
      <xdr:row>2</xdr:row>
      <xdr:rowOff>19050</xdr:rowOff>
    </xdr:from>
    <xdr:to>
      <xdr:col>6</xdr:col>
      <xdr:colOff>314325</xdr:colOff>
      <xdr:row>5</xdr:row>
      <xdr:rowOff>77241</xdr:rowOff>
    </xdr:to>
    <xdr:pic>
      <xdr:nvPicPr>
        <xdr:cNvPr id="8" name="Imagem 7">
          <a:extLst>
            <a:ext uri="{FF2B5EF4-FFF2-40B4-BE49-F238E27FC236}">
              <a16:creationId xmlns="" xmlns:a16="http://schemas.microsoft.com/office/drawing/2014/main" id="{00000000-0008-0000-0D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61975" y="361950"/>
          <a:ext cx="5238750" cy="57254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Faixa_de_CEP_Capita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3144\PROJETOS\TABELAS_INDUSTRIAIS\Pacotes_de_Servi&#231;os\REAJUSTE_03_04_24\Encomendas%20(Industrial)-20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sistemas\DIVERSOS\REAJUSTES\ARQUIVOS%20PARA%20DIVULGAR\SAC%203144\CONTRATOS%20FORMALIZADOS%20A%20PARTIR%20DE%20MAR&#199;O%202020\PR&#201;-POSTAGEM_2026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ac0424\sistemas\DIVERSOS\REAJUSTES\ARQUIVOS%20PARA%20DIVULGAR\SAC%203144\CONTRATOS%20FORMALIZADOS%20A%20PARTIR%20DE%20MAR&#199;O%202020\COLETA_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IXA DE CEP CAPITAL"/>
    </sheetNames>
    <sheetDataSet>
      <sheetData sheetId="0" refreshError="1">
        <row r="3">
          <cell r="A3" t="str">
            <v>Alagoas</v>
          </cell>
          <cell r="B3" t="str">
            <v>AL</v>
          </cell>
          <cell r="C3" t="str">
            <v>Maceio</v>
          </cell>
          <cell r="D3" t="str">
            <v>57000 - 57099</v>
          </cell>
        </row>
        <row r="4">
          <cell r="A4" t="str">
            <v>Amapá</v>
          </cell>
          <cell r="B4" t="str">
            <v>AP</v>
          </cell>
          <cell r="C4" t="str">
            <v>Macapa</v>
          </cell>
          <cell r="D4" t="str">
            <v>68900 - 68914</v>
          </cell>
        </row>
        <row r="5">
          <cell r="A5" t="str">
            <v>Amazonas</v>
          </cell>
          <cell r="B5" t="str">
            <v>AM</v>
          </cell>
          <cell r="C5" t="str">
            <v>Manaus</v>
          </cell>
          <cell r="D5" t="str">
            <v>69000 - 69099</v>
          </cell>
        </row>
        <row r="6">
          <cell r="A6" t="str">
            <v>Bahia</v>
          </cell>
          <cell r="B6" t="str">
            <v>BA</v>
          </cell>
          <cell r="C6" t="str">
            <v>Salvador</v>
          </cell>
          <cell r="D6" t="str">
            <v>40000 - 42599</v>
          </cell>
        </row>
        <row r="7">
          <cell r="A7" t="str">
            <v/>
          </cell>
          <cell r="B7" t="str">
            <v/>
          </cell>
          <cell r="C7" t="str">
            <v/>
          </cell>
          <cell r="D7" t="str">
            <v>42700 - 43849</v>
          </cell>
        </row>
        <row r="8">
          <cell r="A8" t="str">
            <v/>
          </cell>
          <cell r="B8" t="str">
            <v/>
          </cell>
          <cell r="C8" t="str">
            <v/>
          </cell>
          <cell r="D8" t="str">
            <v>44460 - 44479</v>
          </cell>
        </row>
        <row r="9">
          <cell r="A9" t="str">
            <v>Ceará</v>
          </cell>
          <cell r="B9" t="str">
            <v>CE</v>
          </cell>
          <cell r="C9" t="str">
            <v>Fortaleza</v>
          </cell>
          <cell r="D9" t="str">
            <v>60000 - 61999</v>
          </cell>
        </row>
        <row r="10">
          <cell r="A10" t="str">
            <v/>
          </cell>
          <cell r="B10" t="str">
            <v/>
          </cell>
          <cell r="C10" t="str">
            <v/>
          </cell>
          <cell r="D10" t="str">
            <v>62870 - 62874</v>
          </cell>
        </row>
        <row r="11">
          <cell r="A11" t="str">
            <v/>
          </cell>
          <cell r="B11" t="str">
            <v/>
          </cell>
          <cell r="C11" t="str">
            <v/>
          </cell>
          <cell r="D11" t="str">
            <v>62880 - 62899</v>
          </cell>
        </row>
        <row r="12">
          <cell r="A12" t="str">
            <v>Distrito Federal</v>
          </cell>
          <cell r="B12" t="str">
            <v>DF</v>
          </cell>
          <cell r="C12" t="str">
            <v>Brasília</v>
          </cell>
          <cell r="D12" t="str">
            <v>70000 - 72799</v>
          </cell>
        </row>
        <row r="13">
          <cell r="A13" t="str">
            <v/>
          </cell>
          <cell r="B13" t="str">
            <v/>
          </cell>
          <cell r="C13" t="str">
            <v/>
          </cell>
          <cell r="D13" t="str">
            <v>73000 - 73699</v>
          </cell>
        </row>
        <row r="14">
          <cell r="A14" t="str">
            <v>Espírito Santo</v>
          </cell>
          <cell r="B14" t="str">
            <v>ES</v>
          </cell>
          <cell r="C14" t="str">
            <v>Vitória</v>
          </cell>
          <cell r="D14" t="str">
            <v>29000 - 29229</v>
          </cell>
        </row>
        <row r="15">
          <cell r="A15" t="str">
            <v>Goiás</v>
          </cell>
          <cell r="B15" t="str">
            <v>GO</v>
          </cell>
          <cell r="C15" t="str">
            <v>Goiânia</v>
          </cell>
          <cell r="D15" t="str">
            <v>74000 - 74999</v>
          </cell>
        </row>
        <row r="16">
          <cell r="A16" t="str">
            <v/>
          </cell>
          <cell r="B16" t="str">
            <v/>
          </cell>
          <cell r="C16" t="str">
            <v/>
          </cell>
          <cell r="D16" t="str">
            <v>75170 - 75174</v>
          </cell>
        </row>
        <row r="17">
          <cell r="A17" t="str">
            <v/>
          </cell>
          <cell r="B17" t="str">
            <v/>
          </cell>
          <cell r="C17" t="str">
            <v/>
          </cell>
          <cell r="D17" t="str">
            <v>75250 - 75259</v>
          </cell>
        </row>
        <row r="18">
          <cell r="A18" t="str">
            <v/>
          </cell>
          <cell r="B18" t="str">
            <v/>
          </cell>
          <cell r="C18" t="str">
            <v/>
          </cell>
          <cell r="D18" t="str">
            <v>75340 - 75349</v>
          </cell>
        </row>
        <row r="19">
          <cell r="A19" t="str">
            <v/>
          </cell>
          <cell r="B19" t="str">
            <v/>
          </cell>
          <cell r="C19" t="str">
            <v/>
          </cell>
          <cell r="D19" t="str">
            <v>75360 - 75369</v>
          </cell>
        </row>
        <row r="20">
          <cell r="A20" t="str">
            <v/>
          </cell>
          <cell r="B20" t="str">
            <v/>
          </cell>
          <cell r="C20" t="str">
            <v/>
          </cell>
          <cell r="D20" t="str">
            <v>75370 - 75384</v>
          </cell>
        </row>
        <row r="21">
          <cell r="A21" t="str">
            <v/>
          </cell>
          <cell r="B21" t="str">
            <v/>
          </cell>
          <cell r="C21" t="str">
            <v/>
          </cell>
          <cell r="D21" t="str">
            <v>75460 - 75469</v>
          </cell>
        </row>
        <row r="22">
          <cell r="A22" t="str">
            <v>Maranhão</v>
          </cell>
          <cell r="B22" t="str">
            <v>MA</v>
          </cell>
          <cell r="C22" t="str">
            <v>São Luis</v>
          </cell>
          <cell r="D22" t="str">
            <v>65000 - 65099</v>
          </cell>
        </row>
        <row r="23">
          <cell r="A23" t="str">
            <v/>
          </cell>
          <cell r="B23" t="str">
            <v/>
          </cell>
          <cell r="C23" t="str">
            <v/>
          </cell>
          <cell r="D23" t="str">
            <v>65110 - 65139</v>
          </cell>
        </row>
        <row r="24">
          <cell r="A24" t="str">
            <v>Mato Grosso</v>
          </cell>
          <cell r="B24" t="str">
            <v>MT</v>
          </cell>
          <cell r="C24" t="str">
            <v>Cuiabá</v>
          </cell>
          <cell r="D24" t="str">
            <v>78000 - 78169</v>
          </cell>
        </row>
        <row r="25">
          <cell r="A25" t="str">
            <v>Mato Grosso do Sul</v>
          </cell>
          <cell r="B25" t="str">
            <v>MS</v>
          </cell>
          <cell r="C25" t="str">
            <v>Campo Grande</v>
          </cell>
          <cell r="D25" t="str">
            <v>79000 - 79124</v>
          </cell>
        </row>
        <row r="26">
          <cell r="A26" t="str">
            <v>Minas Gerais</v>
          </cell>
          <cell r="B26" t="str">
            <v>MG</v>
          </cell>
          <cell r="C26" t="str">
            <v>Belo Horizonte</v>
          </cell>
          <cell r="D26" t="str">
            <v>30000 - 34999</v>
          </cell>
        </row>
        <row r="27">
          <cell r="A27" t="str">
            <v>Pará</v>
          </cell>
          <cell r="B27" t="str">
            <v>PA</v>
          </cell>
          <cell r="C27" t="str">
            <v>Belém</v>
          </cell>
          <cell r="D27" t="str">
            <v>66000 - 67999</v>
          </cell>
        </row>
        <row r="28">
          <cell r="A28" t="str">
            <v>Paraíba</v>
          </cell>
          <cell r="B28" t="str">
            <v>PB</v>
          </cell>
          <cell r="C28" t="str">
            <v>Joao Pessoa</v>
          </cell>
          <cell r="D28" t="str">
            <v>58000 - 58099</v>
          </cell>
        </row>
        <row r="29">
          <cell r="A29" t="str">
            <v/>
          </cell>
          <cell r="B29" t="str">
            <v/>
          </cell>
          <cell r="C29" t="str">
            <v/>
          </cell>
          <cell r="D29" t="str">
            <v>58300 - 58314</v>
          </cell>
        </row>
        <row r="30">
          <cell r="A30" t="str">
            <v/>
          </cell>
          <cell r="B30" t="str">
            <v/>
          </cell>
          <cell r="C30" t="str">
            <v/>
          </cell>
          <cell r="D30" t="str">
            <v>58320 - 58323</v>
          </cell>
        </row>
        <row r="31">
          <cell r="A31" t="str">
            <v/>
          </cell>
          <cell r="B31" t="str">
            <v/>
          </cell>
          <cell r="C31" t="str">
            <v/>
          </cell>
          <cell r="D31" t="str">
            <v>58326 - 58329</v>
          </cell>
        </row>
        <row r="32">
          <cell r="A32" t="str">
            <v/>
          </cell>
          <cell r="B32" t="str">
            <v/>
          </cell>
          <cell r="C32" t="str">
            <v/>
          </cell>
          <cell r="D32" t="str">
            <v>58334 - 58338</v>
          </cell>
        </row>
        <row r="33">
          <cell r="A33" t="str">
            <v/>
          </cell>
          <cell r="B33" t="str">
            <v/>
          </cell>
          <cell r="C33" t="str">
            <v/>
          </cell>
          <cell r="D33" t="str">
            <v>58342 - 58344</v>
          </cell>
        </row>
        <row r="34">
          <cell r="A34" t="str">
            <v>Paraná</v>
          </cell>
          <cell r="B34" t="str">
            <v>PR</v>
          </cell>
          <cell r="C34" t="str">
            <v>Curitiba</v>
          </cell>
          <cell r="D34" t="str">
            <v>80000 - 83189</v>
          </cell>
        </row>
        <row r="35">
          <cell r="A35" t="str">
            <v/>
          </cell>
          <cell r="B35" t="str">
            <v/>
          </cell>
          <cell r="C35" t="str">
            <v/>
          </cell>
          <cell r="D35" t="str">
            <v>83300 - 83349</v>
          </cell>
        </row>
        <row r="36">
          <cell r="A36" t="str">
            <v/>
          </cell>
          <cell r="B36" t="str">
            <v/>
          </cell>
          <cell r="C36" t="str">
            <v/>
          </cell>
          <cell r="D36" t="str">
            <v>83400 - 83479</v>
          </cell>
        </row>
        <row r="37">
          <cell r="A37" t="str">
            <v/>
          </cell>
          <cell r="B37" t="str">
            <v/>
          </cell>
          <cell r="C37" t="str">
            <v/>
          </cell>
          <cell r="D37" t="str">
            <v>83500 - 83569</v>
          </cell>
        </row>
        <row r="38">
          <cell r="A38" t="str">
            <v/>
          </cell>
          <cell r="B38" t="str">
            <v/>
          </cell>
          <cell r="C38" t="str">
            <v/>
          </cell>
          <cell r="D38" t="str">
            <v>83600 - 83729</v>
          </cell>
        </row>
        <row r="39">
          <cell r="A39" t="str">
            <v/>
          </cell>
          <cell r="B39" t="str">
            <v/>
          </cell>
          <cell r="C39" t="str">
            <v/>
          </cell>
          <cell r="D39" t="str">
            <v>83820 - 83839</v>
          </cell>
        </row>
        <row r="40">
          <cell r="A40" t="str">
            <v>Pernambuco</v>
          </cell>
          <cell r="B40" t="str">
            <v>PE</v>
          </cell>
          <cell r="C40" t="str">
            <v>Recife</v>
          </cell>
          <cell r="D40" t="str">
            <v>50000 - 53989</v>
          </cell>
        </row>
        <row r="41">
          <cell r="A41" t="str">
            <v/>
          </cell>
          <cell r="B41" t="str">
            <v/>
          </cell>
          <cell r="C41" t="str">
            <v/>
          </cell>
          <cell r="D41" t="str">
            <v>54000 - 54999</v>
          </cell>
        </row>
        <row r="42">
          <cell r="A42" t="str">
            <v/>
          </cell>
          <cell r="B42" t="str">
            <v/>
          </cell>
          <cell r="C42" t="str">
            <v/>
          </cell>
          <cell r="D42" t="str">
            <v>55500 - 55509</v>
          </cell>
        </row>
        <row r="43">
          <cell r="A43" t="str">
            <v/>
          </cell>
          <cell r="B43" t="str">
            <v/>
          </cell>
          <cell r="C43" t="str">
            <v/>
          </cell>
          <cell r="D43" t="str">
            <v>55590 - 55629</v>
          </cell>
        </row>
        <row r="44">
          <cell r="A44" t="str">
            <v/>
          </cell>
          <cell r="B44" t="str">
            <v/>
          </cell>
          <cell r="C44" t="str">
            <v/>
          </cell>
          <cell r="D44" t="str">
            <v>55825 - 55839</v>
          </cell>
        </row>
        <row r="45">
          <cell r="A45" t="str">
            <v>Piauí</v>
          </cell>
          <cell r="B45" t="str">
            <v>PI</v>
          </cell>
          <cell r="C45" t="str">
            <v>Teresina</v>
          </cell>
          <cell r="D45" t="str">
            <v>64000 - 64099</v>
          </cell>
        </row>
        <row r="46">
          <cell r="A46" t="str">
            <v/>
          </cell>
          <cell r="B46" t="str">
            <v/>
          </cell>
          <cell r="C46" t="str">
            <v/>
          </cell>
          <cell r="D46" t="str">
            <v>64290 - 64294</v>
          </cell>
        </row>
        <row r="47">
          <cell r="A47" t="str">
            <v/>
          </cell>
          <cell r="B47" t="str">
            <v/>
          </cell>
          <cell r="C47" t="str">
            <v/>
          </cell>
          <cell r="D47" t="str">
            <v>64390 - 64394</v>
          </cell>
        </row>
        <row r="48">
          <cell r="A48" t="str">
            <v>Rio de Janeiro</v>
          </cell>
          <cell r="B48" t="str">
            <v>RJ</v>
          </cell>
          <cell r="C48" t="str">
            <v>Rio de Janeiro</v>
          </cell>
          <cell r="D48" t="str">
            <v>20000 - 23799</v>
          </cell>
        </row>
        <row r="49">
          <cell r="A49" t="str">
            <v/>
          </cell>
          <cell r="B49" t="str">
            <v/>
          </cell>
          <cell r="C49" t="str">
            <v/>
          </cell>
          <cell r="D49" t="str">
            <v>24000 - 24889</v>
          </cell>
        </row>
        <row r="50">
          <cell r="A50" t="str">
            <v>Rio Grande do Norte</v>
          </cell>
          <cell r="B50" t="str">
            <v>RN</v>
          </cell>
          <cell r="C50" t="str">
            <v>Natal</v>
          </cell>
          <cell r="D50" t="str">
            <v>59000 - 59161</v>
          </cell>
        </row>
        <row r="51">
          <cell r="A51" t="str">
            <v/>
          </cell>
          <cell r="B51" t="str">
            <v/>
          </cell>
          <cell r="C51" t="str">
            <v/>
          </cell>
          <cell r="D51" t="str">
            <v>59280 - 59299</v>
          </cell>
        </row>
        <row r="52">
          <cell r="A52" t="str">
            <v/>
          </cell>
          <cell r="B52" t="str">
            <v/>
          </cell>
          <cell r="C52" t="str">
            <v/>
          </cell>
          <cell r="D52" t="str">
            <v>59575 - 59577</v>
          </cell>
        </row>
        <row r="53">
          <cell r="A53" t="str">
            <v>Rio Grande do Sul</v>
          </cell>
          <cell r="B53" t="str">
            <v>RS</v>
          </cell>
          <cell r="C53" t="str">
            <v>Porto Alegre</v>
          </cell>
          <cell r="D53" t="str">
            <v>90000 - 92849</v>
          </cell>
        </row>
        <row r="54">
          <cell r="A54" t="str">
            <v/>
          </cell>
          <cell r="B54" t="str">
            <v/>
          </cell>
          <cell r="C54" t="str">
            <v/>
          </cell>
          <cell r="D54" t="str">
            <v>92990 - 93599</v>
          </cell>
        </row>
        <row r="55">
          <cell r="A55" t="str">
            <v/>
          </cell>
          <cell r="B55" t="str">
            <v/>
          </cell>
          <cell r="C55" t="str">
            <v/>
          </cell>
          <cell r="D55" t="str">
            <v>94000 - 94999</v>
          </cell>
        </row>
        <row r="56">
          <cell r="A56" t="str">
            <v>Rondônia</v>
          </cell>
          <cell r="B56" t="str">
            <v>RO</v>
          </cell>
          <cell r="C56" t="str">
            <v>Porto Velho</v>
          </cell>
          <cell r="D56" t="str">
            <v>78900 - 78924</v>
          </cell>
        </row>
        <row r="57">
          <cell r="A57" t="str">
            <v>Roraima</v>
          </cell>
          <cell r="B57" t="str">
            <v>RR</v>
          </cell>
          <cell r="C57" t="str">
            <v>Boa Vista</v>
          </cell>
          <cell r="D57" t="str">
            <v>69300 - 69339</v>
          </cell>
        </row>
        <row r="58">
          <cell r="A58" t="str">
            <v>Santa Catarina</v>
          </cell>
          <cell r="B58" t="str">
            <v>SC</v>
          </cell>
          <cell r="C58" t="str">
            <v>Florianópolis</v>
          </cell>
          <cell r="D58" t="str">
            <v>88000 - 88124</v>
          </cell>
        </row>
        <row r="59">
          <cell r="A59" t="str">
            <v/>
          </cell>
          <cell r="B59" t="str">
            <v/>
          </cell>
          <cell r="C59" t="str">
            <v/>
          </cell>
          <cell r="D59" t="str">
            <v>88130 - 88139</v>
          </cell>
        </row>
        <row r="60">
          <cell r="A60" t="str">
            <v>São Paulo</v>
          </cell>
          <cell r="B60" t="str">
            <v>SP</v>
          </cell>
          <cell r="C60" t="str">
            <v>São Paulo</v>
          </cell>
          <cell r="D60" t="str">
            <v>01000 - 09999</v>
          </cell>
        </row>
        <row r="61">
          <cell r="A61" t="str">
            <v>Sergipe</v>
          </cell>
          <cell r="B61" t="str">
            <v>SE</v>
          </cell>
          <cell r="C61" t="str">
            <v>Aracaju</v>
          </cell>
          <cell r="D61" t="str">
            <v>49000 - 49099</v>
          </cell>
        </row>
        <row r="62">
          <cell r="A62" t="str">
            <v>Tocantins</v>
          </cell>
          <cell r="B62" t="str">
            <v>TO</v>
          </cell>
          <cell r="C62" t="str">
            <v>Palmas</v>
          </cell>
          <cell r="D62" t="str">
            <v>77000 - 77299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(2023)"/>
      <sheetName val="FatoresSGPB"/>
      <sheetName val="Base(2024)"/>
      <sheetName val="SEDEX"/>
      <sheetName val="SEDEX 10 e 12"/>
      <sheetName val="SEDEX Hoje"/>
      <sheetName val="SEDEX Ponto de Coleta"/>
      <sheetName val="PAC"/>
      <sheetName val="Mini Envios"/>
      <sheetName val="PAC Ponto de Coleta"/>
      <sheetName val="Instruções - SEDEX e PAC"/>
      <sheetName val="Instruções - Mini Envios"/>
      <sheetName val="Instruções - SEDEX e PAC PC"/>
      <sheetName val="Coleta"/>
      <sheetName val="Pré-postagem"/>
    </sheetNames>
    <sheetDataSet>
      <sheetData sheetId="0">
        <row r="3">
          <cell r="DU3">
            <v>10.45</v>
          </cell>
          <cell r="DV3">
            <v>10.67</v>
          </cell>
          <cell r="DW3">
            <v>10.89</v>
          </cell>
          <cell r="DX3">
            <v>11.12</v>
          </cell>
          <cell r="DY3">
            <v>20.21</v>
          </cell>
          <cell r="DZ3">
            <v>20.66</v>
          </cell>
          <cell r="EA3">
            <v>21.11</v>
          </cell>
          <cell r="EB3">
            <v>22.46</v>
          </cell>
          <cell r="EC3">
            <v>30.85</v>
          </cell>
          <cell r="ED3">
            <v>43.34</v>
          </cell>
          <cell r="EE3">
            <v>55.73</v>
          </cell>
          <cell r="EF3">
            <v>64.98</v>
          </cell>
          <cell r="EG3">
            <v>48.93</v>
          </cell>
          <cell r="EH3">
            <v>62.64</v>
          </cell>
          <cell r="EI3">
            <v>75.63</v>
          </cell>
          <cell r="EJ3">
            <v>86.72</v>
          </cell>
          <cell r="EO3">
            <v>15.92</v>
          </cell>
          <cell r="EP3">
            <v>16.61</v>
          </cell>
          <cell r="EQ3">
            <v>16.77</v>
          </cell>
          <cell r="ER3">
            <v>16.940000000000001</v>
          </cell>
          <cell r="ES3">
            <v>18.940000000000001</v>
          </cell>
          <cell r="ET3">
            <v>21.31</v>
          </cell>
          <cell r="EU3">
            <v>23.78</v>
          </cell>
          <cell r="EV3">
            <v>28.52</v>
          </cell>
          <cell r="EW3">
            <v>22.61</v>
          </cell>
          <cell r="EX3">
            <v>27.5</v>
          </cell>
          <cell r="EY3">
            <v>46.27</v>
          </cell>
          <cell r="EZ3">
            <v>63.49</v>
          </cell>
        </row>
        <row r="4">
          <cell r="DU4">
            <v>11.95</v>
          </cell>
          <cell r="DV4">
            <v>12.21</v>
          </cell>
          <cell r="DW4">
            <v>12.45</v>
          </cell>
          <cell r="DX4">
            <v>12.7</v>
          </cell>
          <cell r="DY4">
            <v>21.12</v>
          </cell>
          <cell r="DZ4">
            <v>21.59</v>
          </cell>
          <cell r="EA4">
            <v>22.07</v>
          </cell>
          <cell r="EB4">
            <v>23.47</v>
          </cell>
          <cell r="EC4">
            <v>32.270000000000003</v>
          </cell>
          <cell r="ED4">
            <v>45.18</v>
          </cell>
          <cell r="EE4">
            <v>58.08</v>
          </cell>
          <cell r="EF4">
            <v>67.75</v>
          </cell>
          <cell r="EG4">
            <v>50.36</v>
          </cell>
          <cell r="EH4">
            <v>64.5</v>
          </cell>
          <cell r="EI4">
            <v>78.02</v>
          </cell>
          <cell r="EJ4">
            <v>89.51</v>
          </cell>
          <cell r="EO4">
            <v>17.059999999999999</v>
          </cell>
          <cell r="EP4">
            <v>17.78</v>
          </cell>
          <cell r="EQ4">
            <v>17.97</v>
          </cell>
          <cell r="ER4">
            <v>18.14</v>
          </cell>
          <cell r="ES4">
            <v>20.29</v>
          </cell>
          <cell r="ET4">
            <v>22.83</v>
          </cell>
          <cell r="EU4">
            <v>25.48</v>
          </cell>
          <cell r="EV4">
            <v>30.56</v>
          </cell>
          <cell r="EW4">
            <v>23.95</v>
          </cell>
          <cell r="EX4">
            <v>29.02</v>
          </cell>
          <cell r="EY4">
            <v>47.96</v>
          </cell>
          <cell r="EZ4">
            <v>65.52</v>
          </cell>
        </row>
        <row r="5">
          <cell r="DU5">
            <v>12.84</v>
          </cell>
          <cell r="DV5">
            <v>13.1</v>
          </cell>
          <cell r="DW5">
            <v>13.38</v>
          </cell>
          <cell r="DX5">
            <v>13.66</v>
          </cell>
          <cell r="DY5">
            <v>23.58</v>
          </cell>
          <cell r="DZ5">
            <v>23.82</v>
          </cell>
          <cell r="EA5">
            <v>24.06</v>
          </cell>
          <cell r="EB5">
            <v>24.32</v>
          </cell>
          <cell r="EC5">
            <v>33.590000000000003</v>
          </cell>
          <cell r="ED5">
            <v>47</v>
          </cell>
          <cell r="EE5">
            <v>60.44</v>
          </cell>
          <cell r="EF5">
            <v>70.510000000000005</v>
          </cell>
          <cell r="EG5">
            <v>51.7</v>
          </cell>
          <cell r="EH5">
            <v>66.33</v>
          </cell>
          <cell r="EI5">
            <v>80.37</v>
          </cell>
          <cell r="EJ5">
            <v>92.25</v>
          </cell>
          <cell r="EO5">
            <v>18.059999999999999</v>
          </cell>
          <cell r="EP5">
            <v>18.829999999999998</v>
          </cell>
          <cell r="EQ5">
            <v>19</v>
          </cell>
          <cell r="ER5">
            <v>19.2</v>
          </cell>
          <cell r="ES5">
            <v>22.42</v>
          </cell>
          <cell r="ET5">
            <v>25.1</v>
          </cell>
          <cell r="EU5">
            <v>28.02</v>
          </cell>
          <cell r="EV5">
            <v>33.619999999999997</v>
          </cell>
          <cell r="EW5">
            <v>28.66</v>
          </cell>
          <cell r="EX5">
            <v>33.85</v>
          </cell>
          <cell r="EY5">
            <v>53.01</v>
          </cell>
          <cell r="EZ5">
            <v>71.13</v>
          </cell>
        </row>
        <row r="6">
          <cell r="DU6">
            <v>16.940000000000001</v>
          </cell>
          <cell r="DV6">
            <v>17.3</v>
          </cell>
          <cell r="DW6">
            <v>17.68</v>
          </cell>
          <cell r="DX6">
            <v>18.03</v>
          </cell>
          <cell r="DY6">
            <v>26.59</v>
          </cell>
          <cell r="DZ6">
            <v>26.87</v>
          </cell>
          <cell r="EA6">
            <v>27.14</v>
          </cell>
          <cell r="EB6">
            <v>27.42</v>
          </cell>
          <cell r="EC6">
            <v>40.880000000000003</v>
          </cell>
          <cell r="ED6">
            <v>56.77</v>
          </cell>
          <cell r="EE6">
            <v>72.989999999999995</v>
          </cell>
          <cell r="EF6">
            <v>85.23</v>
          </cell>
          <cell r="EG6">
            <v>65.150000000000006</v>
          </cell>
          <cell r="EH6">
            <v>82.21</v>
          </cell>
          <cell r="EI6">
            <v>98.99</v>
          </cell>
          <cell r="EJ6">
            <v>113.06</v>
          </cell>
          <cell r="EO6">
            <v>21.79</v>
          </cell>
          <cell r="EP6">
            <v>22.71</v>
          </cell>
          <cell r="EQ6">
            <v>22.94</v>
          </cell>
          <cell r="ER6">
            <v>23.18</v>
          </cell>
          <cell r="ES6">
            <v>27.1</v>
          </cell>
          <cell r="ET6">
            <v>30.07</v>
          </cell>
          <cell r="EU6">
            <v>33.56</v>
          </cell>
          <cell r="EV6">
            <v>40.299999999999997</v>
          </cell>
          <cell r="EW6">
            <v>33.659999999999997</v>
          </cell>
          <cell r="EX6">
            <v>38.99</v>
          </cell>
          <cell r="EY6">
            <v>58.61</v>
          </cell>
          <cell r="EZ6">
            <v>77.89</v>
          </cell>
        </row>
        <row r="7">
          <cell r="AY7">
            <v>8.81</v>
          </cell>
          <cell r="AZ7">
            <v>9.19</v>
          </cell>
          <cell r="BA7">
            <v>9.2799999999999994</v>
          </cell>
          <cell r="BB7">
            <v>9.3699999999999992</v>
          </cell>
          <cell r="BC7">
            <v>10.5</v>
          </cell>
          <cell r="BD7">
            <v>11.76</v>
          </cell>
          <cell r="BE7">
            <v>13.13</v>
          </cell>
          <cell r="BF7">
            <v>15.75</v>
          </cell>
          <cell r="BG7">
            <v>10.75</v>
          </cell>
          <cell r="BH7">
            <v>12.69</v>
          </cell>
          <cell r="BI7">
            <v>14.73</v>
          </cell>
          <cell r="BJ7">
            <v>16.989999999999998</v>
          </cell>
          <cell r="BK7">
            <v>12.5</v>
          </cell>
          <cell r="BL7">
            <v>14.76</v>
          </cell>
          <cell r="BM7">
            <v>17.130000000000003</v>
          </cell>
          <cell r="BN7">
            <v>19.75</v>
          </cell>
          <cell r="CQ7" t="str">
            <v>L1</v>
          </cell>
          <cell r="CR7" t="str">
            <v>L2</v>
          </cell>
          <cell r="CS7" t="str">
            <v>L3</v>
          </cell>
          <cell r="CT7" t="str">
            <v>L4</v>
          </cell>
          <cell r="CU7" t="str">
            <v>E1</v>
          </cell>
          <cell r="CV7" t="str">
            <v>E2</v>
          </cell>
          <cell r="CW7" t="str">
            <v>E3</v>
          </cell>
          <cell r="CX7" t="str">
            <v>E4</v>
          </cell>
          <cell r="DU7">
            <v>19.170000000000002</v>
          </cell>
          <cell r="DV7">
            <v>19.579999999999998</v>
          </cell>
          <cell r="DW7">
            <v>19.989999999999998</v>
          </cell>
          <cell r="DX7">
            <v>20.399999999999999</v>
          </cell>
          <cell r="DY7">
            <v>29.25</v>
          </cell>
          <cell r="DZ7">
            <v>29.54</v>
          </cell>
          <cell r="EA7">
            <v>29.86</v>
          </cell>
          <cell r="EB7">
            <v>30.15</v>
          </cell>
          <cell r="EC7">
            <v>47.86</v>
          </cell>
          <cell r="ED7">
            <v>63.92</v>
          </cell>
          <cell r="EE7">
            <v>89.97</v>
          </cell>
          <cell r="EF7">
            <v>109.05</v>
          </cell>
          <cell r="EG7">
            <v>78.239999999999995</v>
          </cell>
          <cell r="EH7">
            <v>95.44</v>
          </cell>
          <cell r="EI7">
            <v>122.02</v>
          </cell>
          <cell r="EJ7">
            <v>142.93</v>
          </cell>
          <cell r="EO7">
            <v>23.47</v>
          </cell>
          <cell r="EP7">
            <v>24.47</v>
          </cell>
          <cell r="EQ7">
            <v>24.72</v>
          </cell>
          <cell r="ER7">
            <v>24.97</v>
          </cell>
          <cell r="ES7">
            <v>29.28</v>
          </cell>
          <cell r="ET7">
            <v>32.200000000000003</v>
          </cell>
          <cell r="EU7">
            <v>35.909999999999997</v>
          </cell>
          <cell r="EV7">
            <v>43.17</v>
          </cell>
          <cell r="EW7">
            <v>43.96</v>
          </cell>
          <cell r="EX7">
            <v>48.87</v>
          </cell>
          <cell r="EY7">
            <v>68.540000000000006</v>
          </cell>
          <cell r="EZ7">
            <v>88.38</v>
          </cell>
        </row>
        <row r="8">
          <cell r="DU8">
            <v>21.34</v>
          </cell>
          <cell r="DV8">
            <v>21.79</v>
          </cell>
          <cell r="DW8">
            <v>22.25</v>
          </cell>
          <cell r="DX8">
            <v>22.69</v>
          </cell>
          <cell r="DY8">
            <v>32.630000000000003</v>
          </cell>
          <cell r="DZ8">
            <v>32.96</v>
          </cell>
          <cell r="EA8">
            <v>33.29</v>
          </cell>
          <cell r="EB8">
            <v>33.65</v>
          </cell>
          <cell r="EC8">
            <v>55.21</v>
          </cell>
          <cell r="ED8">
            <v>73.349999999999994</v>
          </cell>
          <cell r="EE8">
            <v>103.22</v>
          </cell>
          <cell r="EF8">
            <v>125.21</v>
          </cell>
          <cell r="EG8">
            <v>85.63</v>
          </cell>
          <cell r="EH8">
            <v>104.94</v>
          </cell>
          <cell r="EI8">
            <v>135.34</v>
          </cell>
          <cell r="EJ8">
            <v>159.12</v>
          </cell>
          <cell r="EO8">
            <v>25.65</v>
          </cell>
          <cell r="EP8">
            <v>26.72</v>
          </cell>
          <cell r="EQ8">
            <v>27</v>
          </cell>
          <cell r="ER8">
            <v>27.27</v>
          </cell>
          <cell r="ES8">
            <v>32.130000000000003</v>
          </cell>
          <cell r="ET8">
            <v>34.619999999999997</v>
          </cell>
          <cell r="EU8">
            <v>38.58</v>
          </cell>
          <cell r="EV8">
            <v>46.47</v>
          </cell>
          <cell r="EW8">
            <v>47.93</v>
          </cell>
          <cell r="EX8">
            <v>51.79</v>
          </cell>
          <cell r="EY8">
            <v>71.38</v>
          </cell>
          <cell r="EZ8">
            <v>91.91</v>
          </cell>
        </row>
        <row r="9">
          <cell r="DU9">
            <v>22.81</v>
          </cell>
          <cell r="DV9">
            <v>23.3</v>
          </cell>
          <cell r="DW9">
            <v>23.77</v>
          </cell>
          <cell r="DX9">
            <v>24.25</v>
          </cell>
          <cell r="DY9">
            <v>35</v>
          </cell>
          <cell r="DZ9">
            <v>35.35</v>
          </cell>
          <cell r="EA9">
            <v>35.72</v>
          </cell>
          <cell r="EB9">
            <v>36.07</v>
          </cell>
          <cell r="EC9">
            <v>60.81</v>
          </cell>
          <cell r="ED9">
            <v>80.92</v>
          </cell>
          <cell r="EE9">
            <v>113.9</v>
          </cell>
          <cell r="EF9">
            <v>138.1</v>
          </cell>
          <cell r="EG9">
            <v>103.39</v>
          </cell>
          <cell r="EH9">
            <v>124.59</v>
          </cell>
          <cell r="EI9">
            <v>158.08000000000001</v>
          </cell>
          <cell r="EJ9">
            <v>184.12</v>
          </cell>
          <cell r="EO9">
            <v>26.58</v>
          </cell>
          <cell r="EP9">
            <v>27.71</v>
          </cell>
          <cell r="EQ9">
            <v>28</v>
          </cell>
          <cell r="ER9">
            <v>28.29</v>
          </cell>
          <cell r="ES9">
            <v>34.86</v>
          </cell>
          <cell r="ET9">
            <v>39.200000000000003</v>
          </cell>
          <cell r="EU9">
            <v>44.69</v>
          </cell>
          <cell r="EV9">
            <v>55.45</v>
          </cell>
          <cell r="EW9">
            <v>53.76</v>
          </cell>
          <cell r="EX9">
            <v>59.82</v>
          </cell>
          <cell r="EY9">
            <v>81.14</v>
          </cell>
          <cell r="EZ9">
            <v>104.47</v>
          </cell>
        </row>
        <row r="10">
          <cell r="DU10">
            <v>23.211455999999998</v>
          </cell>
          <cell r="DV10">
            <v>23.710080000000001</v>
          </cell>
          <cell r="DW10">
            <v>24.188352000000002</v>
          </cell>
          <cell r="DX10">
            <v>24.6768</v>
          </cell>
          <cell r="DY10">
            <v>35.93</v>
          </cell>
          <cell r="DZ10">
            <v>36.32</v>
          </cell>
          <cell r="EA10">
            <v>36.67</v>
          </cell>
          <cell r="EB10">
            <v>37.049999999999997</v>
          </cell>
          <cell r="EC10">
            <v>65.17</v>
          </cell>
          <cell r="ED10">
            <v>88.43</v>
          </cell>
          <cell r="EE10">
            <v>124.45</v>
          </cell>
          <cell r="EF10">
            <v>150.54</v>
          </cell>
          <cell r="EG10">
            <v>107.33</v>
          </cell>
          <cell r="EH10">
            <v>131.83000000000001</v>
          </cell>
          <cell r="EI10">
            <v>168.49</v>
          </cell>
          <cell r="EJ10">
            <v>196.43</v>
          </cell>
          <cell r="EO10">
            <v>27.11</v>
          </cell>
          <cell r="EP10">
            <v>28.25</v>
          </cell>
          <cell r="EQ10">
            <v>28.55</v>
          </cell>
          <cell r="ER10">
            <v>28.84</v>
          </cell>
          <cell r="ES10">
            <v>36.86</v>
          </cell>
          <cell r="ET10">
            <v>42.91</v>
          </cell>
          <cell r="EU10">
            <v>48.99</v>
          </cell>
          <cell r="EV10">
            <v>60.58</v>
          </cell>
          <cell r="EW10">
            <v>53.62</v>
          </cell>
          <cell r="EX10">
            <v>62.57</v>
          </cell>
          <cell r="EY10">
            <v>85.13</v>
          </cell>
          <cell r="EZ10">
            <v>109.19</v>
          </cell>
        </row>
        <row r="11">
          <cell r="DU11">
            <v>23.619977625600001</v>
          </cell>
          <cell r="DV11">
            <v>24.127377408000005</v>
          </cell>
          <cell r="DW11">
            <v>24.614066995200002</v>
          </cell>
          <cell r="DX11">
            <v>25.11111168</v>
          </cell>
          <cell r="DY11">
            <v>38.46</v>
          </cell>
          <cell r="DZ11">
            <v>38.840000000000003</v>
          </cell>
          <cell r="EA11">
            <v>39.26</v>
          </cell>
          <cell r="EB11">
            <v>39.65</v>
          </cell>
          <cell r="EC11">
            <v>71.89</v>
          </cell>
          <cell r="ED11">
            <v>97.57</v>
          </cell>
          <cell r="EE11">
            <v>137.32</v>
          </cell>
          <cell r="EF11">
            <v>166.12</v>
          </cell>
          <cell r="EG11">
            <v>114.07</v>
          </cell>
          <cell r="EH11">
            <v>140.97</v>
          </cell>
          <cell r="EI11">
            <v>181.34</v>
          </cell>
          <cell r="EJ11">
            <v>211.97</v>
          </cell>
          <cell r="EO11">
            <v>28.45</v>
          </cell>
          <cell r="EP11">
            <v>29.67</v>
          </cell>
          <cell r="EQ11">
            <v>29.97</v>
          </cell>
          <cell r="ER11">
            <v>30.28</v>
          </cell>
          <cell r="ES11">
            <v>40.11</v>
          </cell>
          <cell r="ET11">
            <v>46.73</v>
          </cell>
          <cell r="EU11">
            <v>53.35</v>
          </cell>
          <cell r="EV11">
            <v>65.98</v>
          </cell>
          <cell r="EW11">
            <v>68.95</v>
          </cell>
          <cell r="EX11">
            <v>78.75</v>
          </cell>
          <cell r="EY11">
            <v>101.96</v>
          </cell>
          <cell r="EZ11">
            <v>127.04</v>
          </cell>
        </row>
        <row r="12">
          <cell r="CQ12" t="str">
            <v>L1</v>
          </cell>
          <cell r="CR12" t="str">
            <v>L2</v>
          </cell>
          <cell r="CS12" t="str">
            <v>L3</v>
          </cell>
          <cell r="CT12" t="str">
            <v>L4</v>
          </cell>
          <cell r="CU12" t="str">
            <v>E1</v>
          </cell>
          <cell r="CV12" t="str">
            <v>E2</v>
          </cell>
          <cell r="CW12" t="str">
            <v>E3</v>
          </cell>
          <cell r="CX12" t="str">
            <v>E4</v>
          </cell>
          <cell r="DU12">
            <v>24.035689231810561</v>
          </cell>
          <cell r="DV12">
            <v>24.552019250380805</v>
          </cell>
          <cell r="DW12">
            <v>25.047274574315523</v>
          </cell>
          <cell r="DX12">
            <v>25.553067245568002</v>
          </cell>
          <cell r="DY12">
            <v>41.2</v>
          </cell>
          <cell r="DZ12">
            <v>41.64</v>
          </cell>
          <cell r="EA12">
            <v>42.05</v>
          </cell>
          <cell r="EB12">
            <v>42.48</v>
          </cell>
          <cell r="EC12">
            <v>78.81</v>
          </cell>
          <cell r="ED12">
            <v>106.91</v>
          </cell>
          <cell r="EE12">
            <v>150.44999999999999</v>
          </cell>
          <cell r="EF12">
            <v>182.03</v>
          </cell>
          <cell r="EG12">
            <v>127.02</v>
          </cell>
          <cell r="EH12">
            <v>156.34</v>
          </cell>
          <cell r="EI12">
            <v>200.55</v>
          </cell>
          <cell r="EJ12">
            <v>233.94</v>
          </cell>
          <cell r="EO12">
            <v>29.4</v>
          </cell>
          <cell r="EP12">
            <v>30.66</v>
          </cell>
          <cell r="EQ12">
            <v>30.97</v>
          </cell>
          <cell r="ER12">
            <v>31.27</v>
          </cell>
          <cell r="ES12">
            <v>42.29</v>
          </cell>
          <cell r="ET12">
            <v>49.07</v>
          </cell>
          <cell r="EU12">
            <v>56.01</v>
          </cell>
          <cell r="EV12">
            <v>69.290000000000006</v>
          </cell>
          <cell r="EW12">
            <v>71.459999999999994</v>
          </cell>
          <cell r="EX12">
            <v>81.23</v>
          </cell>
          <cell r="EY12">
            <v>104.67</v>
          </cell>
          <cell r="EZ12">
            <v>130.41999999999999</v>
          </cell>
        </row>
        <row r="13">
          <cell r="DU13">
            <v>25</v>
          </cell>
          <cell r="DV13">
            <v>25.53</v>
          </cell>
          <cell r="DW13">
            <v>26.06</v>
          </cell>
          <cell r="DX13">
            <v>26.58</v>
          </cell>
          <cell r="DY13">
            <v>43.81</v>
          </cell>
          <cell r="DZ13">
            <v>44.25</v>
          </cell>
          <cell r="EA13">
            <v>44.72</v>
          </cell>
          <cell r="EB13">
            <v>45.15</v>
          </cell>
          <cell r="EC13">
            <v>85.62</v>
          </cell>
          <cell r="ED13">
            <v>116.21</v>
          </cell>
          <cell r="EE13">
            <v>163.55000000000001</v>
          </cell>
          <cell r="EF13">
            <v>197.85</v>
          </cell>
          <cell r="EG13">
            <v>133.81</v>
          </cell>
          <cell r="EH13">
            <v>165.65</v>
          </cell>
          <cell r="EI13">
            <v>213.64</v>
          </cell>
          <cell r="EJ13">
            <v>249.74</v>
          </cell>
          <cell r="EO13">
            <v>29.95</v>
          </cell>
          <cell r="EP13">
            <v>31.22</v>
          </cell>
          <cell r="EQ13">
            <v>31.54</v>
          </cell>
          <cell r="ER13">
            <v>31.86</v>
          </cell>
          <cell r="ES13">
            <v>43.62</v>
          </cell>
          <cell r="ET13">
            <v>50.7</v>
          </cell>
          <cell r="EU13">
            <v>57.88</v>
          </cell>
          <cell r="EV13">
            <v>71.599999999999994</v>
          </cell>
          <cell r="EW13">
            <v>72.650000000000006</v>
          </cell>
          <cell r="EX13">
            <v>82.78</v>
          </cell>
          <cell r="EY13">
            <v>106.52</v>
          </cell>
          <cell r="EZ13">
            <v>132.69</v>
          </cell>
        </row>
        <row r="14">
          <cell r="DU14">
            <v>25.44</v>
          </cell>
          <cell r="DV14">
            <v>25.98</v>
          </cell>
          <cell r="DW14">
            <v>26.52</v>
          </cell>
          <cell r="DX14">
            <v>27.06</v>
          </cell>
          <cell r="DY14">
            <v>46.68</v>
          </cell>
          <cell r="DZ14">
            <v>47.16</v>
          </cell>
          <cell r="EA14">
            <v>47.64</v>
          </cell>
          <cell r="EB14">
            <v>48.12</v>
          </cell>
          <cell r="EC14">
            <v>92.42</v>
          </cell>
          <cell r="ED14">
            <v>125.52</v>
          </cell>
          <cell r="EE14">
            <v>176.67</v>
          </cell>
          <cell r="EF14">
            <v>213.71</v>
          </cell>
          <cell r="EG14">
            <v>140.63</v>
          </cell>
          <cell r="EH14">
            <v>174.93</v>
          </cell>
          <cell r="EI14">
            <v>226.73</v>
          </cell>
          <cell r="EJ14">
            <v>265.58999999999997</v>
          </cell>
          <cell r="EO14">
            <v>3.71</v>
          </cell>
          <cell r="EP14">
            <v>3.87</v>
          </cell>
          <cell r="EQ14">
            <v>3.9</v>
          </cell>
          <cell r="ER14">
            <v>3.95</v>
          </cell>
          <cell r="ES14">
            <v>5.4</v>
          </cell>
          <cell r="ET14">
            <v>6.28</v>
          </cell>
          <cell r="EU14">
            <v>7.18</v>
          </cell>
          <cell r="EV14">
            <v>8.8699999999999992</v>
          </cell>
          <cell r="EW14">
            <v>8.9700000000000006</v>
          </cell>
          <cell r="EX14">
            <v>10.26</v>
          </cell>
          <cell r="EY14">
            <v>13.2</v>
          </cell>
          <cell r="EZ14">
            <v>16.45</v>
          </cell>
        </row>
        <row r="15">
          <cell r="AE15" t="str">
            <v>E1</v>
          </cell>
          <cell r="AF15" t="str">
            <v>E2</v>
          </cell>
          <cell r="AG15" t="str">
            <v>E3</v>
          </cell>
          <cell r="AH15" t="str">
            <v>E4</v>
          </cell>
          <cell r="AI15" t="str">
            <v>N1</v>
          </cell>
          <cell r="AJ15" t="str">
            <v>N2</v>
          </cell>
          <cell r="AK15" t="str">
            <v>N3</v>
          </cell>
          <cell r="AL15" t="str">
            <v>N4</v>
          </cell>
          <cell r="AM15" t="str">
            <v>P1</v>
          </cell>
          <cell r="AN15" t="str">
            <v>P2</v>
          </cell>
          <cell r="AO15" t="str">
            <v>P3</v>
          </cell>
          <cell r="AP15" t="str">
            <v>P4</v>
          </cell>
          <cell r="AQ15" t="str">
            <v>I1</v>
          </cell>
          <cell r="AR15" t="str">
            <v>I2</v>
          </cell>
          <cell r="AS15" t="str">
            <v>I3</v>
          </cell>
          <cell r="AT15" t="str">
            <v>I4</v>
          </cell>
          <cell r="DC15" t="str">
            <v>L1</v>
          </cell>
          <cell r="DD15" t="str">
            <v>L2</v>
          </cell>
          <cell r="DE15" t="str">
            <v>L3</v>
          </cell>
          <cell r="DU15">
            <v>3.27</v>
          </cell>
          <cell r="DV15">
            <v>3.35</v>
          </cell>
          <cell r="DW15">
            <v>3.42</v>
          </cell>
          <cell r="DX15">
            <v>3.49</v>
          </cell>
          <cell r="DY15">
            <v>5.89</v>
          </cell>
          <cell r="DZ15">
            <v>5.95</v>
          </cell>
          <cell r="EA15">
            <v>6</v>
          </cell>
          <cell r="EB15">
            <v>6.07</v>
          </cell>
          <cell r="EC15">
            <v>11.55</v>
          </cell>
          <cell r="ED15">
            <v>15.58</v>
          </cell>
          <cell r="EE15">
            <v>21.93</v>
          </cell>
          <cell r="EF15">
            <v>26.54</v>
          </cell>
          <cell r="EG15">
            <v>17.54</v>
          </cell>
          <cell r="EH15">
            <v>21.72</v>
          </cell>
          <cell r="EI15">
            <v>28.15</v>
          </cell>
          <cell r="EJ15">
            <v>32.979999999999997</v>
          </cell>
        </row>
        <row r="16">
          <cell r="AZ16">
            <v>7.9</v>
          </cell>
          <cell r="BA16">
            <v>7.98</v>
          </cell>
          <cell r="BB16">
            <v>8.06</v>
          </cell>
          <cell r="BC16">
            <v>9.0299999999999994</v>
          </cell>
          <cell r="BD16">
            <v>10.11</v>
          </cell>
          <cell r="BE16">
            <v>11.29</v>
          </cell>
          <cell r="BF16">
            <v>13.55</v>
          </cell>
          <cell r="BG16">
            <v>9.25</v>
          </cell>
          <cell r="BH16">
            <v>10.91</v>
          </cell>
          <cell r="BI16">
            <v>12.67</v>
          </cell>
          <cell r="BJ16">
            <v>14.61</v>
          </cell>
          <cell r="BK16">
            <v>10.75</v>
          </cell>
          <cell r="BL16">
            <v>12.69</v>
          </cell>
          <cell r="BM16">
            <v>14.73</v>
          </cell>
          <cell r="BN16">
            <v>16.989999999999998</v>
          </cell>
          <cell r="BS16" t="str">
            <v>L1</v>
          </cell>
          <cell r="BT16" t="str">
            <v>L2</v>
          </cell>
          <cell r="BU16" t="str">
            <v>L3</v>
          </cell>
          <cell r="BV16" t="str">
            <v>L4</v>
          </cell>
          <cell r="BW16" t="str">
            <v>E1</v>
          </cell>
          <cell r="BX16" t="str">
            <v>E2</v>
          </cell>
          <cell r="BY16" t="str">
            <v>E3</v>
          </cell>
          <cell r="BZ16" t="str">
            <v>E4</v>
          </cell>
          <cell r="CA16" t="str">
            <v>N1</v>
          </cell>
          <cell r="CB16" t="str">
            <v>N2</v>
          </cell>
          <cell r="CC16" t="str">
            <v>N3</v>
          </cell>
          <cell r="CD16" t="str">
            <v>N4</v>
          </cell>
          <cell r="CE16" t="str">
            <v>P1</v>
          </cell>
          <cell r="CF16" t="str">
            <v>P2</v>
          </cell>
          <cell r="CG16" t="str">
            <v>P3</v>
          </cell>
          <cell r="CH16" t="str">
            <v>P4</v>
          </cell>
          <cell r="CI16" t="str">
            <v>I1</v>
          </cell>
          <cell r="CJ16" t="str">
            <v>I2</v>
          </cell>
          <cell r="CK16" t="str">
            <v>I3</v>
          </cell>
          <cell r="CL16" t="str">
            <v>I4</v>
          </cell>
        </row>
        <row r="17">
          <cell r="CQ17" t="str">
            <v>L1</v>
          </cell>
          <cell r="CR17" t="str">
            <v>L2</v>
          </cell>
          <cell r="CS17" t="str">
            <v>L3</v>
          </cell>
          <cell r="CT17" t="str">
            <v>L4</v>
          </cell>
          <cell r="CU17" t="str">
            <v>E1</v>
          </cell>
          <cell r="CV17" t="str">
            <v>E2</v>
          </cell>
          <cell r="CW17" t="str">
            <v>E3</v>
          </cell>
          <cell r="CX17" t="str">
            <v>E4</v>
          </cell>
        </row>
        <row r="22">
          <cell r="CQ22" t="str">
            <v>L1</v>
          </cell>
          <cell r="CR22" t="str">
            <v>L2</v>
          </cell>
          <cell r="CS22" t="str">
            <v>L3</v>
          </cell>
          <cell r="CT22" t="str">
            <v>L4</v>
          </cell>
          <cell r="CU22" t="str">
            <v>E1</v>
          </cell>
          <cell r="CV22" t="str">
            <v>E2</v>
          </cell>
          <cell r="CW22" t="str">
            <v>E3</v>
          </cell>
          <cell r="CX22" t="str">
            <v>E4</v>
          </cell>
        </row>
        <row r="27">
          <cell r="CQ27" t="str">
            <v>L1</v>
          </cell>
          <cell r="CR27" t="str">
            <v>L2</v>
          </cell>
          <cell r="CS27" t="str">
            <v>L3</v>
          </cell>
          <cell r="CT27" t="str">
            <v>L4</v>
          </cell>
          <cell r="CU27" t="str">
            <v>E1</v>
          </cell>
          <cell r="CV27" t="str">
            <v>E2</v>
          </cell>
          <cell r="CW27" t="str">
            <v>E3</v>
          </cell>
          <cell r="CX27" t="str">
            <v>E4</v>
          </cell>
        </row>
        <row r="28">
          <cell r="AE28" t="str">
            <v>E1</v>
          </cell>
          <cell r="AF28" t="str">
            <v>E2</v>
          </cell>
          <cell r="AG28" t="str">
            <v>E3</v>
          </cell>
          <cell r="AH28" t="str">
            <v>E4</v>
          </cell>
          <cell r="AI28" t="str">
            <v>N1</v>
          </cell>
          <cell r="AJ28" t="str">
            <v>N2</v>
          </cell>
          <cell r="AK28" t="str">
            <v>N3</v>
          </cell>
          <cell r="AL28" t="str">
            <v>N4</v>
          </cell>
          <cell r="AM28" t="str">
            <v>P1</v>
          </cell>
          <cell r="AN28" t="str">
            <v>P2</v>
          </cell>
          <cell r="AO28" t="str">
            <v>P3</v>
          </cell>
          <cell r="AP28" t="str">
            <v>P4</v>
          </cell>
          <cell r="AQ28" t="str">
            <v>I1</v>
          </cell>
          <cell r="AR28" t="str">
            <v>I2</v>
          </cell>
          <cell r="AS28" t="str">
            <v>I3</v>
          </cell>
          <cell r="AT28" t="str">
            <v>I4</v>
          </cell>
          <cell r="DC28" t="str">
            <v>L1</v>
          </cell>
          <cell r="DD28" t="str">
            <v>L2</v>
          </cell>
          <cell r="DE28" t="str">
            <v>L3</v>
          </cell>
        </row>
        <row r="30">
          <cell r="BS30" t="str">
            <v>L1</v>
          </cell>
          <cell r="BT30" t="str">
            <v>L2</v>
          </cell>
          <cell r="BU30" t="str">
            <v>L3</v>
          </cell>
          <cell r="BV30" t="str">
            <v>L4</v>
          </cell>
          <cell r="BW30" t="str">
            <v>E1</v>
          </cell>
          <cell r="BX30" t="str">
            <v>E2</v>
          </cell>
          <cell r="BY30" t="str">
            <v>E3</v>
          </cell>
          <cell r="BZ30" t="str">
            <v>E4</v>
          </cell>
          <cell r="CA30" t="str">
            <v>N1</v>
          </cell>
          <cell r="CB30" t="str">
            <v>N2</v>
          </cell>
          <cell r="CC30" t="str">
            <v>N3</v>
          </cell>
          <cell r="CD30" t="str">
            <v>N4</v>
          </cell>
          <cell r="CE30" t="str">
            <v>P1</v>
          </cell>
          <cell r="CF30" t="str">
            <v>P2</v>
          </cell>
          <cell r="CG30" t="str">
            <v>P3</v>
          </cell>
          <cell r="CH30" t="str">
            <v>P4</v>
          </cell>
          <cell r="CI30" t="str">
            <v>I1</v>
          </cell>
          <cell r="CJ30" t="str">
            <v>I2</v>
          </cell>
          <cell r="CK30" t="str">
            <v>I3</v>
          </cell>
          <cell r="CL30" t="str">
            <v>I4</v>
          </cell>
        </row>
        <row r="32">
          <cell r="CQ32" t="str">
            <v>L1</v>
          </cell>
          <cell r="CR32" t="str">
            <v>L2</v>
          </cell>
          <cell r="CS32" t="str">
            <v>L3</v>
          </cell>
          <cell r="CT32" t="str">
            <v>L4</v>
          </cell>
          <cell r="CU32" t="str">
            <v>E1</v>
          </cell>
          <cell r="CV32" t="str">
            <v>E2</v>
          </cell>
          <cell r="CW32" t="str">
            <v>E3</v>
          </cell>
          <cell r="CX32" t="str">
            <v>E4</v>
          </cell>
        </row>
        <row r="37">
          <cell r="CQ37" t="str">
            <v>L1</v>
          </cell>
          <cell r="CR37" t="str">
            <v>L2</v>
          </cell>
          <cell r="CS37" t="str">
            <v>L3</v>
          </cell>
          <cell r="CT37" t="str">
            <v>L4</v>
          </cell>
          <cell r="CU37" t="str">
            <v>E1</v>
          </cell>
          <cell r="CV37" t="str">
            <v>E2</v>
          </cell>
          <cell r="CW37" t="str">
            <v>E3</v>
          </cell>
          <cell r="CX37" t="str">
            <v>E4</v>
          </cell>
        </row>
        <row r="41">
          <cell r="AE41" t="str">
            <v>E1</v>
          </cell>
          <cell r="AF41" t="str">
            <v>E2</v>
          </cell>
          <cell r="AG41" t="str">
            <v>E3</v>
          </cell>
          <cell r="AH41" t="str">
            <v>E4</v>
          </cell>
          <cell r="AI41" t="str">
            <v>N1</v>
          </cell>
          <cell r="AJ41" t="str">
            <v>N2</v>
          </cell>
          <cell r="AK41" t="str">
            <v>N3</v>
          </cell>
          <cell r="AL41" t="str">
            <v>N4</v>
          </cell>
          <cell r="AM41" t="str">
            <v>P1</v>
          </cell>
          <cell r="AN41" t="str">
            <v>P2</v>
          </cell>
          <cell r="AO41" t="str">
            <v>P3</v>
          </cell>
          <cell r="AP41" t="str">
            <v>P4</v>
          </cell>
          <cell r="AQ41" t="str">
            <v>I1</v>
          </cell>
          <cell r="AR41" t="str">
            <v>I2</v>
          </cell>
          <cell r="AS41" t="str">
            <v>I3</v>
          </cell>
          <cell r="AT41" t="str">
            <v>I4</v>
          </cell>
          <cell r="DC41" t="str">
            <v>L1</v>
          </cell>
          <cell r="DD41" t="str">
            <v>L2</v>
          </cell>
          <cell r="DE41" t="str">
            <v>L3</v>
          </cell>
        </row>
        <row r="42">
          <cell r="CQ42" t="str">
            <v>L1</v>
          </cell>
          <cell r="CR42" t="str">
            <v>L2</v>
          </cell>
          <cell r="CS42" t="str">
            <v>L3</v>
          </cell>
          <cell r="CT42" t="str">
            <v>L4</v>
          </cell>
          <cell r="CU42" t="str">
            <v>E1</v>
          </cell>
          <cell r="CV42" t="str">
            <v>E2</v>
          </cell>
          <cell r="CW42" t="str">
            <v>E3</v>
          </cell>
          <cell r="CX42" t="str">
            <v>E4</v>
          </cell>
        </row>
        <row r="44">
          <cell r="BS44" t="str">
            <v>L1</v>
          </cell>
          <cell r="BT44" t="str">
            <v>L2</v>
          </cell>
          <cell r="BU44" t="str">
            <v>L3</v>
          </cell>
          <cell r="BV44" t="str">
            <v>L4</v>
          </cell>
          <cell r="BW44" t="str">
            <v>E1</v>
          </cell>
          <cell r="BX44" t="str">
            <v>E2</v>
          </cell>
          <cell r="BY44" t="str">
            <v>E3</v>
          </cell>
          <cell r="BZ44" t="str">
            <v>E4</v>
          </cell>
          <cell r="CA44" t="str">
            <v>N1</v>
          </cell>
          <cell r="CB44" t="str">
            <v>N2</v>
          </cell>
          <cell r="CC44" t="str">
            <v>N3</v>
          </cell>
          <cell r="CD44" t="str">
            <v>N4</v>
          </cell>
          <cell r="CE44" t="str">
            <v>P1</v>
          </cell>
          <cell r="CF44" t="str">
            <v>P2</v>
          </cell>
          <cell r="CG44" t="str">
            <v>P3</v>
          </cell>
          <cell r="CH44" t="str">
            <v>P4</v>
          </cell>
          <cell r="CI44" t="str">
            <v>I1</v>
          </cell>
          <cell r="CJ44" t="str">
            <v>I2</v>
          </cell>
          <cell r="CK44" t="str">
            <v>I3</v>
          </cell>
          <cell r="CL44" t="str">
            <v>I4</v>
          </cell>
          <cell r="EG44" t="str">
            <v>I1</v>
          </cell>
          <cell r="EH44" t="str">
            <v>I2</v>
          </cell>
          <cell r="EI44" t="str">
            <v>I3</v>
          </cell>
          <cell r="EJ44" t="str">
            <v>I4</v>
          </cell>
        </row>
        <row r="47">
          <cell r="CQ47" t="str">
            <v>L1</v>
          </cell>
          <cell r="CR47" t="str">
            <v>L2</v>
          </cell>
          <cell r="CS47" t="str">
            <v>L3</v>
          </cell>
          <cell r="CT47" t="str">
            <v>L4</v>
          </cell>
          <cell r="CU47" t="str">
            <v>E1</v>
          </cell>
          <cell r="CV47" t="str">
            <v>E2</v>
          </cell>
          <cell r="CW47" t="str">
            <v>E3</v>
          </cell>
          <cell r="CX47" t="str">
            <v>E4</v>
          </cell>
        </row>
        <row r="52">
          <cell r="CQ52" t="str">
            <v>L1</v>
          </cell>
          <cell r="CR52" t="str">
            <v>L2</v>
          </cell>
          <cell r="CS52" t="str">
            <v>L3</v>
          </cell>
          <cell r="CT52" t="str">
            <v>L4</v>
          </cell>
          <cell r="CU52" t="str">
            <v>E1</v>
          </cell>
          <cell r="CV52" t="str">
            <v>E2</v>
          </cell>
          <cell r="CW52" t="str">
            <v>E3</v>
          </cell>
          <cell r="CX52" t="str">
            <v>E4</v>
          </cell>
        </row>
        <row r="54">
          <cell r="AE54" t="str">
            <v>E1</v>
          </cell>
          <cell r="AF54" t="str">
            <v>E2</v>
          </cell>
          <cell r="AG54" t="str">
            <v>E3</v>
          </cell>
          <cell r="AH54" t="str">
            <v>E4</v>
          </cell>
          <cell r="AI54" t="str">
            <v>N1</v>
          </cell>
          <cell r="AJ54" t="str">
            <v>N2</v>
          </cell>
          <cell r="AK54" t="str">
            <v>N3</v>
          </cell>
          <cell r="AL54" t="str">
            <v>N4</v>
          </cell>
          <cell r="AM54" t="str">
            <v>P1</v>
          </cell>
          <cell r="AN54" t="str">
            <v>P2</v>
          </cell>
          <cell r="AO54" t="str">
            <v>P3</v>
          </cell>
          <cell r="AP54" t="str">
            <v>P4</v>
          </cell>
          <cell r="AQ54" t="str">
            <v>I1</v>
          </cell>
          <cell r="AR54" t="str">
            <v>I2</v>
          </cell>
          <cell r="AS54" t="str">
            <v>I3</v>
          </cell>
          <cell r="AT54" t="str">
            <v>I4</v>
          </cell>
          <cell r="DC54" t="str">
            <v>L1</v>
          </cell>
          <cell r="DD54" t="str">
            <v>L2</v>
          </cell>
          <cell r="DE54" t="str">
            <v>L3</v>
          </cell>
        </row>
        <row r="55">
          <cell r="AE55">
            <v>12.63</v>
          </cell>
          <cell r="AF55">
            <v>13.17</v>
          </cell>
          <cell r="AG55">
            <v>13.3</v>
          </cell>
          <cell r="AH55">
            <v>13.44</v>
          </cell>
          <cell r="AI55">
            <v>15.05</v>
          </cell>
          <cell r="AJ55">
            <v>16.86</v>
          </cell>
          <cell r="AK55">
            <v>18.809999999999999</v>
          </cell>
          <cell r="AL55">
            <v>22.58</v>
          </cell>
          <cell r="AM55">
            <v>15.49</v>
          </cell>
          <cell r="AN55">
            <v>18.739999999999998</v>
          </cell>
          <cell r="AO55">
            <v>31.46</v>
          </cell>
          <cell r="AP55">
            <v>43.19</v>
          </cell>
          <cell r="AQ55">
            <v>18.010000000000002</v>
          </cell>
          <cell r="AR55">
            <v>21.79</v>
          </cell>
          <cell r="AS55">
            <v>36.58</v>
          </cell>
          <cell r="AT55">
            <v>50.22</v>
          </cell>
        </row>
        <row r="56">
          <cell r="AE56">
            <v>13.54</v>
          </cell>
          <cell r="AF56">
            <v>14.12</v>
          </cell>
          <cell r="AG56">
            <v>14.26</v>
          </cell>
          <cell r="AH56">
            <v>14.41</v>
          </cell>
          <cell r="AI56">
            <v>16.12</v>
          </cell>
          <cell r="AJ56">
            <v>18.05</v>
          </cell>
          <cell r="AK56">
            <v>20.149999999999999</v>
          </cell>
          <cell r="AL56">
            <v>24.19</v>
          </cell>
          <cell r="AM56">
            <v>16.420000000000002</v>
          </cell>
          <cell r="AN56">
            <v>19.77</v>
          </cell>
          <cell r="AO56">
            <v>32.619999999999997</v>
          </cell>
          <cell r="AP56">
            <v>44.57</v>
          </cell>
          <cell r="AQ56">
            <v>19.09</v>
          </cell>
          <cell r="AR56">
            <v>22.99</v>
          </cell>
          <cell r="AS56">
            <v>37.93</v>
          </cell>
          <cell r="AT56">
            <v>51.83</v>
          </cell>
        </row>
        <row r="57">
          <cell r="AE57">
            <v>14.26</v>
          </cell>
          <cell r="AF57">
            <v>14.87</v>
          </cell>
          <cell r="AG57">
            <v>15.02</v>
          </cell>
          <cell r="AH57">
            <v>15.18</v>
          </cell>
          <cell r="AI57">
            <v>17.71</v>
          </cell>
          <cell r="AJ57">
            <v>19.829999999999998</v>
          </cell>
          <cell r="AK57">
            <v>22.14</v>
          </cell>
          <cell r="AL57">
            <v>26.57</v>
          </cell>
          <cell r="AM57">
            <v>19.48</v>
          </cell>
          <cell r="AN57">
            <v>23.01</v>
          </cell>
          <cell r="AO57">
            <v>36.03</v>
          </cell>
          <cell r="AP57">
            <v>48.33</v>
          </cell>
          <cell r="AQ57">
            <v>22.65</v>
          </cell>
          <cell r="AR57">
            <v>26.75</v>
          </cell>
          <cell r="AS57">
            <v>41.89</v>
          </cell>
          <cell r="AT57">
            <v>56.2</v>
          </cell>
          <cell r="CQ57" t="str">
            <v>L1</v>
          </cell>
          <cell r="CR57" t="str">
            <v>L2</v>
          </cell>
          <cell r="CS57" t="str">
            <v>L3</v>
          </cell>
          <cell r="CT57" t="str">
            <v>L4</v>
          </cell>
          <cell r="CU57" t="str">
            <v>E1</v>
          </cell>
          <cell r="CV57" t="str">
            <v>E2</v>
          </cell>
          <cell r="CW57" t="str">
            <v>E3</v>
          </cell>
          <cell r="CX57" t="str">
            <v>E4</v>
          </cell>
        </row>
        <row r="58">
          <cell r="AE58">
            <v>17.05</v>
          </cell>
          <cell r="AF58">
            <v>17.77</v>
          </cell>
          <cell r="AG58">
            <v>17.95</v>
          </cell>
          <cell r="AH58">
            <v>18.14</v>
          </cell>
          <cell r="AI58">
            <v>21.17</v>
          </cell>
          <cell r="AJ58">
            <v>23.71</v>
          </cell>
          <cell r="AK58">
            <v>26.46</v>
          </cell>
          <cell r="AL58">
            <v>31.76</v>
          </cell>
          <cell r="AM58">
            <v>22.45</v>
          </cell>
          <cell r="AN58">
            <v>26.33</v>
          </cell>
          <cell r="AO58">
            <v>39.75</v>
          </cell>
          <cell r="AP58">
            <v>52.8</v>
          </cell>
          <cell r="AQ58">
            <v>26.11</v>
          </cell>
          <cell r="AR58">
            <v>30.62</v>
          </cell>
          <cell r="AS58">
            <v>46.22</v>
          </cell>
          <cell r="AT58">
            <v>61.39</v>
          </cell>
          <cell r="BS58" t="str">
            <v>L1</v>
          </cell>
          <cell r="BT58" t="str">
            <v>L2</v>
          </cell>
          <cell r="BU58" t="str">
            <v>L3</v>
          </cell>
          <cell r="BV58" t="str">
            <v>L4</v>
          </cell>
          <cell r="BW58" t="str">
            <v>E1</v>
          </cell>
          <cell r="BX58" t="str">
            <v>E2</v>
          </cell>
          <cell r="BY58" t="str">
            <v>E3</v>
          </cell>
          <cell r="BZ58" t="str">
            <v>E4</v>
          </cell>
          <cell r="CA58" t="str">
            <v>N1</v>
          </cell>
          <cell r="CB58" t="str">
            <v>N2</v>
          </cell>
          <cell r="CC58" t="str">
            <v>N3</v>
          </cell>
          <cell r="CD58" t="str">
            <v>N4</v>
          </cell>
          <cell r="CE58" t="str">
            <v>P1</v>
          </cell>
          <cell r="CF58" t="str">
            <v>P2</v>
          </cell>
          <cell r="CG58" t="str">
            <v>P3</v>
          </cell>
          <cell r="CH58" t="str">
            <v>P4</v>
          </cell>
          <cell r="CI58" t="str">
            <v>I1</v>
          </cell>
          <cell r="CJ58" t="str">
            <v>I2</v>
          </cell>
          <cell r="CK58" t="str">
            <v>I3</v>
          </cell>
          <cell r="CL58" t="str">
            <v>I4</v>
          </cell>
          <cell r="EG58" t="str">
            <v>P1</v>
          </cell>
          <cell r="EH58" t="str">
            <v>P2</v>
          </cell>
          <cell r="EI58" t="str">
            <v>P3</v>
          </cell>
          <cell r="EJ58" t="str">
            <v>P4</v>
          </cell>
        </row>
        <row r="59">
          <cell r="G59">
            <v>6.79</v>
          </cell>
          <cell r="H59">
            <v>6.94</v>
          </cell>
          <cell r="I59">
            <v>7.07</v>
          </cell>
          <cell r="J59">
            <v>7.22</v>
          </cell>
          <cell r="K59">
            <v>13.32</v>
          </cell>
          <cell r="L59">
            <v>13.62</v>
          </cell>
          <cell r="M59">
            <v>13.91</v>
          </cell>
          <cell r="N59">
            <v>14.8</v>
          </cell>
          <cell r="O59">
            <v>20.23</v>
          </cell>
          <cell r="P59">
            <v>28.33</v>
          </cell>
          <cell r="Q59">
            <v>36.42</v>
          </cell>
          <cell r="R59">
            <v>42.49</v>
          </cell>
          <cell r="S59">
            <v>26.94</v>
          </cell>
          <cell r="T59">
            <v>34.409999999999997</v>
          </cell>
          <cell r="U59">
            <v>41.53</v>
          </cell>
          <cell r="V59">
            <v>47.63</v>
          </cell>
          <cell r="W59">
            <v>32.07</v>
          </cell>
          <cell r="X59">
            <v>40.96</v>
          </cell>
          <cell r="Y59">
            <v>49.44</v>
          </cell>
          <cell r="Z59">
            <v>56.7</v>
          </cell>
          <cell r="AE59">
            <v>18.2</v>
          </cell>
          <cell r="AF59">
            <v>18.98</v>
          </cell>
          <cell r="AG59">
            <v>19.170000000000002</v>
          </cell>
          <cell r="AH59">
            <v>19.36</v>
          </cell>
          <cell r="AI59">
            <v>22.62</v>
          </cell>
          <cell r="AJ59">
            <v>25.33</v>
          </cell>
          <cell r="AK59">
            <v>28.27</v>
          </cell>
          <cell r="AL59">
            <v>33.93</v>
          </cell>
          <cell r="AM59">
            <v>28.79</v>
          </cell>
          <cell r="AN59">
            <v>32.83</v>
          </cell>
          <cell r="AO59">
            <v>46.38</v>
          </cell>
          <cell r="AP59">
            <v>59.74</v>
          </cell>
          <cell r="AQ59">
            <v>33.479999999999997</v>
          </cell>
          <cell r="AR59">
            <v>38.17</v>
          </cell>
          <cell r="AS59">
            <v>53.93</v>
          </cell>
          <cell r="AT59">
            <v>69.47</v>
          </cell>
        </row>
        <row r="60">
          <cell r="G60">
            <v>7.6</v>
          </cell>
          <cell r="H60">
            <v>7.76</v>
          </cell>
          <cell r="I60">
            <v>7.93</v>
          </cell>
          <cell r="J60">
            <v>8.08</v>
          </cell>
          <cell r="K60">
            <v>13.81</v>
          </cell>
          <cell r="L60">
            <v>14.11</v>
          </cell>
          <cell r="M60">
            <v>14.41</v>
          </cell>
          <cell r="N60">
            <v>15.34</v>
          </cell>
          <cell r="O60">
            <v>21.08</v>
          </cell>
          <cell r="P60">
            <v>29.52</v>
          </cell>
          <cell r="Q60">
            <v>37.94</v>
          </cell>
          <cell r="R60">
            <v>44.26</v>
          </cell>
          <cell r="S60">
            <v>27.65</v>
          </cell>
          <cell r="T60">
            <v>35.4</v>
          </cell>
          <cell r="U60">
            <v>42.81</v>
          </cell>
          <cell r="V60">
            <v>49.11</v>
          </cell>
          <cell r="W60">
            <v>32.92</v>
          </cell>
          <cell r="X60">
            <v>42.14</v>
          </cell>
          <cell r="Y60">
            <v>50.96</v>
          </cell>
          <cell r="Z60">
            <v>58.47</v>
          </cell>
          <cell r="AE60">
            <v>19.46</v>
          </cell>
          <cell r="AF60">
            <v>20.28</v>
          </cell>
          <cell r="AG60">
            <v>20.49</v>
          </cell>
          <cell r="AH60">
            <v>20.69</v>
          </cell>
          <cell r="AI60">
            <v>24.18</v>
          </cell>
          <cell r="AJ60">
            <v>27.08</v>
          </cell>
          <cell r="AK60">
            <v>30.23</v>
          </cell>
          <cell r="AL60">
            <v>36.26</v>
          </cell>
          <cell r="AM60">
            <v>30.13</v>
          </cell>
          <cell r="AN60">
            <v>34.33</v>
          </cell>
          <cell r="AO60">
            <v>48.08</v>
          </cell>
          <cell r="AP60">
            <v>61.77</v>
          </cell>
          <cell r="AQ60">
            <v>35.04</v>
          </cell>
          <cell r="AR60">
            <v>39.92</v>
          </cell>
          <cell r="AS60">
            <v>55.91</v>
          </cell>
          <cell r="AT60">
            <v>71.83</v>
          </cell>
        </row>
        <row r="61">
          <cell r="G61">
            <v>8.15</v>
          </cell>
          <cell r="H61">
            <v>8.32</v>
          </cell>
          <cell r="I61">
            <v>8.49</v>
          </cell>
          <cell r="J61">
            <v>8.67</v>
          </cell>
          <cell r="K61">
            <v>15.39</v>
          </cell>
          <cell r="L61">
            <v>15.56</v>
          </cell>
          <cell r="M61">
            <v>15.72</v>
          </cell>
          <cell r="N61">
            <v>15.87</v>
          </cell>
          <cell r="O61">
            <v>21.93</v>
          </cell>
          <cell r="P61">
            <v>30.71</v>
          </cell>
          <cell r="Q61">
            <v>39.479999999999997</v>
          </cell>
          <cell r="R61">
            <v>46.06</v>
          </cell>
          <cell r="S61">
            <v>28.37</v>
          </cell>
          <cell r="T61">
            <v>36.4</v>
          </cell>
          <cell r="U61">
            <v>44.09</v>
          </cell>
          <cell r="V61">
            <v>50.6</v>
          </cell>
          <cell r="W61">
            <v>33.770000000000003</v>
          </cell>
          <cell r="X61">
            <v>43.33</v>
          </cell>
          <cell r="Y61">
            <v>52.49</v>
          </cell>
          <cell r="Z61">
            <v>60.24</v>
          </cell>
          <cell r="AE61">
            <v>20.53</v>
          </cell>
          <cell r="AF61">
            <v>21.4</v>
          </cell>
          <cell r="AG61">
            <v>21.62</v>
          </cell>
          <cell r="AH61">
            <v>21.84</v>
          </cell>
          <cell r="AI61">
            <v>26.77</v>
          </cell>
          <cell r="AJ61">
            <v>30.79</v>
          </cell>
          <cell r="AK61">
            <v>35.14</v>
          </cell>
          <cell r="AL61">
            <v>43.51</v>
          </cell>
          <cell r="AM61">
            <v>34.92</v>
          </cell>
          <cell r="AN61">
            <v>40.08</v>
          </cell>
          <cell r="AO61">
            <v>54.86</v>
          </cell>
          <cell r="AP61">
            <v>70.55</v>
          </cell>
          <cell r="AQ61">
            <v>40.6</v>
          </cell>
          <cell r="AR61">
            <v>46.6</v>
          </cell>
          <cell r="AS61">
            <v>63.79</v>
          </cell>
          <cell r="AT61">
            <v>82.03</v>
          </cell>
        </row>
        <row r="62">
          <cell r="G62">
            <v>10.23</v>
          </cell>
          <cell r="H62">
            <v>10.45</v>
          </cell>
          <cell r="I62">
            <v>10.67</v>
          </cell>
          <cell r="J62">
            <v>10.89</v>
          </cell>
          <cell r="K62">
            <v>16.98</v>
          </cell>
          <cell r="L62">
            <v>17.16</v>
          </cell>
          <cell r="M62">
            <v>17.329999999999998</v>
          </cell>
          <cell r="N62">
            <v>17.510000000000002</v>
          </cell>
          <cell r="O62">
            <v>26.44</v>
          </cell>
          <cell r="P62">
            <v>37.020000000000003</v>
          </cell>
          <cell r="Q62">
            <v>47.59</v>
          </cell>
          <cell r="R62">
            <v>55.52</v>
          </cell>
          <cell r="S62">
            <v>35.46</v>
          </cell>
          <cell r="T62">
            <v>45.02</v>
          </cell>
          <cell r="U62">
            <v>54.22</v>
          </cell>
          <cell r="V62">
            <v>61.89</v>
          </cell>
          <cell r="W62">
            <v>42.21</v>
          </cell>
          <cell r="X62">
            <v>53.59</v>
          </cell>
          <cell r="Y62">
            <v>64.55</v>
          </cell>
          <cell r="Z62">
            <v>73.680000000000007</v>
          </cell>
          <cell r="AE62">
            <v>21.68</v>
          </cell>
          <cell r="AF62">
            <v>22.6</v>
          </cell>
          <cell r="AG62">
            <v>22.84</v>
          </cell>
          <cell r="AH62">
            <v>23.06</v>
          </cell>
          <cell r="AI62">
            <v>29.56</v>
          </cell>
          <cell r="AJ62">
            <v>34</v>
          </cell>
          <cell r="AK62">
            <v>38.799999999999997</v>
          </cell>
          <cell r="AL62">
            <v>48.04</v>
          </cell>
          <cell r="AM62">
            <v>37.32</v>
          </cell>
          <cell r="AN62">
            <v>42.83</v>
          </cell>
          <cell r="AO62">
            <v>58.01</v>
          </cell>
          <cell r="AP62">
            <v>74.44</v>
          </cell>
          <cell r="AQ62">
            <v>43.39</v>
          </cell>
          <cell r="AR62">
            <v>49.8</v>
          </cell>
          <cell r="AS62">
            <v>67.45</v>
          </cell>
          <cell r="AT62">
            <v>86.56</v>
          </cell>
          <cell r="CQ62" t="str">
            <v>L1</v>
          </cell>
          <cell r="CR62" t="str">
            <v>L2</v>
          </cell>
          <cell r="CS62" t="str">
            <v>L3</v>
          </cell>
          <cell r="CT62" t="str">
            <v>L4</v>
          </cell>
          <cell r="CU62" t="str">
            <v>E1</v>
          </cell>
          <cell r="CV62" t="str">
            <v>E2</v>
          </cell>
          <cell r="CW62" t="str">
            <v>E3</v>
          </cell>
          <cell r="CX62" t="str">
            <v>E4</v>
          </cell>
        </row>
        <row r="63">
          <cell r="G63">
            <v>11.4</v>
          </cell>
          <cell r="H63">
            <v>11.65</v>
          </cell>
          <cell r="I63">
            <v>11.89</v>
          </cell>
          <cell r="J63">
            <v>12.13</v>
          </cell>
          <cell r="K63">
            <v>18.57</v>
          </cell>
          <cell r="L63">
            <v>18.75</v>
          </cell>
          <cell r="M63">
            <v>18.95</v>
          </cell>
          <cell r="N63">
            <v>19.14</v>
          </cell>
          <cell r="O63">
            <v>30.86</v>
          </cell>
          <cell r="P63">
            <v>41.67</v>
          </cell>
          <cell r="Q63">
            <v>58.64</v>
          </cell>
          <cell r="R63">
            <v>70.989999999999995</v>
          </cell>
          <cell r="S63">
            <v>42.5</v>
          </cell>
          <cell r="T63">
            <v>52.22</v>
          </cell>
          <cell r="U63">
            <v>66.81</v>
          </cell>
          <cell r="V63">
            <v>78.2</v>
          </cell>
          <cell r="W63">
            <v>50.59</v>
          </cell>
          <cell r="X63">
            <v>62.17</v>
          </cell>
          <cell r="Y63">
            <v>79.540000000000006</v>
          </cell>
          <cell r="Z63">
            <v>93.09</v>
          </cell>
          <cell r="AE63">
            <v>22.78</v>
          </cell>
          <cell r="AF63">
            <v>23.75</v>
          </cell>
          <cell r="AG63">
            <v>23.99</v>
          </cell>
          <cell r="AH63">
            <v>24.24</v>
          </cell>
          <cell r="AI63">
            <v>32.200000000000003</v>
          </cell>
          <cell r="AJ63">
            <v>37.03</v>
          </cell>
          <cell r="AK63">
            <v>42.26</v>
          </cell>
          <cell r="AL63">
            <v>52.32</v>
          </cell>
          <cell r="AM63">
            <v>48.08</v>
          </cell>
          <cell r="AN63">
            <v>53.94</v>
          </cell>
          <cell r="AO63">
            <v>69.489999999999995</v>
          </cell>
          <cell r="AP63">
            <v>86.64</v>
          </cell>
          <cell r="AQ63">
            <v>55.91</v>
          </cell>
          <cell r="AR63">
            <v>62.72</v>
          </cell>
          <cell r="AS63">
            <v>80.8</v>
          </cell>
          <cell r="AT63">
            <v>100.74</v>
          </cell>
        </row>
        <row r="64">
          <cell r="G64">
            <v>12.32</v>
          </cell>
          <cell r="H64">
            <v>12.58</v>
          </cell>
          <cell r="I64">
            <v>12.85</v>
          </cell>
          <cell r="J64">
            <v>13.11</v>
          </cell>
          <cell r="K64">
            <v>20.420000000000002</v>
          </cell>
          <cell r="L64">
            <v>20.64</v>
          </cell>
          <cell r="M64">
            <v>20.85</v>
          </cell>
          <cell r="N64">
            <v>21.06</v>
          </cell>
          <cell r="O64">
            <v>35.39</v>
          </cell>
          <cell r="P64">
            <v>47.78</v>
          </cell>
          <cell r="Q64">
            <v>67.239999999999995</v>
          </cell>
          <cell r="R64">
            <v>81.400000000000006</v>
          </cell>
          <cell r="S64">
            <v>46.29</v>
          </cell>
          <cell r="T64">
            <v>57.37</v>
          </cell>
          <cell r="U64">
            <v>74.040000000000006</v>
          </cell>
          <cell r="V64">
            <v>86.94</v>
          </cell>
          <cell r="W64">
            <v>55.11</v>
          </cell>
          <cell r="X64">
            <v>68.3</v>
          </cell>
          <cell r="Y64">
            <v>88.14</v>
          </cell>
          <cell r="Z64">
            <v>103.5</v>
          </cell>
          <cell r="AE64">
            <v>23.45</v>
          </cell>
          <cell r="AF64">
            <v>24.45</v>
          </cell>
          <cell r="AG64">
            <v>24.7</v>
          </cell>
          <cell r="AH64">
            <v>24.95</v>
          </cell>
          <cell r="AI64">
            <v>33.79</v>
          </cell>
          <cell r="AJ64">
            <v>38.86</v>
          </cell>
          <cell r="AK64">
            <v>44.35</v>
          </cell>
          <cell r="AL64">
            <v>54.91</v>
          </cell>
          <cell r="AM64">
            <v>49.45</v>
          </cell>
          <cell r="AN64">
            <v>55.5</v>
          </cell>
          <cell r="AO64">
            <v>71.27</v>
          </cell>
          <cell r="AP64">
            <v>88.85</v>
          </cell>
          <cell r="AQ64">
            <v>57.5</v>
          </cell>
          <cell r="AR64">
            <v>64.540000000000006</v>
          </cell>
          <cell r="AS64">
            <v>82.87</v>
          </cell>
          <cell r="AT64">
            <v>103.31</v>
          </cell>
        </row>
        <row r="65">
          <cell r="G65">
            <v>13.32</v>
          </cell>
          <cell r="H65">
            <v>13.6</v>
          </cell>
          <cell r="I65">
            <v>13.89</v>
          </cell>
          <cell r="J65">
            <v>14.17</v>
          </cell>
          <cell r="K65">
            <v>22.02</v>
          </cell>
          <cell r="L65">
            <v>22.25</v>
          </cell>
          <cell r="M65">
            <v>22.48</v>
          </cell>
          <cell r="N65">
            <v>22.71</v>
          </cell>
          <cell r="O65">
            <v>39.06</v>
          </cell>
          <cell r="P65">
            <v>52.73</v>
          </cell>
          <cell r="Q65">
            <v>74.209999999999994</v>
          </cell>
          <cell r="R65">
            <v>89.83</v>
          </cell>
          <cell r="S65">
            <v>56</v>
          </cell>
          <cell r="T65">
            <v>68.14</v>
          </cell>
          <cell r="U65">
            <v>86.51</v>
          </cell>
          <cell r="V65">
            <v>100.64</v>
          </cell>
          <cell r="W65">
            <v>66.67</v>
          </cell>
          <cell r="X65">
            <v>81.12</v>
          </cell>
          <cell r="Y65">
            <v>102.99</v>
          </cell>
          <cell r="Z65">
            <v>119.81</v>
          </cell>
          <cell r="AE65">
            <v>23.92</v>
          </cell>
          <cell r="AF65">
            <v>24.94</v>
          </cell>
          <cell r="AG65">
            <v>25.18</v>
          </cell>
          <cell r="AH65">
            <v>25.44</v>
          </cell>
          <cell r="AI65">
            <v>34.92</v>
          </cell>
          <cell r="AJ65">
            <v>40.159999999999997</v>
          </cell>
          <cell r="AK65">
            <v>45.84</v>
          </cell>
          <cell r="AL65">
            <v>56.75</v>
          </cell>
          <cell r="AM65">
            <v>50.42</v>
          </cell>
          <cell r="AN65">
            <v>56.63</v>
          </cell>
          <cell r="AO65">
            <v>72.55</v>
          </cell>
          <cell r="AP65">
            <v>90.44</v>
          </cell>
          <cell r="AQ65">
            <v>58.63</v>
          </cell>
          <cell r="AR65">
            <v>65.849999999999994</v>
          </cell>
          <cell r="AS65">
            <v>84.36</v>
          </cell>
          <cell r="AT65">
            <v>105.16</v>
          </cell>
        </row>
        <row r="66">
          <cell r="G66">
            <v>14.15</v>
          </cell>
          <cell r="H66">
            <v>14.46</v>
          </cell>
          <cell r="I66">
            <v>14.76</v>
          </cell>
          <cell r="J66">
            <v>15.06</v>
          </cell>
          <cell r="K66">
            <v>23.78</v>
          </cell>
          <cell r="L66">
            <v>24.03</v>
          </cell>
          <cell r="M66">
            <v>24.27</v>
          </cell>
          <cell r="N66">
            <v>24.52</v>
          </cell>
          <cell r="O66">
            <v>42.82</v>
          </cell>
          <cell r="P66">
            <v>57.8</v>
          </cell>
          <cell r="Q66">
            <v>81.349999999999994</v>
          </cell>
          <cell r="R66">
            <v>98.48</v>
          </cell>
          <cell r="S66">
            <v>59.15</v>
          </cell>
          <cell r="T66">
            <v>72.41</v>
          </cell>
          <cell r="U66">
            <v>92.52</v>
          </cell>
          <cell r="V66">
            <v>107.91</v>
          </cell>
          <cell r="W66">
            <v>70.42</v>
          </cell>
          <cell r="X66">
            <v>86.2</v>
          </cell>
          <cell r="Y66">
            <v>110.14</v>
          </cell>
          <cell r="Z66">
            <v>128.47</v>
          </cell>
          <cell r="AE66">
            <v>2.96</v>
          </cell>
          <cell r="AF66">
            <v>3.09</v>
          </cell>
          <cell r="AG66">
            <v>3.12</v>
          </cell>
          <cell r="AH66">
            <v>3.16</v>
          </cell>
          <cell r="AI66">
            <v>4.33</v>
          </cell>
          <cell r="AJ66">
            <v>4.9800000000000004</v>
          </cell>
          <cell r="AK66">
            <v>5.69</v>
          </cell>
          <cell r="AL66">
            <v>7.04</v>
          </cell>
          <cell r="AM66">
            <v>6.25</v>
          </cell>
          <cell r="AN66">
            <v>7.03</v>
          </cell>
          <cell r="AO66">
            <v>9</v>
          </cell>
          <cell r="AP66">
            <v>11.21</v>
          </cell>
          <cell r="AQ66">
            <v>7.27</v>
          </cell>
          <cell r="AR66">
            <v>8.17</v>
          </cell>
          <cell r="AS66">
            <v>10.47</v>
          </cell>
          <cell r="AT66">
            <v>13.03</v>
          </cell>
        </row>
        <row r="67">
          <cell r="G67">
            <v>15.05</v>
          </cell>
          <cell r="H67">
            <v>15.37</v>
          </cell>
          <cell r="I67">
            <v>15.69</v>
          </cell>
          <cell r="J67">
            <v>16.010000000000002</v>
          </cell>
          <cell r="K67">
            <v>25.47</v>
          </cell>
          <cell r="L67">
            <v>25.74</v>
          </cell>
          <cell r="M67">
            <v>26</v>
          </cell>
          <cell r="N67">
            <v>26.26</v>
          </cell>
          <cell r="O67">
            <v>47.26</v>
          </cell>
          <cell r="P67">
            <v>63.79</v>
          </cell>
          <cell r="Q67">
            <v>89.78</v>
          </cell>
          <cell r="R67">
            <v>108.68</v>
          </cell>
          <cell r="S67">
            <v>62.89</v>
          </cell>
          <cell r="T67">
            <v>77.44</v>
          </cell>
          <cell r="U67">
            <v>99.6</v>
          </cell>
          <cell r="V67">
            <v>116.47</v>
          </cell>
          <cell r="W67">
            <v>74.87</v>
          </cell>
          <cell r="X67">
            <v>92.19</v>
          </cell>
          <cell r="Y67">
            <v>118.57</v>
          </cell>
          <cell r="Z67">
            <v>138.66</v>
          </cell>
          <cell r="AE67" t="str">
            <v>E1</v>
          </cell>
          <cell r="AF67" t="str">
            <v>E2</v>
          </cell>
          <cell r="AG67" t="str">
            <v>E3</v>
          </cell>
          <cell r="AH67" t="str">
            <v>E4</v>
          </cell>
          <cell r="AI67" t="str">
            <v>N1</v>
          </cell>
          <cell r="AJ67" t="str">
            <v>N2</v>
          </cell>
          <cell r="AK67" t="str">
            <v>N3</v>
          </cell>
          <cell r="AL67" t="str">
            <v>N4</v>
          </cell>
          <cell r="AM67" t="str">
            <v>P1</v>
          </cell>
          <cell r="AN67" t="str">
            <v>P2</v>
          </cell>
          <cell r="AO67" t="str">
            <v>P3</v>
          </cell>
          <cell r="AP67" t="str">
            <v>P4</v>
          </cell>
          <cell r="AQ67" t="str">
            <v>I1</v>
          </cell>
          <cell r="AR67" t="str">
            <v>I2</v>
          </cell>
          <cell r="AS67" t="str">
            <v>I3</v>
          </cell>
          <cell r="AT67" t="str">
            <v>I4</v>
          </cell>
          <cell r="CQ67" t="str">
            <v>L1</v>
          </cell>
          <cell r="CR67" t="str">
            <v>L2</v>
          </cell>
          <cell r="CS67" t="str">
            <v>L3</v>
          </cell>
          <cell r="CT67" t="str">
            <v>L4</v>
          </cell>
          <cell r="CU67" t="str">
            <v>E1</v>
          </cell>
          <cell r="CV67" t="str">
            <v>E2</v>
          </cell>
          <cell r="CW67" t="str">
            <v>E3</v>
          </cell>
          <cell r="CX67" t="str">
            <v>E4</v>
          </cell>
          <cell r="DC67" t="str">
            <v>L1</v>
          </cell>
          <cell r="DD67" t="str">
            <v>L2</v>
          </cell>
          <cell r="DE67" t="str">
            <v>L3</v>
          </cell>
        </row>
        <row r="68">
          <cell r="G68">
            <v>15.91</v>
          </cell>
          <cell r="H68">
            <v>16.239999999999998</v>
          </cell>
          <cell r="I68">
            <v>16.579999999999998</v>
          </cell>
          <cell r="J68">
            <v>16.920000000000002</v>
          </cell>
          <cell r="K68">
            <v>27.25</v>
          </cell>
          <cell r="L68">
            <v>27.54</v>
          </cell>
          <cell r="M68">
            <v>27.81</v>
          </cell>
          <cell r="N68">
            <v>28.09</v>
          </cell>
          <cell r="O68">
            <v>51.76</v>
          </cell>
          <cell r="P68">
            <v>69.89</v>
          </cell>
          <cell r="Q68">
            <v>98.37</v>
          </cell>
          <cell r="R68">
            <v>119.07</v>
          </cell>
          <cell r="S68">
            <v>70</v>
          </cell>
          <cell r="T68">
            <v>85.86</v>
          </cell>
          <cell r="U68">
            <v>110.12</v>
          </cell>
          <cell r="V68">
            <v>128.51</v>
          </cell>
          <cell r="W68">
            <v>83.33</v>
          </cell>
          <cell r="X68">
            <v>102.22</v>
          </cell>
          <cell r="Y68">
            <v>131.09</v>
          </cell>
          <cell r="Z68">
            <v>152.99</v>
          </cell>
        </row>
        <row r="69">
          <cell r="G69">
            <v>16.420000000000002</v>
          </cell>
          <cell r="H69">
            <v>16.77</v>
          </cell>
          <cell r="I69">
            <v>17.12</v>
          </cell>
          <cell r="J69">
            <v>17.47</v>
          </cell>
          <cell r="K69">
            <v>29.03</v>
          </cell>
          <cell r="L69">
            <v>29.32</v>
          </cell>
          <cell r="M69">
            <v>29.62</v>
          </cell>
          <cell r="N69">
            <v>29.92</v>
          </cell>
          <cell r="O69">
            <v>56.27</v>
          </cell>
          <cell r="P69">
            <v>75.959999999999994</v>
          </cell>
          <cell r="Q69">
            <v>106.92</v>
          </cell>
          <cell r="R69">
            <v>129.43</v>
          </cell>
          <cell r="S69">
            <v>73.77</v>
          </cell>
          <cell r="T69">
            <v>91</v>
          </cell>
          <cell r="U69">
            <v>117.32</v>
          </cell>
          <cell r="V69">
            <v>137.21</v>
          </cell>
          <cell r="W69">
            <v>87.82</v>
          </cell>
          <cell r="X69">
            <v>108.33</v>
          </cell>
          <cell r="Y69">
            <v>139.66999999999999</v>
          </cell>
          <cell r="Z69">
            <v>163.35</v>
          </cell>
        </row>
        <row r="70">
          <cell r="G70">
            <v>16.79</v>
          </cell>
          <cell r="H70">
            <v>17.149999999999999</v>
          </cell>
          <cell r="I70">
            <v>17.5</v>
          </cell>
          <cell r="J70">
            <v>17.86</v>
          </cell>
          <cell r="K70">
            <v>30.98</v>
          </cell>
          <cell r="L70">
            <v>31.3</v>
          </cell>
          <cell r="M70">
            <v>31.61</v>
          </cell>
          <cell r="N70">
            <v>31.94</v>
          </cell>
          <cell r="O70">
            <v>60.8</v>
          </cell>
          <cell r="P70">
            <v>82.07</v>
          </cell>
          <cell r="Q70">
            <v>115.51</v>
          </cell>
          <cell r="R70">
            <v>139.84</v>
          </cell>
          <cell r="S70">
            <v>77.569999999999993</v>
          </cell>
          <cell r="T70">
            <v>96.11</v>
          </cell>
          <cell r="U70">
            <v>124.53</v>
          </cell>
          <cell r="V70">
            <v>145.94999999999999</v>
          </cell>
          <cell r="W70">
            <v>92.35</v>
          </cell>
          <cell r="X70">
            <v>114.42</v>
          </cell>
          <cell r="Y70">
            <v>148.25</v>
          </cell>
          <cell r="Z70">
            <v>173.75</v>
          </cell>
        </row>
        <row r="71">
          <cell r="G71">
            <v>2.09</v>
          </cell>
          <cell r="H71">
            <v>2.13</v>
          </cell>
          <cell r="I71">
            <v>2.17</v>
          </cell>
          <cell r="J71">
            <v>2.21</v>
          </cell>
          <cell r="K71">
            <v>3.84</v>
          </cell>
          <cell r="L71">
            <v>3.88</v>
          </cell>
          <cell r="M71">
            <v>3.92</v>
          </cell>
          <cell r="N71">
            <v>3.96</v>
          </cell>
          <cell r="O71">
            <v>7.54</v>
          </cell>
          <cell r="P71">
            <v>10.18</v>
          </cell>
          <cell r="Q71">
            <v>14.32</v>
          </cell>
          <cell r="R71">
            <v>17.350000000000001</v>
          </cell>
          <cell r="S71">
            <v>9.6199999999999992</v>
          </cell>
          <cell r="T71">
            <v>11.91</v>
          </cell>
          <cell r="U71">
            <v>15.45</v>
          </cell>
          <cell r="V71">
            <v>18.09</v>
          </cell>
          <cell r="W71">
            <v>11.45</v>
          </cell>
          <cell r="X71">
            <v>14.18</v>
          </cell>
          <cell r="Y71">
            <v>18.39</v>
          </cell>
          <cell r="Z71">
            <v>21.54</v>
          </cell>
        </row>
        <row r="72">
          <cell r="BS72" t="str">
            <v>L1</v>
          </cell>
          <cell r="BT72" t="str">
            <v>L2</v>
          </cell>
          <cell r="BU72" t="str">
            <v>L3</v>
          </cell>
          <cell r="BV72" t="str">
            <v>L4</v>
          </cell>
          <cell r="BW72" t="str">
            <v>E1</v>
          </cell>
          <cell r="BX72" t="str">
            <v>E2</v>
          </cell>
          <cell r="BY72" t="str">
            <v>E3</v>
          </cell>
          <cell r="BZ72" t="str">
            <v>E4</v>
          </cell>
          <cell r="CA72" t="str">
            <v>N1</v>
          </cell>
          <cell r="CB72" t="str">
            <v>N2</v>
          </cell>
          <cell r="CC72" t="str">
            <v>N3</v>
          </cell>
          <cell r="CD72" t="str">
            <v>N4</v>
          </cell>
          <cell r="CE72" t="str">
            <v>P1</v>
          </cell>
          <cell r="CF72" t="str">
            <v>P2</v>
          </cell>
          <cell r="CG72" t="str">
            <v>P3</v>
          </cell>
          <cell r="CH72" t="str">
            <v>P4</v>
          </cell>
          <cell r="CI72" t="str">
            <v>I1</v>
          </cell>
          <cell r="CJ72" t="str">
            <v>I2</v>
          </cell>
          <cell r="CK72" t="str">
            <v>I3</v>
          </cell>
          <cell r="CL72" t="str">
            <v>I4</v>
          </cell>
          <cell r="CQ72" t="str">
            <v>L1</v>
          </cell>
          <cell r="CR72" t="str">
            <v>L2</v>
          </cell>
          <cell r="CS72" t="str">
            <v>L3</v>
          </cell>
          <cell r="CT72" t="str">
            <v>L4</v>
          </cell>
          <cell r="CU72" t="str">
            <v>E1</v>
          </cell>
          <cell r="CV72" t="str">
            <v>E2</v>
          </cell>
          <cell r="CW72" t="str">
            <v>E3</v>
          </cell>
          <cell r="CX72" t="str">
            <v>E4</v>
          </cell>
        </row>
        <row r="77">
          <cell r="CQ77" t="str">
            <v>L1</v>
          </cell>
          <cell r="CR77" t="str">
            <v>L2</v>
          </cell>
          <cell r="CS77" t="str">
            <v>L3</v>
          </cell>
          <cell r="CT77" t="str">
            <v>L4</v>
          </cell>
          <cell r="CU77" t="str">
            <v>E1</v>
          </cell>
          <cell r="CV77" t="str">
            <v>E2</v>
          </cell>
          <cell r="CW77" t="str">
            <v>E3</v>
          </cell>
          <cell r="CX77" t="str">
            <v>E4</v>
          </cell>
        </row>
        <row r="80">
          <cell r="AE80" t="str">
            <v>E1</v>
          </cell>
          <cell r="AF80" t="str">
            <v>E2</v>
          </cell>
          <cell r="AG80" t="str">
            <v>E3</v>
          </cell>
          <cell r="AH80" t="str">
            <v>E4</v>
          </cell>
          <cell r="AI80" t="str">
            <v>N1</v>
          </cell>
          <cell r="AJ80" t="str">
            <v>N2</v>
          </cell>
          <cell r="AK80" t="str">
            <v>N3</v>
          </cell>
          <cell r="AL80" t="str">
            <v>N4</v>
          </cell>
          <cell r="AM80" t="str">
            <v>P1</v>
          </cell>
          <cell r="AN80" t="str">
            <v>P2</v>
          </cell>
          <cell r="AO80" t="str">
            <v>P3</v>
          </cell>
          <cell r="AP80" t="str">
            <v>P4</v>
          </cell>
          <cell r="AQ80" t="str">
            <v>I1</v>
          </cell>
          <cell r="AR80" t="str">
            <v>I2</v>
          </cell>
          <cell r="AS80" t="str">
            <v>I3</v>
          </cell>
          <cell r="AT80" t="str">
            <v>I4</v>
          </cell>
          <cell r="DC80" t="str">
            <v>L1</v>
          </cell>
          <cell r="DD80" t="str">
            <v>L2</v>
          </cell>
          <cell r="DE80" t="str">
            <v>L3</v>
          </cell>
        </row>
        <row r="82">
          <cell r="CQ82" t="str">
            <v>L1</v>
          </cell>
          <cell r="CR82" t="str">
            <v>L2</v>
          </cell>
          <cell r="CS82" t="str">
            <v>L3</v>
          </cell>
          <cell r="CT82" t="str">
            <v>L4</v>
          </cell>
          <cell r="CU82" t="str">
            <v>E1</v>
          </cell>
          <cell r="CV82" t="str">
            <v>E2</v>
          </cell>
          <cell r="CW82" t="str">
            <v>E3</v>
          </cell>
          <cell r="CX82" t="str">
            <v>E4</v>
          </cell>
        </row>
        <row r="86">
          <cell r="BS86" t="str">
            <v>L1</v>
          </cell>
          <cell r="BT86" t="str">
            <v>L2</v>
          </cell>
          <cell r="BU86" t="str">
            <v>L3</v>
          </cell>
          <cell r="BV86" t="str">
            <v>L4</v>
          </cell>
          <cell r="BW86" t="str">
            <v>E1</v>
          </cell>
          <cell r="BX86" t="str">
            <v>E2</v>
          </cell>
          <cell r="BY86" t="str">
            <v>E3</v>
          </cell>
          <cell r="BZ86" t="str">
            <v>E4</v>
          </cell>
          <cell r="CA86" t="str">
            <v>N1</v>
          </cell>
          <cell r="CB86" t="str">
            <v>N2</v>
          </cell>
          <cell r="CC86" t="str">
            <v>N3</v>
          </cell>
          <cell r="CD86" t="str">
            <v>N4</v>
          </cell>
          <cell r="CE86" t="str">
            <v>P1</v>
          </cell>
          <cell r="CF86" t="str">
            <v>P2</v>
          </cell>
          <cell r="CG86" t="str">
            <v>P3</v>
          </cell>
          <cell r="CH86" t="str">
            <v>P4</v>
          </cell>
          <cell r="CI86" t="str">
            <v>I1</v>
          </cell>
          <cell r="CJ86" t="str">
            <v>I2</v>
          </cell>
          <cell r="CK86" t="str">
            <v>I3</v>
          </cell>
          <cell r="CL86" t="str">
            <v>I4</v>
          </cell>
        </row>
        <row r="93">
          <cell r="AE93" t="str">
            <v>E1</v>
          </cell>
          <cell r="AF93" t="str">
            <v>E2</v>
          </cell>
          <cell r="AG93" t="str">
            <v>E3</v>
          </cell>
          <cell r="AH93" t="str">
            <v>E4</v>
          </cell>
          <cell r="AI93" t="str">
            <v>N1</v>
          </cell>
          <cell r="AJ93" t="str">
            <v>N2</v>
          </cell>
          <cell r="AK93" t="str">
            <v>N3</v>
          </cell>
          <cell r="AL93" t="str">
            <v>N4</v>
          </cell>
          <cell r="AM93" t="str">
            <v>P1</v>
          </cell>
          <cell r="AN93" t="str">
            <v>P2</v>
          </cell>
          <cell r="AO93" t="str">
            <v>P3</v>
          </cell>
          <cell r="AP93" t="str">
            <v>P4</v>
          </cell>
          <cell r="AQ93" t="str">
            <v>I1</v>
          </cell>
          <cell r="AR93" t="str">
            <v>I2</v>
          </cell>
          <cell r="AS93" t="str">
            <v>I3</v>
          </cell>
          <cell r="AT93" t="str">
            <v>I4</v>
          </cell>
          <cell r="DC93" t="str">
            <v>L1</v>
          </cell>
          <cell r="DD93" t="str">
            <v>L2</v>
          </cell>
          <cell r="DE93" t="str">
            <v>L3</v>
          </cell>
        </row>
        <row r="100">
          <cell r="BS100" t="str">
            <v>L1</v>
          </cell>
          <cell r="BT100" t="str">
            <v>L2</v>
          </cell>
          <cell r="BU100" t="str">
            <v>L3</v>
          </cell>
          <cell r="BV100" t="str">
            <v>L4</v>
          </cell>
          <cell r="BW100" t="str">
            <v>E1</v>
          </cell>
          <cell r="BX100" t="str">
            <v>E2</v>
          </cell>
          <cell r="BY100" t="str">
            <v>E3</v>
          </cell>
          <cell r="BZ100" t="str">
            <v>E4</v>
          </cell>
          <cell r="CA100" t="str">
            <v>N1</v>
          </cell>
          <cell r="CB100" t="str">
            <v>N2</v>
          </cell>
          <cell r="CC100" t="str">
            <v>N3</v>
          </cell>
          <cell r="CD100" t="str">
            <v>N4</v>
          </cell>
          <cell r="CE100" t="str">
            <v>P1</v>
          </cell>
          <cell r="CF100" t="str">
            <v>P2</v>
          </cell>
          <cell r="CG100" t="str">
            <v>P3</v>
          </cell>
          <cell r="CH100" t="str">
            <v>P4</v>
          </cell>
          <cell r="CI100" t="str">
            <v>I1</v>
          </cell>
          <cell r="CJ100" t="str">
            <v>I2</v>
          </cell>
          <cell r="CK100" t="str">
            <v>I3</v>
          </cell>
          <cell r="CL100" t="str">
            <v>I4</v>
          </cell>
        </row>
        <row r="106">
          <cell r="AE106" t="str">
            <v>E1</v>
          </cell>
          <cell r="AF106" t="str">
            <v>E2</v>
          </cell>
          <cell r="AG106" t="str">
            <v>E3</v>
          </cell>
          <cell r="AH106" t="str">
            <v>E4</v>
          </cell>
          <cell r="AI106" t="str">
            <v>N1</v>
          </cell>
          <cell r="AJ106" t="str">
            <v>N2</v>
          </cell>
          <cell r="AK106" t="str">
            <v>N3</v>
          </cell>
          <cell r="AL106" t="str">
            <v>N4</v>
          </cell>
          <cell r="AM106" t="str">
            <v>P1</v>
          </cell>
          <cell r="AN106" t="str">
            <v>P2</v>
          </cell>
          <cell r="AO106" t="str">
            <v>P3</v>
          </cell>
          <cell r="AP106" t="str">
            <v>P4</v>
          </cell>
          <cell r="AQ106" t="str">
            <v>I1</v>
          </cell>
          <cell r="AR106" t="str">
            <v>I2</v>
          </cell>
          <cell r="AS106" t="str">
            <v>I3</v>
          </cell>
          <cell r="AT106" t="str">
            <v>I4</v>
          </cell>
          <cell r="DC106" t="str">
            <v>L1</v>
          </cell>
          <cell r="DD106" t="str">
            <v>L2</v>
          </cell>
          <cell r="DE106" t="str">
            <v>L3</v>
          </cell>
        </row>
        <row r="114">
          <cell r="BS114" t="str">
            <v>L1</v>
          </cell>
          <cell r="BT114" t="str">
            <v>L2</v>
          </cell>
          <cell r="BU114" t="str">
            <v>L3</v>
          </cell>
          <cell r="BV114" t="str">
            <v>L4</v>
          </cell>
          <cell r="BW114" t="str">
            <v>E1</v>
          </cell>
          <cell r="BX114" t="str">
            <v>E2</v>
          </cell>
          <cell r="BY114" t="str">
            <v>E3</v>
          </cell>
          <cell r="BZ114" t="str">
            <v>E4</v>
          </cell>
          <cell r="CA114" t="str">
            <v>N1</v>
          </cell>
          <cell r="CB114" t="str">
            <v>N2</v>
          </cell>
          <cell r="CC114" t="str">
            <v>N3</v>
          </cell>
          <cell r="CD114" t="str">
            <v>N4</v>
          </cell>
          <cell r="CE114" t="str">
            <v>P1</v>
          </cell>
          <cell r="CF114" t="str">
            <v>P2</v>
          </cell>
          <cell r="CG114" t="str">
            <v>P3</v>
          </cell>
          <cell r="CH114" t="str">
            <v>P4</v>
          </cell>
          <cell r="CI114" t="str">
            <v>I1</v>
          </cell>
          <cell r="CJ114" t="str">
            <v>I2</v>
          </cell>
          <cell r="CK114" t="str">
            <v>I3</v>
          </cell>
          <cell r="CL114" t="str">
            <v>I4</v>
          </cell>
        </row>
        <row r="119">
          <cell r="AE119" t="str">
            <v>E1</v>
          </cell>
          <cell r="AF119" t="str">
            <v>E2</v>
          </cell>
          <cell r="AG119" t="str">
            <v>E3</v>
          </cell>
          <cell r="AH119" t="str">
            <v>E4</v>
          </cell>
          <cell r="AI119" t="str">
            <v>N1</v>
          </cell>
          <cell r="AJ119" t="str">
            <v>N2</v>
          </cell>
          <cell r="AK119" t="str">
            <v>N3</v>
          </cell>
          <cell r="AL119" t="str">
            <v>N4</v>
          </cell>
          <cell r="AM119" t="str">
            <v>P1</v>
          </cell>
          <cell r="AN119" t="str">
            <v>P2</v>
          </cell>
          <cell r="AO119" t="str">
            <v>P3</v>
          </cell>
          <cell r="AP119" t="str">
            <v>P4</v>
          </cell>
          <cell r="AQ119" t="str">
            <v>I1</v>
          </cell>
          <cell r="AR119" t="str">
            <v>I2</v>
          </cell>
          <cell r="AS119" t="str">
            <v>I3</v>
          </cell>
          <cell r="AT119" t="str">
            <v>I4</v>
          </cell>
          <cell r="DC119" t="str">
            <v>L1</v>
          </cell>
          <cell r="DD119" t="str">
            <v>L2</v>
          </cell>
          <cell r="DE119" t="str">
            <v>L3</v>
          </cell>
        </row>
        <row r="128">
          <cell r="BS128" t="str">
            <v>L1</v>
          </cell>
          <cell r="BT128" t="str">
            <v>L2</v>
          </cell>
          <cell r="BU128" t="str">
            <v>L3</v>
          </cell>
          <cell r="BV128" t="str">
            <v>L4</v>
          </cell>
          <cell r="BW128" t="str">
            <v>E1</v>
          </cell>
          <cell r="BX128" t="str">
            <v>E2</v>
          </cell>
          <cell r="BY128" t="str">
            <v>E3</v>
          </cell>
          <cell r="BZ128" t="str">
            <v>E4</v>
          </cell>
          <cell r="CA128" t="str">
            <v>N1</v>
          </cell>
          <cell r="CB128" t="str">
            <v>N2</v>
          </cell>
          <cell r="CC128" t="str">
            <v>N3</v>
          </cell>
          <cell r="CD128" t="str">
            <v>N4</v>
          </cell>
          <cell r="CE128" t="str">
            <v>P1</v>
          </cell>
          <cell r="CF128" t="str">
            <v>P2</v>
          </cell>
          <cell r="CG128" t="str">
            <v>P3</v>
          </cell>
          <cell r="CH128" t="str">
            <v>P4</v>
          </cell>
          <cell r="CI128" t="str">
            <v>I1</v>
          </cell>
          <cell r="CJ128" t="str">
            <v>I2</v>
          </cell>
          <cell r="CK128" t="str">
            <v>I3</v>
          </cell>
          <cell r="CL128" t="str">
            <v>I4</v>
          </cell>
        </row>
        <row r="132">
          <cell r="AE132" t="str">
            <v>E1</v>
          </cell>
          <cell r="AF132" t="str">
            <v>E2</v>
          </cell>
          <cell r="AG132" t="str">
            <v>E3</v>
          </cell>
          <cell r="AH132" t="str">
            <v>E4</v>
          </cell>
          <cell r="AI132" t="str">
            <v>N1</v>
          </cell>
          <cell r="AJ132" t="str">
            <v>N2</v>
          </cell>
          <cell r="AK132" t="str">
            <v>N3</v>
          </cell>
          <cell r="AL132" t="str">
            <v>N4</v>
          </cell>
          <cell r="AM132" t="str">
            <v>P1</v>
          </cell>
          <cell r="AN132" t="str">
            <v>P2</v>
          </cell>
          <cell r="AO132" t="str">
            <v>P3</v>
          </cell>
          <cell r="AP132" t="str">
            <v>P4</v>
          </cell>
          <cell r="AQ132" t="str">
            <v>I1</v>
          </cell>
          <cell r="AR132" t="str">
            <v>I2</v>
          </cell>
          <cell r="AS132" t="str">
            <v>I3</v>
          </cell>
          <cell r="AT132" t="str">
            <v>I4</v>
          </cell>
          <cell r="DC132" t="str">
            <v>L1</v>
          </cell>
          <cell r="DD132" t="str">
            <v>L2</v>
          </cell>
          <cell r="DE132" t="str">
            <v>L3</v>
          </cell>
        </row>
        <row r="142">
          <cell r="BS142" t="str">
            <v>L1</v>
          </cell>
          <cell r="BT142" t="str">
            <v>L2</v>
          </cell>
          <cell r="BU142" t="str">
            <v>L3</v>
          </cell>
          <cell r="BV142" t="str">
            <v>L4</v>
          </cell>
          <cell r="BW142" t="str">
            <v>E1</v>
          </cell>
          <cell r="BX142" t="str">
            <v>E2</v>
          </cell>
          <cell r="BY142" t="str">
            <v>E3</v>
          </cell>
          <cell r="BZ142" t="str">
            <v>E4</v>
          </cell>
          <cell r="CA142" t="str">
            <v>N1</v>
          </cell>
          <cell r="CB142" t="str">
            <v>N2</v>
          </cell>
          <cell r="CC142" t="str">
            <v>N3</v>
          </cell>
          <cell r="CD142" t="str">
            <v>N4</v>
          </cell>
          <cell r="CE142" t="str">
            <v>P1</v>
          </cell>
          <cell r="CF142" t="str">
            <v>P2</v>
          </cell>
          <cell r="CG142" t="str">
            <v>P3</v>
          </cell>
          <cell r="CH142" t="str">
            <v>P4</v>
          </cell>
          <cell r="CI142" t="str">
            <v>I1</v>
          </cell>
          <cell r="CJ142" t="str">
            <v>I2</v>
          </cell>
          <cell r="CK142" t="str">
            <v>I3</v>
          </cell>
          <cell r="CL142" t="str">
            <v>I4</v>
          </cell>
        </row>
        <row r="145">
          <cell r="AE145" t="str">
            <v>E1</v>
          </cell>
          <cell r="AF145" t="str">
            <v>E2</v>
          </cell>
          <cell r="AG145" t="str">
            <v>E3</v>
          </cell>
          <cell r="AH145" t="str">
            <v>E4</v>
          </cell>
          <cell r="AI145" t="str">
            <v>N1</v>
          </cell>
          <cell r="AJ145" t="str">
            <v>N2</v>
          </cell>
          <cell r="AK145" t="str">
            <v>N3</v>
          </cell>
          <cell r="AL145" t="str">
            <v>N4</v>
          </cell>
          <cell r="AM145" t="str">
            <v>P1</v>
          </cell>
          <cell r="AN145" t="str">
            <v>P2</v>
          </cell>
          <cell r="AO145" t="str">
            <v>P3</v>
          </cell>
          <cell r="AP145" t="str">
            <v>P4</v>
          </cell>
          <cell r="AQ145" t="str">
            <v>I1</v>
          </cell>
          <cell r="AR145" t="str">
            <v>I2</v>
          </cell>
          <cell r="AS145" t="str">
            <v>I3</v>
          </cell>
          <cell r="AT145" t="str">
            <v>I4</v>
          </cell>
          <cell r="DC145" t="str">
            <v>L1</v>
          </cell>
          <cell r="DD145" t="str">
            <v>L2</v>
          </cell>
          <cell r="DE145" t="str">
            <v>L3</v>
          </cell>
        </row>
        <row r="156">
          <cell r="BS156" t="str">
            <v>L1</v>
          </cell>
          <cell r="BT156" t="str">
            <v>L2</v>
          </cell>
          <cell r="BU156" t="str">
            <v>L3</v>
          </cell>
          <cell r="BV156" t="str">
            <v>L4</v>
          </cell>
          <cell r="BW156" t="str">
            <v>E1</v>
          </cell>
          <cell r="BX156" t="str">
            <v>E2</v>
          </cell>
          <cell r="BY156" t="str">
            <v>E3</v>
          </cell>
          <cell r="BZ156" t="str">
            <v>E4</v>
          </cell>
          <cell r="CA156" t="str">
            <v>N1</v>
          </cell>
          <cell r="CB156" t="str">
            <v>N2</v>
          </cell>
          <cell r="CC156" t="str">
            <v>N3</v>
          </cell>
          <cell r="CD156" t="str">
            <v>N4</v>
          </cell>
          <cell r="CE156" t="str">
            <v>P1</v>
          </cell>
          <cell r="CF156" t="str">
            <v>P2</v>
          </cell>
          <cell r="CG156" t="str">
            <v>P3</v>
          </cell>
          <cell r="CH156" t="str">
            <v>P4</v>
          </cell>
          <cell r="CI156" t="str">
            <v>I1</v>
          </cell>
          <cell r="CJ156" t="str">
            <v>I2</v>
          </cell>
          <cell r="CK156" t="str">
            <v>I3</v>
          </cell>
          <cell r="CL156" t="str">
            <v>I4</v>
          </cell>
        </row>
        <row r="158">
          <cell r="AE158" t="str">
            <v>E1</v>
          </cell>
          <cell r="AF158" t="str">
            <v>E2</v>
          </cell>
          <cell r="AG158" t="str">
            <v>E3</v>
          </cell>
          <cell r="AH158" t="str">
            <v>E4</v>
          </cell>
          <cell r="AI158" t="str">
            <v>N1</v>
          </cell>
          <cell r="AJ158" t="str">
            <v>N2</v>
          </cell>
          <cell r="AK158" t="str">
            <v>N3</v>
          </cell>
          <cell r="AL158" t="str">
            <v>N4</v>
          </cell>
          <cell r="AM158" t="str">
            <v>P1</v>
          </cell>
          <cell r="AN158" t="str">
            <v>P2</v>
          </cell>
          <cell r="AO158" t="str">
            <v>P3</v>
          </cell>
          <cell r="AP158" t="str">
            <v>P4</v>
          </cell>
          <cell r="AQ158" t="str">
            <v>I1</v>
          </cell>
          <cell r="AR158" t="str">
            <v>I2</v>
          </cell>
          <cell r="AS158" t="str">
            <v>I3</v>
          </cell>
          <cell r="AT158" t="str">
            <v>I4</v>
          </cell>
          <cell r="DC158" t="str">
            <v>L1</v>
          </cell>
          <cell r="DD158" t="str">
            <v>L2</v>
          </cell>
          <cell r="DE158" t="str">
            <v>L3</v>
          </cell>
        </row>
        <row r="170">
          <cell r="BS170" t="str">
            <v>L1</v>
          </cell>
          <cell r="BT170" t="str">
            <v>L2</v>
          </cell>
          <cell r="BU170" t="str">
            <v>L3</v>
          </cell>
          <cell r="BV170" t="str">
            <v>L4</v>
          </cell>
          <cell r="BW170" t="str">
            <v>E1</v>
          </cell>
          <cell r="BX170" t="str">
            <v>E2</v>
          </cell>
          <cell r="BY170" t="str">
            <v>E3</v>
          </cell>
          <cell r="BZ170" t="str">
            <v>E4</v>
          </cell>
          <cell r="CA170" t="str">
            <v>N1</v>
          </cell>
          <cell r="CB170" t="str">
            <v>N2</v>
          </cell>
          <cell r="CC170" t="str">
            <v>N3</v>
          </cell>
          <cell r="CD170" t="str">
            <v>N4</v>
          </cell>
          <cell r="CE170" t="str">
            <v>P1</v>
          </cell>
          <cell r="CF170" t="str">
            <v>P2</v>
          </cell>
          <cell r="CG170" t="str">
            <v>P3</v>
          </cell>
          <cell r="CH170" t="str">
            <v>P4</v>
          </cell>
          <cell r="CI170" t="str">
            <v>I1</v>
          </cell>
          <cell r="CJ170" t="str">
            <v>I2</v>
          </cell>
          <cell r="CK170" t="str">
            <v>I3</v>
          </cell>
          <cell r="CL170" t="str">
            <v>I4</v>
          </cell>
        </row>
        <row r="171">
          <cell r="AE171" t="str">
            <v>E1</v>
          </cell>
          <cell r="AF171" t="str">
            <v>E2</v>
          </cell>
          <cell r="AG171" t="str">
            <v>E3</v>
          </cell>
          <cell r="AH171" t="str">
            <v>E4</v>
          </cell>
          <cell r="AI171" t="str">
            <v>N1</v>
          </cell>
          <cell r="AJ171" t="str">
            <v>N2</v>
          </cell>
          <cell r="AK171" t="str">
            <v>N3</v>
          </cell>
          <cell r="AL171" t="str">
            <v>N4</v>
          </cell>
          <cell r="AM171" t="str">
            <v>P1</v>
          </cell>
          <cell r="AN171" t="str">
            <v>P2</v>
          </cell>
          <cell r="AO171" t="str">
            <v>P3</v>
          </cell>
          <cell r="AP171" t="str">
            <v>P4</v>
          </cell>
          <cell r="AQ171" t="str">
            <v>I1</v>
          </cell>
          <cell r="AR171" t="str">
            <v>I2</v>
          </cell>
          <cell r="AS171" t="str">
            <v>I3</v>
          </cell>
          <cell r="AT171" t="str">
            <v>I4</v>
          </cell>
          <cell r="DC171" t="str">
            <v>L1</v>
          </cell>
          <cell r="DD171" t="str">
            <v>L2</v>
          </cell>
          <cell r="DE171" t="str">
            <v>L3</v>
          </cell>
        </row>
        <row r="184">
          <cell r="AE184" t="str">
            <v>E1</v>
          </cell>
          <cell r="AF184" t="str">
            <v>E2</v>
          </cell>
          <cell r="AG184" t="str">
            <v>E3</v>
          </cell>
          <cell r="AH184" t="str">
            <v>E4</v>
          </cell>
          <cell r="AI184" t="str">
            <v>N1</v>
          </cell>
          <cell r="AJ184" t="str">
            <v>N2</v>
          </cell>
          <cell r="AK184" t="str">
            <v>N3</v>
          </cell>
          <cell r="AL184" t="str">
            <v>N4</v>
          </cell>
          <cell r="AM184" t="str">
            <v>P1</v>
          </cell>
          <cell r="AN184" t="str">
            <v>P2</v>
          </cell>
          <cell r="AO184" t="str">
            <v>P3</v>
          </cell>
          <cell r="AP184" t="str">
            <v>P4</v>
          </cell>
          <cell r="AQ184" t="str">
            <v>I1</v>
          </cell>
          <cell r="AR184" t="str">
            <v>I2</v>
          </cell>
          <cell r="AS184" t="str">
            <v>I3</v>
          </cell>
          <cell r="AT184" t="str">
            <v>I4</v>
          </cell>
          <cell r="BS184" t="str">
            <v>L1</v>
          </cell>
          <cell r="BT184" t="str">
            <v>L2</v>
          </cell>
          <cell r="BU184" t="str">
            <v>L3</v>
          </cell>
          <cell r="BV184" t="str">
            <v>L4</v>
          </cell>
          <cell r="BW184" t="str">
            <v>E1</v>
          </cell>
          <cell r="BX184" t="str">
            <v>E2</v>
          </cell>
          <cell r="BY184" t="str">
            <v>E3</v>
          </cell>
          <cell r="BZ184" t="str">
            <v>E4</v>
          </cell>
          <cell r="CA184" t="str">
            <v>N1</v>
          </cell>
          <cell r="CB184" t="str">
            <v>N2</v>
          </cell>
          <cell r="CC184" t="str">
            <v>N3</v>
          </cell>
          <cell r="CD184" t="str">
            <v>N4</v>
          </cell>
          <cell r="CE184" t="str">
            <v>P1</v>
          </cell>
          <cell r="CF184" t="str">
            <v>P2</v>
          </cell>
          <cell r="CG184" t="str">
            <v>P3</v>
          </cell>
          <cell r="CH184" t="str">
            <v>P4</v>
          </cell>
          <cell r="CI184" t="str">
            <v>I1</v>
          </cell>
          <cell r="CJ184" t="str">
            <v>I2</v>
          </cell>
          <cell r="CK184" t="str">
            <v>I3</v>
          </cell>
          <cell r="CL184" t="str">
            <v>I4</v>
          </cell>
          <cell r="DC184" t="str">
            <v>L1</v>
          </cell>
          <cell r="DD184" t="str">
            <v>L2</v>
          </cell>
          <cell r="DE184" t="str">
            <v>L3</v>
          </cell>
        </row>
        <row r="197">
          <cell r="AE197" t="str">
            <v>E1</v>
          </cell>
          <cell r="AF197" t="str">
            <v>E2</v>
          </cell>
          <cell r="AG197" t="str">
            <v>E3</v>
          </cell>
          <cell r="AH197" t="str">
            <v>E4</v>
          </cell>
          <cell r="AI197" t="str">
            <v>N1</v>
          </cell>
          <cell r="AJ197" t="str">
            <v>N2</v>
          </cell>
          <cell r="AK197" t="str">
            <v>N3</v>
          </cell>
          <cell r="AL197" t="str">
            <v>N4</v>
          </cell>
          <cell r="AM197" t="str">
            <v>P1</v>
          </cell>
          <cell r="AN197" t="str">
            <v>P2</v>
          </cell>
          <cell r="AO197" t="str">
            <v>P3</v>
          </cell>
          <cell r="AP197" t="str">
            <v>P4</v>
          </cell>
          <cell r="AQ197" t="str">
            <v>I1</v>
          </cell>
          <cell r="AR197" t="str">
            <v>I2</v>
          </cell>
          <cell r="AS197" t="str">
            <v>I3</v>
          </cell>
          <cell r="AT197" t="str">
            <v>I4</v>
          </cell>
          <cell r="DC197" t="str">
            <v>L1</v>
          </cell>
          <cell r="DD197" t="str">
            <v>L2</v>
          </cell>
          <cell r="DE197" t="str">
            <v>L3</v>
          </cell>
        </row>
        <row r="198">
          <cell r="BS198" t="str">
            <v>L1</v>
          </cell>
          <cell r="BT198" t="str">
            <v>L2</v>
          </cell>
          <cell r="BU198" t="str">
            <v>L3</v>
          </cell>
          <cell r="BV198" t="str">
            <v>L4</v>
          </cell>
          <cell r="BW198" t="str">
            <v>E1</v>
          </cell>
          <cell r="BX198" t="str">
            <v>E2</v>
          </cell>
          <cell r="BY198" t="str">
            <v>E3</v>
          </cell>
          <cell r="BZ198" t="str">
            <v>E4</v>
          </cell>
          <cell r="CA198" t="str">
            <v>N1</v>
          </cell>
          <cell r="CB198" t="str">
            <v>N2</v>
          </cell>
          <cell r="CC198" t="str">
            <v>N3</v>
          </cell>
          <cell r="CD198" t="str">
            <v>N4</v>
          </cell>
          <cell r="CE198" t="str">
            <v>P1</v>
          </cell>
          <cell r="CF198" t="str">
            <v>P2</v>
          </cell>
          <cell r="CG198" t="str">
            <v>P3</v>
          </cell>
          <cell r="CH198" t="str">
            <v>P4</v>
          </cell>
          <cell r="CI198" t="str">
            <v>I1</v>
          </cell>
          <cell r="CJ198" t="str">
            <v>I2</v>
          </cell>
          <cell r="CK198" t="str">
            <v>I3</v>
          </cell>
          <cell r="CL198" t="str">
            <v>I4</v>
          </cell>
        </row>
        <row r="210">
          <cell r="AE210" t="str">
            <v>E1</v>
          </cell>
          <cell r="AF210" t="str">
            <v>E2</v>
          </cell>
          <cell r="AG210" t="str">
            <v>E3</v>
          </cell>
          <cell r="AH210" t="str">
            <v>E4</v>
          </cell>
          <cell r="AI210" t="str">
            <v>N1</v>
          </cell>
          <cell r="AJ210" t="str">
            <v>N2</v>
          </cell>
          <cell r="AK210" t="str">
            <v>N3</v>
          </cell>
          <cell r="AL210" t="str">
            <v>N4</v>
          </cell>
          <cell r="AM210" t="str">
            <v>P1</v>
          </cell>
          <cell r="AN210" t="str">
            <v>P2</v>
          </cell>
          <cell r="AO210" t="str">
            <v>P3</v>
          </cell>
          <cell r="AP210" t="str">
            <v>P4</v>
          </cell>
          <cell r="AQ210" t="str">
            <v>I1</v>
          </cell>
          <cell r="AR210" t="str">
            <v>I2</v>
          </cell>
          <cell r="AS210" t="str">
            <v>I3</v>
          </cell>
          <cell r="AT210" t="str">
            <v>I4</v>
          </cell>
          <cell r="DC210" t="str">
            <v>L1</v>
          </cell>
          <cell r="DD210" t="str">
            <v>L2</v>
          </cell>
          <cell r="DE210" t="str">
            <v>L3</v>
          </cell>
        </row>
        <row r="212">
          <cell r="BS212" t="str">
            <v>L1</v>
          </cell>
          <cell r="BT212" t="str">
            <v>L2</v>
          </cell>
          <cell r="BU212" t="str">
            <v>L3</v>
          </cell>
          <cell r="BV212" t="str">
            <v>L4</v>
          </cell>
          <cell r="BW212" t="str">
            <v>E1</v>
          </cell>
          <cell r="BX212" t="str">
            <v>E2</v>
          </cell>
          <cell r="BY212" t="str">
            <v>E3</v>
          </cell>
          <cell r="BZ212" t="str">
            <v>E4</v>
          </cell>
          <cell r="CA212" t="str">
            <v>N1</v>
          </cell>
          <cell r="CB212" t="str">
            <v>N2</v>
          </cell>
          <cell r="CC212" t="str">
            <v>N3</v>
          </cell>
          <cell r="CD212" t="str">
            <v>N4</v>
          </cell>
          <cell r="CE212" t="str">
            <v>P1</v>
          </cell>
          <cell r="CF212" t="str">
            <v>P2</v>
          </cell>
          <cell r="CG212" t="str">
            <v>P3</v>
          </cell>
          <cell r="CH212" t="str">
            <v>P4</v>
          </cell>
          <cell r="CI212" t="str">
            <v>I1</v>
          </cell>
          <cell r="CJ212" t="str">
            <v>I2</v>
          </cell>
          <cell r="CK212" t="str">
            <v>I3</v>
          </cell>
          <cell r="CL212" t="str">
            <v>I4</v>
          </cell>
        </row>
        <row r="226">
          <cell r="BS226" t="str">
            <v>L1</v>
          </cell>
          <cell r="BT226" t="str">
            <v>L2</v>
          </cell>
          <cell r="BU226" t="str">
            <v>L3</v>
          </cell>
          <cell r="BV226" t="str">
            <v>L4</v>
          </cell>
          <cell r="BW226" t="str">
            <v>E1</v>
          </cell>
          <cell r="BX226" t="str">
            <v>E2</v>
          </cell>
          <cell r="BY226" t="str">
            <v>E3</v>
          </cell>
          <cell r="BZ226" t="str">
            <v>E4</v>
          </cell>
          <cell r="CA226" t="str">
            <v>N1</v>
          </cell>
          <cell r="CB226" t="str">
            <v>N2</v>
          </cell>
          <cell r="CC226" t="str">
            <v>N3</v>
          </cell>
          <cell r="CD226" t="str">
            <v>N4</v>
          </cell>
          <cell r="CE226" t="str">
            <v>P1</v>
          </cell>
          <cell r="CF226" t="str">
            <v>P2</v>
          </cell>
          <cell r="CG226" t="str">
            <v>P3</v>
          </cell>
          <cell r="CH226" t="str">
            <v>P4</v>
          </cell>
          <cell r="CI226" t="str">
            <v>I1</v>
          </cell>
          <cell r="CJ226" t="str">
            <v>I2</v>
          </cell>
          <cell r="CK226" t="str">
            <v>I3</v>
          </cell>
          <cell r="CL226" t="str">
            <v>I4</v>
          </cell>
        </row>
      </sheetData>
      <sheetData sheetId="1" refreshError="1"/>
      <sheetData sheetId="2">
        <row r="31">
          <cell r="A31">
            <v>4.6211000000000002E-2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(2023)"/>
      <sheetName val="FatoresSGPB"/>
      <sheetName val="BASE 2025"/>
      <sheetName val="BASE 2026"/>
      <sheetName val="Base(2024)"/>
      <sheetName val="PRÉ-POSTAGEM"/>
    </sheetNames>
    <sheetDataSet>
      <sheetData sheetId="0"/>
      <sheetData sheetId="1"/>
      <sheetData sheetId="2">
        <row r="20">
          <cell r="A20">
            <v>1.048311</v>
          </cell>
        </row>
      </sheetData>
      <sheetData sheetId="3"/>
      <sheetData sheetId="4">
        <row r="4">
          <cell r="FG4">
            <v>0.22</v>
          </cell>
          <cell r="FI4">
            <v>0.26</v>
          </cell>
        </row>
        <row r="5">
          <cell r="FG5">
            <v>0.69</v>
          </cell>
          <cell r="FI5">
            <v>1.2</v>
          </cell>
        </row>
        <row r="6">
          <cell r="FG6">
            <v>1.94</v>
          </cell>
          <cell r="FI6">
            <v>1.94</v>
          </cell>
        </row>
        <row r="9">
          <cell r="FG9">
            <v>0.13</v>
          </cell>
          <cell r="FI9">
            <v>7.0000000000000007E-2</v>
          </cell>
        </row>
        <row r="10">
          <cell r="FG10">
            <v>0.17</v>
          </cell>
          <cell r="FI10">
            <v>7.0000000000000007E-2</v>
          </cell>
        </row>
      </sheetData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(2023)"/>
      <sheetName val="FatoresSGPB"/>
      <sheetName val="BASE 2026"/>
      <sheetName val="Base(2024)"/>
      <sheetName val="BASE 2025"/>
      <sheetName val="COLETA"/>
      <sheetName val="COLETA_LR"/>
    </sheetNames>
    <sheetDataSet>
      <sheetData sheetId="0" refreshError="1"/>
      <sheetData sheetId="1" refreshError="1"/>
      <sheetData sheetId="2"/>
      <sheetData sheetId="3" refreshError="1"/>
      <sheetData sheetId="4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0">
    <tabColor theme="9"/>
  </sheetPr>
  <dimension ref="A1:EZ290"/>
  <sheetViews>
    <sheetView workbookViewId="0"/>
  </sheetViews>
  <sheetFormatPr defaultColWidth="11.140625" defaultRowHeight="12.75" x14ac:dyDescent="0.25"/>
  <cols>
    <col min="1" max="3" width="11.140625" style="43"/>
    <col min="4" max="4" width="11.140625" style="43" hidden="1" customWidth="1"/>
    <col min="5" max="6" width="11.140625" style="44" hidden="1" customWidth="1"/>
    <col min="7" max="26" width="11.140625" style="45" hidden="1" customWidth="1"/>
    <col min="27" max="28" width="11.140625" style="43" hidden="1" customWidth="1"/>
    <col min="29" max="30" width="11.140625" style="44" hidden="1" customWidth="1"/>
    <col min="31" max="46" width="11.140625" style="45" hidden="1" customWidth="1"/>
    <col min="47" max="48" width="11.140625" style="43" hidden="1" customWidth="1"/>
    <col min="49" max="50" width="11.140625" style="44" hidden="1" customWidth="1"/>
    <col min="51" max="66" width="11.140625" style="45" hidden="1" customWidth="1"/>
    <col min="67" max="68" width="11.140625" style="43" hidden="1" customWidth="1"/>
    <col min="69" max="70" width="11.140625" style="44" hidden="1" customWidth="1"/>
    <col min="71" max="90" width="11.140625" style="45" hidden="1" customWidth="1"/>
    <col min="91" max="91" width="11.140625" style="43" hidden="1" customWidth="1"/>
    <col min="92" max="92" width="11.140625" style="46" hidden="1" customWidth="1"/>
    <col min="93" max="93" width="11.140625" style="44" hidden="1" customWidth="1"/>
    <col min="94" max="94" width="11.140625" style="46" hidden="1" customWidth="1"/>
    <col min="95" max="102" width="11.140625" style="45" hidden="1" customWidth="1"/>
    <col min="103" max="103" width="11.140625" style="44" hidden="1" customWidth="1"/>
    <col min="104" max="104" width="11.140625" style="46" hidden="1" customWidth="1"/>
    <col min="105" max="105" width="11.140625" style="44" hidden="1" customWidth="1"/>
    <col min="106" max="106" width="11.140625" style="46" hidden="1" customWidth="1"/>
    <col min="107" max="109" width="11.140625" style="45" hidden="1" customWidth="1"/>
    <col min="110" max="113" width="11.140625" style="43" hidden="1" customWidth="1"/>
    <col min="114" max="114" width="11.140625" style="44" hidden="1" customWidth="1"/>
    <col min="115" max="124" width="11.140625" style="43" hidden="1" customWidth="1"/>
    <col min="125" max="130" width="11.140625" style="73" hidden="1" customWidth="1"/>
    <col min="131" max="131" width="11.140625" style="43" hidden="1" customWidth="1"/>
    <col min="132" max="140" width="11.140625" style="73" hidden="1" customWidth="1"/>
    <col min="141" max="142" width="11.140625" style="43" hidden="1" customWidth="1"/>
    <col min="143" max="144" width="11.140625" style="44" hidden="1" customWidth="1"/>
    <col min="145" max="156" width="11.140625" style="45" hidden="1" customWidth="1"/>
    <col min="157" max="16384" width="11.140625" style="43"/>
  </cols>
  <sheetData>
    <row r="1" spans="1:156" s="40" customFormat="1" ht="15" customHeight="1" x14ac:dyDescent="0.25">
      <c r="A1" s="40" t="s">
        <v>0</v>
      </c>
      <c r="D1" s="268" t="s">
        <v>1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B1" s="265" t="s">
        <v>2</v>
      </c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V1" s="269" t="s">
        <v>3</v>
      </c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P1" s="268" t="s">
        <v>4</v>
      </c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N1" s="270" t="s">
        <v>5</v>
      </c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41"/>
      <c r="CZ1" s="270" t="s">
        <v>5</v>
      </c>
      <c r="DA1" s="270"/>
      <c r="DB1" s="270"/>
      <c r="DC1" s="270"/>
      <c r="DD1" s="270"/>
      <c r="DE1" s="270"/>
      <c r="DG1" s="263" t="s">
        <v>6</v>
      </c>
      <c r="DH1" s="263"/>
      <c r="DI1" s="263"/>
      <c r="DJ1" s="263"/>
      <c r="DK1" s="263"/>
      <c r="DL1" s="263"/>
      <c r="DM1" s="263"/>
      <c r="DN1" s="263"/>
      <c r="DO1" s="263"/>
      <c r="DP1" s="263"/>
      <c r="DR1" s="264" t="s">
        <v>7</v>
      </c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L1" s="265" t="s">
        <v>8</v>
      </c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</row>
    <row r="2" spans="1:156" ht="25.5" x14ac:dyDescent="0.2">
      <c r="A2" s="42" t="s">
        <v>9</v>
      </c>
      <c r="B2" s="43" t="s">
        <v>10</v>
      </c>
      <c r="F2" s="44" t="s">
        <v>11</v>
      </c>
      <c r="G2" s="45" t="s">
        <v>12</v>
      </c>
      <c r="H2" s="45" t="s">
        <v>13</v>
      </c>
      <c r="I2" s="45" t="s">
        <v>14</v>
      </c>
      <c r="J2" s="45" t="s">
        <v>15</v>
      </c>
      <c r="K2" s="45" t="s">
        <v>16</v>
      </c>
      <c r="L2" s="45" t="s">
        <v>17</v>
      </c>
      <c r="M2" s="45" t="s">
        <v>18</v>
      </c>
      <c r="N2" s="45" t="s">
        <v>19</v>
      </c>
      <c r="O2" s="45" t="s">
        <v>20</v>
      </c>
      <c r="P2" s="45" t="s">
        <v>21</v>
      </c>
      <c r="Q2" s="45" t="s">
        <v>22</v>
      </c>
      <c r="R2" s="45" t="s">
        <v>23</v>
      </c>
      <c r="S2" s="45" t="s">
        <v>24</v>
      </c>
      <c r="T2" s="45" t="s">
        <v>25</v>
      </c>
      <c r="U2" s="45" t="s">
        <v>26</v>
      </c>
      <c r="V2" s="45" t="s">
        <v>27</v>
      </c>
      <c r="W2" s="45" t="s">
        <v>28</v>
      </c>
      <c r="X2" s="45" t="s">
        <v>29</v>
      </c>
      <c r="Y2" s="45" t="s">
        <v>30</v>
      </c>
      <c r="Z2" s="45" t="s">
        <v>31</v>
      </c>
      <c r="AD2" s="44" t="s">
        <v>32</v>
      </c>
      <c r="AE2" s="45" t="s">
        <v>16</v>
      </c>
      <c r="AF2" s="45" t="s">
        <v>17</v>
      </c>
      <c r="AG2" s="45" t="s">
        <v>18</v>
      </c>
      <c r="AH2" s="45" t="s">
        <v>19</v>
      </c>
      <c r="AI2" s="45" t="s">
        <v>20</v>
      </c>
      <c r="AJ2" s="45" t="s">
        <v>21</v>
      </c>
      <c r="AK2" s="45" t="s">
        <v>22</v>
      </c>
      <c r="AL2" s="45" t="s">
        <v>23</v>
      </c>
      <c r="AM2" s="45" t="s">
        <v>24</v>
      </c>
      <c r="AN2" s="45" t="s">
        <v>25</v>
      </c>
      <c r="AO2" s="45" t="s">
        <v>26</v>
      </c>
      <c r="AP2" s="45" t="s">
        <v>27</v>
      </c>
      <c r="AQ2" s="45" t="s">
        <v>28</v>
      </c>
      <c r="AR2" s="45" t="s">
        <v>29</v>
      </c>
      <c r="AS2" s="45" t="s">
        <v>30</v>
      </c>
      <c r="AT2" s="45" t="s">
        <v>31</v>
      </c>
      <c r="AX2" s="44" t="s">
        <v>32</v>
      </c>
      <c r="AY2" s="45" t="s">
        <v>16</v>
      </c>
      <c r="AZ2" s="45" t="s">
        <v>17</v>
      </c>
      <c r="BA2" s="45" t="s">
        <v>18</v>
      </c>
      <c r="BB2" s="45" t="s">
        <v>19</v>
      </c>
      <c r="BC2" s="45" t="s">
        <v>20</v>
      </c>
      <c r="BD2" s="45" t="s">
        <v>21</v>
      </c>
      <c r="BE2" s="45" t="s">
        <v>22</v>
      </c>
      <c r="BF2" s="45" t="s">
        <v>23</v>
      </c>
      <c r="BG2" s="45" t="s">
        <v>24</v>
      </c>
      <c r="BH2" s="45" t="s">
        <v>25</v>
      </c>
      <c r="BI2" s="45" t="s">
        <v>26</v>
      </c>
      <c r="BJ2" s="45" t="s">
        <v>27</v>
      </c>
      <c r="BK2" s="45" t="s">
        <v>28</v>
      </c>
      <c r="BL2" s="45" t="s">
        <v>29</v>
      </c>
      <c r="BM2" s="45" t="s">
        <v>30</v>
      </c>
      <c r="BN2" s="45" t="s">
        <v>31</v>
      </c>
      <c r="BR2" s="44" t="s">
        <v>32</v>
      </c>
      <c r="BS2" s="45" t="s">
        <v>12</v>
      </c>
      <c r="BT2" s="45" t="s">
        <v>13</v>
      </c>
      <c r="BU2" s="45" t="s">
        <v>14</v>
      </c>
      <c r="BV2" s="45" t="s">
        <v>15</v>
      </c>
      <c r="BW2" s="45" t="s">
        <v>16</v>
      </c>
      <c r="BX2" s="45" t="s">
        <v>17</v>
      </c>
      <c r="BY2" s="45" t="s">
        <v>18</v>
      </c>
      <c r="BZ2" s="45" t="s">
        <v>19</v>
      </c>
      <c r="CA2" s="45" t="s">
        <v>20</v>
      </c>
      <c r="CB2" s="45" t="s">
        <v>21</v>
      </c>
      <c r="CC2" s="45" t="s">
        <v>22</v>
      </c>
      <c r="CD2" s="45" t="s">
        <v>23</v>
      </c>
      <c r="CE2" s="45" t="s">
        <v>24</v>
      </c>
      <c r="CF2" s="45" t="s">
        <v>25</v>
      </c>
      <c r="CG2" s="45" t="s">
        <v>26</v>
      </c>
      <c r="CH2" s="45" t="s">
        <v>27</v>
      </c>
      <c r="CI2" s="45" t="s">
        <v>28</v>
      </c>
      <c r="CJ2" s="45" t="s">
        <v>29</v>
      </c>
      <c r="CK2" s="45" t="s">
        <v>30</v>
      </c>
      <c r="CL2" s="45" t="s">
        <v>31</v>
      </c>
      <c r="CP2" s="46" t="s">
        <v>33</v>
      </c>
      <c r="CQ2" s="45" t="s">
        <v>12</v>
      </c>
      <c r="CR2" s="45" t="s">
        <v>13</v>
      </c>
      <c r="CS2" s="45" t="s">
        <v>14</v>
      </c>
      <c r="CT2" s="45" t="s">
        <v>15</v>
      </c>
      <c r="CU2" s="45" t="s">
        <v>16</v>
      </c>
      <c r="CV2" s="45" t="s">
        <v>17</v>
      </c>
      <c r="CW2" s="45" t="s">
        <v>18</v>
      </c>
      <c r="CX2" s="45" t="s">
        <v>19</v>
      </c>
      <c r="DB2" s="46" t="s">
        <v>32</v>
      </c>
      <c r="DC2" s="45" t="s">
        <v>12</v>
      </c>
      <c r="DD2" s="45" t="s">
        <v>13</v>
      </c>
      <c r="DE2" s="45" t="s">
        <v>14</v>
      </c>
      <c r="DI2" s="28" t="s">
        <v>34</v>
      </c>
      <c r="DJ2" s="28" t="s">
        <v>35</v>
      </c>
      <c r="DK2" s="29" t="s">
        <v>36</v>
      </c>
      <c r="DL2" s="30" t="s">
        <v>37</v>
      </c>
      <c r="DM2" s="60"/>
      <c r="DN2" s="28" t="s">
        <v>34</v>
      </c>
      <c r="DO2" s="65" t="s">
        <v>38</v>
      </c>
      <c r="DP2" s="30" t="s">
        <v>37</v>
      </c>
      <c r="DQ2" s="60"/>
      <c r="DS2" s="44"/>
      <c r="DT2" s="44" t="s">
        <v>11</v>
      </c>
      <c r="DU2" s="45" t="s">
        <v>12</v>
      </c>
      <c r="DV2" s="45" t="s">
        <v>13</v>
      </c>
      <c r="DW2" s="45" t="s">
        <v>14</v>
      </c>
      <c r="DX2" s="45" t="s">
        <v>15</v>
      </c>
      <c r="DY2" s="45" t="s">
        <v>16</v>
      </c>
      <c r="DZ2" s="45" t="s">
        <v>17</v>
      </c>
      <c r="EA2" s="45" t="s">
        <v>18</v>
      </c>
      <c r="EB2" s="45" t="s">
        <v>19</v>
      </c>
      <c r="EC2" s="45" t="s">
        <v>20</v>
      </c>
      <c r="ED2" s="45" t="s">
        <v>21</v>
      </c>
      <c r="EE2" s="45" t="s">
        <v>22</v>
      </c>
      <c r="EF2" s="45" t="s">
        <v>23</v>
      </c>
      <c r="EG2" s="45" t="s">
        <v>28</v>
      </c>
      <c r="EH2" s="45" t="s">
        <v>29</v>
      </c>
      <c r="EI2" s="45" t="s">
        <v>30</v>
      </c>
      <c r="EJ2" s="45" t="s">
        <v>31</v>
      </c>
      <c r="EN2" s="44" t="s">
        <v>32</v>
      </c>
      <c r="EO2" s="45" t="s">
        <v>16</v>
      </c>
      <c r="EP2" s="45" t="s">
        <v>17</v>
      </c>
      <c r="EQ2" s="45" t="s">
        <v>18</v>
      </c>
      <c r="ER2" s="45" t="s">
        <v>19</v>
      </c>
      <c r="ES2" s="45" t="s">
        <v>20</v>
      </c>
      <c r="ET2" s="45" t="s">
        <v>21</v>
      </c>
      <c r="EU2" s="45" t="s">
        <v>22</v>
      </c>
      <c r="EV2" s="45" t="s">
        <v>23</v>
      </c>
      <c r="EW2" s="45" t="s">
        <v>28</v>
      </c>
      <c r="EX2" s="45" t="s">
        <v>29</v>
      </c>
      <c r="EY2" s="45" t="s">
        <v>30</v>
      </c>
      <c r="EZ2" s="45" t="s">
        <v>31</v>
      </c>
    </row>
    <row r="3" spans="1:156" ht="15" x14ac:dyDescent="0.25">
      <c r="A3" s="42" t="s">
        <v>39</v>
      </c>
      <c r="B3" s="43" t="s">
        <v>10</v>
      </c>
      <c r="D3" s="43" t="str">
        <f>CONCATENATE(E3,F3)</f>
        <v>BRONZE0 a 300</v>
      </c>
      <c r="E3" s="44" t="s">
        <v>39</v>
      </c>
      <c r="F3" s="44" t="s">
        <v>40</v>
      </c>
      <c r="G3" s="45">
        <v>10.68</v>
      </c>
      <c r="H3" s="45">
        <v>10.9</v>
      </c>
      <c r="I3" s="45">
        <v>11.13</v>
      </c>
      <c r="J3" s="45">
        <v>11.36</v>
      </c>
      <c r="K3" s="45">
        <v>20.399999999999999</v>
      </c>
      <c r="L3" s="45">
        <v>20.85</v>
      </c>
      <c r="M3" s="45">
        <v>21.31</v>
      </c>
      <c r="N3" s="45">
        <v>22.67</v>
      </c>
      <c r="O3" s="45">
        <v>30.98</v>
      </c>
      <c r="P3" s="45">
        <v>43.37</v>
      </c>
      <c r="Q3" s="45">
        <v>55.76</v>
      </c>
      <c r="R3" s="45">
        <v>65.05</v>
      </c>
      <c r="S3" s="45">
        <v>41.24</v>
      </c>
      <c r="T3" s="45">
        <v>52.66</v>
      </c>
      <c r="U3" s="45">
        <v>63.57</v>
      </c>
      <c r="V3" s="45">
        <v>72.91</v>
      </c>
      <c r="W3" s="45">
        <v>49.09</v>
      </c>
      <c r="X3" s="45">
        <v>62.69</v>
      </c>
      <c r="Y3" s="45">
        <v>75.680000000000007</v>
      </c>
      <c r="Z3" s="45">
        <v>86.8</v>
      </c>
      <c r="AB3" s="43" t="str">
        <f>CONCATENATE(AC3,AD3)</f>
        <v>BRONZE0 a 500</v>
      </c>
      <c r="AC3" s="44" t="s">
        <v>39</v>
      </c>
      <c r="AD3" s="44" t="s">
        <v>41</v>
      </c>
      <c r="AE3" s="45">
        <v>15.99</v>
      </c>
      <c r="AF3" s="45">
        <v>16.68</v>
      </c>
      <c r="AG3" s="45">
        <v>16.84</v>
      </c>
      <c r="AH3" s="45">
        <v>17.010000000000002</v>
      </c>
      <c r="AI3" s="45">
        <v>19.03</v>
      </c>
      <c r="AJ3" s="45">
        <v>21.33</v>
      </c>
      <c r="AK3" s="45">
        <v>23.8</v>
      </c>
      <c r="AL3" s="45">
        <v>28.56</v>
      </c>
      <c r="AM3" s="45">
        <v>19.600000000000001</v>
      </c>
      <c r="AN3" s="45">
        <v>23.71</v>
      </c>
      <c r="AO3" s="45">
        <v>39.83</v>
      </c>
      <c r="AP3" s="45">
        <v>54.66</v>
      </c>
      <c r="AQ3" s="45">
        <v>22.79</v>
      </c>
      <c r="AR3" s="45">
        <v>27.57</v>
      </c>
      <c r="AS3" s="45">
        <v>46.31</v>
      </c>
      <c r="AT3" s="45">
        <v>63.56</v>
      </c>
      <c r="AV3" s="43" t="str">
        <f>CONCATENATE(AW3,AX3)</f>
        <v>BRONZE0 a 300</v>
      </c>
      <c r="AW3" s="44" t="s">
        <v>39</v>
      </c>
      <c r="AX3" t="s">
        <v>40</v>
      </c>
      <c r="AY3" s="45">
        <v>10.82</v>
      </c>
      <c r="AZ3" s="45">
        <v>11.28</v>
      </c>
      <c r="BA3" s="45">
        <v>11.39</v>
      </c>
      <c r="BB3" s="45">
        <v>11.51</v>
      </c>
      <c r="BC3" s="45">
        <v>12.88</v>
      </c>
      <c r="BD3" s="45">
        <v>14.42</v>
      </c>
      <c r="BE3" s="45">
        <v>16.100000000000001</v>
      </c>
      <c r="BF3" s="45">
        <v>19.32</v>
      </c>
      <c r="BG3" s="45">
        <v>13.41</v>
      </c>
      <c r="BH3" s="45">
        <v>15.01</v>
      </c>
      <c r="BI3" s="45">
        <v>17.32</v>
      </c>
      <c r="BJ3" s="45">
        <v>20.09</v>
      </c>
      <c r="BK3" s="45">
        <v>14.9</v>
      </c>
      <c r="BL3" s="45">
        <v>17.45</v>
      </c>
      <c r="BM3" s="45">
        <v>20.14</v>
      </c>
      <c r="BN3" s="45">
        <v>23.36</v>
      </c>
      <c r="BP3" s="43" t="str">
        <f>CONCATENATE(BQ3,BR3)</f>
        <v>BRONZE0 a 300</v>
      </c>
      <c r="BQ3" s="44" t="s">
        <v>39</v>
      </c>
      <c r="BR3" s="44" t="s">
        <v>40</v>
      </c>
      <c r="BS3" s="45">
        <v>30.73</v>
      </c>
      <c r="BT3" s="45">
        <v>31.39</v>
      </c>
      <c r="BU3" s="45">
        <v>32.04</v>
      </c>
      <c r="BV3" s="45">
        <v>32.700000000000003</v>
      </c>
      <c r="BW3" s="45">
        <v>34.090000000000003</v>
      </c>
      <c r="BX3" s="45">
        <v>34.44</v>
      </c>
      <c r="BY3" s="45">
        <v>34.79</v>
      </c>
      <c r="BZ3" s="45">
        <v>35.14</v>
      </c>
      <c r="CA3" s="45">
        <v>49.68</v>
      </c>
      <c r="CB3" s="45">
        <v>77.150000000000006</v>
      </c>
      <c r="CC3" s="45">
        <v>93.84</v>
      </c>
      <c r="CD3" s="45">
        <v>110.54</v>
      </c>
      <c r="CE3" s="45">
        <v>63.92</v>
      </c>
      <c r="CF3" s="45">
        <v>85.13</v>
      </c>
      <c r="CG3" s="45">
        <v>98.67</v>
      </c>
      <c r="CH3" s="45">
        <v>112.21</v>
      </c>
      <c r="CI3" s="45">
        <v>76.099999999999994</v>
      </c>
      <c r="CJ3" s="45">
        <v>101.35</v>
      </c>
      <c r="CK3" s="45">
        <v>117.46</v>
      </c>
      <c r="CL3" s="45">
        <v>133.58000000000001</v>
      </c>
      <c r="CN3" s="43" t="str">
        <f>CONCATENATE(CO3,CP3)</f>
        <v>BRONZEAté 1</v>
      </c>
      <c r="CO3" s="44" t="s">
        <v>39</v>
      </c>
      <c r="CP3" s="46" t="s">
        <v>42</v>
      </c>
      <c r="CQ3" s="45">
        <v>36.520000000000003</v>
      </c>
      <c r="CR3" s="45">
        <v>37.28</v>
      </c>
      <c r="CS3" s="45">
        <v>38.04</v>
      </c>
      <c r="CT3" s="45">
        <v>38.799999999999997</v>
      </c>
      <c r="CU3" s="45">
        <v>51.99</v>
      </c>
      <c r="CV3" s="45">
        <v>52.54</v>
      </c>
      <c r="CW3" s="45">
        <v>53.08</v>
      </c>
      <c r="CX3" s="45">
        <v>53.52</v>
      </c>
      <c r="CZ3" s="43" t="str">
        <f>CONCATENATE(DA3,DB3)</f>
        <v>BRONZE0 a 300</v>
      </c>
      <c r="DA3" s="44" t="s">
        <v>39</v>
      </c>
      <c r="DB3" s="46" t="s">
        <v>40</v>
      </c>
      <c r="DC3" s="45">
        <v>12.5</v>
      </c>
      <c r="DD3" s="45">
        <v>12.76</v>
      </c>
      <c r="DE3" s="45">
        <v>13.03</v>
      </c>
      <c r="DG3" s="43" t="str">
        <f>CONCATENATE(DH3,DI3,DJ3,DK3)</f>
        <v>BRONZEColeta Agendada7789-50 a 10</v>
      </c>
      <c r="DH3" s="43" t="s">
        <v>39</v>
      </c>
      <c r="DI3" s="70" t="s">
        <v>43</v>
      </c>
      <c r="DJ3" s="68" t="s">
        <v>44</v>
      </c>
      <c r="DK3" s="59" t="s">
        <v>45</v>
      </c>
      <c r="DL3" s="22">
        <v>12.69</v>
      </c>
      <c r="DM3" s="60"/>
      <c r="DN3" s="266" t="s">
        <v>46</v>
      </c>
      <c r="DO3" s="66" t="s">
        <v>47</v>
      </c>
      <c r="DP3" s="22">
        <v>11.021418542660371</v>
      </c>
      <c r="DQ3" s="60"/>
      <c r="DR3" s="60" t="str">
        <f>CONCATENATE(DS3,DT3)</f>
        <v>BRONZE0 a 300</v>
      </c>
      <c r="DS3" s="44" t="s">
        <v>39</v>
      </c>
      <c r="DT3" s="44" t="s">
        <v>40</v>
      </c>
      <c r="DU3" s="45">
        <v>10.45</v>
      </c>
      <c r="DV3" s="45">
        <v>10.67</v>
      </c>
      <c r="DW3" s="45">
        <v>10.89</v>
      </c>
      <c r="DX3" s="45">
        <v>11.12</v>
      </c>
      <c r="DY3" s="45">
        <v>20.21</v>
      </c>
      <c r="DZ3" s="45">
        <v>20.66</v>
      </c>
      <c r="EA3" s="45">
        <v>21.11</v>
      </c>
      <c r="EB3" s="45">
        <v>22.46</v>
      </c>
      <c r="EC3" s="45">
        <v>30.85</v>
      </c>
      <c r="ED3" s="45">
        <v>43.34</v>
      </c>
      <c r="EE3" s="45">
        <v>55.73</v>
      </c>
      <c r="EF3" s="45">
        <v>64.98</v>
      </c>
      <c r="EG3" s="45">
        <v>48.93</v>
      </c>
      <c r="EH3" s="45">
        <v>62.64</v>
      </c>
      <c r="EI3" s="45">
        <v>75.63</v>
      </c>
      <c r="EJ3" s="45">
        <v>86.72</v>
      </c>
      <c r="EL3" s="43" t="str">
        <f>CONCATENATE(EM3,EN3)</f>
        <v>BRONZE0 a 500</v>
      </c>
      <c r="EM3" s="44" t="s">
        <v>39</v>
      </c>
      <c r="EN3" s="44" t="s">
        <v>41</v>
      </c>
      <c r="EO3" s="45">
        <v>15.92</v>
      </c>
      <c r="EP3" s="45">
        <v>16.61</v>
      </c>
      <c r="EQ3" s="45">
        <v>16.77</v>
      </c>
      <c r="ER3" s="45">
        <v>16.940000000000001</v>
      </c>
      <c r="ES3" s="45">
        <v>18.940000000000001</v>
      </c>
      <c r="ET3" s="45">
        <v>21.31</v>
      </c>
      <c r="EU3" s="45">
        <v>23.78</v>
      </c>
      <c r="EV3" s="45">
        <v>28.52</v>
      </c>
      <c r="EW3" s="45">
        <v>22.61</v>
      </c>
      <c r="EX3" s="45">
        <v>27.5</v>
      </c>
      <c r="EY3" s="45">
        <v>46.27</v>
      </c>
      <c r="EZ3" s="45">
        <v>63.49</v>
      </c>
    </row>
    <row r="4" spans="1:156" ht="15" x14ac:dyDescent="0.25">
      <c r="A4" s="42" t="s">
        <v>48</v>
      </c>
      <c r="B4" s="43" t="s">
        <v>10</v>
      </c>
      <c r="D4" s="43" t="str">
        <f t="shared" ref="D4:D67" si="0">CONCATENATE(E4,F4)</f>
        <v>BRONZE301 a 500</v>
      </c>
      <c r="E4" s="44" t="s">
        <v>39</v>
      </c>
      <c r="F4" s="44" t="s">
        <v>49</v>
      </c>
      <c r="G4" s="45">
        <v>11.97</v>
      </c>
      <c r="H4" s="45">
        <v>12.23</v>
      </c>
      <c r="I4" s="45">
        <v>12.48</v>
      </c>
      <c r="J4" s="45">
        <v>12.73</v>
      </c>
      <c r="K4" s="45">
        <v>21.14</v>
      </c>
      <c r="L4" s="45">
        <v>21.61</v>
      </c>
      <c r="M4" s="45">
        <v>22.09</v>
      </c>
      <c r="N4" s="45">
        <v>23.49</v>
      </c>
      <c r="O4" s="45">
        <v>32.28</v>
      </c>
      <c r="P4" s="45">
        <v>45.18</v>
      </c>
      <c r="Q4" s="45">
        <v>58.08</v>
      </c>
      <c r="R4" s="45">
        <v>67.760000000000005</v>
      </c>
      <c r="S4" s="45">
        <v>42.32</v>
      </c>
      <c r="T4" s="45">
        <v>54.18</v>
      </c>
      <c r="U4" s="45">
        <v>65.540000000000006</v>
      </c>
      <c r="V4" s="45">
        <v>75.2</v>
      </c>
      <c r="W4" s="45">
        <v>50.38</v>
      </c>
      <c r="X4" s="45">
        <v>64.5</v>
      </c>
      <c r="Y4" s="45">
        <v>78.02</v>
      </c>
      <c r="Z4" s="45">
        <v>89.52</v>
      </c>
      <c r="AB4" s="43" t="str">
        <f t="shared" ref="AB4:AB67" si="1">CONCATENATE(AC4,AD4)</f>
        <v>BRONZE501 a 1.000</v>
      </c>
      <c r="AC4" s="44" t="s">
        <v>39</v>
      </c>
      <c r="AD4" s="44" t="s">
        <v>50</v>
      </c>
      <c r="AE4" s="45">
        <v>17.13</v>
      </c>
      <c r="AF4" s="45">
        <v>17.86</v>
      </c>
      <c r="AG4" s="45">
        <v>18.05</v>
      </c>
      <c r="AH4" s="45">
        <v>18.22</v>
      </c>
      <c r="AI4" s="45">
        <v>20.399999999999999</v>
      </c>
      <c r="AJ4" s="45">
        <v>22.85</v>
      </c>
      <c r="AK4" s="45">
        <v>25.5</v>
      </c>
      <c r="AL4" s="45">
        <v>30.6</v>
      </c>
      <c r="AM4" s="45">
        <v>20.77</v>
      </c>
      <c r="AN4" s="45">
        <v>25.03</v>
      </c>
      <c r="AO4" s="45">
        <v>41.28</v>
      </c>
      <c r="AP4" s="45">
        <v>56.42</v>
      </c>
      <c r="AQ4" s="45">
        <v>24.15</v>
      </c>
      <c r="AR4" s="45">
        <v>29.1</v>
      </c>
      <c r="AS4" s="45">
        <v>48</v>
      </c>
      <c r="AT4" s="45">
        <v>65.599999999999994</v>
      </c>
      <c r="AV4" s="43" t="str">
        <f t="shared" ref="AV4:AV19" si="2">CONCATENATE(AW4,AX4)</f>
        <v>PRATA0 a 300</v>
      </c>
      <c r="AW4" s="44" t="s">
        <v>48</v>
      </c>
      <c r="AX4" t="s">
        <v>40</v>
      </c>
      <c r="AY4" s="45">
        <v>10.71</v>
      </c>
      <c r="AZ4" s="45">
        <v>11.17</v>
      </c>
      <c r="BA4" s="45">
        <v>11.28</v>
      </c>
      <c r="BB4" s="45">
        <v>11.39</v>
      </c>
      <c r="BC4" s="45">
        <v>12.75</v>
      </c>
      <c r="BD4" s="45">
        <v>14.28</v>
      </c>
      <c r="BE4" s="45">
        <v>15.94</v>
      </c>
      <c r="BF4" s="45">
        <v>19.13</v>
      </c>
      <c r="BG4" s="45">
        <v>13.28</v>
      </c>
      <c r="BH4" s="45">
        <v>14.86</v>
      </c>
      <c r="BI4" s="45">
        <v>17.149999999999999</v>
      </c>
      <c r="BJ4" s="45">
        <v>19.89</v>
      </c>
      <c r="BK4" s="45">
        <v>14.75</v>
      </c>
      <c r="BL4" s="45">
        <v>17.28</v>
      </c>
      <c r="BM4" s="45">
        <v>19.940000000000001</v>
      </c>
      <c r="BN4" s="45">
        <v>23.13</v>
      </c>
      <c r="BP4" s="43" t="str">
        <f t="shared" ref="BP4:BP67" si="3">CONCATENATE(BQ4,BR4)</f>
        <v>BRONZE301 a 500</v>
      </c>
      <c r="BQ4" s="44" t="s">
        <v>39</v>
      </c>
      <c r="BR4" s="44" t="s">
        <v>49</v>
      </c>
      <c r="BS4" s="45">
        <v>31.83</v>
      </c>
      <c r="BT4" s="45">
        <v>32.51</v>
      </c>
      <c r="BU4" s="45">
        <v>33.18</v>
      </c>
      <c r="BV4" s="45">
        <v>33.86</v>
      </c>
      <c r="BW4" s="45">
        <v>36.06</v>
      </c>
      <c r="BX4" s="45">
        <v>36.43</v>
      </c>
      <c r="BY4" s="45">
        <v>36.799999999999997</v>
      </c>
      <c r="BZ4" s="45">
        <v>37.18</v>
      </c>
      <c r="CA4" s="45">
        <v>53.06</v>
      </c>
      <c r="CB4" s="45">
        <v>81.099999999999994</v>
      </c>
      <c r="CC4" s="45">
        <v>98.7</v>
      </c>
      <c r="CD4" s="45">
        <v>116.3</v>
      </c>
      <c r="CE4" s="45">
        <v>66.17</v>
      </c>
      <c r="CF4" s="45">
        <v>86.7</v>
      </c>
      <c r="CG4" s="45">
        <v>100.51</v>
      </c>
      <c r="CH4" s="45">
        <v>114.31</v>
      </c>
      <c r="CI4" s="45">
        <v>78.77</v>
      </c>
      <c r="CJ4" s="45">
        <v>103.21</v>
      </c>
      <c r="CK4" s="45">
        <v>119.65</v>
      </c>
      <c r="CL4" s="45">
        <v>136.08000000000001</v>
      </c>
      <c r="CN4" s="43" t="str">
        <f t="shared" ref="CN4:CN67" si="4">CONCATENATE(CO4,CP4)</f>
        <v>BRONZE1 a 5</v>
      </c>
      <c r="CO4" s="44" t="s">
        <v>39</v>
      </c>
      <c r="CP4" s="46" t="s">
        <v>51</v>
      </c>
      <c r="CQ4" s="45">
        <v>47.63</v>
      </c>
      <c r="CR4" s="45">
        <v>48.61</v>
      </c>
      <c r="CS4" s="45">
        <v>49.6</v>
      </c>
      <c r="CT4" s="45">
        <v>50.58</v>
      </c>
      <c r="CU4" s="45">
        <v>66.38</v>
      </c>
      <c r="CV4" s="45">
        <v>67.040000000000006</v>
      </c>
      <c r="CW4" s="45">
        <v>67.69</v>
      </c>
      <c r="CX4" s="45">
        <v>68.34</v>
      </c>
      <c r="CZ4" s="43" t="str">
        <f t="shared" ref="CZ4:CZ67" si="5">CONCATENATE(DA4,DB4)</f>
        <v>BRONZE301 a 500</v>
      </c>
      <c r="DA4" s="44" t="s">
        <v>39</v>
      </c>
      <c r="DB4" s="46" t="s">
        <v>49</v>
      </c>
      <c r="DC4" s="45">
        <v>13</v>
      </c>
      <c r="DD4" s="45">
        <v>13.27</v>
      </c>
      <c r="DE4" s="45">
        <v>13.55</v>
      </c>
      <c r="DG4" s="43" t="str">
        <f t="shared" ref="DG4:DG67" si="6">CONCATENATE(DH4,DI4,DJ4,DK4)</f>
        <v>BRONZEColeta Agendada7789-5Mais de 10</v>
      </c>
      <c r="DH4" s="43" t="s">
        <v>39</v>
      </c>
      <c r="DI4" s="70" t="s">
        <v>43</v>
      </c>
      <c r="DJ4" s="68" t="s">
        <v>44</v>
      </c>
      <c r="DK4" s="61" t="s">
        <v>52</v>
      </c>
      <c r="DL4" s="22">
        <v>0</v>
      </c>
      <c r="DM4" s="60"/>
      <c r="DN4" s="267"/>
      <c r="DO4" s="67" t="s">
        <v>53</v>
      </c>
      <c r="DP4" s="25">
        <v>12.435671364506169</v>
      </c>
      <c r="DQ4" s="60"/>
      <c r="DR4" s="60" t="str">
        <f t="shared" ref="DR4:DR67" si="7">CONCATENATE(DS4,DT4)</f>
        <v>BRONZE301 a 500</v>
      </c>
      <c r="DS4" s="44" t="s">
        <v>39</v>
      </c>
      <c r="DT4" s="44" t="s">
        <v>49</v>
      </c>
      <c r="DU4" s="45">
        <v>11.95</v>
      </c>
      <c r="DV4" s="45">
        <v>12.21</v>
      </c>
      <c r="DW4" s="45">
        <v>12.45</v>
      </c>
      <c r="DX4" s="45">
        <v>12.7</v>
      </c>
      <c r="DY4" s="45">
        <v>21.12</v>
      </c>
      <c r="DZ4" s="45">
        <v>21.59</v>
      </c>
      <c r="EA4" s="45">
        <v>22.07</v>
      </c>
      <c r="EB4" s="45">
        <v>23.47</v>
      </c>
      <c r="EC4" s="45">
        <v>32.270000000000003</v>
      </c>
      <c r="ED4" s="45">
        <v>45.18</v>
      </c>
      <c r="EE4" s="45">
        <v>58.08</v>
      </c>
      <c r="EF4" s="45">
        <v>67.75</v>
      </c>
      <c r="EG4" s="45">
        <v>50.36</v>
      </c>
      <c r="EH4" s="45">
        <v>64.5</v>
      </c>
      <c r="EI4" s="45">
        <v>78.02</v>
      </c>
      <c r="EJ4" s="45">
        <v>89.51</v>
      </c>
      <c r="EL4" s="43" t="str">
        <f t="shared" ref="EL4:EL67" si="8">CONCATENATE(EM4,EN4)</f>
        <v>BRONZE501 a 1.000</v>
      </c>
      <c r="EM4" s="44" t="s">
        <v>39</v>
      </c>
      <c r="EN4" s="44" t="s">
        <v>50</v>
      </c>
      <c r="EO4" s="45">
        <v>17.059999999999999</v>
      </c>
      <c r="EP4" s="45">
        <v>17.78</v>
      </c>
      <c r="EQ4" s="45">
        <v>17.97</v>
      </c>
      <c r="ER4" s="45">
        <v>18.14</v>
      </c>
      <c r="ES4" s="45">
        <v>20.29</v>
      </c>
      <c r="ET4" s="45">
        <v>22.83</v>
      </c>
      <c r="EU4" s="45">
        <v>25.48</v>
      </c>
      <c r="EV4" s="45">
        <v>30.56</v>
      </c>
      <c r="EW4" s="45">
        <v>23.95</v>
      </c>
      <c r="EX4" s="45">
        <v>29.02</v>
      </c>
      <c r="EY4" s="45">
        <v>47.96</v>
      </c>
      <c r="EZ4" s="45">
        <v>65.52</v>
      </c>
    </row>
    <row r="5" spans="1:156" ht="15" x14ac:dyDescent="0.25">
      <c r="A5" s="42" t="s">
        <v>54</v>
      </c>
      <c r="B5" s="43" t="s">
        <v>10</v>
      </c>
      <c r="D5" s="43" t="str">
        <f t="shared" si="0"/>
        <v>BRONZE501 a 1.000</v>
      </c>
      <c r="E5" s="44" t="s">
        <v>39</v>
      </c>
      <c r="F5" s="44" t="s">
        <v>50</v>
      </c>
      <c r="G5" s="45">
        <v>12.82</v>
      </c>
      <c r="H5" s="45">
        <v>13.08</v>
      </c>
      <c r="I5" s="45">
        <v>13.36</v>
      </c>
      <c r="J5" s="45">
        <v>13.64</v>
      </c>
      <c r="K5" s="45">
        <v>23.57</v>
      </c>
      <c r="L5" s="45">
        <v>23.81</v>
      </c>
      <c r="M5" s="45">
        <v>24.05</v>
      </c>
      <c r="N5" s="45">
        <v>24.31</v>
      </c>
      <c r="O5" s="45">
        <v>33.58</v>
      </c>
      <c r="P5" s="45">
        <v>47</v>
      </c>
      <c r="Q5" s="45">
        <v>60.44</v>
      </c>
      <c r="R5" s="45">
        <v>70.510000000000005</v>
      </c>
      <c r="S5" s="45">
        <v>43.42</v>
      </c>
      <c r="T5" s="45">
        <v>55.72</v>
      </c>
      <c r="U5" s="45">
        <v>67.510000000000005</v>
      </c>
      <c r="V5" s="45">
        <v>77.48</v>
      </c>
      <c r="W5" s="45">
        <v>51.69</v>
      </c>
      <c r="X5" s="45">
        <v>66.33</v>
      </c>
      <c r="Y5" s="45">
        <v>80.37</v>
      </c>
      <c r="Z5" s="45">
        <v>92.24</v>
      </c>
      <c r="AB5" s="43" t="str">
        <f t="shared" si="1"/>
        <v>BRONZE1.001 a 2.000</v>
      </c>
      <c r="AC5" s="44" t="s">
        <v>39</v>
      </c>
      <c r="AD5" s="44" t="s">
        <v>55</v>
      </c>
      <c r="AE5" s="45">
        <v>18.059999999999999</v>
      </c>
      <c r="AF5" s="45">
        <v>18.829999999999998</v>
      </c>
      <c r="AG5" s="45">
        <v>19</v>
      </c>
      <c r="AH5" s="45">
        <v>19.2</v>
      </c>
      <c r="AI5" s="45">
        <v>22.42</v>
      </c>
      <c r="AJ5" s="45">
        <v>25.1</v>
      </c>
      <c r="AK5" s="45">
        <v>28.02</v>
      </c>
      <c r="AL5" s="45">
        <v>33.619999999999997</v>
      </c>
      <c r="AM5" s="45">
        <v>24.65</v>
      </c>
      <c r="AN5" s="45">
        <v>29.11</v>
      </c>
      <c r="AO5" s="45">
        <v>45.59</v>
      </c>
      <c r="AP5" s="45">
        <v>61.17</v>
      </c>
      <c r="AQ5" s="45">
        <v>28.66</v>
      </c>
      <c r="AR5" s="45">
        <v>33.85</v>
      </c>
      <c r="AS5" s="45">
        <v>53.01</v>
      </c>
      <c r="AT5" s="45">
        <v>71.13</v>
      </c>
      <c r="AV5" s="43" t="str">
        <f t="shared" si="2"/>
        <v>OURO0 a 300</v>
      </c>
      <c r="AW5" s="44" t="s">
        <v>54</v>
      </c>
      <c r="AX5" t="s">
        <v>40</v>
      </c>
      <c r="AY5" s="45">
        <v>10.5</v>
      </c>
      <c r="AZ5" s="45">
        <v>10.94</v>
      </c>
      <c r="BA5" s="45">
        <v>11.05</v>
      </c>
      <c r="BB5" s="45">
        <v>11.16</v>
      </c>
      <c r="BC5" s="45">
        <v>12.49</v>
      </c>
      <c r="BD5" s="45">
        <v>13.99</v>
      </c>
      <c r="BE5" s="45">
        <v>15.62</v>
      </c>
      <c r="BF5" s="45">
        <v>18.739999999999998</v>
      </c>
      <c r="BG5" s="45">
        <v>13.01</v>
      </c>
      <c r="BH5" s="45">
        <v>14.56</v>
      </c>
      <c r="BI5" s="45">
        <v>16.8</v>
      </c>
      <c r="BJ5" s="45">
        <v>19.489999999999998</v>
      </c>
      <c r="BK5" s="45">
        <v>14.45</v>
      </c>
      <c r="BL5" s="45">
        <v>16.93</v>
      </c>
      <c r="BM5" s="45">
        <v>19.54</v>
      </c>
      <c r="BN5" s="45">
        <v>22.66</v>
      </c>
      <c r="BP5" s="43" t="str">
        <f t="shared" si="3"/>
        <v>BRONZE501 a 1.000</v>
      </c>
      <c r="BQ5" s="44" t="s">
        <v>39</v>
      </c>
      <c r="BR5" s="44" t="s">
        <v>50</v>
      </c>
      <c r="BS5" s="45">
        <v>32.92</v>
      </c>
      <c r="BT5" s="45">
        <v>33.619999999999997</v>
      </c>
      <c r="BU5" s="45">
        <v>34.32</v>
      </c>
      <c r="BV5" s="45">
        <v>35.020000000000003</v>
      </c>
      <c r="BW5" s="45">
        <v>38.04</v>
      </c>
      <c r="BX5" s="45">
        <v>38.43</v>
      </c>
      <c r="BY5" s="45">
        <v>38.82</v>
      </c>
      <c r="BZ5" s="45">
        <v>39.21</v>
      </c>
      <c r="CA5" s="45">
        <v>56.43</v>
      </c>
      <c r="CB5" s="45">
        <v>85.06</v>
      </c>
      <c r="CC5" s="45">
        <v>103.56</v>
      </c>
      <c r="CD5" s="45">
        <v>122.06</v>
      </c>
      <c r="CE5" s="45">
        <v>68.42</v>
      </c>
      <c r="CF5" s="45">
        <v>88.26</v>
      </c>
      <c r="CG5" s="45">
        <v>102.34</v>
      </c>
      <c r="CH5" s="45">
        <v>116.41</v>
      </c>
      <c r="CI5" s="45">
        <v>81.45</v>
      </c>
      <c r="CJ5" s="45">
        <v>105.07</v>
      </c>
      <c r="CK5" s="45">
        <v>121.83</v>
      </c>
      <c r="CL5" s="45">
        <v>138.58000000000001</v>
      </c>
      <c r="CN5" s="43" t="str">
        <f t="shared" si="4"/>
        <v>BRONZE5 a 10</v>
      </c>
      <c r="CO5" s="44" t="s">
        <v>39</v>
      </c>
      <c r="CP5" s="46" t="s">
        <v>56</v>
      </c>
      <c r="CQ5" s="45">
        <v>70.63</v>
      </c>
      <c r="CR5" s="45">
        <v>72.16</v>
      </c>
      <c r="CS5" s="45">
        <v>73.680000000000007</v>
      </c>
      <c r="CT5" s="45">
        <v>75.099999999999994</v>
      </c>
      <c r="CU5" s="45">
        <v>90.25</v>
      </c>
      <c r="CV5" s="45">
        <v>91.12</v>
      </c>
      <c r="CW5" s="45">
        <v>92.11</v>
      </c>
      <c r="CX5" s="45">
        <v>92.98</v>
      </c>
      <c r="CZ5" s="43" t="str">
        <f t="shared" si="5"/>
        <v>BRONZE501 a 1.000</v>
      </c>
      <c r="DA5" s="44" t="s">
        <v>39</v>
      </c>
      <c r="DB5" s="46" t="s">
        <v>50</v>
      </c>
      <c r="DC5" s="45">
        <v>13.9</v>
      </c>
      <c r="DD5" s="45">
        <v>14.19</v>
      </c>
      <c r="DE5" s="45">
        <v>14.49</v>
      </c>
      <c r="DG5" s="43" t="str">
        <f t="shared" si="6"/>
        <v>BRONZEColeta Agendada7788-70 a 10</v>
      </c>
      <c r="DH5" s="43" t="s">
        <v>39</v>
      </c>
      <c r="DI5" s="70" t="s">
        <v>43</v>
      </c>
      <c r="DJ5" s="25" t="s">
        <v>57</v>
      </c>
      <c r="DK5" s="59" t="s">
        <v>45</v>
      </c>
      <c r="DL5" s="22">
        <v>12.69</v>
      </c>
      <c r="DM5" s="60"/>
      <c r="DN5" s="64" t="s">
        <v>58</v>
      </c>
      <c r="DO5" s="66" t="s">
        <v>59</v>
      </c>
      <c r="DP5" s="22" t="s">
        <v>60</v>
      </c>
      <c r="DQ5" s="60"/>
      <c r="DR5" s="60" t="str">
        <f t="shared" si="7"/>
        <v>BRONZE501 a 1.000</v>
      </c>
      <c r="DS5" s="44" t="s">
        <v>39</v>
      </c>
      <c r="DT5" s="44" t="s">
        <v>50</v>
      </c>
      <c r="DU5" s="45">
        <v>12.84</v>
      </c>
      <c r="DV5" s="45">
        <v>13.1</v>
      </c>
      <c r="DW5" s="45">
        <v>13.38</v>
      </c>
      <c r="DX5" s="45">
        <v>13.66</v>
      </c>
      <c r="DY5" s="45">
        <v>23.58</v>
      </c>
      <c r="DZ5" s="45">
        <v>23.82</v>
      </c>
      <c r="EA5" s="45">
        <v>24.06</v>
      </c>
      <c r="EB5" s="45">
        <v>24.32</v>
      </c>
      <c r="EC5" s="45">
        <v>33.590000000000003</v>
      </c>
      <c r="ED5" s="45">
        <v>47</v>
      </c>
      <c r="EE5" s="45">
        <v>60.44</v>
      </c>
      <c r="EF5" s="45">
        <v>70.510000000000005</v>
      </c>
      <c r="EG5" s="45">
        <v>51.7</v>
      </c>
      <c r="EH5" s="45">
        <v>66.33</v>
      </c>
      <c r="EI5" s="45">
        <v>80.37</v>
      </c>
      <c r="EJ5" s="45">
        <v>92.25</v>
      </c>
      <c r="EL5" s="43" t="str">
        <f t="shared" si="8"/>
        <v>BRONZE1.001 a 2.000</v>
      </c>
      <c r="EM5" s="44" t="s">
        <v>39</v>
      </c>
      <c r="EN5" s="44" t="s">
        <v>55</v>
      </c>
      <c r="EO5" s="45">
        <v>18.059999999999999</v>
      </c>
      <c r="EP5" s="45">
        <v>18.829999999999998</v>
      </c>
      <c r="EQ5" s="45">
        <v>19</v>
      </c>
      <c r="ER5" s="45">
        <v>19.2</v>
      </c>
      <c r="ES5" s="45">
        <v>22.42</v>
      </c>
      <c r="ET5" s="45">
        <v>25.1</v>
      </c>
      <c r="EU5" s="45">
        <v>28.02</v>
      </c>
      <c r="EV5" s="45">
        <v>33.619999999999997</v>
      </c>
      <c r="EW5" s="45">
        <v>28.66</v>
      </c>
      <c r="EX5" s="45">
        <v>33.85</v>
      </c>
      <c r="EY5" s="45">
        <v>53.01</v>
      </c>
      <c r="EZ5" s="45">
        <v>71.13</v>
      </c>
    </row>
    <row r="6" spans="1:156" ht="15" x14ac:dyDescent="0.25">
      <c r="A6" s="42" t="s">
        <v>61</v>
      </c>
      <c r="B6" s="43" t="s">
        <v>10</v>
      </c>
      <c r="D6" s="43" t="str">
        <f t="shared" si="0"/>
        <v>BRONZE1.001 a 2.000</v>
      </c>
      <c r="E6" s="44" t="s">
        <v>39</v>
      </c>
      <c r="F6" s="44" t="s">
        <v>55</v>
      </c>
      <c r="G6" s="45">
        <v>16.09</v>
      </c>
      <c r="H6" s="45">
        <v>16.43</v>
      </c>
      <c r="I6" s="45">
        <v>16.79</v>
      </c>
      <c r="J6" s="45">
        <v>17.12</v>
      </c>
      <c r="K6" s="45">
        <v>26</v>
      </c>
      <c r="L6" s="45">
        <v>26.27</v>
      </c>
      <c r="M6" s="45">
        <v>26.54</v>
      </c>
      <c r="N6" s="45">
        <v>26.81</v>
      </c>
      <c r="O6" s="45">
        <v>40.47</v>
      </c>
      <c r="P6" s="45">
        <v>56.69</v>
      </c>
      <c r="Q6" s="45">
        <v>72.88</v>
      </c>
      <c r="R6" s="45">
        <v>85.01</v>
      </c>
      <c r="S6" s="45">
        <v>54.3</v>
      </c>
      <c r="T6" s="45">
        <v>68.92</v>
      </c>
      <c r="U6" s="45">
        <v>83.03</v>
      </c>
      <c r="V6" s="45">
        <v>94.75</v>
      </c>
      <c r="W6" s="45">
        <v>64.64</v>
      </c>
      <c r="X6" s="45">
        <v>82.05</v>
      </c>
      <c r="Y6" s="45">
        <v>98.84</v>
      </c>
      <c r="Z6" s="45">
        <v>112.8</v>
      </c>
      <c r="AB6" s="43" t="str">
        <f t="shared" si="1"/>
        <v>BRONZE2.001 a 3.000</v>
      </c>
      <c r="AC6" s="44" t="s">
        <v>39</v>
      </c>
      <c r="AD6" s="44" t="s">
        <v>62</v>
      </c>
      <c r="AE6" s="45">
        <v>21.58</v>
      </c>
      <c r="AF6" s="45">
        <v>22.49</v>
      </c>
      <c r="AG6" s="45">
        <v>22.72</v>
      </c>
      <c r="AH6" s="45">
        <v>22.96</v>
      </c>
      <c r="AI6" s="45">
        <v>26.79</v>
      </c>
      <c r="AJ6" s="45">
        <v>30</v>
      </c>
      <c r="AK6" s="45">
        <v>33.49</v>
      </c>
      <c r="AL6" s="45">
        <v>40.18</v>
      </c>
      <c r="AM6" s="45">
        <v>28.41</v>
      </c>
      <c r="AN6" s="45">
        <v>33.33</v>
      </c>
      <c r="AO6" s="45">
        <v>50.3</v>
      </c>
      <c r="AP6" s="45">
        <v>66.81</v>
      </c>
      <c r="AQ6" s="45">
        <v>33.04</v>
      </c>
      <c r="AR6" s="45">
        <v>38.76</v>
      </c>
      <c r="AS6" s="45">
        <v>58.49</v>
      </c>
      <c r="AT6" s="45">
        <v>77.69</v>
      </c>
      <c r="AV6" s="43" t="str">
        <f t="shared" si="2"/>
        <v>PLATINUM0 a 300</v>
      </c>
      <c r="AW6" s="44" t="s">
        <v>61</v>
      </c>
      <c r="AX6" t="s">
        <v>40</v>
      </c>
      <c r="AY6" s="45">
        <v>10.28</v>
      </c>
      <c r="AZ6" s="45">
        <v>10.72</v>
      </c>
      <c r="BA6" s="45">
        <v>10.82</v>
      </c>
      <c r="BB6" s="45">
        <v>10.93</v>
      </c>
      <c r="BC6" s="45">
        <v>12.24</v>
      </c>
      <c r="BD6" s="45">
        <v>13.7</v>
      </c>
      <c r="BE6" s="45">
        <v>15.3</v>
      </c>
      <c r="BF6" s="45">
        <v>18.350000000000001</v>
      </c>
      <c r="BG6" s="45">
        <v>12.74</v>
      </c>
      <c r="BH6" s="45">
        <v>14.26</v>
      </c>
      <c r="BI6" s="45">
        <v>16.45</v>
      </c>
      <c r="BJ6" s="45">
        <v>19.09</v>
      </c>
      <c r="BK6" s="45">
        <v>14.16</v>
      </c>
      <c r="BL6" s="45">
        <v>16.579999999999998</v>
      </c>
      <c r="BM6" s="45">
        <v>19.13</v>
      </c>
      <c r="BN6" s="45">
        <v>22.19</v>
      </c>
      <c r="BP6" s="43" t="str">
        <f t="shared" si="3"/>
        <v>BRONZE1.001 a 2.000</v>
      </c>
      <c r="BQ6" s="44" t="s">
        <v>39</v>
      </c>
      <c r="BR6" s="44" t="s">
        <v>55</v>
      </c>
      <c r="BS6" s="45">
        <v>36.42</v>
      </c>
      <c r="BT6" s="45">
        <v>37.200000000000003</v>
      </c>
      <c r="BU6" s="45">
        <v>37.97</v>
      </c>
      <c r="BV6" s="45">
        <v>38.75</v>
      </c>
      <c r="BW6" s="45">
        <v>41.87</v>
      </c>
      <c r="BX6" s="45">
        <v>42.31</v>
      </c>
      <c r="BY6" s="45">
        <v>42.74</v>
      </c>
      <c r="BZ6" s="45">
        <v>43.17</v>
      </c>
      <c r="CA6" s="45">
        <v>67.599999999999994</v>
      </c>
      <c r="CB6" s="45">
        <v>102.4</v>
      </c>
      <c r="CC6" s="45">
        <v>124.91</v>
      </c>
      <c r="CD6" s="45">
        <v>147.43</v>
      </c>
      <c r="CE6" s="45">
        <v>82.4</v>
      </c>
      <c r="CF6" s="45">
        <v>111.13</v>
      </c>
      <c r="CG6" s="45">
        <v>130</v>
      </c>
      <c r="CH6" s="45">
        <v>148.86000000000001</v>
      </c>
      <c r="CI6" s="45">
        <v>98.09</v>
      </c>
      <c r="CJ6" s="45">
        <v>132.30000000000001</v>
      </c>
      <c r="CK6" s="45">
        <v>154.76</v>
      </c>
      <c r="CL6" s="45">
        <v>177.21</v>
      </c>
      <c r="CN6" s="43" t="str">
        <f t="shared" si="4"/>
        <v>BRONZEKg Adicional</v>
      </c>
      <c r="CO6" s="44" t="s">
        <v>39</v>
      </c>
      <c r="CP6" s="46" t="s">
        <v>63</v>
      </c>
      <c r="CQ6" s="45">
        <v>6.87</v>
      </c>
      <c r="CR6" s="45">
        <v>7.09</v>
      </c>
      <c r="CS6" s="45">
        <v>7.19</v>
      </c>
      <c r="CT6" s="45">
        <v>7.3</v>
      </c>
      <c r="CU6" s="45">
        <v>9.16</v>
      </c>
      <c r="CV6" s="45">
        <v>9.27</v>
      </c>
      <c r="CW6" s="45">
        <v>9.3699999999999992</v>
      </c>
      <c r="CX6" s="45">
        <v>9.3699999999999992</v>
      </c>
      <c r="CZ6" s="43" t="str">
        <f t="shared" si="5"/>
        <v>BRONZE1.001 a 2.000</v>
      </c>
      <c r="DA6" s="44" t="s">
        <v>39</v>
      </c>
      <c r="DB6" s="46" t="s">
        <v>55</v>
      </c>
      <c r="DC6" s="45">
        <v>16.2</v>
      </c>
      <c r="DD6" s="45">
        <v>16.53</v>
      </c>
      <c r="DE6" s="45">
        <v>16.88</v>
      </c>
      <c r="DG6" s="43" t="str">
        <f t="shared" si="6"/>
        <v>BRONZEColeta Programada4209-90 a 10</v>
      </c>
      <c r="DH6" s="43" t="s">
        <v>39</v>
      </c>
      <c r="DI6" s="71" t="s">
        <v>64</v>
      </c>
      <c r="DJ6" s="68" t="s">
        <v>65</v>
      </c>
      <c r="DK6" s="61" t="s">
        <v>45</v>
      </c>
      <c r="DL6" s="25">
        <v>10.58</v>
      </c>
      <c r="DM6" s="60"/>
      <c r="DN6" s="60"/>
      <c r="DO6" s="60"/>
      <c r="DP6" s="60"/>
      <c r="DQ6" s="60"/>
      <c r="DR6" s="60" t="str">
        <f t="shared" si="7"/>
        <v>BRONZE1.001 a 2.000</v>
      </c>
      <c r="DS6" s="44" t="s">
        <v>39</v>
      </c>
      <c r="DT6" s="44" t="s">
        <v>55</v>
      </c>
      <c r="DU6" s="45">
        <v>16.940000000000001</v>
      </c>
      <c r="DV6" s="45">
        <v>17.3</v>
      </c>
      <c r="DW6" s="45">
        <v>17.68</v>
      </c>
      <c r="DX6" s="45">
        <v>18.03</v>
      </c>
      <c r="DY6" s="45">
        <v>26.59</v>
      </c>
      <c r="DZ6" s="45">
        <v>26.87</v>
      </c>
      <c r="EA6" s="45">
        <v>27.14</v>
      </c>
      <c r="EB6" s="45">
        <v>27.42</v>
      </c>
      <c r="EC6" s="45">
        <v>40.880000000000003</v>
      </c>
      <c r="ED6" s="45">
        <v>56.77</v>
      </c>
      <c r="EE6" s="45">
        <v>72.989999999999995</v>
      </c>
      <c r="EF6" s="45">
        <v>85.23</v>
      </c>
      <c r="EG6" s="45">
        <v>65.150000000000006</v>
      </c>
      <c r="EH6" s="45">
        <v>82.21</v>
      </c>
      <c r="EI6" s="45">
        <v>98.99</v>
      </c>
      <c r="EJ6" s="45">
        <v>113.06</v>
      </c>
      <c r="EL6" s="43" t="str">
        <f t="shared" si="8"/>
        <v>BRONZE2.001 a 3.000</v>
      </c>
      <c r="EM6" s="44" t="s">
        <v>39</v>
      </c>
      <c r="EN6" s="44" t="s">
        <v>62</v>
      </c>
      <c r="EO6" s="45">
        <v>21.79</v>
      </c>
      <c r="EP6" s="45">
        <v>22.71</v>
      </c>
      <c r="EQ6" s="45">
        <v>22.94</v>
      </c>
      <c r="ER6" s="45">
        <v>23.18</v>
      </c>
      <c r="ES6" s="45">
        <v>27.1</v>
      </c>
      <c r="ET6" s="45">
        <v>30.07</v>
      </c>
      <c r="EU6" s="45">
        <v>33.56</v>
      </c>
      <c r="EV6" s="45">
        <v>40.299999999999997</v>
      </c>
      <c r="EW6" s="45">
        <v>33.659999999999997</v>
      </c>
      <c r="EX6" s="45">
        <v>38.99</v>
      </c>
      <c r="EY6" s="45">
        <v>58.61</v>
      </c>
      <c r="EZ6" s="45">
        <v>77.89</v>
      </c>
    </row>
    <row r="7" spans="1:156" ht="15" x14ac:dyDescent="0.25">
      <c r="A7" s="42" t="s">
        <v>66</v>
      </c>
      <c r="B7" s="43" t="s">
        <v>67</v>
      </c>
      <c r="D7" s="43" t="str">
        <f t="shared" si="0"/>
        <v>BRONZE2.001 a 3.000</v>
      </c>
      <c r="E7" s="44" t="s">
        <v>39</v>
      </c>
      <c r="F7" s="44" t="s">
        <v>62</v>
      </c>
      <c r="G7" s="45">
        <v>17.95</v>
      </c>
      <c r="H7" s="45">
        <v>18.329999999999998</v>
      </c>
      <c r="I7" s="45">
        <v>18.72</v>
      </c>
      <c r="J7" s="45">
        <v>19.100000000000001</v>
      </c>
      <c r="K7" s="45">
        <v>28.42</v>
      </c>
      <c r="L7" s="45">
        <v>28.7</v>
      </c>
      <c r="M7" s="45">
        <v>29.01</v>
      </c>
      <c r="N7" s="45">
        <v>29.29</v>
      </c>
      <c r="O7" s="45">
        <v>47.25</v>
      </c>
      <c r="P7" s="45">
        <v>63.8</v>
      </c>
      <c r="Q7" s="45">
        <v>89.8</v>
      </c>
      <c r="R7" s="45">
        <v>108.69</v>
      </c>
      <c r="S7" s="45">
        <v>65.069999999999993</v>
      </c>
      <c r="T7" s="45">
        <v>79.97</v>
      </c>
      <c r="U7" s="45">
        <v>102.3</v>
      </c>
      <c r="V7" s="45">
        <v>119.71</v>
      </c>
      <c r="W7" s="45">
        <v>77.459999999999994</v>
      </c>
      <c r="X7" s="45">
        <v>95.2</v>
      </c>
      <c r="Y7" s="45">
        <v>121.79</v>
      </c>
      <c r="Z7" s="45">
        <v>142.51</v>
      </c>
      <c r="AB7" s="43" t="str">
        <f t="shared" si="1"/>
        <v>BRONZE3.001 a 4.000</v>
      </c>
      <c r="AC7" s="44" t="s">
        <v>39</v>
      </c>
      <c r="AD7" s="44" t="s">
        <v>68</v>
      </c>
      <c r="AE7" s="45">
        <v>23.03</v>
      </c>
      <c r="AF7" s="45">
        <v>24.01</v>
      </c>
      <c r="AG7" s="45">
        <v>24.25</v>
      </c>
      <c r="AH7" s="45">
        <v>24.5</v>
      </c>
      <c r="AI7" s="45">
        <v>28.61</v>
      </c>
      <c r="AJ7" s="45">
        <v>32.049999999999997</v>
      </c>
      <c r="AK7" s="45">
        <v>35.770000000000003</v>
      </c>
      <c r="AL7" s="45">
        <v>42.92</v>
      </c>
      <c r="AM7" s="45">
        <v>36.43</v>
      </c>
      <c r="AN7" s="45">
        <v>41.54</v>
      </c>
      <c r="AO7" s="45">
        <v>58.7</v>
      </c>
      <c r="AP7" s="45">
        <v>75.61</v>
      </c>
      <c r="AQ7" s="45">
        <v>42.36</v>
      </c>
      <c r="AR7" s="45">
        <v>48.3</v>
      </c>
      <c r="AS7" s="45">
        <v>68.260000000000005</v>
      </c>
      <c r="AT7" s="45">
        <v>87.92</v>
      </c>
      <c r="AV7" s="43" t="str">
        <f t="shared" si="2"/>
        <v>DIAMANTE 10 a 300</v>
      </c>
      <c r="AW7" s="44" t="s">
        <v>66</v>
      </c>
      <c r="AX7" t="s">
        <v>40</v>
      </c>
      <c r="AY7" s="45">
        <v>8.81</v>
      </c>
      <c r="AZ7" s="45">
        <v>9.19</v>
      </c>
      <c r="BA7" s="45">
        <v>9.2799999999999994</v>
      </c>
      <c r="BB7" s="45">
        <v>9.3699999999999992</v>
      </c>
      <c r="BC7" s="45">
        <v>10.5</v>
      </c>
      <c r="BD7" s="45">
        <v>11.76</v>
      </c>
      <c r="BE7" s="45">
        <v>13.13</v>
      </c>
      <c r="BF7" s="45">
        <v>15.75</v>
      </c>
      <c r="BG7" s="45">
        <v>10.75</v>
      </c>
      <c r="BH7" s="45">
        <v>12.69</v>
      </c>
      <c r="BI7" s="45">
        <v>14.73</v>
      </c>
      <c r="BJ7" s="45">
        <v>16.989999999999998</v>
      </c>
      <c r="BK7" s="45">
        <v>12.5</v>
      </c>
      <c r="BL7" s="45">
        <v>14.76</v>
      </c>
      <c r="BM7" s="45">
        <v>17.130000000000003</v>
      </c>
      <c r="BN7" s="45">
        <v>19.75</v>
      </c>
      <c r="BP7" s="43" t="str">
        <f t="shared" si="3"/>
        <v>BRONZE2.001 a 3.000</v>
      </c>
      <c r="BQ7" s="44" t="s">
        <v>39</v>
      </c>
      <c r="BR7" s="44" t="s">
        <v>62</v>
      </c>
      <c r="BS7" s="45">
        <v>40.14</v>
      </c>
      <c r="BT7" s="45">
        <v>41</v>
      </c>
      <c r="BU7" s="45">
        <v>41.85</v>
      </c>
      <c r="BV7" s="45">
        <v>42.7</v>
      </c>
      <c r="BW7" s="45">
        <v>46.05</v>
      </c>
      <c r="BX7" s="45">
        <v>46.52</v>
      </c>
      <c r="BY7" s="45">
        <v>47</v>
      </c>
      <c r="BZ7" s="45">
        <v>47.47</v>
      </c>
      <c r="CA7" s="45">
        <v>79.47</v>
      </c>
      <c r="CB7" s="45">
        <v>119.62</v>
      </c>
      <c r="CC7" s="45">
        <v>145.97</v>
      </c>
      <c r="CD7" s="45">
        <v>172.33</v>
      </c>
      <c r="CE7" s="45">
        <v>96.67</v>
      </c>
      <c r="CF7" s="45">
        <v>133.41999999999999</v>
      </c>
      <c r="CG7" s="45">
        <v>157.46</v>
      </c>
      <c r="CH7" s="45">
        <v>181.51</v>
      </c>
      <c r="CI7" s="45">
        <v>115.08</v>
      </c>
      <c r="CJ7" s="45">
        <v>158.83000000000001</v>
      </c>
      <c r="CK7" s="45">
        <v>187.45</v>
      </c>
      <c r="CL7" s="45">
        <v>216.08</v>
      </c>
      <c r="CN7" s="43" t="str">
        <f t="shared" si="4"/>
        <v>Peso (Kg)</v>
      </c>
      <c r="CP7" s="46" t="s">
        <v>33</v>
      </c>
      <c r="CQ7" s="45" t="s">
        <v>12</v>
      </c>
      <c r="CR7" s="45" t="s">
        <v>13</v>
      </c>
      <c r="CS7" s="45" t="s">
        <v>14</v>
      </c>
      <c r="CT7" s="45" t="s">
        <v>15</v>
      </c>
      <c r="CU7" s="45" t="s">
        <v>16</v>
      </c>
      <c r="CV7" s="45" t="s">
        <v>17</v>
      </c>
      <c r="CW7" s="45" t="s">
        <v>18</v>
      </c>
      <c r="CX7" s="45" t="s">
        <v>19</v>
      </c>
      <c r="CZ7" s="43" t="str">
        <f t="shared" si="5"/>
        <v>BRONZE2.001 a 3.000</v>
      </c>
      <c r="DA7" s="44" t="s">
        <v>39</v>
      </c>
      <c r="DB7" s="46" t="s">
        <v>62</v>
      </c>
      <c r="DC7" s="45">
        <v>18</v>
      </c>
      <c r="DD7" s="45">
        <v>18.37</v>
      </c>
      <c r="DE7" s="45">
        <v>18.760000000000002</v>
      </c>
      <c r="DG7" s="43" t="str">
        <f t="shared" si="6"/>
        <v>BRONZEColeta Programada4209-9Mais de 10</v>
      </c>
      <c r="DH7" s="43" t="s">
        <v>39</v>
      </c>
      <c r="DI7" s="71" t="s">
        <v>64</v>
      </c>
      <c r="DJ7" s="68" t="s">
        <v>65</v>
      </c>
      <c r="DK7" s="59" t="s">
        <v>52</v>
      </c>
      <c r="DL7" s="22">
        <v>0</v>
      </c>
      <c r="DM7" s="60"/>
      <c r="DN7" s="60"/>
      <c r="DO7" s="60"/>
      <c r="DP7" s="60"/>
      <c r="DQ7" s="60"/>
      <c r="DR7" s="60" t="str">
        <f t="shared" si="7"/>
        <v>BRONZE2.001 a 3.000</v>
      </c>
      <c r="DS7" s="44" t="s">
        <v>39</v>
      </c>
      <c r="DT7" s="44" t="s">
        <v>62</v>
      </c>
      <c r="DU7" s="45">
        <v>19.170000000000002</v>
      </c>
      <c r="DV7" s="45">
        <v>19.579999999999998</v>
      </c>
      <c r="DW7" s="45">
        <v>19.989999999999998</v>
      </c>
      <c r="DX7" s="45">
        <v>20.399999999999999</v>
      </c>
      <c r="DY7" s="45">
        <v>29.25</v>
      </c>
      <c r="DZ7" s="45">
        <v>29.54</v>
      </c>
      <c r="EA7" s="45">
        <v>29.86</v>
      </c>
      <c r="EB7" s="45">
        <v>30.15</v>
      </c>
      <c r="EC7" s="45">
        <v>47.86</v>
      </c>
      <c r="ED7" s="45">
        <v>63.92</v>
      </c>
      <c r="EE7" s="45">
        <v>89.97</v>
      </c>
      <c r="EF7" s="45">
        <v>109.05</v>
      </c>
      <c r="EG7" s="45">
        <v>78.239999999999995</v>
      </c>
      <c r="EH7" s="45">
        <v>95.44</v>
      </c>
      <c r="EI7" s="45">
        <v>122.02</v>
      </c>
      <c r="EJ7" s="45">
        <v>142.93</v>
      </c>
      <c r="EL7" s="43" t="str">
        <f t="shared" si="8"/>
        <v>BRONZE3.001 a 4.000</v>
      </c>
      <c r="EM7" s="44" t="s">
        <v>39</v>
      </c>
      <c r="EN7" s="44" t="s">
        <v>68</v>
      </c>
      <c r="EO7" s="45">
        <v>23.47</v>
      </c>
      <c r="EP7" s="45">
        <v>24.47</v>
      </c>
      <c r="EQ7" s="45">
        <v>24.72</v>
      </c>
      <c r="ER7" s="45">
        <v>24.97</v>
      </c>
      <c r="ES7" s="45">
        <v>29.28</v>
      </c>
      <c r="ET7" s="45">
        <v>32.200000000000003</v>
      </c>
      <c r="EU7" s="45">
        <v>35.909999999999997</v>
      </c>
      <c r="EV7" s="45">
        <v>43.17</v>
      </c>
      <c r="EW7" s="45">
        <v>43.96</v>
      </c>
      <c r="EX7" s="45">
        <v>48.87</v>
      </c>
      <c r="EY7" s="45">
        <v>68.540000000000006</v>
      </c>
      <c r="EZ7" s="45">
        <v>88.38</v>
      </c>
    </row>
    <row r="8" spans="1:156" ht="15" x14ac:dyDescent="0.25">
      <c r="A8" s="42" t="s">
        <v>69</v>
      </c>
      <c r="B8" s="43" t="s">
        <v>67</v>
      </c>
      <c r="D8" s="43" t="str">
        <f t="shared" si="0"/>
        <v>BRONZE3.001 a 4.000</v>
      </c>
      <c r="E8" s="44" t="s">
        <v>39</v>
      </c>
      <c r="F8" s="44" t="s">
        <v>68</v>
      </c>
      <c r="G8" s="45">
        <v>19.399999999999999</v>
      </c>
      <c r="H8" s="45">
        <v>19.809999999999999</v>
      </c>
      <c r="I8" s="45">
        <v>20.23</v>
      </c>
      <c r="J8" s="45">
        <v>20.63</v>
      </c>
      <c r="K8" s="45">
        <v>31.29</v>
      </c>
      <c r="L8" s="45">
        <v>31.6</v>
      </c>
      <c r="M8" s="45">
        <v>31.92</v>
      </c>
      <c r="N8" s="45">
        <v>32.26</v>
      </c>
      <c r="O8" s="45">
        <v>54.18</v>
      </c>
      <c r="P8" s="45">
        <v>73.150000000000006</v>
      </c>
      <c r="Q8" s="45">
        <v>102.94</v>
      </c>
      <c r="R8" s="45">
        <v>124.61</v>
      </c>
      <c r="S8" s="45">
        <v>70.88</v>
      </c>
      <c r="T8" s="45">
        <v>87.82</v>
      </c>
      <c r="U8" s="45">
        <v>113.37</v>
      </c>
      <c r="V8" s="45">
        <v>133.09</v>
      </c>
      <c r="W8" s="45">
        <v>84.38</v>
      </c>
      <c r="X8" s="45">
        <v>104.55</v>
      </c>
      <c r="Y8" s="45">
        <v>134.96</v>
      </c>
      <c r="Z8" s="45">
        <v>158.44</v>
      </c>
      <c r="AB8" s="43" t="str">
        <f t="shared" si="1"/>
        <v>BRONZE4.001 a 5.000</v>
      </c>
      <c r="AC8" s="44" t="s">
        <v>39</v>
      </c>
      <c r="AD8" s="44" t="s">
        <v>70</v>
      </c>
      <c r="AE8" s="45">
        <v>24.63</v>
      </c>
      <c r="AF8" s="45">
        <v>25.66</v>
      </c>
      <c r="AG8" s="45">
        <v>25.93</v>
      </c>
      <c r="AH8" s="45">
        <v>26.19</v>
      </c>
      <c r="AI8" s="45">
        <v>30.59</v>
      </c>
      <c r="AJ8" s="45">
        <v>34.270000000000003</v>
      </c>
      <c r="AK8" s="45">
        <v>38.25</v>
      </c>
      <c r="AL8" s="45">
        <v>45.9</v>
      </c>
      <c r="AM8" s="45">
        <v>38.14</v>
      </c>
      <c r="AN8" s="45">
        <v>43.46</v>
      </c>
      <c r="AO8" s="45">
        <v>60.85</v>
      </c>
      <c r="AP8" s="45">
        <v>78.17</v>
      </c>
      <c r="AQ8" s="45">
        <v>44.35</v>
      </c>
      <c r="AR8" s="45">
        <v>50.53</v>
      </c>
      <c r="AS8" s="45">
        <v>70.75</v>
      </c>
      <c r="AT8" s="45">
        <v>90.9</v>
      </c>
      <c r="AV8" s="43" t="str">
        <f t="shared" si="2"/>
        <v>DIAMANTE 20 a 300</v>
      </c>
      <c r="AW8" s="44" t="s">
        <v>69</v>
      </c>
      <c r="AX8" t="s">
        <v>40</v>
      </c>
      <c r="AY8" s="45">
        <v>8.7200000000000006</v>
      </c>
      <c r="AZ8" s="45">
        <v>9.1</v>
      </c>
      <c r="BA8" s="45">
        <v>9.19</v>
      </c>
      <c r="BB8" s="45">
        <v>9.2799999999999994</v>
      </c>
      <c r="BC8" s="45">
        <v>10.4</v>
      </c>
      <c r="BD8" s="45">
        <v>11.64</v>
      </c>
      <c r="BE8" s="45">
        <v>13</v>
      </c>
      <c r="BF8" s="45">
        <v>15.59</v>
      </c>
      <c r="BG8" s="45">
        <v>10.64</v>
      </c>
      <c r="BH8" s="45">
        <v>12.56</v>
      </c>
      <c r="BI8" s="45">
        <v>14.58</v>
      </c>
      <c r="BJ8" s="45">
        <v>16.82</v>
      </c>
      <c r="BK8" s="45">
        <v>12.38</v>
      </c>
      <c r="BL8" s="45">
        <v>14.61</v>
      </c>
      <c r="BM8" s="45">
        <v>16.96</v>
      </c>
      <c r="BN8" s="45">
        <v>19.55</v>
      </c>
      <c r="BP8" s="43" t="str">
        <f t="shared" si="3"/>
        <v>BRONZE3.001 a 4.000</v>
      </c>
      <c r="BQ8" s="44" t="s">
        <v>39</v>
      </c>
      <c r="BR8" s="44" t="s">
        <v>68</v>
      </c>
      <c r="BS8" s="45">
        <v>43.64</v>
      </c>
      <c r="BT8" s="45">
        <v>44.57</v>
      </c>
      <c r="BU8" s="45">
        <v>45.5</v>
      </c>
      <c r="BV8" s="45">
        <v>46.43</v>
      </c>
      <c r="BW8" s="45">
        <v>50.56</v>
      </c>
      <c r="BX8" s="45">
        <v>51.09</v>
      </c>
      <c r="BY8" s="45">
        <v>51.61</v>
      </c>
      <c r="BZ8" s="45">
        <v>52.13</v>
      </c>
      <c r="CA8" s="45">
        <v>90.76</v>
      </c>
      <c r="CB8" s="45">
        <v>136.72</v>
      </c>
      <c r="CC8" s="45">
        <v>167.21</v>
      </c>
      <c r="CD8" s="45">
        <v>197.69</v>
      </c>
      <c r="CE8" s="45">
        <v>111.03</v>
      </c>
      <c r="CF8" s="45">
        <v>155.69999999999999</v>
      </c>
      <c r="CG8" s="45">
        <v>184.83</v>
      </c>
      <c r="CH8" s="45">
        <v>213.96</v>
      </c>
      <c r="CI8" s="45">
        <v>132.18</v>
      </c>
      <c r="CJ8" s="45">
        <v>185.36</v>
      </c>
      <c r="CK8" s="45">
        <v>220.03</v>
      </c>
      <c r="CL8" s="45">
        <v>254.71</v>
      </c>
      <c r="CN8" s="43" t="str">
        <f t="shared" si="4"/>
        <v>PRATAAté 1</v>
      </c>
      <c r="CO8" s="44" t="s">
        <v>48</v>
      </c>
      <c r="CP8" s="46" t="s">
        <v>42</v>
      </c>
      <c r="CQ8" s="45">
        <v>33.159999999999997</v>
      </c>
      <c r="CR8" s="45">
        <v>33.85</v>
      </c>
      <c r="CS8" s="45">
        <v>34.54</v>
      </c>
      <c r="CT8" s="45">
        <v>35.229999999999997</v>
      </c>
      <c r="CU8" s="45">
        <v>47.21</v>
      </c>
      <c r="CV8" s="45">
        <v>47.71</v>
      </c>
      <c r="CW8" s="45">
        <v>48.2</v>
      </c>
      <c r="CX8" s="45">
        <v>48.6</v>
      </c>
      <c r="CZ8" s="43" t="str">
        <f t="shared" si="5"/>
        <v>BRONZE3.001 a 4.000</v>
      </c>
      <c r="DA8" s="44" t="s">
        <v>39</v>
      </c>
      <c r="DB8" s="46" t="s">
        <v>68</v>
      </c>
      <c r="DC8" s="45">
        <v>19.8</v>
      </c>
      <c r="DD8" s="45">
        <v>20.21</v>
      </c>
      <c r="DE8" s="45">
        <v>20.63</v>
      </c>
      <c r="DG8" s="43" t="str">
        <f t="shared" si="6"/>
        <v>BRONZEColeta no mesmo dia4210-211 a 20</v>
      </c>
      <c r="DH8" s="43" t="s">
        <v>39</v>
      </c>
      <c r="DI8" s="70" t="s">
        <v>71</v>
      </c>
      <c r="DJ8" s="69" t="s">
        <v>72</v>
      </c>
      <c r="DK8" s="61" t="s">
        <v>73</v>
      </c>
      <c r="DL8" s="25" t="s">
        <v>74</v>
      </c>
      <c r="DM8" s="60"/>
      <c r="DN8" s="60"/>
      <c r="DO8" s="60"/>
      <c r="DP8" s="60"/>
      <c r="DQ8" s="60"/>
      <c r="DR8" s="60" t="str">
        <f t="shared" si="7"/>
        <v>BRONZE3.001 a 4.000</v>
      </c>
      <c r="DS8" s="44" t="s">
        <v>39</v>
      </c>
      <c r="DT8" s="44" t="s">
        <v>68</v>
      </c>
      <c r="DU8" s="45">
        <v>21.34</v>
      </c>
      <c r="DV8" s="45">
        <v>21.79</v>
      </c>
      <c r="DW8" s="45">
        <v>22.25</v>
      </c>
      <c r="DX8" s="45">
        <v>22.69</v>
      </c>
      <c r="DY8" s="45">
        <v>32.630000000000003</v>
      </c>
      <c r="DZ8" s="45">
        <v>32.96</v>
      </c>
      <c r="EA8" s="45">
        <v>33.29</v>
      </c>
      <c r="EB8" s="45">
        <v>33.65</v>
      </c>
      <c r="EC8" s="45">
        <v>55.21</v>
      </c>
      <c r="ED8" s="45">
        <v>73.349999999999994</v>
      </c>
      <c r="EE8" s="45">
        <v>103.22</v>
      </c>
      <c r="EF8" s="45">
        <v>125.21</v>
      </c>
      <c r="EG8" s="45">
        <v>85.63</v>
      </c>
      <c r="EH8" s="45">
        <v>104.94</v>
      </c>
      <c r="EI8" s="45">
        <v>135.34</v>
      </c>
      <c r="EJ8" s="45">
        <v>159.12</v>
      </c>
      <c r="EL8" s="43" t="str">
        <f t="shared" si="8"/>
        <v>BRONZE4.001 a 5.000</v>
      </c>
      <c r="EM8" s="44" t="s">
        <v>39</v>
      </c>
      <c r="EN8" s="44" t="s">
        <v>70</v>
      </c>
      <c r="EO8" s="45">
        <v>25.65</v>
      </c>
      <c r="EP8" s="45">
        <v>26.72</v>
      </c>
      <c r="EQ8" s="45">
        <v>27</v>
      </c>
      <c r="ER8" s="45">
        <v>27.27</v>
      </c>
      <c r="ES8" s="45">
        <v>32.130000000000003</v>
      </c>
      <c r="ET8" s="45">
        <v>34.619999999999997</v>
      </c>
      <c r="EU8" s="45">
        <v>38.58</v>
      </c>
      <c r="EV8" s="45">
        <v>46.47</v>
      </c>
      <c r="EW8" s="45">
        <v>47.93</v>
      </c>
      <c r="EX8" s="45">
        <v>51.79</v>
      </c>
      <c r="EY8" s="45">
        <v>71.38</v>
      </c>
      <c r="EZ8" s="45">
        <v>91.91</v>
      </c>
    </row>
    <row r="9" spans="1:156" ht="15" x14ac:dyDescent="0.25">
      <c r="A9" s="42" t="s">
        <v>75</v>
      </c>
      <c r="B9" s="43" t="s">
        <v>67</v>
      </c>
      <c r="D9" s="43" t="str">
        <f t="shared" si="0"/>
        <v>BRONZE4.001 a 5.000</v>
      </c>
      <c r="E9" s="44" t="s">
        <v>39</v>
      </c>
      <c r="F9" s="44" t="s">
        <v>70</v>
      </c>
      <c r="G9" s="45">
        <v>20.96</v>
      </c>
      <c r="H9" s="45">
        <v>21.41</v>
      </c>
      <c r="I9" s="45">
        <v>21.85</v>
      </c>
      <c r="J9" s="45">
        <v>22.29</v>
      </c>
      <c r="K9" s="45">
        <v>33.72</v>
      </c>
      <c r="L9" s="45">
        <v>34.06</v>
      </c>
      <c r="M9" s="45">
        <v>34.42</v>
      </c>
      <c r="N9" s="45">
        <v>34.75</v>
      </c>
      <c r="O9" s="45">
        <v>59.8</v>
      </c>
      <c r="P9" s="45">
        <v>80.73</v>
      </c>
      <c r="Q9" s="45">
        <v>113.62</v>
      </c>
      <c r="R9" s="45">
        <v>137.52000000000001</v>
      </c>
      <c r="S9" s="45">
        <v>85.73</v>
      </c>
      <c r="T9" s="45">
        <v>104.31</v>
      </c>
      <c r="U9" s="45">
        <v>132.46</v>
      </c>
      <c r="V9" s="45">
        <v>154.07</v>
      </c>
      <c r="W9" s="45">
        <v>102.06</v>
      </c>
      <c r="X9" s="45">
        <v>124.18</v>
      </c>
      <c r="Y9" s="45">
        <v>157.69</v>
      </c>
      <c r="Z9" s="45">
        <v>183.42</v>
      </c>
      <c r="AB9" s="43" t="str">
        <f t="shared" si="1"/>
        <v>BRONZE5.001 a 6.000</v>
      </c>
      <c r="AC9" s="44" t="s">
        <v>39</v>
      </c>
      <c r="AD9" s="44" t="s">
        <v>76</v>
      </c>
      <c r="AE9" s="45">
        <v>25.97</v>
      </c>
      <c r="AF9" s="45">
        <v>27.07</v>
      </c>
      <c r="AG9" s="45">
        <v>27.35</v>
      </c>
      <c r="AH9" s="45">
        <v>27.64</v>
      </c>
      <c r="AI9" s="45">
        <v>33.880000000000003</v>
      </c>
      <c r="AJ9" s="45">
        <v>38.97</v>
      </c>
      <c r="AK9" s="45">
        <v>44.47</v>
      </c>
      <c r="AL9" s="45">
        <v>55.06</v>
      </c>
      <c r="AM9" s="45">
        <v>44.2</v>
      </c>
      <c r="AN9" s="45">
        <v>50.72</v>
      </c>
      <c r="AO9" s="45">
        <v>69.430000000000007</v>
      </c>
      <c r="AP9" s="45">
        <v>89.28</v>
      </c>
      <c r="AQ9" s="45">
        <v>51.39</v>
      </c>
      <c r="AR9" s="45">
        <v>58.98</v>
      </c>
      <c r="AS9" s="45">
        <v>80.73</v>
      </c>
      <c r="AT9" s="45">
        <v>103.81</v>
      </c>
      <c r="AV9" s="43" t="str">
        <f t="shared" si="2"/>
        <v>DIAMANTE 30 a 300</v>
      </c>
      <c r="AW9" s="44" t="s">
        <v>75</v>
      </c>
      <c r="AX9" t="s">
        <v>40</v>
      </c>
      <c r="AY9" s="45">
        <v>8.6300000000000008</v>
      </c>
      <c r="AZ9" s="45">
        <v>9.01</v>
      </c>
      <c r="BA9" s="45">
        <v>9.09</v>
      </c>
      <c r="BB9" s="45">
        <v>9.18</v>
      </c>
      <c r="BC9" s="45">
        <v>10.29</v>
      </c>
      <c r="BD9" s="45">
        <v>11.52</v>
      </c>
      <c r="BE9" s="45">
        <v>12.87</v>
      </c>
      <c r="BF9" s="45">
        <v>15.44</v>
      </c>
      <c r="BG9" s="45">
        <v>10.54</v>
      </c>
      <c r="BH9" s="45">
        <v>12.44</v>
      </c>
      <c r="BI9" s="45">
        <v>14.44</v>
      </c>
      <c r="BJ9" s="45">
        <v>16.649999999999999</v>
      </c>
      <c r="BK9" s="45">
        <v>12.25</v>
      </c>
      <c r="BL9" s="45">
        <v>14.46</v>
      </c>
      <c r="BM9" s="45">
        <v>16.79</v>
      </c>
      <c r="BN9" s="45">
        <v>19.36</v>
      </c>
      <c r="BP9" s="43" t="str">
        <f t="shared" si="3"/>
        <v>BRONZE4.001 a 5.000</v>
      </c>
      <c r="BQ9" s="44" t="s">
        <v>39</v>
      </c>
      <c r="BR9" s="44" t="s">
        <v>70</v>
      </c>
      <c r="BS9" s="45">
        <v>47.14</v>
      </c>
      <c r="BT9" s="45">
        <v>48.14</v>
      </c>
      <c r="BU9" s="45">
        <v>49.15</v>
      </c>
      <c r="BV9" s="45">
        <v>50.15</v>
      </c>
      <c r="BW9" s="45">
        <v>54.52</v>
      </c>
      <c r="BX9" s="45">
        <v>55.08</v>
      </c>
      <c r="BY9" s="45">
        <v>55.64</v>
      </c>
      <c r="BZ9" s="45">
        <v>56.2</v>
      </c>
      <c r="CA9" s="45">
        <v>102.63</v>
      </c>
      <c r="CB9" s="45">
        <v>153.83000000000001</v>
      </c>
      <c r="CC9" s="45">
        <v>188.27</v>
      </c>
      <c r="CD9" s="45">
        <v>222.71</v>
      </c>
      <c r="CE9" s="45">
        <v>125.11</v>
      </c>
      <c r="CF9" s="45">
        <v>178.08</v>
      </c>
      <c r="CG9" s="45">
        <v>212.1</v>
      </c>
      <c r="CH9" s="45">
        <v>246.11</v>
      </c>
      <c r="CI9" s="45">
        <v>148.94</v>
      </c>
      <c r="CJ9" s="45">
        <v>212</v>
      </c>
      <c r="CK9" s="45">
        <v>252.5</v>
      </c>
      <c r="CL9" s="45">
        <v>292.99</v>
      </c>
      <c r="CN9" s="43" t="str">
        <f t="shared" si="4"/>
        <v>PRATA1 a 5</v>
      </c>
      <c r="CO9" s="44" t="s">
        <v>48</v>
      </c>
      <c r="CP9" s="46" t="s">
        <v>51</v>
      </c>
      <c r="CQ9" s="45">
        <v>43.25</v>
      </c>
      <c r="CR9" s="45">
        <v>44.14</v>
      </c>
      <c r="CS9" s="45">
        <v>45.04</v>
      </c>
      <c r="CT9" s="45">
        <v>45.93</v>
      </c>
      <c r="CU9" s="45">
        <v>60.27</v>
      </c>
      <c r="CV9" s="45">
        <v>60.87</v>
      </c>
      <c r="CW9" s="45">
        <v>61.46</v>
      </c>
      <c r="CX9" s="45">
        <v>62.05</v>
      </c>
      <c r="CZ9" s="43" t="str">
        <f t="shared" si="5"/>
        <v>BRONZE4.001 a 5.000</v>
      </c>
      <c r="DA9" s="44" t="s">
        <v>39</v>
      </c>
      <c r="DB9" s="46" t="s">
        <v>70</v>
      </c>
      <c r="DC9" s="45">
        <v>21.8</v>
      </c>
      <c r="DD9" s="45">
        <v>22.25</v>
      </c>
      <c r="DE9" s="45">
        <v>22.72</v>
      </c>
      <c r="DG9" s="43" t="str">
        <f t="shared" si="6"/>
        <v>BRONZEColeta no mesmo dia4210-221 a 30</v>
      </c>
      <c r="DH9" s="43" t="s">
        <v>39</v>
      </c>
      <c r="DI9" s="70" t="s">
        <v>71</v>
      </c>
      <c r="DJ9" s="69" t="s">
        <v>72</v>
      </c>
      <c r="DK9" s="59" t="s">
        <v>77</v>
      </c>
      <c r="DL9" s="22" t="s">
        <v>78</v>
      </c>
      <c r="DM9" s="60"/>
      <c r="DN9" s="28" t="s">
        <v>79</v>
      </c>
      <c r="DO9" s="30" t="s">
        <v>80</v>
      </c>
      <c r="DP9"/>
      <c r="DQ9" s="60"/>
      <c r="DR9" s="60" t="str">
        <f t="shared" si="7"/>
        <v>BRONZE4.001 a 5.000</v>
      </c>
      <c r="DS9" s="44" t="s">
        <v>39</v>
      </c>
      <c r="DT9" s="44" t="s">
        <v>70</v>
      </c>
      <c r="DU9" s="45">
        <v>22.81</v>
      </c>
      <c r="DV9" s="45">
        <v>23.3</v>
      </c>
      <c r="DW9" s="45">
        <v>23.77</v>
      </c>
      <c r="DX9" s="45">
        <v>24.25</v>
      </c>
      <c r="DY9" s="45">
        <v>35</v>
      </c>
      <c r="DZ9" s="45">
        <v>35.35</v>
      </c>
      <c r="EA9" s="45">
        <v>35.72</v>
      </c>
      <c r="EB9" s="45">
        <v>36.07</v>
      </c>
      <c r="EC9" s="45">
        <v>60.81</v>
      </c>
      <c r="ED9" s="45">
        <v>80.92</v>
      </c>
      <c r="EE9" s="45">
        <v>113.9</v>
      </c>
      <c r="EF9" s="45">
        <v>138.1</v>
      </c>
      <c r="EG9" s="45">
        <v>103.39</v>
      </c>
      <c r="EH9" s="45">
        <v>124.59</v>
      </c>
      <c r="EI9" s="45">
        <v>158.08000000000001</v>
      </c>
      <c r="EJ9" s="45">
        <v>184.12</v>
      </c>
      <c r="EL9" s="43" t="str">
        <f t="shared" si="8"/>
        <v>BRONZE5.001 a 6.000</v>
      </c>
      <c r="EM9" s="44" t="s">
        <v>39</v>
      </c>
      <c r="EN9" s="44" t="s">
        <v>76</v>
      </c>
      <c r="EO9" s="45">
        <v>26.58</v>
      </c>
      <c r="EP9" s="45">
        <v>27.71</v>
      </c>
      <c r="EQ9" s="45">
        <v>28</v>
      </c>
      <c r="ER9" s="45">
        <v>28.29</v>
      </c>
      <c r="ES9" s="45">
        <v>34.86</v>
      </c>
      <c r="ET9" s="45">
        <v>39.200000000000003</v>
      </c>
      <c r="EU9" s="45">
        <v>44.69</v>
      </c>
      <c r="EV9" s="45">
        <v>55.45</v>
      </c>
      <c r="EW9" s="45">
        <v>53.76</v>
      </c>
      <c r="EX9" s="45">
        <v>59.82</v>
      </c>
      <c r="EY9" s="45">
        <v>81.14</v>
      </c>
      <c r="EZ9" s="45">
        <v>104.47</v>
      </c>
    </row>
    <row r="10" spans="1:156" ht="15" x14ac:dyDescent="0.25">
      <c r="A10" s="42" t="s">
        <v>81</v>
      </c>
      <c r="B10" s="43" t="s">
        <v>67</v>
      </c>
      <c r="D10" s="43" t="str">
        <f t="shared" si="0"/>
        <v>BRONZE5.001 a 6.000</v>
      </c>
      <c r="E10" s="44" t="s">
        <v>39</v>
      </c>
      <c r="F10" s="44" t="s">
        <v>76</v>
      </c>
      <c r="G10" s="45">
        <v>22.27</v>
      </c>
      <c r="H10" s="45">
        <v>22.74</v>
      </c>
      <c r="I10" s="45">
        <v>23.23</v>
      </c>
      <c r="J10" s="45">
        <v>23.71</v>
      </c>
      <c r="K10" s="45">
        <v>36.42</v>
      </c>
      <c r="L10" s="45">
        <v>36.81</v>
      </c>
      <c r="M10" s="45">
        <v>37.17</v>
      </c>
      <c r="N10" s="45">
        <v>37.549999999999997</v>
      </c>
      <c r="O10" s="45">
        <v>65.56</v>
      </c>
      <c r="P10" s="45">
        <v>88.51</v>
      </c>
      <c r="Q10" s="45">
        <v>124.56</v>
      </c>
      <c r="R10" s="45">
        <v>150.77000000000001</v>
      </c>
      <c r="S10" s="45">
        <v>90.58</v>
      </c>
      <c r="T10" s="45">
        <v>110.86</v>
      </c>
      <c r="U10" s="45">
        <v>141.66</v>
      </c>
      <c r="V10" s="45">
        <v>165.22</v>
      </c>
      <c r="W10" s="45">
        <v>107.83</v>
      </c>
      <c r="X10" s="45">
        <v>131.97999999999999</v>
      </c>
      <c r="Y10" s="45">
        <v>168.64</v>
      </c>
      <c r="Z10" s="45">
        <v>196.69</v>
      </c>
      <c r="AB10" s="43" t="str">
        <f t="shared" si="1"/>
        <v>BRONZE6.001 a 7.000</v>
      </c>
      <c r="AC10" s="44" t="s">
        <v>39</v>
      </c>
      <c r="AD10" s="44" t="s">
        <v>82</v>
      </c>
      <c r="AE10" s="45">
        <v>27.44</v>
      </c>
      <c r="AF10" s="45">
        <v>28.6</v>
      </c>
      <c r="AG10" s="45">
        <v>28.9</v>
      </c>
      <c r="AH10" s="45">
        <v>29.19</v>
      </c>
      <c r="AI10" s="45">
        <v>37.409999999999997</v>
      </c>
      <c r="AJ10" s="45">
        <v>43.04</v>
      </c>
      <c r="AK10" s="45">
        <v>49.11</v>
      </c>
      <c r="AL10" s="45">
        <v>60.8</v>
      </c>
      <c r="AM10" s="45">
        <v>47.23</v>
      </c>
      <c r="AN10" s="45">
        <v>54.21</v>
      </c>
      <c r="AO10" s="45">
        <v>73.400000000000006</v>
      </c>
      <c r="AP10" s="45">
        <v>94.21</v>
      </c>
      <c r="AQ10" s="45">
        <v>54.92</v>
      </c>
      <c r="AR10" s="45">
        <v>63.03</v>
      </c>
      <c r="AS10" s="45">
        <v>85.35</v>
      </c>
      <c r="AT10" s="45">
        <v>109.55</v>
      </c>
      <c r="AV10" s="43" t="str">
        <f t="shared" si="2"/>
        <v>DIAMANTE 40 a 300</v>
      </c>
      <c r="AW10" s="44" t="s">
        <v>81</v>
      </c>
      <c r="AX10" t="s">
        <v>40</v>
      </c>
      <c r="AY10" s="45">
        <v>8.5500000000000007</v>
      </c>
      <c r="AZ10" s="45">
        <v>8.91</v>
      </c>
      <c r="BA10" s="45">
        <v>9</v>
      </c>
      <c r="BB10" s="45">
        <v>9.09</v>
      </c>
      <c r="BC10" s="45">
        <v>10.19</v>
      </c>
      <c r="BD10" s="45">
        <v>11.41</v>
      </c>
      <c r="BE10" s="45">
        <v>12.74</v>
      </c>
      <c r="BF10" s="45">
        <v>15.28</v>
      </c>
      <c r="BG10" s="45">
        <v>10.43</v>
      </c>
      <c r="BH10" s="45">
        <v>12.31</v>
      </c>
      <c r="BI10" s="45">
        <v>14.29</v>
      </c>
      <c r="BJ10" s="45">
        <v>16.48</v>
      </c>
      <c r="BK10" s="45">
        <v>12.13</v>
      </c>
      <c r="BL10" s="45">
        <v>14.32</v>
      </c>
      <c r="BM10" s="45">
        <v>16.62</v>
      </c>
      <c r="BN10" s="45">
        <v>19.16</v>
      </c>
      <c r="BP10" s="43" t="str">
        <f t="shared" si="3"/>
        <v>BRONZE5.001 a 6.000</v>
      </c>
      <c r="BQ10" s="44" t="s">
        <v>39</v>
      </c>
      <c r="BR10" s="44" t="s">
        <v>76</v>
      </c>
      <c r="BS10" s="45">
        <v>50.42</v>
      </c>
      <c r="BT10" s="45">
        <v>51.5</v>
      </c>
      <c r="BU10" s="45">
        <v>52.57</v>
      </c>
      <c r="BV10" s="45">
        <v>53.64</v>
      </c>
      <c r="BW10" s="45">
        <v>58.92</v>
      </c>
      <c r="BX10" s="45">
        <v>59.52</v>
      </c>
      <c r="BY10" s="45">
        <v>60.13</v>
      </c>
      <c r="BZ10" s="45">
        <v>60.74</v>
      </c>
      <c r="CA10" s="45">
        <v>114.03</v>
      </c>
      <c r="CB10" s="45">
        <v>171.4</v>
      </c>
      <c r="CC10" s="45">
        <v>209.74</v>
      </c>
      <c r="CD10" s="45">
        <v>248.08</v>
      </c>
      <c r="CE10" s="45">
        <v>139.09</v>
      </c>
      <c r="CF10" s="45">
        <v>200.66</v>
      </c>
      <c r="CG10" s="45">
        <v>239.71</v>
      </c>
      <c r="CH10" s="45">
        <v>278.75</v>
      </c>
      <c r="CI10" s="45">
        <v>165.58</v>
      </c>
      <c r="CJ10" s="45">
        <v>238.88</v>
      </c>
      <c r="CK10" s="45">
        <v>285.37</v>
      </c>
      <c r="CL10" s="45">
        <v>331.85</v>
      </c>
      <c r="CN10" s="43" t="str">
        <f t="shared" si="4"/>
        <v>PRATA5 a 10</v>
      </c>
      <c r="CO10" s="44" t="s">
        <v>48</v>
      </c>
      <c r="CP10" s="46" t="s">
        <v>56</v>
      </c>
      <c r="CQ10" s="45">
        <v>64.13</v>
      </c>
      <c r="CR10" s="45">
        <v>65.52</v>
      </c>
      <c r="CS10" s="45">
        <v>66.900000000000006</v>
      </c>
      <c r="CT10" s="45">
        <v>68.19</v>
      </c>
      <c r="CU10" s="45">
        <v>81.95</v>
      </c>
      <c r="CV10" s="45">
        <v>82.74</v>
      </c>
      <c r="CW10" s="45">
        <v>83.64</v>
      </c>
      <c r="CX10" s="45">
        <v>84.43</v>
      </c>
      <c r="CZ10" s="43" t="str">
        <f t="shared" si="5"/>
        <v>BRONZE5.001 a 6.000</v>
      </c>
      <c r="DA10" s="44" t="s">
        <v>39</v>
      </c>
      <c r="DB10" s="46" t="s">
        <v>76</v>
      </c>
      <c r="DC10" s="45">
        <v>25.4</v>
      </c>
      <c r="DD10" s="45">
        <v>25.92</v>
      </c>
      <c r="DE10" s="45">
        <v>26.47</v>
      </c>
      <c r="DG10" s="43" t="str">
        <f t="shared" si="6"/>
        <v>BRONZEColeta no mesmo dia4210-231 a 40</v>
      </c>
      <c r="DH10" s="43" t="s">
        <v>39</v>
      </c>
      <c r="DI10" s="70" t="s">
        <v>71</v>
      </c>
      <c r="DJ10" s="69" t="s">
        <v>72</v>
      </c>
      <c r="DK10" s="61" t="s">
        <v>83</v>
      </c>
      <c r="DL10" s="25" t="s">
        <v>78</v>
      </c>
      <c r="DM10" s="60"/>
      <c r="DN10" s="59" t="s">
        <v>84</v>
      </c>
      <c r="DO10" s="62">
        <v>0.09</v>
      </c>
      <c r="DP10"/>
      <c r="DQ10" s="60"/>
      <c r="DR10" s="60" t="str">
        <f t="shared" si="7"/>
        <v>BRONZE5.001 a 6.000</v>
      </c>
      <c r="DS10" s="44" t="s">
        <v>39</v>
      </c>
      <c r="DT10" s="44" t="s">
        <v>76</v>
      </c>
      <c r="DU10" s="45">
        <v>23.211455999999998</v>
      </c>
      <c r="DV10" s="45">
        <v>23.710080000000001</v>
      </c>
      <c r="DW10" s="45">
        <v>24.188352000000002</v>
      </c>
      <c r="DX10" s="45">
        <v>24.6768</v>
      </c>
      <c r="DY10" s="45">
        <v>35.93</v>
      </c>
      <c r="DZ10" s="45">
        <v>36.32</v>
      </c>
      <c r="EA10" s="45">
        <v>36.67</v>
      </c>
      <c r="EB10" s="45">
        <v>37.049999999999997</v>
      </c>
      <c r="EC10" s="45">
        <v>65.17</v>
      </c>
      <c r="ED10" s="45">
        <v>88.43</v>
      </c>
      <c r="EE10" s="45">
        <v>124.45</v>
      </c>
      <c r="EF10" s="45">
        <v>150.54</v>
      </c>
      <c r="EG10" s="45">
        <v>107.33</v>
      </c>
      <c r="EH10" s="45">
        <v>131.83000000000001</v>
      </c>
      <c r="EI10" s="45">
        <v>168.49</v>
      </c>
      <c r="EJ10" s="45">
        <v>196.43</v>
      </c>
      <c r="EL10" s="43" t="str">
        <f t="shared" si="8"/>
        <v>BRONZE6.001 a 7.000</v>
      </c>
      <c r="EM10" s="44" t="s">
        <v>39</v>
      </c>
      <c r="EN10" s="44" t="s">
        <v>82</v>
      </c>
      <c r="EO10" s="45">
        <v>27.11</v>
      </c>
      <c r="EP10" s="45">
        <v>28.25</v>
      </c>
      <c r="EQ10" s="45">
        <v>28.55</v>
      </c>
      <c r="ER10" s="45">
        <v>28.84</v>
      </c>
      <c r="ES10" s="45">
        <v>36.86</v>
      </c>
      <c r="ET10" s="45">
        <v>42.91</v>
      </c>
      <c r="EU10" s="45">
        <v>48.99</v>
      </c>
      <c r="EV10" s="45">
        <v>60.58</v>
      </c>
      <c r="EW10" s="45">
        <v>53.62</v>
      </c>
      <c r="EX10" s="45">
        <v>62.57</v>
      </c>
      <c r="EY10" s="45">
        <v>85.13</v>
      </c>
      <c r="EZ10" s="45">
        <v>109.19</v>
      </c>
    </row>
    <row r="11" spans="1:156" ht="15" x14ac:dyDescent="0.25">
      <c r="A11" s="42" t="s">
        <v>85</v>
      </c>
      <c r="B11" s="43" t="s">
        <v>67</v>
      </c>
      <c r="D11" s="43" t="str">
        <f t="shared" si="0"/>
        <v>BRONZE6.001 a 7.000</v>
      </c>
      <c r="E11" s="44" t="s">
        <v>39</v>
      </c>
      <c r="F11" s="44" t="s">
        <v>82</v>
      </c>
      <c r="G11" s="45">
        <v>23.69</v>
      </c>
      <c r="H11" s="45">
        <v>24.18</v>
      </c>
      <c r="I11" s="45">
        <v>24.69</v>
      </c>
      <c r="J11" s="45">
        <v>25.19</v>
      </c>
      <c r="K11" s="45">
        <v>39</v>
      </c>
      <c r="L11" s="45">
        <v>39.39</v>
      </c>
      <c r="M11" s="45">
        <v>39.81</v>
      </c>
      <c r="N11" s="45">
        <v>40.21</v>
      </c>
      <c r="O11" s="45">
        <v>72.34</v>
      </c>
      <c r="P11" s="45">
        <v>97.66</v>
      </c>
      <c r="Q11" s="45">
        <v>137.44</v>
      </c>
      <c r="R11" s="45">
        <v>166.38</v>
      </c>
      <c r="S11" s="45">
        <v>96.28</v>
      </c>
      <c r="T11" s="45">
        <v>118.56</v>
      </c>
      <c r="U11" s="45">
        <v>152.47</v>
      </c>
      <c r="V11" s="45">
        <v>178.31</v>
      </c>
      <c r="W11" s="45">
        <v>114.62</v>
      </c>
      <c r="X11" s="45">
        <v>141.13999999999999</v>
      </c>
      <c r="Y11" s="45">
        <v>181.51</v>
      </c>
      <c r="Z11" s="45">
        <v>212.27</v>
      </c>
      <c r="AB11" s="43" t="str">
        <f t="shared" si="1"/>
        <v>BRONZE7.001 a 8.000</v>
      </c>
      <c r="AC11" s="44" t="s">
        <v>39</v>
      </c>
      <c r="AD11" s="44" t="s">
        <v>86</v>
      </c>
      <c r="AE11" s="45">
        <v>28.83</v>
      </c>
      <c r="AF11" s="45">
        <v>30.06</v>
      </c>
      <c r="AG11" s="45">
        <v>30.37</v>
      </c>
      <c r="AH11" s="45">
        <v>30.68</v>
      </c>
      <c r="AI11" s="45">
        <v>40.76</v>
      </c>
      <c r="AJ11" s="45">
        <v>46.88</v>
      </c>
      <c r="AK11" s="45">
        <v>53.5</v>
      </c>
      <c r="AL11" s="45">
        <v>66.239999999999995</v>
      </c>
      <c r="AM11" s="45">
        <v>60.85</v>
      </c>
      <c r="AN11" s="45">
        <v>68.27</v>
      </c>
      <c r="AO11" s="45">
        <v>87.94</v>
      </c>
      <c r="AP11" s="45">
        <v>109.64</v>
      </c>
      <c r="AQ11" s="45">
        <v>70.760000000000005</v>
      </c>
      <c r="AR11" s="45">
        <v>79.38</v>
      </c>
      <c r="AS11" s="45">
        <v>102.25</v>
      </c>
      <c r="AT11" s="45">
        <v>127.49</v>
      </c>
      <c r="AV11" s="43" t="str">
        <f t="shared" si="2"/>
        <v>INFINITE 10 a 300</v>
      </c>
      <c r="AW11" s="44" t="s">
        <v>85</v>
      </c>
      <c r="AX11" t="s">
        <v>40</v>
      </c>
      <c r="AY11" s="45">
        <v>8.4600000000000009</v>
      </c>
      <c r="AZ11" s="45">
        <v>8.82</v>
      </c>
      <c r="BA11" s="45">
        <v>8.91</v>
      </c>
      <c r="BB11" s="45">
        <v>9</v>
      </c>
      <c r="BC11" s="45">
        <v>10.08</v>
      </c>
      <c r="BD11" s="45">
        <v>11.29</v>
      </c>
      <c r="BE11" s="45">
        <v>12.6</v>
      </c>
      <c r="BF11" s="45">
        <v>15.12</v>
      </c>
      <c r="BG11" s="45">
        <v>10.32</v>
      </c>
      <c r="BH11" s="45">
        <v>12.18</v>
      </c>
      <c r="BI11" s="45">
        <v>14.14</v>
      </c>
      <c r="BJ11" s="45">
        <v>16.309999999999999</v>
      </c>
      <c r="BK11" s="45">
        <v>12</v>
      </c>
      <c r="BL11" s="45">
        <v>14.17</v>
      </c>
      <c r="BM11" s="45">
        <v>16.440000000000001</v>
      </c>
      <c r="BN11" s="45">
        <v>18.96</v>
      </c>
      <c r="BP11" s="43" t="str">
        <f t="shared" si="3"/>
        <v>BRONZE6.001 a 7.000</v>
      </c>
      <c r="BQ11" s="44" t="s">
        <v>39</v>
      </c>
      <c r="BR11" s="44" t="s">
        <v>82</v>
      </c>
      <c r="BS11" s="45">
        <v>54.36</v>
      </c>
      <c r="BT11" s="45">
        <v>55.52</v>
      </c>
      <c r="BU11" s="45">
        <v>56.67</v>
      </c>
      <c r="BV11" s="45">
        <v>57.83</v>
      </c>
      <c r="BW11" s="45">
        <v>62.64</v>
      </c>
      <c r="BX11" s="45">
        <v>63.29</v>
      </c>
      <c r="BY11" s="45">
        <v>63.93</v>
      </c>
      <c r="BZ11" s="45">
        <v>64.58</v>
      </c>
      <c r="CA11" s="45">
        <v>125.43</v>
      </c>
      <c r="CB11" s="45">
        <v>188.62</v>
      </c>
      <c r="CC11" s="45">
        <v>230.85</v>
      </c>
      <c r="CD11" s="45">
        <v>273.08999999999997</v>
      </c>
      <c r="CE11" s="45">
        <v>152.96</v>
      </c>
      <c r="CF11" s="45">
        <v>222.75</v>
      </c>
      <c r="CG11" s="45">
        <v>266.88</v>
      </c>
      <c r="CH11" s="45">
        <v>311.01</v>
      </c>
      <c r="CI11" s="45">
        <v>182.1</v>
      </c>
      <c r="CJ11" s="45">
        <v>265.18</v>
      </c>
      <c r="CK11" s="45">
        <v>317.72000000000003</v>
      </c>
      <c r="CL11" s="45">
        <v>370.25</v>
      </c>
      <c r="CN11" s="43" t="str">
        <f t="shared" si="4"/>
        <v>PRATAKg Adicional</v>
      </c>
      <c r="CO11" s="44" t="s">
        <v>48</v>
      </c>
      <c r="CP11" s="46" t="s">
        <v>63</v>
      </c>
      <c r="CQ11" s="45">
        <v>6.24</v>
      </c>
      <c r="CR11" s="45">
        <v>6.44</v>
      </c>
      <c r="CS11" s="45">
        <v>6.53</v>
      </c>
      <c r="CT11" s="45">
        <v>6.63</v>
      </c>
      <c r="CU11" s="45">
        <v>8.32</v>
      </c>
      <c r="CV11" s="45">
        <v>8.42</v>
      </c>
      <c r="CW11" s="45">
        <v>8.51</v>
      </c>
      <c r="CX11" s="45">
        <v>8.51</v>
      </c>
      <c r="CZ11" s="43" t="str">
        <f t="shared" si="5"/>
        <v>BRONZE6.001 a 7.000</v>
      </c>
      <c r="DA11" s="44" t="s">
        <v>39</v>
      </c>
      <c r="DB11" s="46" t="s">
        <v>82</v>
      </c>
      <c r="DC11" s="45">
        <v>30.2</v>
      </c>
      <c r="DD11" s="45">
        <v>30.82</v>
      </c>
      <c r="DE11" s="45">
        <v>31.47</v>
      </c>
      <c r="DG11" s="43" t="str">
        <f t="shared" si="6"/>
        <v>BRONZEColeta no mesmo dia4210-241 a 50</v>
      </c>
      <c r="DH11" s="43" t="s">
        <v>39</v>
      </c>
      <c r="DI11" s="70" t="s">
        <v>71</v>
      </c>
      <c r="DJ11" s="69" t="s">
        <v>72</v>
      </c>
      <c r="DK11" s="59" t="s">
        <v>87</v>
      </c>
      <c r="DL11" s="22" t="s">
        <v>88</v>
      </c>
      <c r="DM11" s="60"/>
      <c r="DN11" s="61" t="s">
        <v>89</v>
      </c>
      <c r="DO11" s="63">
        <v>0.18</v>
      </c>
      <c r="DP11"/>
      <c r="DQ11" s="60"/>
      <c r="DR11" s="60" t="str">
        <f t="shared" si="7"/>
        <v>BRONZE6.001 a 7.000</v>
      </c>
      <c r="DS11" s="44" t="s">
        <v>39</v>
      </c>
      <c r="DT11" s="44" t="s">
        <v>82</v>
      </c>
      <c r="DU11" s="45">
        <v>23.619977625600001</v>
      </c>
      <c r="DV11" s="45">
        <v>24.127377408000005</v>
      </c>
      <c r="DW11" s="45">
        <v>24.614066995200002</v>
      </c>
      <c r="DX11" s="45">
        <v>25.11111168</v>
      </c>
      <c r="DY11" s="45">
        <v>38.46</v>
      </c>
      <c r="DZ11" s="45">
        <v>38.840000000000003</v>
      </c>
      <c r="EA11" s="45">
        <v>39.26</v>
      </c>
      <c r="EB11" s="45">
        <v>39.65</v>
      </c>
      <c r="EC11" s="45">
        <v>71.89</v>
      </c>
      <c r="ED11" s="45">
        <v>97.57</v>
      </c>
      <c r="EE11" s="45">
        <v>137.32</v>
      </c>
      <c r="EF11" s="45">
        <v>166.12</v>
      </c>
      <c r="EG11" s="45">
        <v>114.07</v>
      </c>
      <c r="EH11" s="45">
        <v>140.97</v>
      </c>
      <c r="EI11" s="45">
        <v>181.34</v>
      </c>
      <c r="EJ11" s="45">
        <v>211.97</v>
      </c>
      <c r="EL11" s="43" t="str">
        <f t="shared" si="8"/>
        <v>BRONZE7.001 a 8.000</v>
      </c>
      <c r="EM11" s="44" t="s">
        <v>39</v>
      </c>
      <c r="EN11" s="44" t="s">
        <v>86</v>
      </c>
      <c r="EO11" s="45">
        <v>28.45</v>
      </c>
      <c r="EP11" s="45">
        <v>29.67</v>
      </c>
      <c r="EQ11" s="45">
        <v>29.97</v>
      </c>
      <c r="ER11" s="45">
        <v>30.28</v>
      </c>
      <c r="ES11" s="45">
        <v>40.11</v>
      </c>
      <c r="ET11" s="45">
        <v>46.73</v>
      </c>
      <c r="EU11" s="45">
        <v>53.35</v>
      </c>
      <c r="EV11" s="45">
        <v>65.98</v>
      </c>
      <c r="EW11" s="45">
        <v>68.95</v>
      </c>
      <c r="EX11" s="45">
        <v>78.75</v>
      </c>
      <c r="EY11" s="45">
        <v>101.96</v>
      </c>
      <c r="EZ11" s="45">
        <v>127.04</v>
      </c>
    </row>
    <row r="12" spans="1:156" ht="15" x14ac:dyDescent="0.25">
      <c r="A12" s="42" t="s">
        <v>90</v>
      </c>
      <c r="B12" s="43" t="s">
        <v>67</v>
      </c>
      <c r="D12" s="43" t="str">
        <f t="shared" si="0"/>
        <v>BRONZE7.001 a 8.000</v>
      </c>
      <c r="E12" s="44" t="s">
        <v>39</v>
      </c>
      <c r="F12" s="44" t="s">
        <v>86</v>
      </c>
      <c r="G12" s="45">
        <v>25.03</v>
      </c>
      <c r="H12" s="45">
        <v>25.56</v>
      </c>
      <c r="I12" s="45">
        <v>26.1</v>
      </c>
      <c r="J12" s="45">
        <v>26.63</v>
      </c>
      <c r="K12" s="45">
        <v>41.71</v>
      </c>
      <c r="L12" s="45">
        <v>42.16</v>
      </c>
      <c r="M12" s="45">
        <v>42.57</v>
      </c>
      <c r="N12" s="45">
        <v>43.01</v>
      </c>
      <c r="O12" s="45">
        <v>79.239999999999995</v>
      </c>
      <c r="P12" s="45">
        <v>106.99</v>
      </c>
      <c r="Q12" s="45">
        <v>150.57</v>
      </c>
      <c r="R12" s="45">
        <v>182.28</v>
      </c>
      <c r="S12" s="45">
        <v>107.15</v>
      </c>
      <c r="T12" s="45">
        <v>131.47</v>
      </c>
      <c r="U12" s="45">
        <v>168.6</v>
      </c>
      <c r="V12" s="45">
        <v>196.75</v>
      </c>
      <c r="W12" s="45">
        <v>127.56</v>
      </c>
      <c r="X12" s="45">
        <v>156.51</v>
      </c>
      <c r="Y12" s="45">
        <v>200.71</v>
      </c>
      <c r="Z12" s="45">
        <v>234.23</v>
      </c>
      <c r="AB12" s="43" t="str">
        <f t="shared" si="1"/>
        <v>BRONZE8.001 a 9.000</v>
      </c>
      <c r="AC12" s="44" t="s">
        <v>39</v>
      </c>
      <c r="AD12" s="44" t="s">
        <v>91</v>
      </c>
      <c r="AE12" s="45">
        <v>29.67</v>
      </c>
      <c r="AF12" s="45">
        <v>30.94</v>
      </c>
      <c r="AG12" s="45">
        <v>31.25</v>
      </c>
      <c r="AH12" s="45">
        <v>31.56</v>
      </c>
      <c r="AI12" s="45">
        <v>42.76</v>
      </c>
      <c r="AJ12" s="45">
        <v>49.18</v>
      </c>
      <c r="AK12" s="45">
        <v>56.12</v>
      </c>
      <c r="AL12" s="45">
        <v>69.48</v>
      </c>
      <c r="AM12" s="45">
        <v>62.57</v>
      </c>
      <c r="AN12" s="45">
        <v>70.239999999999995</v>
      </c>
      <c r="AO12" s="45">
        <v>90.2</v>
      </c>
      <c r="AP12" s="45">
        <v>112.44</v>
      </c>
      <c r="AQ12" s="45">
        <v>72.760000000000005</v>
      </c>
      <c r="AR12" s="45">
        <v>81.680000000000007</v>
      </c>
      <c r="AS12" s="45">
        <v>104.88</v>
      </c>
      <c r="AT12" s="45">
        <v>130.74</v>
      </c>
      <c r="AV12" s="43" t="str">
        <f t="shared" si="2"/>
        <v>INFINITE 20 a 300</v>
      </c>
      <c r="AW12" s="44" t="s">
        <v>90</v>
      </c>
      <c r="AX12" t="s">
        <v>40</v>
      </c>
      <c r="AY12" s="45">
        <v>8.2799999999999994</v>
      </c>
      <c r="AZ12" s="45">
        <v>8.64</v>
      </c>
      <c r="BA12" s="45">
        <v>8.7200000000000006</v>
      </c>
      <c r="BB12" s="45">
        <v>8.81</v>
      </c>
      <c r="BC12" s="45">
        <v>9.8699999999999992</v>
      </c>
      <c r="BD12" s="45">
        <v>11.05</v>
      </c>
      <c r="BE12" s="45">
        <v>12.34</v>
      </c>
      <c r="BF12" s="45">
        <v>14.81</v>
      </c>
      <c r="BG12" s="45">
        <v>10.11</v>
      </c>
      <c r="BH12" s="45">
        <v>11.93</v>
      </c>
      <c r="BI12" s="45">
        <v>13.85</v>
      </c>
      <c r="BJ12" s="45">
        <v>15.97</v>
      </c>
      <c r="BK12" s="45">
        <v>11.75</v>
      </c>
      <c r="BL12" s="45">
        <v>13.87</v>
      </c>
      <c r="BM12" s="45">
        <v>16.100000000000001</v>
      </c>
      <c r="BN12" s="45">
        <v>18.57</v>
      </c>
      <c r="BP12" s="43" t="str">
        <f t="shared" si="3"/>
        <v>BRONZE7.001 a 8.000</v>
      </c>
      <c r="BQ12" s="44" t="s">
        <v>39</v>
      </c>
      <c r="BR12" s="44" t="s">
        <v>86</v>
      </c>
      <c r="BS12" s="45">
        <v>57.64</v>
      </c>
      <c r="BT12" s="45">
        <v>58.87</v>
      </c>
      <c r="BU12" s="45">
        <v>60.09</v>
      </c>
      <c r="BV12" s="45">
        <v>61.32</v>
      </c>
      <c r="BW12" s="45">
        <v>67.040000000000006</v>
      </c>
      <c r="BX12" s="45">
        <v>67.73</v>
      </c>
      <c r="BY12" s="45">
        <v>68.430000000000007</v>
      </c>
      <c r="BZ12" s="45">
        <v>69.12</v>
      </c>
      <c r="CA12" s="45">
        <v>136.84</v>
      </c>
      <c r="CB12" s="45">
        <v>205.49</v>
      </c>
      <c r="CC12" s="45">
        <v>251.92</v>
      </c>
      <c r="CD12" s="45">
        <v>298.33999999999997</v>
      </c>
      <c r="CE12" s="45">
        <v>166.84</v>
      </c>
      <c r="CF12" s="45">
        <v>246.21</v>
      </c>
      <c r="CG12" s="45">
        <v>294.83</v>
      </c>
      <c r="CH12" s="45">
        <v>343.46</v>
      </c>
      <c r="CI12" s="45">
        <v>198.62</v>
      </c>
      <c r="CJ12" s="45">
        <v>293.11</v>
      </c>
      <c r="CK12" s="45">
        <v>350.99</v>
      </c>
      <c r="CL12" s="45">
        <v>408.88</v>
      </c>
      <c r="CN12" s="43" t="str">
        <f t="shared" si="4"/>
        <v>Peso (Kg)</v>
      </c>
      <c r="CP12" s="46" t="s">
        <v>33</v>
      </c>
      <c r="CQ12" s="45" t="s">
        <v>12</v>
      </c>
      <c r="CR12" s="45" t="s">
        <v>13</v>
      </c>
      <c r="CS12" s="45" t="s">
        <v>14</v>
      </c>
      <c r="CT12" s="45" t="s">
        <v>15</v>
      </c>
      <c r="CU12" s="45" t="s">
        <v>16</v>
      </c>
      <c r="CV12" s="45" t="s">
        <v>17</v>
      </c>
      <c r="CW12" s="45" t="s">
        <v>18</v>
      </c>
      <c r="CX12" s="45" t="s">
        <v>19</v>
      </c>
      <c r="CZ12" s="43" t="str">
        <f t="shared" si="5"/>
        <v>BRONZE7.001 a 8.000</v>
      </c>
      <c r="DA12" s="44" t="s">
        <v>39</v>
      </c>
      <c r="DB12" s="46" t="s">
        <v>86</v>
      </c>
      <c r="DC12" s="45">
        <v>39</v>
      </c>
      <c r="DD12" s="45">
        <v>39.799999999999997</v>
      </c>
      <c r="DE12" s="45">
        <v>40.64</v>
      </c>
      <c r="DG12" s="43" t="str">
        <f t="shared" si="6"/>
        <v>BRONZEColeta no mesmo dia4210-251 a 60</v>
      </c>
      <c r="DH12" s="43" t="s">
        <v>39</v>
      </c>
      <c r="DI12" s="70" t="s">
        <v>71</v>
      </c>
      <c r="DJ12" s="69" t="s">
        <v>72</v>
      </c>
      <c r="DK12" s="61" t="s">
        <v>92</v>
      </c>
      <c r="DL12" s="25" t="s">
        <v>93</v>
      </c>
      <c r="DM12" s="60"/>
      <c r="DN12"/>
      <c r="DO12"/>
      <c r="DP12"/>
      <c r="DQ12" s="60"/>
      <c r="DR12" s="60" t="str">
        <f t="shared" si="7"/>
        <v>BRONZE7.001 a 8.000</v>
      </c>
      <c r="DS12" s="44" t="s">
        <v>39</v>
      </c>
      <c r="DT12" s="44" t="s">
        <v>86</v>
      </c>
      <c r="DU12" s="45">
        <v>24.035689231810561</v>
      </c>
      <c r="DV12" s="45">
        <v>24.552019250380805</v>
      </c>
      <c r="DW12" s="45">
        <v>25.047274574315523</v>
      </c>
      <c r="DX12" s="45">
        <v>25.553067245568002</v>
      </c>
      <c r="DY12" s="45">
        <v>41.2</v>
      </c>
      <c r="DZ12" s="45">
        <v>41.64</v>
      </c>
      <c r="EA12" s="45">
        <v>42.05</v>
      </c>
      <c r="EB12" s="45">
        <v>42.48</v>
      </c>
      <c r="EC12" s="45">
        <v>78.81</v>
      </c>
      <c r="ED12" s="45">
        <v>106.91</v>
      </c>
      <c r="EE12" s="45">
        <v>150.44999999999999</v>
      </c>
      <c r="EF12" s="45">
        <v>182.03</v>
      </c>
      <c r="EG12" s="45">
        <v>127.02</v>
      </c>
      <c r="EH12" s="45">
        <v>156.34</v>
      </c>
      <c r="EI12" s="45">
        <v>200.55</v>
      </c>
      <c r="EJ12" s="45">
        <v>233.94</v>
      </c>
      <c r="EL12" s="43" t="str">
        <f t="shared" si="8"/>
        <v>BRONZE8.001 a 9.000</v>
      </c>
      <c r="EM12" s="44" t="s">
        <v>39</v>
      </c>
      <c r="EN12" s="44" t="s">
        <v>91</v>
      </c>
      <c r="EO12" s="45">
        <v>29.4</v>
      </c>
      <c r="EP12" s="45">
        <v>30.66</v>
      </c>
      <c r="EQ12" s="45">
        <v>30.97</v>
      </c>
      <c r="ER12" s="45">
        <v>31.27</v>
      </c>
      <c r="ES12" s="45">
        <v>42.29</v>
      </c>
      <c r="ET12" s="45">
        <v>49.07</v>
      </c>
      <c r="EU12" s="45">
        <v>56.01</v>
      </c>
      <c r="EV12" s="45">
        <v>69.290000000000006</v>
      </c>
      <c r="EW12" s="45">
        <v>71.459999999999994</v>
      </c>
      <c r="EX12" s="45">
        <v>81.23</v>
      </c>
      <c r="EY12" s="45">
        <v>104.67</v>
      </c>
      <c r="EZ12" s="45">
        <v>130.41999999999999</v>
      </c>
    </row>
    <row r="13" spans="1:156" ht="15" x14ac:dyDescent="0.25">
      <c r="A13" s="42" t="s">
        <v>94</v>
      </c>
      <c r="B13" s="43" t="s">
        <v>67</v>
      </c>
      <c r="D13" s="43" t="str">
        <f t="shared" si="0"/>
        <v>BRONZE8.001 a 9.000</v>
      </c>
      <c r="E13" s="44" t="s">
        <v>39</v>
      </c>
      <c r="F13" s="44" t="s">
        <v>91</v>
      </c>
      <c r="G13" s="45">
        <v>25.85</v>
      </c>
      <c r="H13" s="45">
        <v>26.4</v>
      </c>
      <c r="I13" s="45">
        <v>26.95</v>
      </c>
      <c r="J13" s="45">
        <v>27.49</v>
      </c>
      <c r="K13" s="45">
        <v>44.44</v>
      </c>
      <c r="L13" s="45">
        <v>44.89</v>
      </c>
      <c r="M13" s="45">
        <v>45.36</v>
      </c>
      <c r="N13" s="45">
        <v>45.8</v>
      </c>
      <c r="O13" s="45">
        <v>86.16</v>
      </c>
      <c r="P13" s="45">
        <v>116.31</v>
      </c>
      <c r="Q13" s="45">
        <v>163.69999999999999</v>
      </c>
      <c r="R13" s="45">
        <v>198.16</v>
      </c>
      <c r="S13" s="45">
        <v>112.95</v>
      </c>
      <c r="T13" s="45">
        <v>139.31</v>
      </c>
      <c r="U13" s="45">
        <v>179.63</v>
      </c>
      <c r="V13" s="45">
        <v>210.08</v>
      </c>
      <c r="W13" s="45">
        <v>134.47</v>
      </c>
      <c r="X13" s="45">
        <v>165.85</v>
      </c>
      <c r="Y13" s="45">
        <v>213.84</v>
      </c>
      <c r="Z13" s="45">
        <v>250.1</v>
      </c>
      <c r="AB13" s="43" t="str">
        <f t="shared" si="1"/>
        <v>BRONZE9.001 a 10.000</v>
      </c>
      <c r="AC13" s="44" t="s">
        <v>39</v>
      </c>
      <c r="AD13" s="44" t="s">
        <v>95</v>
      </c>
      <c r="AE13" s="45">
        <v>30.27</v>
      </c>
      <c r="AF13" s="45">
        <v>31.56</v>
      </c>
      <c r="AG13" s="45">
        <v>31.88</v>
      </c>
      <c r="AH13" s="45">
        <v>32.200000000000003</v>
      </c>
      <c r="AI13" s="45">
        <v>44.2</v>
      </c>
      <c r="AJ13" s="45">
        <v>50.83</v>
      </c>
      <c r="AK13" s="45">
        <v>58.01</v>
      </c>
      <c r="AL13" s="45">
        <v>71.83</v>
      </c>
      <c r="AM13" s="45">
        <v>63.81</v>
      </c>
      <c r="AN13" s="45">
        <v>71.66</v>
      </c>
      <c r="AO13" s="45">
        <v>91.82</v>
      </c>
      <c r="AP13" s="45">
        <v>114.44</v>
      </c>
      <c r="AQ13" s="45">
        <v>74.2</v>
      </c>
      <c r="AR13" s="45">
        <v>83.32</v>
      </c>
      <c r="AS13" s="45">
        <v>106.77</v>
      </c>
      <c r="AT13" s="45">
        <v>133.07</v>
      </c>
      <c r="AV13" s="43" t="str">
        <f t="shared" si="2"/>
        <v>INFINITE 30 a 300</v>
      </c>
      <c r="AW13" s="44" t="s">
        <v>94</v>
      </c>
      <c r="AX13" t="s">
        <v>40</v>
      </c>
      <c r="AY13" s="45">
        <v>8.11</v>
      </c>
      <c r="AZ13" s="45">
        <v>8.4499999999999993</v>
      </c>
      <c r="BA13" s="45">
        <v>8.5399999999999991</v>
      </c>
      <c r="BB13" s="45">
        <v>8.6199999999999992</v>
      </c>
      <c r="BC13" s="45">
        <v>9.66</v>
      </c>
      <c r="BD13" s="45">
        <v>10.82</v>
      </c>
      <c r="BE13" s="45">
        <v>12.08</v>
      </c>
      <c r="BF13" s="45">
        <v>14.49</v>
      </c>
      <c r="BG13" s="45">
        <v>9.89</v>
      </c>
      <c r="BH13" s="45">
        <v>11.67</v>
      </c>
      <c r="BI13" s="45">
        <v>13.55</v>
      </c>
      <c r="BJ13" s="45">
        <v>15.63</v>
      </c>
      <c r="BK13" s="45">
        <v>11.5</v>
      </c>
      <c r="BL13" s="45">
        <v>13.58</v>
      </c>
      <c r="BM13" s="45">
        <v>15.76</v>
      </c>
      <c r="BN13" s="45">
        <v>18.170000000000002</v>
      </c>
      <c r="BP13" s="43" t="str">
        <f t="shared" si="3"/>
        <v>BRONZE8.001 a 9.000</v>
      </c>
      <c r="BQ13" s="44" t="s">
        <v>39</v>
      </c>
      <c r="BR13" s="44" t="s">
        <v>91</v>
      </c>
      <c r="BS13" s="45">
        <v>62.78</v>
      </c>
      <c r="BT13" s="45">
        <v>64.12</v>
      </c>
      <c r="BU13" s="45">
        <v>65.45</v>
      </c>
      <c r="BV13" s="45">
        <v>66.790000000000006</v>
      </c>
      <c r="BW13" s="45">
        <v>72.239999999999995</v>
      </c>
      <c r="BX13" s="45">
        <v>72.98</v>
      </c>
      <c r="BY13" s="45">
        <v>73.72</v>
      </c>
      <c r="BZ13" s="45">
        <v>74.47</v>
      </c>
      <c r="CA13" s="45">
        <v>149.16999999999999</v>
      </c>
      <c r="CB13" s="45">
        <v>226.08</v>
      </c>
      <c r="CC13" s="45">
        <v>275.42</v>
      </c>
      <c r="CD13" s="45">
        <v>324.76</v>
      </c>
      <c r="CE13" s="45">
        <v>183.17</v>
      </c>
      <c r="CF13" s="45">
        <v>273.58</v>
      </c>
      <c r="CG13" s="45">
        <v>325.87</v>
      </c>
      <c r="CH13" s="45">
        <v>378.16</v>
      </c>
      <c r="CI13" s="45">
        <v>218.06</v>
      </c>
      <c r="CJ13" s="45">
        <v>325.69</v>
      </c>
      <c r="CK13" s="45">
        <v>387.94</v>
      </c>
      <c r="CL13" s="45">
        <v>450.19</v>
      </c>
      <c r="CN13" s="43" t="str">
        <f t="shared" si="4"/>
        <v>OUROAté 1</v>
      </c>
      <c r="CO13" s="44" t="s">
        <v>54</v>
      </c>
      <c r="CP13" s="46" t="s">
        <v>42</v>
      </c>
      <c r="CQ13" s="45">
        <v>31.48</v>
      </c>
      <c r="CR13" s="45">
        <v>32.14</v>
      </c>
      <c r="CS13" s="45">
        <v>32.79</v>
      </c>
      <c r="CT13" s="45">
        <v>33.450000000000003</v>
      </c>
      <c r="CU13" s="45">
        <v>44.82</v>
      </c>
      <c r="CV13" s="45">
        <v>45.29</v>
      </c>
      <c r="CW13" s="45">
        <v>45.75</v>
      </c>
      <c r="CX13" s="45">
        <v>46.13</v>
      </c>
      <c r="CZ13" s="43" t="str">
        <f t="shared" si="5"/>
        <v>BRONZE8.001 a 9.000</v>
      </c>
      <c r="DA13" s="44" t="s">
        <v>39</v>
      </c>
      <c r="DB13" s="46" t="s">
        <v>91</v>
      </c>
      <c r="DC13" s="45">
        <v>50.4</v>
      </c>
      <c r="DD13" s="45">
        <v>51.44</v>
      </c>
      <c r="DE13" s="45">
        <v>52.52</v>
      </c>
      <c r="DG13" s="43" t="str">
        <f t="shared" si="6"/>
        <v>BRONZEColeta no mesmo dia4210-261 a 70</v>
      </c>
      <c r="DH13" s="43" t="s">
        <v>39</v>
      </c>
      <c r="DI13" s="70" t="s">
        <v>71</v>
      </c>
      <c r="DJ13" s="69" t="s">
        <v>72</v>
      </c>
      <c r="DK13" s="59" t="s">
        <v>96</v>
      </c>
      <c r="DL13" s="22" t="s">
        <v>97</v>
      </c>
      <c r="DM13" s="60"/>
      <c r="DN13" s="60"/>
      <c r="DO13" s="60"/>
      <c r="DP13" s="60"/>
      <c r="DQ13" s="60"/>
      <c r="DR13" s="60" t="str">
        <f t="shared" si="7"/>
        <v>BRONZE8.001 a 9.000</v>
      </c>
      <c r="DS13" s="44" t="s">
        <v>39</v>
      </c>
      <c r="DT13" s="44" t="s">
        <v>91</v>
      </c>
      <c r="DU13" s="45">
        <v>25</v>
      </c>
      <c r="DV13" s="45">
        <v>25.53</v>
      </c>
      <c r="DW13" s="45">
        <v>26.06</v>
      </c>
      <c r="DX13" s="45">
        <v>26.58</v>
      </c>
      <c r="DY13" s="45">
        <v>43.81</v>
      </c>
      <c r="DZ13" s="45">
        <v>44.25</v>
      </c>
      <c r="EA13" s="45">
        <v>44.72</v>
      </c>
      <c r="EB13" s="45">
        <v>45.15</v>
      </c>
      <c r="EC13" s="45">
        <v>85.62</v>
      </c>
      <c r="ED13" s="45">
        <v>116.21</v>
      </c>
      <c r="EE13" s="45">
        <v>163.55000000000001</v>
      </c>
      <c r="EF13" s="45">
        <v>197.85</v>
      </c>
      <c r="EG13" s="45">
        <v>133.81</v>
      </c>
      <c r="EH13" s="45">
        <v>165.65</v>
      </c>
      <c r="EI13" s="45">
        <v>213.64</v>
      </c>
      <c r="EJ13" s="45">
        <v>249.74</v>
      </c>
      <c r="EL13" s="43" t="str">
        <f t="shared" si="8"/>
        <v>BRONZE9.001 a 10.000</v>
      </c>
      <c r="EM13" s="44" t="s">
        <v>39</v>
      </c>
      <c r="EN13" s="44" t="s">
        <v>95</v>
      </c>
      <c r="EO13" s="45">
        <v>29.95</v>
      </c>
      <c r="EP13" s="45">
        <v>31.22</v>
      </c>
      <c r="EQ13" s="45">
        <v>31.54</v>
      </c>
      <c r="ER13" s="45">
        <v>31.86</v>
      </c>
      <c r="ES13" s="45">
        <v>43.62</v>
      </c>
      <c r="ET13" s="45">
        <v>50.7</v>
      </c>
      <c r="EU13" s="45">
        <v>57.88</v>
      </c>
      <c r="EV13" s="45">
        <v>71.599999999999994</v>
      </c>
      <c r="EW13" s="45">
        <v>72.650000000000006</v>
      </c>
      <c r="EX13" s="45">
        <v>82.78</v>
      </c>
      <c r="EY13" s="45">
        <v>106.52</v>
      </c>
      <c r="EZ13" s="45">
        <v>132.69</v>
      </c>
    </row>
    <row r="14" spans="1:156" ht="15" x14ac:dyDescent="0.25">
      <c r="A14" s="42" t="s">
        <v>98</v>
      </c>
      <c r="B14" s="43" t="s">
        <v>67</v>
      </c>
      <c r="D14" s="43" t="str">
        <f t="shared" si="0"/>
        <v>BRONZE9.001 a 10.000</v>
      </c>
      <c r="E14" s="44" t="s">
        <v>39</v>
      </c>
      <c r="F14" s="44" t="s">
        <v>95</v>
      </c>
      <c r="G14" s="45">
        <v>26.42</v>
      </c>
      <c r="H14" s="45">
        <v>26.98</v>
      </c>
      <c r="I14" s="45">
        <v>27.54</v>
      </c>
      <c r="J14" s="45">
        <v>28.1</v>
      </c>
      <c r="K14" s="45">
        <v>47.43</v>
      </c>
      <c r="L14" s="45">
        <v>47.92</v>
      </c>
      <c r="M14" s="45">
        <v>48.41</v>
      </c>
      <c r="N14" s="45">
        <v>48.9</v>
      </c>
      <c r="O14" s="45">
        <v>93.08</v>
      </c>
      <c r="P14" s="45">
        <v>125.65</v>
      </c>
      <c r="Q14" s="45">
        <v>176.85</v>
      </c>
      <c r="R14" s="45">
        <v>214.09</v>
      </c>
      <c r="S14" s="45">
        <v>118.78</v>
      </c>
      <c r="T14" s="45">
        <v>147.13999999999999</v>
      </c>
      <c r="U14" s="45">
        <v>190.65</v>
      </c>
      <c r="V14" s="45">
        <v>223.45</v>
      </c>
      <c r="W14" s="45">
        <v>141.4</v>
      </c>
      <c r="X14" s="45">
        <v>175.17</v>
      </c>
      <c r="Y14" s="45">
        <v>226.97</v>
      </c>
      <c r="Z14" s="45">
        <v>266.01</v>
      </c>
      <c r="AB14" s="43" t="str">
        <f t="shared" si="1"/>
        <v>BRONZEKg Adicional</v>
      </c>
      <c r="AC14" s="44" t="s">
        <v>39</v>
      </c>
      <c r="AD14" s="44" t="s">
        <v>63</v>
      </c>
      <c r="AE14" s="45">
        <v>3.76</v>
      </c>
      <c r="AF14" s="45">
        <v>3.92</v>
      </c>
      <c r="AG14" s="45">
        <v>3.95</v>
      </c>
      <c r="AH14" s="45">
        <v>4</v>
      </c>
      <c r="AI14" s="45">
        <v>5.48</v>
      </c>
      <c r="AJ14" s="45">
        <v>6.3</v>
      </c>
      <c r="AK14" s="45">
        <v>7.2</v>
      </c>
      <c r="AL14" s="45">
        <v>8.9</v>
      </c>
      <c r="AM14" s="45">
        <v>7.9</v>
      </c>
      <c r="AN14" s="45">
        <v>8.89</v>
      </c>
      <c r="AO14" s="45">
        <v>11.38</v>
      </c>
      <c r="AP14" s="45">
        <v>14.19</v>
      </c>
      <c r="AQ14" s="45">
        <v>9.19</v>
      </c>
      <c r="AR14" s="45">
        <v>10.34</v>
      </c>
      <c r="AS14" s="45">
        <v>13.23</v>
      </c>
      <c r="AT14" s="45">
        <v>16.5</v>
      </c>
      <c r="AV14" s="43" t="str">
        <f t="shared" si="2"/>
        <v>INFINITE 40 a 300</v>
      </c>
      <c r="AW14" s="44" t="s">
        <v>98</v>
      </c>
      <c r="AX14" t="s">
        <v>40</v>
      </c>
      <c r="AY14" s="45">
        <v>7.93</v>
      </c>
      <c r="AZ14" s="45">
        <v>8.27</v>
      </c>
      <c r="BA14" s="45">
        <v>8.35</v>
      </c>
      <c r="BB14" s="45">
        <v>8.43</v>
      </c>
      <c r="BC14" s="45">
        <v>9.4499999999999993</v>
      </c>
      <c r="BD14" s="45">
        <v>10.58</v>
      </c>
      <c r="BE14" s="45">
        <v>11.82</v>
      </c>
      <c r="BF14" s="45">
        <v>14.18</v>
      </c>
      <c r="BG14" s="45">
        <v>9.68</v>
      </c>
      <c r="BH14" s="45">
        <v>11.42</v>
      </c>
      <c r="BI14" s="45">
        <v>13.26</v>
      </c>
      <c r="BJ14" s="45">
        <v>15.29</v>
      </c>
      <c r="BK14" s="45">
        <v>11.25</v>
      </c>
      <c r="BL14" s="45">
        <v>13.28</v>
      </c>
      <c r="BM14" s="45">
        <v>15.42</v>
      </c>
      <c r="BN14" s="45">
        <v>17.78</v>
      </c>
      <c r="BP14" s="43" t="str">
        <f t="shared" si="3"/>
        <v>BRONZE9.001 a 10.000</v>
      </c>
      <c r="BQ14" s="44" t="s">
        <v>39</v>
      </c>
      <c r="BR14" s="44" t="s">
        <v>95</v>
      </c>
      <c r="BS14" s="45">
        <v>67.81</v>
      </c>
      <c r="BT14" s="45">
        <v>69.260000000000005</v>
      </c>
      <c r="BU14" s="45">
        <v>70.7</v>
      </c>
      <c r="BV14" s="45">
        <v>72.14</v>
      </c>
      <c r="BW14" s="45">
        <v>77.31</v>
      </c>
      <c r="BX14" s="45">
        <v>78.11</v>
      </c>
      <c r="BY14" s="45">
        <v>78.91</v>
      </c>
      <c r="BZ14" s="45">
        <v>79.709999999999994</v>
      </c>
      <c r="CA14" s="45">
        <v>161.27000000000001</v>
      </c>
      <c r="CB14" s="45">
        <v>246.33</v>
      </c>
      <c r="CC14" s="45">
        <v>298.87</v>
      </c>
      <c r="CD14" s="45">
        <v>351.4</v>
      </c>
      <c r="CE14" s="45">
        <v>199.49</v>
      </c>
      <c r="CF14" s="45">
        <v>299.95999999999998</v>
      </c>
      <c r="CG14" s="45">
        <v>356.31</v>
      </c>
      <c r="CH14" s="45">
        <v>412.66</v>
      </c>
      <c r="CI14" s="45">
        <v>237.49</v>
      </c>
      <c r="CJ14" s="45">
        <v>357.1</v>
      </c>
      <c r="CK14" s="45">
        <v>424.18</v>
      </c>
      <c r="CL14" s="45">
        <v>491.26</v>
      </c>
      <c r="CN14" s="43" t="str">
        <f t="shared" si="4"/>
        <v>OURO1 a 5</v>
      </c>
      <c r="CO14" s="44" t="s">
        <v>54</v>
      </c>
      <c r="CP14" s="46" t="s">
        <v>51</v>
      </c>
      <c r="CQ14" s="45">
        <v>41.06</v>
      </c>
      <c r="CR14" s="45">
        <v>41.9</v>
      </c>
      <c r="CS14" s="45">
        <v>42.76</v>
      </c>
      <c r="CT14" s="45">
        <v>43.6</v>
      </c>
      <c r="CU14" s="45">
        <v>57.22</v>
      </c>
      <c r="CV14" s="45">
        <v>57.79</v>
      </c>
      <c r="CW14" s="45">
        <v>58.35</v>
      </c>
      <c r="CX14" s="45">
        <v>58.91</v>
      </c>
      <c r="CZ14" s="43" t="str">
        <f t="shared" si="5"/>
        <v>BRONZE9.001 a 10.000</v>
      </c>
      <c r="DA14" s="44" t="s">
        <v>39</v>
      </c>
      <c r="DB14" s="46" t="s">
        <v>95</v>
      </c>
      <c r="DC14" s="45">
        <v>64.400000000000006</v>
      </c>
      <c r="DD14" s="45">
        <v>65.73</v>
      </c>
      <c r="DE14" s="45">
        <v>67.11</v>
      </c>
      <c r="DG14" s="43" t="str">
        <f t="shared" si="6"/>
        <v>BRONZEColeta no mesmo dia4210-271 a 80</v>
      </c>
      <c r="DH14" s="43" t="s">
        <v>39</v>
      </c>
      <c r="DI14" s="70" t="s">
        <v>71</v>
      </c>
      <c r="DJ14" s="69" t="s">
        <v>72</v>
      </c>
      <c r="DK14" s="61" t="s">
        <v>99</v>
      </c>
      <c r="DL14" s="25" t="s">
        <v>97</v>
      </c>
      <c r="DM14" s="60"/>
      <c r="DN14"/>
      <c r="DO14"/>
      <c r="DP14"/>
      <c r="DQ14"/>
      <c r="DR14" s="60" t="str">
        <f t="shared" si="7"/>
        <v>BRONZE9.001 a 10.000</v>
      </c>
      <c r="DS14" s="44" t="s">
        <v>39</v>
      </c>
      <c r="DT14" s="44" t="s">
        <v>95</v>
      </c>
      <c r="DU14" s="45">
        <v>25.44</v>
      </c>
      <c r="DV14" s="45">
        <v>25.98</v>
      </c>
      <c r="DW14" s="45">
        <v>26.52</v>
      </c>
      <c r="DX14" s="45">
        <v>27.06</v>
      </c>
      <c r="DY14" s="45">
        <v>46.68</v>
      </c>
      <c r="DZ14" s="45">
        <v>47.16</v>
      </c>
      <c r="EA14" s="45">
        <v>47.64</v>
      </c>
      <c r="EB14" s="45">
        <v>48.12</v>
      </c>
      <c r="EC14" s="45">
        <v>92.42</v>
      </c>
      <c r="ED14" s="45">
        <v>125.52</v>
      </c>
      <c r="EE14" s="45">
        <v>176.67</v>
      </c>
      <c r="EF14" s="45">
        <v>213.71</v>
      </c>
      <c r="EG14" s="45">
        <v>140.63</v>
      </c>
      <c r="EH14" s="45">
        <v>174.93</v>
      </c>
      <c r="EI14" s="45">
        <v>226.73</v>
      </c>
      <c r="EJ14" s="45">
        <v>265.58999999999997</v>
      </c>
      <c r="EL14" s="43" t="str">
        <f t="shared" si="8"/>
        <v>BRONZEKg Adicional</v>
      </c>
      <c r="EM14" s="44" t="s">
        <v>39</v>
      </c>
      <c r="EN14" s="44" t="s">
        <v>63</v>
      </c>
      <c r="EO14" s="45">
        <v>3.71</v>
      </c>
      <c r="EP14" s="45">
        <v>3.87</v>
      </c>
      <c r="EQ14" s="45">
        <v>3.9</v>
      </c>
      <c r="ER14" s="45">
        <v>3.95</v>
      </c>
      <c r="ES14" s="45">
        <v>5.4</v>
      </c>
      <c r="ET14" s="45">
        <v>6.28</v>
      </c>
      <c r="EU14" s="45">
        <v>7.18</v>
      </c>
      <c r="EV14" s="45">
        <v>8.8699999999999992</v>
      </c>
      <c r="EW14" s="45">
        <v>8.9700000000000006</v>
      </c>
      <c r="EX14" s="45">
        <v>10.26</v>
      </c>
      <c r="EY14" s="45">
        <v>13.2</v>
      </c>
      <c r="EZ14" s="45">
        <v>16.45</v>
      </c>
    </row>
    <row r="15" spans="1:156" ht="15" x14ac:dyDescent="0.25">
      <c r="A15" s="42" t="s">
        <v>100</v>
      </c>
      <c r="B15" s="43" t="s">
        <v>67</v>
      </c>
      <c r="D15" s="43" t="str">
        <f t="shared" si="0"/>
        <v>BRONZEKg Adicional</v>
      </c>
      <c r="E15" s="44" t="s">
        <v>39</v>
      </c>
      <c r="F15" s="44" t="s">
        <v>63</v>
      </c>
      <c r="G15" s="45">
        <v>3.27</v>
      </c>
      <c r="H15" s="45">
        <v>3.35</v>
      </c>
      <c r="I15" s="45">
        <v>3.42</v>
      </c>
      <c r="J15" s="45">
        <v>3.49</v>
      </c>
      <c r="K15" s="45">
        <v>5.89</v>
      </c>
      <c r="L15" s="45">
        <v>5.95</v>
      </c>
      <c r="M15" s="45">
        <v>6</v>
      </c>
      <c r="N15" s="45">
        <v>6.07</v>
      </c>
      <c r="O15" s="45">
        <v>11.55</v>
      </c>
      <c r="P15" s="45">
        <v>15.58</v>
      </c>
      <c r="Q15" s="45">
        <v>21.93</v>
      </c>
      <c r="R15" s="45">
        <v>26.54</v>
      </c>
      <c r="S15" s="45">
        <v>14.73</v>
      </c>
      <c r="T15" s="45">
        <v>18.239999999999998</v>
      </c>
      <c r="U15" s="45">
        <v>23.65</v>
      </c>
      <c r="V15" s="45">
        <v>27.7</v>
      </c>
      <c r="W15" s="45">
        <v>17.54</v>
      </c>
      <c r="X15" s="45">
        <v>21.72</v>
      </c>
      <c r="Y15" s="45">
        <v>28.15</v>
      </c>
      <c r="Z15" s="45">
        <v>32.979999999999997</v>
      </c>
      <c r="AB15" s="43" t="str">
        <f t="shared" si="1"/>
        <v>Peso (g)</v>
      </c>
      <c r="AD15" s="44" t="s">
        <v>32</v>
      </c>
      <c r="AE15" s="45" t="s">
        <v>16</v>
      </c>
      <c r="AF15" s="45" t="s">
        <v>17</v>
      </c>
      <c r="AG15" s="45" t="s">
        <v>18</v>
      </c>
      <c r="AH15" s="45" t="s">
        <v>19</v>
      </c>
      <c r="AI15" s="45" t="s">
        <v>20</v>
      </c>
      <c r="AJ15" s="45" t="s">
        <v>21</v>
      </c>
      <c r="AK15" s="45" t="s">
        <v>22</v>
      </c>
      <c r="AL15" s="45" t="s">
        <v>23</v>
      </c>
      <c r="AM15" s="45" t="s">
        <v>24</v>
      </c>
      <c r="AN15" s="45" t="s">
        <v>25</v>
      </c>
      <c r="AO15" s="45" t="s">
        <v>26</v>
      </c>
      <c r="AP15" s="45" t="s">
        <v>27</v>
      </c>
      <c r="AQ15" s="45" t="s">
        <v>28</v>
      </c>
      <c r="AR15" s="45" t="s">
        <v>29</v>
      </c>
      <c r="AS15" s="45" t="s">
        <v>30</v>
      </c>
      <c r="AT15" s="45" t="s">
        <v>31</v>
      </c>
      <c r="AV15" s="43" t="str">
        <f t="shared" si="2"/>
        <v>INFINITE 50 a 300</v>
      </c>
      <c r="AW15" s="44" t="s">
        <v>100</v>
      </c>
      <c r="AX15" t="s">
        <v>40</v>
      </c>
      <c r="AY15" s="45">
        <v>7.75</v>
      </c>
      <c r="AZ15" s="45">
        <v>8.09</v>
      </c>
      <c r="BA15" s="45">
        <v>8.17</v>
      </c>
      <c r="BB15" s="45">
        <v>8.25</v>
      </c>
      <c r="BC15" s="45">
        <v>9.24</v>
      </c>
      <c r="BD15" s="45">
        <v>10.35</v>
      </c>
      <c r="BE15" s="45">
        <v>11.55</v>
      </c>
      <c r="BF15" s="45">
        <v>13.86</v>
      </c>
      <c r="BG15" s="45">
        <v>9.4600000000000009</v>
      </c>
      <c r="BH15" s="45">
        <v>11.17</v>
      </c>
      <c r="BI15" s="45">
        <v>12.96</v>
      </c>
      <c r="BJ15" s="45">
        <v>14.95</v>
      </c>
      <c r="BK15" s="45">
        <v>11</v>
      </c>
      <c r="BL15" s="45">
        <v>12.99</v>
      </c>
      <c r="BM15" s="45">
        <v>15.07</v>
      </c>
      <c r="BN15" s="45">
        <v>17.38</v>
      </c>
      <c r="BP15" s="43" t="str">
        <f t="shared" si="3"/>
        <v>BRONZEKg adicional</v>
      </c>
      <c r="BQ15" s="44" t="s">
        <v>39</v>
      </c>
      <c r="BR15" s="44" t="s">
        <v>101</v>
      </c>
      <c r="BS15" s="45">
        <v>6.89</v>
      </c>
      <c r="BT15" s="45">
        <v>7.04</v>
      </c>
      <c r="BU15" s="45">
        <v>7.18</v>
      </c>
      <c r="BV15" s="45">
        <v>7.33</v>
      </c>
      <c r="BW15" s="45">
        <v>7.79</v>
      </c>
      <c r="BX15" s="45">
        <v>7.87</v>
      </c>
      <c r="BY15" s="45">
        <v>7.95</v>
      </c>
      <c r="BZ15" s="45">
        <v>8.0299999999999994</v>
      </c>
      <c r="CA15" s="45">
        <v>15.94</v>
      </c>
      <c r="CB15" s="45">
        <v>24.44</v>
      </c>
      <c r="CC15" s="45">
        <v>29.61</v>
      </c>
      <c r="CD15" s="45">
        <v>34.79</v>
      </c>
      <c r="CE15" s="45">
        <v>19.940000000000001</v>
      </c>
      <c r="CF15" s="45">
        <v>29.91</v>
      </c>
      <c r="CG15" s="45">
        <v>35.380000000000003</v>
      </c>
      <c r="CH15" s="45">
        <v>40.86</v>
      </c>
      <c r="CI15" s="45">
        <v>23.74</v>
      </c>
      <c r="CJ15" s="45">
        <v>35.61</v>
      </c>
      <c r="CK15" s="45">
        <v>42.12</v>
      </c>
      <c r="CL15" s="45">
        <v>48.64</v>
      </c>
      <c r="CN15" s="43" t="str">
        <f t="shared" si="4"/>
        <v>OURO5 a 10</v>
      </c>
      <c r="CO15" s="44" t="s">
        <v>54</v>
      </c>
      <c r="CP15" s="46" t="s">
        <v>56</v>
      </c>
      <c r="CQ15" s="45">
        <v>60.88</v>
      </c>
      <c r="CR15" s="45">
        <v>62.2</v>
      </c>
      <c r="CS15" s="45">
        <v>63.51</v>
      </c>
      <c r="CT15" s="45">
        <v>64.739999999999995</v>
      </c>
      <c r="CU15" s="45">
        <v>77.8</v>
      </c>
      <c r="CV15" s="45">
        <v>78.55</v>
      </c>
      <c r="CW15" s="45">
        <v>79.400000000000006</v>
      </c>
      <c r="CX15" s="45">
        <v>80.150000000000006</v>
      </c>
      <c r="CZ15" s="43" t="str">
        <f t="shared" si="5"/>
        <v>Peso (g)</v>
      </c>
      <c r="DB15" s="46" t="s">
        <v>32</v>
      </c>
      <c r="DC15" s="45" t="s">
        <v>12</v>
      </c>
      <c r="DD15" s="45" t="s">
        <v>13</v>
      </c>
      <c r="DE15" s="45" t="s">
        <v>14</v>
      </c>
      <c r="DG15" s="43" t="str">
        <f t="shared" si="6"/>
        <v>BRONZEColeta no mesmo dia4210-281 a 90</v>
      </c>
      <c r="DH15" s="43" t="s">
        <v>39</v>
      </c>
      <c r="DI15" s="70" t="s">
        <v>71</v>
      </c>
      <c r="DJ15" s="69" t="s">
        <v>72</v>
      </c>
      <c r="DK15" s="59" t="s">
        <v>102</v>
      </c>
      <c r="DL15" s="22" t="s">
        <v>103</v>
      </c>
      <c r="DM15" s="60"/>
      <c r="DN15"/>
      <c r="DO15"/>
      <c r="DP15"/>
      <c r="DQ15"/>
      <c r="DR15" s="60" t="str">
        <f t="shared" si="7"/>
        <v>BRONZEKg Adicional</v>
      </c>
      <c r="DS15" s="44" t="s">
        <v>39</v>
      </c>
      <c r="DT15" s="44" t="s">
        <v>63</v>
      </c>
      <c r="DU15" s="45">
        <v>3.27</v>
      </c>
      <c r="DV15" s="45">
        <v>3.35</v>
      </c>
      <c r="DW15" s="45">
        <v>3.42</v>
      </c>
      <c r="DX15" s="45">
        <v>3.49</v>
      </c>
      <c r="DY15" s="45">
        <v>5.89</v>
      </c>
      <c r="DZ15" s="45">
        <v>5.95</v>
      </c>
      <c r="EA15" s="45">
        <v>6</v>
      </c>
      <c r="EB15" s="45">
        <v>6.07</v>
      </c>
      <c r="EC15" s="45">
        <v>11.55</v>
      </c>
      <c r="ED15" s="45">
        <v>15.58</v>
      </c>
      <c r="EE15" s="45">
        <v>21.93</v>
      </c>
      <c r="EF15" s="45">
        <v>26.54</v>
      </c>
      <c r="EG15" s="45">
        <v>17.54</v>
      </c>
      <c r="EH15" s="45">
        <v>21.72</v>
      </c>
      <c r="EI15" s="45">
        <v>28.15</v>
      </c>
      <c r="EJ15" s="45">
        <v>32.979999999999997</v>
      </c>
      <c r="EL15" s="43" t="str">
        <f t="shared" si="8"/>
        <v>Peso (g)</v>
      </c>
      <c r="EN15" s="44" t="s">
        <v>32</v>
      </c>
      <c r="EO15" s="45" t="s">
        <v>16</v>
      </c>
      <c r="EP15" s="45" t="s">
        <v>17</v>
      </c>
      <c r="EQ15" s="45" t="s">
        <v>18</v>
      </c>
      <c r="ER15" s="45" t="s">
        <v>19</v>
      </c>
      <c r="ES15" s="45" t="s">
        <v>20</v>
      </c>
      <c r="ET15" s="45" t="s">
        <v>21</v>
      </c>
      <c r="EU15" s="45" t="s">
        <v>22</v>
      </c>
      <c r="EV15" s="45" t="s">
        <v>23</v>
      </c>
      <c r="EW15" s="45" t="s">
        <v>28</v>
      </c>
      <c r="EX15" s="45" t="s">
        <v>29</v>
      </c>
      <c r="EY15" s="45" t="s">
        <v>30</v>
      </c>
      <c r="EZ15" s="45" t="s">
        <v>31</v>
      </c>
    </row>
    <row r="16" spans="1:156" ht="15" x14ac:dyDescent="0.25">
      <c r="A16" s="42" t="s">
        <v>104</v>
      </c>
      <c r="B16" s="43" t="s">
        <v>67</v>
      </c>
      <c r="D16" s="43" t="str">
        <f t="shared" si="0"/>
        <v>Peso (g)</v>
      </c>
      <c r="F16" s="44" t="s">
        <v>32</v>
      </c>
      <c r="G16" s="45" t="s">
        <v>12</v>
      </c>
      <c r="H16" s="45" t="s">
        <v>13</v>
      </c>
      <c r="I16" s="45" t="s">
        <v>14</v>
      </c>
      <c r="J16" s="45" t="s">
        <v>15</v>
      </c>
      <c r="K16" s="45" t="s">
        <v>16</v>
      </c>
      <c r="L16" s="45" t="s">
        <v>17</v>
      </c>
      <c r="M16" s="45" t="s">
        <v>18</v>
      </c>
      <c r="N16" s="45" t="s">
        <v>19</v>
      </c>
      <c r="O16" s="45" t="s">
        <v>20</v>
      </c>
      <c r="P16" s="45" t="s">
        <v>21</v>
      </c>
      <c r="Q16" s="45" t="s">
        <v>22</v>
      </c>
      <c r="R16" s="45" t="s">
        <v>23</v>
      </c>
      <c r="S16" s="45" t="s">
        <v>24</v>
      </c>
      <c r="T16" s="45" t="s">
        <v>25</v>
      </c>
      <c r="U16" s="45" t="s">
        <v>26</v>
      </c>
      <c r="V16" s="45" t="s">
        <v>27</v>
      </c>
      <c r="W16" s="45" t="s">
        <v>28</v>
      </c>
      <c r="X16" s="45" t="s">
        <v>29</v>
      </c>
      <c r="Y16" s="45" t="s">
        <v>30</v>
      </c>
      <c r="Z16" s="45" t="s">
        <v>31</v>
      </c>
      <c r="AB16" s="43" t="str">
        <f t="shared" si="1"/>
        <v>PRATA0 a 500</v>
      </c>
      <c r="AC16" s="44" t="s">
        <v>48</v>
      </c>
      <c r="AD16" s="44" t="s">
        <v>41</v>
      </c>
      <c r="AE16" s="45">
        <v>15.35</v>
      </c>
      <c r="AF16" s="45">
        <v>16.010000000000002</v>
      </c>
      <c r="AG16" s="45">
        <v>16.170000000000002</v>
      </c>
      <c r="AH16" s="45">
        <v>16.329999999999998</v>
      </c>
      <c r="AI16" s="45">
        <v>18.27</v>
      </c>
      <c r="AJ16" s="45">
        <v>20.48</v>
      </c>
      <c r="AK16" s="45">
        <v>22.85</v>
      </c>
      <c r="AL16" s="45">
        <v>27.42</v>
      </c>
      <c r="AM16" s="45">
        <v>18.82</v>
      </c>
      <c r="AN16" s="45">
        <v>22.76</v>
      </c>
      <c r="AO16" s="45">
        <v>38.24</v>
      </c>
      <c r="AP16" s="45">
        <v>52.47</v>
      </c>
      <c r="AQ16" s="45">
        <v>21.88</v>
      </c>
      <c r="AR16" s="45">
        <v>26.47</v>
      </c>
      <c r="AS16" s="45">
        <v>44.46</v>
      </c>
      <c r="AT16" s="45">
        <v>61.02</v>
      </c>
      <c r="AV16" s="43" t="str">
        <f t="shared" si="2"/>
        <v>INFINITE 60 a 300</v>
      </c>
      <c r="AW16" s="44" t="s">
        <v>104</v>
      </c>
      <c r="AX16" t="s">
        <v>40</v>
      </c>
      <c r="AY16" s="45">
        <v>7.58</v>
      </c>
      <c r="AZ16" s="45">
        <v>7.9</v>
      </c>
      <c r="BA16" s="45">
        <v>7.98</v>
      </c>
      <c r="BB16" s="45">
        <v>8.06</v>
      </c>
      <c r="BC16" s="45">
        <v>9.0299999999999994</v>
      </c>
      <c r="BD16" s="45">
        <v>10.11</v>
      </c>
      <c r="BE16" s="45">
        <v>11.29</v>
      </c>
      <c r="BF16" s="45">
        <v>13.55</v>
      </c>
      <c r="BG16" s="45">
        <v>9.25</v>
      </c>
      <c r="BH16" s="45">
        <v>10.91</v>
      </c>
      <c r="BI16" s="45">
        <v>12.67</v>
      </c>
      <c r="BJ16" s="45">
        <v>14.61</v>
      </c>
      <c r="BK16" s="45">
        <v>10.75</v>
      </c>
      <c r="BL16" s="45">
        <v>12.69</v>
      </c>
      <c r="BM16" s="45">
        <v>14.73</v>
      </c>
      <c r="BN16" s="45">
        <v>16.989999999999998</v>
      </c>
      <c r="BP16" s="43" t="str">
        <f t="shared" si="3"/>
        <v>Peso (g)</v>
      </c>
      <c r="BR16" s="44" t="s">
        <v>32</v>
      </c>
      <c r="BS16" s="45" t="s">
        <v>12</v>
      </c>
      <c r="BT16" s="45" t="s">
        <v>13</v>
      </c>
      <c r="BU16" s="45" t="s">
        <v>14</v>
      </c>
      <c r="BV16" s="45" t="s">
        <v>15</v>
      </c>
      <c r="BW16" s="45" t="s">
        <v>16</v>
      </c>
      <c r="BX16" s="45" t="s">
        <v>17</v>
      </c>
      <c r="BY16" s="45" t="s">
        <v>18</v>
      </c>
      <c r="BZ16" s="45" t="s">
        <v>19</v>
      </c>
      <c r="CA16" s="45" t="s">
        <v>20</v>
      </c>
      <c r="CB16" s="45" t="s">
        <v>21</v>
      </c>
      <c r="CC16" s="45" t="s">
        <v>22</v>
      </c>
      <c r="CD16" s="45" t="s">
        <v>23</v>
      </c>
      <c r="CE16" s="45" t="s">
        <v>24</v>
      </c>
      <c r="CF16" s="45" t="s">
        <v>25</v>
      </c>
      <c r="CG16" s="45" t="s">
        <v>26</v>
      </c>
      <c r="CH16" s="45" t="s">
        <v>27</v>
      </c>
      <c r="CI16" s="45" t="s">
        <v>28</v>
      </c>
      <c r="CJ16" s="45" t="s">
        <v>29</v>
      </c>
      <c r="CK16" s="45" t="s">
        <v>30</v>
      </c>
      <c r="CL16" s="45" t="s">
        <v>31</v>
      </c>
      <c r="CN16" s="43" t="str">
        <f t="shared" si="4"/>
        <v>OUROKg Adicional</v>
      </c>
      <c r="CO16" s="44" t="s">
        <v>54</v>
      </c>
      <c r="CP16" s="46" t="s">
        <v>63</v>
      </c>
      <c r="CQ16" s="45">
        <v>5.92</v>
      </c>
      <c r="CR16" s="45">
        <v>6.11</v>
      </c>
      <c r="CS16" s="45">
        <v>6.2</v>
      </c>
      <c r="CT16" s="45">
        <v>6.29</v>
      </c>
      <c r="CU16" s="45">
        <v>7.9</v>
      </c>
      <c r="CV16" s="45">
        <v>7.99</v>
      </c>
      <c r="CW16" s="45">
        <v>8.08</v>
      </c>
      <c r="CX16" s="45">
        <v>8.08</v>
      </c>
      <c r="CZ16" s="43" t="str">
        <f t="shared" si="5"/>
        <v>PRATA0 a 300</v>
      </c>
      <c r="DA16" s="44" t="s">
        <v>48</v>
      </c>
      <c r="DB16" s="46" t="s">
        <v>40</v>
      </c>
      <c r="DC16" s="45">
        <v>12.13</v>
      </c>
      <c r="DD16" s="45">
        <v>12.38</v>
      </c>
      <c r="DE16" s="45">
        <v>12.64</v>
      </c>
      <c r="DG16" s="43" t="str">
        <f t="shared" si="6"/>
        <v>BRONZEColeta no mesmo dia4210-291 a 100</v>
      </c>
      <c r="DH16" s="43" t="s">
        <v>39</v>
      </c>
      <c r="DI16" s="70" t="s">
        <v>71</v>
      </c>
      <c r="DJ16" s="69" t="s">
        <v>72</v>
      </c>
      <c r="DK16" s="61" t="s">
        <v>105</v>
      </c>
      <c r="DL16" s="25" t="s">
        <v>106</v>
      </c>
      <c r="DM16" s="60"/>
      <c r="DN16"/>
      <c r="DO16"/>
      <c r="DP16"/>
      <c r="DQ16"/>
      <c r="DR16" s="60" t="str">
        <f t="shared" si="7"/>
        <v>Peso (g)</v>
      </c>
      <c r="DS16" s="44"/>
      <c r="DT16" s="44" t="s">
        <v>32</v>
      </c>
      <c r="DU16" s="45" t="s">
        <v>12</v>
      </c>
      <c r="DV16" s="45" t="s">
        <v>13</v>
      </c>
      <c r="DW16" s="45" t="s">
        <v>14</v>
      </c>
      <c r="DX16" s="45" t="s">
        <v>15</v>
      </c>
      <c r="DY16" s="45" t="s">
        <v>16</v>
      </c>
      <c r="DZ16" s="45" t="s">
        <v>17</v>
      </c>
      <c r="EA16" s="45" t="s">
        <v>18</v>
      </c>
      <c r="EB16" s="45" t="s">
        <v>19</v>
      </c>
      <c r="EC16" s="45" t="s">
        <v>20</v>
      </c>
      <c r="ED16" s="45" t="s">
        <v>21</v>
      </c>
      <c r="EE16" s="45" t="s">
        <v>22</v>
      </c>
      <c r="EF16" s="45" t="s">
        <v>23</v>
      </c>
      <c r="EG16" s="45" t="s">
        <v>28</v>
      </c>
      <c r="EH16" s="45" t="s">
        <v>29</v>
      </c>
      <c r="EI16" s="45" t="s">
        <v>30</v>
      </c>
      <c r="EJ16" s="45" t="s">
        <v>31</v>
      </c>
      <c r="EL16" s="43" t="str">
        <f t="shared" si="8"/>
        <v>PRATA0 a 500</v>
      </c>
      <c r="EM16" s="44" t="s">
        <v>48</v>
      </c>
      <c r="EN16" s="44" t="s">
        <v>41</v>
      </c>
      <c r="EO16" s="45">
        <v>15.28</v>
      </c>
      <c r="EP16" s="45">
        <v>15.95</v>
      </c>
      <c r="EQ16" s="45">
        <v>16.100000000000001</v>
      </c>
      <c r="ER16" s="45">
        <v>16.260000000000002</v>
      </c>
      <c r="ES16" s="45">
        <v>18.18</v>
      </c>
      <c r="ET16" s="45">
        <v>20.46</v>
      </c>
      <c r="EU16" s="45">
        <v>22.83</v>
      </c>
      <c r="EV16" s="45">
        <v>27.38</v>
      </c>
      <c r="EW16" s="45">
        <v>21.71</v>
      </c>
      <c r="EX16" s="45">
        <v>26.4</v>
      </c>
      <c r="EY16" s="45">
        <v>44.42</v>
      </c>
      <c r="EZ16" s="45">
        <v>60.95</v>
      </c>
    </row>
    <row r="17" spans="1:156" ht="15" x14ac:dyDescent="0.25">
      <c r="A17" s="42" t="s">
        <v>107</v>
      </c>
      <c r="B17" s="43" t="s">
        <v>67</v>
      </c>
      <c r="D17" s="43" t="str">
        <f t="shared" si="0"/>
        <v>PRATA0 a 300</v>
      </c>
      <c r="E17" s="44" t="s">
        <v>48</v>
      </c>
      <c r="F17" s="44" t="s">
        <v>40</v>
      </c>
      <c r="G17" s="45">
        <v>9.59</v>
      </c>
      <c r="H17" s="45">
        <v>9.7899999999999991</v>
      </c>
      <c r="I17" s="45">
        <v>9.99</v>
      </c>
      <c r="J17" s="45">
        <v>10.199999999999999</v>
      </c>
      <c r="K17" s="45">
        <v>18.32</v>
      </c>
      <c r="L17" s="45">
        <v>18.72</v>
      </c>
      <c r="M17" s="45">
        <v>19.14</v>
      </c>
      <c r="N17" s="45">
        <v>20.36</v>
      </c>
      <c r="O17" s="45">
        <v>27.82</v>
      </c>
      <c r="P17" s="45">
        <v>38.950000000000003</v>
      </c>
      <c r="Q17" s="45">
        <v>50.07</v>
      </c>
      <c r="R17" s="45">
        <v>58.41</v>
      </c>
      <c r="S17" s="45">
        <v>37.03</v>
      </c>
      <c r="T17" s="45">
        <v>47.29</v>
      </c>
      <c r="U17" s="45">
        <v>57.09</v>
      </c>
      <c r="V17" s="45">
        <v>65.47</v>
      </c>
      <c r="W17" s="45">
        <v>44.08</v>
      </c>
      <c r="X17" s="45">
        <v>56.3</v>
      </c>
      <c r="Y17" s="45">
        <v>67.959999999999994</v>
      </c>
      <c r="Z17" s="45">
        <v>77.95</v>
      </c>
      <c r="AB17" s="43" t="str">
        <f t="shared" si="1"/>
        <v>PRATA501 a 1.000</v>
      </c>
      <c r="AC17" s="44" t="s">
        <v>48</v>
      </c>
      <c r="AD17" s="44" t="s">
        <v>50</v>
      </c>
      <c r="AE17" s="45">
        <v>16.440000000000001</v>
      </c>
      <c r="AF17" s="45">
        <v>17.149999999999999</v>
      </c>
      <c r="AG17" s="45">
        <v>17.329999999999998</v>
      </c>
      <c r="AH17" s="45">
        <v>17.489999999999998</v>
      </c>
      <c r="AI17" s="45">
        <v>19.579999999999998</v>
      </c>
      <c r="AJ17" s="45">
        <v>21.94</v>
      </c>
      <c r="AK17" s="45">
        <v>24.48</v>
      </c>
      <c r="AL17" s="45">
        <v>29.38</v>
      </c>
      <c r="AM17" s="45">
        <v>19.940000000000001</v>
      </c>
      <c r="AN17" s="45">
        <v>24.03</v>
      </c>
      <c r="AO17" s="45">
        <v>39.630000000000003</v>
      </c>
      <c r="AP17" s="45">
        <v>54.16</v>
      </c>
      <c r="AQ17" s="45">
        <v>23.18</v>
      </c>
      <c r="AR17" s="45">
        <v>27.94</v>
      </c>
      <c r="AS17" s="45">
        <v>46.08</v>
      </c>
      <c r="AT17" s="45">
        <v>62.98</v>
      </c>
      <c r="AV17" s="43" t="str">
        <f t="shared" si="2"/>
        <v>INFINITE 70 a 300</v>
      </c>
      <c r="AW17" s="44" t="s">
        <v>107</v>
      </c>
      <c r="AX17" t="s">
        <v>40</v>
      </c>
      <c r="AY17" s="45">
        <v>7.4</v>
      </c>
      <c r="AZ17" s="45">
        <v>7.72</v>
      </c>
      <c r="BA17" s="45">
        <v>7.8</v>
      </c>
      <c r="BB17" s="45">
        <v>7.87</v>
      </c>
      <c r="BC17" s="45">
        <v>8.82</v>
      </c>
      <c r="BD17" s="45">
        <v>9.8800000000000008</v>
      </c>
      <c r="BE17" s="45">
        <v>11.03</v>
      </c>
      <c r="BF17" s="45">
        <v>13.23</v>
      </c>
      <c r="BG17" s="45">
        <v>9.0299999999999994</v>
      </c>
      <c r="BH17" s="45">
        <v>10.66</v>
      </c>
      <c r="BI17" s="45">
        <v>12.37</v>
      </c>
      <c r="BJ17" s="45">
        <v>14.27</v>
      </c>
      <c r="BK17" s="45">
        <v>10.5</v>
      </c>
      <c r="BL17" s="45">
        <v>12.4</v>
      </c>
      <c r="BM17" s="45">
        <v>14.39</v>
      </c>
      <c r="BN17" s="45">
        <v>16.59</v>
      </c>
      <c r="BP17" s="43" t="str">
        <f t="shared" si="3"/>
        <v>PRATA0 a 300</v>
      </c>
      <c r="BQ17" s="44" t="s">
        <v>48</v>
      </c>
      <c r="BR17" s="44" t="s">
        <v>40</v>
      </c>
      <c r="BS17" s="45">
        <v>28.36</v>
      </c>
      <c r="BT17" s="45">
        <v>28.97</v>
      </c>
      <c r="BU17" s="45">
        <v>29.57</v>
      </c>
      <c r="BV17" s="45">
        <v>30.18</v>
      </c>
      <c r="BW17" s="45">
        <v>31.47</v>
      </c>
      <c r="BX17" s="45">
        <v>31.79</v>
      </c>
      <c r="BY17" s="45">
        <v>32.11</v>
      </c>
      <c r="BZ17" s="45">
        <v>32.43</v>
      </c>
      <c r="CA17" s="45">
        <v>45.85</v>
      </c>
      <c r="CB17" s="45">
        <v>71.209999999999994</v>
      </c>
      <c r="CC17" s="45">
        <v>86.61</v>
      </c>
      <c r="CD17" s="45">
        <v>102.03</v>
      </c>
      <c r="CE17" s="45">
        <v>59</v>
      </c>
      <c r="CF17" s="45">
        <v>78.569999999999993</v>
      </c>
      <c r="CG17" s="45">
        <v>91.07</v>
      </c>
      <c r="CH17" s="45">
        <v>103.57</v>
      </c>
      <c r="CI17" s="45">
        <v>70.239999999999995</v>
      </c>
      <c r="CJ17" s="45">
        <v>93.55</v>
      </c>
      <c r="CK17" s="45">
        <v>108.42</v>
      </c>
      <c r="CL17" s="45">
        <v>123.29</v>
      </c>
      <c r="CN17" s="43" t="str">
        <f t="shared" si="4"/>
        <v>Peso (Kg)</v>
      </c>
      <c r="CP17" s="46" t="s">
        <v>33</v>
      </c>
      <c r="CQ17" s="45" t="s">
        <v>12</v>
      </c>
      <c r="CR17" s="45" t="s">
        <v>13</v>
      </c>
      <c r="CS17" s="45" t="s">
        <v>14</v>
      </c>
      <c r="CT17" s="45" t="s">
        <v>15</v>
      </c>
      <c r="CU17" s="45" t="s">
        <v>16</v>
      </c>
      <c r="CV17" s="45" t="s">
        <v>17</v>
      </c>
      <c r="CW17" s="45" t="s">
        <v>18</v>
      </c>
      <c r="CX17" s="45" t="s">
        <v>19</v>
      </c>
      <c r="CZ17" s="43" t="str">
        <f t="shared" si="5"/>
        <v>PRATA301 a 500</v>
      </c>
      <c r="DA17" s="44" t="s">
        <v>48</v>
      </c>
      <c r="DB17" s="46" t="s">
        <v>49</v>
      </c>
      <c r="DC17" s="45">
        <v>12.61</v>
      </c>
      <c r="DD17" s="45">
        <v>12.87</v>
      </c>
      <c r="DE17" s="45">
        <v>13.14</v>
      </c>
      <c r="DG17" s="43" t="str">
        <f t="shared" si="6"/>
        <v>BRONZEColeta no mesmo dia4210-2Mais de 100</v>
      </c>
      <c r="DH17" s="43" t="s">
        <v>39</v>
      </c>
      <c r="DI17" s="70" t="s">
        <v>71</v>
      </c>
      <c r="DJ17" s="69" t="s">
        <v>72</v>
      </c>
      <c r="DK17" s="59" t="s">
        <v>108</v>
      </c>
      <c r="DL17" s="22" t="s">
        <v>109</v>
      </c>
      <c r="DM17" s="60"/>
      <c r="DN17"/>
      <c r="DO17"/>
      <c r="DP17"/>
      <c r="DQ17"/>
      <c r="DR17" s="60" t="str">
        <f t="shared" si="7"/>
        <v>PRATA0 a 300</v>
      </c>
      <c r="DS17" s="44" t="s">
        <v>48</v>
      </c>
      <c r="DT17" s="44" t="s">
        <v>40</v>
      </c>
      <c r="DU17" s="45">
        <v>9.3800000000000008</v>
      </c>
      <c r="DV17" s="45">
        <v>9.58</v>
      </c>
      <c r="DW17" s="45">
        <v>9.7799999999999994</v>
      </c>
      <c r="DX17" s="45">
        <v>9.99</v>
      </c>
      <c r="DY17" s="45">
        <v>18.149999999999999</v>
      </c>
      <c r="DZ17" s="45">
        <v>18.55</v>
      </c>
      <c r="EA17" s="44">
        <v>18.96</v>
      </c>
      <c r="EB17" s="45">
        <v>20.170000000000002</v>
      </c>
      <c r="EC17" s="45">
        <v>27.7</v>
      </c>
      <c r="ED17" s="45">
        <v>38.92</v>
      </c>
      <c r="EE17" s="45">
        <v>50.05</v>
      </c>
      <c r="EF17" s="45">
        <v>58.35</v>
      </c>
      <c r="EG17" s="45">
        <v>43.94</v>
      </c>
      <c r="EH17" s="45">
        <v>56.25</v>
      </c>
      <c r="EI17" s="45">
        <v>67.92</v>
      </c>
      <c r="EJ17" s="45">
        <v>77.87</v>
      </c>
      <c r="EL17" s="43" t="str">
        <f t="shared" si="8"/>
        <v>PRATA501 a 1.000</v>
      </c>
      <c r="EM17" s="44" t="s">
        <v>48</v>
      </c>
      <c r="EN17" s="44" t="s">
        <v>50</v>
      </c>
      <c r="EO17" s="45">
        <v>16.38</v>
      </c>
      <c r="EP17" s="45">
        <v>17.07</v>
      </c>
      <c r="EQ17" s="45">
        <v>17.25</v>
      </c>
      <c r="ER17" s="45">
        <v>17.41</v>
      </c>
      <c r="ES17" s="45">
        <v>19.48</v>
      </c>
      <c r="ET17" s="45">
        <v>21.92</v>
      </c>
      <c r="EU17" s="45">
        <v>24.46</v>
      </c>
      <c r="EV17" s="45">
        <v>29.34</v>
      </c>
      <c r="EW17" s="45">
        <v>22.99</v>
      </c>
      <c r="EX17" s="45">
        <v>27.86</v>
      </c>
      <c r="EY17" s="45">
        <v>46.04</v>
      </c>
      <c r="EZ17" s="45">
        <v>62.9</v>
      </c>
    </row>
    <row r="18" spans="1:156" ht="15" x14ac:dyDescent="0.25">
      <c r="A18" s="42" t="s">
        <v>110</v>
      </c>
      <c r="B18" s="43" t="s">
        <v>67</v>
      </c>
      <c r="D18" s="43" t="str">
        <f t="shared" si="0"/>
        <v>PRATA301 a 500</v>
      </c>
      <c r="E18" s="44" t="s">
        <v>48</v>
      </c>
      <c r="F18" s="44" t="s">
        <v>49</v>
      </c>
      <c r="G18" s="45">
        <v>10.75</v>
      </c>
      <c r="H18" s="45">
        <v>10.98</v>
      </c>
      <c r="I18" s="45">
        <v>11.21</v>
      </c>
      <c r="J18" s="45">
        <v>11.43</v>
      </c>
      <c r="K18" s="45">
        <v>18.98</v>
      </c>
      <c r="L18" s="45">
        <v>19.41</v>
      </c>
      <c r="M18" s="45">
        <v>19.84</v>
      </c>
      <c r="N18" s="45">
        <v>21.09</v>
      </c>
      <c r="O18" s="45">
        <v>28.99</v>
      </c>
      <c r="P18" s="45">
        <v>40.57</v>
      </c>
      <c r="Q18" s="45">
        <v>52.16</v>
      </c>
      <c r="R18" s="45">
        <v>60.85</v>
      </c>
      <c r="S18" s="45">
        <v>38</v>
      </c>
      <c r="T18" s="45">
        <v>48.65</v>
      </c>
      <c r="U18" s="45">
        <v>58.85</v>
      </c>
      <c r="V18" s="45">
        <v>67.53</v>
      </c>
      <c r="W18" s="45">
        <v>45.24</v>
      </c>
      <c r="X18" s="45">
        <v>57.92</v>
      </c>
      <c r="Y18" s="45">
        <v>70.06</v>
      </c>
      <c r="Z18" s="45">
        <v>80.39</v>
      </c>
      <c r="AB18" s="43" t="str">
        <f t="shared" si="1"/>
        <v>PRATA1.001 a 2.000</v>
      </c>
      <c r="AC18" s="44" t="s">
        <v>48</v>
      </c>
      <c r="AD18" s="44" t="s">
        <v>55</v>
      </c>
      <c r="AE18" s="45">
        <v>17.34</v>
      </c>
      <c r="AF18" s="45">
        <v>18.079999999999998</v>
      </c>
      <c r="AG18" s="45">
        <v>18.239999999999998</v>
      </c>
      <c r="AH18" s="45">
        <v>18.43</v>
      </c>
      <c r="AI18" s="45">
        <v>21.52</v>
      </c>
      <c r="AJ18" s="45">
        <v>24.1</v>
      </c>
      <c r="AK18" s="45">
        <v>26.9</v>
      </c>
      <c r="AL18" s="45">
        <v>32.28</v>
      </c>
      <c r="AM18" s="45">
        <v>23.66</v>
      </c>
      <c r="AN18" s="45">
        <v>27.95</v>
      </c>
      <c r="AO18" s="45">
        <v>43.77</v>
      </c>
      <c r="AP18" s="45">
        <v>58.72</v>
      </c>
      <c r="AQ18" s="45">
        <v>27.51</v>
      </c>
      <c r="AR18" s="45">
        <v>32.5</v>
      </c>
      <c r="AS18" s="45">
        <v>50.89</v>
      </c>
      <c r="AT18" s="45">
        <v>68.28</v>
      </c>
      <c r="AV18" s="43" t="str">
        <f t="shared" si="2"/>
        <v>INFINITE 80 a 300</v>
      </c>
      <c r="AW18" s="44" t="s">
        <v>110</v>
      </c>
      <c r="AX18" t="s">
        <v>40</v>
      </c>
      <c r="AY18" s="45">
        <v>7.22</v>
      </c>
      <c r="AZ18" s="45">
        <v>7.54</v>
      </c>
      <c r="BA18" s="45">
        <v>7.61</v>
      </c>
      <c r="BB18" s="45">
        <v>7.68</v>
      </c>
      <c r="BC18" s="45">
        <v>8.61</v>
      </c>
      <c r="BD18" s="45">
        <v>9.64</v>
      </c>
      <c r="BE18" s="45">
        <v>10.77</v>
      </c>
      <c r="BF18" s="45">
        <v>12.92</v>
      </c>
      <c r="BG18" s="45">
        <v>8.82</v>
      </c>
      <c r="BH18" s="45">
        <v>10.41</v>
      </c>
      <c r="BI18" s="45">
        <v>12.08</v>
      </c>
      <c r="BJ18" s="45">
        <v>13.93</v>
      </c>
      <c r="BK18" s="45">
        <v>10.25</v>
      </c>
      <c r="BL18" s="45">
        <v>12.1</v>
      </c>
      <c r="BM18" s="45">
        <v>14.05</v>
      </c>
      <c r="BN18" s="45">
        <v>16.2</v>
      </c>
      <c r="BP18" s="43" t="str">
        <f t="shared" si="3"/>
        <v>PRATA301 a 500</v>
      </c>
      <c r="BQ18" s="44" t="s">
        <v>48</v>
      </c>
      <c r="BR18" s="44" t="s">
        <v>49</v>
      </c>
      <c r="BS18" s="45">
        <v>29.38</v>
      </c>
      <c r="BT18" s="45">
        <v>30.01</v>
      </c>
      <c r="BU18" s="45">
        <v>30.63</v>
      </c>
      <c r="BV18" s="45">
        <v>31.25</v>
      </c>
      <c r="BW18" s="45">
        <v>33.28</v>
      </c>
      <c r="BX18" s="45">
        <v>33.619999999999997</v>
      </c>
      <c r="BY18" s="45">
        <v>33.97</v>
      </c>
      <c r="BZ18" s="45">
        <v>34.32</v>
      </c>
      <c r="CA18" s="45">
        <v>48.97</v>
      </c>
      <c r="CB18" s="45">
        <v>74.86</v>
      </c>
      <c r="CC18" s="45">
        <v>91.1</v>
      </c>
      <c r="CD18" s="45">
        <v>107.34</v>
      </c>
      <c r="CE18" s="45">
        <v>61.07</v>
      </c>
      <c r="CF18" s="45">
        <v>80.02</v>
      </c>
      <c r="CG18" s="45">
        <v>92.77</v>
      </c>
      <c r="CH18" s="45">
        <v>105.51</v>
      </c>
      <c r="CI18" s="45">
        <v>72.7</v>
      </c>
      <c r="CJ18" s="45">
        <v>95.26</v>
      </c>
      <c r="CK18" s="45">
        <v>110.44</v>
      </c>
      <c r="CL18" s="45">
        <v>125.6</v>
      </c>
      <c r="CN18" s="43" t="str">
        <f t="shared" si="4"/>
        <v>PLATINUMAté 1</v>
      </c>
      <c r="CO18" s="44" t="s">
        <v>61</v>
      </c>
      <c r="CP18" s="46" t="s">
        <v>42</v>
      </c>
      <c r="CQ18" s="45">
        <v>29.47</v>
      </c>
      <c r="CR18" s="45">
        <v>30.08</v>
      </c>
      <c r="CS18" s="45">
        <v>30.7</v>
      </c>
      <c r="CT18" s="45">
        <v>31.31</v>
      </c>
      <c r="CU18" s="45">
        <v>41.96</v>
      </c>
      <c r="CV18" s="45">
        <v>42.4</v>
      </c>
      <c r="CW18" s="45">
        <v>42.84</v>
      </c>
      <c r="CX18" s="45">
        <v>43.19</v>
      </c>
      <c r="CZ18" s="43" t="str">
        <f t="shared" si="5"/>
        <v>PRATA501 a 1.000</v>
      </c>
      <c r="DA18" s="44" t="s">
        <v>48</v>
      </c>
      <c r="DB18" s="46" t="s">
        <v>50</v>
      </c>
      <c r="DC18" s="45">
        <v>13.48</v>
      </c>
      <c r="DD18" s="45">
        <v>13.76</v>
      </c>
      <c r="DE18" s="45">
        <v>14.06</v>
      </c>
      <c r="DG18" s="43" t="str">
        <f t="shared" si="6"/>
        <v>BRONZEColeta no mesmo dia7790-9Unitizador</v>
      </c>
      <c r="DH18" s="43" t="s">
        <v>39</v>
      </c>
      <c r="DI18" s="70" t="s">
        <v>71</v>
      </c>
      <c r="DJ18" s="22" t="s">
        <v>111</v>
      </c>
      <c r="DK18" s="61" t="s">
        <v>112</v>
      </c>
      <c r="DL18" s="25" t="s">
        <v>113</v>
      </c>
      <c r="DM18" s="60"/>
      <c r="DN18"/>
      <c r="DO18"/>
      <c r="DP18"/>
      <c r="DQ18"/>
      <c r="DR18" s="60" t="str">
        <f t="shared" si="7"/>
        <v>PRATA301 a 500</v>
      </c>
      <c r="DS18" s="44" t="s">
        <v>48</v>
      </c>
      <c r="DT18" s="44" t="s">
        <v>49</v>
      </c>
      <c r="DU18" s="45">
        <v>10.73</v>
      </c>
      <c r="DV18" s="45">
        <v>10.96</v>
      </c>
      <c r="DW18" s="45">
        <v>11.18</v>
      </c>
      <c r="DX18" s="45">
        <v>11.4</v>
      </c>
      <c r="DY18" s="45">
        <v>18.97</v>
      </c>
      <c r="DZ18" s="45">
        <v>19.39</v>
      </c>
      <c r="EA18" s="44">
        <v>19.82</v>
      </c>
      <c r="EB18" s="45">
        <v>21.08</v>
      </c>
      <c r="EC18" s="45">
        <v>28.98</v>
      </c>
      <c r="ED18" s="45">
        <v>40.57</v>
      </c>
      <c r="EE18" s="45">
        <v>52.16</v>
      </c>
      <c r="EF18" s="45">
        <v>60.84</v>
      </c>
      <c r="EG18" s="45">
        <v>45.22</v>
      </c>
      <c r="EH18" s="45">
        <v>57.92</v>
      </c>
      <c r="EI18" s="45">
        <v>70.06</v>
      </c>
      <c r="EJ18" s="45">
        <v>80.38</v>
      </c>
      <c r="EL18" s="43" t="str">
        <f t="shared" si="8"/>
        <v>PRATA1.001 a 2.000</v>
      </c>
      <c r="EM18" s="44" t="s">
        <v>48</v>
      </c>
      <c r="EN18" s="44" t="s">
        <v>55</v>
      </c>
      <c r="EO18" s="45">
        <v>17.34</v>
      </c>
      <c r="EP18" s="45">
        <v>18.079999999999998</v>
      </c>
      <c r="EQ18" s="45">
        <v>18.239999999999998</v>
      </c>
      <c r="ER18" s="45">
        <v>18.43</v>
      </c>
      <c r="ES18" s="45">
        <v>21.52</v>
      </c>
      <c r="ET18" s="45">
        <v>24.1</v>
      </c>
      <c r="EU18" s="45">
        <v>26.9</v>
      </c>
      <c r="EV18" s="45">
        <v>32.28</v>
      </c>
      <c r="EW18" s="45">
        <v>27.51</v>
      </c>
      <c r="EX18" s="45">
        <v>32.5</v>
      </c>
      <c r="EY18" s="45">
        <v>50.89</v>
      </c>
      <c r="EZ18" s="45">
        <v>68.28</v>
      </c>
    </row>
    <row r="19" spans="1:156" ht="25.5" x14ac:dyDescent="0.25">
      <c r="D19" s="43" t="str">
        <f t="shared" si="0"/>
        <v>PRATA501 a 1.000</v>
      </c>
      <c r="E19" s="44" t="s">
        <v>48</v>
      </c>
      <c r="F19" s="44" t="s">
        <v>50</v>
      </c>
      <c r="G19" s="45">
        <v>11.51</v>
      </c>
      <c r="H19" s="45">
        <v>11.75</v>
      </c>
      <c r="I19" s="45">
        <v>12</v>
      </c>
      <c r="J19" s="45">
        <v>12.25</v>
      </c>
      <c r="K19" s="45">
        <v>21.17</v>
      </c>
      <c r="L19" s="45">
        <v>21.38</v>
      </c>
      <c r="M19" s="45">
        <v>21.6</v>
      </c>
      <c r="N19" s="45">
        <v>21.83</v>
      </c>
      <c r="O19" s="45">
        <v>30.15</v>
      </c>
      <c r="P19" s="45">
        <v>42.21</v>
      </c>
      <c r="Q19" s="45">
        <v>54.28</v>
      </c>
      <c r="R19" s="45">
        <v>63.32</v>
      </c>
      <c r="S19" s="45">
        <v>38.99</v>
      </c>
      <c r="T19" s="45">
        <v>50.04</v>
      </c>
      <c r="U19" s="45">
        <v>60.62</v>
      </c>
      <c r="V19" s="45">
        <v>69.58</v>
      </c>
      <c r="W19" s="45">
        <v>46.42</v>
      </c>
      <c r="X19" s="45">
        <v>59.56</v>
      </c>
      <c r="Y19" s="45">
        <v>72.17</v>
      </c>
      <c r="Z19" s="45">
        <v>82.83</v>
      </c>
      <c r="AB19" s="43" t="str">
        <f t="shared" si="1"/>
        <v>PRATA2.001 a 3.000</v>
      </c>
      <c r="AC19" s="44" t="s">
        <v>48</v>
      </c>
      <c r="AD19" s="44" t="s">
        <v>62</v>
      </c>
      <c r="AE19" s="45">
        <v>20.72</v>
      </c>
      <c r="AF19" s="45">
        <v>21.59</v>
      </c>
      <c r="AG19" s="45">
        <v>21.81</v>
      </c>
      <c r="AH19" s="45">
        <v>22.04</v>
      </c>
      <c r="AI19" s="45">
        <v>25.72</v>
      </c>
      <c r="AJ19" s="45">
        <v>28.8</v>
      </c>
      <c r="AK19" s="45">
        <v>32.15</v>
      </c>
      <c r="AL19" s="45">
        <v>38.57</v>
      </c>
      <c r="AM19" s="45">
        <v>27.27</v>
      </c>
      <c r="AN19" s="45">
        <v>32</v>
      </c>
      <c r="AO19" s="45">
        <v>48.29</v>
      </c>
      <c r="AP19" s="45">
        <v>64.14</v>
      </c>
      <c r="AQ19" s="45">
        <v>31.72</v>
      </c>
      <c r="AR19" s="45">
        <v>37.21</v>
      </c>
      <c r="AS19" s="45">
        <v>56.15</v>
      </c>
      <c r="AT19" s="45">
        <v>74.58</v>
      </c>
      <c r="AV19" s="43" t="str">
        <f t="shared" si="2"/>
        <v>CLUBE CORREIOS0 a 300</v>
      </c>
      <c r="AW19" s="44" t="s">
        <v>9</v>
      </c>
      <c r="AX19" t="s">
        <v>40</v>
      </c>
      <c r="AY19" s="45" t="s">
        <v>114</v>
      </c>
      <c r="AZ19" s="45" t="s">
        <v>114</v>
      </c>
      <c r="BA19" s="45" t="s">
        <v>114</v>
      </c>
      <c r="BB19" s="45" t="s">
        <v>114</v>
      </c>
      <c r="BC19" s="45" t="s">
        <v>114</v>
      </c>
      <c r="BD19" s="45" t="s">
        <v>114</v>
      </c>
      <c r="BE19" s="45" t="s">
        <v>114</v>
      </c>
      <c r="BF19" s="45" t="s">
        <v>114</v>
      </c>
      <c r="BG19" s="45" t="s">
        <v>114</v>
      </c>
      <c r="BH19" s="45" t="s">
        <v>114</v>
      </c>
      <c r="BI19" s="45" t="s">
        <v>114</v>
      </c>
      <c r="BJ19" s="45" t="s">
        <v>114</v>
      </c>
      <c r="BK19" s="45" t="s">
        <v>114</v>
      </c>
      <c r="BL19" s="45" t="s">
        <v>114</v>
      </c>
      <c r="BM19" s="45" t="s">
        <v>114</v>
      </c>
      <c r="BN19" s="45" t="s">
        <v>114</v>
      </c>
      <c r="BP19" s="43" t="str">
        <f t="shared" si="3"/>
        <v>PRATA501 a 1.000</v>
      </c>
      <c r="BQ19" s="44" t="s">
        <v>48</v>
      </c>
      <c r="BR19" s="44" t="s">
        <v>50</v>
      </c>
      <c r="BS19" s="45">
        <v>30.39</v>
      </c>
      <c r="BT19" s="45">
        <v>31.03</v>
      </c>
      <c r="BU19" s="45">
        <v>31.68</v>
      </c>
      <c r="BV19" s="45">
        <v>32.32</v>
      </c>
      <c r="BW19" s="45">
        <v>35.11</v>
      </c>
      <c r="BX19" s="45">
        <v>35.47</v>
      </c>
      <c r="BY19" s="45">
        <v>35.83</v>
      </c>
      <c r="BZ19" s="45">
        <v>36.19</v>
      </c>
      <c r="CA19" s="45">
        <v>52.08</v>
      </c>
      <c r="CB19" s="45">
        <v>78.510000000000005</v>
      </c>
      <c r="CC19" s="45">
        <v>95.59</v>
      </c>
      <c r="CD19" s="45">
        <v>112.66</v>
      </c>
      <c r="CE19" s="45">
        <v>63.15</v>
      </c>
      <c r="CF19" s="45">
        <v>81.459999999999994</v>
      </c>
      <c r="CG19" s="45">
        <v>94.46</v>
      </c>
      <c r="CH19" s="45">
        <v>107.45</v>
      </c>
      <c r="CI19" s="45">
        <v>75.180000000000007</v>
      </c>
      <c r="CJ19" s="45">
        <v>96.98</v>
      </c>
      <c r="CK19" s="45">
        <v>112.45</v>
      </c>
      <c r="CL19" s="45">
        <v>127.91</v>
      </c>
      <c r="CN19" s="43" t="str">
        <f t="shared" si="4"/>
        <v>PLATINUM1 a 5</v>
      </c>
      <c r="CO19" s="44" t="s">
        <v>61</v>
      </c>
      <c r="CP19" s="46" t="s">
        <v>51</v>
      </c>
      <c r="CQ19" s="45">
        <v>38.44</v>
      </c>
      <c r="CR19" s="45">
        <v>39.229999999999997</v>
      </c>
      <c r="CS19" s="45">
        <v>40.03</v>
      </c>
      <c r="CT19" s="45">
        <v>40.82</v>
      </c>
      <c r="CU19" s="45">
        <v>53.57</v>
      </c>
      <c r="CV19" s="45">
        <v>54.1</v>
      </c>
      <c r="CW19" s="45">
        <v>54.63</v>
      </c>
      <c r="CX19" s="45">
        <v>55.15</v>
      </c>
      <c r="CZ19" s="43" t="str">
        <f t="shared" si="5"/>
        <v>PRATA1.001 a 2.000</v>
      </c>
      <c r="DA19" s="44" t="s">
        <v>48</v>
      </c>
      <c r="DB19" s="46" t="s">
        <v>55</v>
      </c>
      <c r="DC19" s="45">
        <v>15.71</v>
      </c>
      <c r="DD19" s="45">
        <v>16.03</v>
      </c>
      <c r="DE19" s="45">
        <v>16.37</v>
      </c>
      <c r="DG19" s="43" t="str">
        <f t="shared" si="6"/>
        <v>ServiçoCódigoQtde de objetos</v>
      </c>
      <c r="DI19" s="28" t="s">
        <v>34</v>
      </c>
      <c r="DJ19" s="28" t="s">
        <v>35</v>
      </c>
      <c r="DK19" s="29" t="s">
        <v>36</v>
      </c>
      <c r="DL19" s="30" t="s">
        <v>37</v>
      </c>
      <c r="DN19"/>
      <c r="DO19"/>
      <c r="DP19"/>
      <c r="DQ19"/>
      <c r="DR19" s="60" t="str">
        <f t="shared" si="7"/>
        <v>PRATA501 a 1.000</v>
      </c>
      <c r="DS19" s="44" t="s">
        <v>48</v>
      </c>
      <c r="DT19" s="44" t="s">
        <v>50</v>
      </c>
      <c r="DU19" s="45">
        <v>11.53</v>
      </c>
      <c r="DV19" s="45">
        <v>11.76</v>
      </c>
      <c r="DW19" s="45">
        <v>12.02</v>
      </c>
      <c r="DX19" s="45">
        <v>12.27</v>
      </c>
      <c r="DY19" s="45">
        <v>21.17</v>
      </c>
      <c r="DZ19" s="45">
        <v>21.39</v>
      </c>
      <c r="EA19" s="44">
        <v>21.61</v>
      </c>
      <c r="EB19" s="45">
        <v>21.84</v>
      </c>
      <c r="EC19" s="45">
        <v>30.16</v>
      </c>
      <c r="ED19" s="45">
        <v>42.21</v>
      </c>
      <c r="EE19" s="45">
        <v>54.28</v>
      </c>
      <c r="EF19" s="45">
        <v>63.32</v>
      </c>
      <c r="EG19" s="45">
        <v>46.43</v>
      </c>
      <c r="EH19" s="45">
        <v>59.56</v>
      </c>
      <c r="EI19" s="45">
        <v>72.17</v>
      </c>
      <c r="EJ19" s="45">
        <v>82.84</v>
      </c>
      <c r="EL19" s="43" t="str">
        <f t="shared" si="8"/>
        <v>PRATA2.001 a 3.000</v>
      </c>
      <c r="EM19" s="44" t="s">
        <v>48</v>
      </c>
      <c r="EN19" s="44" t="s">
        <v>62</v>
      </c>
      <c r="EO19" s="45">
        <v>20.92</v>
      </c>
      <c r="EP19" s="45">
        <v>21.8</v>
      </c>
      <c r="EQ19" s="45">
        <v>22.02</v>
      </c>
      <c r="ER19" s="45">
        <v>22.25</v>
      </c>
      <c r="ES19" s="45">
        <v>26.02</v>
      </c>
      <c r="ET19" s="45">
        <v>28.87</v>
      </c>
      <c r="EU19" s="45">
        <v>32.22</v>
      </c>
      <c r="EV19" s="45">
        <v>38.69</v>
      </c>
      <c r="EW19" s="45">
        <v>32.31</v>
      </c>
      <c r="EX19" s="45">
        <v>37.43</v>
      </c>
      <c r="EY19" s="45">
        <v>56.27</v>
      </c>
      <c r="EZ19" s="45">
        <v>74.77</v>
      </c>
    </row>
    <row r="20" spans="1:156" ht="15" x14ac:dyDescent="0.25">
      <c r="D20" s="43" t="str">
        <f t="shared" si="0"/>
        <v>PRATA1.001 a 2.000</v>
      </c>
      <c r="E20" s="44" t="s">
        <v>48</v>
      </c>
      <c r="F20" s="44" t="s">
        <v>55</v>
      </c>
      <c r="G20" s="45">
        <v>14.45</v>
      </c>
      <c r="H20" s="45">
        <v>14.75</v>
      </c>
      <c r="I20" s="45">
        <v>15.08</v>
      </c>
      <c r="J20" s="45">
        <v>15.37</v>
      </c>
      <c r="K20" s="45">
        <v>23.35</v>
      </c>
      <c r="L20" s="45">
        <v>23.59</v>
      </c>
      <c r="M20" s="45">
        <v>23.83</v>
      </c>
      <c r="N20" s="45">
        <v>24.08</v>
      </c>
      <c r="O20" s="45">
        <v>36.340000000000003</v>
      </c>
      <c r="P20" s="45">
        <v>50.91</v>
      </c>
      <c r="Q20" s="45">
        <v>65.45</v>
      </c>
      <c r="R20" s="45">
        <v>76.34</v>
      </c>
      <c r="S20" s="45">
        <v>48.76</v>
      </c>
      <c r="T20" s="45">
        <v>61.89</v>
      </c>
      <c r="U20" s="45">
        <v>74.56</v>
      </c>
      <c r="V20" s="45">
        <v>85.09</v>
      </c>
      <c r="W20" s="45">
        <v>58.05</v>
      </c>
      <c r="X20" s="45">
        <v>73.680000000000007</v>
      </c>
      <c r="Y20" s="45">
        <v>88.76</v>
      </c>
      <c r="Z20" s="45">
        <v>101.29</v>
      </c>
      <c r="AB20" s="43" t="str">
        <f t="shared" si="1"/>
        <v>PRATA3.001 a 4.000</v>
      </c>
      <c r="AC20" s="44" t="s">
        <v>48</v>
      </c>
      <c r="AD20" s="44" t="s">
        <v>68</v>
      </c>
      <c r="AE20" s="45">
        <v>22.11</v>
      </c>
      <c r="AF20" s="45">
        <v>23.05</v>
      </c>
      <c r="AG20" s="45">
        <v>23.28</v>
      </c>
      <c r="AH20" s="45">
        <v>23.52</v>
      </c>
      <c r="AI20" s="45">
        <v>27.47</v>
      </c>
      <c r="AJ20" s="45">
        <v>30.77</v>
      </c>
      <c r="AK20" s="45">
        <v>34.340000000000003</v>
      </c>
      <c r="AL20" s="45">
        <v>41.2</v>
      </c>
      <c r="AM20" s="45">
        <v>34.97</v>
      </c>
      <c r="AN20" s="45">
        <v>39.880000000000003</v>
      </c>
      <c r="AO20" s="45">
        <v>56.35</v>
      </c>
      <c r="AP20" s="45">
        <v>72.59</v>
      </c>
      <c r="AQ20" s="45">
        <v>40.67</v>
      </c>
      <c r="AR20" s="45">
        <v>46.37</v>
      </c>
      <c r="AS20" s="45">
        <v>65.53</v>
      </c>
      <c r="AT20" s="45">
        <v>84.4</v>
      </c>
      <c r="BP20" s="43" t="str">
        <f t="shared" si="3"/>
        <v>PRATA1.001 a 2.000</v>
      </c>
      <c r="BQ20" s="44" t="s">
        <v>48</v>
      </c>
      <c r="BR20" s="44" t="s">
        <v>55</v>
      </c>
      <c r="BS20" s="45">
        <v>33.619999999999997</v>
      </c>
      <c r="BT20" s="45">
        <v>34.340000000000003</v>
      </c>
      <c r="BU20" s="45">
        <v>35.049999999999997</v>
      </c>
      <c r="BV20" s="45">
        <v>35.770000000000003</v>
      </c>
      <c r="BW20" s="45">
        <v>38.65</v>
      </c>
      <c r="BX20" s="45">
        <v>39.049999999999997</v>
      </c>
      <c r="BY20" s="45">
        <v>39.450000000000003</v>
      </c>
      <c r="BZ20" s="45">
        <v>39.85</v>
      </c>
      <c r="CA20" s="45">
        <v>62.39</v>
      </c>
      <c r="CB20" s="45">
        <v>94.52</v>
      </c>
      <c r="CC20" s="45">
        <v>115.29</v>
      </c>
      <c r="CD20" s="45">
        <v>136.08000000000001</v>
      </c>
      <c r="CE20" s="45">
        <v>76.06</v>
      </c>
      <c r="CF20" s="45">
        <v>102.57</v>
      </c>
      <c r="CG20" s="45">
        <v>119.99</v>
      </c>
      <c r="CH20" s="45">
        <v>137.4</v>
      </c>
      <c r="CI20" s="45">
        <v>90.54</v>
      </c>
      <c r="CJ20" s="45">
        <v>122.11</v>
      </c>
      <c r="CK20" s="45">
        <v>142.84</v>
      </c>
      <c r="CL20" s="45">
        <v>163.56</v>
      </c>
      <c r="CN20" s="43" t="str">
        <f t="shared" si="4"/>
        <v>PLATINUM5 a 10</v>
      </c>
      <c r="CO20" s="44" t="s">
        <v>61</v>
      </c>
      <c r="CP20" s="46" t="s">
        <v>56</v>
      </c>
      <c r="CQ20" s="45">
        <v>57</v>
      </c>
      <c r="CR20" s="45">
        <v>58.23</v>
      </c>
      <c r="CS20" s="45">
        <v>59.46</v>
      </c>
      <c r="CT20" s="45">
        <v>60.61</v>
      </c>
      <c r="CU20" s="45">
        <v>72.83</v>
      </c>
      <c r="CV20" s="45">
        <v>73.53</v>
      </c>
      <c r="CW20" s="45">
        <v>74.33</v>
      </c>
      <c r="CX20" s="45">
        <v>75.03</v>
      </c>
      <c r="CZ20" s="43" t="str">
        <f t="shared" si="5"/>
        <v>PRATA2.001 a 3.000</v>
      </c>
      <c r="DA20" s="44" t="s">
        <v>48</v>
      </c>
      <c r="DB20" s="46" t="s">
        <v>62</v>
      </c>
      <c r="DC20" s="45">
        <v>17.46</v>
      </c>
      <c r="DD20" s="45">
        <v>17.82</v>
      </c>
      <c r="DE20" s="45">
        <v>18.2</v>
      </c>
      <c r="DG20" s="43" t="str">
        <f t="shared" si="6"/>
        <v>PRATAColeta Agendada7789-50 a 10</v>
      </c>
      <c r="DH20" s="43" t="s">
        <v>48</v>
      </c>
      <c r="DI20" s="70" t="s">
        <v>43</v>
      </c>
      <c r="DJ20" s="68" t="s">
        <v>44</v>
      </c>
      <c r="DK20" s="59" t="s">
        <v>45</v>
      </c>
      <c r="DL20" s="22">
        <v>12.69</v>
      </c>
      <c r="DN20"/>
      <c r="DO20"/>
      <c r="DP20"/>
      <c r="DQ20"/>
      <c r="DR20" s="60" t="str">
        <f t="shared" si="7"/>
        <v>PRATA1.001 a 2.000</v>
      </c>
      <c r="DS20" s="44" t="s">
        <v>48</v>
      </c>
      <c r="DT20" s="44" t="s">
        <v>55</v>
      </c>
      <c r="DU20" s="45">
        <v>15.21</v>
      </c>
      <c r="DV20" s="45">
        <v>15.54</v>
      </c>
      <c r="DW20" s="45">
        <v>15.88</v>
      </c>
      <c r="DX20" s="45">
        <v>16.190000000000001</v>
      </c>
      <c r="DY20" s="45">
        <v>23.88</v>
      </c>
      <c r="DZ20" s="45">
        <v>24.13</v>
      </c>
      <c r="EA20" s="44">
        <v>24.37</v>
      </c>
      <c r="EB20" s="45">
        <v>24.62</v>
      </c>
      <c r="EC20" s="45">
        <v>36.71</v>
      </c>
      <c r="ED20" s="45">
        <v>50.98</v>
      </c>
      <c r="EE20" s="45">
        <v>65.55</v>
      </c>
      <c r="EF20" s="45">
        <v>76.540000000000006</v>
      </c>
      <c r="EG20" s="45">
        <v>58.5</v>
      </c>
      <c r="EH20" s="45">
        <v>73.819999999999993</v>
      </c>
      <c r="EI20" s="45">
        <v>88.89</v>
      </c>
      <c r="EJ20" s="45">
        <v>101.53</v>
      </c>
      <c r="EL20" s="43" t="str">
        <f t="shared" si="8"/>
        <v>PRATA3.001 a 4.000</v>
      </c>
      <c r="EM20" s="44" t="s">
        <v>48</v>
      </c>
      <c r="EN20" s="44" t="s">
        <v>68</v>
      </c>
      <c r="EO20" s="45">
        <v>22.53</v>
      </c>
      <c r="EP20" s="45">
        <v>23.49</v>
      </c>
      <c r="EQ20" s="45">
        <v>23.73</v>
      </c>
      <c r="ER20" s="45">
        <v>23.97</v>
      </c>
      <c r="ES20" s="45">
        <v>28.11</v>
      </c>
      <c r="ET20" s="45">
        <v>30.91</v>
      </c>
      <c r="EU20" s="45">
        <v>34.47</v>
      </c>
      <c r="EV20" s="45">
        <v>41.44</v>
      </c>
      <c r="EW20" s="45">
        <v>42.2</v>
      </c>
      <c r="EX20" s="45">
        <v>46.92</v>
      </c>
      <c r="EY20" s="45">
        <v>65.8</v>
      </c>
      <c r="EZ20" s="45">
        <v>84.84</v>
      </c>
    </row>
    <row r="21" spans="1:156" ht="15" x14ac:dyDescent="0.25">
      <c r="D21" s="43" t="str">
        <f t="shared" si="0"/>
        <v>PRATA2.001 a 3.000</v>
      </c>
      <c r="E21" s="44" t="s">
        <v>48</v>
      </c>
      <c r="F21" s="44" t="s">
        <v>62</v>
      </c>
      <c r="G21" s="45">
        <v>16.12</v>
      </c>
      <c r="H21" s="45">
        <v>16.46</v>
      </c>
      <c r="I21" s="45">
        <v>16.809999999999999</v>
      </c>
      <c r="J21" s="45">
        <v>17.149999999999999</v>
      </c>
      <c r="K21" s="45">
        <v>25.52</v>
      </c>
      <c r="L21" s="45">
        <v>25.77</v>
      </c>
      <c r="M21" s="45">
        <v>26.05</v>
      </c>
      <c r="N21" s="45">
        <v>26.3</v>
      </c>
      <c r="O21" s="45">
        <v>42.43</v>
      </c>
      <c r="P21" s="45">
        <v>57.29</v>
      </c>
      <c r="Q21" s="45">
        <v>80.64</v>
      </c>
      <c r="R21" s="45">
        <v>97.6</v>
      </c>
      <c r="S21" s="45">
        <v>58.43</v>
      </c>
      <c r="T21" s="45">
        <v>71.81</v>
      </c>
      <c r="U21" s="45">
        <v>91.87</v>
      </c>
      <c r="V21" s="45">
        <v>107.5</v>
      </c>
      <c r="W21" s="45">
        <v>69.56</v>
      </c>
      <c r="X21" s="45">
        <v>85.49</v>
      </c>
      <c r="Y21" s="45">
        <v>109.37</v>
      </c>
      <c r="Z21" s="45">
        <v>127.97</v>
      </c>
      <c r="AB21" s="43" t="str">
        <f t="shared" si="1"/>
        <v>PRATA4.001 a 5.000</v>
      </c>
      <c r="AC21" s="44" t="s">
        <v>48</v>
      </c>
      <c r="AD21" s="44" t="s">
        <v>70</v>
      </c>
      <c r="AE21" s="45">
        <v>23.64</v>
      </c>
      <c r="AF21" s="45">
        <v>24.63</v>
      </c>
      <c r="AG21" s="45">
        <v>24.89</v>
      </c>
      <c r="AH21" s="45">
        <v>25.14</v>
      </c>
      <c r="AI21" s="45">
        <v>29.37</v>
      </c>
      <c r="AJ21" s="45">
        <v>32.9</v>
      </c>
      <c r="AK21" s="45">
        <v>36.72</v>
      </c>
      <c r="AL21" s="45">
        <v>44.06</v>
      </c>
      <c r="AM21" s="45">
        <v>36.61</v>
      </c>
      <c r="AN21" s="45">
        <v>41.72</v>
      </c>
      <c r="AO21" s="45">
        <v>58.42</v>
      </c>
      <c r="AP21" s="45">
        <v>75.040000000000006</v>
      </c>
      <c r="AQ21" s="45">
        <v>42.58</v>
      </c>
      <c r="AR21" s="45">
        <v>48.51</v>
      </c>
      <c r="AS21" s="45">
        <v>67.92</v>
      </c>
      <c r="AT21" s="45">
        <v>87.26</v>
      </c>
      <c r="BP21" s="43" t="str">
        <f t="shared" si="3"/>
        <v>PRATA2.001 a 3.000</v>
      </c>
      <c r="BQ21" s="44" t="s">
        <v>48</v>
      </c>
      <c r="BR21" s="44" t="s">
        <v>62</v>
      </c>
      <c r="BS21" s="45">
        <v>37.049999999999997</v>
      </c>
      <c r="BT21" s="45">
        <v>37.840000000000003</v>
      </c>
      <c r="BU21" s="45">
        <v>38.630000000000003</v>
      </c>
      <c r="BV21" s="45">
        <v>39.409999999999997</v>
      </c>
      <c r="BW21" s="45">
        <v>42.5</v>
      </c>
      <c r="BX21" s="45">
        <v>42.94</v>
      </c>
      <c r="BY21" s="45">
        <v>43.38</v>
      </c>
      <c r="BZ21" s="45">
        <v>43.81</v>
      </c>
      <c r="CA21" s="45">
        <v>73.349999999999994</v>
      </c>
      <c r="CB21" s="45">
        <v>110.41</v>
      </c>
      <c r="CC21" s="45">
        <v>134.72999999999999</v>
      </c>
      <c r="CD21" s="45">
        <v>159.06</v>
      </c>
      <c r="CE21" s="45">
        <v>89.23</v>
      </c>
      <c r="CF21" s="45">
        <v>123.15</v>
      </c>
      <c r="CG21" s="45">
        <v>145.34</v>
      </c>
      <c r="CH21" s="45">
        <v>167.53</v>
      </c>
      <c r="CI21" s="45">
        <v>106.22</v>
      </c>
      <c r="CJ21" s="45">
        <v>146.6</v>
      </c>
      <c r="CK21" s="45">
        <v>173.02</v>
      </c>
      <c r="CL21" s="45">
        <v>199.44</v>
      </c>
      <c r="CN21" s="43" t="str">
        <f t="shared" si="4"/>
        <v>PLATINUMKg Adicional</v>
      </c>
      <c r="CO21" s="44" t="s">
        <v>61</v>
      </c>
      <c r="CP21" s="46" t="s">
        <v>63</v>
      </c>
      <c r="CQ21" s="45">
        <v>5.54</v>
      </c>
      <c r="CR21" s="45">
        <v>5.72</v>
      </c>
      <c r="CS21" s="45">
        <v>5.8</v>
      </c>
      <c r="CT21" s="45">
        <v>5.89</v>
      </c>
      <c r="CU21" s="45">
        <v>7.39</v>
      </c>
      <c r="CV21" s="45">
        <v>7.48</v>
      </c>
      <c r="CW21" s="45">
        <v>7.56</v>
      </c>
      <c r="CX21" s="45">
        <v>7.56</v>
      </c>
      <c r="CZ21" s="43" t="str">
        <f t="shared" si="5"/>
        <v>PRATA3.001 a 4.000</v>
      </c>
      <c r="DA21" s="44" t="s">
        <v>48</v>
      </c>
      <c r="DB21" s="46" t="s">
        <v>68</v>
      </c>
      <c r="DC21" s="45">
        <v>19.21</v>
      </c>
      <c r="DD21" s="45">
        <v>19.600000000000001</v>
      </c>
      <c r="DE21" s="45">
        <v>20.010000000000002</v>
      </c>
      <c r="DG21" s="43" t="str">
        <f t="shared" si="6"/>
        <v>PRATAColeta Agendada7789-5Mais de 10</v>
      </c>
      <c r="DH21" s="43" t="s">
        <v>48</v>
      </c>
      <c r="DI21" s="70" t="s">
        <v>43</v>
      </c>
      <c r="DJ21" s="68" t="s">
        <v>44</v>
      </c>
      <c r="DK21" s="61" t="s">
        <v>52</v>
      </c>
      <c r="DL21" s="22">
        <v>0</v>
      </c>
      <c r="DN21"/>
      <c r="DO21"/>
      <c r="DP21"/>
      <c r="DQ21"/>
      <c r="DR21" s="60" t="str">
        <f t="shared" si="7"/>
        <v>PRATA2.001 a 3.000</v>
      </c>
      <c r="DS21" s="44" t="s">
        <v>48</v>
      </c>
      <c r="DT21" s="44" t="s">
        <v>62</v>
      </c>
      <c r="DU21" s="45">
        <v>17.21</v>
      </c>
      <c r="DV21" s="45">
        <v>17.579999999999998</v>
      </c>
      <c r="DW21" s="45">
        <v>17.95</v>
      </c>
      <c r="DX21" s="45">
        <v>18.32</v>
      </c>
      <c r="DY21" s="45">
        <v>26.27</v>
      </c>
      <c r="DZ21" s="45">
        <v>26.53</v>
      </c>
      <c r="EA21" s="44">
        <v>26.81</v>
      </c>
      <c r="EB21" s="45">
        <v>27.07</v>
      </c>
      <c r="EC21" s="45">
        <v>42.98</v>
      </c>
      <c r="ED21" s="45">
        <v>57.4</v>
      </c>
      <c r="EE21" s="45">
        <v>80.790000000000006</v>
      </c>
      <c r="EF21" s="45">
        <v>97.93</v>
      </c>
      <c r="EG21" s="45">
        <v>70.260000000000005</v>
      </c>
      <c r="EH21" s="45">
        <v>85.71</v>
      </c>
      <c r="EI21" s="45">
        <v>109.57</v>
      </c>
      <c r="EJ21" s="45">
        <v>128.35</v>
      </c>
      <c r="EL21" s="43" t="str">
        <f t="shared" si="8"/>
        <v>PRATA4.001 a 5.000</v>
      </c>
      <c r="EM21" s="44" t="s">
        <v>48</v>
      </c>
      <c r="EN21" s="44" t="s">
        <v>70</v>
      </c>
      <c r="EO21" s="45">
        <v>24.62</v>
      </c>
      <c r="EP21" s="45">
        <v>25.65</v>
      </c>
      <c r="EQ21" s="45">
        <v>25.92</v>
      </c>
      <c r="ER21" s="45">
        <v>26.18</v>
      </c>
      <c r="ES21" s="45">
        <v>30.84</v>
      </c>
      <c r="ET21" s="45">
        <v>33.24</v>
      </c>
      <c r="EU21" s="45">
        <v>37.04</v>
      </c>
      <c r="EV21" s="45">
        <v>44.61</v>
      </c>
      <c r="EW21" s="45">
        <v>46.01</v>
      </c>
      <c r="EX21" s="45">
        <v>49.72</v>
      </c>
      <c r="EY21" s="45">
        <v>68.52</v>
      </c>
      <c r="EZ21" s="45">
        <v>88.23</v>
      </c>
    </row>
    <row r="22" spans="1:156" x14ac:dyDescent="0.2">
      <c r="D22" s="43" t="str">
        <f t="shared" si="0"/>
        <v>PRATA3.001 a 4.000</v>
      </c>
      <c r="E22" s="44" t="s">
        <v>48</v>
      </c>
      <c r="F22" s="44" t="s">
        <v>68</v>
      </c>
      <c r="G22" s="45">
        <v>17.420000000000002</v>
      </c>
      <c r="H22" s="45">
        <v>17.79</v>
      </c>
      <c r="I22" s="45">
        <v>18.170000000000002</v>
      </c>
      <c r="J22" s="45">
        <v>18.53</v>
      </c>
      <c r="K22" s="45">
        <v>28.1</v>
      </c>
      <c r="L22" s="45">
        <v>28.38</v>
      </c>
      <c r="M22" s="45">
        <v>28.66</v>
      </c>
      <c r="N22" s="45">
        <v>28.97</v>
      </c>
      <c r="O22" s="45">
        <v>48.65</v>
      </c>
      <c r="P22" s="45">
        <v>65.69</v>
      </c>
      <c r="Q22" s="45">
        <v>92.44</v>
      </c>
      <c r="R22" s="45">
        <v>111.9</v>
      </c>
      <c r="S22" s="45">
        <v>63.65</v>
      </c>
      <c r="T22" s="45">
        <v>78.86</v>
      </c>
      <c r="U22" s="45">
        <v>101.81</v>
      </c>
      <c r="V22" s="45">
        <v>119.51</v>
      </c>
      <c r="W22" s="45">
        <v>75.77</v>
      </c>
      <c r="X22" s="45">
        <v>93.89</v>
      </c>
      <c r="Y22" s="45">
        <v>121.19</v>
      </c>
      <c r="Z22" s="45">
        <v>142.28</v>
      </c>
      <c r="AB22" s="43" t="str">
        <f t="shared" si="1"/>
        <v>PRATA5.001 a 6.000</v>
      </c>
      <c r="AC22" s="44" t="s">
        <v>48</v>
      </c>
      <c r="AD22" s="44" t="s">
        <v>76</v>
      </c>
      <c r="AE22" s="45">
        <v>24.93</v>
      </c>
      <c r="AF22" s="45">
        <v>25.99</v>
      </c>
      <c r="AG22" s="45">
        <v>26.26</v>
      </c>
      <c r="AH22" s="45">
        <v>26.53</v>
      </c>
      <c r="AI22" s="45">
        <v>32.520000000000003</v>
      </c>
      <c r="AJ22" s="45">
        <v>37.409999999999997</v>
      </c>
      <c r="AK22" s="45">
        <v>42.69</v>
      </c>
      <c r="AL22" s="45">
        <v>52.86</v>
      </c>
      <c r="AM22" s="45">
        <v>42.43</v>
      </c>
      <c r="AN22" s="45">
        <v>48.69</v>
      </c>
      <c r="AO22" s="45">
        <v>66.650000000000006</v>
      </c>
      <c r="AP22" s="45">
        <v>85.71</v>
      </c>
      <c r="AQ22" s="45">
        <v>49.33</v>
      </c>
      <c r="AR22" s="45">
        <v>56.62</v>
      </c>
      <c r="AS22" s="45">
        <v>77.5</v>
      </c>
      <c r="AT22" s="45">
        <v>99.66</v>
      </c>
      <c r="BP22" s="43" t="str">
        <f t="shared" si="3"/>
        <v>PRATA3.001 a 4.000</v>
      </c>
      <c r="BQ22" s="44" t="s">
        <v>48</v>
      </c>
      <c r="BR22" s="44" t="s">
        <v>68</v>
      </c>
      <c r="BS22" s="45">
        <v>40.28</v>
      </c>
      <c r="BT22" s="45">
        <v>41.14</v>
      </c>
      <c r="BU22" s="45">
        <v>42</v>
      </c>
      <c r="BV22" s="45">
        <v>42.85</v>
      </c>
      <c r="BW22" s="45">
        <v>46.67</v>
      </c>
      <c r="BX22" s="45">
        <v>47.16</v>
      </c>
      <c r="BY22" s="45">
        <v>47.64</v>
      </c>
      <c r="BZ22" s="45">
        <v>48.12</v>
      </c>
      <c r="CA22" s="45">
        <v>83.77</v>
      </c>
      <c r="CB22" s="45">
        <v>126.19</v>
      </c>
      <c r="CC22" s="45">
        <v>154.33000000000001</v>
      </c>
      <c r="CD22" s="45">
        <v>182.47</v>
      </c>
      <c r="CE22" s="45">
        <v>102.48</v>
      </c>
      <c r="CF22" s="45">
        <v>143.71</v>
      </c>
      <c r="CG22" s="45">
        <v>170.6</v>
      </c>
      <c r="CH22" s="45">
        <v>197.49</v>
      </c>
      <c r="CI22" s="45">
        <v>122</v>
      </c>
      <c r="CJ22" s="45">
        <v>171.09</v>
      </c>
      <c r="CK22" s="45">
        <v>203.09</v>
      </c>
      <c r="CL22" s="45">
        <v>235.1</v>
      </c>
      <c r="CN22" s="43" t="str">
        <f t="shared" si="4"/>
        <v>Peso (Kg)</v>
      </c>
      <c r="CP22" s="46" t="s">
        <v>33</v>
      </c>
      <c r="CQ22" s="45" t="s">
        <v>12</v>
      </c>
      <c r="CR22" s="45" t="s">
        <v>13</v>
      </c>
      <c r="CS22" s="45" t="s">
        <v>14</v>
      </c>
      <c r="CT22" s="45" t="s">
        <v>15</v>
      </c>
      <c r="CU22" s="45" t="s">
        <v>16</v>
      </c>
      <c r="CV22" s="45" t="s">
        <v>17</v>
      </c>
      <c r="CW22" s="45" t="s">
        <v>18</v>
      </c>
      <c r="CX22" s="45" t="s">
        <v>19</v>
      </c>
      <c r="CZ22" s="43" t="str">
        <f t="shared" si="5"/>
        <v>PRATA4.001 a 5.000</v>
      </c>
      <c r="DA22" s="44" t="s">
        <v>48</v>
      </c>
      <c r="DB22" s="46" t="s">
        <v>70</v>
      </c>
      <c r="DC22" s="45">
        <v>21.15</v>
      </c>
      <c r="DD22" s="45">
        <v>21.58</v>
      </c>
      <c r="DE22" s="45">
        <v>22.04</v>
      </c>
      <c r="DG22" s="43" t="str">
        <f t="shared" si="6"/>
        <v>PRATAColeta Agendada7788-70 a 10</v>
      </c>
      <c r="DH22" s="43" t="s">
        <v>48</v>
      </c>
      <c r="DI22" s="70" t="s">
        <v>43</v>
      </c>
      <c r="DJ22" s="25" t="s">
        <v>57</v>
      </c>
      <c r="DK22" s="59" t="s">
        <v>45</v>
      </c>
      <c r="DL22" s="22">
        <v>12.69</v>
      </c>
      <c r="DR22" s="60" t="str">
        <f t="shared" si="7"/>
        <v>PRATA3.001 a 4.000</v>
      </c>
      <c r="DS22" s="44" t="s">
        <v>48</v>
      </c>
      <c r="DT22" s="44" t="s">
        <v>68</v>
      </c>
      <c r="DU22" s="45">
        <v>19.16</v>
      </c>
      <c r="DV22" s="45">
        <v>19.57</v>
      </c>
      <c r="DW22" s="45">
        <v>19.98</v>
      </c>
      <c r="DX22" s="45">
        <v>20.38</v>
      </c>
      <c r="DY22" s="45">
        <v>29.3</v>
      </c>
      <c r="DZ22" s="45">
        <v>29.6</v>
      </c>
      <c r="EA22" s="44">
        <v>29.89</v>
      </c>
      <c r="EB22" s="45">
        <v>30.22</v>
      </c>
      <c r="EC22" s="45">
        <v>49.58</v>
      </c>
      <c r="ED22" s="45">
        <v>65.87</v>
      </c>
      <c r="EE22" s="45">
        <v>92.69</v>
      </c>
      <c r="EF22" s="45">
        <v>112.44</v>
      </c>
      <c r="EG22" s="45">
        <v>76.900000000000006</v>
      </c>
      <c r="EH22" s="45">
        <v>94.24</v>
      </c>
      <c r="EI22" s="45">
        <v>121.54</v>
      </c>
      <c r="EJ22" s="45">
        <v>142.88999999999999</v>
      </c>
      <c r="EL22" s="43" t="str">
        <f t="shared" si="8"/>
        <v>PRATA5.001 a 6.000</v>
      </c>
      <c r="EM22" s="44" t="s">
        <v>48</v>
      </c>
      <c r="EN22" s="44" t="s">
        <v>76</v>
      </c>
      <c r="EO22" s="45">
        <v>25.52</v>
      </c>
      <c r="EP22" s="45">
        <v>26.6</v>
      </c>
      <c r="EQ22" s="45">
        <v>26.88</v>
      </c>
      <c r="ER22" s="45">
        <v>27.16</v>
      </c>
      <c r="ES22" s="45">
        <v>33.47</v>
      </c>
      <c r="ET22" s="45">
        <v>37.630000000000003</v>
      </c>
      <c r="EU22" s="45">
        <v>42.9</v>
      </c>
      <c r="EV22" s="45">
        <v>53.23</v>
      </c>
      <c r="EW22" s="45">
        <v>51.61</v>
      </c>
      <c r="EX22" s="45">
        <v>57.43</v>
      </c>
      <c r="EY22" s="45">
        <v>77.89</v>
      </c>
      <c r="EZ22" s="45">
        <v>100.29</v>
      </c>
    </row>
    <row r="23" spans="1:156" x14ac:dyDescent="0.2">
      <c r="D23" s="43" t="str">
        <f t="shared" si="0"/>
        <v>PRATA4.001 a 5.000</v>
      </c>
      <c r="E23" s="44" t="s">
        <v>48</v>
      </c>
      <c r="F23" s="44" t="s">
        <v>70</v>
      </c>
      <c r="G23" s="45">
        <v>18.82</v>
      </c>
      <c r="H23" s="45">
        <v>19.23</v>
      </c>
      <c r="I23" s="45">
        <v>19.62</v>
      </c>
      <c r="J23" s="45">
        <v>20.02</v>
      </c>
      <c r="K23" s="45">
        <v>30.28</v>
      </c>
      <c r="L23" s="45">
        <v>30.59</v>
      </c>
      <c r="M23" s="45">
        <v>30.91</v>
      </c>
      <c r="N23" s="45">
        <v>31.21</v>
      </c>
      <c r="O23" s="45">
        <v>53.7</v>
      </c>
      <c r="P23" s="45">
        <v>72.5</v>
      </c>
      <c r="Q23" s="45">
        <v>102.03</v>
      </c>
      <c r="R23" s="45">
        <v>123.49</v>
      </c>
      <c r="S23" s="45">
        <v>76.989999999999995</v>
      </c>
      <c r="T23" s="45">
        <v>93.67</v>
      </c>
      <c r="U23" s="45">
        <v>118.95</v>
      </c>
      <c r="V23" s="45">
        <v>138.35</v>
      </c>
      <c r="W23" s="45">
        <v>91.65</v>
      </c>
      <c r="X23" s="45">
        <v>111.51</v>
      </c>
      <c r="Y23" s="45">
        <v>141.61000000000001</v>
      </c>
      <c r="Z23" s="45">
        <v>164.71</v>
      </c>
      <c r="AB23" s="43" t="str">
        <f t="shared" si="1"/>
        <v>PRATA6.001 a 7.000</v>
      </c>
      <c r="AC23" s="44" t="s">
        <v>48</v>
      </c>
      <c r="AD23" s="44" t="s">
        <v>82</v>
      </c>
      <c r="AE23" s="45">
        <v>26.34</v>
      </c>
      <c r="AF23" s="45">
        <v>27.46</v>
      </c>
      <c r="AG23" s="45">
        <v>27.74</v>
      </c>
      <c r="AH23" s="45">
        <v>28.02</v>
      </c>
      <c r="AI23" s="45">
        <v>35.909999999999997</v>
      </c>
      <c r="AJ23" s="45">
        <v>41.32</v>
      </c>
      <c r="AK23" s="45">
        <v>47.15</v>
      </c>
      <c r="AL23" s="45">
        <v>58.37</v>
      </c>
      <c r="AM23" s="45">
        <v>45.34</v>
      </c>
      <c r="AN23" s="45">
        <v>52.04</v>
      </c>
      <c r="AO23" s="45">
        <v>70.459999999999994</v>
      </c>
      <c r="AP23" s="45">
        <v>90.44</v>
      </c>
      <c r="AQ23" s="45">
        <v>52.72</v>
      </c>
      <c r="AR23" s="45">
        <v>60.51</v>
      </c>
      <c r="AS23" s="45">
        <v>81.94</v>
      </c>
      <c r="AT23" s="45">
        <v>105.17</v>
      </c>
      <c r="BP23" s="43" t="str">
        <f t="shared" si="3"/>
        <v>PRATA4.001 a 5.000</v>
      </c>
      <c r="BQ23" s="44" t="s">
        <v>48</v>
      </c>
      <c r="BR23" s="44" t="s">
        <v>70</v>
      </c>
      <c r="BS23" s="45">
        <v>43.51</v>
      </c>
      <c r="BT23" s="45">
        <v>44.43</v>
      </c>
      <c r="BU23" s="45">
        <v>45.37</v>
      </c>
      <c r="BV23" s="45">
        <v>46.29</v>
      </c>
      <c r="BW23" s="45">
        <v>50.32</v>
      </c>
      <c r="BX23" s="45">
        <v>50.84</v>
      </c>
      <c r="BY23" s="45">
        <v>51.36</v>
      </c>
      <c r="BZ23" s="45">
        <v>51.87</v>
      </c>
      <c r="CA23" s="45">
        <v>94.73</v>
      </c>
      <c r="CB23" s="45">
        <v>141.99</v>
      </c>
      <c r="CC23" s="45">
        <v>173.77</v>
      </c>
      <c r="CD23" s="45">
        <v>205.56</v>
      </c>
      <c r="CE23" s="45">
        <v>115.48</v>
      </c>
      <c r="CF23" s="45">
        <v>164.37</v>
      </c>
      <c r="CG23" s="45">
        <v>195.77</v>
      </c>
      <c r="CH23" s="45">
        <v>227.16</v>
      </c>
      <c r="CI23" s="45">
        <v>137.47</v>
      </c>
      <c r="CJ23" s="45">
        <v>195.68</v>
      </c>
      <c r="CK23" s="45">
        <v>233.06</v>
      </c>
      <c r="CL23" s="45">
        <v>270.43</v>
      </c>
      <c r="CN23" s="43" t="str">
        <f t="shared" si="4"/>
        <v>DIAMANTE 1Até 1</v>
      </c>
      <c r="CO23" s="44" t="s">
        <v>66</v>
      </c>
      <c r="CP23" s="46" t="s">
        <v>42</v>
      </c>
      <c r="CQ23" s="45">
        <v>29.47</v>
      </c>
      <c r="CR23" s="45">
        <v>30.08</v>
      </c>
      <c r="CS23" s="45">
        <v>30.7</v>
      </c>
      <c r="CT23" s="45">
        <v>31.31</v>
      </c>
      <c r="CU23" s="45">
        <v>41.96</v>
      </c>
      <c r="CV23" s="45">
        <v>42.4</v>
      </c>
      <c r="CW23" s="45">
        <v>42.84</v>
      </c>
      <c r="CX23" s="45">
        <v>43.19</v>
      </c>
      <c r="CZ23" s="43" t="str">
        <f t="shared" si="5"/>
        <v>PRATA5.001 a 6.000</v>
      </c>
      <c r="DA23" s="44" t="s">
        <v>48</v>
      </c>
      <c r="DB23" s="46" t="s">
        <v>76</v>
      </c>
      <c r="DC23" s="45">
        <v>24.64</v>
      </c>
      <c r="DD23" s="45">
        <v>25.14</v>
      </c>
      <c r="DE23" s="45">
        <v>25.68</v>
      </c>
      <c r="DG23" s="43" t="str">
        <f t="shared" si="6"/>
        <v>PRATAColeta Programada4209-90 a 10</v>
      </c>
      <c r="DH23" s="43" t="s">
        <v>48</v>
      </c>
      <c r="DI23" s="71" t="s">
        <v>64</v>
      </c>
      <c r="DJ23" s="68" t="s">
        <v>65</v>
      </c>
      <c r="DK23" s="61" t="s">
        <v>45</v>
      </c>
      <c r="DL23" s="25">
        <v>10.58</v>
      </c>
      <c r="DR23" s="60" t="str">
        <f t="shared" si="7"/>
        <v>PRATA4.001 a 5.000</v>
      </c>
      <c r="DS23" s="44" t="s">
        <v>48</v>
      </c>
      <c r="DT23" s="44" t="s">
        <v>70</v>
      </c>
      <c r="DU23" s="45">
        <v>20.48</v>
      </c>
      <c r="DV23" s="45">
        <v>20.92</v>
      </c>
      <c r="DW23" s="45">
        <v>21.35</v>
      </c>
      <c r="DX23" s="45">
        <v>21.78</v>
      </c>
      <c r="DY23" s="45">
        <v>31.43</v>
      </c>
      <c r="DZ23" s="45">
        <v>31.74</v>
      </c>
      <c r="EA23" s="44">
        <v>32.08</v>
      </c>
      <c r="EB23" s="45">
        <v>32.39</v>
      </c>
      <c r="EC23" s="45">
        <v>54.61</v>
      </c>
      <c r="ED23" s="45">
        <v>72.67</v>
      </c>
      <c r="EE23" s="45">
        <v>102.28</v>
      </c>
      <c r="EF23" s="45">
        <v>124.01</v>
      </c>
      <c r="EG23" s="45">
        <v>92.84</v>
      </c>
      <c r="EH23" s="45">
        <v>111.88</v>
      </c>
      <c r="EI23" s="45">
        <v>141.96</v>
      </c>
      <c r="EJ23" s="45">
        <v>165.34</v>
      </c>
      <c r="EL23" s="43" t="str">
        <f t="shared" si="8"/>
        <v>PRATA6.001 a 7.000</v>
      </c>
      <c r="EM23" s="44" t="s">
        <v>48</v>
      </c>
      <c r="EN23" s="44" t="s">
        <v>82</v>
      </c>
      <c r="EO23" s="45">
        <v>26.03</v>
      </c>
      <c r="EP23" s="45">
        <v>27.12</v>
      </c>
      <c r="EQ23" s="45">
        <v>27.41</v>
      </c>
      <c r="ER23" s="45">
        <v>27.69</v>
      </c>
      <c r="ES23" s="45">
        <v>35.39</v>
      </c>
      <c r="ET23" s="45">
        <v>41.19</v>
      </c>
      <c r="EU23" s="45">
        <v>47.03</v>
      </c>
      <c r="EV23" s="45">
        <v>58.16</v>
      </c>
      <c r="EW23" s="45">
        <v>51.48</v>
      </c>
      <c r="EX23" s="45">
        <v>60.07</v>
      </c>
      <c r="EY23" s="45">
        <v>81.72</v>
      </c>
      <c r="EZ23" s="45">
        <v>104.82</v>
      </c>
    </row>
    <row r="24" spans="1:156" x14ac:dyDescent="0.2">
      <c r="D24" s="43" t="str">
        <f t="shared" si="0"/>
        <v>PRATA5.001 a 6.000</v>
      </c>
      <c r="E24" s="44" t="s">
        <v>48</v>
      </c>
      <c r="F24" s="44" t="s">
        <v>76</v>
      </c>
      <c r="G24" s="45">
        <v>20</v>
      </c>
      <c r="H24" s="45">
        <v>20.420000000000002</v>
      </c>
      <c r="I24" s="45">
        <v>20.86</v>
      </c>
      <c r="J24" s="45">
        <v>21.29</v>
      </c>
      <c r="K24" s="45">
        <v>32.71</v>
      </c>
      <c r="L24" s="45">
        <v>33.06</v>
      </c>
      <c r="M24" s="45">
        <v>33.380000000000003</v>
      </c>
      <c r="N24" s="45">
        <v>33.72</v>
      </c>
      <c r="O24" s="45">
        <v>58.87</v>
      </c>
      <c r="P24" s="45">
        <v>79.48</v>
      </c>
      <c r="Q24" s="45">
        <v>111.85</v>
      </c>
      <c r="R24" s="45">
        <v>135.38999999999999</v>
      </c>
      <c r="S24" s="45">
        <v>81.34</v>
      </c>
      <c r="T24" s="45">
        <v>99.55</v>
      </c>
      <c r="U24" s="45">
        <v>127.21</v>
      </c>
      <c r="V24" s="45">
        <v>148.37</v>
      </c>
      <c r="W24" s="45">
        <v>96.83</v>
      </c>
      <c r="X24" s="45">
        <v>118.52</v>
      </c>
      <c r="Y24" s="45">
        <v>151.44</v>
      </c>
      <c r="Z24" s="45">
        <v>176.63</v>
      </c>
      <c r="AB24" s="43" t="str">
        <f t="shared" si="1"/>
        <v>PRATA7.001 a 8.000</v>
      </c>
      <c r="AC24" s="44" t="s">
        <v>48</v>
      </c>
      <c r="AD24" s="44" t="s">
        <v>86</v>
      </c>
      <c r="AE24" s="45">
        <v>27.68</v>
      </c>
      <c r="AF24" s="45">
        <v>28.86</v>
      </c>
      <c r="AG24" s="45">
        <v>29.16</v>
      </c>
      <c r="AH24" s="45">
        <v>29.45</v>
      </c>
      <c r="AI24" s="45">
        <v>39.130000000000003</v>
      </c>
      <c r="AJ24" s="45">
        <v>45</v>
      </c>
      <c r="AK24" s="45">
        <v>51.36</v>
      </c>
      <c r="AL24" s="45">
        <v>63.59</v>
      </c>
      <c r="AM24" s="45">
        <v>58.42</v>
      </c>
      <c r="AN24" s="45">
        <v>65.540000000000006</v>
      </c>
      <c r="AO24" s="45">
        <v>84.42</v>
      </c>
      <c r="AP24" s="45">
        <v>105.25</v>
      </c>
      <c r="AQ24" s="45">
        <v>67.930000000000007</v>
      </c>
      <c r="AR24" s="45">
        <v>76.2</v>
      </c>
      <c r="AS24" s="45">
        <v>98.16</v>
      </c>
      <c r="AT24" s="45">
        <v>122.39</v>
      </c>
      <c r="BP24" s="43" t="str">
        <f t="shared" si="3"/>
        <v>PRATA5.001 a 6.000</v>
      </c>
      <c r="BQ24" s="44" t="s">
        <v>48</v>
      </c>
      <c r="BR24" s="44" t="s">
        <v>76</v>
      </c>
      <c r="BS24" s="45">
        <v>46.54</v>
      </c>
      <c r="BT24" s="45">
        <v>47.53</v>
      </c>
      <c r="BU24" s="45">
        <v>48.52</v>
      </c>
      <c r="BV24" s="45">
        <v>49.51</v>
      </c>
      <c r="BW24" s="45">
        <v>54.38</v>
      </c>
      <c r="BX24" s="45">
        <v>54.94</v>
      </c>
      <c r="BY24" s="45">
        <v>55.5</v>
      </c>
      <c r="BZ24" s="45">
        <v>56.06</v>
      </c>
      <c r="CA24" s="45">
        <v>105.25</v>
      </c>
      <c r="CB24" s="45">
        <v>158.19999999999999</v>
      </c>
      <c r="CC24" s="45">
        <v>193.59</v>
      </c>
      <c r="CD24" s="45">
        <v>228.98</v>
      </c>
      <c r="CE24" s="45">
        <v>128.38</v>
      </c>
      <c r="CF24" s="45">
        <v>185.21</v>
      </c>
      <c r="CG24" s="45">
        <v>221.25</v>
      </c>
      <c r="CH24" s="45">
        <v>257.29000000000002</v>
      </c>
      <c r="CI24" s="45">
        <v>152.83000000000001</v>
      </c>
      <c r="CJ24" s="45">
        <v>220.49</v>
      </c>
      <c r="CK24" s="45">
        <v>263.39999999999998</v>
      </c>
      <c r="CL24" s="45">
        <v>306.3</v>
      </c>
      <c r="CN24" s="43" t="str">
        <f t="shared" si="4"/>
        <v>DIAMANTE 11 a 5</v>
      </c>
      <c r="CO24" s="44" t="s">
        <v>66</v>
      </c>
      <c r="CP24" s="46" t="s">
        <v>51</v>
      </c>
      <c r="CQ24" s="45">
        <v>38.44</v>
      </c>
      <c r="CR24" s="45">
        <v>39.229999999999997</v>
      </c>
      <c r="CS24" s="45">
        <v>40.03</v>
      </c>
      <c r="CT24" s="45">
        <v>40.82</v>
      </c>
      <c r="CU24" s="45">
        <v>53.57</v>
      </c>
      <c r="CV24" s="45">
        <v>54.1</v>
      </c>
      <c r="CW24" s="45">
        <v>54.63</v>
      </c>
      <c r="CX24" s="45">
        <v>55.15</v>
      </c>
      <c r="CZ24" s="43" t="str">
        <f t="shared" si="5"/>
        <v>PRATA6.001 a 7.000</v>
      </c>
      <c r="DA24" s="44" t="s">
        <v>48</v>
      </c>
      <c r="DB24" s="46" t="s">
        <v>82</v>
      </c>
      <c r="DC24" s="45">
        <v>29.29</v>
      </c>
      <c r="DD24" s="45">
        <v>29.9</v>
      </c>
      <c r="DE24" s="45">
        <v>30.53</v>
      </c>
      <c r="DG24" s="43" t="str">
        <f t="shared" si="6"/>
        <v>PRATAColeta Programada4209-9Mais de 10</v>
      </c>
      <c r="DH24" s="43" t="s">
        <v>48</v>
      </c>
      <c r="DI24" s="71" t="s">
        <v>64</v>
      </c>
      <c r="DJ24" s="68" t="s">
        <v>65</v>
      </c>
      <c r="DK24" s="59" t="s">
        <v>52</v>
      </c>
      <c r="DL24" s="22">
        <v>0</v>
      </c>
      <c r="DR24" s="60" t="str">
        <f t="shared" si="7"/>
        <v>PRATA5.001 a 6.000</v>
      </c>
      <c r="DS24" s="44" t="s">
        <v>48</v>
      </c>
      <c r="DT24" s="44" t="s">
        <v>76</v>
      </c>
      <c r="DU24" s="45">
        <v>20.84</v>
      </c>
      <c r="DV24" s="45">
        <v>21.29</v>
      </c>
      <c r="DW24" s="45">
        <v>21.72</v>
      </c>
      <c r="DX24" s="45">
        <v>22.16</v>
      </c>
      <c r="DY24" s="45">
        <v>32.270000000000003</v>
      </c>
      <c r="DZ24" s="45">
        <v>32.619999999999997</v>
      </c>
      <c r="EA24" s="44">
        <v>32.93</v>
      </c>
      <c r="EB24" s="45">
        <v>33.270000000000003</v>
      </c>
      <c r="EC24" s="45">
        <v>58.52</v>
      </c>
      <c r="ED24" s="45">
        <v>79.41</v>
      </c>
      <c r="EE24" s="45">
        <v>111.76</v>
      </c>
      <c r="EF24" s="45">
        <v>135.18</v>
      </c>
      <c r="EG24" s="45">
        <v>96.38</v>
      </c>
      <c r="EH24" s="45">
        <v>118.38</v>
      </c>
      <c r="EI24" s="45">
        <v>151.30000000000001</v>
      </c>
      <c r="EJ24" s="45">
        <v>176.39</v>
      </c>
      <c r="EL24" s="43" t="str">
        <f t="shared" si="8"/>
        <v>PRATA7.001 a 8.000</v>
      </c>
      <c r="EM24" s="44" t="s">
        <v>48</v>
      </c>
      <c r="EN24" s="44" t="s">
        <v>86</v>
      </c>
      <c r="EO24" s="45">
        <v>27.31</v>
      </c>
      <c r="EP24" s="45">
        <v>28.48</v>
      </c>
      <c r="EQ24" s="45">
        <v>28.77</v>
      </c>
      <c r="ER24" s="45">
        <v>29.07</v>
      </c>
      <c r="ES24" s="45">
        <v>38.51</v>
      </c>
      <c r="ET24" s="45">
        <v>44.86</v>
      </c>
      <c r="EU24" s="45">
        <v>51.22</v>
      </c>
      <c r="EV24" s="45">
        <v>63.34</v>
      </c>
      <c r="EW24" s="45">
        <v>66.19</v>
      </c>
      <c r="EX24" s="45">
        <v>75.599999999999994</v>
      </c>
      <c r="EY24" s="45">
        <v>97.88</v>
      </c>
      <c r="EZ24" s="45">
        <v>121.96</v>
      </c>
    </row>
    <row r="25" spans="1:156" x14ac:dyDescent="0.2">
      <c r="D25" s="43" t="str">
        <f t="shared" si="0"/>
        <v>PRATA6.001 a 7.000</v>
      </c>
      <c r="E25" s="44" t="s">
        <v>48</v>
      </c>
      <c r="F25" s="44" t="s">
        <v>82</v>
      </c>
      <c r="G25" s="45">
        <v>21.27</v>
      </c>
      <c r="H25" s="45">
        <v>21.71</v>
      </c>
      <c r="I25" s="45">
        <v>22.17</v>
      </c>
      <c r="J25" s="45">
        <v>22.62</v>
      </c>
      <c r="K25" s="45">
        <v>35.020000000000003</v>
      </c>
      <c r="L25" s="45">
        <v>35.369999999999997</v>
      </c>
      <c r="M25" s="45">
        <v>35.75</v>
      </c>
      <c r="N25" s="45">
        <v>36.11</v>
      </c>
      <c r="O25" s="45">
        <v>64.959999999999994</v>
      </c>
      <c r="P25" s="45">
        <v>87.7</v>
      </c>
      <c r="Q25" s="45">
        <v>123.42</v>
      </c>
      <c r="R25" s="45">
        <v>149.41</v>
      </c>
      <c r="S25" s="45">
        <v>86.46</v>
      </c>
      <c r="T25" s="45">
        <v>106.47</v>
      </c>
      <c r="U25" s="45">
        <v>136.91999999999999</v>
      </c>
      <c r="V25" s="45">
        <v>160.12</v>
      </c>
      <c r="W25" s="45">
        <v>102.93</v>
      </c>
      <c r="X25" s="45">
        <v>126.74</v>
      </c>
      <c r="Y25" s="45">
        <v>163</v>
      </c>
      <c r="Z25" s="45">
        <v>190.62</v>
      </c>
      <c r="AB25" s="43" t="str">
        <f t="shared" si="1"/>
        <v>PRATA8.001 a 9.000</v>
      </c>
      <c r="AC25" s="44" t="s">
        <v>48</v>
      </c>
      <c r="AD25" s="44" t="s">
        <v>91</v>
      </c>
      <c r="AE25" s="45">
        <v>28.48</v>
      </c>
      <c r="AF25" s="45">
        <v>29.7</v>
      </c>
      <c r="AG25" s="45">
        <v>30</v>
      </c>
      <c r="AH25" s="45">
        <v>30.3</v>
      </c>
      <c r="AI25" s="45">
        <v>41.05</v>
      </c>
      <c r="AJ25" s="45">
        <v>47.21</v>
      </c>
      <c r="AK25" s="45">
        <v>53.88</v>
      </c>
      <c r="AL25" s="45">
        <v>66.7</v>
      </c>
      <c r="AM25" s="45">
        <v>60.07</v>
      </c>
      <c r="AN25" s="45">
        <v>67.430000000000007</v>
      </c>
      <c r="AO25" s="45">
        <v>86.59</v>
      </c>
      <c r="AP25" s="45">
        <v>107.94</v>
      </c>
      <c r="AQ25" s="45">
        <v>69.849999999999994</v>
      </c>
      <c r="AR25" s="45">
        <v>78.41</v>
      </c>
      <c r="AS25" s="45">
        <v>100.68</v>
      </c>
      <c r="AT25" s="45">
        <v>125.51</v>
      </c>
      <c r="BP25" s="43" t="str">
        <f t="shared" si="3"/>
        <v>PRATA6.001 a 7.000</v>
      </c>
      <c r="BQ25" s="44" t="s">
        <v>48</v>
      </c>
      <c r="BR25" s="44" t="s">
        <v>82</v>
      </c>
      <c r="BS25" s="45">
        <v>50.17</v>
      </c>
      <c r="BT25" s="45">
        <v>51.24</v>
      </c>
      <c r="BU25" s="45">
        <v>52.31</v>
      </c>
      <c r="BV25" s="45">
        <v>53.38</v>
      </c>
      <c r="BW25" s="45">
        <v>57.82</v>
      </c>
      <c r="BX25" s="45">
        <v>58.42</v>
      </c>
      <c r="BY25" s="45">
        <v>59.01</v>
      </c>
      <c r="BZ25" s="45">
        <v>59.61</v>
      </c>
      <c r="CA25" s="45">
        <v>115.77</v>
      </c>
      <c r="CB25" s="45">
        <v>174.1</v>
      </c>
      <c r="CC25" s="45">
        <v>213.07</v>
      </c>
      <c r="CD25" s="45">
        <v>252.06</v>
      </c>
      <c r="CE25" s="45">
        <v>141.18</v>
      </c>
      <c r="CF25" s="45">
        <v>205.6</v>
      </c>
      <c r="CG25" s="45">
        <v>246.33</v>
      </c>
      <c r="CH25" s="45">
        <v>287.06</v>
      </c>
      <c r="CI25" s="45">
        <v>168.08</v>
      </c>
      <c r="CJ25" s="45">
        <v>244.76</v>
      </c>
      <c r="CK25" s="45">
        <v>293.26</v>
      </c>
      <c r="CL25" s="45">
        <v>341.74</v>
      </c>
      <c r="CN25" s="43" t="str">
        <f t="shared" si="4"/>
        <v>DIAMANTE 15 a 10</v>
      </c>
      <c r="CO25" s="44" t="s">
        <v>66</v>
      </c>
      <c r="CP25" s="46" t="s">
        <v>56</v>
      </c>
      <c r="CQ25" s="45">
        <v>57</v>
      </c>
      <c r="CR25" s="45">
        <v>58.23</v>
      </c>
      <c r="CS25" s="45">
        <v>59.46</v>
      </c>
      <c r="CT25" s="45">
        <v>60.61</v>
      </c>
      <c r="CU25" s="45">
        <v>72.83</v>
      </c>
      <c r="CV25" s="45">
        <v>73.53</v>
      </c>
      <c r="CW25" s="45">
        <v>74.33</v>
      </c>
      <c r="CX25" s="45">
        <v>75.03</v>
      </c>
      <c r="CZ25" s="43" t="str">
        <f t="shared" si="5"/>
        <v>PRATA7.001 a 8.000</v>
      </c>
      <c r="DA25" s="44" t="s">
        <v>48</v>
      </c>
      <c r="DB25" s="46" t="s">
        <v>86</v>
      </c>
      <c r="DC25" s="45">
        <v>37.83</v>
      </c>
      <c r="DD25" s="45">
        <v>38.61</v>
      </c>
      <c r="DE25" s="45">
        <v>39.42</v>
      </c>
      <c r="DG25" s="43" t="str">
        <f t="shared" si="6"/>
        <v>PRATAColeta no mesmo dia4210-211 a 20</v>
      </c>
      <c r="DH25" s="43" t="s">
        <v>48</v>
      </c>
      <c r="DI25" s="70" t="s">
        <v>71</v>
      </c>
      <c r="DJ25" s="69" t="s">
        <v>72</v>
      </c>
      <c r="DK25" s="61" t="s">
        <v>73</v>
      </c>
      <c r="DL25" s="25" t="s">
        <v>74</v>
      </c>
      <c r="DR25" s="60" t="str">
        <f t="shared" si="7"/>
        <v>PRATA6.001 a 7.000</v>
      </c>
      <c r="DS25" s="44" t="s">
        <v>48</v>
      </c>
      <c r="DT25" s="44" t="s">
        <v>82</v>
      </c>
      <c r="DU25" s="45">
        <v>21.21</v>
      </c>
      <c r="DV25" s="45">
        <v>21.67</v>
      </c>
      <c r="DW25" s="45">
        <v>22.1</v>
      </c>
      <c r="DX25" s="45">
        <v>22.55</v>
      </c>
      <c r="DY25" s="45">
        <v>34.54</v>
      </c>
      <c r="DZ25" s="45">
        <v>34.880000000000003</v>
      </c>
      <c r="EA25" s="44">
        <v>35.26</v>
      </c>
      <c r="EB25" s="45">
        <v>35.61</v>
      </c>
      <c r="EC25" s="45">
        <v>64.56</v>
      </c>
      <c r="ED25" s="45">
        <v>87.62</v>
      </c>
      <c r="EE25" s="45">
        <v>123.31</v>
      </c>
      <c r="EF25" s="45">
        <v>149.18</v>
      </c>
      <c r="EG25" s="45">
        <v>102.43</v>
      </c>
      <c r="EH25" s="45">
        <v>126.59</v>
      </c>
      <c r="EI25" s="45">
        <v>162.84</v>
      </c>
      <c r="EJ25" s="45">
        <v>190.35</v>
      </c>
      <c r="EL25" s="43" t="str">
        <f t="shared" si="8"/>
        <v>PRATA8.001 a 9.000</v>
      </c>
      <c r="EM25" s="44" t="s">
        <v>48</v>
      </c>
      <c r="EN25" s="44" t="s">
        <v>91</v>
      </c>
      <c r="EO25" s="45">
        <v>28.22</v>
      </c>
      <c r="EP25" s="45">
        <v>29.43</v>
      </c>
      <c r="EQ25" s="45">
        <v>29.73</v>
      </c>
      <c r="ER25" s="45">
        <v>30.02</v>
      </c>
      <c r="ES25" s="45">
        <v>40.6</v>
      </c>
      <c r="ET25" s="45">
        <v>47.11</v>
      </c>
      <c r="EU25" s="45">
        <v>53.77</v>
      </c>
      <c r="EV25" s="45">
        <v>66.52</v>
      </c>
      <c r="EW25" s="45">
        <v>68.599999999999994</v>
      </c>
      <c r="EX25" s="45">
        <v>77.98</v>
      </c>
      <c r="EY25" s="45">
        <v>100.48</v>
      </c>
      <c r="EZ25" s="45">
        <v>125.2</v>
      </c>
    </row>
    <row r="26" spans="1:156" x14ac:dyDescent="0.2">
      <c r="D26" s="43" t="str">
        <f t="shared" si="0"/>
        <v>PRATA7.001 a 8.000</v>
      </c>
      <c r="E26" s="44" t="s">
        <v>48</v>
      </c>
      <c r="F26" s="44" t="s">
        <v>86</v>
      </c>
      <c r="G26" s="45">
        <v>22.48</v>
      </c>
      <c r="H26" s="45">
        <v>22.95</v>
      </c>
      <c r="I26" s="45">
        <v>23.44</v>
      </c>
      <c r="J26" s="45">
        <v>23.91</v>
      </c>
      <c r="K26" s="45">
        <v>37.46</v>
      </c>
      <c r="L26" s="45">
        <v>37.86</v>
      </c>
      <c r="M26" s="45">
        <v>38.229999999999997</v>
      </c>
      <c r="N26" s="45">
        <v>38.619999999999997</v>
      </c>
      <c r="O26" s="45">
        <v>71.16</v>
      </c>
      <c r="P26" s="45">
        <v>96.08</v>
      </c>
      <c r="Q26" s="45">
        <v>135.21</v>
      </c>
      <c r="R26" s="45">
        <v>163.69</v>
      </c>
      <c r="S26" s="45">
        <v>96.22</v>
      </c>
      <c r="T26" s="45">
        <v>118.06</v>
      </c>
      <c r="U26" s="45">
        <v>151.4</v>
      </c>
      <c r="V26" s="45">
        <v>176.68</v>
      </c>
      <c r="W26" s="45">
        <v>114.55</v>
      </c>
      <c r="X26" s="45">
        <v>140.55000000000001</v>
      </c>
      <c r="Y26" s="45">
        <v>180.24</v>
      </c>
      <c r="Z26" s="45">
        <v>210.34</v>
      </c>
      <c r="AB26" s="43" t="str">
        <f t="shared" si="1"/>
        <v>PRATA9.001 a 10.000</v>
      </c>
      <c r="AC26" s="44" t="s">
        <v>48</v>
      </c>
      <c r="AD26" s="44" t="s">
        <v>95</v>
      </c>
      <c r="AE26" s="45">
        <v>29.06</v>
      </c>
      <c r="AF26" s="45">
        <v>30.3</v>
      </c>
      <c r="AG26" s="45">
        <v>30.6</v>
      </c>
      <c r="AH26" s="45">
        <v>30.91</v>
      </c>
      <c r="AI26" s="45">
        <v>42.43</v>
      </c>
      <c r="AJ26" s="45">
        <v>48.8</v>
      </c>
      <c r="AK26" s="45">
        <v>55.69</v>
      </c>
      <c r="AL26" s="45">
        <v>68.959999999999994</v>
      </c>
      <c r="AM26" s="45">
        <v>61.26</v>
      </c>
      <c r="AN26" s="45">
        <v>68.790000000000006</v>
      </c>
      <c r="AO26" s="45">
        <v>88.15</v>
      </c>
      <c r="AP26" s="45">
        <v>109.86</v>
      </c>
      <c r="AQ26" s="45">
        <v>71.23</v>
      </c>
      <c r="AR26" s="45">
        <v>79.989999999999995</v>
      </c>
      <c r="AS26" s="45">
        <v>102.5</v>
      </c>
      <c r="AT26" s="45">
        <v>127.75</v>
      </c>
      <c r="BP26" s="43" t="str">
        <f t="shared" si="3"/>
        <v>PRATA7.001 a 8.000</v>
      </c>
      <c r="BQ26" s="44" t="s">
        <v>48</v>
      </c>
      <c r="BR26" s="44" t="s">
        <v>86</v>
      </c>
      <c r="BS26" s="45">
        <v>53.2</v>
      </c>
      <c r="BT26" s="45">
        <v>54.34</v>
      </c>
      <c r="BU26" s="45">
        <v>55.46</v>
      </c>
      <c r="BV26" s="45">
        <v>56.6</v>
      </c>
      <c r="BW26" s="45">
        <v>61.88</v>
      </c>
      <c r="BX26" s="45">
        <v>62.51</v>
      </c>
      <c r="BY26" s="45">
        <v>63.16</v>
      </c>
      <c r="BZ26" s="45">
        <v>63.8</v>
      </c>
      <c r="CA26" s="45">
        <v>126.3</v>
      </c>
      <c r="CB26" s="45">
        <v>189.67</v>
      </c>
      <c r="CC26" s="45">
        <v>232.52</v>
      </c>
      <c r="CD26" s="45">
        <v>275.37</v>
      </c>
      <c r="CE26" s="45">
        <v>153.99</v>
      </c>
      <c r="CF26" s="45">
        <v>227.25</v>
      </c>
      <c r="CG26" s="45">
        <v>272.13</v>
      </c>
      <c r="CH26" s="45">
        <v>317.01</v>
      </c>
      <c r="CI26" s="45">
        <v>183.33</v>
      </c>
      <c r="CJ26" s="45">
        <v>270.54000000000002</v>
      </c>
      <c r="CK26" s="45">
        <v>323.95999999999998</v>
      </c>
      <c r="CL26" s="45">
        <v>377.4</v>
      </c>
      <c r="CN26" s="43" t="str">
        <f t="shared" si="4"/>
        <v>DIAMANTE 1Kg Adicional</v>
      </c>
      <c r="CO26" s="44" t="s">
        <v>66</v>
      </c>
      <c r="CP26" s="46" t="s">
        <v>63</v>
      </c>
      <c r="CQ26" s="45">
        <v>5.54</v>
      </c>
      <c r="CR26" s="45">
        <v>5.72</v>
      </c>
      <c r="CS26" s="45">
        <v>5.8</v>
      </c>
      <c r="CT26" s="45">
        <v>5.89</v>
      </c>
      <c r="CU26" s="45">
        <v>7.39</v>
      </c>
      <c r="CV26" s="45">
        <v>7.48</v>
      </c>
      <c r="CW26" s="45">
        <v>7.56</v>
      </c>
      <c r="CX26" s="45">
        <v>7.56</v>
      </c>
      <c r="CZ26" s="43" t="str">
        <f t="shared" si="5"/>
        <v>PRATA8.001 a 9.000</v>
      </c>
      <c r="DA26" s="44" t="s">
        <v>48</v>
      </c>
      <c r="DB26" s="46" t="s">
        <v>91</v>
      </c>
      <c r="DC26" s="45">
        <v>48.89</v>
      </c>
      <c r="DD26" s="45">
        <v>49.9</v>
      </c>
      <c r="DE26" s="45">
        <v>50.94</v>
      </c>
      <c r="DG26" s="43" t="str">
        <f t="shared" si="6"/>
        <v>PRATAColeta no mesmo dia4210-221 a 30</v>
      </c>
      <c r="DH26" s="43" t="s">
        <v>48</v>
      </c>
      <c r="DI26" s="70" t="s">
        <v>71</v>
      </c>
      <c r="DJ26" s="69" t="s">
        <v>72</v>
      </c>
      <c r="DK26" s="59" t="s">
        <v>77</v>
      </c>
      <c r="DL26" s="22" t="s">
        <v>78</v>
      </c>
      <c r="DR26" s="60" t="str">
        <f t="shared" si="7"/>
        <v>PRATA7.001 a 8.000</v>
      </c>
      <c r="DS26" s="44" t="s">
        <v>48</v>
      </c>
      <c r="DT26" s="44" t="s">
        <v>86</v>
      </c>
      <c r="DU26" s="45">
        <v>21.58</v>
      </c>
      <c r="DV26" s="45">
        <v>22.05</v>
      </c>
      <c r="DW26" s="45">
        <v>22.49</v>
      </c>
      <c r="DX26" s="45">
        <v>22.95</v>
      </c>
      <c r="DY26" s="45">
        <v>37</v>
      </c>
      <c r="DZ26" s="45">
        <v>37.39</v>
      </c>
      <c r="EA26" s="44">
        <v>37.76</v>
      </c>
      <c r="EB26" s="45">
        <v>38.15</v>
      </c>
      <c r="EC26" s="45">
        <v>70.77</v>
      </c>
      <c r="ED26" s="45">
        <v>96.01</v>
      </c>
      <c r="EE26" s="45">
        <v>135.1</v>
      </c>
      <c r="EF26" s="45">
        <v>163.46</v>
      </c>
      <c r="EG26" s="45">
        <v>114.06</v>
      </c>
      <c r="EH26" s="45">
        <v>140.38999999999999</v>
      </c>
      <c r="EI26" s="45">
        <v>180.09</v>
      </c>
      <c r="EJ26" s="45">
        <v>210.08</v>
      </c>
      <c r="EL26" s="43" t="str">
        <f t="shared" si="8"/>
        <v>PRATA9.001 a 10.000</v>
      </c>
      <c r="EM26" s="44" t="s">
        <v>48</v>
      </c>
      <c r="EN26" s="44" t="s">
        <v>95</v>
      </c>
      <c r="EO26" s="45">
        <v>28.75</v>
      </c>
      <c r="EP26" s="45">
        <v>29.97</v>
      </c>
      <c r="EQ26" s="45">
        <v>30.28</v>
      </c>
      <c r="ER26" s="45">
        <v>30.59</v>
      </c>
      <c r="ES26" s="45">
        <v>41.88</v>
      </c>
      <c r="ET26" s="45">
        <v>48.67</v>
      </c>
      <c r="EU26" s="45">
        <v>55.56</v>
      </c>
      <c r="EV26" s="45">
        <v>68.739999999999995</v>
      </c>
      <c r="EW26" s="45">
        <v>69.739999999999995</v>
      </c>
      <c r="EX26" s="45">
        <v>79.47</v>
      </c>
      <c r="EY26" s="45">
        <v>102.26</v>
      </c>
      <c r="EZ26" s="45">
        <v>127.38</v>
      </c>
    </row>
    <row r="27" spans="1:156" x14ac:dyDescent="0.2">
      <c r="D27" s="43" t="str">
        <f t="shared" si="0"/>
        <v>PRATA8.001 a 9.000</v>
      </c>
      <c r="E27" s="44" t="s">
        <v>48</v>
      </c>
      <c r="F27" s="44" t="s">
        <v>91</v>
      </c>
      <c r="G27" s="45">
        <v>23.21</v>
      </c>
      <c r="H27" s="45">
        <v>23.71</v>
      </c>
      <c r="I27" s="45">
        <v>24.2</v>
      </c>
      <c r="J27" s="45">
        <v>24.69</v>
      </c>
      <c r="K27" s="45">
        <v>39.909999999999997</v>
      </c>
      <c r="L27" s="45">
        <v>40.31</v>
      </c>
      <c r="M27" s="45">
        <v>40.729999999999997</v>
      </c>
      <c r="N27" s="45">
        <v>41.13</v>
      </c>
      <c r="O27" s="45">
        <v>77.37</v>
      </c>
      <c r="P27" s="45">
        <v>104.45</v>
      </c>
      <c r="Q27" s="45">
        <v>147</v>
      </c>
      <c r="R27" s="45">
        <v>177.95</v>
      </c>
      <c r="S27" s="45">
        <v>101.43</v>
      </c>
      <c r="T27" s="45">
        <v>125.1</v>
      </c>
      <c r="U27" s="45">
        <v>161.31</v>
      </c>
      <c r="V27" s="45">
        <v>188.65</v>
      </c>
      <c r="W27" s="45">
        <v>120.75</v>
      </c>
      <c r="X27" s="45">
        <v>148.93</v>
      </c>
      <c r="Y27" s="45">
        <v>192.03</v>
      </c>
      <c r="Z27" s="45">
        <v>224.59</v>
      </c>
      <c r="AB27" s="43" t="str">
        <f t="shared" si="1"/>
        <v>PRATAKg Adicional</v>
      </c>
      <c r="AC27" s="44" t="s">
        <v>48</v>
      </c>
      <c r="AD27" s="44" t="s">
        <v>63</v>
      </c>
      <c r="AE27" s="45">
        <v>3.61</v>
      </c>
      <c r="AF27" s="45">
        <v>3.76</v>
      </c>
      <c r="AG27" s="45">
        <v>3.79</v>
      </c>
      <c r="AH27" s="45">
        <v>3.84</v>
      </c>
      <c r="AI27" s="45">
        <v>5.26</v>
      </c>
      <c r="AJ27" s="45">
        <v>6.05</v>
      </c>
      <c r="AK27" s="45">
        <v>6.91</v>
      </c>
      <c r="AL27" s="45">
        <v>8.5399999999999991</v>
      </c>
      <c r="AM27" s="45">
        <v>7.58</v>
      </c>
      <c r="AN27" s="45">
        <v>8.5299999999999994</v>
      </c>
      <c r="AO27" s="45">
        <v>10.92</v>
      </c>
      <c r="AP27" s="45">
        <v>13.62</v>
      </c>
      <c r="AQ27" s="45">
        <v>8.82</v>
      </c>
      <c r="AR27" s="45">
        <v>9.93</v>
      </c>
      <c r="AS27" s="45">
        <v>12.7</v>
      </c>
      <c r="AT27" s="45">
        <v>15.84</v>
      </c>
      <c r="BP27" s="43" t="str">
        <f t="shared" si="3"/>
        <v>PRATA8.001 a 9.000</v>
      </c>
      <c r="BQ27" s="44" t="s">
        <v>48</v>
      </c>
      <c r="BR27" s="44" t="s">
        <v>91</v>
      </c>
      <c r="BS27" s="45">
        <v>57.95</v>
      </c>
      <c r="BT27" s="45">
        <v>59.18</v>
      </c>
      <c r="BU27" s="45">
        <v>60.41</v>
      </c>
      <c r="BV27" s="45">
        <v>61.65</v>
      </c>
      <c r="BW27" s="45">
        <v>66.680000000000007</v>
      </c>
      <c r="BX27" s="45">
        <v>67.36</v>
      </c>
      <c r="BY27" s="45">
        <v>68.040000000000006</v>
      </c>
      <c r="BZ27" s="45">
        <v>68.739999999999995</v>
      </c>
      <c r="CA27" s="45">
        <v>137.68</v>
      </c>
      <c r="CB27" s="45">
        <v>208.67</v>
      </c>
      <c r="CC27" s="45">
        <v>254.21</v>
      </c>
      <c r="CD27" s="45">
        <v>299.75</v>
      </c>
      <c r="CE27" s="45">
        <v>169.07</v>
      </c>
      <c r="CF27" s="45">
        <v>252.51</v>
      </c>
      <c r="CG27" s="45">
        <v>300.77999999999997</v>
      </c>
      <c r="CH27" s="45">
        <v>349.04</v>
      </c>
      <c r="CI27" s="45">
        <v>201.27</v>
      </c>
      <c r="CJ27" s="45">
        <v>300.61</v>
      </c>
      <c r="CK27" s="45">
        <v>358.07</v>
      </c>
      <c r="CL27" s="45">
        <v>415.53</v>
      </c>
      <c r="CN27" s="43" t="str">
        <f t="shared" si="4"/>
        <v>Peso (Kg)</v>
      </c>
      <c r="CP27" s="46" t="s">
        <v>33</v>
      </c>
      <c r="CQ27" s="45" t="s">
        <v>12</v>
      </c>
      <c r="CR27" s="45" t="s">
        <v>13</v>
      </c>
      <c r="CS27" s="45" t="s">
        <v>14</v>
      </c>
      <c r="CT27" s="45" t="s">
        <v>15</v>
      </c>
      <c r="CU27" s="45" t="s">
        <v>16</v>
      </c>
      <c r="CV27" s="45" t="s">
        <v>17</v>
      </c>
      <c r="CW27" s="45" t="s">
        <v>18</v>
      </c>
      <c r="CX27" s="45" t="s">
        <v>19</v>
      </c>
      <c r="CZ27" s="43" t="str">
        <f t="shared" si="5"/>
        <v>PRATA9.001 a 10.000</v>
      </c>
      <c r="DA27" s="44" t="s">
        <v>48</v>
      </c>
      <c r="DB27" s="46" t="s">
        <v>95</v>
      </c>
      <c r="DC27" s="45">
        <v>62.47</v>
      </c>
      <c r="DD27" s="45">
        <v>63.76</v>
      </c>
      <c r="DE27" s="45">
        <v>65.099999999999994</v>
      </c>
      <c r="DG27" s="43" t="str">
        <f t="shared" si="6"/>
        <v>PRATAColeta no mesmo dia4210-231 a 40</v>
      </c>
      <c r="DH27" s="43" t="s">
        <v>48</v>
      </c>
      <c r="DI27" s="70" t="s">
        <v>71</v>
      </c>
      <c r="DJ27" s="69" t="s">
        <v>72</v>
      </c>
      <c r="DK27" s="61" t="s">
        <v>83</v>
      </c>
      <c r="DL27" s="25" t="s">
        <v>78</v>
      </c>
      <c r="DR27" s="60" t="str">
        <f t="shared" si="7"/>
        <v>PRATA8.001 a 9.000</v>
      </c>
      <c r="DS27" s="44" t="s">
        <v>48</v>
      </c>
      <c r="DT27" s="44" t="s">
        <v>91</v>
      </c>
      <c r="DU27" s="45">
        <v>22.45</v>
      </c>
      <c r="DV27" s="45">
        <v>22.93</v>
      </c>
      <c r="DW27" s="45">
        <v>23.4</v>
      </c>
      <c r="DX27" s="45">
        <v>23.87</v>
      </c>
      <c r="DY27" s="45">
        <v>39.340000000000003</v>
      </c>
      <c r="DZ27" s="45">
        <v>39.74</v>
      </c>
      <c r="EA27" s="44">
        <v>40.159999999999997</v>
      </c>
      <c r="EB27" s="45">
        <v>40.54</v>
      </c>
      <c r="EC27" s="45">
        <v>76.89</v>
      </c>
      <c r="ED27" s="45">
        <v>104.36</v>
      </c>
      <c r="EE27" s="45">
        <v>146.87</v>
      </c>
      <c r="EF27" s="45">
        <v>177.67</v>
      </c>
      <c r="EG27" s="45">
        <v>120.16</v>
      </c>
      <c r="EH27" s="45">
        <v>148.75</v>
      </c>
      <c r="EI27" s="45">
        <v>191.85</v>
      </c>
      <c r="EJ27" s="45">
        <v>224.27</v>
      </c>
      <c r="EL27" s="43" t="str">
        <f t="shared" si="8"/>
        <v>PRATAKg Adicional</v>
      </c>
      <c r="EM27" s="44" t="s">
        <v>48</v>
      </c>
      <c r="EN27" s="44" t="s">
        <v>63</v>
      </c>
      <c r="EO27" s="45">
        <v>3.56</v>
      </c>
      <c r="EP27" s="45">
        <v>3.72</v>
      </c>
      <c r="EQ27" s="45">
        <v>3.74</v>
      </c>
      <c r="ER27" s="45">
        <v>3.79</v>
      </c>
      <c r="ES27" s="45">
        <v>5.18</v>
      </c>
      <c r="ET27" s="45">
        <v>6.03</v>
      </c>
      <c r="EU27" s="45">
        <v>6.89</v>
      </c>
      <c r="EV27" s="45">
        <v>8.52</v>
      </c>
      <c r="EW27" s="45">
        <v>8.61</v>
      </c>
      <c r="EX27" s="45">
        <v>9.85</v>
      </c>
      <c r="EY27" s="45">
        <v>12.67</v>
      </c>
      <c r="EZ27" s="45">
        <v>15.79</v>
      </c>
    </row>
    <row r="28" spans="1:156" x14ac:dyDescent="0.2">
      <c r="D28" s="43" t="str">
        <f t="shared" si="0"/>
        <v>PRATA9.001 a 10.000</v>
      </c>
      <c r="E28" s="44" t="s">
        <v>48</v>
      </c>
      <c r="F28" s="44" t="s">
        <v>95</v>
      </c>
      <c r="G28" s="45">
        <v>23.73</v>
      </c>
      <c r="H28" s="45">
        <v>24.23</v>
      </c>
      <c r="I28" s="45">
        <v>24.73</v>
      </c>
      <c r="J28" s="45">
        <v>25.23</v>
      </c>
      <c r="K28" s="45">
        <v>42.59</v>
      </c>
      <c r="L28" s="45">
        <v>43.03</v>
      </c>
      <c r="M28" s="45">
        <v>43.47</v>
      </c>
      <c r="N28" s="45">
        <v>43.91</v>
      </c>
      <c r="O28" s="45">
        <v>83.59</v>
      </c>
      <c r="P28" s="45">
        <v>112.83</v>
      </c>
      <c r="Q28" s="45">
        <v>158.81</v>
      </c>
      <c r="R28" s="45">
        <v>192.25</v>
      </c>
      <c r="S28" s="45">
        <v>106.66</v>
      </c>
      <c r="T28" s="45">
        <v>132.13</v>
      </c>
      <c r="U28" s="45">
        <v>171.2</v>
      </c>
      <c r="V28" s="45">
        <v>200.66</v>
      </c>
      <c r="W28" s="45">
        <v>126.98</v>
      </c>
      <c r="X28" s="45">
        <v>157.30000000000001</v>
      </c>
      <c r="Y28" s="45">
        <v>203.82</v>
      </c>
      <c r="Z28" s="45">
        <v>238.88</v>
      </c>
      <c r="AB28" s="43" t="str">
        <f t="shared" si="1"/>
        <v>Peso (g)</v>
      </c>
      <c r="AD28" s="44" t="s">
        <v>32</v>
      </c>
      <c r="AE28" s="45" t="s">
        <v>16</v>
      </c>
      <c r="AF28" s="45" t="s">
        <v>17</v>
      </c>
      <c r="AG28" s="45" t="s">
        <v>18</v>
      </c>
      <c r="AH28" s="45" t="s">
        <v>19</v>
      </c>
      <c r="AI28" s="45" t="s">
        <v>20</v>
      </c>
      <c r="AJ28" s="45" t="s">
        <v>21</v>
      </c>
      <c r="AK28" s="45" t="s">
        <v>22</v>
      </c>
      <c r="AL28" s="45" t="s">
        <v>23</v>
      </c>
      <c r="AM28" s="45" t="s">
        <v>24</v>
      </c>
      <c r="AN28" s="45" t="s">
        <v>25</v>
      </c>
      <c r="AO28" s="45" t="s">
        <v>26</v>
      </c>
      <c r="AP28" s="45" t="s">
        <v>27</v>
      </c>
      <c r="AQ28" s="45" t="s">
        <v>28</v>
      </c>
      <c r="AR28" s="45" t="s">
        <v>29</v>
      </c>
      <c r="AS28" s="45" t="s">
        <v>30</v>
      </c>
      <c r="AT28" s="45" t="s">
        <v>31</v>
      </c>
      <c r="BP28" s="43" t="str">
        <f t="shared" si="3"/>
        <v>PRATA9.001 a 10.000</v>
      </c>
      <c r="BQ28" s="44" t="s">
        <v>48</v>
      </c>
      <c r="BR28" s="44" t="s">
        <v>95</v>
      </c>
      <c r="BS28" s="45">
        <v>62.59</v>
      </c>
      <c r="BT28" s="45">
        <v>63.93</v>
      </c>
      <c r="BU28" s="45">
        <v>65.260000000000005</v>
      </c>
      <c r="BV28" s="45">
        <v>66.59</v>
      </c>
      <c r="BW28" s="45">
        <v>71.36</v>
      </c>
      <c r="BX28" s="45">
        <v>72.099999999999994</v>
      </c>
      <c r="BY28" s="45">
        <v>72.83</v>
      </c>
      <c r="BZ28" s="45">
        <v>73.569999999999993</v>
      </c>
      <c r="CA28" s="45">
        <v>148.85</v>
      </c>
      <c r="CB28" s="45">
        <v>227.36</v>
      </c>
      <c r="CC28" s="45">
        <v>275.86</v>
      </c>
      <c r="CD28" s="45">
        <v>324.33999999999997</v>
      </c>
      <c r="CE28" s="45">
        <v>184.13</v>
      </c>
      <c r="CF28" s="45">
        <v>276.86</v>
      </c>
      <c r="CG28" s="45">
        <v>328.87</v>
      </c>
      <c r="CH28" s="45">
        <v>380.89</v>
      </c>
      <c r="CI28" s="45">
        <v>219.2</v>
      </c>
      <c r="CJ28" s="45">
        <v>329.6</v>
      </c>
      <c r="CK28" s="45">
        <v>391.52</v>
      </c>
      <c r="CL28" s="45">
        <v>453.43</v>
      </c>
      <c r="CN28" s="43" t="str">
        <f t="shared" si="4"/>
        <v>DIAMANTE 2Até 1</v>
      </c>
      <c r="CO28" s="44" t="s">
        <v>69</v>
      </c>
      <c r="CP28" s="46" t="s">
        <v>42</v>
      </c>
      <c r="CQ28" s="45">
        <v>29.47</v>
      </c>
      <c r="CR28" s="45">
        <v>30.08</v>
      </c>
      <c r="CS28" s="45">
        <v>30.7</v>
      </c>
      <c r="CT28" s="45">
        <v>31.31</v>
      </c>
      <c r="CU28" s="45">
        <v>41.96</v>
      </c>
      <c r="CV28" s="45">
        <v>42.4</v>
      </c>
      <c r="CW28" s="45">
        <v>42.84</v>
      </c>
      <c r="CX28" s="45">
        <v>43.19</v>
      </c>
      <c r="CZ28" s="43" t="str">
        <f t="shared" si="5"/>
        <v>Peso (g)</v>
      </c>
      <c r="DB28" s="46" t="s">
        <v>32</v>
      </c>
      <c r="DC28" s="45" t="s">
        <v>12</v>
      </c>
      <c r="DD28" s="45" t="s">
        <v>13</v>
      </c>
      <c r="DE28" s="45" t="s">
        <v>14</v>
      </c>
      <c r="DG28" s="43" t="str">
        <f t="shared" si="6"/>
        <v>PRATAColeta no mesmo dia4210-241 a 50</v>
      </c>
      <c r="DH28" s="43" t="s">
        <v>48</v>
      </c>
      <c r="DI28" s="70" t="s">
        <v>71</v>
      </c>
      <c r="DJ28" s="69" t="s">
        <v>72</v>
      </c>
      <c r="DK28" s="59" t="s">
        <v>87</v>
      </c>
      <c r="DL28" s="22" t="s">
        <v>88</v>
      </c>
      <c r="DR28" s="60" t="str">
        <f t="shared" si="7"/>
        <v>PRATA9.001 a 10.000</v>
      </c>
      <c r="DS28" s="44" t="s">
        <v>48</v>
      </c>
      <c r="DT28" s="44" t="s">
        <v>95</v>
      </c>
      <c r="DU28" s="45">
        <v>22.85</v>
      </c>
      <c r="DV28" s="45">
        <v>23.33</v>
      </c>
      <c r="DW28" s="45">
        <v>23.81</v>
      </c>
      <c r="DX28" s="45">
        <v>24.3</v>
      </c>
      <c r="DY28" s="45">
        <v>41.92</v>
      </c>
      <c r="DZ28" s="45">
        <v>42.35</v>
      </c>
      <c r="EA28" s="44">
        <v>42.78</v>
      </c>
      <c r="EB28" s="45">
        <v>43.21</v>
      </c>
      <c r="EC28" s="45">
        <v>82.99</v>
      </c>
      <c r="ED28" s="45">
        <v>112.72</v>
      </c>
      <c r="EE28" s="45">
        <v>158.65</v>
      </c>
      <c r="EF28" s="45">
        <v>191.91</v>
      </c>
      <c r="EG28" s="45">
        <v>126.29</v>
      </c>
      <c r="EH28" s="45">
        <v>157.09</v>
      </c>
      <c r="EI28" s="45">
        <v>203.6</v>
      </c>
      <c r="EJ28" s="45">
        <v>238.5</v>
      </c>
      <c r="EL28" s="43" t="str">
        <f t="shared" si="8"/>
        <v>Peso (g)</v>
      </c>
      <c r="EN28" s="44" t="s">
        <v>32</v>
      </c>
      <c r="EO28" s="45" t="s">
        <v>16</v>
      </c>
      <c r="EP28" s="45" t="s">
        <v>17</v>
      </c>
      <c r="EQ28" s="45" t="s">
        <v>18</v>
      </c>
      <c r="ER28" s="45" t="s">
        <v>19</v>
      </c>
      <c r="ES28" s="45" t="s">
        <v>20</v>
      </c>
      <c r="ET28" s="45" t="s">
        <v>21</v>
      </c>
      <c r="EU28" s="45" t="s">
        <v>22</v>
      </c>
      <c r="EV28" s="45" t="s">
        <v>23</v>
      </c>
      <c r="EW28" s="45" t="s">
        <v>28</v>
      </c>
      <c r="EX28" s="45" t="s">
        <v>29</v>
      </c>
      <c r="EY28" s="45" t="s">
        <v>30</v>
      </c>
      <c r="EZ28" s="45" t="s">
        <v>31</v>
      </c>
    </row>
    <row r="29" spans="1:156" x14ac:dyDescent="0.2">
      <c r="D29" s="43" t="str">
        <f t="shared" si="0"/>
        <v>PRATAKg Adicional</v>
      </c>
      <c r="E29" s="44" t="s">
        <v>48</v>
      </c>
      <c r="F29" s="44" t="s">
        <v>63</v>
      </c>
      <c r="G29" s="45">
        <v>2.94</v>
      </c>
      <c r="H29" s="45">
        <v>3.01</v>
      </c>
      <c r="I29" s="45">
        <v>3.07</v>
      </c>
      <c r="J29" s="45">
        <v>3.13</v>
      </c>
      <c r="K29" s="45">
        <v>5.29</v>
      </c>
      <c r="L29" s="45">
        <v>5.34</v>
      </c>
      <c r="M29" s="45">
        <v>5.39</v>
      </c>
      <c r="N29" s="45">
        <v>5.45</v>
      </c>
      <c r="O29" s="45">
        <v>10.37</v>
      </c>
      <c r="P29" s="45">
        <v>13.99</v>
      </c>
      <c r="Q29" s="45">
        <v>19.690000000000001</v>
      </c>
      <c r="R29" s="45">
        <v>23.83</v>
      </c>
      <c r="S29" s="45">
        <v>13.23</v>
      </c>
      <c r="T29" s="45">
        <v>16.38</v>
      </c>
      <c r="U29" s="45">
        <v>21.24</v>
      </c>
      <c r="V29" s="45">
        <v>24.87</v>
      </c>
      <c r="W29" s="45">
        <v>15.75</v>
      </c>
      <c r="X29" s="45">
        <v>19.5</v>
      </c>
      <c r="Y29" s="45">
        <v>25.28</v>
      </c>
      <c r="Z29" s="45">
        <v>29.62</v>
      </c>
      <c r="AB29" s="43" t="str">
        <f t="shared" si="1"/>
        <v>OURO0 a 500</v>
      </c>
      <c r="AC29" s="44" t="s">
        <v>54</v>
      </c>
      <c r="AD29" s="44" t="s">
        <v>41</v>
      </c>
      <c r="AE29" s="45">
        <v>15.03</v>
      </c>
      <c r="AF29" s="45">
        <v>15.68</v>
      </c>
      <c r="AG29" s="45">
        <v>15.83</v>
      </c>
      <c r="AH29" s="45">
        <v>15.99</v>
      </c>
      <c r="AI29" s="45">
        <v>17.89</v>
      </c>
      <c r="AJ29" s="45">
        <v>20.05</v>
      </c>
      <c r="AK29" s="45">
        <v>22.37</v>
      </c>
      <c r="AL29" s="45">
        <v>26.85</v>
      </c>
      <c r="AM29" s="45">
        <v>18.420000000000002</v>
      </c>
      <c r="AN29" s="45">
        <v>22.29</v>
      </c>
      <c r="AO29" s="45">
        <v>37.44</v>
      </c>
      <c r="AP29" s="45">
        <v>51.38</v>
      </c>
      <c r="AQ29" s="45">
        <v>21.42</v>
      </c>
      <c r="AR29" s="45">
        <v>25.92</v>
      </c>
      <c r="AS29" s="45">
        <v>43.53</v>
      </c>
      <c r="AT29" s="45">
        <v>59.75</v>
      </c>
      <c r="BP29" s="43" t="str">
        <f t="shared" si="3"/>
        <v>PRATAKg adicional</v>
      </c>
      <c r="BQ29" s="44" t="s">
        <v>48</v>
      </c>
      <c r="BR29" s="44" t="s">
        <v>101</v>
      </c>
      <c r="BS29" s="45">
        <v>6.36</v>
      </c>
      <c r="BT29" s="45">
        <v>6.5</v>
      </c>
      <c r="BU29" s="45">
        <v>6.63</v>
      </c>
      <c r="BV29" s="45">
        <v>6.77</v>
      </c>
      <c r="BW29" s="45">
        <v>7.19</v>
      </c>
      <c r="BX29" s="45">
        <v>7.26</v>
      </c>
      <c r="BY29" s="45">
        <v>7.34</v>
      </c>
      <c r="BZ29" s="45">
        <v>7.41</v>
      </c>
      <c r="CA29" s="45">
        <v>14.71</v>
      </c>
      <c r="CB29" s="45">
        <v>22.56</v>
      </c>
      <c r="CC29" s="45">
        <v>27.33</v>
      </c>
      <c r="CD29" s="45">
        <v>32.11</v>
      </c>
      <c r="CE29" s="45">
        <v>18.399999999999999</v>
      </c>
      <c r="CF29" s="45">
        <v>27.61</v>
      </c>
      <c r="CG29" s="45">
        <v>32.659999999999997</v>
      </c>
      <c r="CH29" s="45">
        <v>37.71</v>
      </c>
      <c r="CI29" s="45">
        <v>21.91</v>
      </c>
      <c r="CJ29" s="45">
        <v>32.869999999999997</v>
      </c>
      <c r="CK29" s="45">
        <v>38.880000000000003</v>
      </c>
      <c r="CL29" s="45">
        <v>44.89</v>
      </c>
      <c r="CN29" s="43" t="str">
        <f t="shared" si="4"/>
        <v>DIAMANTE 21 a 5</v>
      </c>
      <c r="CO29" s="44" t="s">
        <v>69</v>
      </c>
      <c r="CP29" s="46" t="s">
        <v>51</v>
      </c>
      <c r="CQ29" s="45">
        <v>38.44</v>
      </c>
      <c r="CR29" s="45">
        <v>39.229999999999997</v>
      </c>
      <c r="CS29" s="45">
        <v>40.03</v>
      </c>
      <c r="CT29" s="45">
        <v>40.82</v>
      </c>
      <c r="CU29" s="45">
        <v>53.57</v>
      </c>
      <c r="CV29" s="45">
        <v>54.1</v>
      </c>
      <c r="CW29" s="45">
        <v>54.63</v>
      </c>
      <c r="CX29" s="45">
        <v>55.15</v>
      </c>
      <c r="CZ29" s="43" t="str">
        <f t="shared" si="5"/>
        <v>OURO0 a 300</v>
      </c>
      <c r="DA29" s="44" t="s">
        <v>54</v>
      </c>
      <c r="DB29" s="46" t="s">
        <v>40</v>
      </c>
      <c r="DC29" s="45">
        <v>12</v>
      </c>
      <c r="DD29" s="45">
        <v>12.25</v>
      </c>
      <c r="DE29" s="45">
        <v>12.51</v>
      </c>
      <c r="DG29" s="43" t="str">
        <f t="shared" si="6"/>
        <v>PRATAColeta no mesmo dia4210-251 a 60</v>
      </c>
      <c r="DH29" s="43" t="s">
        <v>48</v>
      </c>
      <c r="DI29" s="70" t="s">
        <v>71</v>
      </c>
      <c r="DJ29" s="69" t="s">
        <v>72</v>
      </c>
      <c r="DK29" s="61" t="s">
        <v>92</v>
      </c>
      <c r="DL29" s="25" t="s">
        <v>93</v>
      </c>
      <c r="DR29" s="60" t="str">
        <f t="shared" si="7"/>
        <v>PRATAKg Adicional</v>
      </c>
      <c r="DS29" s="44" t="s">
        <v>48</v>
      </c>
      <c r="DT29" s="44" t="s">
        <v>63</v>
      </c>
      <c r="DU29" s="45">
        <v>2.94</v>
      </c>
      <c r="DV29" s="45">
        <v>3.01</v>
      </c>
      <c r="DW29" s="45">
        <v>3.07</v>
      </c>
      <c r="DX29" s="45">
        <v>3.13</v>
      </c>
      <c r="DY29" s="45">
        <v>5.29</v>
      </c>
      <c r="DZ29" s="45">
        <v>5.34</v>
      </c>
      <c r="EA29" s="44">
        <v>5.39</v>
      </c>
      <c r="EB29" s="45">
        <v>5.45</v>
      </c>
      <c r="EC29" s="45">
        <v>10.37</v>
      </c>
      <c r="ED29" s="45">
        <v>13.99</v>
      </c>
      <c r="EE29" s="45">
        <v>19.690000000000001</v>
      </c>
      <c r="EF29" s="45">
        <v>23.83</v>
      </c>
      <c r="EG29" s="45">
        <v>15.75</v>
      </c>
      <c r="EH29" s="45">
        <v>19.5</v>
      </c>
      <c r="EI29" s="45">
        <v>25.28</v>
      </c>
      <c r="EJ29" s="45">
        <v>29.62</v>
      </c>
      <c r="EL29" s="43" t="str">
        <f t="shared" si="8"/>
        <v>OURO0 a 500</v>
      </c>
      <c r="EM29" s="44" t="s">
        <v>54</v>
      </c>
      <c r="EN29" s="44" t="s">
        <v>41</v>
      </c>
      <c r="EO29" s="45">
        <v>14.96</v>
      </c>
      <c r="EP29" s="45">
        <v>15.61</v>
      </c>
      <c r="EQ29" s="45">
        <v>15.76</v>
      </c>
      <c r="ER29" s="45">
        <v>15.92</v>
      </c>
      <c r="ES29" s="45">
        <v>17.8</v>
      </c>
      <c r="ET29" s="45">
        <v>20.03</v>
      </c>
      <c r="EU29" s="45">
        <v>22.35</v>
      </c>
      <c r="EV29" s="45">
        <v>26.81</v>
      </c>
      <c r="EW29" s="45">
        <v>21.25</v>
      </c>
      <c r="EX29" s="45">
        <v>25.85</v>
      </c>
      <c r="EY29" s="45">
        <v>43.49</v>
      </c>
      <c r="EZ29" s="45">
        <v>59.68</v>
      </c>
    </row>
    <row r="30" spans="1:156" x14ac:dyDescent="0.2">
      <c r="D30" s="43" t="str">
        <f t="shared" si="0"/>
        <v>Peso (g)</v>
      </c>
      <c r="F30" s="44" t="s">
        <v>32</v>
      </c>
      <c r="G30" s="45" t="s">
        <v>12</v>
      </c>
      <c r="H30" s="45" t="s">
        <v>13</v>
      </c>
      <c r="I30" s="45" t="s">
        <v>14</v>
      </c>
      <c r="J30" s="45" t="s">
        <v>15</v>
      </c>
      <c r="K30" s="45" t="s">
        <v>16</v>
      </c>
      <c r="L30" s="45" t="s">
        <v>17</v>
      </c>
      <c r="M30" s="45" t="s">
        <v>18</v>
      </c>
      <c r="N30" s="45" t="s">
        <v>19</v>
      </c>
      <c r="O30" s="45" t="s">
        <v>20</v>
      </c>
      <c r="P30" s="45" t="s">
        <v>21</v>
      </c>
      <c r="Q30" s="45" t="s">
        <v>22</v>
      </c>
      <c r="R30" s="45" t="s">
        <v>23</v>
      </c>
      <c r="S30" s="45" t="s">
        <v>24</v>
      </c>
      <c r="T30" s="45" t="s">
        <v>25</v>
      </c>
      <c r="U30" s="45" t="s">
        <v>26</v>
      </c>
      <c r="V30" s="45" t="s">
        <v>27</v>
      </c>
      <c r="W30" s="45" t="s">
        <v>28</v>
      </c>
      <c r="X30" s="45" t="s">
        <v>29</v>
      </c>
      <c r="Y30" s="45" t="s">
        <v>30</v>
      </c>
      <c r="Z30" s="45" t="s">
        <v>31</v>
      </c>
      <c r="AB30" s="43" t="str">
        <f t="shared" si="1"/>
        <v>OURO501 a 1.000</v>
      </c>
      <c r="AC30" s="44" t="s">
        <v>54</v>
      </c>
      <c r="AD30" s="44" t="s">
        <v>50</v>
      </c>
      <c r="AE30" s="45">
        <v>16.100000000000001</v>
      </c>
      <c r="AF30" s="45">
        <v>16.79</v>
      </c>
      <c r="AG30" s="45">
        <v>16.97</v>
      </c>
      <c r="AH30" s="45">
        <v>17.13</v>
      </c>
      <c r="AI30" s="45">
        <v>19.18</v>
      </c>
      <c r="AJ30" s="45">
        <v>21.48</v>
      </c>
      <c r="AK30" s="45">
        <v>23.97</v>
      </c>
      <c r="AL30" s="45">
        <v>28.76</v>
      </c>
      <c r="AM30" s="45">
        <v>19.52</v>
      </c>
      <c r="AN30" s="45">
        <v>23.53</v>
      </c>
      <c r="AO30" s="45">
        <v>38.799999999999997</v>
      </c>
      <c r="AP30" s="45">
        <v>53.03</v>
      </c>
      <c r="AQ30" s="45">
        <v>22.7</v>
      </c>
      <c r="AR30" s="45">
        <v>27.35</v>
      </c>
      <c r="AS30" s="45">
        <v>45.12</v>
      </c>
      <c r="AT30" s="45">
        <v>61.66</v>
      </c>
      <c r="BP30" s="43" t="str">
        <f t="shared" si="3"/>
        <v>Peso (g)</v>
      </c>
      <c r="BR30" s="44" t="s">
        <v>32</v>
      </c>
      <c r="BS30" s="45" t="s">
        <v>12</v>
      </c>
      <c r="BT30" s="45" t="s">
        <v>13</v>
      </c>
      <c r="BU30" s="45" t="s">
        <v>14</v>
      </c>
      <c r="BV30" s="45" t="s">
        <v>15</v>
      </c>
      <c r="BW30" s="45" t="s">
        <v>16</v>
      </c>
      <c r="BX30" s="45" t="s">
        <v>17</v>
      </c>
      <c r="BY30" s="45" t="s">
        <v>18</v>
      </c>
      <c r="BZ30" s="45" t="s">
        <v>19</v>
      </c>
      <c r="CA30" s="45" t="s">
        <v>20</v>
      </c>
      <c r="CB30" s="45" t="s">
        <v>21</v>
      </c>
      <c r="CC30" s="45" t="s">
        <v>22</v>
      </c>
      <c r="CD30" s="45" t="s">
        <v>23</v>
      </c>
      <c r="CE30" s="45" t="s">
        <v>24</v>
      </c>
      <c r="CF30" s="45" t="s">
        <v>25</v>
      </c>
      <c r="CG30" s="45" t="s">
        <v>26</v>
      </c>
      <c r="CH30" s="45" t="s">
        <v>27</v>
      </c>
      <c r="CI30" s="45" t="s">
        <v>28</v>
      </c>
      <c r="CJ30" s="45" t="s">
        <v>29</v>
      </c>
      <c r="CK30" s="45" t="s">
        <v>30</v>
      </c>
      <c r="CL30" s="45" t="s">
        <v>31</v>
      </c>
      <c r="CN30" s="43" t="str">
        <f t="shared" si="4"/>
        <v>DIAMANTE 25 a 10</v>
      </c>
      <c r="CO30" s="44" t="s">
        <v>69</v>
      </c>
      <c r="CP30" s="46" t="s">
        <v>56</v>
      </c>
      <c r="CQ30" s="45">
        <v>57</v>
      </c>
      <c r="CR30" s="45">
        <v>58.23</v>
      </c>
      <c r="CS30" s="45">
        <v>59.46</v>
      </c>
      <c r="CT30" s="45">
        <v>60.61</v>
      </c>
      <c r="CU30" s="45">
        <v>72.83</v>
      </c>
      <c r="CV30" s="45">
        <v>73.53</v>
      </c>
      <c r="CW30" s="45">
        <v>74.33</v>
      </c>
      <c r="CX30" s="45">
        <v>75.03</v>
      </c>
      <c r="CZ30" s="43" t="str">
        <f t="shared" si="5"/>
        <v>OURO301 a 500</v>
      </c>
      <c r="DA30" s="44" t="s">
        <v>54</v>
      </c>
      <c r="DB30" s="46" t="s">
        <v>49</v>
      </c>
      <c r="DC30" s="45">
        <v>12.48</v>
      </c>
      <c r="DD30" s="45">
        <v>12.74</v>
      </c>
      <c r="DE30" s="45">
        <v>13.01</v>
      </c>
      <c r="DG30" s="43" t="str">
        <f t="shared" si="6"/>
        <v>PRATAColeta no mesmo dia4210-261 a 70</v>
      </c>
      <c r="DH30" s="43" t="s">
        <v>48</v>
      </c>
      <c r="DI30" s="70" t="s">
        <v>71</v>
      </c>
      <c r="DJ30" s="69" t="s">
        <v>72</v>
      </c>
      <c r="DK30" s="59" t="s">
        <v>96</v>
      </c>
      <c r="DL30" s="22" t="s">
        <v>97</v>
      </c>
      <c r="DR30" s="60" t="str">
        <f t="shared" si="7"/>
        <v>Peso (g)</v>
      </c>
      <c r="DS30" s="44"/>
      <c r="DT30" s="44" t="s">
        <v>32</v>
      </c>
      <c r="DU30" s="45" t="s">
        <v>12</v>
      </c>
      <c r="DV30" s="45" t="s">
        <v>13</v>
      </c>
      <c r="DW30" s="45" t="s">
        <v>14</v>
      </c>
      <c r="DX30" s="45" t="s">
        <v>15</v>
      </c>
      <c r="DY30" s="45" t="s">
        <v>16</v>
      </c>
      <c r="DZ30" s="45" t="s">
        <v>17</v>
      </c>
      <c r="EA30" s="45" t="s">
        <v>18</v>
      </c>
      <c r="EB30" s="45" t="s">
        <v>19</v>
      </c>
      <c r="EC30" s="45" t="s">
        <v>20</v>
      </c>
      <c r="ED30" s="45" t="s">
        <v>21</v>
      </c>
      <c r="EE30" s="45" t="s">
        <v>22</v>
      </c>
      <c r="EF30" s="45" t="s">
        <v>23</v>
      </c>
      <c r="EG30" s="45" t="s">
        <v>28</v>
      </c>
      <c r="EH30" s="45" t="s">
        <v>29</v>
      </c>
      <c r="EI30" s="45" t="s">
        <v>30</v>
      </c>
      <c r="EJ30" s="45" t="s">
        <v>31</v>
      </c>
      <c r="EL30" s="43" t="str">
        <f t="shared" si="8"/>
        <v>OURO501 a 1.000</v>
      </c>
      <c r="EM30" s="44" t="s">
        <v>54</v>
      </c>
      <c r="EN30" s="44" t="s">
        <v>50</v>
      </c>
      <c r="EO30" s="45">
        <v>16.04</v>
      </c>
      <c r="EP30" s="45">
        <v>16.71</v>
      </c>
      <c r="EQ30" s="45">
        <v>16.89</v>
      </c>
      <c r="ER30" s="45">
        <v>17.05</v>
      </c>
      <c r="ES30" s="45">
        <v>19.07</v>
      </c>
      <c r="ET30" s="45">
        <v>21.46</v>
      </c>
      <c r="EU30" s="45">
        <v>23.95</v>
      </c>
      <c r="EV30" s="45">
        <v>28.73</v>
      </c>
      <c r="EW30" s="45">
        <v>22.51</v>
      </c>
      <c r="EX30" s="45">
        <v>27.28</v>
      </c>
      <c r="EY30" s="45">
        <v>45.08</v>
      </c>
      <c r="EZ30" s="45">
        <v>61.59</v>
      </c>
    </row>
    <row r="31" spans="1:156" x14ac:dyDescent="0.2">
      <c r="D31" s="43" t="str">
        <f t="shared" si="0"/>
        <v>OURO0 a 300</v>
      </c>
      <c r="E31" s="44" t="s">
        <v>54</v>
      </c>
      <c r="F31" s="44" t="s">
        <v>40</v>
      </c>
      <c r="G31" s="45">
        <v>9.1</v>
      </c>
      <c r="H31" s="45">
        <v>9.2899999999999991</v>
      </c>
      <c r="I31" s="45">
        <v>9.48</v>
      </c>
      <c r="J31" s="45">
        <v>9.68</v>
      </c>
      <c r="K31" s="45">
        <v>17.38</v>
      </c>
      <c r="L31" s="45">
        <v>17.760000000000002</v>
      </c>
      <c r="M31" s="45">
        <v>18.16</v>
      </c>
      <c r="N31" s="45">
        <v>19.309999999999999</v>
      </c>
      <c r="O31" s="45">
        <v>26.39</v>
      </c>
      <c r="P31" s="45">
        <v>36.950000000000003</v>
      </c>
      <c r="Q31" s="45">
        <v>47.51</v>
      </c>
      <c r="R31" s="45">
        <v>55.42</v>
      </c>
      <c r="S31" s="45">
        <v>35.14</v>
      </c>
      <c r="T31" s="45">
        <v>44.87</v>
      </c>
      <c r="U31" s="45">
        <v>54.16</v>
      </c>
      <c r="V31" s="45">
        <v>62.12</v>
      </c>
      <c r="W31" s="45">
        <v>41.82</v>
      </c>
      <c r="X31" s="45">
        <v>53.41</v>
      </c>
      <c r="Y31" s="45">
        <v>64.48</v>
      </c>
      <c r="Z31" s="45">
        <v>73.95</v>
      </c>
      <c r="AB31" s="43" t="str">
        <f t="shared" si="1"/>
        <v>OURO1.001 a 2.000</v>
      </c>
      <c r="AC31" s="44" t="s">
        <v>54</v>
      </c>
      <c r="AD31" s="44" t="s">
        <v>55</v>
      </c>
      <c r="AE31" s="45">
        <v>16.98</v>
      </c>
      <c r="AF31" s="45">
        <v>17.7</v>
      </c>
      <c r="AG31" s="45">
        <v>17.86</v>
      </c>
      <c r="AH31" s="45">
        <v>18.05</v>
      </c>
      <c r="AI31" s="45">
        <v>21.07</v>
      </c>
      <c r="AJ31" s="45">
        <v>23.59</v>
      </c>
      <c r="AK31" s="45">
        <v>26.34</v>
      </c>
      <c r="AL31" s="45">
        <v>31.6</v>
      </c>
      <c r="AM31" s="45">
        <v>23.17</v>
      </c>
      <c r="AN31" s="45">
        <v>27.36</v>
      </c>
      <c r="AO31" s="45">
        <v>42.85</v>
      </c>
      <c r="AP31" s="45">
        <v>57.5</v>
      </c>
      <c r="AQ31" s="45">
        <v>26.94</v>
      </c>
      <c r="AR31" s="45">
        <v>31.82</v>
      </c>
      <c r="AS31" s="45">
        <v>49.83</v>
      </c>
      <c r="AT31" s="45">
        <v>66.86</v>
      </c>
      <c r="BP31" s="43" t="str">
        <f t="shared" si="3"/>
        <v>OURO0 a 300</v>
      </c>
      <c r="BQ31" s="44" t="s">
        <v>54</v>
      </c>
      <c r="BR31" s="44" t="s">
        <v>40</v>
      </c>
      <c r="BS31" s="45">
        <v>26.92</v>
      </c>
      <c r="BT31" s="45">
        <v>27.5</v>
      </c>
      <c r="BU31" s="45">
        <v>28.07</v>
      </c>
      <c r="BV31" s="45">
        <v>28.65</v>
      </c>
      <c r="BW31" s="45">
        <v>29.86</v>
      </c>
      <c r="BX31" s="45">
        <v>30.17</v>
      </c>
      <c r="BY31" s="45">
        <v>30.48</v>
      </c>
      <c r="BZ31" s="45">
        <v>30.78</v>
      </c>
      <c r="CA31" s="45">
        <v>43.52</v>
      </c>
      <c r="CB31" s="45">
        <v>67.58</v>
      </c>
      <c r="CC31" s="45">
        <v>82.2</v>
      </c>
      <c r="CD31" s="45">
        <v>96.83</v>
      </c>
      <c r="CE31" s="45">
        <v>55.99</v>
      </c>
      <c r="CF31" s="45">
        <v>74.569999999999993</v>
      </c>
      <c r="CG31" s="45">
        <v>86.43</v>
      </c>
      <c r="CH31" s="45">
        <v>98.3</v>
      </c>
      <c r="CI31" s="45">
        <v>66.66</v>
      </c>
      <c r="CJ31" s="45">
        <v>88.78</v>
      </c>
      <c r="CK31" s="45">
        <v>102.89</v>
      </c>
      <c r="CL31" s="45">
        <v>117.02</v>
      </c>
      <c r="CN31" s="43" t="str">
        <f t="shared" si="4"/>
        <v>DIAMANTE 2Kg Adicional</v>
      </c>
      <c r="CO31" s="44" t="s">
        <v>69</v>
      </c>
      <c r="CP31" s="46" t="s">
        <v>63</v>
      </c>
      <c r="CQ31" s="45">
        <v>5.54</v>
      </c>
      <c r="CR31" s="45">
        <v>5.72</v>
      </c>
      <c r="CS31" s="45">
        <v>5.8</v>
      </c>
      <c r="CT31" s="45">
        <v>5.89</v>
      </c>
      <c r="CU31" s="45">
        <v>7.39</v>
      </c>
      <c r="CV31" s="45">
        <v>7.48</v>
      </c>
      <c r="CW31" s="45">
        <v>7.56</v>
      </c>
      <c r="CX31" s="45">
        <v>7.56</v>
      </c>
      <c r="CZ31" s="43" t="str">
        <f t="shared" si="5"/>
        <v>OURO501 a 1.000</v>
      </c>
      <c r="DA31" s="44" t="s">
        <v>54</v>
      </c>
      <c r="DB31" s="46" t="s">
        <v>50</v>
      </c>
      <c r="DC31" s="45">
        <v>13.34</v>
      </c>
      <c r="DD31" s="45">
        <v>13.62</v>
      </c>
      <c r="DE31" s="45">
        <v>13.91</v>
      </c>
      <c r="DG31" s="43" t="str">
        <f t="shared" si="6"/>
        <v>PRATAColeta no mesmo dia4210-271 a 80</v>
      </c>
      <c r="DH31" s="43" t="s">
        <v>48</v>
      </c>
      <c r="DI31" s="70" t="s">
        <v>71</v>
      </c>
      <c r="DJ31" s="69" t="s">
        <v>72</v>
      </c>
      <c r="DK31" s="61" t="s">
        <v>99</v>
      </c>
      <c r="DL31" s="25" t="s">
        <v>97</v>
      </c>
      <c r="DR31" s="60" t="str">
        <f t="shared" si="7"/>
        <v>OURO0 a 300</v>
      </c>
      <c r="DS31" s="44" t="s">
        <v>54</v>
      </c>
      <c r="DT31" s="44" t="s">
        <v>40</v>
      </c>
      <c r="DU31" s="45">
        <v>8.9</v>
      </c>
      <c r="DV31" s="45">
        <v>9.09</v>
      </c>
      <c r="DW31" s="45">
        <v>9.2799999999999994</v>
      </c>
      <c r="DX31" s="45">
        <v>9.4700000000000006</v>
      </c>
      <c r="DY31" s="45">
        <v>17.22</v>
      </c>
      <c r="DZ31" s="45">
        <v>17.600000000000001</v>
      </c>
      <c r="EA31" s="44">
        <v>17.989999999999998</v>
      </c>
      <c r="EB31" s="45">
        <v>19.14</v>
      </c>
      <c r="EC31" s="45">
        <v>26.28</v>
      </c>
      <c r="ED31" s="45">
        <v>36.93</v>
      </c>
      <c r="EE31" s="45">
        <v>47.48</v>
      </c>
      <c r="EF31" s="45">
        <v>55.36</v>
      </c>
      <c r="EG31" s="45">
        <v>41.69</v>
      </c>
      <c r="EH31" s="45">
        <v>53.37</v>
      </c>
      <c r="EI31" s="45">
        <v>64.44</v>
      </c>
      <c r="EJ31" s="45">
        <v>73.89</v>
      </c>
      <c r="EL31" s="43" t="str">
        <f t="shared" si="8"/>
        <v>OURO1.001 a 2.000</v>
      </c>
      <c r="EM31" s="44" t="s">
        <v>54</v>
      </c>
      <c r="EN31" s="44" t="s">
        <v>55</v>
      </c>
      <c r="EO31" s="45">
        <v>16.98</v>
      </c>
      <c r="EP31" s="45">
        <v>17.7</v>
      </c>
      <c r="EQ31" s="45">
        <v>17.86</v>
      </c>
      <c r="ER31" s="45">
        <v>18.05</v>
      </c>
      <c r="ES31" s="45">
        <v>21.07</v>
      </c>
      <c r="ET31" s="45">
        <v>23.59</v>
      </c>
      <c r="EU31" s="45">
        <v>26.34</v>
      </c>
      <c r="EV31" s="45">
        <v>31.6</v>
      </c>
      <c r="EW31" s="45">
        <v>26.94</v>
      </c>
      <c r="EX31" s="45">
        <v>31.82</v>
      </c>
      <c r="EY31" s="45">
        <v>49.83</v>
      </c>
      <c r="EZ31" s="45">
        <v>66.86</v>
      </c>
    </row>
    <row r="32" spans="1:156" x14ac:dyDescent="0.2">
      <c r="D32" s="43" t="str">
        <f t="shared" si="0"/>
        <v>OURO301 a 500</v>
      </c>
      <c r="E32" s="44" t="s">
        <v>54</v>
      </c>
      <c r="F32" s="44" t="s">
        <v>49</v>
      </c>
      <c r="G32" s="45">
        <v>10.199999999999999</v>
      </c>
      <c r="H32" s="45">
        <v>10.42</v>
      </c>
      <c r="I32" s="45">
        <v>10.63</v>
      </c>
      <c r="J32" s="45">
        <v>10.85</v>
      </c>
      <c r="K32" s="45">
        <v>18.010000000000002</v>
      </c>
      <c r="L32" s="45">
        <v>18.41</v>
      </c>
      <c r="M32" s="45">
        <v>18.82</v>
      </c>
      <c r="N32" s="45">
        <v>20.010000000000002</v>
      </c>
      <c r="O32" s="45">
        <v>27.5</v>
      </c>
      <c r="P32" s="45">
        <v>38.49</v>
      </c>
      <c r="Q32" s="45">
        <v>49.48</v>
      </c>
      <c r="R32" s="45">
        <v>57.73</v>
      </c>
      <c r="S32" s="45">
        <v>36.06</v>
      </c>
      <c r="T32" s="45">
        <v>46.16</v>
      </c>
      <c r="U32" s="45">
        <v>55.84</v>
      </c>
      <c r="V32" s="45">
        <v>64.069999999999993</v>
      </c>
      <c r="W32" s="45">
        <v>42.92</v>
      </c>
      <c r="X32" s="45">
        <v>54.95</v>
      </c>
      <c r="Y32" s="45">
        <v>66.47</v>
      </c>
      <c r="Z32" s="45">
        <v>76.27</v>
      </c>
      <c r="AB32" s="43" t="str">
        <f t="shared" si="1"/>
        <v>OURO2.001 a 3.000</v>
      </c>
      <c r="AC32" s="44" t="s">
        <v>54</v>
      </c>
      <c r="AD32" s="44" t="s">
        <v>62</v>
      </c>
      <c r="AE32" s="45">
        <v>20.29</v>
      </c>
      <c r="AF32" s="45">
        <v>21.14</v>
      </c>
      <c r="AG32" s="45">
        <v>21.36</v>
      </c>
      <c r="AH32" s="45">
        <v>21.58</v>
      </c>
      <c r="AI32" s="45">
        <v>25.18</v>
      </c>
      <c r="AJ32" s="45">
        <v>28.2</v>
      </c>
      <c r="AK32" s="45">
        <v>31.48</v>
      </c>
      <c r="AL32" s="45">
        <v>37.770000000000003</v>
      </c>
      <c r="AM32" s="45">
        <v>26.71</v>
      </c>
      <c r="AN32" s="45">
        <v>31.33</v>
      </c>
      <c r="AO32" s="45">
        <v>47.28</v>
      </c>
      <c r="AP32" s="45">
        <v>62.8</v>
      </c>
      <c r="AQ32" s="45">
        <v>31.06</v>
      </c>
      <c r="AR32" s="45">
        <v>36.43</v>
      </c>
      <c r="AS32" s="45">
        <v>54.98</v>
      </c>
      <c r="AT32" s="45">
        <v>73.03</v>
      </c>
      <c r="BP32" s="43" t="str">
        <f t="shared" si="3"/>
        <v>OURO301 a 500</v>
      </c>
      <c r="BQ32" s="44" t="s">
        <v>54</v>
      </c>
      <c r="BR32" s="44" t="s">
        <v>49</v>
      </c>
      <c r="BS32" s="45">
        <v>27.88</v>
      </c>
      <c r="BT32" s="45">
        <v>28.48</v>
      </c>
      <c r="BU32" s="45">
        <v>29.07</v>
      </c>
      <c r="BV32" s="45">
        <v>29.66</v>
      </c>
      <c r="BW32" s="45">
        <v>31.59</v>
      </c>
      <c r="BX32" s="45">
        <v>31.91</v>
      </c>
      <c r="BY32" s="45">
        <v>32.24</v>
      </c>
      <c r="BZ32" s="45">
        <v>32.57</v>
      </c>
      <c r="CA32" s="45">
        <v>46.48</v>
      </c>
      <c r="CB32" s="45">
        <v>71.040000000000006</v>
      </c>
      <c r="CC32" s="45">
        <v>86.46</v>
      </c>
      <c r="CD32" s="45">
        <v>101.88</v>
      </c>
      <c r="CE32" s="45">
        <v>57.96</v>
      </c>
      <c r="CF32" s="45">
        <v>75.95</v>
      </c>
      <c r="CG32" s="45">
        <v>88.05</v>
      </c>
      <c r="CH32" s="45">
        <v>100.14</v>
      </c>
      <c r="CI32" s="45">
        <v>69</v>
      </c>
      <c r="CJ32" s="45">
        <v>90.41</v>
      </c>
      <c r="CK32" s="45">
        <v>104.81</v>
      </c>
      <c r="CL32" s="45">
        <v>119.21</v>
      </c>
      <c r="CN32" s="43" t="str">
        <f t="shared" si="4"/>
        <v>Peso (Kg)</v>
      </c>
      <c r="CP32" s="46" t="s">
        <v>33</v>
      </c>
      <c r="CQ32" s="45" t="s">
        <v>12</v>
      </c>
      <c r="CR32" s="45" t="s">
        <v>13</v>
      </c>
      <c r="CS32" s="45" t="s">
        <v>14</v>
      </c>
      <c r="CT32" s="45" t="s">
        <v>15</v>
      </c>
      <c r="CU32" s="45" t="s">
        <v>16</v>
      </c>
      <c r="CV32" s="45" t="s">
        <v>17</v>
      </c>
      <c r="CW32" s="45" t="s">
        <v>18</v>
      </c>
      <c r="CX32" s="45" t="s">
        <v>19</v>
      </c>
      <c r="CZ32" s="43" t="str">
        <f t="shared" si="5"/>
        <v>OURO1.001 a 2.000</v>
      </c>
      <c r="DA32" s="44" t="s">
        <v>54</v>
      </c>
      <c r="DB32" s="46" t="s">
        <v>55</v>
      </c>
      <c r="DC32" s="45">
        <v>15.55</v>
      </c>
      <c r="DD32" s="45">
        <v>15.87</v>
      </c>
      <c r="DE32" s="45">
        <v>16.2</v>
      </c>
      <c r="DG32" s="43" t="str">
        <f t="shared" si="6"/>
        <v>PRATAColeta no mesmo dia4210-281 a 90</v>
      </c>
      <c r="DH32" s="43" t="s">
        <v>48</v>
      </c>
      <c r="DI32" s="70" t="s">
        <v>71</v>
      </c>
      <c r="DJ32" s="69" t="s">
        <v>72</v>
      </c>
      <c r="DK32" s="59" t="s">
        <v>102</v>
      </c>
      <c r="DL32" s="22" t="s">
        <v>103</v>
      </c>
      <c r="DR32" s="60" t="str">
        <f t="shared" si="7"/>
        <v>OURO301 a 500</v>
      </c>
      <c r="DS32" s="44" t="s">
        <v>54</v>
      </c>
      <c r="DT32" s="44" t="s">
        <v>49</v>
      </c>
      <c r="DU32" s="45">
        <v>10.18</v>
      </c>
      <c r="DV32" s="45">
        <v>10.4</v>
      </c>
      <c r="DW32" s="45">
        <v>10.61</v>
      </c>
      <c r="DX32" s="45">
        <v>10.82</v>
      </c>
      <c r="DY32" s="45">
        <v>17.989999999999998</v>
      </c>
      <c r="DZ32" s="45">
        <v>18.39</v>
      </c>
      <c r="EA32" s="44">
        <v>18.8</v>
      </c>
      <c r="EB32" s="45">
        <v>20</v>
      </c>
      <c r="EC32" s="45">
        <v>27.49</v>
      </c>
      <c r="ED32" s="45">
        <v>38.49</v>
      </c>
      <c r="EE32" s="45">
        <v>49.48</v>
      </c>
      <c r="EF32" s="45">
        <v>57.72</v>
      </c>
      <c r="EG32" s="45">
        <v>42.91</v>
      </c>
      <c r="EH32" s="45">
        <v>54.95</v>
      </c>
      <c r="EI32" s="45">
        <v>66.47</v>
      </c>
      <c r="EJ32" s="45">
        <v>76.260000000000005</v>
      </c>
      <c r="EL32" s="43" t="str">
        <f t="shared" si="8"/>
        <v>OURO2.001 a 3.000</v>
      </c>
      <c r="EM32" s="44" t="s">
        <v>54</v>
      </c>
      <c r="EN32" s="44" t="s">
        <v>62</v>
      </c>
      <c r="EO32" s="45">
        <v>20.48</v>
      </c>
      <c r="EP32" s="45">
        <v>21.35</v>
      </c>
      <c r="EQ32" s="45">
        <v>21.56</v>
      </c>
      <c r="ER32" s="45">
        <v>21.79</v>
      </c>
      <c r="ES32" s="45">
        <v>25.47</v>
      </c>
      <c r="ET32" s="45">
        <v>28.27</v>
      </c>
      <c r="EU32" s="45">
        <v>31.55</v>
      </c>
      <c r="EV32" s="45">
        <v>37.880000000000003</v>
      </c>
      <c r="EW32" s="45">
        <v>31.64</v>
      </c>
      <c r="EX32" s="45">
        <v>36.65</v>
      </c>
      <c r="EY32" s="45">
        <v>55.09</v>
      </c>
      <c r="EZ32" s="45">
        <v>73.22</v>
      </c>
    </row>
    <row r="33" spans="4:156" x14ac:dyDescent="0.2">
      <c r="D33" s="43" t="str">
        <f t="shared" si="0"/>
        <v>OURO501 a 1.000</v>
      </c>
      <c r="E33" s="44" t="s">
        <v>54</v>
      </c>
      <c r="F33" s="44" t="s">
        <v>50</v>
      </c>
      <c r="G33" s="45">
        <v>10.92</v>
      </c>
      <c r="H33" s="45">
        <v>11.14</v>
      </c>
      <c r="I33" s="45">
        <v>11.38</v>
      </c>
      <c r="J33" s="45">
        <v>11.62</v>
      </c>
      <c r="K33" s="45">
        <v>20.079999999999998</v>
      </c>
      <c r="L33" s="45">
        <v>20.29</v>
      </c>
      <c r="M33" s="45">
        <v>20.49</v>
      </c>
      <c r="N33" s="45">
        <v>20.71</v>
      </c>
      <c r="O33" s="45">
        <v>28.61</v>
      </c>
      <c r="P33" s="45">
        <v>40.04</v>
      </c>
      <c r="Q33" s="45">
        <v>51.49</v>
      </c>
      <c r="R33" s="45">
        <v>60.07</v>
      </c>
      <c r="S33" s="45">
        <v>36.99</v>
      </c>
      <c r="T33" s="45">
        <v>47.47</v>
      </c>
      <c r="U33" s="45">
        <v>57.52</v>
      </c>
      <c r="V33" s="45">
        <v>66.010000000000005</v>
      </c>
      <c r="W33" s="45">
        <v>44.04</v>
      </c>
      <c r="X33" s="45">
        <v>56.51</v>
      </c>
      <c r="Y33" s="45">
        <v>68.48</v>
      </c>
      <c r="Z33" s="45">
        <v>78.59</v>
      </c>
      <c r="AB33" s="43" t="str">
        <f t="shared" si="1"/>
        <v>OURO3.001 a 4.000</v>
      </c>
      <c r="AC33" s="44" t="s">
        <v>54</v>
      </c>
      <c r="AD33" s="44" t="s">
        <v>68</v>
      </c>
      <c r="AE33" s="45">
        <v>21.65</v>
      </c>
      <c r="AF33" s="45">
        <v>22.57</v>
      </c>
      <c r="AG33" s="45">
        <v>22.8</v>
      </c>
      <c r="AH33" s="45">
        <v>23.03</v>
      </c>
      <c r="AI33" s="45">
        <v>26.89</v>
      </c>
      <c r="AJ33" s="45">
        <v>30.13</v>
      </c>
      <c r="AK33" s="45">
        <v>33.619999999999997</v>
      </c>
      <c r="AL33" s="45">
        <v>40.340000000000003</v>
      </c>
      <c r="AM33" s="45">
        <v>34.24</v>
      </c>
      <c r="AN33" s="45">
        <v>39.049999999999997</v>
      </c>
      <c r="AO33" s="45">
        <v>55.18</v>
      </c>
      <c r="AP33" s="45">
        <v>71.069999999999993</v>
      </c>
      <c r="AQ33" s="45">
        <v>39.82</v>
      </c>
      <c r="AR33" s="45">
        <v>45.4</v>
      </c>
      <c r="AS33" s="45">
        <v>64.16</v>
      </c>
      <c r="AT33" s="45">
        <v>82.64</v>
      </c>
      <c r="BP33" s="43" t="str">
        <f t="shared" si="3"/>
        <v>OURO501 a 1.000</v>
      </c>
      <c r="BQ33" s="44" t="s">
        <v>54</v>
      </c>
      <c r="BR33" s="44" t="s">
        <v>50</v>
      </c>
      <c r="BS33" s="45">
        <v>28.84</v>
      </c>
      <c r="BT33" s="45">
        <v>29.45</v>
      </c>
      <c r="BU33" s="45">
        <v>30.06</v>
      </c>
      <c r="BV33" s="45">
        <v>30.68</v>
      </c>
      <c r="BW33" s="45">
        <v>33.32</v>
      </c>
      <c r="BX33" s="45">
        <v>33.659999999999997</v>
      </c>
      <c r="BY33" s="45">
        <v>34.01</v>
      </c>
      <c r="BZ33" s="45">
        <v>34.35</v>
      </c>
      <c r="CA33" s="45">
        <v>49.43</v>
      </c>
      <c r="CB33" s="45">
        <v>74.510000000000005</v>
      </c>
      <c r="CC33" s="45">
        <v>90.72</v>
      </c>
      <c r="CD33" s="45">
        <v>106.92</v>
      </c>
      <c r="CE33" s="45">
        <v>59.94</v>
      </c>
      <c r="CF33" s="45">
        <v>77.319999999999993</v>
      </c>
      <c r="CG33" s="45">
        <v>89.65</v>
      </c>
      <c r="CH33" s="45">
        <v>101.98</v>
      </c>
      <c r="CI33" s="45">
        <v>71.349999999999994</v>
      </c>
      <c r="CJ33" s="45">
        <v>92.04</v>
      </c>
      <c r="CK33" s="45">
        <v>106.72</v>
      </c>
      <c r="CL33" s="45">
        <v>121.4</v>
      </c>
      <c r="CN33" s="43" t="str">
        <f t="shared" si="4"/>
        <v>DIAMANTE 3Até 1</v>
      </c>
      <c r="CO33" s="44" t="s">
        <v>75</v>
      </c>
      <c r="CP33" s="46" t="s">
        <v>42</v>
      </c>
      <c r="CQ33" s="45">
        <v>29.47</v>
      </c>
      <c r="CR33" s="45">
        <v>30.08</v>
      </c>
      <c r="CS33" s="45">
        <v>30.7</v>
      </c>
      <c r="CT33" s="45">
        <v>31.31</v>
      </c>
      <c r="CU33" s="45">
        <v>41.96</v>
      </c>
      <c r="CV33" s="45">
        <v>42.4</v>
      </c>
      <c r="CW33" s="45">
        <v>42.84</v>
      </c>
      <c r="CX33" s="45">
        <v>43.19</v>
      </c>
      <c r="CZ33" s="43" t="str">
        <f t="shared" si="5"/>
        <v>OURO2.001 a 3.000</v>
      </c>
      <c r="DA33" s="44" t="s">
        <v>54</v>
      </c>
      <c r="DB33" s="46" t="s">
        <v>62</v>
      </c>
      <c r="DC33" s="45">
        <v>17.28</v>
      </c>
      <c r="DD33" s="45">
        <v>17.64</v>
      </c>
      <c r="DE33" s="45">
        <v>18.010000000000002</v>
      </c>
      <c r="DG33" s="43" t="str">
        <f t="shared" si="6"/>
        <v>PRATAColeta no mesmo dia4210-291 a 100</v>
      </c>
      <c r="DH33" s="43" t="s">
        <v>48</v>
      </c>
      <c r="DI33" s="70" t="s">
        <v>71</v>
      </c>
      <c r="DJ33" s="69" t="s">
        <v>72</v>
      </c>
      <c r="DK33" s="61" t="s">
        <v>105</v>
      </c>
      <c r="DL33" s="25" t="s">
        <v>106</v>
      </c>
      <c r="DR33" s="60" t="str">
        <f t="shared" si="7"/>
        <v>OURO501 a 1.000</v>
      </c>
      <c r="DS33" s="44" t="s">
        <v>54</v>
      </c>
      <c r="DT33" s="44" t="s">
        <v>50</v>
      </c>
      <c r="DU33" s="45">
        <v>10.94</v>
      </c>
      <c r="DV33" s="45">
        <v>11.16</v>
      </c>
      <c r="DW33" s="45">
        <v>11.4</v>
      </c>
      <c r="DX33" s="45">
        <v>11.64</v>
      </c>
      <c r="DY33" s="45">
        <v>20.09</v>
      </c>
      <c r="DZ33" s="45">
        <v>20.29</v>
      </c>
      <c r="EA33" s="44">
        <v>20.5</v>
      </c>
      <c r="EB33" s="45">
        <v>20.72</v>
      </c>
      <c r="EC33" s="45">
        <v>28.62</v>
      </c>
      <c r="ED33" s="45">
        <v>40.04</v>
      </c>
      <c r="EE33" s="45">
        <v>51.49</v>
      </c>
      <c r="EF33" s="45">
        <v>60.07</v>
      </c>
      <c r="EG33" s="45">
        <v>44.05</v>
      </c>
      <c r="EH33" s="45">
        <v>56.51</v>
      </c>
      <c r="EI33" s="45">
        <v>68.48</v>
      </c>
      <c r="EJ33" s="45">
        <v>78.599999999999994</v>
      </c>
      <c r="EL33" s="43" t="str">
        <f t="shared" si="8"/>
        <v>OURO3.001 a 4.000</v>
      </c>
      <c r="EM33" s="44" t="s">
        <v>54</v>
      </c>
      <c r="EN33" s="44" t="s">
        <v>68</v>
      </c>
      <c r="EO33" s="45">
        <v>22.06</v>
      </c>
      <c r="EP33" s="45">
        <v>23</v>
      </c>
      <c r="EQ33" s="45">
        <v>23.24</v>
      </c>
      <c r="ER33" s="45">
        <v>23.47</v>
      </c>
      <c r="ES33" s="45">
        <v>27.52</v>
      </c>
      <c r="ET33" s="45">
        <v>30.27</v>
      </c>
      <c r="EU33" s="45">
        <v>33.76</v>
      </c>
      <c r="EV33" s="45">
        <v>40.58</v>
      </c>
      <c r="EW33" s="45">
        <v>41.32</v>
      </c>
      <c r="EX33" s="45">
        <v>45.94</v>
      </c>
      <c r="EY33" s="45">
        <v>64.430000000000007</v>
      </c>
      <c r="EZ33" s="45">
        <v>83.08</v>
      </c>
    </row>
    <row r="34" spans="4:156" x14ac:dyDescent="0.2">
      <c r="D34" s="43" t="str">
        <f t="shared" si="0"/>
        <v>OURO1.001 a 2.000</v>
      </c>
      <c r="E34" s="44" t="s">
        <v>54</v>
      </c>
      <c r="F34" s="44" t="s">
        <v>55</v>
      </c>
      <c r="G34" s="45">
        <v>13.71</v>
      </c>
      <c r="H34" s="45">
        <v>14</v>
      </c>
      <c r="I34" s="45">
        <v>14.31</v>
      </c>
      <c r="J34" s="45">
        <v>14.59</v>
      </c>
      <c r="K34" s="45">
        <v>22.15</v>
      </c>
      <c r="L34" s="45">
        <v>22.38</v>
      </c>
      <c r="M34" s="45">
        <v>22.61</v>
      </c>
      <c r="N34" s="45">
        <v>22.84</v>
      </c>
      <c r="O34" s="45">
        <v>34.479999999999997</v>
      </c>
      <c r="P34" s="45">
        <v>48.3</v>
      </c>
      <c r="Q34" s="45">
        <v>62.09</v>
      </c>
      <c r="R34" s="45">
        <v>72.430000000000007</v>
      </c>
      <c r="S34" s="45">
        <v>46.26</v>
      </c>
      <c r="T34" s="45">
        <v>58.72</v>
      </c>
      <c r="U34" s="45">
        <v>70.739999999999995</v>
      </c>
      <c r="V34" s="45">
        <v>80.73</v>
      </c>
      <c r="W34" s="45">
        <v>55.07</v>
      </c>
      <c r="X34" s="45">
        <v>69.91</v>
      </c>
      <c r="Y34" s="45">
        <v>84.21</v>
      </c>
      <c r="Z34" s="45">
        <v>96.11</v>
      </c>
      <c r="AB34" s="43" t="str">
        <f t="shared" si="1"/>
        <v>OURO4.001 a 5.000</v>
      </c>
      <c r="AC34" s="44" t="s">
        <v>54</v>
      </c>
      <c r="AD34" s="44" t="s">
        <v>70</v>
      </c>
      <c r="AE34" s="45">
        <v>23.15</v>
      </c>
      <c r="AF34" s="45">
        <v>24.12</v>
      </c>
      <c r="AG34" s="45">
        <v>24.37</v>
      </c>
      <c r="AH34" s="45">
        <v>24.62</v>
      </c>
      <c r="AI34" s="45">
        <v>28.75</v>
      </c>
      <c r="AJ34" s="45">
        <v>32.21</v>
      </c>
      <c r="AK34" s="45">
        <v>35.96</v>
      </c>
      <c r="AL34" s="45">
        <v>43.15</v>
      </c>
      <c r="AM34" s="45">
        <v>35.85</v>
      </c>
      <c r="AN34" s="45">
        <v>40.85</v>
      </c>
      <c r="AO34" s="45">
        <v>57.2</v>
      </c>
      <c r="AP34" s="45">
        <v>73.48</v>
      </c>
      <c r="AQ34" s="45">
        <v>41.69</v>
      </c>
      <c r="AR34" s="45">
        <v>47.5</v>
      </c>
      <c r="AS34" s="45">
        <v>66.510000000000005</v>
      </c>
      <c r="AT34" s="45">
        <v>85.45</v>
      </c>
      <c r="BP34" s="43" t="str">
        <f t="shared" si="3"/>
        <v>OURO1.001 a 2.000</v>
      </c>
      <c r="BQ34" s="44" t="s">
        <v>54</v>
      </c>
      <c r="BR34" s="44" t="s">
        <v>55</v>
      </c>
      <c r="BS34" s="45">
        <v>31.9</v>
      </c>
      <c r="BT34" s="45">
        <v>32.590000000000003</v>
      </c>
      <c r="BU34" s="45">
        <v>33.26</v>
      </c>
      <c r="BV34" s="45">
        <v>33.950000000000003</v>
      </c>
      <c r="BW34" s="45">
        <v>36.68</v>
      </c>
      <c r="BX34" s="45">
        <v>37.06</v>
      </c>
      <c r="BY34" s="45">
        <v>37.44</v>
      </c>
      <c r="BZ34" s="45">
        <v>37.82</v>
      </c>
      <c r="CA34" s="45">
        <v>59.22</v>
      </c>
      <c r="CB34" s="45">
        <v>89.7</v>
      </c>
      <c r="CC34" s="45">
        <v>109.42</v>
      </c>
      <c r="CD34" s="45">
        <v>129.15</v>
      </c>
      <c r="CE34" s="45">
        <v>72.180000000000007</v>
      </c>
      <c r="CF34" s="45">
        <v>97.35</v>
      </c>
      <c r="CG34" s="45">
        <v>113.88</v>
      </c>
      <c r="CH34" s="45">
        <v>130.4</v>
      </c>
      <c r="CI34" s="45">
        <v>85.93</v>
      </c>
      <c r="CJ34" s="45">
        <v>115.89</v>
      </c>
      <c r="CK34" s="45">
        <v>135.57</v>
      </c>
      <c r="CL34" s="45">
        <v>155.24</v>
      </c>
      <c r="CN34" s="43" t="str">
        <f t="shared" si="4"/>
        <v>DIAMANTE 31 a 5</v>
      </c>
      <c r="CO34" s="44" t="s">
        <v>75</v>
      </c>
      <c r="CP34" s="46" t="s">
        <v>51</v>
      </c>
      <c r="CQ34" s="45">
        <v>38.44</v>
      </c>
      <c r="CR34" s="45">
        <v>39.229999999999997</v>
      </c>
      <c r="CS34" s="45">
        <v>40.03</v>
      </c>
      <c r="CT34" s="45">
        <v>40.82</v>
      </c>
      <c r="CU34" s="45">
        <v>53.57</v>
      </c>
      <c r="CV34" s="45">
        <v>54.1</v>
      </c>
      <c r="CW34" s="45">
        <v>54.63</v>
      </c>
      <c r="CX34" s="45">
        <v>55.15</v>
      </c>
      <c r="CZ34" s="43" t="str">
        <f t="shared" si="5"/>
        <v>OURO3.001 a 4.000</v>
      </c>
      <c r="DA34" s="44" t="s">
        <v>54</v>
      </c>
      <c r="DB34" s="46" t="s">
        <v>68</v>
      </c>
      <c r="DC34" s="45">
        <v>19.010000000000002</v>
      </c>
      <c r="DD34" s="45">
        <v>19.399999999999999</v>
      </c>
      <c r="DE34" s="45">
        <v>19.8</v>
      </c>
      <c r="DG34" s="43" t="str">
        <f t="shared" si="6"/>
        <v>PRATAColeta no mesmo dia4210-2Mais de 100</v>
      </c>
      <c r="DH34" s="43" t="s">
        <v>48</v>
      </c>
      <c r="DI34" s="70" t="s">
        <v>71</v>
      </c>
      <c r="DJ34" s="69" t="s">
        <v>72</v>
      </c>
      <c r="DK34" s="59" t="s">
        <v>108</v>
      </c>
      <c r="DL34" s="22" t="s">
        <v>109</v>
      </c>
      <c r="DR34" s="60" t="str">
        <f t="shared" si="7"/>
        <v>OURO1.001 a 2.000</v>
      </c>
      <c r="DS34" s="44" t="s">
        <v>54</v>
      </c>
      <c r="DT34" s="44" t="s">
        <v>55</v>
      </c>
      <c r="DU34" s="45">
        <v>14.43</v>
      </c>
      <c r="DV34" s="45">
        <v>14.74</v>
      </c>
      <c r="DW34" s="45">
        <v>15.06</v>
      </c>
      <c r="DX34" s="45">
        <v>15.36</v>
      </c>
      <c r="DY34" s="45">
        <v>22.65</v>
      </c>
      <c r="DZ34" s="45">
        <v>22.89</v>
      </c>
      <c r="EA34" s="44">
        <v>23.12</v>
      </c>
      <c r="EB34" s="45">
        <v>23.36</v>
      </c>
      <c r="EC34" s="45">
        <v>34.83</v>
      </c>
      <c r="ED34" s="45">
        <v>48.37</v>
      </c>
      <c r="EE34" s="45">
        <v>62.19</v>
      </c>
      <c r="EF34" s="45">
        <v>72.62</v>
      </c>
      <c r="EG34" s="45">
        <v>55.51</v>
      </c>
      <c r="EH34" s="45">
        <v>70.040000000000006</v>
      </c>
      <c r="EI34" s="45">
        <v>84.34</v>
      </c>
      <c r="EJ34" s="45">
        <v>96.33</v>
      </c>
      <c r="EL34" s="43" t="str">
        <f t="shared" si="8"/>
        <v>OURO4.001 a 5.000</v>
      </c>
      <c r="EM34" s="44" t="s">
        <v>54</v>
      </c>
      <c r="EN34" s="44" t="s">
        <v>70</v>
      </c>
      <c r="EO34" s="45">
        <v>24.11</v>
      </c>
      <c r="EP34" s="45">
        <v>25.12</v>
      </c>
      <c r="EQ34" s="45">
        <v>25.38</v>
      </c>
      <c r="ER34" s="45">
        <v>25.63</v>
      </c>
      <c r="ES34" s="45">
        <v>30.2</v>
      </c>
      <c r="ET34" s="45">
        <v>32.54</v>
      </c>
      <c r="EU34" s="45">
        <v>36.270000000000003</v>
      </c>
      <c r="EV34" s="45">
        <v>43.68</v>
      </c>
      <c r="EW34" s="45">
        <v>45.05</v>
      </c>
      <c r="EX34" s="45">
        <v>48.68</v>
      </c>
      <c r="EY34" s="45">
        <v>67.099999999999994</v>
      </c>
      <c r="EZ34" s="45">
        <v>86.4</v>
      </c>
    </row>
    <row r="35" spans="4:156" x14ac:dyDescent="0.2">
      <c r="D35" s="43" t="str">
        <f t="shared" si="0"/>
        <v>OURO2.001 a 3.000</v>
      </c>
      <c r="E35" s="44" t="s">
        <v>54</v>
      </c>
      <c r="F35" s="44" t="s">
        <v>62</v>
      </c>
      <c r="G35" s="45">
        <v>15.29</v>
      </c>
      <c r="H35" s="45">
        <v>15.62</v>
      </c>
      <c r="I35" s="45">
        <v>15.95</v>
      </c>
      <c r="J35" s="45">
        <v>16.27</v>
      </c>
      <c r="K35" s="45">
        <v>24.21</v>
      </c>
      <c r="L35" s="45">
        <v>24.45</v>
      </c>
      <c r="M35" s="45">
        <v>24.72</v>
      </c>
      <c r="N35" s="45">
        <v>24.96</v>
      </c>
      <c r="O35" s="45">
        <v>40.26</v>
      </c>
      <c r="P35" s="45">
        <v>54.36</v>
      </c>
      <c r="Q35" s="45">
        <v>76.510000000000005</v>
      </c>
      <c r="R35" s="45">
        <v>92.6</v>
      </c>
      <c r="S35" s="45">
        <v>55.44</v>
      </c>
      <c r="T35" s="45">
        <v>68.13</v>
      </c>
      <c r="U35" s="45">
        <v>87.16</v>
      </c>
      <c r="V35" s="45">
        <v>101.99</v>
      </c>
      <c r="W35" s="45">
        <v>66</v>
      </c>
      <c r="X35" s="45">
        <v>81.11</v>
      </c>
      <c r="Y35" s="45">
        <v>103.77</v>
      </c>
      <c r="Z35" s="45">
        <v>121.42</v>
      </c>
      <c r="AB35" s="43" t="str">
        <f t="shared" si="1"/>
        <v>OURO5.001 a 6.000</v>
      </c>
      <c r="AC35" s="44" t="s">
        <v>54</v>
      </c>
      <c r="AD35" s="44" t="s">
        <v>76</v>
      </c>
      <c r="AE35" s="45">
        <v>24.41</v>
      </c>
      <c r="AF35" s="45">
        <v>25.45</v>
      </c>
      <c r="AG35" s="45">
        <v>25.71</v>
      </c>
      <c r="AH35" s="45">
        <v>25.98</v>
      </c>
      <c r="AI35" s="45">
        <v>31.85</v>
      </c>
      <c r="AJ35" s="45">
        <v>36.630000000000003</v>
      </c>
      <c r="AK35" s="45">
        <v>41.8</v>
      </c>
      <c r="AL35" s="45">
        <v>51.76</v>
      </c>
      <c r="AM35" s="45">
        <v>41.55</v>
      </c>
      <c r="AN35" s="45">
        <v>47.68</v>
      </c>
      <c r="AO35" s="45">
        <v>65.260000000000005</v>
      </c>
      <c r="AP35" s="45">
        <v>83.92</v>
      </c>
      <c r="AQ35" s="45">
        <v>48.31</v>
      </c>
      <c r="AR35" s="45">
        <v>55.44</v>
      </c>
      <c r="AS35" s="45">
        <v>75.89</v>
      </c>
      <c r="AT35" s="45">
        <v>97.58</v>
      </c>
      <c r="BP35" s="43" t="str">
        <f t="shared" si="3"/>
        <v>OURO2.001 a 3.000</v>
      </c>
      <c r="BQ35" s="44" t="s">
        <v>54</v>
      </c>
      <c r="BR35" s="44" t="s">
        <v>62</v>
      </c>
      <c r="BS35" s="45">
        <v>35.159999999999997</v>
      </c>
      <c r="BT35" s="45">
        <v>35.92</v>
      </c>
      <c r="BU35" s="45">
        <v>36.659999999999997</v>
      </c>
      <c r="BV35" s="45">
        <v>37.409999999999997</v>
      </c>
      <c r="BW35" s="45">
        <v>40.340000000000003</v>
      </c>
      <c r="BX35" s="45">
        <v>40.75</v>
      </c>
      <c r="BY35" s="45">
        <v>41.17</v>
      </c>
      <c r="BZ35" s="45">
        <v>41.58</v>
      </c>
      <c r="CA35" s="45">
        <v>69.62</v>
      </c>
      <c r="CB35" s="45">
        <v>104.79</v>
      </c>
      <c r="CC35" s="45">
        <v>127.87</v>
      </c>
      <c r="CD35" s="45">
        <v>150.96</v>
      </c>
      <c r="CE35" s="45">
        <v>84.68</v>
      </c>
      <c r="CF35" s="45">
        <v>116.88</v>
      </c>
      <c r="CG35" s="45">
        <v>137.93</v>
      </c>
      <c r="CH35" s="45">
        <v>159</v>
      </c>
      <c r="CI35" s="45">
        <v>100.81</v>
      </c>
      <c r="CJ35" s="45">
        <v>139.13999999999999</v>
      </c>
      <c r="CK35" s="45">
        <v>164.21</v>
      </c>
      <c r="CL35" s="45">
        <v>189.29</v>
      </c>
      <c r="CN35" s="43" t="str">
        <f t="shared" si="4"/>
        <v>DIAMANTE 35 a 10</v>
      </c>
      <c r="CO35" s="44" t="s">
        <v>75</v>
      </c>
      <c r="CP35" s="46" t="s">
        <v>56</v>
      </c>
      <c r="CQ35" s="45">
        <v>57</v>
      </c>
      <c r="CR35" s="45">
        <v>58.23</v>
      </c>
      <c r="CS35" s="45">
        <v>59.46</v>
      </c>
      <c r="CT35" s="45">
        <v>60.61</v>
      </c>
      <c r="CU35" s="45">
        <v>72.83</v>
      </c>
      <c r="CV35" s="45">
        <v>73.53</v>
      </c>
      <c r="CW35" s="45">
        <v>74.33</v>
      </c>
      <c r="CX35" s="45">
        <v>75.03</v>
      </c>
      <c r="CZ35" s="43" t="str">
        <f t="shared" si="5"/>
        <v>OURO4.001 a 5.000</v>
      </c>
      <c r="DA35" s="44" t="s">
        <v>54</v>
      </c>
      <c r="DB35" s="46" t="s">
        <v>70</v>
      </c>
      <c r="DC35" s="45">
        <v>20.93</v>
      </c>
      <c r="DD35" s="45">
        <v>21.36</v>
      </c>
      <c r="DE35" s="45">
        <v>21.81</v>
      </c>
      <c r="DG35" s="43" t="str">
        <f t="shared" si="6"/>
        <v>PRATAColeta no mesmo dia7790-9Unitizador</v>
      </c>
      <c r="DH35" s="43" t="s">
        <v>48</v>
      </c>
      <c r="DI35" s="70" t="s">
        <v>71</v>
      </c>
      <c r="DJ35" s="22" t="s">
        <v>111</v>
      </c>
      <c r="DK35" s="61" t="s">
        <v>112</v>
      </c>
      <c r="DL35" s="25" t="s">
        <v>113</v>
      </c>
      <c r="DR35" s="60" t="str">
        <f t="shared" si="7"/>
        <v>OURO2.001 a 3.000</v>
      </c>
      <c r="DS35" s="44" t="s">
        <v>54</v>
      </c>
      <c r="DT35" s="44" t="s">
        <v>62</v>
      </c>
      <c r="DU35" s="45">
        <v>16.329999999999998</v>
      </c>
      <c r="DV35" s="45">
        <v>16.68</v>
      </c>
      <c r="DW35" s="45">
        <v>17.03</v>
      </c>
      <c r="DX35" s="45">
        <v>17.38</v>
      </c>
      <c r="DY35" s="45">
        <v>24.92</v>
      </c>
      <c r="DZ35" s="45">
        <v>25.17</v>
      </c>
      <c r="EA35" s="44">
        <v>25.44</v>
      </c>
      <c r="EB35" s="45">
        <v>25.69</v>
      </c>
      <c r="EC35" s="45">
        <v>40.78</v>
      </c>
      <c r="ED35" s="45">
        <v>54.46</v>
      </c>
      <c r="EE35" s="45">
        <v>76.650000000000006</v>
      </c>
      <c r="EF35" s="45">
        <v>92.91</v>
      </c>
      <c r="EG35" s="45">
        <v>66.66</v>
      </c>
      <c r="EH35" s="45">
        <v>81.31</v>
      </c>
      <c r="EI35" s="45">
        <v>103.96</v>
      </c>
      <c r="EJ35" s="45">
        <v>121.78</v>
      </c>
      <c r="EL35" s="43" t="str">
        <f t="shared" si="8"/>
        <v>OURO5.001 a 6.000</v>
      </c>
      <c r="EM35" s="44" t="s">
        <v>54</v>
      </c>
      <c r="EN35" s="44" t="s">
        <v>76</v>
      </c>
      <c r="EO35" s="45">
        <v>24.99</v>
      </c>
      <c r="EP35" s="45">
        <v>26.05</v>
      </c>
      <c r="EQ35" s="45">
        <v>26.32</v>
      </c>
      <c r="ER35" s="45">
        <v>26.59</v>
      </c>
      <c r="ES35" s="45">
        <v>32.770000000000003</v>
      </c>
      <c r="ET35" s="45">
        <v>36.85</v>
      </c>
      <c r="EU35" s="45">
        <v>42.01</v>
      </c>
      <c r="EV35" s="45">
        <v>52.12</v>
      </c>
      <c r="EW35" s="45">
        <v>50.53</v>
      </c>
      <c r="EX35" s="45">
        <v>56.23</v>
      </c>
      <c r="EY35" s="45">
        <v>76.27</v>
      </c>
      <c r="EZ35" s="45">
        <v>98.2</v>
      </c>
    </row>
    <row r="36" spans="4:156" ht="25.5" x14ac:dyDescent="0.2">
      <c r="D36" s="43" t="str">
        <f t="shared" si="0"/>
        <v>OURO3.001 a 4.000</v>
      </c>
      <c r="E36" s="44" t="s">
        <v>54</v>
      </c>
      <c r="F36" s="44" t="s">
        <v>68</v>
      </c>
      <c r="G36" s="45">
        <v>16.53</v>
      </c>
      <c r="H36" s="45">
        <v>16.88</v>
      </c>
      <c r="I36" s="45">
        <v>17.239999999999998</v>
      </c>
      <c r="J36" s="45">
        <v>17.579999999999998</v>
      </c>
      <c r="K36" s="45">
        <v>26.66</v>
      </c>
      <c r="L36" s="45">
        <v>26.92</v>
      </c>
      <c r="M36" s="45">
        <v>27.2</v>
      </c>
      <c r="N36" s="45">
        <v>27.49</v>
      </c>
      <c r="O36" s="45">
        <v>46.16</v>
      </c>
      <c r="P36" s="45">
        <v>62.32</v>
      </c>
      <c r="Q36" s="45">
        <v>87.7</v>
      </c>
      <c r="R36" s="45">
        <v>106.17</v>
      </c>
      <c r="S36" s="45">
        <v>60.39</v>
      </c>
      <c r="T36" s="45">
        <v>74.819999999999993</v>
      </c>
      <c r="U36" s="45">
        <v>96.59</v>
      </c>
      <c r="V36" s="45">
        <v>113.39</v>
      </c>
      <c r="W36" s="45">
        <v>71.89</v>
      </c>
      <c r="X36" s="45">
        <v>89.08</v>
      </c>
      <c r="Y36" s="45">
        <v>114.99</v>
      </c>
      <c r="Z36" s="45">
        <v>134.99</v>
      </c>
      <c r="AB36" s="43" t="str">
        <f t="shared" si="1"/>
        <v>OURO6.001 a 7.000</v>
      </c>
      <c r="AC36" s="44" t="s">
        <v>54</v>
      </c>
      <c r="AD36" s="44" t="s">
        <v>82</v>
      </c>
      <c r="AE36" s="45">
        <v>25.79</v>
      </c>
      <c r="AF36" s="45">
        <v>26.88</v>
      </c>
      <c r="AG36" s="45">
        <v>27.17</v>
      </c>
      <c r="AH36" s="45">
        <v>27.44</v>
      </c>
      <c r="AI36" s="45">
        <v>35.17</v>
      </c>
      <c r="AJ36" s="45">
        <v>40.46</v>
      </c>
      <c r="AK36" s="45">
        <v>46.16</v>
      </c>
      <c r="AL36" s="45">
        <v>57.15</v>
      </c>
      <c r="AM36" s="45">
        <v>44.4</v>
      </c>
      <c r="AN36" s="45">
        <v>50.96</v>
      </c>
      <c r="AO36" s="45">
        <v>69</v>
      </c>
      <c r="AP36" s="45">
        <v>88.56</v>
      </c>
      <c r="AQ36" s="45">
        <v>51.62</v>
      </c>
      <c r="AR36" s="45">
        <v>59.25</v>
      </c>
      <c r="AS36" s="45">
        <v>80.23</v>
      </c>
      <c r="AT36" s="45">
        <v>102.98</v>
      </c>
      <c r="BP36" s="43" t="str">
        <f t="shared" si="3"/>
        <v>OURO3.001 a 4.000</v>
      </c>
      <c r="BQ36" s="44" t="s">
        <v>54</v>
      </c>
      <c r="BR36" s="44" t="s">
        <v>68</v>
      </c>
      <c r="BS36" s="45">
        <v>38.229999999999997</v>
      </c>
      <c r="BT36" s="45">
        <v>39.04</v>
      </c>
      <c r="BU36" s="45">
        <v>39.86</v>
      </c>
      <c r="BV36" s="45">
        <v>40.67</v>
      </c>
      <c r="BW36" s="45">
        <v>44.29</v>
      </c>
      <c r="BX36" s="45">
        <v>44.75</v>
      </c>
      <c r="BY36" s="45">
        <v>45.21</v>
      </c>
      <c r="BZ36" s="45">
        <v>45.67</v>
      </c>
      <c r="CA36" s="45">
        <v>79.510000000000005</v>
      </c>
      <c r="CB36" s="45">
        <v>119.77</v>
      </c>
      <c r="CC36" s="45">
        <v>146.47999999999999</v>
      </c>
      <c r="CD36" s="45">
        <v>173.18</v>
      </c>
      <c r="CE36" s="45">
        <v>97.26</v>
      </c>
      <c r="CF36" s="45">
        <v>136.38999999999999</v>
      </c>
      <c r="CG36" s="45">
        <v>161.91</v>
      </c>
      <c r="CH36" s="45">
        <v>187.43</v>
      </c>
      <c r="CI36" s="45">
        <v>115.79</v>
      </c>
      <c r="CJ36" s="45">
        <v>162.38</v>
      </c>
      <c r="CK36" s="45">
        <v>192.75</v>
      </c>
      <c r="CL36" s="45">
        <v>223.13</v>
      </c>
      <c r="CN36" s="43" t="str">
        <f t="shared" si="4"/>
        <v>DIAMANTE 3Kg Adicional</v>
      </c>
      <c r="CO36" s="44" t="s">
        <v>75</v>
      </c>
      <c r="CP36" s="46" t="s">
        <v>63</v>
      </c>
      <c r="CQ36" s="45">
        <v>5.54</v>
      </c>
      <c r="CR36" s="45">
        <v>5.72</v>
      </c>
      <c r="CS36" s="45">
        <v>5.8</v>
      </c>
      <c r="CT36" s="45">
        <v>5.89</v>
      </c>
      <c r="CU36" s="45">
        <v>7.39</v>
      </c>
      <c r="CV36" s="45">
        <v>7.48</v>
      </c>
      <c r="CW36" s="45">
        <v>7.56</v>
      </c>
      <c r="CX36" s="45">
        <v>7.56</v>
      </c>
      <c r="CZ36" s="43" t="str">
        <f t="shared" si="5"/>
        <v>OURO5.001 a 6.000</v>
      </c>
      <c r="DA36" s="44" t="s">
        <v>54</v>
      </c>
      <c r="DB36" s="46" t="s">
        <v>76</v>
      </c>
      <c r="DC36" s="45">
        <v>24.38</v>
      </c>
      <c r="DD36" s="45">
        <v>24.88</v>
      </c>
      <c r="DE36" s="45">
        <v>25.41</v>
      </c>
      <c r="DG36" s="43" t="str">
        <f t="shared" si="6"/>
        <v>ServiçoCódigoQtde de objetos</v>
      </c>
      <c r="DI36" s="28" t="s">
        <v>34</v>
      </c>
      <c r="DJ36" s="28" t="s">
        <v>35</v>
      </c>
      <c r="DK36" s="29" t="s">
        <v>36</v>
      </c>
      <c r="DL36" s="30" t="s">
        <v>37</v>
      </c>
      <c r="DR36" s="60" t="str">
        <f t="shared" si="7"/>
        <v>OURO3.001 a 4.000</v>
      </c>
      <c r="DS36" s="44" t="s">
        <v>54</v>
      </c>
      <c r="DT36" s="44" t="s">
        <v>68</v>
      </c>
      <c r="DU36" s="45">
        <v>18.18</v>
      </c>
      <c r="DV36" s="45">
        <v>18.57</v>
      </c>
      <c r="DW36" s="45">
        <v>18.96</v>
      </c>
      <c r="DX36" s="45">
        <v>19.329999999999998</v>
      </c>
      <c r="DY36" s="45">
        <v>27.8</v>
      </c>
      <c r="DZ36" s="45">
        <v>28.08</v>
      </c>
      <c r="EA36" s="44">
        <v>28.36</v>
      </c>
      <c r="EB36" s="45">
        <v>28.67</v>
      </c>
      <c r="EC36" s="45">
        <v>47.04</v>
      </c>
      <c r="ED36" s="45">
        <v>62.49</v>
      </c>
      <c r="EE36" s="45">
        <v>87.94</v>
      </c>
      <c r="EF36" s="45">
        <v>106.68</v>
      </c>
      <c r="EG36" s="45">
        <v>72.959999999999994</v>
      </c>
      <c r="EH36" s="45">
        <v>89.41</v>
      </c>
      <c r="EI36" s="45">
        <v>115.31</v>
      </c>
      <c r="EJ36" s="45">
        <v>135.57</v>
      </c>
      <c r="EL36" s="43" t="str">
        <f t="shared" si="8"/>
        <v>OURO6.001 a 7.000</v>
      </c>
      <c r="EM36" s="44" t="s">
        <v>54</v>
      </c>
      <c r="EN36" s="44" t="s">
        <v>82</v>
      </c>
      <c r="EO36" s="45">
        <v>25.48</v>
      </c>
      <c r="EP36" s="45">
        <v>26.56</v>
      </c>
      <c r="EQ36" s="45">
        <v>26.84</v>
      </c>
      <c r="ER36" s="45">
        <v>27.11</v>
      </c>
      <c r="ES36" s="45">
        <v>34.65</v>
      </c>
      <c r="ET36" s="45">
        <v>40.340000000000003</v>
      </c>
      <c r="EU36" s="45">
        <v>46.05</v>
      </c>
      <c r="EV36" s="45">
        <v>56.95</v>
      </c>
      <c r="EW36" s="45">
        <v>50.4</v>
      </c>
      <c r="EX36" s="45">
        <v>58.82</v>
      </c>
      <c r="EY36" s="45">
        <v>80.02</v>
      </c>
      <c r="EZ36" s="45">
        <v>102.64</v>
      </c>
    </row>
    <row r="37" spans="4:156" x14ac:dyDescent="0.2">
      <c r="D37" s="43" t="str">
        <f t="shared" si="0"/>
        <v>OURO4.001 a 5.000</v>
      </c>
      <c r="E37" s="44" t="s">
        <v>54</v>
      </c>
      <c r="F37" s="44" t="s">
        <v>70</v>
      </c>
      <c r="G37" s="45">
        <v>17.86</v>
      </c>
      <c r="H37" s="45">
        <v>18.239999999999998</v>
      </c>
      <c r="I37" s="45">
        <v>18.62</v>
      </c>
      <c r="J37" s="45">
        <v>18.989999999999998</v>
      </c>
      <c r="K37" s="45">
        <v>28.73</v>
      </c>
      <c r="L37" s="45">
        <v>29.02</v>
      </c>
      <c r="M37" s="45">
        <v>29.33</v>
      </c>
      <c r="N37" s="45">
        <v>29.61</v>
      </c>
      <c r="O37" s="45">
        <v>50.95</v>
      </c>
      <c r="P37" s="45">
        <v>68.78</v>
      </c>
      <c r="Q37" s="45">
        <v>96.8</v>
      </c>
      <c r="R37" s="45">
        <v>117.17</v>
      </c>
      <c r="S37" s="45">
        <v>73.040000000000006</v>
      </c>
      <c r="T37" s="45">
        <v>88.87</v>
      </c>
      <c r="U37" s="45">
        <v>112.86</v>
      </c>
      <c r="V37" s="45">
        <v>131.27000000000001</v>
      </c>
      <c r="W37" s="45">
        <v>86.96</v>
      </c>
      <c r="X37" s="45">
        <v>105.8</v>
      </c>
      <c r="Y37" s="45">
        <v>134.35</v>
      </c>
      <c r="Z37" s="45">
        <v>156.27000000000001</v>
      </c>
      <c r="AB37" s="43" t="str">
        <f t="shared" si="1"/>
        <v>OURO7.001 a 8.000</v>
      </c>
      <c r="AC37" s="44" t="s">
        <v>54</v>
      </c>
      <c r="AD37" s="44" t="s">
        <v>86</v>
      </c>
      <c r="AE37" s="45">
        <v>27.1</v>
      </c>
      <c r="AF37" s="45">
        <v>28.26</v>
      </c>
      <c r="AG37" s="45">
        <v>28.55</v>
      </c>
      <c r="AH37" s="45">
        <v>28.84</v>
      </c>
      <c r="AI37" s="45">
        <v>38.31</v>
      </c>
      <c r="AJ37" s="45">
        <v>44.07</v>
      </c>
      <c r="AK37" s="45">
        <v>50.29</v>
      </c>
      <c r="AL37" s="45">
        <v>62.27</v>
      </c>
      <c r="AM37" s="45">
        <v>57.2</v>
      </c>
      <c r="AN37" s="45">
        <v>64.17</v>
      </c>
      <c r="AO37" s="45">
        <v>82.66</v>
      </c>
      <c r="AP37" s="45">
        <v>103.06</v>
      </c>
      <c r="AQ37" s="45">
        <v>66.510000000000005</v>
      </c>
      <c r="AR37" s="45">
        <v>74.62</v>
      </c>
      <c r="AS37" s="45">
        <v>96.12</v>
      </c>
      <c r="AT37" s="45">
        <v>119.84</v>
      </c>
      <c r="BP37" s="43" t="str">
        <f t="shared" si="3"/>
        <v>OURO4.001 a 5.000</v>
      </c>
      <c r="BQ37" s="44" t="s">
        <v>54</v>
      </c>
      <c r="BR37" s="44" t="s">
        <v>70</v>
      </c>
      <c r="BS37" s="45">
        <v>41.29</v>
      </c>
      <c r="BT37" s="45">
        <v>42.17</v>
      </c>
      <c r="BU37" s="45">
        <v>43.06</v>
      </c>
      <c r="BV37" s="45">
        <v>43.93</v>
      </c>
      <c r="BW37" s="45">
        <v>47.76</v>
      </c>
      <c r="BX37" s="45">
        <v>48.25</v>
      </c>
      <c r="BY37" s="45">
        <v>48.74</v>
      </c>
      <c r="BZ37" s="45">
        <v>49.23</v>
      </c>
      <c r="CA37" s="45">
        <v>89.9</v>
      </c>
      <c r="CB37" s="45">
        <v>134.76</v>
      </c>
      <c r="CC37" s="45">
        <v>164.92</v>
      </c>
      <c r="CD37" s="45">
        <v>195.09</v>
      </c>
      <c r="CE37" s="45">
        <v>109.6</v>
      </c>
      <c r="CF37" s="45">
        <v>156</v>
      </c>
      <c r="CG37" s="45">
        <v>185.8</v>
      </c>
      <c r="CH37" s="45">
        <v>215.59</v>
      </c>
      <c r="CI37" s="45">
        <v>130.47</v>
      </c>
      <c r="CJ37" s="45">
        <v>185.71</v>
      </c>
      <c r="CK37" s="45">
        <v>221.19</v>
      </c>
      <c r="CL37" s="45">
        <v>256.66000000000003</v>
      </c>
      <c r="CN37" s="43" t="str">
        <f t="shared" si="4"/>
        <v>Peso (Kg)</v>
      </c>
      <c r="CP37" s="46" t="s">
        <v>33</v>
      </c>
      <c r="CQ37" s="45" t="s">
        <v>12</v>
      </c>
      <c r="CR37" s="45" t="s">
        <v>13</v>
      </c>
      <c r="CS37" s="45" t="s">
        <v>14</v>
      </c>
      <c r="CT37" s="45" t="s">
        <v>15</v>
      </c>
      <c r="CU37" s="45" t="s">
        <v>16</v>
      </c>
      <c r="CV37" s="45" t="s">
        <v>17</v>
      </c>
      <c r="CW37" s="45" t="s">
        <v>18</v>
      </c>
      <c r="CX37" s="45" t="s">
        <v>19</v>
      </c>
      <c r="CZ37" s="43" t="str">
        <f t="shared" si="5"/>
        <v>OURO6.001 a 7.000</v>
      </c>
      <c r="DA37" s="44" t="s">
        <v>54</v>
      </c>
      <c r="DB37" s="46" t="s">
        <v>82</v>
      </c>
      <c r="DC37" s="45">
        <v>28.99</v>
      </c>
      <c r="DD37" s="45">
        <v>29.59</v>
      </c>
      <c r="DE37" s="45">
        <v>30.21</v>
      </c>
      <c r="DG37" s="43" t="str">
        <f t="shared" si="6"/>
        <v>OUROColeta Agendada7789-50 a 10</v>
      </c>
      <c r="DH37" s="43" t="s">
        <v>54</v>
      </c>
      <c r="DI37" s="70" t="s">
        <v>43</v>
      </c>
      <c r="DJ37" s="68" t="s">
        <v>44</v>
      </c>
      <c r="DK37" s="59" t="s">
        <v>45</v>
      </c>
      <c r="DL37" s="22">
        <v>12.69</v>
      </c>
      <c r="DR37" s="60" t="str">
        <f t="shared" si="7"/>
        <v>OURO4.001 a 5.000</v>
      </c>
      <c r="DS37" s="44" t="s">
        <v>54</v>
      </c>
      <c r="DT37" s="44" t="s">
        <v>70</v>
      </c>
      <c r="DU37" s="45">
        <v>19.43</v>
      </c>
      <c r="DV37" s="45">
        <v>19.850000000000001</v>
      </c>
      <c r="DW37" s="45">
        <v>20.25</v>
      </c>
      <c r="DX37" s="45">
        <v>20.66</v>
      </c>
      <c r="DY37" s="45">
        <v>29.82</v>
      </c>
      <c r="DZ37" s="45">
        <v>30.12</v>
      </c>
      <c r="EA37" s="44">
        <v>30.43</v>
      </c>
      <c r="EB37" s="45">
        <v>30.73</v>
      </c>
      <c r="EC37" s="45">
        <v>51.81</v>
      </c>
      <c r="ED37" s="45">
        <v>68.94</v>
      </c>
      <c r="EE37" s="45">
        <v>97.04</v>
      </c>
      <c r="EF37" s="45">
        <v>117.66</v>
      </c>
      <c r="EG37" s="45">
        <v>88.09</v>
      </c>
      <c r="EH37" s="45">
        <v>106.15</v>
      </c>
      <c r="EI37" s="45">
        <v>134.68</v>
      </c>
      <c r="EJ37" s="45">
        <v>156.87</v>
      </c>
      <c r="EL37" s="43" t="str">
        <f t="shared" si="8"/>
        <v>OURO7.001 a 8.000</v>
      </c>
      <c r="EM37" s="44" t="s">
        <v>54</v>
      </c>
      <c r="EN37" s="44" t="s">
        <v>86</v>
      </c>
      <c r="EO37" s="45">
        <v>26.74</v>
      </c>
      <c r="EP37" s="45">
        <v>27.89</v>
      </c>
      <c r="EQ37" s="45">
        <v>28.17</v>
      </c>
      <c r="ER37" s="45">
        <v>28.46</v>
      </c>
      <c r="ES37" s="45">
        <v>37.700000000000003</v>
      </c>
      <c r="ET37" s="45">
        <v>43.93</v>
      </c>
      <c r="EU37" s="45">
        <v>50.15</v>
      </c>
      <c r="EV37" s="45">
        <v>62.02</v>
      </c>
      <c r="EW37" s="45">
        <v>64.81</v>
      </c>
      <c r="EX37" s="45">
        <v>74.03</v>
      </c>
      <c r="EY37" s="45">
        <v>95.84</v>
      </c>
      <c r="EZ37" s="45">
        <v>119.42</v>
      </c>
    </row>
    <row r="38" spans="4:156" x14ac:dyDescent="0.2">
      <c r="D38" s="43" t="str">
        <f t="shared" si="0"/>
        <v>OURO5.001 a 6.000</v>
      </c>
      <c r="E38" s="44" t="s">
        <v>54</v>
      </c>
      <c r="F38" s="44" t="s">
        <v>76</v>
      </c>
      <c r="G38" s="45">
        <v>18.97</v>
      </c>
      <c r="H38" s="45">
        <v>19.37</v>
      </c>
      <c r="I38" s="45">
        <v>19.79</v>
      </c>
      <c r="J38" s="45">
        <v>20.2</v>
      </c>
      <c r="K38" s="45">
        <v>31.03</v>
      </c>
      <c r="L38" s="45">
        <v>31.36</v>
      </c>
      <c r="M38" s="45">
        <v>31.67</v>
      </c>
      <c r="N38" s="45">
        <v>31.99</v>
      </c>
      <c r="O38" s="45">
        <v>55.86</v>
      </c>
      <c r="P38" s="45">
        <v>75.41</v>
      </c>
      <c r="Q38" s="45">
        <v>106.13</v>
      </c>
      <c r="R38" s="45">
        <v>128.46</v>
      </c>
      <c r="S38" s="45">
        <v>77.17</v>
      </c>
      <c r="T38" s="45">
        <v>94.45</v>
      </c>
      <c r="U38" s="45">
        <v>120.69</v>
      </c>
      <c r="V38" s="45">
        <v>140.77000000000001</v>
      </c>
      <c r="W38" s="45">
        <v>91.87</v>
      </c>
      <c r="X38" s="45">
        <v>112.45</v>
      </c>
      <c r="Y38" s="45">
        <v>143.68</v>
      </c>
      <c r="Z38" s="45">
        <v>167.58</v>
      </c>
      <c r="AB38" s="43" t="str">
        <f t="shared" si="1"/>
        <v>OURO8.001 a 9.000</v>
      </c>
      <c r="AC38" s="44" t="s">
        <v>54</v>
      </c>
      <c r="AD38" s="44" t="s">
        <v>91</v>
      </c>
      <c r="AE38" s="45">
        <v>27.89</v>
      </c>
      <c r="AF38" s="45">
        <v>29.08</v>
      </c>
      <c r="AG38" s="45">
        <v>29.38</v>
      </c>
      <c r="AH38" s="45">
        <v>29.67</v>
      </c>
      <c r="AI38" s="45">
        <v>40.19</v>
      </c>
      <c r="AJ38" s="45">
        <v>46.23</v>
      </c>
      <c r="AK38" s="45">
        <v>52.75</v>
      </c>
      <c r="AL38" s="45">
        <v>65.31</v>
      </c>
      <c r="AM38" s="45">
        <v>58.82</v>
      </c>
      <c r="AN38" s="45">
        <v>66.03</v>
      </c>
      <c r="AO38" s="45">
        <v>84.79</v>
      </c>
      <c r="AP38" s="45">
        <v>105.69</v>
      </c>
      <c r="AQ38" s="45">
        <v>68.39</v>
      </c>
      <c r="AR38" s="45">
        <v>76.78</v>
      </c>
      <c r="AS38" s="45">
        <v>98.59</v>
      </c>
      <c r="AT38" s="45">
        <v>122.9</v>
      </c>
      <c r="BP38" s="43" t="str">
        <f t="shared" si="3"/>
        <v>OURO5.001 a 6.000</v>
      </c>
      <c r="BQ38" s="44" t="s">
        <v>54</v>
      </c>
      <c r="BR38" s="44" t="s">
        <v>76</v>
      </c>
      <c r="BS38" s="45">
        <v>44.17</v>
      </c>
      <c r="BT38" s="45">
        <v>45.11</v>
      </c>
      <c r="BU38" s="45">
        <v>46.05</v>
      </c>
      <c r="BV38" s="45">
        <v>46.99</v>
      </c>
      <c r="BW38" s="45">
        <v>51.61</v>
      </c>
      <c r="BX38" s="45">
        <v>52.14</v>
      </c>
      <c r="BY38" s="45">
        <v>52.67</v>
      </c>
      <c r="BZ38" s="45">
        <v>53.21</v>
      </c>
      <c r="CA38" s="45">
        <v>99.89</v>
      </c>
      <c r="CB38" s="45">
        <v>150.15</v>
      </c>
      <c r="CC38" s="45">
        <v>183.73</v>
      </c>
      <c r="CD38" s="45">
        <v>217.32</v>
      </c>
      <c r="CE38" s="45">
        <v>121.84</v>
      </c>
      <c r="CF38" s="45">
        <v>175.78</v>
      </c>
      <c r="CG38" s="45">
        <v>209.99</v>
      </c>
      <c r="CH38" s="45">
        <v>244.19</v>
      </c>
      <c r="CI38" s="45">
        <v>145.05000000000001</v>
      </c>
      <c r="CJ38" s="45">
        <v>209.26</v>
      </c>
      <c r="CK38" s="45">
        <v>249.98</v>
      </c>
      <c r="CL38" s="45">
        <v>290.7</v>
      </c>
      <c r="CN38" s="43" t="str">
        <f t="shared" si="4"/>
        <v>DIAMANTE 4Até 1</v>
      </c>
      <c r="CO38" s="44" t="s">
        <v>81</v>
      </c>
      <c r="CP38" s="46" t="s">
        <v>42</v>
      </c>
      <c r="CQ38" s="45">
        <v>29.47</v>
      </c>
      <c r="CR38" s="45">
        <v>30.08</v>
      </c>
      <c r="CS38" s="45">
        <v>30.7</v>
      </c>
      <c r="CT38" s="45">
        <v>31.31</v>
      </c>
      <c r="CU38" s="45">
        <v>41.96</v>
      </c>
      <c r="CV38" s="45">
        <v>42.4</v>
      </c>
      <c r="CW38" s="45">
        <v>42.84</v>
      </c>
      <c r="CX38" s="45">
        <v>43.19</v>
      </c>
      <c r="CZ38" s="43" t="str">
        <f t="shared" si="5"/>
        <v>OURO7.001 a 8.000</v>
      </c>
      <c r="DA38" s="44" t="s">
        <v>54</v>
      </c>
      <c r="DB38" s="46" t="s">
        <v>86</v>
      </c>
      <c r="DC38" s="45">
        <v>37.44</v>
      </c>
      <c r="DD38" s="45">
        <v>38.21</v>
      </c>
      <c r="DE38" s="45">
        <v>39.01</v>
      </c>
      <c r="DG38" s="43" t="str">
        <f t="shared" si="6"/>
        <v>OUROColeta Agendada7789-5Mais de 10</v>
      </c>
      <c r="DH38" s="43" t="s">
        <v>54</v>
      </c>
      <c r="DI38" s="70" t="s">
        <v>43</v>
      </c>
      <c r="DJ38" s="68" t="s">
        <v>44</v>
      </c>
      <c r="DK38" s="61" t="s">
        <v>52</v>
      </c>
      <c r="DL38" s="22">
        <v>0</v>
      </c>
      <c r="DR38" s="60" t="str">
        <f t="shared" si="7"/>
        <v>OURO5.001 a 6.000</v>
      </c>
      <c r="DS38" s="44" t="s">
        <v>54</v>
      </c>
      <c r="DT38" s="44" t="s">
        <v>76</v>
      </c>
      <c r="DU38" s="45">
        <v>19.78</v>
      </c>
      <c r="DV38" s="45">
        <v>20.2</v>
      </c>
      <c r="DW38" s="45">
        <v>20.61</v>
      </c>
      <c r="DX38" s="45">
        <v>21.02</v>
      </c>
      <c r="DY38" s="45">
        <v>30.61</v>
      </c>
      <c r="DZ38" s="45">
        <v>30.94</v>
      </c>
      <c r="EA38" s="44">
        <v>31.24</v>
      </c>
      <c r="EB38" s="45">
        <v>31.57</v>
      </c>
      <c r="EC38" s="45">
        <v>55.52</v>
      </c>
      <c r="ED38" s="45">
        <v>75.34</v>
      </c>
      <c r="EE38" s="45">
        <v>106.03</v>
      </c>
      <c r="EF38" s="45">
        <v>128.26</v>
      </c>
      <c r="EG38" s="45">
        <v>91.45</v>
      </c>
      <c r="EH38" s="45">
        <v>112.32</v>
      </c>
      <c r="EI38" s="45">
        <v>143.55000000000001</v>
      </c>
      <c r="EJ38" s="45">
        <v>167.36</v>
      </c>
      <c r="EL38" s="43" t="str">
        <f t="shared" si="8"/>
        <v>OURO8.001 a 9.000</v>
      </c>
      <c r="EM38" s="44" t="s">
        <v>54</v>
      </c>
      <c r="EN38" s="44" t="s">
        <v>91</v>
      </c>
      <c r="EO38" s="45">
        <v>27.64</v>
      </c>
      <c r="EP38" s="45">
        <v>28.82</v>
      </c>
      <c r="EQ38" s="45">
        <v>29.11</v>
      </c>
      <c r="ER38" s="45">
        <v>29.39</v>
      </c>
      <c r="ES38" s="45">
        <v>39.75</v>
      </c>
      <c r="ET38" s="45">
        <v>46.13</v>
      </c>
      <c r="EU38" s="45">
        <v>52.65</v>
      </c>
      <c r="EV38" s="45">
        <v>65.13</v>
      </c>
      <c r="EW38" s="45">
        <v>67.17</v>
      </c>
      <c r="EX38" s="45">
        <v>76.36</v>
      </c>
      <c r="EY38" s="45">
        <v>98.39</v>
      </c>
      <c r="EZ38" s="45">
        <v>122.59</v>
      </c>
    </row>
    <row r="39" spans="4:156" x14ac:dyDescent="0.2">
      <c r="D39" s="43" t="str">
        <f t="shared" si="0"/>
        <v>OURO6.001 a 7.000</v>
      </c>
      <c r="E39" s="44" t="s">
        <v>54</v>
      </c>
      <c r="F39" s="44" t="s">
        <v>82</v>
      </c>
      <c r="G39" s="45">
        <v>20.18</v>
      </c>
      <c r="H39" s="45">
        <v>20.6</v>
      </c>
      <c r="I39" s="45">
        <v>21.04</v>
      </c>
      <c r="J39" s="45">
        <v>21.46</v>
      </c>
      <c r="K39" s="45">
        <v>33.229999999999997</v>
      </c>
      <c r="L39" s="45">
        <v>33.56</v>
      </c>
      <c r="M39" s="45">
        <v>33.92</v>
      </c>
      <c r="N39" s="45">
        <v>34.26</v>
      </c>
      <c r="O39" s="45">
        <v>61.63</v>
      </c>
      <c r="P39" s="45">
        <v>83.21</v>
      </c>
      <c r="Q39" s="45">
        <v>117.1</v>
      </c>
      <c r="R39" s="45">
        <v>141.76</v>
      </c>
      <c r="S39" s="45">
        <v>82.03</v>
      </c>
      <c r="T39" s="45">
        <v>101.01</v>
      </c>
      <c r="U39" s="45">
        <v>129.9</v>
      </c>
      <c r="V39" s="45">
        <v>151.91999999999999</v>
      </c>
      <c r="W39" s="45">
        <v>97.66</v>
      </c>
      <c r="X39" s="45">
        <v>120.25</v>
      </c>
      <c r="Y39" s="45">
        <v>154.65</v>
      </c>
      <c r="Z39" s="45">
        <v>180.85</v>
      </c>
      <c r="AB39" s="43" t="str">
        <f t="shared" si="1"/>
        <v>OURO9.001 a 10.000</v>
      </c>
      <c r="AC39" s="44" t="s">
        <v>54</v>
      </c>
      <c r="AD39" s="44" t="s">
        <v>95</v>
      </c>
      <c r="AE39" s="45">
        <v>28.45</v>
      </c>
      <c r="AF39" s="45">
        <v>29.67</v>
      </c>
      <c r="AG39" s="45">
        <v>29.97</v>
      </c>
      <c r="AH39" s="45">
        <v>30.27</v>
      </c>
      <c r="AI39" s="45">
        <v>41.55</v>
      </c>
      <c r="AJ39" s="45">
        <v>47.78</v>
      </c>
      <c r="AK39" s="45">
        <v>54.53</v>
      </c>
      <c r="AL39" s="45">
        <v>67.52</v>
      </c>
      <c r="AM39" s="45">
        <v>59.98</v>
      </c>
      <c r="AN39" s="45">
        <v>67.36</v>
      </c>
      <c r="AO39" s="45">
        <v>86.31</v>
      </c>
      <c r="AP39" s="45">
        <v>107.57</v>
      </c>
      <c r="AQ39" s="45">
        <v>69.75</v>
      </c>
      <c r="AR39" s="45">
        <v>78.319999999999993</v>
      </c>
      <c r="AS39" s="45">
        <v>100.36</v>
      </c>
      <c r="AT39" s="45">
        <v>125.09</v>
      </c>
      <c r="BP39" s="43" t="str">
        <f t="shared" si="3"/>
        <v>OURO6.001 a 7.000</v>
      </c>
      <c r="BQ39" s="44" t="s">
        <v>54</v>
      </c>
      <c r="BR39" s="44" t="s">
        <v>82</v>
      </c>
      <c r="BS39" s="45">
        <v>47.62</v>
      </c>
      <c r="BT39" s="45">
        <v>48.64</v>
      </c>
      <c r="BU39" s="45">
        <v>49.64</v>
      </c>
      <c r="BV39" s="45">
        <v>50.66</v>
      </c>
      <c r="BW39" s="45">
        <v>54.87</v>
      </c>
      <c r="BX39" s="45">
        <v>55.44</v>
      </c>
      <c r="BY39" s="45">
        <v>56</v>
      </c>
      <c r="BZ39" s="45">
        <v>56.57</v>
      </c>
      <c r="CA39" s="45">
        <v>109.88</v>
      </c>
      <c r="CB39" s="45">
        <v>165.23</v>
      </c>
      <c r="CC39" s="45">
        <v>202.22</v>
      </c>
      <c r="CD39" s="45">
        <v>239.23</v>
      </c>
      <c r="CE39" s="45">
        <v>133.99</v>
      </c>
      <c r="CF39" s="45">
        <v>195.13</v>
      </c>
      <c r="CG39" s="45">
        <v>233.79</v>
      </c>
      <c r="CH39" s="45">
        <v>272.44</v>
      </c>
      <c r="CI39" s="45">
        <v>159.52000000000001</v>
      </c>
      <c r="CJ39" s="45">
        <v>232.3</v>
      </c>
      <c r="CK39" s="45">
        <v>278.32</v>
      </c>
      <c r="CL39" s="45">
        <v>324.33999999999997</v>
      </c>
      <c r="CN39" s="43" t="str">
        <f t="shared" si="4"/>
        <v>DIAMANTE 41 a 5</v>
      </c>
      <c r="CO39" s="44" t="s">
        <v>81</v>
      </c>
      <c r="CP39" s="46" t="s">
        <v>51</v>
      </c>
      <c r="CQ39" s="45">
        <v>38.44</v>
      </c>
      <c r="CR39" s="45">
        <v>39.229999999999997</v>
      </c>
      <c r="CS39" s="45">
        <v>40.03</v>
      </c>
      <c r="CT39" s="45">
        <v>40.82</v>
      </c>
      <c r="CU39" s="45">
        <v>53.57</v>
      </c>
      <c r="CV39" s="45">
        <v>54.1</v>
      </c>
      <c r="CW39" s="45">
        <v>54.63</v>
      </c>
      <c r="CX39" s="45">
        <v>55.15</v>
      </c>
      <c r="CZ39" s="43" t="str">
        <f t="shared" si="5"/>
        <v>OURO8.001 a 9.000</v>
      </c>
      <c r="DA39" s="44" t="s">
        <v>54</v>
      </c>
      <c r="DB39" s="46" t="s">
        <v>91</v>
      </c>
      <c r="DC39" s="45">
        <v>48.38</v>
      </c>
      <c r="DD39" s="45">
        <v>49.38</v>
      </c>
      <c r="DE39" s="45">
        <v>50.42</v>
      </c>
      <c r="DG39" s="43" t="str">
        <f t="shared" si="6"/>
        <v>OUROColeta Agendada7788-70 a 10</v>
      </c>
      <c r="DH39" s="43" t="s">
        <v>54</v>
      </c>
      <c r="DI39" s="70" t="s">
        <v>43</v>
      </c>
      <c r="DJ39" s="25" t="s">
        <v>57</v>
      </c>
      <c r="DK39" s="59" t="s">
        <v>45</v>
      </c>
      <c r="DL39" s="22">
        <v>12.69</v>
      </c>
      <c r="DR39" s="60" t="str">
        <f t="shared" si="7"/>
        <v>OURO6.001 a 7.000</v>
      </c>
      <c r="DS39" s="44" t="s">
        <v>54</v>
      </c>
      <c r="DT39" s="44" t="s">
        <v>82</v>
      </c>
      <c r="DU39" s="45">
        <v>20.12</v>
      </c>
      <c r="DV39" s="45">
        <v>20.56</v>
      </c>
      <c r="DW39" s="45">
        <v>20.97</v>
      </c>
      <c r="DX39" s="45">
        <v>21.39</v>
      </c>
      <c r="DY39" s="45">
        <v>32.770000000000003</v>
      </c>
      <c r="DZ39" s="45">
        <v>33.090000000000003</v>
      </c>
      <c r="EA39" s="44">
        <v>33.450000000000003</v>
      </c>
      <c r="EB39" s="45">
        <v>33.78</v>
      </c>
      <c r="EC39" s="45">
        <v>61.25</v>
      </c>
      <c r="ED39" s="45">
        <v>83.13</v>
      </c>
      <c r="EE39" s="45">
        <v>117</v>
      </c>
      <c r="EF39" s="45">
        <v>141.53</v>
      </c>
      <c r="EG39" s="45">
        <v>97.19</v>
      </c>
      <c r="EH39" s="45">
        <v>120.11</v>
      </c>
      <c r="EI39" s="45">
        <v>154.5</v>
      </c>
      <c r="EJ39" s="45">
        <v>180.6</v>
      </c>
      <c r="EL39" s="43" t="str">
        <f t="shared" si="8"/>
        <v>OURO9.001 a 10.000</v>
      </c>
      <c r="EM39" s="44" t="s">
        <v>54</v>
      </c>
      <c r="EN39" s="44" t="s">
        <v>95</v>
      </c>
      <c r="EO39" s="45">
        <v>28.15</v>
      </c>
      <c r="EP39" s="45">
        <v>29.35</v>
      </c>
      <c r="EQ39" s="45">
        <v>29.65</v>
      </c>
      <c r="ER39" s="45">
        <v>29.95</v>
      </c>
      <c r="ES39" s="45">
        <v>41</v>
      </c>
      <c r="ET39" s="45">
        <v>47.66</v>
      </c>
      <c r="EU39" s="45">
        <v>54.41</v>
      </c>
      <c r="EV39" s="45">
        <v>67.3</v>
      </c>
      <c r="EW39" s="45">
        <v>68.290000000000006</v>
      </c>
      <c r="EX39" s="45">
        <v>77.81</v>
      </c>
      <c r="EY39" s="45">
        <v>100.13</v>
      </c>
      <c r="EZ39" s="45">
        <v>124.73</v>
      </c>
    </row>
    <row r="40" spans="4:156" x14ac:dyDescent="0.2">
      <c r="D40" s="43" t="str">
        <f t="shared" si="0"/>
        <v>OURO7.001 a 8.000</v>
      </c>
      <c r="E40" s="44" t="s">
        <v>54</v>
      </c>
      <c r="F40" s="44" t="s">
        <v>86</v>
      </c>
      <c r="G40" s="45">
        <v>21.33</v>
      </c>
      <c r="H40" s="45">
        <v>21.78</v>
      </c>
      <c r="I40" s="45">
        <v>22.24</v>
      </c>
      <c r="J40" s="45">
        <v>22.69</v>
      </c>
      <c r="K40" s="45">
        <v>35.54</v>
      </c>
      <c r="L40" s="45">
        <v>35.92</v>
      </c>
      <c r="M40" s="45">
        <v>36.270000000000003</v>
      </c>
      <c r="N40" s="45">
        <v>36.64</v>
      </c>
      <c r="O40" s="45">
        <v>67.510000000000005</v>
      </c>
      <c r="P40" s="45">
        <v>91.16</v>
      </c>
      <c r="Q40" s="45">
        <v>128.29</v>
      </c>
      <c r="R40" s="45">
        <v>155.30000000000001</v>
      </c>
      <c r="S40" s="45">
        <v>91.29</v>
      </c>
      <c r="T40" s="45">
        <v>112.01</v>
      </c>
      <c r="U40" s="45">
        <v>143.65</v>
      </c>
      <c r="V40" s="45">
        <v>167.63</v>
      </c>
      <c r="W40" s="45">
        <v>108.68</v>
      </c>
      <c r="X40" s="45">
        <v>133.35</v>
      </c>
      <c r="Y40" s="45">
        <v>171</v>
      </c>
      <c r="Z40" s="45">
        <v>199.56</v>
      </c>
      <c r="AB40" s="43" t="str">
        <f t="shared" si="1"/>
        <v>OUROKg Adicional</v>
      </c>
      <c r="AC40" s="44" t="s">
        <v>54</v>
      </c>
      <c r="AD40" s="44" t="s">
        <v>63</v>
      </c>
      <c r="AE40" s="45">
        <v>3.53</v>
      </c>
      <c r="AF40" s="45">
        <v>3.68</v>
      </c>
      <c r="AG40" s="45">
        <v>3.71</v>
      </c>
      <c r="AH40" s="45">
        <v>3.76</v>
      </c>
      <c r="AI40" s="45">
        <v>5.15</v>
      </c>
      <c r="AJ40" s="45">
        <v>5.92</v>
      </c>
      <c r="AK40" s="45">
        <v>6.77</v>
      </c>
      <c r="AL40" s="45">
        <v>8.3699999999999992</v>
      </c>
      <c r="AM40" s="45">
        <v>7.43</v>
      </c>
      <c r="AN40" s="45">
        <v>8.36</v>
      </c>
      <c r="AO40" s="45">
        <v>10.7</v>
      </c>
      <c r="AP40" s="45">
        <v>13.34</v>
      </c>
      <c r="AQ40" s="45">
        <v>8.64</v>
      </c>
      <c r="AR40" s="45">
        <v>9.7200000000000006</v>
      </c>
      <c r="AS40" s="45">
        <v>12.44</v>
      </c>
      <c r="AT40" s="45">
        <v>15.51</v>
      </c>
      <c r="BP40" s="43" t="str">
        <f t="shared" si="3"/>
        <v>OURO7.001 a 8.000</v>
      </c>
      <c r="BQ40" s="44" t="s">
        <v>54</v>
      </c>
      <c r="BR40" s="44" t="s">
        <v>86</v>
      </c>
      <c r="BS40" s="45">
        <v>50.49</v>
      </c>
      <c r="BT40" s="45">
        <v>51.57</v>
      </c>
      <c r="BU40" s="45">
        <v>52.64</v>
      </c>
      <c r="BV40" s="45">
        <v>53.72</v>
      </c>
      <c r="BW40" s="45">
        <v>58.73</v>
      </c>
      <c r="BX40" s="45">
        <v>59.33</v>
      </c>
      <c r="BY40" s="45">
        <v>59.94</v>
      </c>
      <c r="BZ40" s="45">
        <v>60.55</v>
      </c>
      <c r="CA40" s="45">
        <v>119.87</v>
      </c>
      <c r="CB40" s="45">
        <v>180.01</v>
      </c>
      <c r="CC40" s="45">
        <v>220.68</v>
      </c>
      <c r="CD40" s="45">
        <v>261.35000000000002</v>
      </c>
      <c r="CE40" s="45">
        <v>146.15</v>
      </c>
      <c r="CF40" s="45">
        <v>215.68</v>
      </c>
      <c r="CG40" s="45">
        <v>258.27</v>
      </c>
      <c r="CH40" s="45">
        <v>300.87</v>
      </c>
      <c r="CI40" s="45">
        <v>173.99</v>
      </c>
      <c r="CJ40" s="45">
        <v>256.76</v>
      </c>
      <c r="CK40" s="45">
        <v>307.47000000000003</v>
      </c>
      <c r="CL40" s="45">
        <v>358.18</v>
      </c>
      <c r="CN40" s="43" t="str">
        <f t="shared" si="4"/>
        <v>DIAMANTE 45 a 10</v>
      </c>
      <c r="CO40" s="44" t="s">
        <v>81</v>
      </c>
      <c r="CP40" s="46" t="s">
        <v>56</v>
      </c>
      <c r="CQ40" s="45">
        <v>57</v>
      </c>
      <c r="CR40" s="45">
        <v>58.23</v>
      </c>
      <c r="CS40" s="45">
        <v>59.46</v>
      </c>
      <c r="CT40" s="45">
        <v>60.61</v>
      </c>
      <c r="CU40" s="45">
        <v>72.83</v>
      </c>
      <c r="CV40" s="45">
        <v>73.53</v>
      </c>
      <c r="CW40" s="45">
        <v>74.33</v>
      </c>
      <c r="CX40" s="45">
        <v>75.03</v>
      </c>
      <c r="CZ40" s="43" t="str">
        <f t="shared" si="5"/>
        <v>OURO9.001 a 10.000</v>
      </c>
      <c r="DA40" s="44" t="s">
        <v>54</v>
      </c>
      <c r="DB40" s="46" t="s">
        <v>95</v>
      </c>
      <c r="DC40" s="45">
        <v>61.82</v>
      </c>
      <c r="DD40" s="45">
        <v>63.1</v>
      </c>
      <c r="DE40" s="45">
        <v>64.430000000000007</v>
      </c>
      <c r="DG40" s="43" t="str">
        <f t="shared" si="6"/>
        <v>OUROColeta Programada4209-90 a 10</v>
      </c>
      <c r="DH40" s="43" t="s">
        <v>54</v>
      </c>
      <c r="DI40" s="71" t="s">
        <v>64</v>
      </c>
      <c r="DJ40" s="68" t="s">
        <v>65</v>
      </c>
      <c r="DK40" s="61" t="s">
        <v>45</v>
      </c>
      <c r="DL40" s="25">
        <v>10.58</v>
      </c>
      <c r="DR40" s="60" t="str">
        <f t="shared" si="7"/>
        <v>OURO7.001 a 8.000</v>
      </c>
      <c r="DS40" s="44" t="s">
        <v>54</v>
      </c>
      <c r="DT40" s="44" t="s">
        <v>86</v>
      </c>
      <c r="DU40" s="45">
        <v>20.48</v>
      </c>
      <c r="DV40" s="45">
        <v>20.92</v>
      </c>
      <c r="DW40" s="45">
        <v>21.34</v>
      </c>
      <c r="DX40" s="45">
        <v>21.77</v>
      </c>
      <c r="DY40" s="45">
        <v>35.1</v>
      </c>
      <c r="DZ40" s="45">
        <v>35.479999999999997</v>
      </c>
      <c r="EA40" s="44">
        <v>35.83</v>
      </c>
      <c r="EB40" s="45">
        <v>36.19</v>
      </c>
      <c r="EC40" s="45">
        <v>67.150000000000006</v>
      </c>
      <c r="ED40" s="45">
        <v>91.09</v>
      </c>
      <c r="EE40" s="45">
        <v>128.18</v>
      </c>
      <c r="EF40" s="45">
        <v>155.09</v>
      </c>
      <c r="EG40" s="45">
        <v>108.22</v>
      </c>
      <c r="EH40" s="45">
        <v>133.19999999999999</v>
      </c>
      <c r="EI40" s="45">
        <v>170.87</v>
      </c>
      <c r="EJ40" s="45">
        <v>199.32</v>
      </c>
      <c r="EL40" s="43" t="str">
        <f t="shared" si="8"/>
        <v>OUROKg Adicional</v>
      </c>
      <c r="EM40" s="44" t="s">
        <v>54</v>
      </c>
      <c r="EN40" s="44" t="s">
        <v>63</v>
      </c>
      <c r="EO40" s="45">
        <v>3.49</v>
      </c>
      <c r="EP40" s="45">
        <v>3.64</v>
      </c>
      <c r="EQ40" s="45">
        <v>3.67</v>
      </c>
      <c r="ER40" s="45">
        <v>3.71</v>
      </c>
      <c r="ES40" s="45">
        <v>5.08</v>
      </c>
      <c r="ET40" s="45">
        <v>5.9</v>
      </c>
      <c r="EU40" s="45">
        <v>6.75</v>
      </c>
      <c r="EV40" s="45">
        <v>8.34</v>
      </c>
      <c r="EW40" s="45">
        <v>8.43</v>
      </c>
      <c r="EX40" s="45">
        <v>9.64</v>
      </c>
      <c r="EY40" s="45">
        <v>12.41</v>
      </c>
      <c r="EZ40" s="45">
        <v>15.46</v>
      </c>
    </row>
    <row r="41" spans="4:156" x14ac:dyDescent="0.2">
      <c r="D41" s="43" t="str">
        <f t="shared" si="0"/>
        <v>OURO8.001 a 9.000</v>
      </c>
      <c r="E41" s="44" t="s">
        <v>54</v>
      </c>
      <c r="F41" s="44" t="s">
        <v>91</v>
      </c>
      <c r="G41" s="45">
        <v>22.02</v>
      </c>
      <c r="H41" s="45">
        <v>22.49</v>
      </c>
      <c r="I41" s="45">
        <v>22.96</v>
      </c>
      <c r="J41" s="45">
        <v>23.42</v>
      </c>
      <c r="K41" s="45">
        <v>37.86</v>
      </c>
      <c r="L41" s="45">
        <v>38.25</v>
      </c>
      <c r="M41" s="45">
        <v>38.65</v>
      </c>
      <c r="N41" s="45">
        <v>39.020000000000003</v>
      </c>
      <c r="O41" s="45">
        <v>73.41</v>
      </c>
      <c r="P41" s="45">
        <v>99.1</v>
      </c>
      <c r="Q41" s="45">
        <v>139.47</v>
      </c>
      <c r="R41" s="45">
        <v>168.83</v>
      </c>
      <c r="S41" s="45">
        <v>96.23</v>
      </c>
      <c r="T41" s="45">
        <v>118.69</v>
      </c>
      <c r="U41" s="45">
        <v>153.04</v>
      </c>
      <c r="V41" s="45">
        <v>178.99</v>
      </c>
      <c r="W41" s="45">
        <v>114.57</v>
      </c>
      <c r="X41" s="45">
        <v>141.30000000000001</v>
      </c>
      <c r="Y41" s="45">
        <v>182.19</v>
      </c>
      <c r="Z41" s="45">
        <v>213.09</v>
      </c>
      <c r="AB41" s="43" t="str">
        <f t="shared" si="1"/>
        <v>Peso (g)</v>
      </c>
      <c r="AD41" s="44" t="s">
        <v>32</v>
      </c>
      <c r="AE41" s="45" t="s">
        <v>16</v>
      </c>
      <c r="AF41" s="45" t="s">
        <v>17</v>
      </c>
      <c r="AG41" s="45" t="s">
        <v>18</v>
      </c>
      <c r="AH41" s="45" t="s">
        <v>19</v>
      </c>
      <c r="AI41" s="45" t="s">
        <v>20</v>
      </c>
      <c r="AJ41" s="45" t="s">
        <v>21</v>
      </c>
      <c r="AK41" s="45" t="s">
        <v>22</v>
      </c>
      <c r="AL41" s="45" t="s">
        <v>23</v>
      </c>
      <c r="AM41" s="45" t="s">
        <v>24</v>
      </c>
      <c r="AN41" s="45" t="s">
        <v>25</v>
      </c>
      <c r="AO41" s="45" t="s">
        <v>26</v>
      </c>
      <c r="AP41" s="45" t="s">
        <v>27</v>
      </c>
      <c r="AQ41" s="45" t="s">
        <v>28</v>
      </c>
      <c r="AR41" s="45" t="s">
        <v>29</v>
      </c>
      <c r="AS41" s="45" t="s">
        <v>30</v>
      </c>
      <c r="AT41" s="45" t="s">
        <v>31</v>
      </c>
      <c r="BP41" s="43" t="str">
        <f t="shared" si="3"/>
        <v>OURO8.001 a 9.000</v>
      </c>
      <c r="BQ41" s="44" t="s">
        <v>54</v>
      </c>
      <c r="BR41" s="44" t="s">
        <v>91</v>
      </c>
      <c r="BS41" s="45">
        <v>55</v>
      </c>
      <c r="BT41" s="45">
        <v>56.17</v>
      </c>
      <c r="BU41" s="45">
        <v>57.33</v>
      </c>
      <c r="BV41" s="45">
        <v>58.51</v>
      </c>
      <c r="BW41" s="45">
        <v>63.28</v>
      </c>
      <c r="BX41" s="45">
        <v>63.93</v>
      </c>
      <c r="BY41" s="45">
        <v>64.58</v>
      </c>
      <c r="BZ41" s="45">
        <v>65.239999999999995</v>
      </c>
      <c r="CA41" s="45">
        <v>130.66999999999999</v>
      </c>
      <c r="CB41" s="45">
        <v>198.05</v>
      </c>
      <c r="CC41" s="45">
        <v>241.27</v>
      </c>
      <c r="CD41" s="45">
        <v>284.49</v>
      </c>
      <c r="CE41" s="45">
        <v>160.46</v>
      </c>
      <c r="CF41" s="45">
        <v>239.66</v>
      </c>
      <c r="CG41" s="45">
        <v>285.45999999999998</v>
      </c>
      <c r="CH41" s="45">
        <v>331.27</v>
      </c>
      <c r="CI41" s="45">
        <v>191.02</v>
      </c>
      <c r="CJ41" s="45">
        <v>285.3</v>
      </c>
      <c r="CK41" s="45">
        <v>339.84</v>
      </c>
      <c r="CL41" s="45">
        <v>394.37</v>
      </c>
      <c r="CN41" s="43" t="str">
        <f t="shared" si="4"/>
        <v>DIAMANTE 4Kg Adicional</v>
      </c>
      <c r="CO41" s="44" t="s">
        <v>81</v>
      </c>
      <c r="CP41" s="46" t="s">
        <v>63</v>
      </c>
      <c r="CQ41" s="45">
        <v>5.54</v>
      </c>
      <c r="CR41" s="45">
        <v>5.72</v>
      </c>
      <c r="CS41" s="45">
        <v>5.8</v>
      </c>
      <c r="CT41" s="45">
        <v>5.89</v>
      </c>
      <c r="CU41" s="45">
        <v>7.39</v>
      </c>
      <c r="CV41" s="45">
        <v>7.48</v>
      </c>
      <c r="CW41" s="45">
        <v>7.56</v>
      </c>
      <c r="CX41" s="45">
        <v>7.56</v>
      </c>
      <c r="CZ41" s="43" t="str">
        <f t="shared" si="5"/>
        <v>Peso (g)</v>
      </c>
      <c r="DB41" s="46" t="s">
        <v>32</v>
      </c>
      <c r="DC41" s="45" t="s">
        <v>12</v>
      </c>
      <c r="DD41" s="45" t="s">
        <v>13</v>
      </c>
      <c r="DE41" s="45" t="s">
        <v>14</v>
      </c>
      <c r="DG41" s="43" t="str">
        <f t="shared" si="6"/>
        <v>OUROColeta Programada4209-9Mais de 10</v>
      </c>
      <c r="DH41" s="43" t="s">
        <v>54</v>
      </c>
      <c r="DI41" s="71" t="s">
        <v>64</v>
      </c>
      <c r="DJ41" s="68" t="s">
        <v>65</v>
      </c>
      <c r="DK41" s="59" t="s">
        <v>52</v>
      </c>
      <c r="DL41" s="22">
        <v>0</v>
      </c>
      <c r="DR41" s="60" t="str">
        <f t="shared" si="7"/>
        <v>OURO8.001 a 9.000</v>
      </c>
      <c r="DS41" s="44" t="s">
        <v>54</v>
      </c>
      <c r="DT41" s="44" t="s">
        <v>91</v>
      </c>
      <c r="DU41" s="45">
        <v>21.3</v>
      </c>
      <c r="DV41" s="45">
        <v>21.75</v>
      </c>
      <c r="DW41" s="45">
        <v>22.2</v>
      </c>
      <c r="DX41" s="45">
        <v>22.65</v>
      </c>
      <c r="DY41" s="45">
        <v>37.33</v>
      </c>
      <c r="DZ41" s="45">
        <v>37.700000000000003</v>
      </c>
      <c r="EA41" s="44">
        <v>38.1</v>
      </c>
      <c r="EB41" s="45">
        <v>38.47</v>
      </c>
      <c r="EC41" s="45">
        <v>72.95</v>
      </c>
      <c r="ED41" s="45">
        <v>99.01</v>
      </c>
      <c r="EE41" s="45">
        <v>139.34</v>
      </c>
      <c r="EF41" s="45">
        <v>168.57</v>
      </c>
      <c r="EG41" s="45">
        <v>114.01</v>
      </c>
      <c r="EH41" s="45">
        <v>141.13</v>
      </c>
      <c r="EI41" s="45">
        <v>182.02</v>
      </c>
      <c r="EJ41" s="45">
        <v>212.78</v>
      </c>
      <c r="EL41" s="43" t="str">
        <f t="shared" si="8"/>
        <v>Peso (g)</v>
      </c>
      <c r="EN41" s="44" t="s">
        <v>32</v>
      </c>
      <c r="EO41" s="45" t="s">
        <v>16</v>
      </c>
      <c r="EP41" s="45" t="s">
        <v>17</v>
      </c>
      <c r="EQ41" s="45" t="s">
        <v>18</v>
      </c>
      <c r="ER41" s="45" t="s">
        <v>19</v>
      </c>
      <c r="ES41" s="45" t="s">
        <v>20</v>
      </c>
      <c r="ET41" s="45" t="s">
        <v>21</v>
      </c>
      <c r="EU41" s="45" t="s">
        <v>22</v>
      </c>
      <c r="EV41" s="45" t="s">
        <v>23</v>
      </c>
      <c r="EW41" s="45" t="s">
        <v>28</v>
      </c>
      <c r="EX41" s="45" t="s">
        <v>29</v>
      </c>
      <c r="EY41" s="45" t="s">
        <v>30</v>
      </c>
      <c r="EZ41" s="45" t="s">
        <v>31</v>
      </c>
    </row>
    <row r="42" spans="4:156" x14ac:dyDescent="0.2">
      <c r="D42" s="43" t="str">
        <f t="shared" si="0"/>
        <v>OURO9.001 a 10.000</v>
      </c>
      <c r="E42" s="44" t="s">
        <v>54</v>
      </c>
      <c r="F42" s="44" t="s">
        <v>95</v>
      </c>
      <c r="G42" s="45">
        <v>22.51</v>
      </c>
      <c r="H42" s="45">
        <v>22.99</v>
      </c>
      <c r="I42" s="45">
        <v>23.46</v>
      </c>
      <c r="J42" s="45">
        <v>23.94</v>
      </c>
      <c r="K42" s="45">
        <v>40.409999999999997</v>
      </c>
      <c r="L42" s="45">
        <v>40.83</v>
      </c>
      <c r="M42" s="45">
        <v>41.25</v>
      </c>
      <c r="N42" s="45">
        <v>41.66</v>
      </c>
      <c r="O42" s="45">
        <v>79.3</v>
      </c>
      <c r="P42" s="45">
        <v>107.05</v>
      </c>
      <c r="Q42" s="45">
        <v>150.68</v>
      </c>
      <c r="R42" s="45">
        <v>182.4</v>
      </c>
      <c r="S42" s="45">
        <v>101.2</v>
      </c>
      <c r="T42" s="45">
        <v>125.36</v>
      </c>
      <c r="U42" s="45">
        <v>162.43</v>
      </c>
      <c r="V42" s="45">
        <v>190.38</v>
      </c>
      <c r="W42" s="45">
        <v>120.47</v>
      </c>
      <c r="X42" s="45">
        <v>149.24</v>
      </c>
      <c r="Y42" s="45">
        <v>193.38</v>
      </c>
      <c r="Z42" s="45">
        <v>226.64</v>
      </c>
      <c r="AB42" s="43" t="str">
        <f t="shared" si="1"/>
        <v>PLATINUM0 a 500</v>
      </c>
      <c r="AC42" s="44" t="s">
        <v>61</v>
      </c>
      <c r="AD42" s="44" t="s">
        <v>41</v>
      </c>
      <c r="AE42" s="45">
        <v>14.71</v>
      </c>
      <c r="AF42" s="45">
        <v>15.35</v>
      </c>
      <c r="AG42" s="45">
        <v>15.49</v>
      </c>
      <c r="AH42" s="45">
        <v>15.65</v>
      </c>
      <c r="AI42" s="45">
        <v>17.510000000000002</v>
      </c>
      <c r="AJ42" s="45">
        <v>19.62</v>
      </c>
      <c r="AK42" s="45">
        <v>21.9</v>
      </c>
      <c r="AL42" s="45">
        <v>26.28</v>
      </c>
      <c r="AM42" s="45">
        <v>18.03</v>
      </c>
      <c r="AN42" s="45">
        <v>21.81</v>
      </c>
      <c r="AO42" s="45">
        <v>36.64</v>
      </c>
      <c r="AP42" s="45">
        <v>50.29</v>
      </c>
      <c r="AQ42" s="45">
        <v>20.97</v>
      </c>
      <c r="AR42" s="45">
        <v>25.36</v>
      </c>
      <c r="AS42" s="45">
        <v>42.61</v>
      </c>
      <c r="AT42" s="45">
        <v>58.48</v>
      </c>
      <c r="BP42" s="43" t="str">
        <f t="shared" si="3"/>
        <v>OURO9.001 a 10.000</v>
      </c>
      <c r="BQ42" s="44" t="s">
        <v>54</v>
      </c>
      <c r="BR42" s="44" t="s">
        <v>95</v>
      </c>
      <c r="BS42" s="45">
        <v>59.4</v>
      </c>
      <c r="BT42" s="45">
        <v>60.67</v>
      </c>
      <c r="BU42" s="45">
        <v>61.93</v>
      </c>
      <c r="BV42" s="45">
        <v>63.19</v>
      </c>
      <c r="BW42" s="45">
        <v>67.72</v>
      </c>
      <c r="BX42" s="45">
        <v>68.42</v>
      </c>
      <c r="BY42" s="45">
        <v>69.13</v>
      </c>
      <c r="BZ42" s="45">
        <v>69.83</v>
      </c>
      <c r="CA42" s="45">
        <v>141.27000000000001</v>
      </c>
      <c r="CB42" s="45">
        <v>215.79</v>
      </c>
      <c r="CC42" s="45">
        <v>261.81</v>
      </c>
      <c r="CD42" s="45">
        <v>307.83</v>
      </c>
      <c r="CE42" s="45">
        <v>174.75</v>
      </c>
      <c r="CF42" s="45">
        <v>262.76</v>
      </c>
      <c r="CG42" s="45">
        <v>312.13</v>
      </c>
      <c r="CH42" s="45">
        <v>361.49</v>
      </c>
      <c r="CI42" s="45">
        <v>208.04</v>
      </c>
      <c r="CJ42" s="45">
        <v>312.82</v>
      </c>
      <c r="CK42" s="45">
        <v>371.58</v>
      </c>
      <c r="CL42" s="45">
        <v>430.34</v>
      </c>
      <c r="CN42" s="43" t="str">
        <f t="shared" si="4"/>
        <v>Peso (Kg)</v>
      </c>
      <c r="CP42" s="46" t="s">
        <v>33</v>
      </c>
      <c r="CQ42" s="45" t="s">
        <v>12</v>
      </c>
      <c r="CR42" s="45" t="s">
        <v>13</v>
      </c>
      <c r="CS42" s="45" t="s">
        <v>14</v>
      </c>
      <c r="CT42" s="45" t="s">
        <v>15</v>
      </c>
      <c r="CU42" s="45" t="s">
        <v>16</v>
      </c>
      <c r="CV42" s="45" t="s">
        <v>17</v>
      </c>
      <c r="CW42" s="45" t="s">
        <v>18</v>
      </c>
      <c r="CX42" s="45" t="s">
        <v>19</v>
      </c>
      <c r="CZ42" s="43" t="str">
        <f t="shared" si="5"/>
        <v>PLATINUM0 a 300</v>
      </c>
      <c r="DA42" s="44" t="s">
        <v>61</v>
      </c>
      <c r="DB42" s="46" t="s">
        <v>40</v>
      </c>
      <c r="DC42" s="45">
        <v>11.88</v>
      </c>
      <c r="DD42" s="45">
        <v>12.12</v>
      </c>
      <c r="DE42" s="45">
        <v>12.38</v>
      </c>
      <c r="DG42" s="43" t="str">
        <f t="shared" si="6"/>
        <v>OUROColeta no mesmo dia4210-211 a 20</v>
      </c>
      <c r="DH42" s="43" t="s">
        <v>54</v>
      </c>
      <c r="DI42" s="70" t="s">
        <v>71</v>
      </c>
      <c r="DJ42" s="69" t="s">
        <v>72</v>
      </c>
      <c r="DK42" s="61" t="s">
        <v>73</v>
      </c>
      <c r="DL42" s="25" t="s">
        <v>74</v>
      </c>
      <c r="DR42" s="60" t="str">
        <f t="shared" si="7"/>
        <v>OURO9.001 a 10.000</v>
      </c>
      <c r="DS42" s="44" t="s">
        <v>54</v>
      </c>
      <c r="DT42" s="44" t="s">
        <v>95</v>
      </c>
      <c r="DU42" s="45">
        <v>21.67</v>
      </c>
      <c r="DV42" s="45">
        <v>22.13</v>
      </c>
      <c r="DW42" s="45">
        <v>22.6</v>
      </c>
      <c r="DX42" s="45">
        <v>23.06</v>
      </c>
      <c r="DY42" s="45">
        <v>39.770000000000003</v>
      </c>
      <c r="DZ42" s="45">
        <v>40.18</v>
      </c>
      <c r="EA42" s="44">
        <v>40.590000000000003</v>
      </c>
      <c r="EB42" s="45">
        <v>41</v>
      </c>
      <c r="EC42" s="45">
        <v>78.739999999999995</v>
      </c>
      <c r="ED42" s="45">
        <v>106.94</v>
      </c>
      <c r="EE42" s="45">
        <v>150.52000000000001</v>
      </c>
      <c r="EF42" s="45">
        <v>182.08</v>
      </c>
      <c r="EG42" s="45">
        <v>119.82</v>
      </c>
      <c r="EH42" s="45">
        <v>149.04</v>
      </c>
      <c r="EI42" s="45">
        <v>193.17</v>
      </c>
      <c r="EJ42" s="45">
        <v>226.28</v>
      </c>
      <c r="EL42" s="43" t="str">
        <f t="shared" si="8"/>
        <v>PLATINUM0 a 500</v>
      </c>
      <c r="EM42" s="44" t="s">
        <v>61</v>
      </c>
      <c r="EN42" s="44" t="s">
        <v>41</v>
      </c>
      <c r="EO42" s="45">
        <v>14.65</v>
      </c>
      <c r="EP42" s="45">
        <v>15.28</v>
      </c>
      <c r="EQ42" s="45">
        <v>15.43</v>
      </c>
      <c r="ER42" s="45">
        <v>15.58</v>
      </c>
      <c r="ES42" s="45">
        <v>17.420000000000002</v>
      </c>
      <c r="ET42" s="45">
        <v>19.61</v>
      </c>
      <c r="EU42" s="45">
        <v>21.88</v>
      </c>
      <c r="EV42" s="45">
        <v>26.24</v>
      </c>
      <c r="EW42" s="45">
        <v>20.8</v>
      </c>
      <c r="EX42" s="45">
        <v>25.3</v>
      </c>
      <c r="EY42" s="45">
        <v>42.57</v>
      </c>
      <c r="EZ42" s="45">
        <v>58.41</v>
      </c>
    </row>
    <row r="43" spans="4:156" x14ac:dyDescent="0.2">
      <c r="D43" s="43" t="str">
        <f t="shared" si="0"/>
        <v>OUROKg Adicional</v>
      </c>
      <c r="E43" s="44" t="s">
        <v>54</v>
      </c>
      <c r="F43" s="44" t="s">
        <v>63</v>
      </c>
      <c r="G43" s="45">
        <v>2.79</v>
      </c>
      <c r="H43" s="45">
        <v>2.85</v>
      </c>
      <c r="I43" s="45">
        <v>2.91</v>
      </c>
      <c r="J43" s="45">
        <v>2.97</v>
      </c>
      <c r="K43" s="45">
        <v>5.0199999999999996</v>
      </c>
      <c r="L43" s="45">
        <v>5.07</v>
      </c>
      <c r="M43" s="45">
        <v>5.1100000000000003</v>
      </c>
      <c r="N43" s="45">
        <v>5.17</v>
      </c>
      <c r="O43" s="45">
        <v>9.84</v>
      </c>
      <c r="P43" s="45">
        <v>13.27</v>
      </c>
      <c r="Q43" s="45">
        <v>18.68</v>
      </c>
      <c r="R43" s="45">
        <v>22.61</v>
      </c>
      <c r="S43" s="45">
        <v>12.55</v>
      </c>
      <c r="T43" s="45">
        <v>15.54</v>
      </c>
      <c r="U43" s="45">
        <v>20.149999999999999</v>
      </c>
      <c r="V43" s="45">
        <v>23.6</v>
      </c>
      <c r="W43" s="45">
        <v>14.94</v>
      </c>
      <c r="X43" s="45">
        <v>18.510000000000002</v>
      </c>
      <c r="Y43" s="45">
        <v>23.98</v>
      </c>
      <c r="Z43" s="45">
        <v>28.1</v>
      </c>
      <c r="AB43" s="43" t="str">
        <f t="shared" si="1"/>
        <v>PLATINUM501 a 1.000</v>
      </c>
      <c r="AC43" s="44" t="s">
        <v>61</v>
      </c>
      <c r="AD43" s="44" t="s">
        <v>50</v>
      </c>
      <c r="AE43" s="45">
        <v>15.76</v>
      </c>
      <c r="AF43" s="45">
        <v>16.43</v>
      </c>
      <c r="AG43" s="45">
        <v>16.61</v>
      </c>
      <c r="AH43" s="45">
        <v>16.760000000000002</v>
      </c>
      <c r="AI43" s="45">
        <v>18.77</v>
      </c>
      <c r="AJ43" s="45">
        <v>21.02</v>
      </c>
      <c r="AK43" s="45">
        <v>23.46</v>
      </c>
      <c r="AL43" s="45">
        <v>28.15</v>
      </c>
      <c r="AM43" s="45">
        <v>19.11</v>
      </c>
      <c r="AN43" s="45">
        <v>23.03</v>
      </c>
      <c r="AO43" s="45">
        <v>37.979999999999997</v>
      </c>
      <c r="AP43" s="45">
        <v>51.91</v>
      </c>
      <c r="AQ43" s="45">
        <v>22.22</v>
      </c>
      <c r="AR43" s="45">
        <v>26.77</v>
      </c>
      <c r="AS43" s="45">
        <v>44.16</v>
      </c>
      <c r="AT43" s="45">
        <v>60.35</v>
      </c>
      <c r="BP43" s="43" t="str">
        <f t="shared" si="3"/>
        <v>OUROKg Adicional</v>
      </c>
      <c r="BQ43" s="44" t="s">
        <v>54</v>
      </c>
      <c r="BR43" s="44" t="s">
        <v>63</v>
      </c>
      <c r="BS43" s="45">
        <v>6.04</v>
      </c>
      <c r="BT43" s="45">
        <v>6.17</v>
      </c>
      <c r="BU43" s="45">
        <v>6.29</v>
      </c>
      <c r="BV43" s="45">
        <v>6.42</v>
      </c>
      <c r="BW43" s="45">
        <v>6.82</v>
      </c>
      <c r="BX43" s="45">
        <v>6.89</v>
      </c>
      <c r="BY43" s="45">
        <v>6.96</v>
      </c>
      <c r="BZ43" s="45">
        <v>7.03</v>
      </c>
      <c r="CA43" s="45">
        <v>13.96</v>
      </c>
      <c r="CB43" s="45">
        <v>21.41</v>
      </c>
      <c r="CC43" s="45">
        <v>25.94</v>
      </c>
      <c r="CD43" s="45">
        <v>30.48</v>
      </c>
      <c r="CE43" s="45">
        <v>17.47</v>
      </c>
      <c r="CF43" s="45">
        <v>26.2</v>
      </c>
      <c r="CG43" s="45">
        <v>30.99</v>
      </c>
      <c r="CH43" s="45">
        <v>35.79</v>
      </c>
      <c r="CI43" s="45">
        <v>20.8</v>
      </c>
      <c r="CJ43" s="45">
        <v>31.19</v>
      </c>
      <c r="CK43" s="45">
        <v>36.9</v>
      </c>
      <c r="CL43" s="45">
        <v>42.61</v>
      </c>
      <c r="CN43" s="43" t="str">
        <f t="shared" si="4"/>
        <v>INFINITE 1Até 1</v>
      </c>
      <c r="CO43" s="44" t="s">
        <v>85</v>
      </c>
      <c r="CP43" s="46" t="s">
        <v>42</v>
      </c>
      <c r="CQ43" s="45">
        <v>29.47</v>
      </c>
      <c r="CR43" s="45">
        <v>30.08</v>
      </c>
      <c r="CS43" s="45">
        <v>30.7</v>
      </c>
      <c r="CT43" s="45">
        <v>31.31</v>
      </c>
      <c r="CU43" s="45">
        <v>41.96</v>
      </c>
      <c r="CV43" s="45">
        <v>42.4</v>
      </c>
      <c r="CW43" s="45">
        <v>42.84</v>
      </c>
      <c r="CX43" s="45">
        <v>43.19</v>
      </c>
      <c r="CZ43" s="43" t="str">
        <f t="shared" si="5"/>
        <v>PLATINUM301 a 500</v>
      </c>
      <c r="DA43" s="44" t="s">
        <v>61</v>
      </c>
      <c r="DB43" s="46" t="s">
        <v>49</v>
      </c>
      <c r="DC43" s="45">
        <v>12.35</v>
      </c>
      <c r="DD43" s="45">
        <v>12.61</v>
      </c>
      <c r="DE43" s="45">
        <v>12.87</v>
      </c>
      <c r="DG43" s="43" t="str">
        <f t="shared" si="6"/>
        <v>OUROColeta no mesmo dia4210-221 a 30</v>
      </c>
      <c r="DH43" s="43" t="s">
        <v>54</v>
      </c>
      <c r="DI43" s="70" t="s">
        <v>71</v>
      </c>
      <c r="DJ43" s="69" t="s">
        <v>72</v>
      </c>
      <c r="DK43" s="59" t="s">
        <v>77</v>
      </c>
      <c r="DL43" s="22" t="s">
        <v>78</v>
      </c>
      <c r="DR43" s="60" t="str">
        <f t="shared" si="7"/>
        <v>OUROKg Adicional</v>
      </c>
      <c r="DS43" s="44" t="s">
        <v>54</v>
      </c>
      <c r="DT43" s="44" t="s">
        <v>63</v>
      </c>
      <c r="DU43" s="45">
        <v>2.79</v>
      </c>
      <c r="DV43" s="45">
        <v>2.85</v>
      </c>
      <c r="DW43" s="45">
        <v>2.91</v>
      </c>
      <c r="DX43" s="45">
        <v>2.97</v>
      </c>
      <c r="DY43" s="45">
        <v>5.0199999999999996</v>
      </c>
      <c r="DZ43" s="45">
        <v>5.07</v>
      </c>
      <c r="EA43" s="44">
        <v>5.1100000000000003</v>
      </c>
      <c r="EB43" s="45">
        <v>5.17</v>
      </c>
      <c r="EC43" s="45">
        <v>9.84</v>
      </c>
      <c r="ED43" s="45">
        <v>13.27</v>
      </c>
      <c r="EE43" s="45">
        <v>18.68</v>
      </c>
      <c r="EF43" s="45">
        <v>22.61</v>
      </c>
      <c r="EG43" s="45">
        <v>14.94</v>
      </c>
      <c r="EH43" s="45">
        <v>18.510000000000002</v>
      </c>
      <c r="EI43" s="45">
        <v>23.98</v>
      </c>
      <c r="EJ43" s="45">
        <v>28.1</v>
      </c>
      <c r="EL43" s="43" t="str">
        <f t="shared" si="8"/>
        <v>PLATINUM501 a 1.000</v>
      </c>
      <c r="EM43" s="44" t="s">
        <v>61</v>
      </c>
      <c r="EN43" s="44" t="s">
        <v>50</v>
      </c>
      <c r="EO43" s="45">
        <v>15.7</v>
      </c>
      <c r="EP43" s="45">
        <v>16.36</v>
      </c>
      <c r="EQ43" s="45">
        <v>16.53</v>
      </c>
      <c r="ER43" s="45">
        <v>16.690000000000001</v>
      </c>
      <c r="ES43" s="45">
        <v>18.670000000000002</v>
      </c>
      <c r="ET43" s="45">
        <v>21</v>
      </c>
      <c r="EU43" s="45">
        <v>23.44</v>
      </c>
      <c r="EV43" s="45">
        <v>28.12</v>
      </c>
      <c r="EW43" s="45">
        <v>22.03</v>
      </c>
      <c r="EX43" s="45">
        <v>26.7</v>
      </c>
      <c r="EY43" s="45">
        <v>44.12</v>
      </c>
      <c r="EZ43" s="45">
        <v>60.28</v>
      </c>
    </row>
    <row r="44" spans="4:156" x14ac:dyDescent="0.2">
      <c r="D44" s="43" t="str">
        <f t="shared" si="0"/>
        <v>Peso (g)</v>
      </c>
      <c r="F44" s="44" t="s">
        <v>32</v>
      </c>
      <c r="G44" s="45" t="s">
        <v>12</v>
      </c>
      <c r="H44" s="45" t="s">
        <v>13</v>
      </c>
      <c r="I44" s="45" t="s">
        <v>14</v>
      </c>
      <c r="J44" s="45" t="s">
        <v>15</v>
      </c>
      <c r="K44" s="45" t="s">
        <v>16</v>
      </c>
      <c r="L44" s="45" t="s">
        <v>17</v>
      </c>
      <c r="M44" s="45" t="s">
        <v>18</v>
      </c>
      <c r="N44" s="45" t="s">
        <v>19</v>
      </c>
      <c r="O44" s="45" t="s">
        <v>20</v>
      </c>
      <c r="P44" s="45" t="s">
        <v>21</v>
      </c>
      <c r="Q44" s="45" t="s">
        <v>22</v>
      </c>
      <c r="R44" s="45" t="s">
        <v>23</v>
      </c>
      <c r="S44" s="45" t="s">
        <v>24</v>
      </c>
      <c r="T44" s="45" t="s">
        <v>25</v>
      </c>
      <c r="U44" s="45" t="s">
        <v>26</v>
      </c>
      <c r="V44" s="45" t="s">
        <v>27</v>
      </c>
      <c r="W44" s="45" t="s">
        <v>28</v>
      </c>
      <c r="X44" s="45" t="s">
        <v>29</v>
      </c>
      <c r="Y44" s="45" t="s">
        <v>30</v>
      </c>
      <c r="Z44" s="45" t="s">
        <v>31</v>
      </c>
      <c r="AB44" s="43" t="str">
        <f t="shared" si="1"/>
        <v>PLATINUM1.001 a 2.000</v>
      </c>
      <c r="AC44" s="44" t="s">
        <v>61</v>
      </c>
      <c r="AD44" s="44" t="s">
        <v>55</v>
      </c>
      <c r="AE44" s="45">
        <v>16.62</v>
      </c>
      <c r="AF44" s="45">
        <v>17.32</v>
      </c>
      <c r="AG44" s="45">
        <v>17.48</v>
      </c>
      <c r="AH44" s="45">
        <v>17.66</v>
      </c>
      <c r="AI44" s="45">
        <v>20.63</v>
      </c>
      <c r="AJ44" s="45">
        <v>23.09</v>
      </c>
      <c r="AK44" s="45">
        <v>25.78</v>
      </c>
      <c r="AL44" s="45">
        <v>30.93</v>
      </c>
      <c r="AM44" s="45">
        <v>22.68</v>
      </c>
      <c r="AN44" s="45">
        <v>26.78</v>
      </c>
      <c r="AO44" s="45">
        <v>41.94</v>
      </c>
      <c r="AP44" s="45">
        <v>56.28</v>
      </c>
      <c r="AQ44" s="45">
        <v>26.37</v>
      </c>
      <c r="AR44" s="45">
        <v>31.14</v>
      </c>
      <c r="AS44" s="45">
        <v>48.77</v>
      </c>
      <c r="AT44" s="45">
        <v>65.44</v>
      </c>
      <c r="BP44" s="43" t="str">
        <f t="shared" si="3"/>
        <v>Peso (g)</v>
      </c>
      <c r="BR44" s="44" t="s">
        <v>32</v>
      </c>
      <c r="BS44" s="45" t="s">
        <v>12</v>
      </c>
      <c r="BT44" s="45" t="s">
        <v>13</v>
      </c>
      <c r="BU44" s="45" t="s">
        <v>14</v>
      </c>
      <c r="BV44" s="45" t="s">
        <v>15</v>
      </c>
      <c r="BW44" s="45" t="s">
        <v>16</v>
      </c>
      <c r="BX44" s="45" t="s">
        <v>17</v>
      </c>
      <c r="BY44" s="45" t="s">
        <v>18</v>
      </c>
      <c r="BZ44" s="45" t="s">
        <v>19</v>
      </c>
      <c r="CA44" s="45" t="s">
        <v>20</v>
      </c>
      <c r="CB44" s="45" t="s">
        <v>21</v>
      </c>
      <c r="CC44" s="45" t="s">
        <v>22</v>
      </c>
      <c r="CD44" s="45" t="s">
        <v>23</v>
      </c>
      <c r="CE44" s="45" t="s">
        <v>24</v>
      </c>
      <c r="CF44" s="45" t="s">
        <v>25</v>
      </c>
      <c r="CG44" s="45" t="s">
        <v>26</v>
      </c>
      <c r="CH44" s="45" t="s">
        <v>27</v>
      </c>
      <c r="CI44" s="45" t="s">
        <v>28</v>
      </c>
      <c r="CJ44" s="45" t="s">
        <v>29</v>
      </c>
      <c r="CK44" s="45" t="s">
        <v>30</v>
      </c>
      <c r="CL44" s="45" t="s">
        <v>31</v>
      </c>
      <c r="CN44" s="43" t="str">
        <f t="shared" si="4"/>
        <v>INFINITE 11 a 5</v>
      </c>
      <c r="CO44" s="44" t="s">
        <v>85</v>
      </c>
      <c r="CP44" s="46" t="s">
        <v>51</v>
      </c>
      <c r="CQ44" s="45">
        <v>38.44</v>
      </c>
      <c r="CR44" s="45">
        <v>39.229999999999997</v>
      </c>
      <c r="CS44" s="45">
        <v>40.03</v>
      </c>
      <c r="CT44" s="45">
        <v>40.82</v>
      </c>
      <c r="CU44" s="45">
        <v>53.57</v>
      </c>
      <c r="CV44" s="45">
        <v>54.1</v>
      </c>
      <c r="CW44" s="45">
        <v>54.63</v>
      </c>
      <c r="CX44" s="45">
        <v>55.15</v>
      </c>
      <c r="CZ44" s="43" t="str">
        <f t="shared" si="5"/>
        <v>PLATINUM501 a 1.000</v>
      </c>
      <c r="DA44" s="44" t="s">
        <v>61</v>
      </c>
      <c r="DB44" s="46" t="s">
        <v>50</v>
      </c>
      <c r="DC44" s="45">
        <v>13.21</v>
      </c>
      <c r="DD44" s="45">
        <v>13.48</v>
      </c>
      <c r="DE44" s="45">
        <v>13.77</v>
      </c>
      <c r="DG44" s="43" t="str">
        <f t="shared" si="6"/>
        <v>OUROColeta no mesmo dia4210-231 a 40</v>
      </c>
      <c r="DH44" s="43" t="s">
        <v>54</v>
      </c>
      <c r="DI44" s="70" t="s">
        <v>71</v>
      </c>
      <c r="DJ44" s="69" t="s">
        <v>72</v>
      </c>
      <c r="DK44" s="61" t="s">
        <v>83</v>
      </c>
      <c r="DL44" s="25" t="s">
        <v>78</v>
      </c>
      <c r="DR44" s="60" t="str">
        <f t="shared" si="7"/>
        <v>Peso (g)</v>
      </c>
      <c r="DS44" s="44"/>
      <c r="DT44" s="44" t="s">
        <v>32</v>
      </c>
      <c r="DU44" s="45" t="s">
        <v>12</v>
      </c>
      <c r="DV44" s="45" t="s">
        <v>13</v>
      </c>
      <c r="DW44" s="45" t="s">
        <v>14</v>
      </c>
      <c r="DX44" s="45" t="s">
        <v>15</v>
      </c>
      <c r="DY44" s="45" t="s">
        <v>16</v>
      </c>
      <c r="DZ44" s="45" t="s">
        <v>17</v>
      </c>
      <c r="EA44" s="45" t="s">
        <v>18</v>
      </c>
      <c r="EB44" s="45" t="s">
        <v>19</v>
      </c>
      <c r="EC44" s="45" t="s">
        <v>20</v>
      </c>
      <c r="ED44" s="45" t="s">
        <v>21</v>
      </c>
      <c r="EE44" s="45" t="s">
        <v>22</v>
      </c>
      <c r="EF44" s="45" t="s">
        <v>23</v>
      </c>
      <c r="EG44" s="45" t="s">
        <v>28</v>
      </c>
      <c r="EH44" s="45" t="s">
        <v>29</v>
      </c>
      <c r="EI44" s="45" t="s">
        <v>30</v>
      </c>
      <c r="EJ44" s="45" t="s">
        <v>31</v>
      </c>
      <c r="EL44" s="43" t="str">
        <f t="shared" si="8"/>
        <v>PLATINUM1.001 a 2.000</v>
      </c>
      <c r="EM44" s="44" t="s">
        <v>61</v>
      </c>
      <c r="EN44" s="44" t="s">
        <v>55</v>
      </c>
      <c r="EO44" s="45">
        <v>16.62</v>
      </c>
      <c r="EP44" s="45">
        <v>17.32</v>
      </c>
      <c r="EQ44" s="45">
        <v>17.48</v>
      </c>
      <c r="ER44" s="45">
        <v>17.66</v>
      </c>
      <c r="ES44" s="45">
        <v>20.63</v>
      </c>
      <c r="ET44" s="45">
        <v>23.09</v>
      </c>
      <c r="EU44" s="45">
        <v>25.78</v>
      </c>
      <c r="EV44" s="45">
        <v>30.93</v>
      </c>
      <c r="EW44" s="45">
        <v>26.37</v>
      </c>
      <c r="EX44" s="45">
        <v>31.14</v>
      </c>
      <c r="EY44" s="45">
        <v>48.77</v>
      </c>
      <c r="EZ44" s="45">
        <v>65.44</v>
      </c>
    </row>
    <row r="45" spans="4:156" x14ac:dyDescent="0.2">
      <c r="D45" s="43" t="str">
        <f t="shared" si="0"/>
        <v>PLATINUM0 a 300</v>
      </c>
      <c r="E45" s="44" t="s">
        <v>61</v>
      </c>
      <c r="F45" s="44" t="s">
        <v>40</v>
      </c>
      <c r="G45" s="45">
        <v>8.52</v>
      </c>
      <c r="H45" s="45">
        <v>8.6999999999999993</v>
      </c>
      <c r="I45" s="45">
        <v>8.8800000000000008</v>
      </c>
      <c r="J45" s="45">
        <v>9.07</v>
      </c>
      <c r="K45" s="45">
        <v>16.28</v>
      </c>
      <c r="L45" s="45">
        <v>16.64</v>
      </c>
      <c r="M45" s="45">
        <v>17.010000000000002</v>
      </c>
      <c r="N45" s="45">
        <v>18.09</v>
      </c>
      <c r="O45" s="45">
        <v>24.72</v>
      </c>
      <c r="P45" s="45">
        <v>34.61</v>
      </c>
      <c r="Q45" s="45">
        <v>44.5</v>
      </c>
      <c r="R45" s="45">
        <v>51.91</v>
      </c>
      <c r="S45" s="45">
        <v>32.909999999999997</v>
      </c>
      <c r="T45" s="45">
        <v>42.02</v>
      </c>
      <c r="U45" s="45">
        <v>50.73</v>
      </c>
      <c r="V45" s="45">
        <v>58.18</v>
      </c>
      <c r="W45" s="45">
        <v>39.17</v>
      </c>
      <c r="X45" s="45">
        <v>50.03</v>
      </c>
      <c r="Y45" s="45">
        <v>60.39</v>
      </c>
      <c r="Z45" s="45">
        <v>69.27</v>
      </c>
      <c r="AB45" s="43" t="str">
        <f t="shared" si="1"/>
        <v>PLATINUM2.001 a 3.000</v>
      </c>
      <c r="AC45" s="44" t="s">
        <v>61</v>
      </c>
      <c r="AD45" s="44" t="s">
        <v>62</v>
      </c>
      <c r="AE45" s="45">
        <v>19.850000000000001</v>
      </c>
      <c r="AF45" s="45">
        <v>20.69</v>
      </c>
      <c r="AG45" s="45">
        <v>20.9</v>
      </c>
      <c r="AH45" s="45">
        <v>21.12</v>
      </c>
      <c r="AI45" s="45">
        <v>24.65</v>
      </c>
      <c r="AJ45" s="45">
        <v>27.6</v>
      </c>
      <c r="AK45" s="45">
        <v>30.81</v>
      </c>
      <c r="AL45" s="45">
        <v>36.97</v>
      </c>
      <c r="AM45" s="45">
        <v>26.14</v>
      </c>
      <c r="AN45" s="45">
        <v>30.66</v>
      </c>
      <c r="AO45" s="45">
        <v>46.28</v>
      </c>
      <c r="AP45" s="45">
        <v>61.47</v>
      </c>
      <c r="AQ45" s="45">
        <v>30.4</v>
      </c>
      <c r="AR45" s="45">
        <v>35.659999999999997</v>
      </c>
      <c r="AS45" s="45">
        <v>53.81</v>
      </c>
      <c r="AT45" s="45">
        <v>71.47</v>
      </c>
      <c r="BP45" s="43" t="str">
        <f t="shared" si="3"/>
        <v>PLATINUM0 a 300</v>
      </c>
      <c r="BQ45" s="44" t="s">
        <v>61</v>
      </c>
      <c r="BR45" s="44" t="s">
        <v>40</v>
      </c>
      <c r="BS45" s="45">
        <v>25.2</v>
      </c>
      <c r="BT45" s="45">
        <v>25.74</v>
      </c>
      <c r="BU45" s="45">
        <v>26.27</v>
      </c>
      <c r="BV45" s="45">
        <v>26.81</v>
      </c>
      <c r="BW45" s="45">
        <v>27.95</v>
      </c>
      <c r="BX45" s="45">
        <v>28.24</v>
      </c>
      <c r="BY45" s="45">
        <v>28.53</v>
      </c>
      <c r="BZ45" s="45">
        <v>28.81</v>
      </c>
      <c r="CA45" s="45">
        <v>40.74</v>
      </c>
      <c r="CB45" s="45">
        <v>63.26</v>
      </c>
      <c r="CC45" s="45">
        <v>76.95</v>
      </c>
      <c r="CD45" s="45">
        <v>90.64</v>
      </c>
      <c r="CE45" s="45">
        <v>52.41</v>
      </c>
      <c r="CF45" s="45">
        <v>69.81</v>
      </c>
      <c r="CG45" s="45">
        <v>80.91</v>
      </c>
      <c r="CH45" s="45">
        <v>92.01</v>
      </c>
      <c r="CI45" s="45">
        <v>62.4</v>
      </c>
      <c r="CJ45" s="45">
        <v>83.11</v>
      </c>
      <c r="CK45" s="45">
        <v>96.32</v>
      </c>
      <c r="CL45" s="45">
        <v>109.54</v>
      </c>
      <c r="CN45" s="43" t="str">
        <f t="shared" si="4"/>
        <v>INFINITE 15 a 10</v>
      </c>
      <c r="CO45" s="44" t="s">
        <v>85</v>
      </c>
      <c r="CP45" s="46" t="s">
        <v>56</v>
      </c>
      <c r="CQ45" s="45">
        <v>57</v>
      </c>
      <c r="CR45" s="45">
        <v>58.23</v>
      </c>
      <c r="CS45" s="45">
        <v>59.46</v>
      </c>
      <c r="CT45" s="45">
        <v>60.61</v>
      </c>
      <c r="CU45" s="45">
        <v>72.83</v>
      </c>
      <c r="CV45" s="45">
        <v>73.53</v>
      </c>
      <c r="CW45" s="45">
        <v>74.33</v>
      </c>
      <c r="CX45" s="45">
        <v>75.03</v>
      </c>
      <c r="CZ45" s="43" t="str">
        <f t="shared" si="5"/>
        <v>PLATINUM1.001 a 2.000</v>
      </c>
      <c r="DA45" s="44" t="s">
        <v>61</v>
      </c>
      <c r="DB45" s="46" t="s">
        <v>55</v>
      </c>
      <c r="DC45" s="45">
        <v>15.39</v>
      </c>
      <c r="DD45" s="45">
        <v>15.7</v>
      </c>
      <c r="DE45" s="45">
        <v>16.04</v>
      </c>
      <c r="DG45" s="43" t="str">
        <f t="shared" si="6"/>
        <v>OUROColeta no mesmo dia4210-241 a 50</v>
      </c>
      <c r="DH45" s="43" t="s">
        <v>54</v>
      </c>
      <c r="DI45" s="70" t="s">
        <v>71</v>
      </c>
      <c r="DJ45" s="69" t="s">
        <v>72</v>
      </c>
      <c r="DK45" s="59" t="s">
        <v>87</v>
      </c>
      <c r="DL45" s="22" t="s">
        <v>88</v>
      </c>
      <c r="DR45" s="60" t="str">
        <f t="shared" si="7"/>
        <v>PLATINUM0 a 300</v>
      </c>
      <c r="DS45" s="44" t="s">
        <v>61</v>
      </c>
      <c r="DT45" s="44" t="s">
        <v>40</v>
      </c>
      <c r="DU45" s="45">
        <v>8.34</v>
      </c>
      <c r="DV45" s="45">
        <v>8.51</v>
      </c>
      <c r="DW45" s="45">
        <v>8.69</v>
      </c>
      <c r="DX45" s="45">
        <v>8.8699999999999992</v>
      </c>
      <c r="DY45" s="45">
        <v>16.13</v>
      </c>
      <c r="DZ45" s="45">
        <v>16.489999999999998</v>
      </c>
      <c r="EA45" s="44">
        <v>16.850000000000001</v>
      </c>
      <c r="EB45" s="45">
        <v>17.920000000000002</v>
      </c>
      <c r="EC45" s="45">
        <v>24.62</v>
      </c>
      <c r="ED45" s="45">
        <v>34.590000000000003</v>
      </c>
      <c r="EE45" s="45">
        <v>44.47</v>
      </c>
      <c r="EF45" s="45">
        <v>51.85</v>
      </c>
      <c r="EG45" s="45">
        <v>39.049999999999997</v>
      </c>
      <c r="EH45" s="45">
        <v>49.99</v>
      </c>
      <c r="EI45" s="45">
        <v>60.35</v>
      </c>
      <c r="EJ45" s="45">
        <v>69.2</v>
      </c>
      <c r="EL45" s="43" t="str">
        <f t="shared" si="8"/>
        <v>PLATINUM2.001 a 3.000</v>
      </c>
      <c r="EM45" s="44" t="s">
        <v>61</v>
      </c>
      <c r="EN45" s="44" t="s">
        <v>62</v>
      </c>
      <c r="EO45" s="45">
        <v>20.05</v>
      </c>
      <c r="EP45" s="45">
        <v>20.89</v>
      </c>
      <c r="EQ45" s="45">
        <v>21.1</v>
      </c>
      <c r="ER45" s="45">
        <v>21.33</v>
      </c>
      <c r="ES45" s="45">
        <v>24.93</v>
      </c>
      <c r="ET45" s="45">
        <v>27.66</v>
      </c>
      <c r="EU45" s="45">
        <v>30.88</v>
      </c>
      <c r="EV45" s="45">
        <v>37.08</v>
      </c>
      <c r="EW45" s="45">
        <v>30.97</v>
      </c>
      <c r="EX45" s="45">
        <v>35.869999999999997</v>
      </c>
      <c r="EY45" s="45">
        <v>53.92</v>
      </c>
      <c r="EZ45" s="45">
        <v>71.66</v>
      </c>
    </row>
    <row r="46" spans="4:156" x14ac:dyDescent="0.2">
      <c r="D46" s="43" t="str">
        <f t="shared" si="0"/>
        <v>PLATINUM301 a 500</v>
      </c>
      <c r="E46" s="44" t="s">
        <v>61</v>
      </c>
      <c r="F46" s="44" t="s">
        <v>49</v>
      </c>
      <c r="G46" s="45">
        <v>9.5500000000000007</v>
      </c>
      <c r="H46" s="45">
        <v>9.76</v>
      </c>
      <c r="I46" s="45">
        <v>9.9600000000000009</v>
      </c>
      <c r="J46" s="45">
        <v>10.16</v>
      </c>
      <c r="K46" s="45">
        <v>16.87</v>
      </c>
      <c r="L46" s="45">
        <v>17.239999999999998</v>
      </c>
      <c r="M46" s="45">
        <v>17.63</v>
      </c>
      <c r="N46" s="45">
        <v>18.75</v>
      </c>
      <c r="O46" s="45">
        <v>25.76</v>
      </c>
      <c r="P46" s="45">
        <v>36.049999999999997</v>
      </c>
      <c r="Q46" s="45">
        <v>46.35</v>
      </c>
      <c r="R46" s="45">
        <v>54.07</v>
      </c>
      <c r="S46" s="45">
        <v>33.770000000000003</v>
      </c>
      <c r="T46" s="45">
        <v>43.24</v>
      </c>
      <c r="U46" s="45">
        <v>52.3</v>
      </c>
      <c r="V46" s="45">
        <v>60.01</v>
      </c>
      <c r="W46" s="45">
        <v>40.200000000000003</v>
      </c>
      <c r="X46" s="45">
        <v>51.47</v>
      </c>
      <c r="Y46" s="45">
        <v>62.26</v>
      </c>
      <c r="Z46" s="45">
        <v>71.44</v>
      </c>
      <c r="AB46" s="43" t="str">
        <f t="shared" si="1"/>
        <v>PLATINUM3.001 a 4.000</v>
      </c>
      <c r="AC46" s="44" t="s">
        <v>61</v>
      </c>
      <c r="AD46" s="44" t="s">
        <v>68</v>
      </c>
      <c r="AE46" s="45">
        <v>21.19</v>
      </c>
      <c r="AF46" s="45">
        <v>22.09</v>
      </c>
      <c r="AG46" s="45">
        <v>22.31</v>
      </c>
      <c r="AH46" s="45">
        <v>22.54</v>
      </c>
      <c r="AI46" s="45">
        <v>26.32</v>
      </c>
      <c r="AJ46" s="45">
        <v>29.49</v>
      </c>
      <c r="AK46" s="45">
        <v>32.909999999999997</v>
      </c>
      <c r="AL46" s="45">
        <v>39.49</v>
      </c>
      <c r="AM46" s="45">
        <v>33.520000000000003</v>
      </c>
      <c r="AN46" s="45">
        <v>38.22</v>
      </c>
      <c r="AO46" s="45">
        <v>54</v>
      </c>
      <c r="AP46" s="45">
        <v>69.56</v>
      </c>
      <c r="AQ46" s="45">
        <v>38.97</v>
      </c>
      <c r="AR46" s="45">
        <v>44.44</v>
      </c>
      <c r="AS46" s="45">
        <v>62.8</v>
      </c>
      <c r="AT46" s="45">
        <v>80.89</v>
      </c>
      <c r="BP46" s="43" t="str">
        <f t="shared" si="3"/>
        <v>PLATINUM301 a 500</v>
      </c>
      <c r="BQ46" s="44" t="s">
        <v>61</v>
      </c>
      <c r="BR46" s="44" t="s">
        <v>49</v>
      </c>
      <c r="BS46" s="45">
        <v>26.1</v>
      </c>
      <c r="BT46" s="45">
        <v>26.66</v>
      </c>
      <c r="BU46" s="45">
        <v>27.21</v>
      </c>
      <c r="BV46" s="45">
        <v>27.77</v>
      </c>
      <c r="BW46" s="45">
        <v>29.57</v>
      </c>
      <c r="BX46" s="45">
        <v>29.87</v>
      </c>
      <c r="BY46" s="45">
        <v>30.18</v>
      </c>
      <c r="BZ46" s="45">
        <v>30.49</v>
      </c>
      <c r="CA46" s="45">
        <v>43.51</v>
      </c>
      <c r="CB46" s="45">
        <v>66.5</v>
      </c>
      <c r="CC46" s="45">
        <v>80.930000000000007</v>
      </c>
      <c r="CD46" s="45">
        <v>95.37</v>
      </c>
      <c r="CE46" s="45">
        <v>54.26</v>
      </c>
      <c r="CF46" s="45">
        <v>71.09</v>
      </c>
      <c r="CG46" s="45">
        <v>82.42</v>
      </c>
      <c r="CH46" s="45">
        <v>93.73</v>
      </c>
      <c r="CI46" s="45">
        <v>64.59</v>
      </c>
      <c r="CJ46" s="45">
        <v>84.63</v>
      </c>
      <c r="CK46" s="45">
        <v>98.11</v>
      </c>
      <c r="CL46" s="45">
        <v>111.59</v>
      </c>
      <c r="CN46" s="43" t="str">
        <f t="shared" si="4"/>
        <v>INFINITE 1Kg Adicional</v>
      </c>
      <c r="CO46" s="44" t="s">
        <v>85</v>
      </c>
      <c r="CP46" s="46" t="s">
        <v>63</v>
      </c>
      <c r="CQ46" s="45">
        <v>5.54</v>
      </c>
      <c r="CR46" s="45">
        <v>5.72</v>
      </c>
      <c r="CS46" s="45">
        <v>5.8</v>
      </c>
      <c r="CT46" s="45">
        <v>5.89</v>
      </c>
      <c r="CU46" s="45">
        <v>7.39</v>
      </c>
      <c r="CV46" s="45">
        <v>7.48</v>
      </c>
      <c r="CW46" s="45">
        <v>7.56</v>
      </c>
      <c r="CX46" s="45">
        <v>7.56</v>
      </c>
      <c r="CZ46" s="43" t="str">
        <f t="shared" si="5"/>
        <v>PLATINUM2.001 a 3.000</v>
      </c>
      <c r="DA46" s="44" t="s">
        <v>61</v>
      </c>
      <c r="DB46" s="46" t="s">
        <v>62</v>
      </c>
      <c r="DC46" s="45">
        <v>17.100000000000001</v>
      </c>
      <c r="DD46" s="45">
        <v>17.45</v>
      </c>
      <c r="DE46" s="45">
        <v>17.82</v>
      </c>
      <c r="DG46" s="43" t="str">
        <f t="shared" si="6"/>
        <v>OUROColeta no mesmo dia4210-251 a 60</v>
      </c>
      <c r="DH46" s="43" t="s">
        <v>54</v>
      </c>
      <c r="DI46" s="70" t="s">
        <v>71</v>
      </c>
      <c r="DJ46" s="69" t="s">
        <v>72</v>
      </c>
      <c r="DK46" s="61" t="s">
        <v>92</v>
      </c>
      <c r="DL46" s="25" t="s">
        <v>93</v>
      </c>
      <c r="DR46" s="60" t="str">
        <f t="shared" si="7"/>
        <v>PLATINUM301 a 500</v>
      </c>
      <c r="DS46" s="44" t="s">
        <v>61</v>
      </c>
      <c r="DT46" s="44" t="s">
        <v>49</v>
      </c>
      <c r="DU46" s="45">
        <v>9.5399999999999991</v>
      </c>
      <c r="DV46" s="45">
        <v>9.74</v>
      </c>
      <c r="DW46" s="45">
        <v>9.94</v>
      </c>
      <c r="DX46" s="45">
        <v>10.130000000000001</v>
      </c>
      <c r="DY46" s="45">
        <v>16.850000000000001</v>
      </c>
      <c r="DZ46" s="45">
        <v>17.23</v>
      </c>
      <c r="EA46" s="44">
        <v>17.61</v>
      </c>
      <c r="EB46" s="45">
        <v>18.73</v>
      </c>
      <c r="EC46" s="45">
        <v>25.75</v>
      </c>
      <c r="ED46" s="45">
        <v>36.049999999999997</v>
      </c>
      <c r="EE46" s="45">
        <v>46.35</v>
      </c>
      <c r="EF46" s="45">
        <v>54.06</v>
      </c>
      <c r="EG46" s="45">
        <v>40.19</v>
      </c>
      <c r="EH46" s="45">
        <v>51.47</v>
      </c>
      <c r="EI46" s="45">
        <v>62.26</v>
      </c>
      <c r="EJ46" s="45">
        <v>71.430000000000007</v>
      </c>
      <c r="EL46" s="43" t="str">
        <f t="shared" si="8"/>
        <v>PLATINUM3.001 a 4.000</v>
      </c>
      <c r="EM46" s="44" t="s">
        <v>61</v>
      </c>
      <c r="EN46" s="44" t="s">
        <v>68</v>
      </c>
      <c r="EO46" s="45">
        <v>21.59</v>
      </c>
      <c r="EP46" s="45">
        <v>22.51</v>
      </c>
      <c r="EQ46" s="45">
        <v>22.74</v>
      </c>
      <c r="ER46" s="45">
        <v>22.97</v>
      </c>
      <c r="ES46" s="45">
        <v>26.94</v>
      </c>
      <c r="ET46" s="45">
        <v>29.62</v>
      </c>
      <c r="EU46" s="45">
        <v>33.04</v>
      </c>
      <c r="EV46" s="45">
        <v>39.72</v>
      </c>
      <c r="EW46" s="45">
        <v>40.44</v>
      </c>
      <c r="EX46" s="45">
        <v>44.96</v>
      </c>
      <c r="EY46" s="45">
        <v>63.06</v>
      </c>
      <c r="EZ46" s="45">
        <v>81.31</v>
      </c>
    </row>
    <row r="47" spans="4:156" x14ac:dyDescent="0.2">
      <c r="D47" s="43" t="str">
        <f t="shared" si="0"/>
        <v>PLATINUM501 a 1.000</v>
      </c>
      <c r="E47" s="44" t="s">
        <v>61</v>
      </c>
      <c r="F47" s="44" t="s">
        <v>50</v>
      </c>
      <c r="G47" s="45">
        <v>10.23</v>
      </c>
      <c r="H47" s="45">
        <v>10.44</v>
      </c>
      <c r="I47" s="45">
        <v>10.66</v>
      </c>
      <c r="J47" s="45">
        <v>10.88</v>
      </c>
      <c r="K47" s="45">
        <v>18.809999999999999</v>
      </c>
      <c r="L47" s="45">
        <v>19</v>
      </c>
      <c r="M47" s="45">
        <v>19.190000000000001</v>
      </c>
      <c r="N47" s="45">
        <v>19.399999999999999</v>
      </c>
      <c r="O47" s="45">
        <v>26.8</v>
      </c>
      <c r="P47" s="45">
        <v>37.51</v>
      </c>
      <c r="Q47" s="45">
        <v>48.23</v>
      </c>
      <c r="R47" s="45">
        <v>56.27</v>
      </c>
      <c r="S47" s="45">
        <v>34.65</v>
      </c>
      <c r="T47" s="45">
        <v>44.46</v>
      </c>
      <c r="U47" s="45">
        <v>53.87</v>
      </c>
      <c r="V47" s="45">
        <v>61.83</v>
      </c>
      <c r="W47" s="45">
        <v>41.25</v>
      </c>
      <c r="X47" s="45">
        <v>52.93</v>
      </c>
      <c r="Y47" s="45">
        <v>64.14</v>
      </c>
      <c r="Z47" s="45">
        <v>73.61</v>
      </c>
      <c r="AB47" s="43" t="str">
        <f t="shared" si="1"/>
        <v>PLATINUM4.001 a 5.000</v>
      </c>
      <c r="AC47" s="44" t="s">
        <v>61</v>
      </c>
      <c r="AD47" s="44" t="s">
        <v>70</v>
      </c>
      <c r="AE47" s="45">
        <v>22.66</v>
      </c>
      <c r="AF47" s="45">
        <v>23.61</v>
      </c>
      <c r="AG47" s="45">
        <v>23.86</v>
      </c>
      <c r="AH47" s="45">
        <v>24.09</v>
      </c>
      <c r="AI47" s="45">
        <v>28.14</v>
      </c>
      <c r="AJ47" s="45">
        <v>31.53</v>
      </c>
      <c r="AK47" s="45">
        <v>35.19</v>
      </c>
      <c r="AL47" s="45">
        <v>42.23</v>
      </c>
      <c r="AM47" s="45">
        <v>35.090000000000003</v>
      </c>
      <c r="AN47" s="45">
        <v>39.979999999999997</v>
      </c>
      <c r="AO47" s="45">
        <v>55.98</v>
      </c>
      <c r="AP47" s="45">
        <v>71.92</v>
      </c>
      <c r="AQ47" s="45">
        <v>40.799999999999997</v>
      </c>
      <c r="AR47" s="45">
        <v>46.49</v>
      </c>
      <c r="AS47" s="45">
        <v>65.09</v>
      </c>
      <c r="AT47" s="45">
        <v>83.63</v>
      </c>
      <c r="BP47" s="43" t="str">
        <f t="shared" si="3"/>
        <v>PLATINUM501 a 1.000</v>
      </c>
      <c r="BQ47" s="44" t="s">
        <v>61</v>
      </c>
      <c r="BR47" s="44" t="s">
        <v>50</v>
      </c>
      <c r="BS47" s="45">
        <v>26.99</v>
      </c>
      <c r="BT47" s="45">
        <v>27.57</v>
      </c>
      <c r="BU47" s="45">
        <v>28.14</v>
      </c>
      <c r="BV47" s="45">
        <v>28.72</v>
      </c>
      <c r="BW47" s="45">
        <v>31.19</v>
      </c>
      <c r="BX47" s="45">
        <v>31.51</v>
      </c>
      <c r="BY47" s="45">
        <v>31.83</v>
      </c>
      <c r="BZ47" s="45">
        <v>32.15</v>
      </c>
      <c r="CA47" s="45">
        <v>46.27</v>
      </c>
      <c r="CB47" s="45">
        <v>69.75</v>
      </c>
      <c r="CC47" s="45">
        <v>84.92</v>
      </c>
      <c r="CD47" s="45">
        <v>100.09</v>
      </c>
      <c r="CE47" s="45">
        <v>56.1</v>
      </c>
      <c r="CF47" s="45">
        <v>72.37</v>
      </c>
      <c r="CG47" s="45">
        <v>83.92</v>
      </c>
      <c r="CH47" s="45">
        <v>95.46</v>
      </c>
      <c r="CI47" s="45">
        <v>66.790000000000006</v>
      </c>
      <c r="CJ47" s="45">
        <v>86.16</v>
      </c>
      <c r="CK47" s="45">
        <v>99.9</v>
      </c>
      <c r="CL47" s="45">
        <v>113.64</v>
      </c>
      <c r="CN47" s="43" t="str">
        <f t="shared" si="4"/>
        <v>Peso (Kg)</v>
      </c>
      <c r="CP47" s="46" t="s">
        <v>33</v>
      </c>
      <c r="CQ47" s="45" t="s">
        <v>12</v>
      </c>
      <c r="CR47" s="45" t="s">
        <v>13</v>
      </c>
      <c r="CS47" s="45" t="s">
        <v>14</v>
      </c>
      <c r="CT47" s="45" t="s">
        <v>15</v>
      </c>
      <c r="CU47" s="45" t="s">
        <v>16</v>
      </c>
      <c r="CV47" s="45" t="s">
        <v>17</v>
      </c>
      <c r="CW47" s="45" t="s">
        <v>18</v>
      </c>
      <c r="CX47" s="45" t="s">
        <v>19</v>
      </c>
      <c r="CZ47" s="43" t="str">
        <f t="shared" si="5"/>
        <v>PLATINUM3.001 a 4.000</v>
      </c>
      <c r="DA47" s="44" t="s">
        <v>61</v>
      </c>
      <c r="DB47" s="46" t="s">
        <v>68</v>
      </c>
      <c r="DC47" s="45">
        <v>18.809999999999999</v>
      </c>
      <c r="DD47" s="45">
        <v>19.2</v>
      </c>
      <c r="DE47" s="45">
        <v>19.600000000000001</v>
      </c>
      <c r="DG47" s="43" t="str">
        <f t="shared" si="6"/>
        <v>OUROColeta no mesmo dia4210-261 a 70</v>
      </c>
      <c r="DH47" s="43" t="s">
        <v>54</v>
      </c>
      <c r="DI47" s="70" t="s">
        <v>71</v>
      </c>
      <c r="DJ47" s="69" t="s">
        <v>72</v>
      </c>
      <c r="DK47" s="59" t="s">
        <v>96</v>
      </c>
      <c r="DL47" s="22" t="s">
        <v>97</v>
      </c>
      <c r="DR47" s="60" t="str">
        <f t="shared" si="7"/>
        <v>PLATINUM501 a 1.000</v>
      </c>
      <c r="DS47" s="44" t="s">
        <v>61</v>
      </c>
      <c r="DT47" s="44" t="s">
        <v>50</v>
      </c>
      <c r="DU47" s="45">
        <v>10.25</v>
      </c>
      <c r="DV47" s="45">
        <v>10.45</v>
      </c>
      <c r="DW47" s="45">
        <v>10.68</v>
      </c>
      <c r="DX47" s="45">
        <v>10.9</v>
      </c>
      <c r="DY47" s="45">
        <v>18.82</v>
      </c>
      <c r="DZ47" s="45">
        <v>19.010000000000002</v>
      </c>
      <c r="EA47" s="44">
        <v>19.2</v>
      </c>
      <c r="EB47" s="45">
        <v>19.41</v>
      </c>
      <c r="EC47" s="45">
        <v>26.8</v>
      </c>
      <c r="ED47" s="45">
        <v>37.51</v>
      </c>
      <c r="EE47" s="45">
        <v>48.23</v>
      </c>
      <c r="EF47" s="45">
        <v>56.27</v>
      </c>
      <c r="EG47" s="45">
        <v>41.26</v>
      </c>
      <c r="EH47" s="45">
        <v>52.93</v>
      </c>
      <c r="EI47" s="45">
        <v>64.14</v>
      </c>
      <c r="EJ47" s="45">
        <v>73.62</v>
      </c>
      <c r="EL47" s="43" t="str">
        <f t="shared" si="8"/>
        <v>PLATINUM4.001 a 5.000</v>
      </c>
      <c r="EM47" s="44" t="s">
        <v>61</v>
      </c>
      <c r="EN47" s="44" t="s">
        <v>70</v>
      </c>
      <c r="EO47" s="45">
        <v>23.6</v>
      </c>
      <c r="EP47" s="45">
        <v>24.58</v>
      </c>
      <c r="EQ47" s="45">
        <v>24.84</v>
      </c>
      <c r="ER47" s="45">
        <v>25.09</v>
      </c>
      <c r="ES47" s="45">
        <v>29.56</v>
      </c>
      <c r="ET47" s="45">
        <v>31.85</v>
      </c>
      <c r="EU47" s="45">
        <v>35.49</v>
      </c>
      <c r="EV47" s="45">
        <v>42.75</v>
      </c>
      <c r="EW47" s="45">
        <v>44.1</v>
      </c>
      <c r="EX47" s="45">
        <v>47.65</v>
      </c>
      <c r="EY47" s="45">
        <v>65.67</v>
      </c>
      <c r="EZ47" s="45">
        <v>84.56</v>
      </c>
    </row>
    <row r="48" spans="4:156" x14ac:dyDescent="0.2">
      <c r="D48" s="43" t="str">
        <f t="shared" si="0"/>
        <v>PLATINUM1.001 a 2.000</v>
      </c>
      <c r="E48" s="44" t="s">
        <v>61</v>
      </c>
      <c r="F48" s="44" t="s">
        <v>55</v>
      </c>
      <c r="G48" s="45">
        <v>12.84</v>
      </c>
      <c r="H48" s="45">
        <v>13.11</v>
      </c>
      <c r="I48" s="45">
        <v>13.4</v>
      </c>
      <c r="J48" s="45">
        <v>13.66</v>
      </c>
      <c r="K48" s="45">
        <v>20.75</v>
      </c>
      <c r="L48" s="45">
        <v>20.96</v>
      </c>
      <c r="M48" s="45">
        <v>21.18</v>
      </c>
      <c r="N48" s="45">
        <v>21.39</v>
      </c>
      <c r="O48" s="45">
        <v>32.299999999999997</v>
      </c>
      <c r="P48" s="45">
        <v>45.24</v>
      </c>
      <c r="Q48" s="45">
        <v>58.16</v>
      </c>
      <c r="R48" s="45">
        <v>67.84</v>
      </c>
      <c r="S48" s="45">
        <v>43.33</v>
      </c>
      <c r="T48" s="45">
        <v>55</v>
      </c>
      <c r="U48" s="45">
        <v>66.260000000000005</v>
      </c>
      <c r="V48" s="45">
        <v>75.61</v>
      </c>
      <c r="W48" s="45">
        <v>51.58</v>
      </c>
      <c r="X48" s="45">
        <v>65.48</v>
      </c>
      <c r="Y48" s="45">
        <v>78.87</v>
      </c>
      <c r="Z48" s="45">
        <v>90.01</v>
      </c>
      <c r="AB48" s="43" t="str">
        <f t="shared" si="1"/>
        <v>PLATINUM5.001 a 6.000</v>
      </c>
      <c r="AC48" s="44" t="s">
        <v>61</v>
      </c>
      <c r="AD48" s="44" t="s">
        <v>76</v>
      </c>
      <c r="AE48" s="45">
        <v>23.89</v>
      </c>
      <c r="AF48" s="45">
        <v>24.9</v>
      </c>
      <c r="AG48" s="45">
        <v>25.16</v>
      </c>
      <c r="AH48" s="45">
        <v>25.43</v>
      </c>
      <c r="AI48" s="45">
        <v>31.17</v>
      </c>
      <c r="AJ48" s="45">
        <v>35.85</v>
      </c>
      <c r="AK48" s="45">
        <v>40.909999999999997</v>
      </c>
      <c r="AL48" s="45">
        <v>50.66</v>
      </c>
      <c r="AM48" s="45">
        <v>40.659999999999997</v>
      </c>
      <c r="AN48" s="45">
        <v>46.66</v>
      </c>
      <c r="AO48" s="45">
        <v>63.88</v>
      </c>
      <c r="AP48" s="45">
        <v>82.14</v>
      </c>
      <c r="AQ48" s="45">
        <v>47.28</v>
      </c>
      <c r="AR48" s="45">
        <v>54.26</v>
      </c>
      <c r="AS48" s="45">
        <v>74.27</v>
      </c>
      <c r="AT48" s="45">
        <v>95.51</v>
      </c>
      <c r="BP48" s="43" t="str">
        <f t="shared" si="3"/>
        <v>PLATINUM1.001 a 2.000</v>
      </c>
      <c r="BQ48" s="44" t="s">
        <v>61</v>
      </c>
      <c r="BR48" s="44" t="s">
        <v>55</v>
      </c>
      <c r="BS48" s="45">
        <v>29.86</v>
      </c>
      <c r="BT48" s="45">
        <v>30.5</v>
      </c>
      <c r="BU48" s="45">
        <v>31.14</v>
      </c>
      <c r="BV48" s="45">
        <v>31.78</v>
      </c>
      <c r="BW48" s="45">
        <v>34.33</v>
      </c>
      <c r="BX48" s="45">
        <v>34.69</v>
      </c>
      <c r="BY48" s="45">
        <v>35.049999999999997</v>
      </c>
      <c r="BZ48" s="45">
        <v>35.4</v>
      </c>
      <c r="CA48" s="45">
        <v>55.43</v>
      </c>
      <c r="CB48" s="45">
        <v>83.97</v>
      </c>
      <c r="CC48" s="45">
        <v>102.43</v>
      </c>
      <c r="CD48" s="45">
        <v>120.89</v>
      </c>
      <c r="CE48" s="45">
        <v>67.569999999999993</v>
      </c>
      <c r="CF48" s="45">
        <v>91.13</v>
      </c>
      <c r="CG48" s="45">
        <v>106.6</v>
      </c>
      <c r="CH48" s="45">
        <v>122.07</v>
      </c>
      <c r="CI48" s="45">
        <v>80.430000000000007</v>
      </c>
      <c r="CJ48" s="45">
        <v>108.49</v>
      </c>
      <c r="CK48" s="45">
        <v>126.9</v>
      </c>
      <c r="CL48" s="45">
        <v>145.31</v>
      </c>
      <c r="CN48" s="43" t="str">
        <f t="shared" si="4"/>
        <v>INFINITE 2Até 1</v>
      </c>
      <c r="CO48" s="44" t="s">
        <v>90</v>
      </c>
      <c r="CP48" s="46" t="s">
        <v>42</v>
      </c>
      <c r="CQ48" s="45">
        <v>29.47</v>
      </c>
      <c r="CR48" s="45">
        <v>30.08</v>
      </c>
      <c r="CS48" s="45">
        <v>30.7</v>
      </c>
      <c r="CT48" s="45">
        <v>31.31</v>
      </c>
      <c r="CU48" s="45">
        <v>41.96</v>
      </c>
      <c r="CV48" s="45">
        <v>42.4</v>
      </c>
      <c r="CW48" s="45">
        <v>42.84</v>
      </c>
      <c r="CX48" s="45">
        <v>43.19</v>
      </c>
      <c r="CZ48" s="43" t="str">
        <f t="shared" si="5"/>
        <v>PLATINUM4.001 a 5.000</v>
      </c>
      <c r="DA48" s="44" t="s">
        <v>61</v>
      </c>
      <c r="DB48" s="46" t="s">
        <v>70</v>
      </c>
      <c r="DC48" s="45">
        <v>20.71</v>
      </c>
      <c r="DD48" s="45">
        <v>21.14</v>
      </c>
      <c r="DE48" s="45">
        <v>21.58</v>
      </c>
      <c r="DG48" s="43" t="str">
        <f t="shared" si="6"/>
        <v>OUROColeta no mesmo dia4210-271 a 80</v>
      </c>
      <c r="DH48" s="43" t="s">
        <v>54</v>
      </c>
      <c r="DI48" s="70" t="s">
        <v>71</v>
      </c>
      <c r="DJ48" s="69" t="s">
        <v>72</v>
      </c>
      <c r="DK48" s="61" t="s">
        <v>99</v>
      </c>
      <c r="DL48" s="25" t="s">
        <v>97</v>
      </c>
      <c r="DR48" s="60" t="str">
        <f t="shared" si="7"/>
        <v>PLATINUM1.001 a 2.000</v>
      </c>
      <c r="DS48" s="44" t="s">
        <v>61</v>
      </c>
      <c r="DT48" s="44" t="s">
        <v>55</v>
      </c>
      <c r="DU48" s="45">
        <v>13.52</v>
      </c>
      <c r="DV48" s="45">
        <v>13.81</v>
      </c>
      <c r="DW48" s="45">
        <v>14.11</v>
      </c>
      <c r="DX48" s="45">
        <v>14.39</v>
      </c>
      <c r="DY48" s="45">
        <v>21.22</v>
      </c>
      <c r="DZ48" s="45">
        <v>21.44</v>
      </c>
      <c r="EA48" s="44">
        <v>21.66</v>
      </c>
      <c r="EB48" s="45">
        <v>21.88</v>
      </c>
      <c r="EC48" s="45">
        <v>32.619999999999997</v>
      </c>
      <c r="ED48" s="45">
        <v>45.3</v>
      </c>
      <c r="EE48" s="45">
        <v>58.25</v>
      </c>
      <c r="EF48" s="45">
        <v>68.010000000000005</v>
      </c>
      <c r="EG48" s="45">
        <v>51.99</v>
      </c>
      <c r="EH48" s="45">
        <v>65.599999999999994</v>
      </c>
      <c r="EI48" s="45">
        <v>78.989999999999995</v>
      </c>
      <c r="EJ48" s="45">
        <v>90.22</v>
      </c>
      <c r="EL48" s="43" t="str">
        <f t="shared" si="8"/>
        <v>PLATINUM5.001 a 6.000</v>
      </c>
      <c r="EM48" s="44" t="s">
        <v>61</v>
      </c>
      <c r="EN48" s="44" t="s">
        <v>76</v>
      </c>
      <c r="EO48" s="45">
        <v>24.45</v>
      </c>
      <c r="EP48" s="45">
        <v>25.49</v>
      </c>
      <c r="EQ48" s="45">
        <v>25.76</v>
      </c>
      <c r="ER48" s="45">
        <v>26.03</v>
      </c>
      <c r="ES48" s="45">
        <v>32.07</v>
      </c>
      <c r="ET48" s="45">
        <v>36.06</v>
      </c>
      <c r="EU48" s="45">
        <v>41.11</v>
      </c>
      <c r="EV48" s="45">
        <v>51.01</v>
      </c>
      <c r="EW48" s="45">
        <v>49.46</v>
      </c>
      <c r="EX48" s="45">
        <v>55.03</v>
      </c>
      <c r="EY48" s="45">
        <v>74.650000000000006</v>
      </c>
      <c r="EZ48" s="45">
        <v>96.11</v>
      </c>
    </row>
    <row r="49" spans="4:156" x14ac:dyDescent="0.2">
      <c r="D49" s="43" t="str">
        <f t="shared" si="0"/>
        <v>PLATINUM2.001 a 3.000</v>
      </c>
      <c r="E49" s="44" t="s">
        <v>61</v>
      </c>
      <c r="F49" s="44" t="s">
        <v>62</v>
      </c>
      <c r="G49" s="45">
        <v>14.32</v>
      </c>
      <c r="H49" s="45">
        <v>14.63</v>
      </c>
      <c r="I49" s="45">
        <v>14.94</v>
      </c>
      <c r="J49" s="45">
        <v>15.24</v>
      </c>
      <c r="K49" s="45">
        <v>22.68</v>
      </c>
      <c r="L49" s="45">
        <v>22.9</v>
      </c>
      <c r="M49" s="45">
        <v>23.15</v>
      </c>
      <c r="N49" s="45">
        <v>23.37</v>
      </c>
      <c r="O49" s="45">
        <v>37.71</v>
      </c>
      <c r="P49" s="45">
        <v>50.91</v>
      </c>
      <c r="Q49" s="45">
        <v>71.66</v>
      </c>
      <c r="R49" s="45">
        <v>86.73</v>
      </c>
      <c r="S49" s="45">
        <v>51.93</v>
      </c>
      <c r="T49" s="45">
        <v>63.82</v>
      </c>
      <c r="U49" s="45">
        <v>81.64</v>
      </c>
      <c r="V49" s="45">
        <v>95.53</v>
      </c>
      <c r="W49" s="45">
        <v>61.81</v>
      </c>
      <c r="X49" s="45">
        <v>75.97</v>
      </c>
      <c r="Y49" s="45">
        <v>97.19</v>
      </c>
      <c r="Z49" s="45">
        <v>113.72</v>
      </c>
      <c r="AB49" s="43" t="str">
        <f t="shared" si="1"/>
        <v>PLATINUM6.001 a 7.000</v>
      </c>
      <c r="AC49" s="44" t="s">
        <v>61</v>
      </c>
      <c r="AD49" s="44" t="s">
        <v>82</v>
      </c>
      <c r="AE49" s="45">
        <v>25.24</v>
      </c>
      <c r="AF49" s="45">
        <v>26.31</v>
      </c>
      <c r="AG49" s="45">
        <v>26.59</v>
      </c>
      <c r="AH49" s="45">
        <v>26.85</v>
      </c>
      <c r="AI49" s="45">
        <v>34.42</v>
      </c>
      <c r="AJ49" s="45">
        <v>39.6</v>
      </c>
      <c r="AK49" s="45">
        <v>45.18</v>
      </c>
      <c r="AL49" s="45">
        <v>55.94</v>
      </c>
      <c r="AM49" s="45">
        <v>43.45</v>
      </c>
      <c r="AN49" s="45">
        <v>49.87</v>
      </c>
      <c r="AO49" s="45">
        <v>67.53</v>
      </c>
      <c r="AP49" s="45">
        <v>86.67</v>
      </c>
      <c r="AQ49" s="45">
        <v>50.53</v>
      </c>
      <c r="AR49" s="45">
        <v>57.99</v>
      </c>
      <c r="AS49" s="45">
        <v>78.52</v>
      </c>
      <c r="AT49" s="45">
        <v>100.79</v>
      </c>
      <c r="BP49" s="43" t="str">
        <f t="shared" si="3"/>
        <v>PLATINUM2.001 a 3.000</v>
      </c>
      <c r="BQ49" s="44" t="s">
        <v>61</v>
      </c>
      <c r="BR49" s="44" t="s">
        <v>62</v>
      </c>
      <c r="BS49" s="45">
        <v>32.909999999999997</v>
      </c>
      <c r="BT49" s="45">
        <v>33.619999999999997</v>
      </c>
      <c r="BU49" s="45">
        <v>34.32</v>
      </c>
      <c r="BV49" s="45">
        <v>35.01</v>
      </c>
      <c r="BW49" s="45">
        <v>37.76</v>
      </c>
      <c r="BX49" s="45">
        <v>38.15</v>
      </c>
      <c r="BY49" s="45">
        <v>38.54</v>
      </c>
      <c r="BZ49" s="45">
        <v>38.93</v>
      </c>
      <c r="CA49" s="45">
        <v>65.17</v>
      </c>
      <c r="CB49" s="45">
        <v>98.09</v>
      </c>
      <c r="CC49" s="45">
        <v>119.7</v>
      </c>
      <c r="CD49" s="45">
        <v>141.31</v>
      </c>
      <c r="CE49" s="45">
        <v>79.27</v>
      </c>
      <c r="CF49" s="45">
        <v>109.4</v>
      </c>
      <c r="CG49" s="45">
        <v>129.12</v>
      </c>
      <c r="CH49" s="45">
        <v>148.84</v>
      </c>
      <c r="CI49" s="45">
        <v>94.37</v>
      </c>
      <c r="CJ49" s="45">
        <v>130.24</v>
      </c>
      <c r="CK49" s="45">
        <v>153.71</v>
      </c>
      <c r="CL49" s="45">
        <v>177.19</v>
      </c>
      <c r="CN49" s="43" t="str">
        <f t="shared" si="4"/>
        <v>INFINITE 21 a 5</v>
      </c>
      <c r="CO49" s="44" t="s">
        <v>90</v>
      </c>
      <c r="CP49" s="46" t="s">
        <v>51</v>
      </c>
      <c r="CQ49" s="45">
        <v>38.44</v>
      </c>
      <c r="CR49" s="45">
        <v>39.229999999999997</v>
      </c>
      <c r="CS49" s="45">
        <v>40.03</v>
      </c>
      <c r="CT49" s="45">
        <v>40.82</v>
      </c>
      <c r="CU49" s="45">
        <v>53.57</v>
      </c>
      <c r="CV49" s="45">
        <v>54.1</v>
      </c>
      <c r="CW49" s="45">
        <v>54.63</v>
      </c>
      <c r="CX49" s="45">
        <v>55.15</v>
      </c>
      <c r="CZ49" s="43" t="str">
        <f t="shared" si="5"/>
        <v>PLATINUM5.001 a 6.000</v>
      </c>
      <c r="DA49" s="44" t="s">
        <v>61</v>
      </c>
      <c r="DB49" s="46" t="s">
        <v>76</v>
      </c>
      <c r="DC49" s="45">
        <v>24.13</v>
      </c>
      <c r="DD49" s="45">
        <v>24.62</v>
      </c>
      <c r="DE49" s="45">
        <v>25.15</v>
      </c>
      <c r="DG49" s="43" t="str">
        <f t="shared" si="6"/>
        <v>OUROColeta no mesmo dia4210-281 a 90</v>
      </c>
      <c r="DH49" s="43" t="s">
        <v>54</v>
      </c>
      <c r="DI49" s="70" t="s">
        <v>71</v>
      </c>
      <c r="DJ49" s="69" t="s">
        <v>72</v>
      </c>
      <c r="DK49" s="59" t="s">
        <v>102</v>
      </c>
      <c r="DL49" s="22" t="s">
        <v>103</v>
      </c>
      <c r="DR49" s="60" t="str">
        <f t="shared" si="7"/>
        <v>PLATINUM2.001 a 3.000</v>
      </c>
      <c r="DS49" s="44" t="s">
        <v>61</v>
      </c>
      <c r="DT49" s="44" t="s">
        <v>62</v>
      </c>
      <c r="DU49" s="45">
        <v>15.3</v>
      </c>
      <c r="DV49" s="45">
        <v>15.62</v>
      </c>
      <c r="DW49" s="45">
        <v>15.95</v>
      </c>
      <c r="DX49" s="45">
        <v>16.28</v>
      </c>
      <c r="DY49" s="45">
        <v>23.34</v>
      </c>
      <c r="DZ49" s="45">
        <v>23.57</v>
      </c>
      <c r="EA49" s="44">
        <v>23.83</v>
      </c>
      <c r="EB49" s="45">
        <v>24.06</v>
      </c>
      <c r="EC49" s="45">
        <v>38.19</v>
      </c>
      <c r="ED49" s="45">
        <v>51.01</v>
      </c>
      <c r="EE49" s="45">
        <v>71.8</v>
      </c>
      <c r="EF49" s="45">
        <v>87.02</v>
      </c>
      <c r="EG49" s="45">
        <v>62.44</v>
      </c>
      <c r="EH49" s="45">
        <v>76.16</v>
      </c>
      <c r="EI49" s="45">
        <v>97.37</v>
      </c>
      <c r="EJ49" s="45">
        <v>114.06</v>
      </c>
      <c r="EL49" s="43" t="str">
        <f t="shared" si="8"/>
        <v>PLATINUM6.001 a 7.000</v>
      </c>
      <c r="EM49" s="44" t="s">
        <v>61</v>
      </c>
      <c r="EN49" s="44" t="s">
        <v>82</v>
      </c>
      <c r="EO49" s="45">
        <v>24.94</v>
      </c>
      <c r="EP49" s="45">
        <v>25.99</v>
      </c>
      <c r="EQ49" s="45">
        <v>26.27</v>
      </c>
      <c r="ER49" s="45">
        <v>26.53</v>
      </c>
      <c r="ES49" s="45">
        <v>33.909999999999997</v>
      </c>
      <c r="ET49" s="45">
        <v>39.479999999999997</v>
      </c>
      <c r="EU49" s="45">
        <v>45.07</v>
      </c>
      <c r="EV49" s="45">
        <v>55.73</v>
      </c>
      <c r="EW49" s="45">
        <v>49.33</v>
      </c>
      <c r="EX49" s="45">
        <v>57.56</v>
      </c>
      <c r="EY49" s="45">
        <v>78.319999999999993</v>
      </c>
      <c r="EZ49" s="45">
        <v>100.45</v>
      </c>
    </row>
    <row r="50" spans="4:156" x14ac:dyDescent="0.2">
      <c r="D50" s="43" t="str">
        <f t="shared" si="0"/>
        <v>PLATINUM3.001 a 4.000</v>
      </c>
      <c r="E50" s="44" t="s">
        <v>61</v>
      </c>
      <c r="F50" s="44" t="s">
        <v>68</v>
      </c>
      <c r="G50" s="45">
        <v>15.48</v>
      </c>
      <c r="H50" s="45">
        <v>15.81</v>
      </c>
      <c r="I50" s="45">
        <v>16.14</v>
      </c>
      <c r="J50" s="45">
        <v>16.46</v>
      </c>
      <c r="K50" s="45">
        <v>24.97</v>
      </c>
      <c r="L50" s="45">
        <v>25.22</v>
      </c>
      <c r="M50" s="45">
        <v>25.47</v>
      </c>
      <c r="N50" s="45">
        <v>25.74</v>
      </c>
      <c r="O50" s="45">
        <v>43.24</v>
      </c>
      <c r="P50" s="45">
        <v>58.37</v>
      </c>
      <c r="Q50" s="45">
        <v>82.15</v>
      </c>
      <c r="R50" s="45">
        <v>99.44</v>
      </c>
      <c r="S50" s="45">
        <v>56.56</v>
      </c>
      <c r="T50" s="45">
        <v>70.08</v>
      </c>
      <c r="U50" s="45">
        <v>90.47</v>
      </c>
      <c r="V50" s="45">
        <v>106.21</v>
      </c>
      <c r="W50" s="45">
        <v>67.34</v>
      </c>
      <c r="X50" s="45">
        <v>83.43</v>
      </c>
      <c r="Y50" s="45">
        <v>107.7</v>
      </c>
      <c r="Z50" s="45">
        <v>126.44</v>
      </c>
      <c r="AB50" s="43" t="str">
        <f t="shared" si="1"/>
        <v>PLATINUM7.001 a 8.000</v>
      </c>
      <c r="AC50" s="44" t="s">
        <v>61</v>
      </c>
      <c r="AD50" s="44" t="s">
        <v>86</v>
      </c>
      <c r="AE50" s="45">
        <v>26.52</v>
      </c>
      <c r="AF50" s="45">
        <v>27.66</v>
      </c>
      <c r="AG50" s="45">
        <v>27.94</v>
      </c>
      <c r="AH50" s="45">
        <v>28.23</v>
      </c>
      <c r="AI50" s="45">
        <v>37.5</v>
      </c>
      <c r="AJ50" s="45">
        <v>43.13</v>
      </c>
      <c r="AK50" s="45">
        <v>49.22</v>
      </c>
      <c r="AL50" s="45">
        <v>60.94</v>
      </c>
      <c r="AM50" s="45">
        <v>55.98</v>
      </c>
      <c r="AN50" s="45">
        <v>62.81</v>
      </c>
      <c r="AO50" s="45">
        <v>80.900000000000006</v>
      </c>
      <c r="AP50" s="45">
        <v>100.87</v>
      </c>
      <c r="AQ50" s="45">
        <v>65.099999999999994</v>
      </c>
      <c r="AR50" s="45">
        <v>73.03</v>
      </c>
      <c r="AS50" s="45">
        <v>94.07</v>
      </c>
      <c r="AT50" s="45">
        <v>117.29</v>
      </c>
      <c r="BP50" s="43" t="str">
        <f t="shared" si="3"/>
        <v>PLATINUM3.001 a 4.000</v>
      </c>
      <c r="BQ50" s="44" t="s">
        <v>61</v>
      </c>
      <c r="BR50" s="44" t="s">
        <v>68</v>
      </c>
      <c r="BS50" s="45">
        <v>35.78</v>
      </c>
      <c r="BT50" s="45">
        <v>36.549999999999997</v>
      </c>
      <c r="BU50" s="45">
        <v>37.31</v>
      </c>
      <c r="BV50" s="45">
        <v>38.07</v>
      </c>
      <c r="BW50" s="45">
        <v>41.46</v>
      </c>
      <c r="BX50" s="45">
        <v>41.89</v>
      </c>
      <c r="BY50" s="45">
        <v>42.32</v>
      </c>
      <c r="BZ50" s="45">
        <v>42.75</v>
      </c>
      <c r="CA50" s="45">
        <v>74.42</v>
      </c>
      <c r="CB50" s="45">
        <v>112.11</v>
      </c>
      <c r="CC50" s="45">
        <v>137.11000000000001</v>
      </c>
      <c r="CD50" s="45">
        <v>162.11000000000001</v>
      </c>
      <c r="CE50" s="45">
        <v>91.04</v>
      </c>
      <c r="CF50" s="45">
        <v>127.67</v>
      </c>
      <c r="CG50" s="45">
        <v>151.56</v>
      </c>
      <c r="CH50" s="45">
        <v>175.45</v>
      </c>
      <c r="CI50" s="45">
        <v>108.39</v>
      </c>
      <c r="CJ50" s="45">
        <v>152</v>
      </c>
      <c r="CK50" s="45">
        <v>180.42</v>
      </c>
      <c r="CL50" s="45">
        <v>208.86</v>
      </c>
      <c r="CN50" s="43" t="str">
        <f t="shared" si="4"/>
        <v>INFINITE 25 a 10</v>
      </c>
      <c r="CO50" s="44" t="s">
        <v>90</v>
      </c>
      <c r="CP50" s="46" t="s">
        <v>56</v>
      </c>
      <c r="CQ50" s="45">
        <v>57</v>
      </c>
      <c r="CR50" s="45">
        <v>58.23</v>
      </c>
      <c r="CS50" s="45">
        <v>59.46</v>
      </c>
      <c r="CT50" s="45">
        <v>60.61</v>
      </c>
      <c r="CU50" s="45">
        <v>72.83</v>
      </c>
      <c r="CV50" s="45">
        <v>73.53</v>
      </c>
      <c r="CW50" s="45">
        <v>74.33</v>
      </c>
      <c r="CX50" s="45">
        <v>75.03</v>
      </c>
      <c r="CZ50" s="43" t="str">
        <f t="shared" si="5"/>
        <v>PLATINUM6.001 a 7.000</v>
      </c>
      <c r="DA50" s="44" t="s">
        <v>61</v>
      </c>
      <c r="DB50" s="46" t="s">
        <v>82</v>
      </c>
      <c r="DC50" s="45">
        <v>28.69</v>
      </c>
      <c r="DD50" s="45">
        <v>29.28</v>
      </c>
      <c r="DE50" s="45">
        <v>29.9</v>
      </c>
      <c r="DG50" s="43" t="str">
        <f t="shared" si="6"/>
        <v>OUROColeta no mesmo dia4210-291 a 100</v>
      </c>
      <c r="DH50" s="43" t="s">
        <v>54</v>
      </c>
      <c r="DI50" s="70" t="s">
        <v>71</v>
      </c>
      <c r="DJ50" s="69" t="s">
        <v>72</v>
      </c>
      <c r="DK50" s="61" t="s">
        <v>105</v>
      </c>
      <c r="DL50" s="25" t="s">
        <v>106</v>
      </c>
      <c r="DR50" s="60" t="str">
        <f t="shared" si="7"/>
        <v>PLATINUM3.001 a 4.000</v>
      </c>
      <c r="DS50" s="44" t="s">
        <v>61</v>
      </c>
      <c r="DT50" s="44" t="s">
        <v>68</v>
      </c>
      <c r="DU50" s="45">
        <v>17.03</v>
      </c>
      <c r="DV50" s="45">
        <v>17.39</v>
      </c>
      <c r="DW50" s="45">
        <v>17.760000000000002</v>
      </c>
      <c r="DX50" s="45">
        <v>18.11</v>
      </c>
      <c r="DY50" s="45">
        <v>26.04</v>
      </c>
      <c r="DZ50" s="45">
        <v>26.3</v>
      </c>
      <c r="EA50" s="44">
        <v>26.57</v>
      </c>
      <c r="EB50" s="45">
        <v>26.85</v>
      </c>
      <c r="EC50" s="45">
        <v>44.06</v>
      </c>
      <c r="ED50" s="45">
        <v>58.53</v>
      </c>
      <c r="EE50" s="45">
        <v>82.37</v>
      </c>
      <c r="EF50" s="45">
        <v>99.92</v>
      </c>
      <c r="EG50" s="45">
        <v>68.33</v>
      </c>
      <c r="EH50" s="45">
        <v>83.74</v>
      </c>
      <c r="EI50" s="45">
        <v>108</v>
      </c>
      <c r="EJ50" s="45">
        <v>126.98</v>
      </c>
      <c r="EL50" s="43" t="str">
        <f t="shared" si="8"/>
        <v>PLATINUM7.001 a 8.000</v>
      </c>
      <c r="EM50" s="44" t="s">
        <v>61</v>
      </c>
      <c r="EN50" s="44" t="s">
        <v>86</v>
      </c>
      <c r="EO50" s="45">
        <v>26.17</v>
      </c>
      <c r="EP50" s="45">
        <v>27.3</v>
      </c>
      <c r="EQ50" s="45">
        <v>27.57</v>
      </c>
      <c r="ER50" s="45">
        <v>27.86</v>
      </c>
      <c r="ES50" s="45">
        <v>36.9</v>
      </c>
      <c r="ET50" s="45">
        <v>42.99</v>
      </c>
      <c r="EU50" s="45">
        <v>49.08</v>
      </c>
      <c r="EV50" s="45">
        <v>60.7</v>
      </c>
      <c r="EW50" s="45">
        <v>63.43</v>
      </c>
      <c r="EX50" s="45">
        <v>72.45</v>
      </c>
      <c r="EY50" s="45">
        <v>93.8</v>
      </c>
      <c r="EZ50" s="45">
        <v>116.88</v>
      </c>
    </row>
    <row r="51" spans="4:156" x14ac:dyDescent="0.2">
      <c r="D51" s="43" t="str">
        <f t="shared" si="0"/>
        <v>PLATINUM4.001 a 5.000</v>
      </c>
      <c r="E51" s="44" t="s">
        <v>61</v>
      </c>
      <c r="F51" s="44" t="s">
        <v>70</v>
      </c>
      <c r="G51" s="45">
        <v>16.73</v>
      </c>
      <c r="H51" s="45">
        <v>17.09</v>
      </c>
      <c r="I51" s="45">
        <v>17.440000000000001</v>
      </c>
      <c r="J51" s="45">
        <v>17.79</v>
      </c>
      <c r="K51" s="45">
        <v>26.91</v>
      </c>
      <c r="L51" s="45">
        <v>27.18</v>
      </c>
      <c r="M51" s="45">
        <v>27.47</v>
      </c>
      <c r="N51" s="45">
        <v>27.73</v>
      </c>
      <c r="O51" s="45">
        <v>47.72</v>
      </c>
      <c r="P51" s="45">
        <v>64.42</v>
      </c>
      <c r="Q51" s="45">
        <v>90.67</v>
      </c>
      <c r="R51" s="45">
        <v>109.74</v>
      </c>
      <c r="S51" s="45">
        <v>68.41</v>
      </c>
      <c r="T51" s="45">
        <v>83.24</v>
      </c>
      <c r="U51" s="45">
        <v>105.7</v>
      </c>
      <c r="V51" s="45">
        <v>122.95</v>
      </c>
      <c r="W51" s="45">
        <v>81.44</v>
      </c>
      <c r="X51" s="45">
        <v>99.1</v>
      </c>
      <c r="Y51" s="45">
        <v>125.84</v>
      </c>
      <c r="Z51" s="45">
        <v>146.37</v>
      </c>
      <c r="AB51" s="43" t="str">
        <f t="shared" si="1"/>
        <v>PLATINUM8.001 a 9.000</v>
      </c>
      <c r="AC51" s="44" t="s">
        <v>61</v>
      </c>
      <c r="AD51" s="44" t="s">
        <v>91</v>
      </c>
      <c r="AE51" s="45">
        <v>27.3</v>
      </c>
      <c r="AF51" s="45">
        <v>28.46</v>
      </c>
      <c r="AG51" s="45">
        <v>28.75</v>
      </c>
      <c r="AH51" s="45">
        <v>29.04</v>
      </c>
      <c r="AI51" s="45">
        <v>39.340000000000003</v>
      </c>
      <c r="AJ51" s="45">
        <v>45.25</v>
      </c>
      <c r="AK51" s="45">
        <v>51.63</v>
      </c>
      <c r="AL51" s="45">
        <v>63.92</v>
      </c>
      <c r="AM51" s="45">
        <v>57.56</v>
      </c>
      <c r="AN51" s="45">
        <v>64.62</v>
      </c>
      <c r="AO51" s="45">
        <v>82.98</v>
      </c>
      <c r="AP51" s="45">
        <v>103.44</v>
      </c>
      <c r="AQ51" s="45">
        <v>66.94</v>
      </c>
      <c r="AR51" s="45">
        <v>75.150000000000006</v>
      </c>
      <c r="AS51" s="45">
        <v>96.49</v>
      </c>
      <c r="AT51" s="45">
        <v>120.28</v>
      </c>
      <c r="BP51" s="43" t="str">
        <f t="shared" si="3"/>
        <v>PLATINUM4.001 a 5.000</v>
      </c>
      <c r="BQ51" s="44" t="s">
        <v>61</v>
      </c>
      <c r="BR51" s="44" t="s">
        <v>70</v>
      </c>
      <c r="BS51" s="45">
        <v>38.65</v>
      </c>
      <c r="BT51" s="45">
        <v>39.47</v>
      </c>
      <c r="BU51" s="45">
        <v>40.299999999999997</v>
      </c>
      <c r="BV51" s="45">
        <v>41.12</v>
      </c>
      <c r="BW51" s="45">
        <v>44.71</v>
      </c>
      <c r="BX51" s="45">
        <v>45.17</v>
      </c>
      <c r="BY51" s="45">
        <v>45.62</v>
      </c>
      <c r="BZ51" s="45">
        <v>46.08</v>
      </c>
      <c r="CA51" s="45">
        <v>84.16</v>
      </c>
      <c r="CB51" s="45">
        <v>126.14</v>
      </c>
      <c r="CC51" s="45">
        <v>154.38</v>
      </c>
      <c r="CD51" s="45">
        <v>182.62</v>
      </c>
      <c r="CE51" s="45">
        <v>102.59</v>
      </c>
      <c r="CF51" s="45">
        <v>146.03</v>
      </c>
      <c r="CG51" s="45">
        <v>173.92</v>
      </c>
      <c r="CH51" s="45">
        <v>201.81</v>
      </c>
      <c r="CI51" s="45">
        <v>122.13</v>
      </c>
      <c r="CJ51" s="45">
        <v>173.84</v>
      </c>
      <c r="CK51" s="45">
        <v>207.05</v>
      </c>
      <c r="CL51" s="45">
        <v>240.25</v>
      </c>
      <c r="CN51" s="43" t="str">
        <f t="shared" si="4"/>
        <v>INFINITE 2Kg Adicional</v>
      </c>
      <c r="CO51" s="44" t="s">
        <v>90</v>
      </c>
      <c r="CP51" s="46" t="s">
        <v>63</v>
      </c>
      <c r="CQ51" s="45">
        <v>5.54</v>
      </c>
      <c r="CR51" s="45">
        <v>5.72</v>
      </c>
      <c r="CS51" s="45">
        <v>5.8</v>
      </c>
      <c r="CT51" s="45">
        <v>5.89</v>
      </c>
      <c r="CU51" s="45">
        <v>7.39</v>
      </c>
      <c r="CV51" s="45">
        <v>7.48</v>
      </c>
      <c r="CW51" s="45">
        <v>7.56</v>
      </c>
      <c r="CX51" s="45">
        <v>7.56</v>
      </c>
      <c r="CZ51" s="43" t="str">
        <f t="shared" si="5"/>
        <v>PLATINUM7.001 a 8.000</v>
      </c>
      <c r="DA51" s="44" t="s">
        <v>61</v>
      </c>
      <c r="DB51" s="46" t="s">
        <v>86</v>
      </c>
      <c r="DC51" s="45">
        <v>37.049999999999997</v>
      </c>
      <c r="DD51" s="45">
        <v>37.81</v>
      </c>
      <c r="DE51" s="45">
        <v>38.61</v>
      </c>
      <c r="DG51" s="43" t="str">
        <f t="shared" si="6"/>
        <v>OUROColeta no mesmo dia4210-2Mais de 100</v>
      </c>
      <c r="DH51" s="43" t="s">
        <v>54</v>
      </c>
      <c r="DI51" s="70" t="s">
        <v>71</v>
      </c>
      <c r="DJ51" s="69" t="s">
        <v>72</v>
      </c>
      <c r="DK51" s="59" t="s">
        <v>108</v>
      </c>
      <c r="DL51" s="22" t="s">
        <v>109</v>
      </c>
      <c r="DR51" s="60" t="str">
        <f t="shared" si="7"/>
        <v>PLATINUM4.001 a 5.000</v>
      </c>
      <c r="DS51" s="44" t="s">
        <v>61</v>
      </c>
      <c r="DT51" s="44" t="s">
        <v>70</v>
      </c>
      <c r="DU51" s="45">
        <v>18.2</v>
      </c>
      <c r="DV51" s="45">
        <v>18.59</v>
      </c>
      <c r="DW51" s="45">
        <v>18.97</v>
      </c>
      <c r="DX51" s="45">
        <v>19.350000000000001</v>
      </c>
      <c r="DY51" s="45">
        <v>27.93</v>
      </c>
      <c r="DZ51" s="45">
        <v>28.21</v>
      </c>
      <c r="EA51" s="44">
        <v>28.5</v>
      </c>
      <c r="EB51" s="45">
        <v>28.78</v>
      </c>
      <c r="EC51" s="45">
        <v>48.53</v>
      </c>
      <c r="ED51" s="45">
        <v>64.569999999999993</v>
      </c>
      <c r="EE51" s="45">
        <v>90.89</v>
      </c>
      <c r="EF51" s="45">
        <v>110.2</v>
      </c>
      <c r="EG51" s="45">
        <v>82.51</v>
      </c>
      <c r="EH51" s="45">
        <v>99.42</v>
      </c>
      <c r="EI51" s="45">
        <v>126.15</v>
      </c>
      <c r="EJ51" s="45">
        <v>146.93</v>
      </c>
      <c r="EL51" s="43" t="str">
        <f t="shared" si="8"/>
        <v>PLATINUM8.001 a 9.000</v>
      </c>
      <c r="EM51" s="44" t="s">
        <v>61</v>
      </c>
      <c r="EN51" s="44" t="s">
        <v>91</v>
      </c>
      <c r="EO51" s="45">
        <v>27.05</v>
      </c>
      <c r="EP51" s="45">
        <v>28.21</v>
      </c>
      <c r="EQ51" s="45">
        <v>28.49</v>
      </c>
      <c r="ER51" s="45">
        <v>28.77</v>
      </c>
      <c r="ES51" s="45">
        <v>38.909999999999997</v>
      </c>
      <c r="ET51" s="45">
        <v>45.14</v>
      </c>
      <c r="EU51" s="45">
        <v>51.53</v>
      </c>
      <c r="EV51" s="45">
        <v>63.75</v>
      </c>
      <c r="EW51" s="45">
        <v>65.739999999999995</v>
      </c>
      <c r="EX51" s="45">
        <v>74.73</v>
      </c>
      <c r="EY51" s="45">
        <v>96.3</v>
      </c>
      <c r="EZ51" s="45">
        <v>119.99</v>
      </c>
    </row>
    <row r="52" spans="4:156" x14ac:dyDescent="0.2">
      <c r="D52" s="43" t="str">
        <f t="shared" si="0"/>
        <v>PLATINUM5.001 a 6.000</v>
      </c>
      <c r="E52" s="44" t="s">
        <v>61</v>
      </c>
      <c r="F52" s="44" t="s">
        <v>76</v>
      </c>
      <c r="G52" s="45">
        <v>17.77</v>
      </c>
      <c r="H52" s="45">
        <v>18.149999999999999</v>
      </c>
      <c r="I52" s="45">
        <v>18.54</v>
      </c>
      <c r="J52" s="45">
        <v>18.920000000000002</v>
      </c>
      <c r="K52" s="45">
        <v>29.06</v>
      </c>
      <c r="L52" s="45">
        <v>29.37</v>
      </c>
      <c r="M52" s="45">
        <v>29.66</v>
      </c>
      <c r="N52" s="45">
        <v>29.96</v>
      </c>
      <c r="O52" s="45">
        <v>52.32</v>
      </c>
      <c r="P52" s="45">
        <v>70.63</v>
      </c>
      <c r="Q52" s="45">
        <v>99.4</v>
      </c>
      <c r="R52" s="45">
        <v>120.31</v>
      </c>
      <c r="S52" s="45">
        <v>72.28</v>
      </c>
      <c r="T52" s="45">
        <v>88.47</v>
      </c>
      <c r="U52" s="45">
        <v>113.04</v>
      </c>
      <c r="V52" s="45">
        <v>131.85</v>
      </c>
      <c r="W52" s="45">
        <v>86.05</v>
      </c>
      <c r="X52" s="45">
        <v>105.32</v>
      </c>
      <c r="Y52" s="45">
        <v>134.57</v>
      </c>
      <c r="Z52" s="45">
        <v>156.96</v>
      </c>
      <c r="AB52" s="43" t="str">
        <f t="shared" si="1"/>
        <v>PLATINUM9.001 a 10.000</v>
      </c>
      <c r="AC52" s="44" t="s">
        <v>61</v>
      </c>
      <c r="AD52" s="44" t="s">
        <v>95</v>
      </c>
      <c r="AE52" s="45">
        <v>27.85</v>
      </c>
      <c r="AF52" s="45">
        <v>29.04</v>
      </c>
      <c r="AG52" s="45">
        <v>29.33</v>
      </c>
      <c r="AH52" s="45">
        <v>29.62</v>
      </c>
      <c r="AI52" s="45">
        <v>40.659999999999997</v>
      </c>
      <c r="AJ52" s="45">
        <v>46.76</v>
      </c>
      <c r="AK52" s="45">
        <v>53.37</v>
      </c>
      <c r="AL52" s="45">
        <v>66.08</v>
      </c>
      <c r="AM52" s="45">
        <v>58.71</v>
      </c>
      <c r="AN52" s="45">
        <v>65.930000000000007</v>
      </c>
      <c r="AO52" s="45">
        <v>84.47</v>
      </c>
      <c r="AP52" s="45">
        <v>105.28</v>
      </c>
      <c r="AQ52" s="45">
        <v>68.260000000000005</v>
      </c>
      <c r="AR52" s="45">
        <v>76.650000000000006</v>
      </c>
      <c r="AS52" s="45">
        <v>98.23</v>
      </c>
      <c r="AT52" s="45">
        <v>122.42</v>
      </c>
      <c r="BP52" s="43" t="str">
        <f t="shared" si="3"/>
        <v>PLATINUM5.001 a 6.000</v>
      </c>
      <c r="BQ52" s="44" t="s">
        <v>61</v>
      </c>
      <c r="BR52" s="44" t="s">
        <v>76</v>
      </c>
      <c r="BS52" s="45">
        <v>41.34</v>
      </c>
      <c r="BT52" s="45">
        <v>42.23</v>
      </c>
      <c r="BU52" s="45">
        <v>43.11</v>
      </c>
      <c r="BV52" s="45">
        <v>43.98</v>
      </c>
      <c r="BW52" s="45">
        <v>48.31</v>
      </c>
      <c r="BX52" s="45">
        <v>48.81</v>
      </c>
      <c r="BY52" s="45">
        <v>49.31</v>
      </c>
      <c r="BZ52" s="45">
        <v>49.81</v>
      </c>
      <c r="CA52" s="45">
        <v>93.5</v>
      </c>
      <c r="CB52" s="45">
        <v>140.55000000000001</v>
      </c>
      <c r="CC52" s="45">
        <v>171.99</v>
      </c>
      <c r="CD52" s="45">
        <v>203.43</v>
      </c>
      <c r="CE52" s="45">
        <v>114.05</v>
      </c>
      <c r="CF52" s="45">
        <v>164.54</v>
      </c>
      <c r="CG52" s="45">
        <v>196.56</v>
      </c>
      <c r="CH52" s="45">
        <v>228.58</v>
      </c>
      <c r="CI52" s="45">
        <v>135.78</v>
      </c>
      <c r="CJ52" s="45">
        <v>195.88</v>
      </c>
      <c r="CK52" s="45">
        <v>234</v>
      </c>
      <c r="CL52" s="45">
        <v>272.12</v>
      </c>
      <c r="CN52" s="43" t="str">
        <f t="shared" si="4"/>
        <v>Peso (Kg)</v>
      </c>
      <c r="CP52" s="46" t="s">
        <v>33</v>
      </c>
      <c r="CQ52" s="45" t="s">
        <v>12</v>
      </c>
      <c r="CR52" s="45" t="s">
        <v>13</v>
      </c>
      <c r="CS52" s="45" t="s">
        <v>14</v>
      </c>
      <c r="CT52" s="45" t="s">
        <v>15</v>
      </c>
      <c r="CU52" s="45" t="s">
        <v>16</v>
      </c>
      <c r="CV52" s="45" t="s">
        <v>17</v>
      </c>
      <c r="CW52" s="45" t="s">
        <v>18</v>
      </c>
      <c r="CX52" s="45" t="s">
        <v>19</v>
      </c>
      <c r="CZ52" s="43" t="str">
        <f t="shared" si="5"/>
        <v>PLATINUM8.001 a 9.000</v>
      </c>
      <c r="DA52" s="44" t="s">
        <v>61</v>
      </c>
      <c r="DB52" s="46" t="s">
        <v>91</v>
      </c>
      <c r="DC52" s="45">
        <v>47.88</v>
      </c>
      <c r="DD52" s="45">
        <v>48.87</v>
      </c>
      <c r="DE52" s="45">
        <v>49.89</v>
      </c>
      <c r="DG52" s="43" t="str">
        <f t="shared" si="6"/>
        <v>OUROColeta no mesmo dia7790-9Unitizador</v>
      </c>
      <c r="DH52" s="43" t="s">
        <v>54</v>
      </c>
      <c r="DI52" s="70" t="s">
        <v>71</v>
      </c>
      <c r="DJ52" s="22" t="s">
        <v>111</v>
      </c>
      <c r="DK52" s="61" t="s">
        <v>112</v>
      </c>
      <c r="DL52" s="25" t="s">
        <v>113</v>
      </c>
      <c r="DR52" s="60" t="str">
        <f t="shared" si="7"/>
        <v>PLATINUM5.001 a 6.000</v>
      </c>
      <c r="DS52" s="44" t="s">
        <v>61</v>
      </c>
      <c r="DT52" s="44" t="s">
        <v>76</v>
      </c>
      <c r="DU52" s="45">
        <v>18.52</v>
      </c>
      <c r="DV52" s="45">
        <v>18.920000000000002</v>
      </c>
      <c r="DW52" s="45">
        <v>19.3</v>
      </c>
      <c r="DX52" s="45">
        <v>19.690000000000001</v>
      </c>
      <c r="DY52" s="45">
        <v>28.67</v>
      </c>
      <c r="DZ52" s="45">
        <v>28.98</v>
      </c>
      <c r="EA52" s="44">
        <v>29.26</v>
      </c>
      <c r="EB52" s="45">
        <v>29.57</v>
      </c>
      <c r="EC52" s="45">
        <v>52.01</v>
      </c>
      <c r="ED52" s="45">
        <v>70.569999999999993</v>
      </c>
      <c r="EE52" s="45">
        <v>99.31</v>
      </c>
      <c r="EF52" s="45">
        <v>120.13</v>
      </c>
      <c r="EG52" s="45">
        <v>85.65</v>
      </c>
      <c r="EH52" s="45">
        <v>105.2</v>
      </c>
      <c r="EI52" s="45">
        <v>134.46</v>
      </c>
      <c r="EJ52" s="45">
        <v>156.75</v>
      </c>
      <c r="EL52" s="43" t="str">
        <f t="shared" si="8"/>
        <v>PLATINUM9.001 a 10.000</v>
      </c>
      <c r="EM52" s="44" t="s">
        <v>61</v>
      </c>
      <c r="EN52" s="44" t="s">
        <v>95</v>
      </c>
      <c r="EO52" s="45">
        <v>27.55</v>
      </c>
      <c r="EP52" s="45">
        <v>28.72</v>
      </c>
      <c r="EQ52" s="45">
        <v>29.02</v>
      </c>
      <c r="ER52" s="45">
        <v>29.31</v>
      </c>
      <c r="ES52" s="45">
        <v>40.130000000000003</v>
      </c>
      <c r="ET52" s="45">
        <v>46.64</v>
      </c>
      <c r="EU52" s="45">
        <v>53.25</v>
      </c>
      <c r="EV52" s="45">
        <v>65.87</v>
      </c>
      <c r="EW52" s="45">
        <v>66.84</v>
      </c>
      <c r="EX52" s="45">
        <v>76.16</v>
      </c>
      <c r="EY52" s="45">
        <v>98</v>
      </c>
      <c r="EZ52" s="45">
        <v>122.07</v>
      </c>
    </row>
    <row r="53" spans="4:156" ht="25.5" x14ac:dyDescent="0.2">
      <c r="D53" s="43" t="str">
        <f t="shared" si="0"/>
        <v>PLATINUM6.001 a 7.000</v>
      </c>
      <c r="E53" s="44" t="s">
        <v>61</v>
      </c>
      <c r="F53" s="44" t="s">
        <v>82</v>
      </c>
      <c r="G53" s="45">
        <v>18.899999999999999</v>
      </c>
      <c r="H53" s="45">
        <v>19.3</v>
      </c>
      <c r="I53" s="45">
        <v>19.7</v>
      </c>
      <c r="J53" s="45">
        <v>20.100000000000001</v>
      </c>
      <c r="K53" s="45">
        <v>31.12</v>
      </c>
      <c r="L53" s="45">
        <v>31.43</v>
      </c>
      <c r="M53" s="45">
        <v>31.77</v>
      </c>
      <c r="N53" s="45">
        <v>32.090000000000003</v>
      </c>
      <c r="O53" s="45">
        <v>57.73</v>
      </c>
      <c r="P53" s="45">
        <v>77.930000000000007</v>
      </c>
      <c r="Q53" s="45">
        <v>109.68</v>
      </c>
      <c r="R53" s="45">
        <v>132.77000000000001</v>
      </c>
      <c r="S53" s="45">
        <v>76.83</v>
      </c>
      <c r="T53" s="45">
        <v>94.61</v>
      </c>
      <c r="U53" s="45">
        <v>121.67</v>
      </c>
      <c r="V53" s="45">
        <v>142.29</v>
      </c>
      <c r="W53" s="45">
        <v>91.47</v>
      </c>
      <c r="X53" s="45">
        <v>112.63</v>
      </c>
      <c r="Y53" s="45">
        <v>144.84</v>
      </c>
      <c r="Z53" s="45">
        <v>169.39</v>
      </c>
      <c r="AB53" s="43" t="str">
        <f t="shared" si="1"/>
        <v>PLATINUMKg Adicional</v>
      </c>
      <c r="AC53" s="44" t="s">
        <v>61</v>
      </c>
      <c r="AD53" s="44" t="s">
        <v>63</v>
      </c>
      <c r="AE53" s="45">
        <v>3.46</v>
      </c>
      <c r="AF53" s="45">
        <v>3.61</v>
      </c>
      <c r="AG53" s="45">
        <v>3.63</v>
      </c>
      <c r="AH53" s="45">
        <v>3.68</v>
      </c>
      <c r="AI53" s="45">
        <v>5.04</v>
      </c>
      <c r="AJ53" s="45">
        <v>5.8</v>
      </c>
      <c r="AK53" s="45">
        <v>6.62</v>
      </c>
      <c r="AL53" s="45">
        <v>8.19</v>
      </c>
      <c r="AM53" s="45">
        <v>7.27</v>
      </c>
      <c r="AN53" s="45">
        <v>8.18</v>
      </c>
      <c r="AO53" s="45">
        <v>10.47</v>
      </c>
      <c r="AP53" s="45">
        <v>13.05</v>
      </c>
      <c r="AQ53" s="45">
        <v>8.4499999999999993</v>
      </c>
      <c r="AR53" s="45">
        <v>9.51</v>
      </c>
      <c r="AS53" s="45">
        <v>12.17</v>
      </c>
      <c r="AT53" s="45">
        <v>15.18</v>
      </c>
      <c r="BP53" s="43" t="str">
        <f t="shared" si="3"/>
        <v>PLATINUM6.001 a 7.000</v>
      </c>
      <c r="BQ53" s="44" t="s">
        <v>61</v>
      </c>
      <c r="BR53" s="44" t="s">
        <v>82</v>
      </c>
      <c r="BS53" s="45">
        <v>44.58</v>
      </c>
      <c r="BT53" s="45">
        <v>45.53</v>
      </c>
      <c r="BU53" s="45">
        <v>46.47</v>
      </c>
      <c r="BV53" s="45">
        <v>47.42</v>
      </c>
      <c r="BW53" s="45">
        <v>51.36</v>
      </c>
      <c r="BX53" s="45">
        <v>51.9</v>
      </c>
      <c r="BY53" s="45">
        <v>52.42</v>
      </c>
      <c r="BZ53" s="45">
        <v>52.96</v>
      </c>
      <c r="CA53" s="45">
        <v>102.85</v>
      </c>
      <c r="CB53" s="45">
        <v>154.66999999999999</v>
      </c>
      <c r="CC53" s="45">
        <v>189.3</v>
      </c>
      <c r="CD53" s="45">
        <v>223.93</v>
      </c>
      <c r="CE53" s="45">
        <v>125.43</v>
      </c>
      <c r="CF53" s="45">
        <v>182.66</v>
      </c>
      <c r="CG53" s="45">
        <v>218.84</v>
      </c>
      <c r="CH53" s="45">
        <v>255.03</v>
      </c>
      <c r="CI53" s="45">
        <v>149.32</v>
      </c>
      <c r="CJ53" s="45">
        <v>217.45</v>
      </c>
      <c r="CK53" s="45">
        <v>260.52999999999997</v>
      </c>
      <c r="CL53" s="45">
        <v>303.61</v>
      </c>
      <c r="CN53" s="43" t="str">
        <f t="shared" si="4"/>
        <v>INFINITE 3Até 1</v>
      </c>
      <c r="CO53" s="44" t="s">
        <v>94</v>
      </c>
      <c r="CP53" s="46" t="s">
        <v>42</v>
      </c>
      <c r="CQ53" s="45">
        <v>29.47</v>
      </c>
      <c r="CR53" s="45">
        <v>30.08</v>
      </c>
      <c r="CS53" s="45">
        <v>30.7</v>
      </c>
      <c r="CT53" s="45">
        <v>31.31</v>
      </c>
      <c r="CU53" s="45">
        <v>41.96</v>
      </c>
      <c r="CV53" s="45">
        <v>42.4</v>
      </c>
      <c r="CW53" s="45">
        <v>42.84</v>
      </c>
      <c r="CX53" s="45">
        <v>43.19</v>
      </c>
      <c r="CZ53" s="43" t="str">
        <f t="shared" si="5"/>
        <v>PLATINUM9.001 a 10.000</v>
      </c>
      <c r="DA53" s="44" t="s">
        <v>61</v>
      </c>
      <c r="DB53" s="46" t="s">
        <v>95</v>
      </c>
      <c r="DC53" s="45">
        <v>61.18</v>
      </c>
      <c r="DD53" s="45">
        <v>62.44</v>
      </c>
      <c r="DE53" s="45">
        <v>63.75</v>
      </c>
      <c r="DG53" s="43" t="str">
        <f t="shared" si="6"/>
        <v>ServiçoCódigoQtde de objetos</v>
      </c>
      <c r="DI53" s="28" t="s">
        <v>34</v>
      </c>
      <c r="DJ53" s="28" t="s">
        <v>35</v>
      </c>
      <c r="DK53" s="29" t="s">
        <v>36</v>
      </c>
      <c r="DL53" s="30" t="s">
        <v>37</v>
      </c>
      <c r="DR53" s="60" t="str">
        <f t="shared" si="7"/>
        <v>PLATINUM6.001 a 7.000</v>
      </c>
      <c r="DS53" s="44" t="s">
        <v>61</v>
      </c>
      <c r="DT53" s="44" t="s">
        <v>82</v>
      </c>
      <c r="DU53" s="45">
        <v>18.850000000000001</v>
      </c>
      <c r="DV53" s="45">
        <v>19.25</v>
      </c>
      <c r="DW53" s="45">
        <v>19.64</v>
      </c>
      <c r="DX53" s="45">
        <v>20.04</v>
      </c>
      <c r="DY53" s="45">
        <v>30.69</v>
      </c>
      <c r="DZ53" s="45">
        <v>30.99</v>
      </c>
      <c r="EA53" s="44">
        <v>31.33</v>
      </c>
      <c r="EB53" s="45">
        <v>31.64</v>
      </c>
      <c r="EC53" s="45">
        <v>57.37</v>
      </c>
      <c r="ED53" s="45">
        <v>77.86</v>
      </c>
      <c r="EE53" s="45">
        <v>109.58</v>
      </c>
      <c r="EF53" s="45">
        <v>132.56</v>
      </c>
      <c r="EG53" s="45">
        <v>91.03</v>
      </c>
      <c r="EH53" s="45">
        <v>112.49</v>
      </c>
      <c r="EI53" s="45">
        <v>144.71</v>
      </c>
      <c r="EJ53" s="45">
        <v>169.15</v>
      </c>
      <c r="EL53" s="43" t="str">
        <f t="shared" si="8"/>
        <v>PLATINUMKg Adicional</v>
      </c>
      <c r="EM53" s="44" t="s">
        <v>61</v>
      </c>
      <c r="EN53" s="44" t="s">
        <v>63</v>
      </c>
      <c r="EO53" s="45">
        <v>3.41</v>
      </c>
      <c r="EP53" s="45">
        <v>3.56</v>
      </c>
      <c r="EQ53" s="45">
        <v>3.59</v>
      </c>
      <c r="ER53" s="45">
        <v>3.63</v>
      </c>
      <c r="ES53" s="45">
        <v>4.97</v>
      </c>
      <c r="ET53" s="45">
        <v>5.78</v>
      </c>
      <c r="EU53" s="45">
        <v>6.61</v>
      </c>
      <c r="EV53" s="45">
        <v>8.16</v>
      </c>
      <c r="EW53" s="45">
        <v>8.25</v>
      </c>
      <c r="EX53" s="45">
        <v>9.44</v>
      </c>
      <c r="EY53" s="45">
        <v>12.14</v>
      </c>
      <c r="EZ53" s="45">
        <v>15.13</v>
      </c>
    </row>
    <row r="54" spans="4:156" x14ac:dyDescent="0.2">
      <c r="D54" s="43" t="str">
        <f t="shared" si="0"/>
        <v>PLATINUM7.001 a 8.000</v>
      </c>
      <c r="E54" s="44" t="s">
        <v>61</v>
      </c>
      <c r="F54" s="44" t="s">
        <v>86</v>
      </c>
      <c r="G54" s="45">
        <v>19.97</v>
      </c>
      <c r="H54" s="45">
        <v>20.399999999999999</v>
      </c>
      <c r="I54" s="45">
        <v>20.83</v>
      </c>
      <c r="J54" s="45">
        <v>21.25</v>
      </c>
      <c r="K54" s="45">
        <v>33.28</v>
      </c>
      <c r="L54" s="45">
        <v>33.64</v>
      </c>
      <c r="M54" s="45">
        <v>33.97</v>
      </c>
      <c r="N54" s="45">
        <v>34.32</v>
      </c>
      <c r="O54" s="45">
        <v>63.23</v>
      </c>
      <c r="P54" s="45">
        <v>85.38</v>
      </c>
      <c r="Q54" s="45">
        <v>120.15</v>
      </c>
      <c r="R54" s="45">
        <v>145.46</v>
      </c>
      <c r="S54" s="45">
        <v>85.51</v>
      </c>
      <c r="T54" s="45">
        <v>104.91</v>
      </c>
      <c r="U54" s="45">
        <v>134.54</v>
      </c>
      <c r="V54" s="45">
        <v>157.01</v>
      </c>
      <c r="W54" s="45">
        <v>101.79</v>
      </c>
      <c r="X54" s="45">
        <v>124.89</v>
      </c>
      <c r="Y54" s="45">
        <v>160.16999999999999</v>
      </c>
      <c r="Z54" s="45">
        <v>186.92</v>
      </c>
      <c r="AB54" s="43" t="str">
        <f t="shared" si="1"/>
        <v>Peso (g)</v>
      </c>
      <c r="AD54" s="44" t="s">
        <v>32</v>
      </c>
      <c r="AE54" s="45" t="s">
        <v>16</v>
      </c>
      <c r="AF54" s="45" t="s">
        <v>17</v>
      </c>
      <c r="AG54" s="45" t="s">
        <v>18</v>
      </c>
      <c r="AH54" s="45" t="s">
        <v>19</v>
      </c>
      <c r="AI54" s="45" t="s">
        <v>20</v>
      </c>
      <c r="AJ54" s="45" t="s">
        <v>21</v>
      </c>
      <c r="AK54" s="45" t="s">
        <v>22</v>
      </c>
      <c r="AL54" s="45" t="s">
        <v>23</v>
      </c>
      <c r="AM54" s="45" t="s">
        <v>24</v>
      </c>
      <c r="AN54" s="45" t="s">
        <v>25</v>
      </c>
      <c r="AO54" s="45" t="s">
        <v>26</v>
      </c>
      <c r="AP54" s="45" t="s">
        <v>27</v>
      </c>
      <c r="AQ54" s="45" t="s">
        <v>28</v>
      </c>
      <c r="AR54" s="45" t="s">
        <v>29</v>
      </c>
      <c r="AS54" s="45" t="s">
        <v>30</v>
      </c>
      <c r="AT54" s="45" t="s">
        <v>31</v>
      </c>
      <c r="BP54" s="43" t="str">
        <f t="shared" si="3"/>
        <v>PLATINUM7.001 a 8.000</v>
      </c>
      <c r="BQ54" s="44" t="s">
        <v>61</v>
      </c>
      <c r="BR54" s="44" t="s">
        <v>86</v>
      </c>
      <c r="BS54" s="45">
        <v>47.26</v>
      </c>
      <c r="BT54" s="45">
        <v>48.27</v>
      </c>
      <c r="BU54" s="45">
        <v>49.27</v>
      </c>
      <c r="BV54" s="45">
        <v>50.28</v>
      </c>
      <c r="BW54" s="45">
        <v>54.97</v>
      </c>
      <c r="BX54" s="45">
        <v>55.54</v>
      </c>
      <c r="BY54" s="45">
        <v>56.11</v>
      </c>
      <c r="BZ54" s="45">
        <v>56.68</v>
      </c>
      <c r="CA54" s="45">
        <v>112.21</v>
      </c>
      <c r="CB54" s="45">
        <v>168.5</v>
      </c>
      <c r="CC54" s="45">
        <v>206.57</v>
      </c>
      <c r="CD54" s="45">
        <v>244.64</v>
      </c>
      <c r="CE54" s="45">
        <v>136.81</v>
      </c>
      <c r="CF54" s="45">
        <v>201.89</v>
      </c>
      <c r="CG54" s="45">
        <v>241.76</v>
      </c>
      <c r="CH54" s="45">
        <v>281.64</v>
      </c>
      <c r="CI54" s="45">
        <v>162.87</v>
      </c>
      <c r="CJ54" s="45">
        <v>240.35</v>
      </c>
      <c r="CK54" s="45">
        <v>287.81</v>
      </c>
      <c r="CL54" s="45">
        <v>335.28</v>
      </c>
      <c r="CN54" s="43" t="str">
        <f t="shared" si="4"/>
        <v>INFINITE 31 a 5</v>
      </c>
      <c r="CO54" s="44" t="s">
        <v>94</v>
      </c>
      <c r="CP54" s="46" t="s">
        <v>51</v>
      </c>
      <c r="CQ54" s="45">
        <v>38.44</v>
      </c>
      <c r="CR54" s="45">
        <v>39.229999999999997</v>
      </c>
      <c r="CS54" s="45">
        <v>40.03</v>
      </c>
      <c r="CT54" s="45">
        <v>40.82</v>
      </c>
      <c r="CU54" s="45">
        <v>53.57</v>
      </c>
      <c r="CV54" s="45">
        <v>54.1</v>
      </c>
      <c r="CW54" s="45">
        <v>54.63</v>
      </c>
      <c r="CX54" s="45">
        <v>55.15</v>
      </c>
      <c r="CZ54" s="43" t="str">
        <f t="shared" si="5"/>
        <v>Peso (g)</v>
      </c>
      <c r="DB54" s="46" t="s">
        <v>32</v>
      </c>
      <c r="DC54" s="45" t="s">
        <v>12</v>
      </c>
      <c r="DD54" s="45" t="s">
        <v>13</v>
      </c>
      <c r="DE54" s="45" t="s">
        <v>14</v>
      </c>
      <c r="DG54" s="43" t="str">
        <f t="shared" si="6"/>
        <v>PLATINUMColeta Agendada7789-50 a 10</v>
      </c>
      <c r="DH54" s="43" t="s">
        <v>61</v>
      </c>
      <c r="DI54" s="70" t="s">
        <v>43</v>
      </c>
      <c r="DJ54" s="68" t="s">
        <v>44</v>
      </c>
      <c r="DK54" s="59" t="s">
        <v>45</v>
      </c>
      <c r="DL54" s="22">
        <v>12.69</v>
      </c>
      <c r="DR54" s="60" t="str">
        <f t="shared" si="7"/>
        <v>PLATINUM7.001 a 8.000</v>
      </c>
      <c r="DS54" s="44" t="s">
        <v>61</v>
      </c>
      <c r="DT54" s="44" t="s">
        <v>86</v>
      </c>
      <c r="DU54" s="45">
        <v>19.18</v>
      </c>
      <c r="DV54" s="45">
        <v>19.59</v>
      </c>
      <c r="DW54" s="45">
        <v>19.989999999999998</v>
      </c>
      <c r="DX54" s="45">
        <v>20.39</v>
      </c>
      <c r="DY54" s="45">
        <v>32.880000000000003</v>
      </c>
      <c r="DZ54" s="45">
        <v>33.229999999999997</v>
      </c>
      <c r="EA54" s="44">
        <v>33.56</v>
      </c>
      <c r="EB54" s="45">
        <v>33.9</v>
      </c>
      <c r="EC54" s="45">
        <v>62.89</v>
      </c>
      <c r="ED54" s="45">
        <v>85.31</v>
      </c>
      <c r="EE54" s="45">
        <v>120.06</v>
      </c>
      <c r="EF54" s="45">
        <v>145.26</v>
      </c>
      <c r="EG54" s="45">
        <v>101.36</v>
      </c>
      <c r="EH54" s="45">
        <v>124.76</v>
      </c>
      <c r="EI54" s="45">
        <v>160.04</v>
      </c>
      <c r="EJ54" s="45">
        <v>186.68</v>
      </c>
      <c r="EL54" s="43" t="str">
        <f t="shared" si="8"/>
        <v>Peso (g)</v>
      </c>
      <c r="EN54" s="44" t="s">
        <v>32</v>
      </c>
      <c r="EO54" s="45" t="s">
        <v>16</v>
      </c>
      <c r="EP54" s="45" t="s">
        <v>17</v>
      </c>
      <c r="EQ54" s="45" t="s">
        <v>18</v>
      </c>
      <c r="ER54" s="45" t="s">
        <v>19</v>
      </c>
      <c r="ES54" s="45" t="s">
        <v>20</v>
      </c>
      <c r="ET54" s="45" t="s">
        <v>21</v>
      </c>
      <c r="EU54" s="45" t="s">
        <v>22</v>
      </c>
      <c r="EV54" s="45" t="s">
        <v>23</v>
      </c>
      <c r="EW54" s="45" t="s">
        <v>28</v>
      </c>
      <c r="EX54" s="45" t="s">
        <v>29</v>
      </c>
      <c r="EY54" s="45" t="s">
        <v>30</v>
      </c>
      <c r="EZ54" s="45" t="s">
        <v>31</v>
      </c>
    </row>
    <row r="55" spans="4:156" x14ac:dyDescent="0.2">
      <c r="D55" s="43" t="str">
        <f t="shared" si="0"/>
        <v>PLATINUM8.001 a 9.000</v>
      </c>
      <c r="E55" s="44" t="s">
        <v>61</v>
      </c>
      <c r="F55" s="44" t="s">
        <v>91</v>
      </c>
      <c r="G55" s="45">
        <v>20.63</v>
      </c>
      <c r="H55" s="45">
        <v>21.07</v>
      </c>
      <c r="I55" s="45">
        <v>21.51</v>
      </c>
      <c r="J55" s="45">
        <v>21.94</v>
      </c>
      <c r="K55" s="45">
        <v>35.46</v>
      </c>
      <c r="L55" s="45">
        <v>35.82</v>
      </c>
      <c r="M55" s="45">
        <v>36.200000000000003</v>
      </c>
      <c r="N55" s="45">
        <v>36.549999999999997</v>
      </c>
      <c r="O55" s="45">
        <v>68.760000000000005</v>
      </c>
      <c r="P55" s="45">
        <v>92.82</v>
      </c>
      <c r="Q55" s="45">
        <v>130.63</v>
      </c>
      <c r="R55" s="45">
        <v>158.13</v>
      </c>
      <c r="S55" s="45">
        <v>90.13</v>
      </c>
      <c r="T55" s="45">
        <v>111.17</v>
      </c>
      <c r="U55" s="45">
        <v>143.34</v>
      </c>
      <c r="V55" s="45">
        <v>167.64</v>
      </c>
      <c r="W55" s="45">
        <v>107.31</v>
      </c>
      <c r="X55" s="45">
        <v>132.35</v>
      </c>
      <c r="Y55" s="45">
        <v>170.64</v>
      </c>
      <c r="Z55" s="45">
        <v>199.58</v>
      </c>
      <c r="AB55" s="43" t="str">
        <f t="shared" si="1"/>
        <v>DIAMANTE 10 a 500</v>
      </c>
      <c r="AC55" s="44" t="s">
        <v>66</v>
      </c>
      <c r="AD55" s="44" t="s">
        <v>41</v>
      </c>
      <c r="AE55" s="45">
        <v>12.63</v>
      </c>
      <c r="AF55" s="45">
        <v>13.17</v>
      </c>
      <c r="AG55" s="45">
        <v>13.3</v>
      </c>
      <c r="AH55" s="45">
        <v>13.44</v>
      </c>
      <c r="AI55" s="45">
        <v>15.05</v>
      </c>
      <c r="AJ55" s="45">
        <v>16.86</v>
      </c>
      <c r="AK55" s="45">
        <v>18.809999999999999</v>
      </c>
      <c r="AL55" s="45">
        <v>22.58</v>
      </c>
      <c r="AM55" s="45">
        <v>15.49</v>
      </c>
      <c r="AN55" s="45">
        <v>18.739999999999998</v>
      </c>
      <c r="AO55" s="45">
        <v>31.46</v>
      </c>
      <c r="AP55" s="45">
        <v>43.19</v>
      </c>
      <c r="AQ55" s="45">
        <v>18.010000000000002</v>
      </c>
      <c r="AR55" s="45">
        <v>21.79</v>
      </c>
      <c r="AS55" s="45">
        <v>36.58</v>
      </c>
      <c r="AT55" s="45">
        <v>50.22</v>
      </c>
      <c r="BP55" s="43" t="str">
        <f t="shared" si="3"/>
        <v>PLATINUM8.001 a 9.000</v>
      </c>
      <c r="BQ55" s="44" t="s">
        <v>61</v>
      </c>
      <c r="BR55" s="44" t="s">
        <v>91</v>
      </c>
      <c r="BS55" s="45">
        <v>51.48</v>
      </c>
      <c r="BT55" s="45">
        <v>52.58</v>
      </c>
      <c r="BU55" s="45">
        <v>53.67</v>
      </c>
      <c r="BV55" s="45">
        <v>54.77</v>
      </c>
      <c r="BW55" s="45">
        <v>59.24</v>
      </c>
      <c r="BX55" s="45">
        <v>59.84</v>
      </c>
      <c r="BY55" s="45">
        <v>60.45</v>
      </c>
      <c r="BZ55" s="45">
        <v>61.07</v>
      </c>
      <c r="CA55" s="45">
        <v>122.32</v>
      </c>
      <c r="CB55" s="45">
        <v>185.39</v>
      </c>
      <c r="CC55" s="45">
        <v>225.84</v>
      </c>
      <c r="CD55" s="45">
        <v>266.3</v>
      </c>
      <c r="CE55" s="45">
        <v>150.19999999999999</v>
      </c>
      <c r="CF55" s="45">
        <v>224.34</v>
      </c>
      <c r="CG55" s="45">
        <v>267.20999999999998</v>
      </c>
      <c r="CH55" s="45">
        <v>310.08999999999997</v>
      </c>
      <c r="CI55" s="45">
        <v>178.81</v>
      </c>
      <c r="CJ55" s="45">
        <v>267.07</v>
      </c>
      <c r="CK55" s="45">
        <v>318.11</v>
      </c>
      <c r="CL55" s="45">
        <v>369.16</v>
      </c>
      <c r="CN55" s="43" t="str">
        <f t="shared" si="4"/>
        <v>INFINITE 35 a 10</v>
      </c>
      <c r="CO55" s="44" t="s">
        <v>94</v>
      </c>
      <c r="CP55" s="46" t="s">
        <v>56</v>
      </c>
      <c r="CQ55" s="45">
        <v>57</v>
      </c>
      <c r="CR55" s="45">
        <v>58.23</v>
      </c>
      <c r="CS55" s="45">
        <v>59.46</v>
      </c>
      <c r="CT55" s="45">
        <v>60.61</v>
      </c>
      <c r="CU55" s="45">
        <v>72.83</v>
      </c>
      <c r="CV55" s="45">
        <v>73.53</v>
      </c>
      <c r="CW55" s="45">
        <v>74.33</v>
      </c>
      <c r="CX55" s="45">
        <v>75.03</v>
      </c>
      <c r="CZ55" s="43" t="str">
        <f t="shared" si="5"/>
        <v>DIAMANTE 10 a 300</v>
      </c>
      <c r="DA55" s="44" t="s">
        <v>66</v>
      </c>
      <c r="DB55" s="46" t="s">
        <v>40</v>
      </c>
      <c r="DC55" s="45">
        <v>11.88</v>
      </c>
      <c r="DD55" s="45">
        <v>12.12</v>
      </c>
      <c r="DE55" s="45">
        <v>12.38</v>
      </c>
      <c r="DG55" s="43" t="str">
        <f t="shared" si="6"/>
        <v>PLATINUMColeta Agendada7789-5Mais de 10</v>
      </c>
      <c r="DH55" s="43" t="s">
        <v>61</v>
      </c>
      <c r="DI55" s="70" t="s">
        <v>43</v>
      </c>
      <c r="DJ55" s="68" t="s">
        <v>44</v>
      </c>
      <c r="DK55" s="61" t="s">
        <v>52</v>
      </c>
      <c r="DL55" s="22">
        <v>0</v>
      </c>
      <c r="DR55" s="60" t="str">
        <f t="shared" si="7"/>
        <v>PLATINUM8.001 a 9.000</v>
      </c>
      <c r="DS55" s="44" t="s">
        <v>61</v>
      </c>
      <c r="DT55" s="44" t="s">
        <v>91</v>
      </c>
      <c r="DU55" s="45">
        <v>19.95</v>
      </c>
      <c r="DV55" s="45">
        <v>20.37</v>
      </c>
      <c r="DW55" s="45">
        <v>20.8</v>
      </c>
      <c r="DX55" s="45">
        <v>21.21</v>
      </c>
      <c r="DY55" s="45">
        <v>34.96</v>
      </c>
      <c r="DZ55" s="45">
        <v>35.31</v>
      </c>
      <c r="EA55" s="44">
        <v>35.69</v>
      </c>
      <c r="EB55" s="45">
        <v>36.03</v>
      </c>
      <c r="EC55" s="45">
        <v>68.319999999999993</v>
      </c>
      <c r="ED55" s="45">
        <v>92.74</v>
      </c>
      <c r="EE55" s="45">
        <v>130.51</v>
      </c>
      <c r="EF55" s="45">
        <v>157.88</v>
      </c>
      <c r="EG55" s="45">
        <v>106.78</v>
      </c>
      <c r="EH55" s="45">
        <v>132.19</v>
      </c>
      <c r="EI55" s="45">
        <v>170.48</v>
      </c>
      <c r="EJ55" s="45">
        <v>199.29</v>
      </c>
      <c r="EL55" s="43" t="str">
        <f t="shared" si="8"/>
        <v>DIAMANTE 10 a 500</v>
      </c>
      <c r="EM55" s="44" t="s">
        <v>66</v>
      </c>
      <c r="EN55" s="44" t="s">
        <v>41</v>
      </c>
      <c r="EO55" s="45">
        <v>12.63</v>
      </c>
      <c r="EP55" s="45">
        <v>13.06</v>
      </c>
      <c r="EQ55" s="45">
        <v>13.16</v>
      </c>
      <c r="ER55" s="45">
        <v>13.41</v>
      </c>
      <c r="ES55" s="45">
        <v>15.02</v>
      </c>
      <c r="ET55" s="45">
        <v>16.82</v>
      </c>
      <c r="EU55" s="45">
        <v>18.5</v>
      </c>
      <c r="EV55" s="45">
        <v>22.47</v>
      </c>
      <c r="EW55" s="45">
        <v>17.98</v>
      </c>
      <c r="EX55" s="45">
        <v>21.74</v>
      </c>
      <c r="EY55" s="45">
        <v>36.58</v>
      </c>
      <c r="EZ55" s="45">
        <v>50.22</v>
      </c>
    </row>
    <row r="56" spans="4:156" x14ac:dyDescent="0.2">
      <c r="D56" s="43" t="str">
        <f t="shared" si="0"/>
        <v>PLATINUM9.001 a 10.000</v>
      </c>
      <c r="E56" s="44" t="s">
        <v>61</v>
      </c>
      <c r="F56" s="44" t="s">
        <v>95</v>
      </c>
      <c r="G56" s="45">
        <v>21.08</v>
      </c>
      <c r="H56" s="45">
        <v>21.53</v>
      </c>
      <c r="I56" s="45">
        <v>21.98</v>
      </c>
      <c r="J56" s="45">
        <v>22.42</v>
      </c>
      <c r="K56" s="45">
        <v>37.85</v>
      </c>
      <c r="L56" s="45">
        <v>38.24</v>
      </c>
      <c r="M56" s="45">
        <v>38.630000000000003</v>
      </c>
      <c r="N56" s="45">
        <v>39.020000000000003</v>
      </c>
      <c r="O56" s="45">
        <v>74.28</v>
      </c>
      <c r="P56" s="45">
        <v>100.27</v>
      </c>
      <c r="Q56" s="45">
        <v>141.13</v>
      </c>
      <c r="R56" s="45">
        <v>170.84</v>
      </c>
      <c r="S56" s="45">
        <v>94.79</v>
      </c>
      <c r="T56" s="45">
        <v>117.42</v>
      </c>
      <c r="U56" s="45">
        <v>152.13999999999999</v>
      </c>
      <c r="V56" s="45">
        <v>178.31</v>
      </c>
      <c r="W56" s="45">
        <v>112.84</v>
      </c>
      <c r="X56" s="45">
        <v>139.79</v>
      </c>
      <c r="Y56" s="45">
        <v>181.12</v>
      </c>
      <c r="Z56" s="45">
        <v>212.28</v>
      </c>
      <c r="AB56" s="43" t="str">
        <f t="shared" si="1"/>
        <v>DIAMANTE 1501 a 1.000</v>
      </c>
      <c r="AC56" s="44" t="s">
        <v>66</v>
      </c>
      <c r="AD56" s="44" t="s">
        <v>50</v>
      </c>
      <c r="AE56" s="45">
        <v>13.54</v>
      </c>
      <c r="AF56" s="45">
        <v>14.12</v>
      </c>
      <c r="AG56" s="45">
        <v>14.26</v>
      </c>
      <c r="AH56" s="45">
        <v>14.41</v>
      </c>
      <c r="AI56" s="45">
        <v>16.12</v>
      </c>
      <c r="AJ56" s="45">
        <v>18.05</v>
      </c>
      <c r="AK56" s="45">
        <v>20.149999999999999</v>
      </c>
      <c r="AL56" s="45">
        <v>24.19</v>
      </c>
      <c r="AM56" s="45">
        <v>16.420000000000002</v>
      </c>
      <c r="AN56" s="45">
        <v>19.77</v>
      </c>
      <c r="AO56" s="45">
        <v>32.619999999999997</v>
      </c>
      <c r="AP56" s="45">
        <v>44.57</v>
      </c>
      <c r="AQ56" s="45">
        <v>19.09</v>
      </c>
      <c r="AR56" s="45">
        <v>22.99</v>
      </c>
      <c r="AS56" s="45">
        <v>37.93</v>
      </c>
      <c r="AT56" s="45">
        <v>51.83</v>
      </c>
      <c r="BP56" s="43" t="str">
        <f t="shared" si="3"/>
        <v>PLATINUM9.001 a 10.000</v>
      </c>
      <c r="BQ56" s="44" t="s">
        <v>61</v>
      </c>
      <c r="BR56" s="44" t="s">
        <v>95</v>
      </c>
      <c r="BS56" s="45">
        <v>55.6</v>
      </c>
      <c r="BT56" s="45">
        <v>56.79</v>
      </c>
      <c r="BU56" s="45">
        <v>57.97</v>
      </c>
      <c r="BV56" s="45">
        <v>59.15</v>
      </c>
      <c r="BW56" s="45">
        <v>63.39</v>
      </c>
      <c r="BX56" s="45">
        <v>64.05</v>
      </c>
      <c r="BY56" s="45">
        <v>64.709999999999994</v>
      </c>
      <c r="BZ56" s="45">
        <v>65.36</v>
      </c>
      <c r="CA56" s="45">
        <v>132.24</v>
      </c>
      <c r="CB56" s="45">
        <v>201.99</v>
      </c>
      <c r="CC56" s="45">
        <v>245.07</v>
      </c>
      <c r="CD56" s="45">
        <v>288.14999999999998</v>
      </c>
      <c r="CE56" s="45">
        <v>163.58000000000001</v>
      </c>
      <c r="CF56" s="45">
        <v>245.97</v>
      </c>
      <c r="CG56" s="45">
        <v>292.17</v>
      </c>
      <c r="CH56" s="45">
        <v>338.38</v>
      </c>
      <c r="CI56" s="45">
        <v>194.74</v>
      </c>
      <c r="CJ56" s="45">
        <v>292.82</v>
      </c>
      <c r="CK56" s="45">
        <v>347.83</v>
      </c>
      <c r="CL56" s="45">
        <v>402.83</v>
      </c>
      <c r="CN56" s="43" t="str">
        <f t="shared" si="4"/>
        <v>INFINITE 3Kg Adicional</v>
      </c>
      <c r="CO56" s="44" t="s">
        <v>94</v>
      </c>
      <c r="CP56" s="46" t="s">
        <v>63</v>
      </c>
      <c r="CQ56" s="45">
        <v>5.54</v>
      </c>
      <c r="CR56" s="45">
        <v>5.72</v>
      </c>
      <c r="CS56" s="45">
        <v>5.8</v>
      </c>
      <c r="CT56" s="45">
        <v>5.89</v>
      </c>
      <c r="CU56" s="45">
        <v>7.39</v>
      </c>
      <c r="CV56" s="45">
        <v>7.48</v>
      </c>
      <c r="CW56" s="45">
        <v>7.56</v>
      </c>
      <c r="CX56" s="45">
        <v>7.56</v>
      </c>
      <c r="CZ56" s="43" t="str">
        <f t="shared" si="5"/>
        <v>DIAMANTE 1301 a 500</v>
      </c>
      <c r="DA56" s="44" t="s">
        <v>66</v>
      </c>
      <c r="DB56" s="46" t="s">
        <v>49</v>
      </c>
      <c r="DC56" s="45">
        <v>12.35</v>
      </c>
      <c r="DD56" s="45">
        <v>12.61</v>
      </c>
      <c r="DE56" s="45">
        <v>12.87</v>
      </c>
      <c r="DG56" s="43" t="str">
        <f t="shared" si="6"/>
        <v>PLATINUMColeta Agendada7788-70 a 10</v>
      </c>
      <c r="DH56" s="43" t="s">
        <v>61</v>
      </c>
      <c r="DI56" s="70" t="s">
        <v>43</v>
      </c>
      <c r="DJ56" s="25" t="s">
        <v>57</v>
      </c>
      <c r="DK56" s="59" t="s">
        <v>45</v>
      </c>
      <c r="DL56" s="22">
        <v>12.69</v>
      </c>
      <c r="DR56" s="60" t="str">
        <f t="shared" si="7"/>
        <v>PLATINUM9.001 a 10.000</v>
      </c>
      <c r="DS56" s="44" t="s">
        <v>61</v>
      </c>
      <c r="DT56" s="44" t="s">
        <v>95</v>
      </c>
      <c r="DU56" s="45">
        <v>20.3</v>
      </c>
      <c r="DV56" s="45">
        <v>20.73</v>
      </c>
      <c r="DW56" s="45">
        <v>21.16</v>
      </c>
      <c r="DX56" s="45">
        <v>21.59</v>
      </c>
      <c r="DY56" s="45">
        <v>37.25</v>
      </c>
      <c r="DZ56" s="45">
        <v>37.630000000000003</v>
      </c>
      <c r="EA56" s="44">
        <v>38.020000000000003</v>
      </c>
      <c r="EB56" s="45">
        <v>38.4</v>
      </c>
      <c r="EC56" s="45">
        <v>73.75</v>
      </c>
      <c r="ED56" s="45">
        <v>100.16</v>
      </c>
      <c r="EE56" s="45">
        <v>140.97999999999999</v>
      </c>
      <c r="EF56" s="45">
        <v>170.54</v>
      </c>
      <c r="EG56" s="45">
        <v>112.22</v>
      </c>
      <c r="EH56" s="45">
        <v>139.59</v>
      </c>
      <c r="EI56" s="45">
        <v>180.93</v>
      </c>
      <c r="EJ56" s="45">
        <v>211.94</v>
      </c>
      <c r="EL56" s="43" t="str">
        <f t="shared" si="8"/>
        <v>DIAMANTE 1501 a 1.000</v>
      </c>
      <c r="EM56" s="44" t="s">
        <v>66</v>
      </c>
      <c r="EN56" s="44" t="s">
        <v>50</v>
      </c>
      <c r="EO56" s="45">
        <v>13.54</v>
      </c>
      <c r="EP56" s="45">
        <v>14.12</v>
      </c>
      <c r="EQ56" s="45">
        <v>14.26</v>
      </c>
      <c r="ER56" s="45">
        <v>14.41</v>
      </c>
      <c r="ES56" s="45">
        <v>16.12</v>
      </c>
      <c r="ET56" s="45">
        <v>18.05</v>
      </c>
      <c r="EU56" s="45">
        <v>20.149999999999999</v>
      </c>
      <c r="EV56" s="45">
        <v>24.19</v>
      </c>
      <c r="EW56" s="45">
        <v>19.09</v>
      </c>
      <c r="EX56" s="45">
        <v>22.99</v>
      </c>
      <c r="EY56" s="45">
        <v>37.93</v>
      </c>
      <c r="EZ56" s="45">
        <v>51.83</v>
      </c>
    </row>
    <row r="57" spans="4:156" x14ac:dyDescent="0.2">
      <c r="D57" s="43" t="str">
        <f t="shared" si="0"/>
        <v>PLATINUMKg Adicional</v>
      </c>
      <c r="E57" s="44" t="s">
        <v>61</v>
      </c>
      <c r="F57" s="44" t="s">
        <v>63</v>
      </c>
      <c r="G57" s="45">
        <v>2.61</v>
      </c>
      <c r="H57" s="45">
        <v>2.67</v>
      </c>
      <c r="I57" s="45">
        <v>2.73</v>
      </c>
      <c r="J57" s="45">
        <v>2.79</v>
      </c>
      <c r="K57" s="45">
        <v>4.7</v>
      </c>
      <c r="L57" s="45">
        <v>4.75</v>
      </c>
      <c r="M57" s="45">
        <v>4.79</v>
      </c>
      <c r="N57" s="45">
        <v>4.84</v>
      </c>
      <c r="O57" s="45">
        <v>9.2200000000000006</v>
      </c>
      <c r="P57" s="45">
        <v>12.43</v>
      </c>
      <c r="Q57" s="45">
        <v>17.5</v>
      </c>
      <c r="R57" s="45">
        <v>21.18</v>
      </c>
      <c r="S57" s="45">
        <v>11.75</v>
      </c>
      <c r="T57" s="45">
        <v>14.56</v>
      </c>
      <c r="U57" s="45">
        <v>18.87</v>
      </c>
      <c r="V57" s="45">
        <v>22.1</v>
      </c>
      <c r="W57" s="45">
        <v>14</v>
      </c>
      <c r="X57" s="45">
        <v>17.329999999999998</v>
      </c>
      <c r="Y57" s="45">
        <v>22.46</v>
      </c>
      <c r="Z57" s="45">
        <v>26.32</v>
      </c>
      <c r="AB57" s="43" t="str">
        <f t="shared" si="1"/>
        <v>DIAMANTE 11.001 a 2.000</v>
      </c>
      <c r="AC57" s="44" t="s">
        <v>66</v>
      </c>
      <c r="AD57" s="44" t="s">
        <v>55</v>
      </c>
      <c r="AE57" s="45">
        <v>14.26</v>
      </c>
      <c r="AF57" s="45">
        <v>14.87</v>
      </c>
      <c r="AG57" s="45">
        <v>15.02</v>
      </c>
      <c r="AH57" s="45">
        <v>15.18</v>
      </c>
      <c r="AI57" s="45">
        <v>17.71</v>
      </c>
      <c r="AJ57" s="45">
        <v>19.829999999999998</v>
      </c>
      <c r="AK57" s="45">
        <v>22.14</v>
      </c>
      <c r="AL57" s="45">
        <v>26.57</v>
      </c>
      <c r="AM57" s="45">
        <v>19.48</v>
      </c>
      <c r="AN57" s="45">
        <v>23.01</v>
      </c>
      <c r="AO57" s="45">
        <v>36.03</v>
      </c>
      <c r="AP57" s="45">
        <v>48.33</v>
      </c>
      <c r="AQ57" s="45">
        <v>22.65</v>
      </c>
      <c r="AR57" s="45">
        <v>26.75</v>
      </c>
      <c r="AS57" s="45">
        <v>41.89</v>
      </c>
      <c r="AT57" s="45">
        <v>56.2</v>
      </c>
      <c r="BP57" s="43" t="str">
        <f t="shared" si="3"/>
        <v>PLATINUMKg Adicional</v>
      </c>
      <c r="BQ57" s="44" t="s">
        <v>61</v>
      </c>
      <c r="BR57" s="44" t="s">
        <v>63</v>
      </c>
      <c r="BS57" s="45">
        <v>5.65</v>
      </c>
      <c r="BT57" s="45">
        <v>5.77</v>
      </c>
      <c r="BU57" s="45">
        <v>5.89</v>
      </c>
      <c r="BV57" s="45">
        <v>6.01</v>
      </c>
      <c r="BW57" s="45">
        <v>6.39</v>
      </c>
      <c r="BX57" s="45">
        <v>6.45</v>
      </c>
      <c r="BY57" s="45">
        <v>6.52</v>
      </c>
      <c r="BZ57" s="45">
        <v>6.58</v>
      </c>
      <c r="CA57" s="45">
        <v>13.07</v>
      </c>
      <c r="CB57" s="45">
        <v>20.04</v>
      </c>
      <c r="CC57" s="45">
        <v>24.28</v>
      </c>
      <c r="CD57" s="45">
        <v>28.53</v>
      </c>
      <c r="CE57" s="45">
        <v>16.350000000000001</v>
      </c>
      <c r="CF57" s="45">
        <v>24.53</v>
      </c>
      <c r="CG57" s="45">
        <v>29.01</v>
      </c>
      <c r="CH57" s="45">
        <v>33.51</v>
      </c>
      <c r="CI57" s="45">
        <v>19.47</v>
      </c>
      <c r="CJ57" s="45">
        <v>29.2</v>
      </c>
      <c r="CK57" s="45">
        <v>34.54</v>
      </c>
      <c r="CL57" s="45">
        <v>39.880000000000003</v>
      </c>
      <c r="CN57" s="43" t="str">
        <f t="shared" si="4"/>
        <v>Peso (Kg)</v>
      </c>
      <c r="CP57" s="46" t="s">
        <v>33</v>
      </c>
      <c r="CQ57" s="45" t="s">
        <v>12</v>
      </c>
      <c r="CR57" s="45" t="s">
        <v>13</v>
      </c>
      <c r="CS57" s="45" t="s">
        <v>14</v>
      </c>
      <c r="CT57" s="45" t="s">
        <v>15</v>
      </c>
      <c r="CU57" s="45" t="s">
        <v>16</v>
      </c>
      <c r="CV57" s="45" t="s">
        <v>17</v>
      </c>
      <c r="CW57" s="45" t="s">
        <v>18</v>
      </c>
      <c r="CX57" s="45" t="s">
        <v>19</v>
      </c>
      <c r="CZ57" s="43" t="str">
        <f t="shared" si="5"/>
        <v>DIAMANTE 1501 a 1.000</v>
      </c>
      <c r="DA57" s="44" t="s">
        <v>66</v>
      </c>
      <c r="DB57" s="46" t="s">
        <v>50</v>
      </c>
      <c r="DC57" s="45">
        <v>13.21</v>
      </c>
      <c r="DD57" s="45">
        <v>13.48</v>
      </c>
      <c r="DE57" s="45">
        <v>13.77</v>
      </c>
      <c r="DG57" s="43" t="str">
        <f t="shared" si="6"/>
        <v>PLATINUMColeta Programada4209-90 a 10</v>
      </c>
      <c r="DH57" s="43" t="s">
        <v>61</v>
      </c>
      <c r="DI57" s="71" t="s">
        <v>64</v>
      </c>
      <c r="DJ57" s="68" t="s">
        <v>65</v>
      </c>
      <c r="DK57" s="61" t="s">
        <v>45</v>
      </c>
      <c r="DL57" s="25">
        <v>10.58</v>
      </c>
      <c r="DR57" s="60" t="str">
        <f t="shared" si="7"/>
        <v>PLATINUMKg Adicional</v>
      </c>
      <c r="DS57" s="44" t="s">
        <v>61</v>
      </c>
      <c r="DT57" s="44" t="s">
        <v>63</v>
      </c>
      <c r="DU57" s="45">
        <v>2.61</v>
      </c>
      <c r="DV57" s="45">
        <v>2.67</v>
      </c>
      <c r="DW57" s="45">
        <v>2.73</v>
      </c>
      <c r="DX57" s="45">
        <v>2.79</v>
      </c>
      <c r="DY57" s="45">
        <v>4.7</v>
      </c>
      <c r="DZ57" s="45">
        <v>4.75</v>
      </c>
      <c r="EA57" s="44">
        <v>4.79</v>
      </c>
      <c r="EB57" s="45">
        <v>4.84</v>
      </c>
      <c r="EC57" s="45">
        <v>9.2200000000000006</v>
      </c>
      <c r="ED57" s="45">
        <v>12.43</v>
      </c>
      <c r="EE57" s="45">
        <v>17.5</v>
      </c>
      <c r="EF57" s="45">
        <v>21.18</v>
      </c>
      <c r="EG57" s="45">
        <v>14</v>
      </c>
      <c r="EH57" s="45">
        <v>17.329999999999998</v>
      </c>
      <c r="EI57" s="45">
        <v>22.46</v>
      </c>
      <c r="EJ57" s="45">
        <v>26.32</v>
      </c>
      <c r="EL57" s="43" t="str">
        <f t="shared" si="8"/>
        <v>DIAMANTE 11.001 a 2.000</v>
      </c>
      <c r="EM57" s="44" t="s">
        <v>66</v>
      </c>
      <c r="EN57" s="44" t="s">
        <v>55</v>
      </c>
      <c r="EO57" s="45">
        <v>14.26</v>
      </c>
      <c r="EP57" s="45">
        <v>15.01</v>
      </c>
      <c r="EQ57" s="45">
        <v>15.2</v>
      </c>
      <c r="ER57" s="45">
        <v>15.22</v>
      </c>
      <c r="ES57" s="45">
        <v>17.75</v>
      </c>
      <c r="ET57" s="45">
        <v>19.89</v>
      </c>
      <c r="EU57" s="45">
        <v>22.55</v>
      </c>
      <c r="EV57" s="45">
        <v>26.72</v>
      </c>
      <c r="EW57" s="45">
        <v>22.7</v>
      </c>
      <c r="EX57" s="45">
        <v>26.82</v>
      </c>
      <c r="EY57" s="45">
        <v>41.89</v>
      </c>
      <c r="EZ57" s="45">
        <v>56.2</v>
      </c>
    </row>
    <row r="58" spans="4:156" x14ac:dyDescent="0.25">
      <c r="D58" s="43" t="str">
        <f t="shared" si="0"/>
        <v>Peso (g)</v>
      </c>
      <c r="F58" s="44" t="s">
        <v>32</v>
      </c>
      <c r="G58" s="45" t="s">
        <v>12</v>
      </c>
      <c r="H58" s="45" t="s">
        <v>13</v>
      </c>
      <c r="I58" s="45" t="s">
        <v>14</v>
      </c>
      <c r="J58" s="45" t="s">
        <v>15</v>
      </c>
      <c r="K58" s="45" t="s">
        <v>16</v>
      </c>
      <c r="L58" s="45" t="s">
        <v>17</v>
      </c>
      <c r="M58" s="45" t="s">
        <v>18</v>
      </c>
      <c r="N58" s="45" t="s">
        <v>19</v>
      </c>
      <c r="O58" s="45" t="s">
        <v>20</v>
      </c>
      <c r="P58" s="45" t="s">
        <v>21</v>
      </c>
      <c r="Q58" s="45" t="s">
        <v>22</v>
      </c>
      <c r="R58" s="45" t="s">
        <v>23</v>
      </c>
      <c r="S58" s="45" t="s">
        <v>24</v>
      </c>
      <c r="T58" s="45" t="s">
        <v>25</v>
      </c>
      <c r="U58" s="45" t="s">
        <v>26</v>
      </c>
      <c r="V58" s="45" t="s">
        <v>27</v>
      </c>
      <c r="W58" s="45" t="s">
        <v>28</v>
      </c>
      <c r="X58" s="45" t="s">
        <v>29</v>
      </c>
      <c r="Y58" s="45" t="s">
        <v>30</v>
      </c>
      <c r="Z58" s="45" t="s">
        <v>31</v>
      </c>
      <c r="AB58" s="43" t="str">
        <f t="shared" si="1"/>
        <v>DIAMANTE 12.001 a 3.000</v>
      </c>
      <c r="AC58" s="44" t="s">
        <v>66</v>
      </c>
      <c r="AD58" s="44" t="s">
        <v>62</v>
      </c>
      <c r="AE58" s="45">
        <v>17.05</v>
      </c>
      <c r="AF58" s="45">
        <v>17.77</v>
      </c>
      <c r="AG58" s="45">
        <v>17.95</v>
      </c>
      <c r="AH58" s="45">
        <v>18.14</v>
      </c>
      <c r="AI58" s="45">
        <v>21.17</v>
      </c>
      <c r="AJ58" s="45">
        <v>23.71</v>
      </c>
      <c r="AK58" s="45">
        <v>26.46</v>
      </c>
      <c r="AL58" s="45">
        <v>31.76</v>
      </c>
      <c r="AM58" s="45">
        <v>22.45</v>
      </c>
      <c r="AN58" s="45">
        <v>26.33</v>
      </c>
      <c r="AO58" s="45">
        <v>39.75</v>
      </c>
      <c r="AP58" s="45">
        <v>52.8</v>
      </c>
      <c r="AQ58" s="45">
        <v>26.11</v>
      </c>
      <c r="AR58" s="45">
        <v>30.62</v>
      </c>
      <c r="AS58" s="45">
        <v>46.22</v>
      </c>
      <c r="AT58" s="45">
        <v>61.39</v>
      </c>
      <c r="BP58" s="43" t="str">
        <f t="shared" si="3"/>
        <v>Peso (g)</v>
      </c>
      <c r="BR58" s="44" t="s">
        <v>32</v>
      </c>
      <c r="BS58" s="45" t="s">
        <v>12</v>
      </c>
      <c r="BT58" s="45" t="s">
        <v>13</v>
      </c>
      <c r="BU58" s="45" t="s">
        <v>14</v>
      </c>
      <c r="BV58" s="45" t="s">
        <v>15</v>
      </c>
      <c r="BW58" s="45" t="s">
        <v>16</v>
      </c>
      <c r="BX58" s="45" t="s">
        <v>17</v>
      </c>
      <c r="BY58" s="45" t="s">
        <v>18</v>
      </c>
      <c r="BZ58" s="45" t="s">
        <v>19</v>
      </c>
      <c r="CA58" s="45" t="s">
        <v>20</v>
      </c>
      <c r="CB58" s="45" t="s">
        <v>21</v>
      </c>
      <c r="CC58" s="45" t="s">
        <v>22</v>
      </c>
      <c r="CD58" s="45" t="s">
        <v>23</v>
      </c>
      <c r="CE58" s="45" t="s">
        <v>24</v>
      </c>
      <c r="CF58" s="45" t="s">
        <v>25</v>
      </c>
      <c r="CG58" s="45" t="s">
        <v>26</v>
      </c>
      <c r="CH58" s="45" t="s">
        <v>27</v>
      </c>
      <c r="CI58" s="45" t="s">
        <v>28</v>
      </c>
      <c r="CJ58" s="45" t="s">
        <v>29</v>
      </c>
      <c r="CK58" s="45" t="s">
        <v>30</v>
      </c>
      <c r="CL58" s="45" t="s">
        <v>31</v>
      </c>
      <c r="CN58" s="43" t="str">
        <f t="shared" si="4"/>
        <v>INFINITE 4Até 1</v>
      </c>
      <c r="CO58" s="44" t="s">
        <v>98</v>
      </c>
      <c r="CP58" s="46" t="s">
        <v>42</v>
      </c>
      <c r="CQ58" s="45">
        <v>29.47</v>
      </c>
      <c r="CR58" s="45">
        <v>30.08</v>
      </c>
      <c r="CS58" s="45">
        <v>30.7</v>
      </c>
      <c r="CT58" s="45">
        <v>31.31</v>
      </c>
      <c r="CU58" s="45">
        <v>41.96</v>
      </c>
      <c r="CV58" s="45">
        <v>42.4</v>
      </c>
      <c r="CW58" s="45">
        <v>42.84</v>
      </c>
      <c r="CX58" s="45">
        <v>43.19</v>
      </c>
      <c r="CZ58" s="43" t="str">
        <f t="shared" si="5"/>
        <v>DIAMANTE 11.001 a 2.000</v>
      </c>
      <c r="DA58" s="44" t="s">
        <v>66</v>
      </c>
      <c r="DB58" s="46" t="s">
        <v>55</v>
      </c>
      <c r="DC58" s="45">
        <v>15.39</v>
      </c>
      <c r="DD58" s="45">
        <v>15.7</v>
      </c>
      <c r="DE58" s="45">
        <v>16.04</v>
      </c>
      <c r="DG58" s="43" t="str">
        <f t="shared" si="6"/>
        <v>PLATINUMColeta Programada4209-9Mais de 10</v>
      </c>
      <c r="DH58" s="43" t="s">
        <v>61</v>
      </c>
      <c r="DI58" s="71" t="s">
        <v>64</v>
      </c>
      <c r="DJ58" s="68" t="s">
        <v>65</v>
      </c>
      <c r="DK58" s="59" t="s">
        <v>52</v>
      </c>
      <c r="DL58" s="22">
        <v>0</v>
      </c>
      <c r="DR58" s="43" t="str">
        <f t="shared" si="7"/>
        <v>Peso (g)</v>
      </c>
      <c r="DS58" s="44"/>
      <c r="DT58" s="44" t="s">
        <v>32</v>
      </c>
      <c r="DU58" s="45" t="s">
        <v>12</v>
      </c>
      <c r="DV58" s="45" t="s">
        <v>13</v>
      </c>
      <c r="DW58" s="45" t="s">
        <v>14</v>
      </c>
      <c r="DX58" s="45" t="s">
        <v>15</v>
      </c>
      <c r="DY58" s="45" t="s">
        <v>16</v>
      </c>
      <c r="DZ58" s="45" t="s">
        <v>17</v>
      </c>
      <c r="EA58" s="45" t="s">
        <v>18</v>
      </c>
      <c r="EB58" s="45" t="s">
        <v>19</v>
      </c>
      <c r="EC58" s="45" t="s">
        <v>20</v>
      </c>
      <c r="ED58" s="45" t="s">
        <v>21</v>
      </c>
      <c r="EE58" s="45" t="s">
        <v>22</v>
      </c>
      <c r="EF58" s="45" t="s">
        <v>23</v>
      </c>
      <c r="EG58" s="45" t="s">
        <v>24</v>
      </c>
      <c r="EH58" s="45" t="s">
        <v>25</v>
      </c>
      <c r="EI58" s="45" t="s">
        <v>26</v>
      </c>
      <c r="EJ58" s="45" t="s">
        <v>27</v>
      </c>
      <c r="EL58" s="43" t="str">
        <f t="shared" si="8"/>
        <v>DIAMANTE 12.001 a 3.000</v>
      </c>
      <c r="EM58" s="44" t="s">
        <v>66</v>
      </c>
      <c r="EN58" s="44" t="s">
        <v>62</v>
      </c>
      <c r="EO58" s="45">
        <v>17.05</v>
      </c>
      <c r="EP58" s="45">
        <v>18.11</v>
      </c>
      <c r="EQ58" s="45">
        <v>18.37</v>
      </c>
      <c r="ER58" s="45">
        <v>18.23</v>
      </c>
      <c r="ES58" s="45">
        <v>21.26</v>
      </c>
      <c r="ET58" s="45">
        <v>23.85</v>
      </c>
      <c r="EU58" s="45">
        <v>27.46</v>
      </c>
      <c r="EV58" s="45">
        <v>32.130000000000003</v>
      </c>
      <c r="EW58" s="45">
        <v>26.22</v>
      </c>
      <c r="EX58" s="45">
        <v>30.78</v>
      </c>
      <c r="EY58" s="45">
        <v>46.22</v>
      </c>
      <c r="EZ58" s="45">
        <v>61.39</v>
      </c>
    </row>
    <row r="59" spans="4:156" x14ac:dyDescent="0.25">
      <c r="D59" s="43" t="str">
        <f t="shared" si="0"/>
        <v>DIAMANTE 10 a 300</v>
      </c>
      <c r="E59" s="44" t="s">
        <v>66</v>
      </c>
      <c r="F59" s="44" t="s">
        <v>40</v>
      </c>
      <c r="G59" s="45">
        <v>6.79</v>
      </c>
      <c r="H59" s="45">
        <v>6.94</v>
      </c>
      <c r="I59" s="45">
        <v>7.07</v>
      </c>
      <c r="J59" s="45">
        <v>7.22</v>
      </c>
      <c r="K59" s="45">
        <v>13.32</v>
      </c>
      <c r="L59" s="45">
        <v>13.62</v>
      </c>
      <c r="M59" s="45">
        <v>13.91</v>
      </c>
      <c r="N59" s="45">
        <v>14.8</v>
      </c>
      <c r="O59" s="45">
        <v>20.23</v>
      </c>
      <c r="P59" s="45">
        <v>28.33</v>
      </c>
      <c r="Q59" s="45">
        <v>36.42</v>
      </c>
      <c r="R59" s="45">
        <v>42.49</v>
      </c>
      <c r="S59" s="45">
        <v>26.94</v>
      </c>
      <c r="T59" s="45">
        <v>34.409999999999997</v>
      </c>
      <c r="U59" s="45">
        <v>41.53</v>
      </c>
      <c r="V59" s="45">
        <v>47.63</v>
      </c>
      <c r="W59" s="45">
        <v>32.07</v>
      </c>
      <c r="X59" s="45">
        <v>40.96</v>
      </c>
      <c r="Y59" s="45">
        <v>49.44</v>
      </c>
      <c r="Z59" s="45">
        <v>56.7</v>
      </c>
      <c r="AB59" s="43" t="str">
        <f t="shared" si="1"/>
        <v>DIAMANTE 13.001 a 4.000</v>
      </c>
      <c r="AC59" s="44" t="s">
        <v>66</v>
      </c>
      <c r="AD59" s="44" t="s">
        <v>68</v>
      </c>
      <c r="AE59" s="45">
        <v>18.2</v>
      </c>
      <c r="AF59" s="45">
        <v>18.98</v>
      </c>
      <c r="AG59" s="45">
        <v>19.170000000000002</v>
      </c>
      <c r="AH59" s="45">
        <v>19.36</v>
      </c>
      <c r="AI59" s="45">
        <v>22.62</v>
      </c>
      <c r="AJ59" s="45">
        <v>25.33</v>
      </c>
      <c r="AK59" s="45">
        <v>28.27</v>
      </c>
      <c r="AL59" s="45">
        <v>33.93</v>
      </c>
      <c r="AM59" s="45">
        <v>28.79</v>
      </c>
      <c r="AN59" s="45">
        <v>32.83</v>
      </c>
      <c r="AO59" s="45">
        <v>46.38</v>
      </c>
      <c r="AP59" s="45">
        <v>59.74</v>
      </c>
      <c r="AQ59" s="45">
        <v>33.479999999999997</v>
      </c>
      <c r="AR59" s="45">
        <v>38.17</v>
      </c>
      <c r="AS59" s="45">
        <v>53.93</v>
      </c>
      <c r="AT59" s="45">
        <v>69.47</v>
      </c>
      <c r="BP59" s="43" t="str">
        <f t="shared" si="3"/>
        <v>DIAMANTE 10 a 300</v>
      </c>
      <c r="BQ59" s="44" t="s">
        <v>66</v>
      </c>
      <c r="BR59" s="44" t="s">
        <v>40</v>
      </c>
      <c r="BS59" s="45">
        <v>25.2</v>
      </c>
      <c r="BT59" s="45">
        <v>25.74</v>
      </c>
      <c r="BU59" s="45">
        <v>26.27</v>
      </c>
      <c r="BV59" s="45">
        <v>26.81</v>
      </c>
      <c r="BW59" s="45">
        <v>27.95</v>
      </c>
      <c r="BX59" s="45">
        <v>28.24</v>
      </c>
      <c r="BY59" s="45">
        <v>28.53</v>
      </c>
      <c r="BZ59" s="45">
        <v>28.81</v>
      </c>
      <c r="CA59" s="45">
        <v>40.74</v>
      </c>
      <c r="CB59" s="45">
        <v>63.26</v>
      </c>
      <c r="CC59" s="45">
        <v>76.95</v>
      </c>
      <c r="CD59" s="45">
        <v>90.64</v>
      </c>
      <c r="CE59" s="45">
        <v>52.41</v>
      </c>
      <c r="CF59" s="45">
        <v>69.81</v>
      </c>
      <c r="CG59" s="45">
        <v>80.91</v>
      </c>
      <c r="CH59" s="45">
        <v>92.01</v>
      </c>
      <c r="CI59" s="45">
        <v>62.4</v>
      </c>
      <c r="CJ59" s="45">
        <v>83.11</v>
      </c>
      <c r="CK59" s="45">
        <v>96.32</v>
      </c>
      <c r="CL59" s="45">
        <v>109.54</v>
      </c>
      <c r="CN59" s="43" t="str">
        <f t="shared" si="4"/>
        <v>INFINITE 41 a 5</v>
      </c>
      <c r="CO59" s="44" t="s">
        <v>98</v>
      </c>
      <c r="CP59" s="46" t="s">
        <v>51</v>
      </c>
      <c r="CQ59" s="45">
        <v>38.44</v>
      </c>
      <c r="CR59" s="45">
        <v>39.229999999999997</v>
      </c>
      <c r="CS59" s="45">
        <v>40.03</v>
      </c>
      <c r="CT59" s="45">
        <v>40.82</v>
      </c>
      <c r="CU59" s="45">
        <v>53.57</v>
      </c>
      <c r="CV59" s="45">
        <v>54.1</v>
      </c>
      <c r="CW59" s="45">
        <v>54.63</v>
      </c>
      <c r="CX59" s="45">
        <v>55.15</v>
      </c>
      <c r="CZ59" s="43" t="str">
        <f t="shared" si="5"/>
        <v>DIAMANTE 12.001 a 3.000</v>
      </c>
      <c r="DA59" s="44" t="s">
        <v>66</v>
      </c>
      <c r="DB59" s="46" t="s">
        <v>62</v>
      </c>
      <c r="DC59" s="45">
        <v>17.100000000000001</v>
      </c>
      <c r="DD59" s="45">
        <v>17.45</v>
      </c>
      <c r="DE59" s="45">
        <v>17.82</v>
      </c>
      <c r="DG59" s="43" t="str">
        <f t="shared" si="6"/>
        <v>PLATINUMColeta no mesmo dia4210-211 a 20</v>
      </c>
      <c r="DH59" s="43" t="s">
        <v>61</v>
      </c>
      <c r="DI59" s="70" t="s">
        <v>71</v>
      </c>
      <c r="DJ59" s="69" t="s">
        <v>72</v>
      </c>
      <c r="DK59" s="61" t="s">
        <v>73</v>
      </c>
      <c r="DL59" s="25" t="s">
        <v>74</v>
      </c>
      <c r="DR59" s="43" t="str">
        <f t="shared" si="7"/>
        <v>DIAMANTE 10 a 300</v>
      </c>
      <c r="DS59" s="44" t="s">
        <v>66</v>
      </c>
      <c r="DT59" s="44" t="s">
        <v>40</v>
      </c>
      <c r="DU59" s="45">
        <v>6.64</v>
      </c>
      <c r="DV59" s="45">
        <v>6.79</v>
      </c>
      <c r="DW59" s="45">
        <v>6.92</v>
      </c>
      <c r="DX59" s="45">
        <v>7.07</v>
      </c>
      <c r="DY59" s="45">
        <v>13.2</v>
      </c>
      <c r="DZ59" s="45">
        <v>13.49</v>
      </c>
      <c r="EA59" s="45">
        <v>13.78</v>
      </c>
      <c r="EB59" s="45">
        <v>14.66</v>
      </c>
      <c r="EC59" s="45">
        <v>20.149999999999999</v>
      </c>
      <c r="ED59" s="45">
        <v>28.31</v>
      </c>
      <c r="EE59" s="45">
        <v>36.4</v>
      </c>
      <c r="EF59" s="45">
        <v>42.45</v>
      </c>
      <c r="EG59" s="45">
        <v>31.97</v>
      </c>
      <c r="EH59" s="45">
        <v>40.93</v>
      </c>
      <c r="EI59" s="45">
        <v>49.41</v>
      </c>
      <c r="EJ59" s="45">
        <v>56.65</v>
      </c>
      <c r="EL59" s="43" t="str">
        <f t="shared" si="8"/>
        <v>DIAMANTE 13.001 a 4.000</v>
      </c>
      <c r="EM59" s="44" t="s">
        <v>66</v>
      </c>
      <c r="EN59" s="44" t="s">
        <v>68</v>
      </c>
      <c r="EO59" s="45">
        <v>18.21</v>
      </c>
      <c r="EP59" s="45">
        <v>19.760000000000002</v>
      </c>
      <c r="EQ59" s="45">
        <v>20.13</v>
      </c>
      <c r="ER59" s="45">
        <v>19.559999999999999</v>
      </c>
      <c r="ES59" s="45">
        <v>22.82</v>
      </c>
      <c r="ET59" s="45">
        <v>25.65</v>
      </c>
      <c r="EU59" s="45">
        <v>30.55</v>
      </c>
      <c r="EV59" s="45">
        <v>34.78</v>
      </c>
      <c r="EW59" s="45">
        <v>33.78</v>
      </c>
      <c r="EX59" s="45">
        <v>38.590000000000003</v>
      </c>
      <c r="EY59" s="45">
        <v>53.93</v>
      </c>
      <c r="EZ59" s="45">
        <v>69.47</v>
      </c>
    </row>
    <row r="60" spans="4:156" x14ac:dyDescent="0.25">
      <c r="D60" s="43" t="str">
        <f t="shared" si="0"/>
        <v>DIAMANTE 1301 a 500</v>
      </c>
      <c r="E60" s="44" t="s">
        <v>66</v>
      </c>
      <c r="F60" s="44" t="s">
        <v>49</v>
      </c>
      <c r="G60" s="45">
        <v>7.6</v>
      </c>
      <c r="H60" s="45">
        <v>7.76</v>
      </c>
      <c r="I60" s="45">
        <v>7.93</v>
      </c>
      <c r="J60" s="45">
        <v>8.08</v>
      </c>
      <c r="K60" s="45">
        <v>13.81</v>
      </c>
      <c r="L60" s="45">
        <v>14.11</v>
      </c>
      <c r="M60" s="45">
        <v>14.41</v>
      </c>
      <c r="N60" s="45">
        <v>15.34</v>
      </c>
      <c r="O60" s="45">
        <v>21.08</v>
      </c>
      <c r="P60" s="45">
        <v>29.52</v>
      </c>
      <c r="Q60" s="45">
        <v>37.94</v>
      </c>
      <c r="R60" s="45">
        <v>44.26</v>
      </c>
      <c r="S60" s="45">
        <v>27.65</v>
      </c>
      <c r="T60" s="45">
        <v>35.4</v>
      </c>
      <c r="U60" s="45">
        <v>42.81</v>
      </c>
      <c r="V60" s="45">
        <v>49.11</v>
      </c>
      <c r="W60" s="45">
        <v>32.92</v>
      </c>
      <c r="X60" s="45">
        <v>42.14</v>
      </c>
      <c r="Y60" s="45">
        <v>50.96</v>
      </c>
      <c r="Z60" s="45">
        <v>58.47</v>
      </c>
      <c r="AB60" s="43" t="str">
        <f t="shared" si="1"/>
        <v>DIAMANTE 14.001 a 5.000</v>
      </c>
      <c r="AC60" s="44" t="s">
        <v>66</v>
      </c>
      <c r="AD60" s="44" t="s">
        <v>70</v>
      </c>
      <c r="AE60" s="45">
        <v>19.46</v>
      </c>
      <c r="AF60" s="45">
        <v>20.28</v>
      </c>
      <c r="AG60" s="45">
        <v>20.49</v>
      </c>
      <c r="AH60" s="45">
        <v>20.69</v>
      </c>
      <c r="AI60" s="45">
        <v>24.18</v>
      </c>
      <c r="AJ60" s="45">
        <v>27.08</v>
      </c>
      <c r="AK60" s="45">
        <v>30.23</v>
      </c>
      <c r="AL60" s="45">
        <v>36.26</v>
      </c>
      <c r="AM60" s="45">
        <v>30.13</v>
      </c>
      <c r="AN60" s="45">
        <v>34.33</v>
      </c>
      <c r="AO60" s="45">
        <v>48.08</v>
      </c>
      <c r="AP60" s="45">
        <v>61.77</v>
      </c>
      <c r="AQ60" s="45">
        <v>35.04</v>
      </c>
      <c r="AR60" s="45">
        <v>39.92</v>
      </c>
      <c r="AS60" s="45">
        <v>55.91</v>
      </c>
      <c r="AT60" s="45">
        <v>71.83</v>
      </c>
      <c r="BP60" s="43" t="str">
        <f t="shared" si="3"/>
        <v>DIAMANTE 1301 a 500</v>
      </c>
      <c r="BQ60" s="44" t="s">
        <v>66</v>
      </c>
      <c r="BR60" s="44" t="s">
        <v>49</v>
      </c>
      <c r="BS60" s="45">
        <v>26.1</v>
      </c>
      <c r="BT60" s="45">
        <v>26.66</v>
      </c>
      <c r="BU60" s="45">
        <v>27.21</v>
      </c>
      <c r="BV60" s="45">
        <v>27.77</v>
      </c>
      <c r="BW60" s="45">
        <v>29.57</v>
      </c>
      <c r="BX60" s="45">
        <v>29.87</v>
      </c>
      <c r="BY60" s="45">
        <v>30.18</v>
      </c>
      <c r="BZ60" s="45">
        <v>30.49</v>
      </c>
      <c r="CA60" s="45">
        <v>43.51</v>
      </c>
      <c r="CB60" s="45">
        <v>66.5</v>
      </c>
      <c r="CC60" s="45">
        <v>80.930000000000007</v>
      </c>
      <c r="CD60" s="45">
        <v>95.37</v>
      </c>
      <c r="CE60" s="45">
        <v>54.26</v>
      </c>
      <c r="CF60" s="45">
        <v>71.09</v>
      </c>
      <c r="CG60" s="45">
        <v>82.42</v>
      </c>
      <c r="CH60" s="45">
        <v>93.73</v>
      </c>
      <c r="CI60" s="45">
        <v>64.59</v>
      </c>
      <c r="CJ60" s="45">
        <v>84.63</v>
      </c>
      <c r="CK60" s="45">
        <v>98.11</v>
      </c>
      <c r="CL60" s="45">
        <v>111.59</v>
      </c>
      <c r="CN60" s="43" t="str">
        <f t="shared" si="4"/>
        <v>INFINITE 45 a 10</v>
      </c>
      <c r="CO60" s="44" t="s">
        <v>98</v>
      </c>
      <c r="CP60" s="46" t="s">
        <v>56</v>
      </c>
      <c r="CQ60" s="45">
        <v>57</v>
      </c>
      <c r="CR60" s="45">
        <v>58.23</v>
      </c>
      <c r="CS60" s="45">
        <v>59.46</v>
      </c>
      <c r="CT60" s="45">
        <v>60.61</v>
      </c>
      <c r="CU60" s="45">
        <v>72.83</v>
      </c>
      <c r="CV60" s="45">
        <v>73.53</v>
      </c>
      <c r="CW60" s="45">
        <v>74.33</v>
      </c>
      <c r="CX60" s="45">
        <v>75.03</v>
      </c>
      <c r="CZ60" s="43" t="str">
        <f t="shared" si="5"/>
        <v>DIAMANTE 13.001 a 4.000</v>
      </c>
      <c r="DA60" s="44" t="s">
        <v>66</v>
      </c>
      <c r="DB60" s="46" t="s">
        <v>68</v>
      </c>
      <c r="DC60" s="45">
        <v>18.809999999999999</v>
      </c>
      <c r="DD60" s="45">
        <v>19.2</v>
      </c>
      <c r="DE60" s="45">
        <v>19.600000000000001</v>
      </c>
      <c r="DG60" s="43" t="str">
        <f t="shared" si="6"/>
        <v>PLATINUMColeta no mesmo dia4210-221 a 30</v>
      </c>
      <c r="DH60" s="43" t="s">
        <v>61</v>
      </c>
      <c r="DI60" s="70" t="s">
        <v>71</v>
      </c>
      <c r="DJ60" s="69" t="s">
        <v>72</v>
      </c>
      <c r="DK60" s="59" t="s">
        <v>77</v>
      </c>
      <c r="DL60" s="22" t="s">
        <v>78</v>
      </c>
      <c r="DR60" s="43" t="str">
        <f t="shared" si="7"/>
        <v>DIAMANTE 1301 a 500</v>
      </c>
      <c r="DS60" s="44" t="s">
        <v>66</v>
      </c>
      <c r="DT60" s="44" t="s">
        <v>49</v>
      </c>
      <c r="DU60" s="45">
        <v>7.58</v>
      </c>
      <c r="DV60" s="45">
        <v>7.74</v>
      </c>
      <c r="DW60" s="45">
        <v>7.91</v>
      </c>
      <c r="DX60" s="45">
        <v>8.06</v>
      </c>
      <c r="DY60" s="45">
        <v>13.8</v>
      </c>
      <c r="DZ60" s="45">
        <v>14.1</v>
      </c>
      <c r="EA60" s="45">
        <v>14.4</v>
      </c>
      <c r="EB60" s="45">
        <v>15.33</v>
      </c>
      <c r="EC60" s="45">
        <v>21.07</v>
      </c>
      <c r="ED60" s="45">
        <v>29.52</v>
      </c>
      <c r="EE60" s="45">
        <v>37.94</v>
      </c>
      <c r="EF60" s="45">
        <v>44.26</v>
      </c>
      <c r="EG60" s="45">
        <v>32.909999999999997</v>
      </c>
      <c r="EH60" s="45">
        <v>42.14</v>
      </c>
      <c r="EI60" s="45">
        <v>50.96</v>
      </c>
      <c r="EJ60" s="45">
        <v>58.46</v>
      </c>
      <c r="EL60" s="43" t="str">
        <f t="shared" si="8"/>
        <v>DIAMANTE 14.001 a 5.000</v>
      </c>
      <c r="EM60" s="44" t="s">
        <v>66</v>
      </c>
      <c r="EN60" s="44" t="s">
        <v>70</v>
      </c>
      <c r="EO60" s="45">
        <v>19.46</v>
      </c>
      <c r="EP60" s="45">
        <v>20.76</v>
      </c>
      <c r="EQ60" s="45">
        <v>21.08</v>
      </c>
      <c r="ER60" s="45">
        <v>20.81</v>
      </c>
      <c r="ES60" s="45">
        <v>24.3</v>
      </c>
      <c r="ET60" s="45">
        <v>27.27</v>
      </c>
      <c r="EU60" s="45">
        <v>31.63</v>
      </c>
      <c r="EV60" s="45">
        <v>36.78</v>
      </c>
      <c r="EW60" s="45">
        <v>35.22</v>
      </c>
      <c r="EX60" s="45">
        <v>40.17</v>
      </c>
      <c r="EY60" s="45">
        <v>55.91</v>
      </c>
      <c r="EZ60" s="45">
        <v>71.83</v>
      </c>
    </row>
    <row r="61" spans="4:156" x14ac:dyDescent="0.25">
      <c r="D61" s="43" t="str">
        <f t="shared" si="0"/>
        <v>DIAMANTE 1501 a 1.000</v>
      </c>
      <c r="E61" s="44" t="s">
        <v>66</v>
      </c>
      <c r="F61" s="44" t="s">
        <v>50</v>
      </c>
      <c r="G61" s="45">
        <v>8.15</v>
      </c>
      <c r="H61" s="45">
        <v>8.32</v>
      </c>
      <c r="I61" s="45">
        <v>8.49</v>
      </c>
      <c r="J61" s="45">
        <v>8.67</v>
      </c>
      <c r="K61" s="45">
        <v>15.39</v>
      </c>
      <c r="L61" s="45">
        <v>15.56</v>
      </c>
      <c r="M61" s="45">
        <v>15.72</v>
      </c>
      <c r="N61" s="45">
        <v>15.87</v>
      </c>
      <c r="O61" s="45">
        <v>21.93</v>
      </c>
      <c r="P61" s="45">
        <v>30.71</v>
      </c>
      <c r="Q61" s="45">
        <v>39.479999999999997</v>
      </c>
      <c r="R61" s="45">
        <v>46.06</v>
      </c>
      <c r="S61" s="45">
        <v>28.37</v>
      </c>
      <c r="T61" s="45">
        <v>36.4</v>
      </c>
      <c r="U61" s="45">
        <v>44.09</v>
      </c>
      <c r="V61" s="45">
        <v>50.6</v>
      </c>
      <c r="W61" s="45">
        <v>33.770000000000003</v>
      </c>
      <c r="X61" s="45">
        <v>43.33</v>
      </c>
      <c r="Y61" s="45">
        <v>52.49</v>
      </c>
      <c r="Z61" s="45">
        <v>60.24</v>
      </c>
      <c r="AB61" s="43" t="str">
        <f t="shared" si="1"/>
        <v>DIAMANTE 15.001 a 6.000</v>
      </c>
      <c r="AC61" s="44" t="s">
        <v>66</v>
      </c>
      <c r="AD61" s="44" t="s">
        <v>76</v>
      </c>
      <c r="AE61" s="45">
        <v>20.53</v>
      </c>
      <c r="AF61" s="45">
        <v>21.4</v>
      </c>
      <c r="AG61" s="45">
        <v>21.62</v>
      </c>
      <c r="AH61" s="45">
        <v>21.84</v>
      </c>
      <c r="AI61" s="45">
        <v>26.77</v>
      </c>
      <c r="AJ61" s="45">
        <v>30.79</v>
      </c>
      <c r="AK61" s="45">
        <v>35.14</v>
      </c>
      <c r="AL61" s="45">
        <v>43.51</v>
      </c>
      <c r="AM61" s="45">
        <v>34.92</v>
      </c>
      <c r="AN61" s="45">
        <v>40.08</v>
      </c>
      <c r="AO61" s="45">
        <v>54.86</v>
      </c>
      <c r="AP61" s="45">
        <v>70.55</v>
      </c>
      <c r="AQ61" s="45">
        <v>40.6</v>
      </c>
      <c r="AR61" s="45">
        <v>46.6</v>
      </c>
      <c r="AS61" s="45">
        <v>63.79</v>
      </c>
      <c r="AT61" s="45">
        <v>82.03</v>
      </c>
      <c r="BP61" s="43" t="str">
        <f t="shared" si="3"/>
        <v>DIAMANTE 1501 a 1.000</v>
      </c>
      <c r="BQ61" s="44" t="s">
        <v>66</v>
      </c>
      <c r="BR61" s="44" t="s">
        <v>50</v>
      </c>
      <c r="BS61" s="45">
        <v>26.99</v>
      </c>
      <c r="BT61" s="45">
        <v>27.57</v>
      </c>
      <c r="BU61" s="45">
        <v>28.14</v>
      </c>
      <c r="BV61" s="45">
        <v>28.72</v>
      </c>
      <c r="BW61" s="45">
        <v>31.19</v>
      </c>
      <c r="BX61" s="45">
        <v>31.51</v>
      </c>
      <c r="BY61" s="45">
        <v>31.83</v>
      </c>
      <c r="BZ61" s="45">
        <v>32.15</v>
      </c>
      <c r="CA61" s="45">
        <v>46.27</v>
      </c>
      <c r="CB61" s="45">
        <v>69.75</v>
      </c>
      <c r="CC61" s="45">
        <v>84.92</v>
      </c>
      <c r="CD61" s="45">
        <v>100.09</v>
      </c>
      <c r="CE61" s="45">
        <v>56.1</v>
      </c>
      <c r="CF61" s="45">
        <v>72.37</v>
      </c>
      <c r="CG61" s="45">
        <v>83.92</v>
      </c>
      <c r="CH61" s="45">
        <v>95.46</v>
      </c>
      <c r="CI61" s="45">
        <v>66.790000000000006</v>
      </c>
      <c r="CJ61" s="45">
        <v>86.16</v>
      </c>
      <c r="CK61" s="45">
        <v>99.9</v>
      </c>
      <c r="CL61" s="45">
        <v>113.64</v>
      </c>
      <c r="CN61" s="43" t="str">
        <f t="shared" si="4"/>
        <v>INFINITE 4Kg Adicional</v>
      </c>
      <c r="CO61" s="44" t="s">
        <v>98</v>
      </c>
      <c r="CP61" s="46" t="s">
        <v>63</v>
      </c>
      <c r="CQ61" s="45">
        <v>5.54</v>
      </c>
      <c r="CR61" s="45">
        <v>5.72</v>
      </c>
      <c r="CS61" s="45">
        <v>5.8</v>
      </c>
      <c r="CT61" s="45">
        <v>5.89</v>
      </c>
      <c r="CU61" s="45">
        <v>7.39</v>
      </c>
      <c r="CV61" s="45">
        <v>7.48</v>
      </c>
      <c r="CW61" s="45">
        <v>7.56</v>
      </c>
      <c r="CX61" s="45">
        <v>7.56</v>
      </c>
      <c r="CZ61" s="43" t="str">
        <f t="shared" si="5"/>
        <v>DIAMANTE 14.001 a 5.000</v>
      </c>
      <c r="DA61" s="44" t="s">
        <v>66</v>
      </c>
      <c r="DB61" s="46" t="s">
        <v>70</v>
      </c>
      <c r="DC61" s="45">
        <v>20.71</v>
      </c>
      <c r="DD61" s="45">
        <v>21.14</v>
      </c>
      <c r="DE61" s="45">
        <v>21.58</v>
      </c>
      <c r="DG61" s="43" t="str">
        <f t="shared" si="6"/>
        <v>PLATINUMColeta no mesmo dia4210-231 a 40</v>
      </c>
      <c r="DH61" s="43" t="s">
        <v>61</v>
      </c>
      <c r="DI61" s="70" t="s">
        <v>71</v>
      </c>
      <c r="DJ61" s="69" t="s">
        <v>72</v>
      </c>
      <c r="DK61" s="61" t="s">
        <v>83</v>
      </c>
      <c r="DL61" s="25" t="s">
        <v>78</v>
      </c>
      <c r="DR61" s="43" t="str">
        <f t="shared" si="7"/>
        <v>DIAMANTE 1501 a 1.000</v>
      </c>
      <c r="DS61" s="44" t="s">
        <v>66</v>
      </c>
      <c r="DT61" s="44" t="s">
        <v>50</v>
      </c>
      <c r="DU61" s="45">
        <v>8.16</v>
      </c>
      <c r="DV61" s="45">
        <v>8.33</v>
      </c>
      <c r="DW61" s="45">
        <v>8.5</v>
      </c>
      <c r="DX61" s="45">
        <v>8.68</v>
      </c>
      <c r="DY61" s="45">
        <v>15.4</v>
      </c>
      <c r="DZ61" s="45">
        <v>15.57</v>
      </c>
      <c r="EA61" s="45">
        <v>15.73</v>
      </c>
      <c r="EB61" s="45">
        <v>15.88</v>
      </c>
      <c r="EC61" s="45">
        <v>21.94</v>
      </c>
      <c r="ED61" s="45">
        <v>30.71</v>
      </c>
      <c r="EE61" s="45">
        <v>39.479999999999997</v>
      </c>
      <c r="EF61" s="45">
        <v>46.06</v>
      </c>
      <c r="EG61" s="45">
        <v>33.78</v>
      </c>
      <c r="EH61" s="45">
        <v>43.33</v>
      </c>
      <c r="EI61" s="45">
        <v>52.49</v>
      </c>
      <c r="EJ61" s="45">
        <v>60.24</v>
      </c>
      <c r="EL61" s="43" t="str">
        <f t="shared" si="8"/>
        <v>DIAMANTE 15.001 a 6.000</v>
      </c>
      <c r="EM61" s="44" t="s">
        <v>66</v>
      </c>
      <c r="EN61" s="44" t="s">
        <v>76</v>
      </c>
      <c r="EO61" s="45">
        <v>20.53</v>
      </c>
      <c r="EP61" s="45">
        <v>21.14</v>
      </c>
      <c r="EQ61" s="45">
        <v>21.3</v>
      </c>
      <c r="ER61" s="45">
        <v>21.77</v>
      </c>
      <c r="ES61" s="45">
        <v>26.7</v>
      </c>
      <c r="ET61" s="45">
        <v>30.68</v>
      </c>
      <c r="EU61" s="45">
        <v>34.31</v>
      </c>
      <c r="EV61" s="45">
        <v>43.19</v>
      </c>
      <c r="EW61" s="45">
        <v>40.49</v>
      </c>
      <c r="EX61" s="45">
        <v>46.45</v>
      </c>
      <c r="EY61" s="45">
        <v>63.79</v>
      </c>
      <c r="EZ61" s="45">
        <v>82.03</v>
      </c>
    </row>
    <row r="62" spans="4:156" x14ac:dyDescent="0.25">
      <c r="D62" s="43" t="str">
        <f t="shared" si="0"/>
        <v>DIAMANTE 11.001 a 2.000</v>
      </c>
      <c r="E62" s="44" t="s">
        <v>66</v>
      </c>
      <c r="F62" s="44" t="s">
        <v>55</v>
      </c>
      <c r="G62" s="45">
        <v>10.23</v>
      </c>
      <c r="H62" s="45">
        <v>10.45</v>
      </c>
      <c r="I62" s="45">
        <v>10.67</v>
      </c>
      <c r="J62" s="45">
        <v>10.89</v>
      </c>
      <c r="K62" s="45">
        <v>16.98</v>
      </c>
      <c r="L62" s="45">
        <v>17.16</v>
      </c>
      <c r="M62" s="45">
        <v>17.329999999999998</v>
      </c>
      <c r="N62" s="45">
        <v>17.510000000000002</v>
      </c>
      <c r="O62" s="45">
        <v>26.44</v>
      </c>
      <c r="P62" s="45">
        <v>37.020000000000003</v>
      </c>
      <c r="Q62" s="45">
        <v>47.59</v>
      </c>
      <c r="R62" s="45">
        <v>55.52</v>
      </c>
      <c r="S62" s="45">
        <v>35.46</v>
      </c>
      <c r="T62" s="45">
        <v>45.02</v>
      </c>
      <c r="U62" s="45">
        <v>54.22</v>
      </c>
      <c r="V62" s="45">
        <v>61.89</v>
      </c>
      <c r="W62" s="45">
        <v>42.21</v>
      </c>
      <c r="X62" s="45">
        <v>53.59</v>
      </c>
      <c r="Y62" s="45">
        <v>64.55</v>
      </c>
      <c r="Z62" s="45">
        <v>73.680000000000007</v>
      </c>
      <c r="AB62" s="43" t="str">
        <f t="shared" si="1"/>
        <v>DIAMANTE 16.001 a 7.000</v>
      </c>
      <c r="AC62" s="44" t="s">
        <v>66</v>
      </c>
      <c r="AD62" s="44" t="s">
        <v>82</v>
      </c>
      <c r="AE62" s="45">
        <v>21.68</v>
      </c>
      <c r="AF62" s="45">
        <v>22.6</v>
      </c>
      <c r="AG62" s="45">
        <v>22.84</v>
      </c>
      <c r="AH62" s="45">
        <v>23.06</v>
      </c>
      <c r="AI62" s="45">
        <v>29.56</v>
      </c>
      <c r="AJ62" s="45">
        <v>34</v>
      </c>
      <c r="AK62" s="45">
        <v>38.799999999999997</v>
      </c>
      <c r="AL62" s="45">
        <v>48.04</v>
      </c>
      <c r="AM62" s="45">
        <v>37.32</v>
      </c>
      <c r="AN62" s="45">
        <v>42.83</v>
      </c>
      <c r="AO62" s="45">
        <v>58.01</v>
      </c>
      <c r="AP62" s="45">
        <v>74.44</v>
      </c>
      <c r="AQ62" s="45">
        <v>43.39</v>
      </c>
      <c r="AR62" s="45">
        <v>49.8</v>
      </c>
      <c r="AS62" s="45">
        <v>67.45</v>
      </c>
      <c r="AT62" s="45">
        <v>86.56</v>
      </c>
      <c r="BP62" s="43" t="str">
        <f t="shared" si="3"/>
        <v>DIAMANTE 11.001 a 2.000</v>
      </c>
      <c r="BQ62" s="44" t="s">
        <v>66</v>
      </c>
      <c r="BR62" s="44" t="s">
        <v>55</v>
      </c>
      <c r="BS62" s="45">
        <v>29.86</v>
      </c>
      <c r="BT62" s="45">
        <v>30.5</v>
      </c>
      <c r="BU62" s="45">
        <v>31.14</v>
      </c>
      <c r="BV62" s="45">
        <v>31.78</v>
      </c>
      <c r="BW62" s="45">
        <v>34.33</v>
      </c>
      <c r="BX62" s="45">
        <v>34.69</v>
      </c>
      <c r="BY62" s="45">
        <v>35.049999999999997</v>
      </c>
      <c r="BZ62" s="45">
        <v>35.4</v>
      </c>
      <c r="CA62" s="45">
        <v>55.43</v>
      </c>
      <c r="CB62" s="45">
        <v>83.97</v>
      </c>
      <c r="CC62" s="45">
        <v>102.43</v>
      </c>
      <c r="CD62" s="45">
        <v>120.89</v>
      </c>
      <c r="CE62" s="45">
        <v>67.569999999999993</v>
      </c>
      <c r="CF62" s="45">
        <v>91.13</v>
      </c>
      <c r="CG62" s="45">
        <v>106.6</v>
      </c>
      <c r="CH62" s="45">
        <v>122.07</v>
      </c>
      <c r="CI62" s="45">
        <v>80.430000000000007</v>
      </c>
      <c r="CJ62" s="45">
        <v>108.49</v>
      </c>
      <c r="CK62" s="45">
        <v>126.9</v>
      </c>
      <c r="CL62" s="45">
        <v>145.31</v>
      </c>
      <c r="CN62" s="43" t="str">
        <f t="shared" si="4"/>
        <v>Peso (Kg)</v>
      </c>
      <c r="CP62" s="46" t="s">
        <v>33</v>
      </c>
      <c r="CQ62" s="45" t="s">
        <v>12</v>
      </c>
      <c r="CR62" s="45" t="s">
        <v>13</v>
      </c>
      <c r="CS62" s="45" t="s">
        <v>14</v>
      </c>
      <c r="CT62" s="45" t="s">
        <v>15</v>
      </c>
      <c r="CU62" s="45" t="s">
        <v>16</v>
      </c>
      <c r="CV62" s="45" t="s">
        <v>17</v>
      </c>
      <c r="CW62" s="45" t="s">
        <v>18</v>
      </c>
      <c r="CX62" s="45" t="s">
        <v>19</v>
      </c>
      <c r="CZ62" s="43" t="str">
        <f t="shared" si="5"/>
        <v>DIAMANTE 15.001 a 6.000</v>
      </c>
      <c r="DA62" s="44" t="s">
        <v>66</v>
      </c>
      <c r="DB62" s="46" t="s">
        <v>76</v>
      </c>
      <c r="DC62" s="45">
        <v>24.13</v>
      </c>
      <c r="DD62" s="45">
        <v>24.62</v>
      </c>
      <c r="DE62" s="45">
        <v>25.15</v>
      </c>
      <c r="DG62" s="43" t="str">
        <f t="shared" si="6"/>
        <v>PLATINUMColeta no mesmo dia4210-241 a 50</v>
      </c>
      <c r="DH62" s="43" t="s">
        <v>61</v>
      </c>
      <c r="DI62" s="70" t="s">
        <v>71</v>
      </c>
      <c r="DJ62" s="69" t="s">
        <v>72</v>
      </c>
      <c r="DK62" s="59" t="s">
        <v>87</v>
      </c>
      <c r="DL62" s="22" t="s">
        <v>88</v>
      </c>
      <c r="DR62" s="43" t="str">
        <f t="shared" si="7"/>
        <v>DIAMANTE 11.001 a 2.000</v>
      </c>
      <c r="DS62" s="44" t="s">
        <v>66</v>
      </c>
      <c r="DT62" s="44" t="s">
        <v>55</v>
      </c>
      <c r="DU62" s="45">
        <v>10.77</v>
      </c>
      <c r="DV62" s="45">
        <v>11</v>
      </c>
      <c r="DW62" s="45">
        <v>11.23</v>
      </c>
      <c r="DX62" s="45">
        <v>11.47</v>
      </c>
      <c r="DY62" s="45">
        <v>17.37</v>
      </c>
      <c r="DZ62" s="45">
        <v>17.55</v>
      </c>
      <c r="EA62" s="45">
        <v>17.72</v>
      </c>
      <c r="EB62" s="45">
        <v>17.91</v>
      </c>
      <c r="EC62" s="45">
        <v>26.71</v>
      </c>
      <c r="ED62" s="45">
        <v>37.07</v>
      </c>
      <c r="EE62" s="45">
        <v>47.66</v>
      </c>
      <c r="EF62" s="45">
        <v>55.66</v>
      </c>
      <c r="EG62" s="45">
        <v>42.54</v>
      </c>
      <c r="EH62" s="45">
        <v>53.7</v>
      </c>
      <c r="EI62" s="45">
        <v>64.650000000000006</v>
      </c>
      <c r="EJ62" s="45">
        <v>73.849999999999994</v>
      </c>
      <c r="EL62" s="43" t="str">
        <f t="shared" si="8"/>
        <v>DIAMANTE 16.001 a 7.000</v>
      </c>
      <c r="EM62" s="44" t="s">
        <v>66</v>
      </c>
      <c r="EN62" s="44" t="s">
        <v>82</v>
      </c>
      <c r="EO62" s="45">
        <v>21.68</v>
      </c>
      <c r="EP62" s="45">
        <v>22.3</v>
      </c>
      <c r="EQ62" s="45">
        <v>22.48</v>
      </c>
      <c r="ER62" s="45">
        <v>22.99</v>
      </c>
      <c r="ES62" s="45">
        <v>29.48</v>
      </c>
      <c r="ET62" s="45">
        <v>33.86</v>
      </c>
      <c r="EU62" s="45">
        <v>37.81</v>
      </c>
      <c r="EV62" s="45">
        <v>47.66</v>
      </c>
      <c r="EW62" s="45">
        <v>43.27</v>
      </c>
      <c r="EX62" s="45">
        <v>49.62</v>
      </c>
      <c r="EY62" s="45">
        <v>67.45</v>
      </c>
      <c r="EZ62" s="45">
        <v>86.56</v>
      </c>
    </row>
    <row r="63" spans="4:156" x14ac:dyDescent="0.25">
      <c r="D63" s="43" t="str">
        <f t="shared" si="0"/>
        <v>DIAMANTE 12.001 a 3.000</v>
      </c>
      <c r="E63" s="44" t="s">
        <v>66</v>
      </c>
      <c r="F63" s="44" t="s">
        <v>62</v>
      </c>
      <c r="G63" s="45">
        <v>11.4</v>
      </c>
      <c r="H63" s="45">
        <v>11.65</v>
      </c>
      <c r="I63" s="45">
        <v>11.89</v>
      </c>
      <c r="J63" s="45">
        <v>12.13</v>
      </c>
      <c r="K63" s="45">
        <v>18.57</v>
      </c>
      <c r="L63" s="45">
        <v>18.75</v>
      </c>
      <c r="M63" s="45">
        <v>18.95</v>
      </c>
      <c r="N63" s="45">
        <v>19.14</v>
      </c>
      <c r="O63" s="45">
        <v>30.86</v>
      </c>
      <c r="P63" s="45">
        <v>41.67</v>
      </c>
      <c r="Q63" s="45">
        <v>58.64</v>
      </c>
      <c r="R63" s="45">
        <v>70.989999999999995</v>
      </c>
      <c r="S63" s="45">
        <v>42.5</v>
      </c>
      <c r="T63" s="45">
        <v>52.22</v>
      </c>
      <c r="U63" s="45">
        <v>66.81</v>
      </c>
      <c r="V63" s="45">
        <v>78.2</v>
      </c>
      <c r="W63" s="45">
        <v>50.59</v>
      </c>
      <c r="X63" s="45">
        <v>62.17</v>
      </c>
      <c r="Y63" s="45">
        <v>79.540000000000006</v>
      </c>
      <c r="Z63" s="45">
        <v>93.09</v>
      </c>
      <c r="AB63" s="43" t="str">
        <f t="shared" si="1"/>
        <v>DIAMANTE 17.001 a 8.000</v>
      </c>
      <c r="AC63" s="44" t="s">
        <v>66</v>
      </c>
      <c r="AD63" s="44" t="s">
        <v>86</v>
      </c>
      <c r="AE63" s="45">
        <v>22.78</v>
      </c>
      <c r="AF63" s="45">
        <v>23.75</v>
      </c>
      <c r="AG63" s="45">
        <v>23.99</v>
      </c>
      <c r="AH63" s="45">
        <v>24.24</v>
      </c>
      <c r="AI63" s="45">
        <v>32.200000000000003</v>
      </c>
      <c r="AJ63" s="45">
        <v>37.03</v>
      </c>
      <c r="AK63" s="45">
        <v>42.26</v>
      </c>
      <c r="AL63" s="45">
        <v>52.32</v>
      </c>
      <c r="AM63" s="45">
        <v>48.08</v>
      </c>
      <c r="AN63" s="45">
        <v>53.94</v>
      </c>
      <c r="AO63" s="45">
        <v>69.489999999999995</v>
      </c>
      <c r="AP63" s="45">
        <v>86.64</v>
      </c>
      <c r="AQ63" s="45">
        <v>55.91</v>
      </c>
      <c r="AR63" s="45">
        <v>62.72</v>
      </c>
      <c r="AS63" s="45">
        <v>80.8</v>
      </c>
      <c r="AT63" s="45">
        <v>100.74</v>
      </c>
      <c r="BP63" s="43" t="str">
        <f t="shared" si="3"/>
        <v>DIAMANTE 12.001 a 3.000</v>
      </c>
      <c r="BQ63" s="44" t="s">
        <v>66</v>
      </c>
      <c r="BR63" s="44" t="s">
        <v>62</v>
      </c>
      <c r="BS63" s="45">
        <v>32.909999999999997</v>
      </c>
      <c r="BT63" s="45">
        <v>33.619999999999997</v>
      </c>
      <c r="BU63" s="45">
        <v>34.32</v>
      </c>
      <c r="BV63" s="45">
        <v>35.01</v>
      </c>
      <c r="BW63" s="45">
        <v>37.76</v>
      </c>
      <c r="BX63" s="45">
        <v>38.15</v>
      </c>
      <c r="BY63" s="45">
        <v>38.54</v>
      </c>
      <c r="BZ63" s="45">
        <v>38.93</v>
      </c>
      <c r="CA63" s="45">
        <v>65.17</v>
      </c>
      <c r="CB63" s="45">
        <v>98.09</v>
      </c>
      <c r="CC63" s="45">
        <v>119.7</v>
      </c>
      <c r="CD63" s="45">
        <v>141.31</v>
      </c>
      <c r="CE63" s="45">
        <v>79.27</v>
      </c>
      <c r="CF63" s="45">
        <v>109.4</v>
      </c>
      <c r="CG63" s="45">
        <v>129.12</v>
      </c>
      <c r="CH63" s="45">
        <v>148.84</v>
      </c>
      <c r="CI63" s="45">
        <v>94.37</v>
      </c>
      <c r="CJ63" s="45">
        <v>130.24</v>
      </c>
      <c r="CK63" s="45">
        <v>153.71</v>
      </c>
      <c r="CL63" s="45">
        <v>177.19</v>
      </c>
      <c r="CN63" s="43" t="str">
        <f t="shared" si="4"/>
        <v>INFINITE 5Até 1</v>
      </c>
      <c r="CO63" s="44" t="s">
        <v>100</v>
      </c>
      <c r="CP63" s="46" t="s">
        <v>42</v>
      </c>
      <c r="CQ63" s="45">
        <v>29.47</v>
      </c>
      <c r="CR63" s="45">
        <v>30.08</v>
      </c>
      <c r="CS63" s="45">
        <v>30.7</v>
      </c>
      <c r="CT63" s="45">
        <v>31.31</v>
      </c>
      <c r="CU63" s="45">
        <v>41.96</v>
      </c>
      <c r="CV63" s="45">
        <v>42.4</v>
      </c>
      <c r="CW63" s="45">
        <v>42.84</v>
      </c>
      <c r="CX63" s="45">
        <v>43.19</v>
      </c>
      <c r="CZ63" s="43" t="str">
        <f t="shared" si="5"/>
        <v>DIAMANTE 16.001 a 7.000</v>
      </c>
      <c r="DA63" s="44" t="s">
        <v>66</v>
      </c>
      <c r="DB63" s="46" t="s">
        <v>82</v>
      </c>
      <c r="DC63" s="45">
        <v>28.69</v>
      </c>
      <c r="DD63" s="45">
        <v>29.28</v>
      </c>
      <c r="DE63" s="45">
        <v>29.9</v>
      </c>
      <c r="DG63" s="43" t="str">
        <f t="shared" si="6"/>
        <v>PLATINUMColeta no mesmo dia4210-251 a 60</v>
      </c>
      <c r="DH63" s="43" t="s">
        <v>61</v>
      </c>
      <c r="DI63" s="70" t="s">
        <v>71</v>
      </c>
      <c r="DJ63" s="69" t="s">
        <v>72</v>
      </c>
      <c r="DK63" s="61" t="s">
        <v>92</v>
      </c>
      <c r="DL63" s="25" t="s">
        <v>93</v>
      </c>
      <c r="DR63" s="43" t="str">
        <f t="shared" si="7"/>
        <v>DIAMANTE 12.001 a 3.000</v>
      </c>
      <c r="DS63" s="44" t="s">
        <v>66</v>
      </c>
      <c r="DT63" s="44" t="s">
        <v>62</v>
      </c>
      <c r="DU63" s="45">
        <v>12.18</v>
      </c>
      <c r="DV63" s="45">
        <v>12.44</v>
      </c>
      <c r="DW63" s="45">
        <v>12.7</v>
      </c>
      <c r="DX63" s="45">
        <v>12.96</v>
      </c>
      <c r="DY63" s="45">
        <v>19.11</v>
      </c>
      <c r="DZ63" s="45">
        <v>19.3</v>
      </c>
      <c r="EA63" s="45">
        <v>19.510000000000002</v>
      </c>
      <c r="EB63" s="45">
        <v>19.7</v>
      </c>
      <c r="EC63" s="45">
        <v>31.26</v>
      </c>
      <c r="ED63" s="45">
        <v>41.75</v>
      </c>
      <c r="EE63" s="45">
        <v>58.75</v>
      </c>
      <c r="EF63" s="45">
        <v>71.22</v>
      </c>
      <c r="EG63" s="45">
        <v>51.1</v>
      </c>
      <c r="EH63" s="45">
        <v>62.33</v>
      </c>
      <c r="EI63" s="45">
        <v>79.69</v>
      </c>
      <c r="EJ63" s="45">
        <v>93.36</v>
      </c>
      <c r="EL63" s="43" t="str">
        <f t="shared" si="8"/>
        <v>DIAMANTE 17.001 a 8.000</v>
      </c>
      <c r="EM63" s="44" t="s">
        <v>66</v>
      </c>
      <c r="EN63" s="44" t="s">
        <v>86</v>
      </c>
      <c r="EO63" s="45">
        <v>22.78</v>
      </c>
      <c r="EP63" s="45">
        <v>23.53</v>
      </c>
      <c r="EQ63" s="45">
        <v>23.72</v>
      </c>
      <c r="ER63" s="45">
        <v>24.19</v>
      </c>
      <c r="ES63" s="45">
        <v>32.14</v>
      </c>
      <c r="ET63" s="45">
        <v>36.93</v>
      </c>
      <c r="EU63" s="45">
        <v>41.51</v>
      </c>
      <c r="EV63" s="45">
        <v>52.03</v>
      </c>
      <c r="EW63" s="45">
        <v>55.8</v>
      </c>
      <c r="EX63" s="45">
        <v>62.57</v>
      </c>
      <c r="EY63" s="45">
        <v>80.8</v>
      </c>
      <c r="EZ63" s="45">
        <v>100.74</v>
      </c>
    </row>
    <row r="64" spans="4:156" x14ac:dyDescent="0.25">
      <c r="D64" s="43" t="str">
        <f t="shared" si="0"/>
        <v>DIAMANTE 13.001 a 4.000</v>
      </c>
      <c r="E64" s="44" t="s">
        <v>66</v>
      </c>
      <c r="F64" s="44" t="s">
        <v>68</v>
      </c>
      <c r="G64" s="45">
        <v>12.32</v>
      </c>
      <c r="H64" s="45">
        <v>12.58</v>
      </c>
      <c r="I64" s="45">
        <v>12.85</v>
      </c>
      <c r="J64" s="45">
        <v>13.11</v>
      </c>
      <c r="K64" s="45">
        <v>20.420000000000002</v>
      </c>
      <c r="L64" s="45">
        <v>20.64</v>
      </c>
      <c r="M64" s="45">
        <v>20.85</v>
      </c>
      <c r="N64" s="45">
        <v>21.06</v>
      </c>
      <c r="O64" s="45">
        <v>35.39</v>
      </c>
      <c r="P64" s="45">
        <v>47.78</v>
      </c>
      <c r="Q64" s="45">
        <v>67.239999999999995</v>
      </c>
      <c r="R64" s="45">
        <v>81.400000000000006</v>
      </c>
      <c r="S64" s="45">
        <v>46.29</v>
      </c>
      <c r="T64" s="45">
        <v>57.37</v>
      </c>
      <c r="U64" s="45">
        <v>74.040000000000006</v>
      </c>
      <c r="V64" s="45">
        <v>86.94</v>
      </c>
      <c r="W64" s="45">
        <v>55.11</v>
      </c>
      <c r="X64" s="45">
        <v>68.3</v>
      </c>
      <c r="Y64" s="45">
        <v>88.14</v>
      </c>
      <c r="Z64" s="45">
        <v>103.5</v>
      </c>
      <c r="AB64" s="43" t="str">
        <f t="shared" si="1"/>
        <v>DIAMANTE 18.001 a 9.000</v>
      </c>
      <c r="AC64" s="44" t="s">
        <v>66</v>
      </c>
      <c r="AD64" s="44" t="s">
        <v>91</v>
      </c>
      <c r="AE64" s="45">
        <v>23.45</v>
      </c>
      <c r="AF64" s="45">
        <v>24.45</v>
      </c>
      <c r="AG64" s="45">
        <v>24.7</v>
      </c>
      <c r="AH64" s="45">
        <v>24.95</v>
      </c>
      <c r="AI64" s="45">
        <v>33.79</v>
      </c>
      <c r="AJ64" s="45">
        <v>38.86</v>
      </c>
      <c r="AK64" s="45">
        <v>44.35</v>
      </c>
      <c r="AL64" s="45">
        <v>54.91</v>
      </c>
      <c r="AM64" s="45">
        <v>49.45</v>
      </c>
      <c r="AN64" s="45">
        <v>55.5</v>
      </c>
      <c r="AO64" s="45">
        <v>71.27</v>
      </c>
      <c r="AP64" s="45">
        <v>88.85</v>
      </c>
      <c r="AQ64" s="45">
        <v>57.5</v>
      </c>
      <c r="AR64" s="45">
        <v>64.540000000000006</v>
      </c>
      <c r="AS64" s="45">
        <v>82.87</v>
      </c>
      <c r="AT64" s="45">
        <v>103.31</v>
      </c>
      <c r="BP64" s="43" t="str">
        <f t="shared" si="3"/>
        <v>DIAMANTE 13.001 a 4.000</v>
      </c>
      <c r="BQ64" s="44" t="s">
        <v>66</v>
      </c>
      <c r="BR64" s="44" t="s">
        <v>68</v>
      </c>
      <c r="BS64" s="45">
        <v>35.78</v>
      </c>
      <c r="BT64" s="45">
        <v>36.549999999999997</v>
      </c>
      <c r="BU64" s="45">
        <v>37.31</v>
      </c>
      <c r="BV64" s="45">
        <v>38.07</v>
      </c>
      <c r="BW64" s="45">
        <v>41.46</v>
      </c>
      <c r="BX64" s="45">
        <v>41.89</v>
      </c>
      <c r="BY64" s="45">
        <v>42.32</v>
      </c>
      <c r="BZ64" s="45">
        <v>42.75</v>
      </c>
      <c r="CA64" s="45">
        <v>74.42</v>
      </c>
      <c r="CB64" s="45">
        <v>112.11</v>
      </c>
      <c r="CC64" s="45">
        <v>137.11000000000001</v>
      </c>
      <c r="CD64" s="45">
        <v>162.11000000000001</v>
      </c>
      <c r="CE64" s="45">
        <v>91.04</v>
      </c>
      <c r="CF64" s="45">
        <v>127.67</v>
      </c>
      <c r="CG64" s="45">
        <v>151.56</v>
      </c>
      <c r="CH64" s="45">
        <v>175.45</v>
      </c>
      <c r="CI64" s="45">
        <v>108.39</v>
      </c>
      <c r="CJ64" s="45">
        <v>152</v>
      </c>
      <c r="CK64" s="45">
        <v>180.42</v>
      </c>
      <c r="CL64" s="45">
        <v>208.86</v>
      </c>
      <c r="CN64" s="43" t="str">
        <f t="shared" si="4"/>
        <v>INFINITE 51 a 5</v>
      </c>
      <c r="CO64" s="44" t="s">
        <v>100</v>
      </c>
      <c r="CP64" s="46" t="s">
        <v>51</v>
      </c>
      <c r="CQ64" s="45">
        <v>38.44</v>
      </c>
      <c r="CR64" s="45">
        <v>39.229999999999997</v>
      </c>
      <c r="CS64" s="45">
        <v>40.03</v>
      </c>
      <c r="CT64" s="45">
        <v>40.82</v>
      </c>
      <c r="CU64" s="45">
        <v>53.57</v>
      </c>
      <c r="CV64" s="45">
        <v>54.1</v>
      </c>
      <c r="CW64" s="45">
        <v>54.63</v>
      </c>
      <c r="CX64" s="45">
        <v>55.15</v>
      </c>
      <c r="CZ64" s="43" t="str">
        <f t="shared" si="5"/>
        <v>DIAMANTE 17.001 a 8.000</v>
      </c>
      <c r="DA64" s="44" t="s">
        <v>66</v>
      </c>
      <c r="DB64" s="46" t="s">
        <v>86</v>
      </c>
      <c r="DC64" s="45">
        <v>37.049999999999997</v>
      </c>
      <c r="DD64" s="45">
        <v>37.81</v>
      </c>
      <c r="DE64" s="45">
        <v>38.61</v>
      </c>
      <c r="DG64" s="43" t="str">
        <f t="shared" si="6"/>
        <v>PLATINUMColeta no mesmo dia4210-261 a 70</v>
      </c>
      <c r="DH64" s="43" t="s">
        <v>61</v>
      </c>
      <c r="DI64" s="70" t="s">
        <v>71</v>
      </c>
      <c r="DJ64" s="69" t="s">
        <v>72</v>
      </c>
      <c r="DK64" s="59" t="s">
        <v>96</v>
      </c>
      <c r="DL64" s="22" t="s">
        <v>97</v>
      </c>
      <c r="DR64" s="43" t="str">
        <f t="shared" si="7"/>
        <v>DIAMANTE 13.001 a 4.000</v>
      </c>
      <c r="DS64" s="44" t="s">
        <v>66</v>
      </c>
      <c r="DT64" s="44" t="s">
        <v>68</v>
      </c>
      <c r="DU64" s="45">
        <v>13.55</v>
      </c>
      <c r="DV64" s="45">
        <v>13.84</v>
      </c>
      <c r="DW64" s="45">
        <v>14.13</v>
      </c>
      <c r="DX64" s="45">
        <v>14.42</v>
      </c>
      <c r="DY64" s="45">
        <v>21.3</v>
      </c>
      <c r="DZ64" s="45">
        <v>21.53</v>
      </c>
      <c r="EA64" s="45">
        <v>21.75</v>
      </c>
      <c r="EB64" s="45">
        <v>21.96</v>
      </c>
      <c r="EC64" s="45">
        <v>36.06</v>
      </c>
      <c r="ED64" s="45">
        <v>47.91</v>
      </c>
      <c r="EE64" s="45">
        <v>67.430000000000007</v>
      </c>
      <c r="EF64" s="45">
        <v>81.790000000000006</v>
      </c>
      <c r="EG64" s="45">
        <v>55.92</v>
      </c>
      <c r="EH64" s="45">
        <v>68.55</v>
      </c>
      <c r="EI64" s="45">
        <v>88.39</v>
      </c>
      <c r="EJ64" s="45">
        <v>103.95</v>
      </c>
      <c r="EL64" s="43" t="str">
        <f t="shared" si="8"/>
        <v>DIAMANTE 18.001 a 9.000</v>
      </c>
      <c r="EM64" s="44" t="s">
        <v>66</v>
      </c>
      <c r="EN64" s="44" t="s">
        <v>91</v>
      </c>
      <c r="EO64" s="45">
        <v>23.45</v>
      </c>
      <c r="EP64" s="45">
        <v>24.19</v>
      </c>
      <c r="EQ64" s="45">
        <v>24.38</v>
      </c>
      <c r="ER64" s="45">
        <v>24.88</v>
      </c>
      <c r="ES64" s="45">
        <v>33.71</v>
      </c>
      <c r="ET64" s="45">
        <v>38.729999999999997</v>
      </c>
      <c r="EU64" s="45">
        <v>43.42</v>
      </c>
      <c r="EV64" s="45">
        <v>54.55</v>
      </c>
      <c r="EW64" s="45">
        <v>57.37</v>
      </c>
      <c r="EX64" s="45">
        <v>64.349999999999994</v>
      </c>
      <c r="EY64" s="45">
        <v>82.87</v>
      </c>
      <c r="EZ64" s="45">
        <v>103.31</v>
      </c>
    </row>
    <row r="65" spans="4:156" x14ac:dyDescent="0.25">
      <c r="D65" s="43" t="str">
        <f t="shared" si="0"/>
        <v>DIAMANTE 14.001 a 5.000</v>
      </c>
      <c r="E65" s="44" t="s">
        <v>66</v>
      </c>
      <c r="F65" s="44" t="s">
        <v>70</v>
      </c>
      <c r="G65" s="45">
        <v>13.32</v>
      </c>
      <c r="H65" s="45">
        <v>13.6</v>
      </c>
      <c r="I65" s="45">
        <v>13.89</v>
      </c>
      <c r="J65" s="45">
        <v>14.17</v>
      </c>
      <c r="K65" s="45">
        <v>22.02</v>
      </c>
      <c r="L65" s="45">
        <v>22.25</v>
      </c>
      <c r="M65" s="45">
        <v>22.48</v>
      </c>
      <c r="N65" s="45">
        <v>22.71</v>
      </c>
      <c r="O65" s="45">
        <v>39.06</v>
      </c>
      <c r="P65" s="45">
        <v>52.73</v>
      </c>
      <c r="Q65" s="45">
        <v>74.209999999999994</v>
      </c>
      <c r="R65" s="45">
        <v>89.83</v>
      </c>
      <c r="S65" s="45">
        <v>56</v>
      </c>
      <c r="T65" s="45">
        <v>68.14</v>
      </c>
      <c r="U65" s="45">
        <v>86.51</v>
      </c>
      <c r="V65" s="45">
        <v>100.64</v>
      </c>
      <c r="W65" s="45">
        <v>66.67</v>
      </c>
      <c r="X65" s="45">
        <v>81.12</v>
      </c>
      <c r="Y65" s="45">
        <v>102.99</v>
      </c>
      <c r="Z65" s="45">
        <v>119.81</v>
      </c>
      <c r="AB65" s="43" t="str">
        <f t="shared" si="1"/>
        <v>DIAMANTE 19.001 a 10.000</v>
      </c>
      <c r="AC65" s="44" t="s">
        <v>66</v>
      </c>
      <c r="AD65" s="44" t="s">
        <v>95</v>
      </c>
      <c r="AE65" s="45">
        <v>23.92</v>
      </c>
      <c r="AF65" s="45">
        <v>24.94</v>
      </c>
      <c r="AG65" s="45">
        <v>25.18</v>
      </c>
      <c r="AH65" s="45">
        <v>25.44</v>
      </c>
      <c r="AI65" s="45">
        <v>34.92</v>
      </c>
      <c r="AJ65" s="45">
        <v>40.159999999999997</v>
      </c>
      <c r="AK65" s="45">
        <v>45.84</v>
      </c>
      <c r="AL65" s="45">
        <v>56.75</v>
      </c>
      <c r="AM65" s="45">
        <v>50.42</v>
      </c>
      <c r="AN65" s="45">
        <v>56.63</v>
      </c>
      <c r="AO65" s="45">
        <v>72.55</v>
      </c>
      <c r="AP65" s="45">
        <v>90.44</v>
      </c>
      <c r="AQ65" s="45">
        <v>58.63</v>
      </c>
      <c r="AR65" s="45">
        <v>65.849999999999994</v>
      </c>
      <c r="AS65" s="45">
        <v>84.36</v>
      </c>
      <c r="AT65" s="45">
        <v>105.16</v>
      </c>
      <c r="BP65" s="43" t="str">
        <f t="shared" si="3"/>
        <v>DIAMANTE 14.001 a 5.000</v>
      </c>
      <c r="BQ65" s="44" t="s">
        <v>66</v>
      </c>
      <c r="BR65" s="44" t="s">
        <v>70</v>
      </c>
      <c r="BS65" s="45">
        <v>38.65</v>
      </c>
      <c r="BT65" s="45">
        <v>39.47</v>
      </c>
      <c r="BU65" s="45">
        <v>40.299999999999997</v>
      </c>
      <c r="BV65" s="45">
        <v>41.12</v>
      </c>
      <c r="BW65" s="45">
        <v>44.71</v>
      </c>
      <c r="BX65" s="45">
        <v>45.17</v>
      </c>
      <c r="BY65" s="45">
        <v>45.62</v>
      </c>
      <c r="BZ65" s="45">
        <v>46.08</v>
      </c>
      <c r="CA65" s="45">
        <v>84.16</v>
      </c>
      <c r="CB65" s="45">
        <v>126.14</v>
      </c>
      <c r="CC65" s="45">
        <v>154.38</v>
      </c>
      <c r="CD65" s="45">
        <v>182.62</v>
      </c>
      <c r="CE65" s="45">
        <v>102.59</v>
      </c>
      <c r="CF65" s="45">
        <v>146.03</v>
      </c>
      <c r="CG65" s="45">
        <v>173.92</v>
      </c>
      <c r="CH65" s="45">
        <v>201.81</v>
      </c>
      <c r="CI65" s="45">
        <v>122.13</v>
      </c>
      <c r="CJ65" s="45">
        <v>173.84</v>
      </c>
      <c r="CK65" s="45">
        <v>207.05</v>
      </c>
      <c r="CL65" s="45">
        <v>240.25</v>
      </c>
      <c r="CN65" s="43" t="str">
        <f t="shared" si="4"/>
        <v>INFINITE 55 a 10</v>
      </c>
      <c r="CO65" s="44" t="s">
        <v>100</v>
      </c>
      <c r="CP65" s="46" t="s">
        <v>56</v>
      </c>
      <c r="CQ65" s="45">
        <v>57</v>
      </c>
      <c r="CR65" s="45">
        <v>58.23</v>
      </c>
      <c r="CS65" s="45">
        <v>59.46</v>
      </c>
      <c r="CT65" s="45">
        <v>60.61</v>
      </c>
      <c r="CU65" s="45">
        <v>72.83</v>
      </c>
      <c r="CV65" s="45">
        <v>73.53</v>
      </c>
      <c r="CW65" s="45">
        <v>74.33</v>
      </c>
      <c r="CX65" s="45">
        <v>75.03</v>
      </c>
      <c r="CZ65" s="43" t="str">
        <f t="shared" si="5"/>
        <v>DIAMANTE 18.001 a 9.000</v>
      </c>
      <c r="DA65" s="44" t="s">
        <v>66</v>
      </c>
      <c r="DB65" s="46" t="s">
        <v>91</v>
      </c>
      <c r="DC65" s="45">
        <v>47.88</v>
      </c>
      <c r="DD65" s="45">
        <v>48.87</v>
      </c>
      <c r="DE65" s="45">
        <v>49.89</v>
      </c>
      <c r="DG65" s="43" t="str">
        <f t="shared" si="6"/>
        <v>PLATINUMColeta no mesmo dia4210-271 a 80</v>
      </c>
      <c r="DH65" s="43" t="s">
        <v>61</v>
      </c>
      <c r="DI65" s="70" t="s">
        <v>71</v>
      </c>
      <c r="DJ65" s="69" t="s">
        <v>72</v>
      </c>
      <c r="DK65" s="61" t="s">
        <v>99</v>
      </c>
      <c r="DL65" s="25" t="s">
        <v>97</v>
      </c>
      <c r="DR65" s="43" t="str">
        <f t="shared" si="7"/>
        <v>DIAMANTE 14.001 a 5.000</v>
      </c>
      <c r="DS65" s="44" t="s">
        <v>66</v>
      </c>
      <c r="DT65" s="44" t="s">
        <v>70</v>
      </c>
      <c r="DU65" s="45">
        <v>14.49</v>
      </c>
      <c r="DV65" s="45">
        <v>14.8</v>
      </c>
      <c r="DW65" s="45">
        <v>15.11</v>
      </c>
      <c r="DX65" s="45">
        <v>15.42</v>
      </c>
      <c r="DY65" s="45">
        <v>22.85</v>
      </c>
      <c r="DZ65" s="45">
        <v>23.09</v>
      </c>
      <c r="EA65" s="45">
        <v>23.33</v>
      </c>
      <c r="EB65" s="45">
        <v>23.57</v>
      </c>
      <c r="EC65" s="45">
        <v>39.72</v>
      </c>
      <c r="ED65" s="45">
        <v>52.86</v>
      </c>
      <c r="EE65" s="45">
        <v>74.39</v>
      </c>
      <c r="EF65" s="45">
        <v>90.21</v>
      </c>
      <c r="EG65" s="45">
        <v>67.540000000000006</v>
      </c>
      <c r="EH65" s="45">
        <v>81.39</v>
      </c>
      <c r="EI65" s="45">
        <v>103.25</v>
      </c>
      <c r="EJ65" s="45">
        <v>120.27</v>
      </c>
      <c r="EL65" s="43" t="str">
        <f t="shared" si="8"/>
        <v>DIAMANTE 19.001 a 10.000</v>
      </c>
      <c r="EM65" s="44" t="s">
        <v>66</v>
      </c>
      <c r="EN65" s="44" t="s">
        <v>95</v>
      </c>
      <c r="EO65" s="45">
        <v>23.92</v>
      </c>
      <c r="EP65" s="45">
        <v>24.64</v>
      </c>
      <c r="EQ65" s="45">
        <v>24.81</v>
      </c>
      <c r="ER65" s="45">
        <v>25.36</v>
      </c>
      <c r="ES65" s="45">
        <v>34.83</v>
      </c>
      <c r="ET65" s="45">
        <v>40.01</v>
      </c>
      <c r="EU65" s="45">
        <v>44.77</v>
      </c>
      <c r="EV65" s="45">
        <v>56.34</v>
      </c>
      <c r="EW65" s="45">
        <v>58.48</v>
      </c>
      <c r="EX65" s="45">
        <v>65.64</v>
      </c>
      <c r="EY65" s="45">
        <v>84.36</v>
      </c>
      <c r="EZ65" s="45">
        <v>105.16</v>
      </c>
    </row>
    <row r="66" spans="4:156" x14ac:dyDescent="0.25">
      <c r="D66" s="43" t="str">
        <f t="shared" si="0"/>
        <v>DIAMANTE 15.001 a 6.000</v>
      </c>
      <c r="E66" s="44" t="s">
        <v>66</v>
      </c>
      <c r="F66" s="44" t="s">
        <v>76</v>
      </c>
      <c r="G66" s="45">
        <v>14.15</v>
      </c>
      <c r="H66" s="45">
        <v>14.46</v>
      </c>
      <c r="I66" s="45">
        <v>14.76</v>
      </c>
      <c r="J66" s="45">
        <v>15.06</v>
      </c>
      <c r="K66" s="45">
        <v>23.78</v>
      </c>
      <c r="L66" s="45">
        <v>24.03</v>
      </c>
      <c r="M66" s="45">
        <v>24.27</v>
      </c>
      <c r="N66" s="45">
        <v>24.52</v>
      </c>
      <c r="O66" s="45">
        <v>42.82</v>
      </c>
      <c r="P66" s="45">
        <v>57.8</v>
      </c>
      <c r="Q66" s="45">
        <v>81.349999999999994</v>
      </c>
      <c r="R66" s="45">
        <v>98.48</v>
      </c>
      <c r="S66" s="45">
        <v>59.15</v>
      </c>
      <c r="T66" s="45">
        <v>72.41</v>
      </c>
      <c r="U66" s="45">
        <v>92.52</v>
      </c>
      <c r="V66" s="45">
        <v>107.91</v>
      </c>
      <c r="W66" s="45">
        <v>70.42</v>
      </c>
      <c r="X66" s="45">
        <v>86.2</v>
      </c>
      <c r="Y66" s="45">
        <v>110.14</v>
      </c>
      <c r="Z66" s="45">
        <v>128.47</v>
      </c>
      <c r="AB66" s="43" t="str">
        <f t="shared" si="1"/>
        <v>DIAMANTE 1Kg Adicional</v>
      </c>
      <c r="AC66" s="44" t="s">
        <v>66</v>
      </c>
      <c r="AD66" s="44" t="s">
        <v>63</v>
      </c>
      <c r="AE66" s="45">
        <v>2.96</v>
      </c>
      <c r="AF66" s="45">
        <v>3.09</v>
      </c>
      <c r="AG66" s="45">
        <v>3.12</v>
      </c>
      <c r="AH66" s="45">
        <v>3.16</v>
      </c>
      <c r="AI66" s="45">
        <v>4.33</v>
      </c>
      <c r="AJ66" s="45">
        <v>4.9800000000000004</v>
      </c>
      <c r="AK66" s="45">
        <v>5.69</v>
      </c>
      <c r="AL66" s="45">
        <v>7.04</v>
      </c>
      <c r="AM66" s="45">
        <v>6.25</v>
      </c>
      <c r="AN66" s="45">
        <v>7.03</v>
      </c>
      <c r="AO66" s="45">
        <v>9</v>
      </c>
      <c r="AP66" s="45">
        <v>11.21</v>
      </c>
      <c r="AQ66" s="45">
        <v>7.27</v>
      </c>
      <c r="AR66" s="45">
        <v>8.17</v>
      </c>
      <c r="AS66" s="45">
        <v>10.47</v>
      </c>
      <c r="AT66" s="45">
        <v>13.03</v>
      </c>
      <c r="BP66" s="43" t="str">
        <f t="shared" si="3"/>
        <v>DIAMANTE 15.001 a 6.000</v>
      </c>
      <c r="BQ66" s="44" t="s">
        <v>66</v>
      </c>
      <c r="BR66" s="44" t="s">
        <v>76</v>
      </c>
      <c r="BS66" s="45">
        <v>41.34</v>
      </c>
      <c r="BT66" s="45">
        <v>42.23</v>
      </c>
      <c r="BU66" s="45">
        <v>43.11</v>
      </c>
      <c r="BV66" s="45">
        <v>43.98</v>
      </c>
      <c r="BW66" s="45">
        <v>48.31</v>
      </c>
      <c r="BX66" s="45">
        <v>48.81</v>
      </c>
      <c r="BY66" s="45">
        <v>49.31</v>
      </c>
      <c r="BZ66" s="45">
        <v>49.81</v>
      </c>
      <c r="CA66" s="45">
        <v>93.5</v>
      </c>
      <c r="CB66" s="45">
        <v>140.55000000000001</v>
      </c>
      <c r="CC66" s="45">
        <v>171.99</v>
      </c>
      <c r="CD66" s="45">
        <v>203.43</v>
      </c>
      <c r="CE66" s="45">
        <v>114.05</v>
      </c>
      <c r="CF66" s="45">
        <v>164.54</v>
      </c>
      <c r="CG66" s="45">
        <v>196.56</v>
      </c>
      <c r="CH66" s="45">
        <v>228.58</v>
      </c>
      <c r="CI66" s="45">
        <v>135.78</v>
      </c>
      <c r="CJ66" s="45">
        <v>195.88</v>
      </c>
      <c r="CK66" s="45">
        <v>234</v>
      </c>
      <c r="CL66" s="45">
        <v>272.12</v>
      </c>
      <c r="CN66" s="43" t="str">
        <f t="shared" si="4"/>
        <v>INFINITE 5Kg Adicional</v>
      </c>
      <c r="CO66" s="44" t="s">
        <v>100</v>
      </c>
      <c r="CP66" s="46" t="s">
        <v>63</v>
      </c>
      <c r="CQ66" s="45">
        <v>5.54</v>
      </c>
      <c r="CR66" s="45">
        <v>5.72</v>
      </c>
      <c r="CS66" s="45">
        <v>5.8</v>
      </c>
      <c r="CT66" s="45">
        <v>5.89</v>
      </c>
      <c r="CU66" s="45">
        <v>7.39</v>
      </c>
      <c r="CV66" s="45">
        <v>7.48</v>
      </c>
      <c r="CW66" s="45">
        <v>7.56</v>
      </c>
      <c r="CX66" s="45">
        <v>7.56</v>
      </c>
      <c r="CZ66" s="43" t="str">
        <f t="shared" si="5"/>
        <v>DIAMANTE 19.001 a 10.000</v>
      </c>
      <c r="DA66" s="44" t="s">
        <v>66</v>
      </c>
      <c r="DB66" s="46" t="s">
        <v>95</v>
      </c>
      <c r="DC66" s="45">
        <v>61.18</v>
      </c>
      <c r="DD66" s="45">
        <v>62.44</v>
      </c>
      <c r="DE66" s="45">
        <v>63.75</v>
      </c>
      <c r="DG66" s="43" t="str">
        <f t="shared" si="6"/>
        <v>PLATINUMColeta no mesmo dia4210-281 a 90</v>
      </c>
      <c r="DH66" s="43" t="s">
        <v>61</v>
      </c>
      <c r="DI66" s="70" t="s">
        <v>71</v>
      </c>
      <c r="DJ66" s="69" t="s">
        <v>72</v>
      </c>
      <c r="DK66" s="59" t="s">
        <v>102</v>
      </c>
      <c r="DL66" s="22" t="s">
        <v>103</v>
      </c>
      <c r="DR66" s="43" t="str">
        <f t="shared" si="7"/>
        <v>DIAMANTE 15.001 a 6.000</v>
      </c>
      <c r="DS66" s="44" t="s">
        <v>66</v>
      </c>
      <c r="DT66" s="44" t="s">
        <v>76</v>
      </c>
      <c r="DU66" s="45">
        <v>13.71</v>
      </c>
      <c r="DV66" s="45">
        <v>14.01</v>
      </c>
      <c r="DW66" s="45">
        <v>14.3</v>
      </c>
      <c r="DX66" s="45">
        <v>14.59</v>
      </c>
      <c r="DY66" s="45">
        <v>23.46</v>
      </c>
      <c r="DZ66" s="45">
        <v>23.71</v>
      </c>
      <c r="EA66" s="45">
        <v>23.95</v>
      </c>
      <c r="EB66" s="45">
        <v>24.19</v>
      </c>
      <c r="EC66" s="45">
        <v>42.57</v>
      </c>
      <c r="ED66" s="45">
        <v>57.75</v>
      </c>
      <c r="EE66" s="45">
        <v>81.28</v>
      </c>
      <c r="EF66" s="45">
        <v>98.33</v>
      </c>
      <c r="EG66" s="45">
        <v>70.099999999999994</v>
      </c>
      <c r="EH66" s="45">
        <v>86.1</v>
      </c>
      <c r="EI66" s="45">
        <v>110.04</v>
      </c>
      <c r="EJ66" s="45">
        <v>128.30000000000001</v>
      </c>
      <c r="EL66" s="43" t="str">
        <f t="shared" si="8"/>
        <v>DIAMANTE 1Kg Adicional</v>
      </c>
      <c r="EM66" s="44" t="s">
        <v>66</v>
      </c>
      <c r="EN66" s="44" t="s">
        <v>63</v>
      </c>
      <c r="EO66" s="45">
        <v>2.96</v>
      </c>
      <c r="EP66" s="45">
        <v>3.09</v>
      </c>
      <c r="EQ66" s="45">
        <v>3.12</v>
      </c>
      <c r="ER66" s="45">
        <v>3.16</v>
      </c>
      <c r="ES66" s="45">
        <v>4.33</v>
      </c>
      <c r="ET66" s="45">
        <v>4.9800000000000004</v>
      </c>
      <c r="EU66" s="45">
        <v>5.69</v>
      </c>
      <c r="EV66" s="45">
        <v>7.04</v>
      </c>
      <c r="EW66" s="45">
        <v>7.27</v>
      </c>
      <c r="EX66" s="45">
        <v>8.17</v>
      </c>
      <c r="EY66" s="45">
        <v>10.47</v>
      </c>
      <c r="EZ66" s="45">
        <v>13.03</v>
      </c>
    </row>
    <row r="67" spans="4:156" x14ac:dyDescent="0.25">
      <c r="D67" s="43" t="str">
        <f t="shared" si="0"/>
        <v>DIAMANTE 16.001 a 7.000</v>
      </c>
      <c r="E67" s="44" t="s">
        <v>66</v>
      </c>
      <c r="F67" s="44" t="s">
        <v>82</v>
      </c>
      <c r="G67" s="45">
        <v>15.05</v>
      </c>
      <c r="H67" s="45">
        <v>15.37</v>
      </c>
      <c r="I67" s="45">
        <v>15.69</v>
      </c>
      <c r="J67" s="45">
        <v>16.010000000000002</v>
      </c>
      <c r="K67" s="45">
        <v>25.47</v>
      </c>
      <c r="L67" s="45">
        <v>25.74</v>
      </c>
      <c r="M67" s="45">
        <v>26</v>
      </c>
      <c r="N67" s="45">
        <v>26.26</v>
      </c>
      <c r="O67" s="45">
        <v>47.26</v>
      </c>
      <c r="P67" s="45">
        <v>63.79</v>
      </c>
      <c r="Q67" s="45">
        <v>89.78</v>
      </c>
      <c r="R67" s="45">
        <v>108.68</v>
      </c>
      <c r="S67" s="45">
        <v>62.89</v>
      </c>
      <c r="T67" s="45">
        <v>77.44</v>
      </c>
      <c r="U67" s="45">
        <v>99.6</v>
      </c>
      <c r="V67" s="45">
        <v>116.47</v>
      </c>
      <c r="W67" s="45">
        <v>74.87</v>
      </c>
      <c r="X67" s="45">
        <v>92.19</v>
      </c>
      <c r="Y67" s="45">
        <v>118.57</v>
      </c>
      <c r="Z67" s="45">
        <v>138.66</v>
      </c>
      <c r="AB67" s="43" t="str">
        <f t="shared" si="1"/>
        <v>Peso (g)</v>
      </c>
      <c r="AD67" s="44" t="s">
        <v>32</v>
      </c>
      <c r="AE67" s="45" t="s">
        <v>16</v>
      </c>
      <c r="AF67" s="45" t="s">
        <v>17</v>
      </c>
      <c r="AG67" s="45" t="s">
        <v>18</v>
      </c>
      <c r="AH67" s="45" t="s">
        <v>19</v>
      </c>
      <c r="AI67" s="45" t="s">
        <v>20</v>
      </c>
      <c r="AJ67" s="45" t="s">
        <v>21</v>
      </c>
      <c r="AK67" s="45" t="s">
        <v>22</v>
      </c>
      <c r="AL67" s="45" t="s">
        <v>23</v>
      </c>
      <c r="AM67" s="45" t="s">
        <v>24</v>
      </c>
      <c r="AN67" s="45" t="s">
        <v>25</v>
      </c>
      <c r="AO67" s="45" t="s">
        <v>26</v>
      </c>
      <c r="AP67" s="45" t="s">
        <v>27</v>
      </c>
      <c r="AQ67" s="45" t="s">
        <v>28</v>
      </c>
      <c r="AR67" s="45" t="s">
        <v>29</v>
      </c>
      <c r="AS67" s="45" t="s">
        <v>30</v>
      </c>
      <c r="AT67" s="45" t="s">
        <v>31</v>
      </c>
      <c r="BP67" s="43" t="str">
        <f t="shared" si="3"/>
        <v>DIAMANTE 16.001 a 7.000</v>
      </c>
      <c r="BQ67" s="44" t="s">
        <v>66</v>
      </c>
      <c r="BR67" s="44" t="s">
        <v>82</v>
      </c>
      <c r="BS67" s="45">
        <v>44.58</v>
      </c>
      <c r="BT67" s="45">
        <v>45.53</v>
      </c>
      <c r="BU67" s="45">
        <v>46.47</v>
      </c>
      <c r="BV67" s="45">
        <v>47.42</v>
      </c>
      <c r="BW67" s="45">
        <v>51.36</v>
      </c>
      <c r="BX67" s="45">
        <v>51.9</v>
      </c>
      <c r="BY67" s="45">
        <v>52.42</v>
      </c>
      <c r="BZ67" s="45">
        <v>52.96</v>
      </c>
      <c r="CA67" s="45">
        <v>102.85</v>
      </c>
      <c r="CB67" s="45">
        <v>154.66999999999999</v>
      </c>
      <c r="CC67" s="45">
        <v>189.3</v>
      </c>
      <c r="CD67" s="45">
        <v>223.93</v>
      </c>
      <c r="CE67" s="45">
        <v>125.43</v>
      </c>
      <c r="CF67" s="45">
        <v>182.66</v>
      </c>
      <c r="CG67" s="45">
        <v>218.84</v>
      </c>
      <c r="CH67" s="45">
        <v>255.03</v>
      </c>
      <c r="CI67" s="45">
        <v>149.32</v>
      </c>
      <c r="CJ67" s="45">
        <v>217.45</v>
      </c>
      <c r="CK67" s="45">
        <v>260.52999999999997</v>
      </c>
      <c r="CL67" s="45">
        <v>303.61</v>
      </c>
      <c r="CN67" s="43" t="str">
        <f t="shared" si="4"/>
        <v>Peso (Kg)</v>
      </c>
      <c r="CP67" s="46" t="s">
        <v>33</v>
      </c>
      <c r="CQ67" s="45" t="s">
        <v>12</v>
      </c>
      <c r="CR67" s="45" t="s">
        <v>13</v>
      </c>
      <c r="CS67" s="45" t="s">
        <v>14</v>
      </c>
      <c r="CT67" s="45" t="s">
        <v>15</v>
      </c>
      <c r="CU67" s="45" t="s">
        <v>16</v>
      </c>
      <c r="CV67" s="45" t="s">
        <v>17</v>
      </c>
      <c r="CW67" s="45" t="s">
        <v>18</v>
      </c>
      <c r="CX67" s="45" t="s">
        <v>19</v>
      </c>
      <c r="CZ67" s="43" t="str">
        <f t="shared" si="5"/>
        <v>Peso (g)</v>
      </c>
      <c r="DB67" s="46" t="s">
        <v>32</v>
      </c>
      <c r="DC67" s="45" t="s">
        <v>12</v>
      </c>
      <c r="DD67" s="45" t="s">
        <v>13</v>
      </c>
      <c r="DE67" s="45" t="s">
        <v>14</v>
      </c>
      <c r="DG67" s="43" t="str">
        <f t="shared" si="6"/>
        <v>PLATINUMColeta no mesmo dia4210-291 a 100</v>
      </c>
      <c r="DH67" s="43" t="s">
        <v>61</v>
      </c>
      <c r="DI67" s="70" t="s">
        <v>71</v>
      </c>
      <c r="DJ67" s="69" t="s">
        <v>72</v>
      </c>
      <c r="DK67" s="61" t="s">
        <v>105</v>
      </c>
      <c r="DL67" s="25" t="s">
        <v>106</v>
      </c>
      <c r="DR67" s="43" t="str">
        <f t="shared" si="7"/>
        <v>DIAMANTE 16.001 a 7.000</v>
      </c>
      <c r="DS67" s="44" t="s">
        <v>66</v>
      </c>
      <c r="DT67" s="44" t="s">
        <v>82</v>
      </c>
      <c r="DU67" s="45">
        <v>14.56</v>
      </c>
      <c r="DV67" s="45">
        <v>14.87</v>
      </c>
      <c r="DW67" s="45">
        <v>15.18</v>
      </c>
      <c r="DX67" s="45">
        <v>15.49</v>
      </c>
      <c r="DY67" s="45">
        <v>25.12</v>
      </c>
      <c r="DZ67" s="45">
        <v>25.38</v>
      </c>
      <c r="EA67" s="45">
        <v>25.64</v>
      </c>
      <c r="EB67" s="45">
        <v>25.89</v>
      </c>
      <c r="EC67" s="45">
        <v>46.97</v>
      </c>
      <c r="ED67" s="45">
        <v>63.73</v>
      </c>
      <c r="EE67" s="45">
        <v>89.7</v>
      </c>
      <c r="EF67" s="45">
        <v>108.51</v>
      </c>
      <c r="EG67" s="45">
        <v>74.510000000000005</v>
      </c>
      <c r="EH67" s="45">
        <v>92.08</v>
      </c>
      <c r="EI67" s="45">
        <v>118.46</v>
      </c>
      <c r="EJ67" s="45">
        <v>138.47</v>
      </c>
      <c r="EL67" s="43" t="str">
        <f t="shared" si="8"/>
        <v>Peso (g)</v>
      </c>
      <c r="EN67" s="44" t="s">
        <v>32</v>
      </c>
      <c r="EO67" s="45" t="s">
        <v>16</v>
      </c>
      <c r="EP67" s="45" t="s">
        <v>17</v>
      </c>
      <c r="EQ67" s="45" t="s">
        <v>18</v>
      </c>
      <c r="ER67" s="45" t="s">
        <v>19</v>
      </c>
      <c r="ES67" s="45" t="s">
        <v>20</v>
      </c>
      <c r="ET67" s="45" t="s">
        <v>21</v>
      </c>
      <c r="EU67" s="45" t="s">
        <v>22</v>
      </c>
      <c r="EV67" s="45" t="s">
        <v>23</v>
      </c>
      <c r="EW67" s="45" t="s">
        <v>28</v>
      </c>
      <c r="EX67" s="45" t="s">
        <v>29</v>
      </c>
      <c r="EY67" s="45" t="s">
        <v>30</v>
      </c>
      <c r="EZ67" s="45" t="s">
        <v>31</v>
      </c>
    </row>
    <row r="68" spans="4:156" x14ac:dyDescent="0.25">
      <c r="D68" s="43" t="str">
        <f t="shared" ref="D68:D131" si="9">CONCATENATE(E68,F68)</f>
        <v>DIAMANTE 17.001 a 8.000</v>
      </c>
      <c r="E68" s="44" t="s">
        <v>66</v>
      </c>
      <c r="F68" s="44" t="s">
        <v>86</v>
      </c>
      <c r="G68" s="45">
        <v>15.91</v>
      </c>
      <c r="H68" s="45">
        <v>16.239999999999998</v>
      </c>
      <c r="I68" s="45">
        <v>16.579999999999998</v>
      </c>
      <c r="J68" s="45">
        <v>16.920000000000002</v>
      </c>
      <c r="K68" s="45">
        <v>27.25</v>
      </c>
      <c r="L68" s="45">
        <v>27.54</v>
      </c>
      <c r="M68" s="45">
        <v>27.81</v>
      </c>
      <c r="N68" s="45">
        <v>28.09</v>
      </c>
      <c r="O68" s="45">
        <v>51.76</v>
      </c>
      <c r="P68" s="45">
        <v>69.89</v>
      </c>
      <c r="Q68" s="45">
        <v>98.37</v>
      </c>
      <c r="R68" s="45">
        <v>119.07</v>
      </c>
      <c r="S68" s="45">
        <v>70</v>
      </c>
      <c r="T68" s="45">
        <v>85.86</v>
      </c>
      <c r="U68" s="45">
        <v>110.12</v>
      </c>
      <c r="V68" s="45">
        <v>128.51</v>
      </c>
      <c r="W68" s="45">
        <v>83.33</v>
      </c>
      <c r="X68" s="45">
        <v>102.22</v>
      </c>
      <c r="Y68" s="45">
        <v>131.09</v>
      </c>
      <c r="Z68" s="45">
        <v>152.99</v>
      </c>
      <c r="AB68" s="43" t="str">
        <f t="shared" ref="AB68:AB131" si="10">CONCATENATE(AC68,AD68)</f>
        <v>DIAMANTE 20 a 500</v>
      </c>
      <c r="AC68" s="44" t="s">
        <v>69</v>
      </c>
      <c r="AD68" s="44" t="s">
        <v>41</v>
      </c>
      <c r="AE68" s="45">
        <v>12.5</v>
      </c>
      <c r="AF68" s="45">
        <v>13.04</v>
      </c>
      <c r="AG68" s="45">
        <v>13.17</v>
      </c>
      <c r="AH68" s="45">
        <v>13.31</v>
      </c>
      <c r="AI68" s="45">
        <v>14.9</v>
      </c>
      <c r="AJ68" s="45">
        <v>16.690000000000001</v>
      </c>
      <c r="AK68" s="45">
        <v>18.62</v>
      </c>
      <c r="AL68" s="45">
        <v>22.35</v>
      </c>
      <c r="AM68" s="45">
        <v>15.34</v>
      </c>
      <c r="AN68" s="45">
        <v>18.55</v>
      </c>
      <c r="AO68" s="45">
        <v>31.15</v>
      </c>
      <c r="AP68" s="45">
        <v>42.76</v>
      </c>
      <c r="AQ68" s="45">
        <v>17.829999999999998</v>
      </c>
      <c r="AR68" s="45">
        <v>21.57</v>
      </c>
      <c r="AS68" s="45">
        <v>36.21</v>
      </c>
      <c r="AT68" s="45">
        <v>49.72</v>
      </c>
      <c r="BP68" s="43" t="str">
        <f t="shared" ref="BP68:BP131" si="11">CONCATENATE(BQ68,BR68)</f>
        <v>DIAMANTE 17.001 a 8.000</v>
      </c>
      <c r="BQ68" s="44" t="s">
        <v>66</v>
      </c>
      <c r="BR68" s="44" t="s">
        <v>86</v>
      </c>
      <c r="BS68" s="45">
        <v>47.26</v>
      </c>
      <c r="BT68" s="45">
        <v>48.27</v>
      </c>
      <c r="BU68" s="45">
        <v>49.27</v>
      </c>
      <c r="BV68" s="45">
        <v>50.28</v>
      </c>
      <c r="BW68" s="45">
        <v>54.97</v>
      </c>
      <c r="BX68" s="45">
        <v>55.54</v>
      </c>
      <c r="BY68" s="45">
        <v>56.11</v>
      </c>
      <c r="BZ68" s="45">
        <v>56.68</v>
      </c>
      <c r="CA68" s="45">
        <v>112.21</v>
      </c>
      <c r="CB68" s="45">
        <v>168.5</v>
      </c>
      <c r="CC68" s="45">
        <v>206.57</v>
      </c>
      <c r="CD68" s="45">
        <v>244.64</v>
      </c>
      <c r="CE68" s="45">
        <v>136.81</v>
      </c>
      <c r="CF68" s="45">
        <v>201.89</v>
      </c>
      <c r="CG68" s="45">
        <v>241.76</v>
      </c>
      <c r="CH68" s="45">
        <v>281.64</v>
      </c>
      <c r="CI68" s="45">
        <v>162.87</v>
      </c>
      <c r="CJ68" s="45">
        <v>240.35</v>
      </c>
      <c r="CK68" s="45">
        <v>287.81</v>
      </c>
      <c r="CL68" s="45">
        <v>335.28</v>
      </c>
      <c r="CN68" s="43" t="str">
        <f t="shared" ref="CN68:CN81" si="12">CONCATENATE(CO68,CP68)</f>
        <v>INFINITE 6Até 1</v>
      </c>
      <c r="CO68" s="44" t="s">
        <v>104</v>
      </c>
      <c r="CP68" s="46" t="s">
        <v>42</v>
      </c>
      <c r="CQ68" s="45">
        <v>29.47</v>
      </c>
      <c r="CR68" s="45">
        <v>30.08</v>
      </c>
      <c r="CS68" s="45">
        <v>30.7</v>
      </c>
      <c r="CT68" s="45">
        <v>31.31</v>
      </c>
      <c r="CU68" s="45">
        <v>41.96</v>
      </c>
      <c r="CV68" s="45">
        <v>42.4</v>
      </c>
      <c r="CW68" s="45">
        <v>42.84</v>
      </c>
      <c r="CX68" s="45">
        <v>43.19</v>
      </c>
      <c r="CZ68" s="43" t="str">
        <f t="shared" ref="CZ68:CZ131" si="13">CONCATENATE(DA68,DB68)</f>
        <v>DIAMANTE 20 a 300</v>
      </c>
      <c r="DA68" s="44" t="s">
        <v>69</v>
      </c>
      <c r="DB68" s="46" t="s">
        <v>40</v>
      </c>
      <c r="DC68" s="45">
        <v>11.88</v>
      </c>
      <c r="DD68" s="45">
        <v>12.12</v>
      </c>
      <c r="DE68" s="45">
        <v>12.38</v>
      </c>
      <c r="DG68" s="43" t="str">
        <f t="shared" ref="DG68:DG131" si="14">CONCATENATE(DH68,DI68,DJ68,DK68)</f>
        <v>PLATINUMColeta no mesmo dia4210-2Mais de 100</v>
      </c>
      <c r="DH68" s="43" t="s">
        <v>61</v>
      </c>
      <c r="DI68" s="70" t="s">
        <v>71</v>
      </c>
      <c r="DJ68" s="69" t="s">
        <v>72</v>
      </c>
      <c r="DK68" s="59" t="s">
        <v>108</v>
      </c>
      <c r="DL68" s="22" t="s">
        <v>109</v>
      </c>
      <c r="DR68" s="43" t="str">
        <f t="shared" ref="DR68:DR131" si="15">CONCATENATE(DS68,DT68)</f>
        <v>DIAMANTE 17.001 a 8.000</v>
      </c>
      <c r="DS68" s="44" t="s">
        <v>66</v>
      </c>
      <c r="DT68" s="44" t="s">
        <v>86</v>
      </c>
      <c r="DU68" s="45">
        <v>15.46</v>
      </c>
      <c r="DV68" s="45">
        <v>15.78</v>
      </c>
      <c r="DW68" s="45">
        <v>16.11</v>
      </c>
      <c r="DX68" s="45">
        <v>16.440000000000001</v>
      </c>
      <c r="DY68" s="45">
        <v>26.92</v>
      </c>
      <c r="DZ68" s="45">
        <v>27.2</v>
      </c>
      <c r="EA68" s="45">
        <v>27.47</v>
      </c>
      <c r="EB68" s="45">
        <v>27.75</v>
      </c>
      <c r="EC68" s="45">
        <v>51.48</v>
      </c>
      <c r="ED68" s="45">
        <v>69.84</v>
      </c>
      <c r="EE68" s="45">
        <v>98.29</v>
      </c>
      <c r="EF68" s="45">
        <v>118.91</v>
      </c>
      <c r="EG68" s="45">
        <v>82.98</v>
      </c>
      <c r="EH68" s="45">
        <v>102.11</v>
      </c>
      <c r="EI68" s="45">
        <v>130.97999999999999</v>
      </c>
      <c r="EJ68" s="45">
        <v>152.80000000000001</v>
      </c>
      <c r="EL68" s="43" t="str">
        <f t="shared" ref="EL68:EL131" si="16">CONCATENATE(EM68,EN68)</f>
        <v>DIAMANTE 20 a 500</v>
      </c>
      <c r="EM68" s="44" t="s">
        <v>69</v>
      </c>
      <c r="EN68" s="44" t="s">
        <v>41</v>
      </c>
      <c r="EO68" s="45">
        <v>12.5</v>
      </c>
      <c r="EP68" s="45">
        <v>12.93</v>
      </c>
      <c r="EQ68" s="45">
        <v>13.03</v>
      </c>
      <c r="ER68" s="45">
        <v>13.28</v>
      </c>
      <c r="ES68" s="45">
        <v>14.87</v>
      </c>
      <c r="ET68" s="45">
        <v>16.649999999999999</v>
      </c>
      <c r="EU68" s="45">
        <v>18.32</v>
      </c>
      <c r="EV68" s="45">
        <v>22.25</v>
      </c>
      <c r="EW68" s="45">
        <v>17.8</v>
      </c>
      <c r="EX68" s="45">
        <v>21.52</v>
      </c>
      <c r="EY68" s="45">
        <v>36.21</v>
      </c>
      <c r="EZ68" s="45">
        <v>49.72</v>
      </c>
    </row>
    <row r="69" spans="4:156" x14ac:dyDescent="0.25">
      <c r="D69" s="43" t="str">
        <f t="shared" si="9"/>
        <v>DIAMANTE 18.001 a 9.000</v>
      </c>
      <c r="E69" s="44" t="s">
        <v>66</v>
      </c>
      <c r="F69" s="44" t="s">
        <v>91</v>
      </c>
      <c r="G69" s="45">
        <v>16.420000000000002</v>
      </c>
      <c r="H69" s="45">
        <v>16.77</v>
      </c>
      <c r="I69" s="45">
        <v>17.12</v>
      </c>
      <c r="J69" s="45">
        <v>17.47</v>
      </c>
      <c r="K69" s="45">
        <v>29.03</v>
      </c>
      <c r="L69" s="45">
        <v>29.32</v>
      </c>
      <c r="M69" s="45">
        <v>29.62</v>
      </c>
      <c r="N69" s="45">
        <v>29.92</v>
      </c>
      <c r="O69" s="45">
        <v>56.27</v>
      </c>
      <c r="P69" s="45">
        <v>75.959999999999994</v>
      </c>
      <c r="Q69" s="45">
        <v>106.92</v>
      </c>
      <c r="R69" s="45">
        <v>129.43</v>
      </c>
      <c r="S69" s="45">
        <v>73.77</v>
      </c>
      <c r="T69" s="45">
        <v>91</v>
      </c>
      <c r="U69" s="45">
        <v>117.32</v>
      </c>
      <c r="V69" s="45">
        <v>137.21</v>
      </c>
      <c r="W69" s="45">
        <v>87.82</v>
      </c>
      <c r="X69" s="45">
        <v>108.33</v>
      </c>
      <c r="Y69" s="45">
        <v>139.66999999999999</v>
      </c>
      <c r="Z69" s="45">
        <v>163.35</v>
      </c>
      <c r="AB69" s="43" t="str">
        <f t="shared" si="10"/>
        <v>DIAMANTE 2501 a 1.000</v>
      </c>
      <c r="AC69" s="44" t="s">
        <v>69</v>
      </c>
      <c r="AD69" s="44" t="s">
        <v>50</v>
      </c>
      <c r="AE69" s="45">
        <v>13.4</v>
      </c>
      <c r="AF69" s="45">
        <v>13.98</v>
      </c>
      <c r="AG69" s="45">
        <v>14.12</v>
      </c>
      <c r="AH69" s="45">
        <v>14.27</v>
      </c>
      <c r="AI69" s="45">
        <v>15.96</v>
      </c>
      <c r="AJ69" s="45">
        <v>17.87</v>
      </c>
      <c r="AK69" s="45">
        <v>19.95</v>
      </c>
      <c r="AL69" s="45">
        <v>23.95</v>
      </c>
      <c r="AM69" s="45">
        <v>16.260000000000002</v>
      </c>
      <c r="AN69" s="45">
        <v>19.57</v>
      </c>
      <c r="AO69" s="45">
        <v>32.29</v>
      </c>
      <c r="AP69" s="45">
        <v>44.12</v>
      </c>
      <c r="AQ69" s="45">
        <v>18.899999999999999</v>
      </c>
      <c r="AR69" s="45">
        <v>22.76</v>
      </c>
      <c r="AS69" s="45">
        <v>37.549999999999997</v>
      </c>
      <c r="AT69" s="45">
        <v>51.31</v>
      </c>
      <c r="BP69" s="43" t="str">
        <f t="shared" si="11"/>
        <v>DIAMANTE 18.001 a 9.000</v>
      </c>
      <c r="BQ69" s="44" t="s">
        <v>66</v>
      </c>
      <c r="BR69" s="44" t="s">
        <v>91</v>
      </c>
      <c r="BS69" s="45">
        <v>51.48</v>
      </c>
      <c r="BT69" s="45">
        <v>52.58</v>
      </c>
      <c r="BU69" s="45">
        <v>53.67</v>
      </c>
      <c r="BV69" s="45">
        <v>54.77</v>
      </c>
      <c r="BW69" s="45">
        <v>59.24</v>
      </c>
      <c r="BX69" s="45">
        <v>59.84</v>
      </c>
      <c r="BY69" s="45">
        <v>60.45</v>
      </c>
      <c r="BZ69" s="45">
        <v>61.07</v>
      </c>
      <c r="CA69" s="45">
        <v>122.32</v>
      </c>
      <c r="CB69" s="45">
        <v>185.39</v>
      </c>
      <c r="CC69" s="45">
        <v>225.84</v>
      </c>
      <c r="CD69" s="45">
        <v>266.3</v>
      </c>
      <c r="CE69" s="45">
        <v>150.19999999999999</v>
      </c>
      <c r="CF69" s="45">
        <v>224.34</v>
      </c>
      <c r="CG69" s="45">
        <v>267.20999999999998</v>
      </c>
      <c r="CH69" s="45">
        <v>310.08999999999997</v>
      </c>
      <c r="CI69" s="45">
        <v>178.81</v>
      </c>
      <c r="CJ69" s="45">
        <v>267.07</v>
      </c>
      <c r="CK69" s="45">
        <v>318.11</v>
      </c>
      <c r="CL69" s="45">
        <v>369.16</v>
      </c>
      <c r="CN69" s="43" t="str">
        <f t="shared" si="12"/>
        <v>INFINITE 61 a 5</v>
      </c>
      <c r="CO69" s="44" t="s">
        <v>104</v>
      </c>
      <c r="CP69" s="46" t="s">
        <v>51</v>
      </c>
      <c r="CQ69" s="45">
        <v>38.44</v>
      </c>
      <c r="CR69" s="45">
        <v>39.229999999999997</v>
      </c>
      <c r="CS69" s="45">
        <v>40.03</v>
      </c>
      <c r="CT69" s="45">
        <v>40.82</v>
      </c>
      <c r="CU69" s="45">
        <v>53.57</v>
      </c>
      <c r="CV69" s="45">
        <v>54.1</v>
      </c>
      <c r="CW69" s="45">
        <v>54.63</v>
      </c>
      <c r="CX69" s="45">
        <v>55.15</v>
      </c>
      <c r="CZ69" s="43" t="str">
        <f t="shared" si="13"/>
        <v>DIAMANTE 2301 a 500</v>
      </c>
      <c r="DA69" s="44" t="s">
        <v>69</v>
      </c>
      <c r="DB69" s="46" t="s">
        <v>49</v>
      </c>
      <c r="DC69" s="45">
        <v>12.35</v>
      </c>
      <c r="DD69" s="45">
        <v>12.61</v>
      </c>
      <c r="DE69" s="45">
        <v>12.87</v>
      </c>
      <c r="DG69" s="43" t="str">
        <f t="shared" si="14"/>
        <v>PLATINUMColeta no mesmo dia7790-9Unitizador</v>
      </c>
      <c r="DH69" s="43" t="s">
        <v>61</v>
      </c>
      <c r="DI69" s="70" t="s">
        <v>71</v>
      </c>
      <c r="DJ69" s="22" t="s">
        <v>111</v>
      </c>
      <c r="DK69" s="61" t="s">
        <v>112</v>
      </c>
      <c r="DL69" s="25" t="s">
        <v>113</v>
      </c>
      <c r="DR69" s="43" t="str">
        <f t="shared" si="15"/>
        <v>DIAMANTE 18.001 a 9.000</v>
      </c>
      <c r="DS69" s="44" t="s">
        <v>66</v>
      </c>
      <c r="DT69" s="44" t="s">
        <v>91</v>
      </c>
      <c r="DU69" s="45">
        <v>15.88</v>
      </c>
      <c r="DV69" s="45">
        <v>16.22</v>
      </c>
      <c r="DW69" s="45">
        <v>16.559999999999999</v>
      </c>
      <c r="DX69" s="45">
        <v>16.89</v>
      </c>
      <c r="DY69" s="45">
        <v>28.62</v>
      </c>
      <c r="DZ69" s="45">
        <v>28.9</v>
      </c>
      <c r="EA69" s="45">
        <v>29.2</v>
      </c>
      <c r="EB69" s="45">
        <v>29.5</v>
      </c>
      <c r="EC69" s="45">
        <v>55.92</v>
      </c>
      <c r="ED69" s="45">
        <v>75.89</v>
      </c>
      <c r="EE69" s="45">
        <v>106.82</v>
      </c>
      <c r="EF69" s="45">
        <v>129.22</v>
      </c>
      <c r="EG69" s="45">
        <v>87.39</v>
      </c>
      <c r="EH69" s="45">
        <v>108.2</v>
      </c>
      <c r="EI69" s="45">
        <v>139.54</v>
      </c>
      <c r="EJ69" s="45">
        <v>163.12</v>
      </c>
      <c r="EL69" s="43" t="str">
        <f t="shared" si="16"/>
        <v>DIAMANTE 2501 a 1.000</v>
      </c>
      <c r="EM69" s="44" t="s">
        <v>69</v>
      </c>
      <c r="EN69" s="44" t="s">
        <v>50</v>
      </c>
      <c r="EO69" s="45">
        <v>13.4</v>
      </c>
      <c r="EP69" s="45">
        <v>13.98</v>
      </c>
      <c r="EQ69" s="45">
        <v>14.12</v>
      </c>
      <c r="ER69" s="45">
        <v>14.27</v>
      </c>
      <c r="ES69" s="45">
        <v>15.96</v>
      </c>
      <c r="ET69" s="45">
        <v>17.87</v>
      </c>
      <c r="EU69" s="45">
        <v>19.95</v>
      </c>
      <c r="EV69" s="45">
        <v>23.95</v>
      </c>
      <c r="EW69" s="45">
        <v>18.899999999999999</v>
      </c>
      <c r="EX69" s="45">
        <v>22.76</v>
      </c>
      <c r="EY69" s="45">
        <v>37.549999999999997</v>
      </c>
      <c r="EZ69" s="45">
        <v>51.31</v>
      </c>
    </row>
    <row r="70" spans="4:156" ht="25.5" x14ac:dyDescent="0.25">
      <c r="D70" s="43" t="str">
        <f t="shared" si="9"/>
        <v>DIAMANTE 19.001 a 10.000</v>
      </c>
      <c r="E70" s="44" t="s">
        <v>66</v>
      </c>
      <c r="F70" s="44" t="s">
        <v>95</v>
      </c>
      <c r="G70" s="45">
        <v>16.79</v>
      </c>
      <c r="H70" s="45">
        <v>17.149999999999999</v>
      </c>
      <c r="I70" s="45">
        <v>17.5</v>
      </c>
      <c r="J70" s="45">
        <v>17.86</v>
      </c>
      <c r="K70" s="45">
        <v>30.98</v>
      </c>
      <c r="L70" s="45">
        <v>31.3</v>
      </c>
      <c r="M70" s="45">
        <v>31.61</v>
      </c>
      <c r="N70" s="45">
        <v>31.94</v>
      </c>
      <c r="O70" s="45">
        <v>60.8</v>
      </c>
      <c r="P70" s="45">
        <v>82.07</v>
      </c>
      <c r="Q70" s="45">
        <v>115.51</v>
      </c>
      <c r="R70" s="45">
        <v>139.84</v>
      </c>
      <c r="S70" s="45">
        <v>77.569999999999993</v>
      </c>
      <c r="T70" s="45">
        <v>96.11</v>
      </c>
      <c r="U70" s="45">
        <v>124.53</v>
      </c>
      <c r="V70" s="45">
        <v>145.94999999999999</v>
      </c>
      <c r="W70" s="45">
        <v>92.35</v>
      </c>
      <c r="X70" s="45">
        <v>114.42</v>
      </c>
      <c r="Y70" s="45">
        <v>148.25</v>
      </c>
      <c r="Z70" s="45">
        <v>173.75</v>
      </c>
      <c r="AB70" s="43" t="str">
        <f t="shared" si="10"/>
        <v>DIAMANTE 21.001 a 2.000</v>
      </c>
      <c r="AC70" s="44" t="s">
        <v>69</v>
      </c>
      <c r="AD70" s="44" t="s">
        <v>55</v>
      </c>
      <c r="AE70" s="45">
        <v>14.12</v>
      </c>
      <c r="AF70" s="45">
        <v>14.72</v>
      </c>
      <c r="AG70" s="45">
        <v>14.87</v>
      </c>
      <c r="AH70" s="45">
        <v>15.03</v>
      </c>
      <c r="AI70" s="45">
        <v>17.53</v>
      </c>
      <c r="AJ70" s="45">
        <v>19.63</v>
      </c>
      <c r="AK70" s="45">
        <v>21.92</v>
      </c>
      <c r="AL70" s="45">
        <v>26.3</v>
      </c>
      <c r="AM70" s="45">
        <v>19.29</v>
      </c>
      <c r="AN70" s="45">
        <v>22.78</v>
      </c>
      <c r="AO70" s="45">
        <v>35.67</v>
      </c>
      <c r="AP70" s="45">
        <v>47.85</v>
      </c>
      <c r="AQ70" s="45">
        <v>22.42</v>
      </c>
      <c r="AR70" s="45">
        <v>26.48</v>
      </c>
      <c r="AS70" s="45">
        <v>41.47</v>
      </c>
      <c r="AT70" s="45">
        <v>55.64</v>
      </c>
      <c r="BP70" s="43" t="str">
        <f t="shared" si="11"/>
        <v>DIAMANTE 19.001 a 10.000</v>
      </c>
      <c r="BQ70" s="44" t="s">
        <v>66</v>
      </c>
      <c r="BR70" s="44" t="s">
        <v>95</v>
      </c>
      <c r="BS70" s="45">
        <v>55.6</v>
      </c>
      <c r="BT70" s="45">
        <v>56.79</v>
      </c>
      <c r="BU70" s="45">
        <v>57.97</v>
      </c>
      <c r="BV70" s="45">
        <v>59.15</v>
      </c>
      <c r="BW70" s="45">
        <v>63.39</v>
      </c>
      <c r="BX70" s="45">
        <v>64.05</v>
      </c>
      <c r="BY70" s="45">
        <v>64.709999999999994</v>
      </c>
      <c r="BZ70" s="45">
        <v>65.36</v>
      </c>
      <c r="CA70" s="45">
        <v>132.24</v>
      </c>
      <c r="CB70" s="45">
        <v>201.99</v>
      </c>
      <c r="CC70" s="45">
        <v>245.07</v>
      </c>
      <c r="CD70" s="45">
        <v>288.14999999999998</v>
      </c>
      <c r="CE70" s="45">
        <v>163.58000000000001</v>
      </c>
      <c r="CF70" s="45">
        <v>245.97</v>
      </c>
      <c r="CG70" s="45">
        <v>292.17</v>
      </c>
      <c r="CH70" s="45">
        <v>338.38</v>
      </c>
      <c r="CI70" s="45">
        <v>194.74</v>
      </c>
      <c r="CJ70" s="45">
        <v>292.82</v>
      </c>
      <c r="CK70" s="45">
        <v>347.83</v>
      </c>
      <c r="CL70" s="45">
        <v>402.83</v>
      </c>
      <c r="CN70" s="43" t="str">
        <f t="shared" si="12"/>
        <v>INFINITE 65 a 10</v>
      </c>
      <c r="CO70" s="44" t="s">
        <v>104</v>
      </c>
      <c r="CP70" s="46" t="s">
        <v>56</v>
      </c>
      <c r="CQ70" s="45">
        <v>57</v>
      </c>
      <c r="CR70" s="45">
        <v>58.23</v>
      </c>
      <c r="CS70" s="45">
        <v>59.46</v>
      </c>
      <c r="CT70" s="45">
        <v>60.61</v>
      </c>
      <c r="CU70" s="45">
        <v>72.83</v>
      </c>
      <c r="CV70" s="45">
        <v>73.53</v>
      </c>
      <c r="CW70" s="45">
        <v>74.33</v>
      </c>
      <c r="CX70" s="45">
        <v>75.03</v>
      </c>
      <c r="CZ70" s="43" t="str">
        <f t="shared" si="13"/>
        <v>DIAMANTE 2501 a 1.000</v>
      </c>
      <c r="DA70" s="44" t="s">
        <v>69</v>
      </c>
      <c r="DB70" s="46" t="s">
        <v>50</v>
      </c>
      <c r="DC70" s="45">
        <v>13.21</v>
      </c>
      <c r="DD70" s="45">
        <v>13.48</v>
      </c>
      <c r="DE70" s="45">
        <v>13.77</v>
      </c>
      <c r="DG70" s="43" t="str">
        <f t="shared" si="14"/>
        <v>ServiçoCódigoQtde de objetos</v>
      </c>
      <c r="DI70" s="28" t="s">
        <v>34</v>
      </c>
      <c r="DJ70" s="28" t="s">
        <v>35</v>
      </c>
      <c r="DK70" s="29" t="s">
        <v>36</v>
      </c>
      <c r="DL70" s="30" t="s">
        <v>37</v>
      </c>
      <c r="DR70" s="43" t="str">
        <f t="shared" si="15"/>
        <v>DIAMANTE 19.001 a 10.000</v>
      </c>
      <c r="DS70" s="44" t="s">
        <v>66</v>
      </c>
      <c r="DT70" s="44" t="s">
        <v>95</v>
      </c>
      <c r="DU70" s="45">
        <v>16.170000000000002</v>
      </c>
      <c r="DV70" s="45">
        <v>16.52</v>
      </c>
      <c r="DW70" s="45">
        <v>16.850000000000001</v>
      </c>
      <c r="DX70" s="45">
        <v>17.2</v>
      </c>
      <c r="DY70" s="45">
        <v>30.49</v>
      </c>
      <c r="DZ70" s="45">
        <v>30.8</v>
      </c>
      <c r="EA70" s="45">
        <v>31.11</v>
      </c>
      <c r="EB70" s="45">
        <v>31.43</v>
      </c>
      <c r="EC70" s="45">
        <v>60.37</v>
      </c>
      <c r="ED70" s="45">
        <v>81.99</v>
      </c>
      <c r="EE70" s="45">
        <v>115.39</v>
      </c>
      <c r="EF70" s="45">
        <v>139.59</v>
      </c>
      <c r="EG70" s="45">
        <v>91.85</v>
      </c>
      <c r="EH70" s="45">
        <v>114.26</v>
      </c>
      <c r="EI70" s="45">
        <v>148.09</v>
      </c>
      <c r="EJ70" s="45">
        <v>173.47</v>
      </c>
      <c r="EL70" s="43" t="str">
        <f t="shared" si="16"/>
        <v>DIAMANTE 21.001 a 2.000</v>
      </c>
      <c r="EM70" s="44" t="s">
        <v>69</v>
      </c>
      <c r="EN70" s="44" t="s">
        <v>55</v>
      </c>
      <c r="EO70" s="45">
        <v>14.12</v>
      </c>
      <c r="EP70" s="45">
        <v>14.86</v>
      </c>
      <c r="EQ70" s="45">
        <v>15.05</v>
      </c>
      <c r="ER70" s="45">
        <v>15.07</v>
      </c>
      <c r="ES70" s="45">
        <v>17.57</v>
      </c>
      <c r="ET70" s="45">
        <v>19.690000000000001</v>
      </c>
      <c r="EU70" s="45">
        <v>22.32</v>
      </c>
      <c r="EV70" s="45">
        <v>26.45</v>
      </c>
      <c r="EW70" s="45">
        <v>22.47</v>
      </c>
      <c r="EX70" s="45">
        <v>26.55</v>
      </c>
      <c r="EY70" s="45">
        <v>41.47</v>
      </c>
      <c r="EZ70" s="45">
        <v>55.64</v>
      </c>
    </row>
    <row r="71" spans="4:156" x14ac:dyDescent="0.25">
      <c r="D71" s="43" t="str">
        <f t="shared" si="9"/>
        <v>DIAMANTE 1Kg Adicional</v>
      </c>
      <c r="E71" s="44" t="s">
        <v>66</v>
      </c>
      <c r="F71" s="44" t="s">
        <v>63</v>
      </c>
      <c r="G71" s="45">
        <v>2.09</v>
      </c>
      <c r="H71" s="45">
        <v>2.13</v>
      </c>
      <c r="I71" s="45">
        <v>2.17</v>
      </c>
      <c r="J71" s="45">
        <v>2.21</v>
      </c>
      <c r="K71" s="45">
        <v>3.84</v>
      </c>
      <c r="L71" s="45">
        <v>3.88</v>
      </c>
      <c r="M71" s="45">
        <v>3.92</v>
      </c>
      <c r="N71" s="45">
        <v>3.96</v>
      </c>
      <c r="O71" s="45">
        <v>7.54</v>
      </c>
      <c r="P71" s="45">
        <v>10.18</v>
      </c>
      <c r="Q71" s="45">
        <v>14.32</v>
      </c>
      <c r="R71" s="45">
        <v>17.350000000000001</v>
      </c>
      <c r="S71" s="45">
        <v>9.6199999999999992</v>
      </c>
      <c r="T71" s="45">
        <v>11.91</v>
      </c>
      <c r="U71" s="45">
        <v>15.45</v>
      </c>
      <c r="V71" s="45">
        <v>18.09</v>
      </c>
      <c r="W71" s="45">
        <v>11.45</v>
      </c>
      <c r="X71" s="45">
        <v>14.18</v>
      </c>
      <c r="Y71" s="45">
        <v>18.39</v>
      </c>
      <c r="Z71" s="45">
        <v>21.54</v>
      </c>
      <c r="AB71" s="43" t="str">
        <f t="shared" si="10"/>
        <v>DIAMANTE 22.001 a 3.000</v>
      </c>
      <c r="AC71" s="44" t="s">
        <v>69</v>
      </c>
      <c r="AD71" s="44" t="s">
        <v>62</v>
      </c>
      <c r="AE71" s="45">
        <v>16.88</v>
      </c>
      <c r="AF71" s="45">
        <v>17.59</v>
      </c>
      <c r="AG71" s="45">
        <v>17.77</v>
      </c>
      <c r="AH71" s="45">
        <v>17.96</v>
      </c>
      <c r="AI71" s="45">
        <v>20.96</v>
      </c>
      <c r="AJ71" s="45">
        <v>23.47</v>
      </c>
      <c r="AK71" s="45">
        <v>26.2</v>
      </c>
      <c r="AL71" s="45">
        <v>31.44</v>
      </c>
      <c r="AM71" s="45">
        <v>22.23</v>
      </c>
      <c r="AN71" s="45">
        <v>26.07</v>
      </c>
      <c r="AO71" s="45">
        <v>39.35</v>
      </c>
      <c r="AP71" s="45">
        <v>52.27</v>
      </c>
      <c r="AQ71" s="45">
        <v>25.85</v>
      </c>
      <c r="AR71" s="45">
        <v>30.31</v>
      </c>
      <c r="AS71" s="45">
        <v>45.76</v>
      </c>
      <c r="AT71" s="45">
        <v>60.78</v>
      </c>
      <c r="BP71" s="43" t="str">
        <f t="shared" si="11"/>
        <v>DIAMANTE 1Kg Adicional</v>
      </c>
      <c r="BQ71" s="44" t="s">
        <v>66</v>
      </c>
      <c r="BR71" s="44" t="s">
        <v>63</v>
      </c>
      <c r="BS71" s="45">
        <v>5.65</v>
      </c>
      <c r="BT71" s="45">
        <v>5.77</v>
      </c>
      <c r="BU71" s="45">
        <v>5.89</v>
      </c>
      <c r="BV71" s="45">
        <v>6.01</v>
      </c>
      <c r="BW71" s="45">
        <v>6.39</v>
      </c>
      <c r="BX71" s="45">
        <v>6.45</v>
      </c>
      <c r="BY71" s="45">
        <v>6.52</v>
      </c>
      <c r="BZ71" s="45">
        <v>6.58</v>
      </c>
      <c r="CA71" s="45">
        <v>13.07</v>
      </c>
      <c r="CB71" s="45">
        <v>20.04</v>
      </c>
      <c r="CC71" s="45">
        <v>24.28</v>
      </c>
      <c r="CD71" s="45">
        <v>28.53</v>
      </c>
      <c r="CE71" s="45">
        <v>16.350000000000001</v>
      </c>
      <c r="CF71" s="45">
        <v>24.53</v>
      </c>
      <c r="CG71" s="45">
        <v>29.01</v>
      </c>
      <c r="CH71" s="45">
        <v>33.51</v>
      </c>
      <c r="CI71" s="45">
        <v>19.47</v>
      </c>
      <c r="CJ71" s="45">
        <v>29.2</v>
      </c>
      <c r="CK71" s="45">
        <v>34.54</v>
      </c>
      <c r="CL71" s="45">
        <v>39.880000000000003</v>
      </c>
      <c r="CN71" s="43" t="str">
        <f t="shared" si="12"/>
        <v>INFINITE 6Kg Adicional</v>
      </c>
      <c r="CO71" s="44" t="s">
        <v>104</v>
      </c>
      <c r="CP71" s="46" t="s">
        <v>63</v>
      </c>
      <c r="CQ71" s="45">
        <v>5.54</v>
      </c>
      <c r="CR71" s="45">
        <v>5.72</v>
      </c>
      <c r="CS71" s="45">
        <v>5.8</v>
      </c>
      <c r="CT71" s="45">
        <v>5.89</v>
      </c>
      <c r="CU71" s="45">
        <v>7.39</v>
      </c>
      <c r="CV71" s="45">
        <v>7.48</v>
      </c>
      <c r="CW71" s="45">
        <v>7.56</v>
      </c>
      <c r="CX71" s="45">
        <v>7.56</v>
      </c>
      <c r="CZ71" s="43" t="str">
        <f t="shared" si="13"/>
        <v>DIAMANTE 21.001 a 2.000</v>
      </c>
      <c r="DA71" s="44" t="s">
        <v>69</v>
      </c>
      <c r="DB71" s="46" t="s">
        <v>55</v>
      </c>
      <c r="DC71" s="45">
        <v>15.39</v>
      </c>
      <c r="DD71" s="45">
        <v>15.7</v>
      </c>
      <c r="DE71" s="45">
        <v>16.04</v>
      </c>
      <c r="DG71" s="43" t="str">
        <f t="shared" si="14"/>
        <v>DIAMANTE 1Coleta Agendada7789-50 a 10</v>
      </c>
      <c r="DH71" s="43" t="s">
        <v>66</v>
      </c>
      <c r="DI71" s="70" t="s">
        <v>43</v>
      </c>
      <c r="DJ71" s="68" t="s">
        <v>44</v>
      </c>
      <c r="DK71" s="59" t="s">
        <v>45</v>
      </c>
      <c r="DL71" s="22">
        <v>12.69</v>
      </c>
      <c r="DR71" s="43" t="str">
        <f t="shared" si="15"/>
        <v>DIAMANTE 1Kg Adicional</v>
      </c>
      <c r="DS71" s="44" t="s">
        <v>66</v>
      </c>
      <c r="DT71" s="44" t="s">
        <v>63</v>
      </c>
      <c r="DU71" s="45">
        <v>2.09</v>
      </c>
      <c r="DV71" s="45">
        <v>2.13</v>
      </c>
      <c r="DW71" s="45">
        <v>2.17</v>
      </c>
      <c r="DX71" s="45">
        <v>2.21</v>
      </c>
      <c r="DY71" s="45">
        <v>3.84</v>
      </c>
      <c r="DZ71" s="45">
        <v>3.88</v>
      </c>
      <c r="EA71" s="45">
        <v>3.92</v>
      </c>
      <c r="EB71" s="45">
        <v>3.96</v>
      </c>
      <c r="EC71" s="45">
        <v>7.54</v>
      </c>
      <c r="ED71" s="45">
        <v>10.18</v>
      </c>
      <c r="EE71" s="45">
        <v>14.32</v>
      </c>
      <c r="EF71" s="45">
        <v>17.350000000000001</v>
      </c>
      <c r="EG71" s="45">
        <v>11.45</v>
      </c>
      <c r="EH71" s="45">
        <v>14.18</v>
      </c>
      <c r="EI71" s="45">
        <v>18.39</v>
      </c>
      <c r="EJ71" s="45">
        <v>21.54</v>
      </c>
      <c r="EL71" s="43" t="str">
        <f t="shared" si="16"/>
        <v>DIAMANTE 22.001 a 3.000</v>
      </c>
      <c r="EM71" s="44" t="s">
        <v>69</v>
      </c>
      <c r="EN71" s="44" t="s">
        <v>62</v>
      </c>
      <c r="EO71" s="45">
        <v>16.88</v>
      </c>
      <c r="EP71" s="45">
        <v>17.93</v>
      </c>
      <c r="EQ71" s="45">
        <v>18.190000000000001</v>
      </c>
      <c r="ER71" s="45">
        <v>18.05</v>
      </c>
      <c r="ES71" s="45">
        <v>21.05</v>
      </c>
      <c r="ET71" s="45">
        <v>23.61</v>
      </c>
      <c r="EU71" s="45">
        <v>27.19</v>
      </c>
      <c r="EV71" s="45">
        <v>31.81</v>
      </c>
      <c r="EW71" s="45">
        <v>25.96</v>
      </c>
      <c r="EX71" s="45">
        <v>30.47</v>
      </c>
      <c r="EY71" s="45">
        <v>45.76</v>
      </c>
      <c r="EZ71" s="45">
        <v>60.78</v>
      </c>
    </row>
    <row r="72" spans="4:156" x14ac:dyDescent="0.25">
      <c r="D72" s="43" t="str">
        <f t="shared" si="9"/>
        <v>Peso (g)</v>
      </c>
      <c r="F72" s="44" t="s">
        <v>32</v>
      </c>
      <c r="G72" s="45" t="s">
        <v>12</v>
      </c>
      <c r="H72" s="45" t="s">
        <v>13</v>
      </c>
      <c r="I72" s="45" t="s">
        <v>14</v>
      </c>
      <c r="J72" s="45" t="s">
        <v>15</v>
      </c>
      <c r="K72" s="45" t="s">
        <v>16</v>
      </c>
      <c r="L72" s="45" t="s">
        <v>17</v>
      </c>
      <c r="M72" s="45" t="s">
        <v>18</v>
      </c>
      <c r="N72" s="45" t="s">
        <v>19</v>
      </c>
      <c r="O72" s="45" t="s">
        <v>20</v>
      </c>
      <c r="P72" s="45" t="s">
        <v>21</v>
      </c>
      <c r="Q72" s="45" t="s">
        <v>22</v>
      </c>
      <c r="R72" s="45" t="s">
        <v>23</v>
      </c>
      <c r="S72" s="45" t="s">
        <v>24</v>
      </c>
      <c r="T72" s="45" t="s">
        <v>25</v>
      </c>
      <c r="U72" s="45" t="s">
        <v>26</v>
      </c>
      <c r="V72" s="45" t="s">
        <v>27</v>
      </c>
      <c r="W72" s="45" t="s">
        <v>28</v>
      </c>
      <c r="X72" s="45" t="s">
        <v>29</v>
      </c>
      <c r="Y72" s="45" t="s">
        <v>30</v>
      </c>
      <c r="Z72" s="45" t="s">
        <v>31</v>
      </c>
      <c r="AB72" s="43" t="str">
        <f t="shared" si="10"/>
        <v>DIAMANTE 23.001 a 4.000</v>
      </c>
      <c r="AC72" s="44" t="s">
        <v>69</v>
      </c>
      <c r="AD72" s="44" t="s">
        <v>68</v>
      </c>
      <c r="AE72" s="45">
        <v>18.02</v>
      </c>
      <c r="AF72" s="45">
        <v>18.79</v>
      </c>
      <c r="AG72" s="45">
        <v>18.98</v>
      </c>
      <c r="AH72" s="45">
        <v>19.170000000000002</v>
      </c>
      <c r="AI72" s="45">
        <v>22.39</v>
      </c>
      <c r="AJ72" s="45">
        <v>25.08</v>
      </c>
      <c r="AK72" s="45">
        <v>27.99</v>
      </c>
      <c r="AL72" s="45">
        <v>33.590000000000003</v>
      </c>
      <c r="AM72" s="45">
        <v>28.5</v>
      </c>
      <c r="AN72" s="45">
        <v>32.5</v>
      </c>
      <c r="AO72" s="45">
        <v>45.92</v>
      </c>
      <c r="AP72" s="45">
        <v>59.14</v>
      </c>
      <c r="AQ72" s="45">
        <v>33.15</v>
      </c>
      <c r="AR72" s="45">
        <v>37.79</v>
      </c>
      <c r="AS72" s="45">
        <v>53.39</v>
      </c>
      <c r="AT72" s="45">
        <v>68.78</v>
      </c>
      <c r="BP72" s="43" t="str">
        <f t="shared" si="11"/>
        <v>Peso (g)</v>
      </c>
      <c r="BR72" s="44" t="s">
        <v>32</v>
      </c>
      <c r="BS72" s="45" t="s">
        <v>12</v>
      </c>
      <c r="BT72" s="45" t="s">
        <v>13</v>
      </c>
      <c r="BU72" s="45" t="s">
        <v>14</v>
      </c>
      <c r="BV72" s="45" t="s">
        <v>15</v>
      </c>
      <c r="BW72" s="45" t="s">
        <v>16</v>
      </c>
      <c r="BX72" s="45" t="s">
        <v>17</v>
      </c>
      <c r="BY72" s="45" t="s">
        <v>18</v>
      </c>
      <c r="BZ72" s="45" t="s">
        <v>19</v>
      </c>
      <c r="CA72" s="45" t="s">
        <v>20</v>
      </c>
      <c r="CB72" s="45" t="s">
        <v>21</v>
      </c>
      <c r="CC72" s="45" t="s">
        <v>22</v>
      </c>
      <c r="CD72" s="45" t="s">
        <v>23</v>
      </c>
      <c r="CE72" s="45" t="s">
        <v>24</v>
      </c>
      <c r="CF72" s="45" t="s">
        <v>25</v>
      </c>
      <c r="CG72" s="45" t="s">
        <v>26</v>
      </c>
      <c r="CH72" s="45" t="s">
        <v>27</v>
      </c>
      <c r="CI72" s="45" t="s">
        <v>28</v>
      </c>
      <c r="CJ72" s="45" t="s">
        <v>29</v>
      </c>
      <c r="CK72" s="45" t="s">
        <v>30</v>
      </c>
      <c r="CL72" s="45" t="s">
        <v>31</v>
      </c>
      <c r="CN72" s="43" t="str">
        <f t="shared" si="12"/>
        <v>Peso (Kg)</v>
      </c>
      <c r="CP72" s="46" t="s">
        <v>33</v>
      </c>
      <c r="CQ72" s="45" t="s">
        <v>12</v>
      </c>
      <c r="CR72" s="45" t="s">
        <v>13</v>
      </c>
      <c r="CS72" s="45" t="s">
        <v>14</v>
      </c>
      <c r="CT72" s="45" t="s">
        <v>15</v>
      </c>
      <c r="CU72" s="45" t="s">
        <v>16</v>
      </c>
      <c r="CV72" s="45" t="s">
        <v>17</v>
      </c>
      <c r="CW72" s="45" t="s">
        <v>18</v>
      </c>
      <c r="CX72" s="45" t="s">
        <v>19</v>
      </c>
      <c r="CZ72" s="43" t="str">
        <f t="shared" si="13"/>
        <v>DIAMANTE 22.001 a 3.000</v>
      </c>
      <c r="DA72" s="44" t="s">
        <v>69</v>
      </c>
      <c r="DB72" s="46" t="s">
        <v>62</v>
      </c>
      <c r="DC72" s="45">
        <v>17.100000000000001</v>
      </c>
      <c r="DD72" s="45">
        <v>17.45</v>
      </c>
      <c r="DE72" s="45">
        <v>17.82</v>
      </c>
      <c r="DG72" s="43" t="str">
        <f t="shared" si="14"/>
        <v>DIAMANTE 1Coleta Agendada7789-5Mais de 10</v>
      </c>
      <c r="DH72" s="43" t="s">
        <v>66</v>
      </c>
      <c r="DI72" s="70" t="s">
        <v>43</v>
      </c>
      <c r="DJ72" s="68" t="s">
        <v>44</v>
      </c>
      <c r="DK72" s="61" t="s">
        <v>52</v>
      </c>
      <c r="DL72" s="22">
        <v>0</v>
      </c>
      <c r="DR72" s="43" t="str">
        <f t="shared" si="15"/>
        <v>Peso (g)</v>
      </c>
      <c r="DS72" s="44"/>
      <c r="DT72" s="44" t="s">
        <v>32</v>
      </c>
      <c r="DU72" s="45" t="s">
        <v>12</v>
      </c>
      <c r="DV72" s="45" t="s">
        <v>13</v>
      </c>
      <c r="DW72" s="45" t="s">
        <v>14</v>
      </c>
      <c r="DX72" s="45" t="s">
        <v>15</v>
      </c>
      <c r="DY72" s="45" t="s">
        <v>16</v>
      </c>
      <c r="DZ72" s="45" t="s">
        <v>17</v>
      </c>
      <c r="EA72" s="45" t="s">
        <v>18</v>
      </c>
      <c r="EB72" s="45" t="s">
        <v>19</v>
      </c>
      <c r="EC72" s="45" t="s">
        <v>20</v>
      </c>
      <c r="ED72" s="45" t="s">
        <v>21</v>
      </c>
      <c r="EE72" s="45" t="s">
        <v>22</v>
      </c>
      <c r="EF72" s="45" t="s">
        <v>23</v>
      </c>
      <c r="EG72" s="45" t="s">
        <v>24</v>
      </c>
      <c r="EH72" s="45" t="s">
        <v>25</v>
      </c>
      <c r="EI72" s="45" t="s">
        <v>26</v>
      </c>
      <c r="EJ72" s="45" t="s">
        <v>27</v>
      </c>
      <c r="EL72" s="43" t="str">
        <f t="shared" si="16"/>
        <v>DIAMANTE 23.001 a 4.000</v>
      </c>
      <c r="EM72" s="44" t="s">
        <v>69</v>
      </c>
      <c r="EN72" s="44" t="s">
        <v>68</v>
      </c>
      <c r="EO72" s="45">
        <v>18.03</v>
      </c>
      <c r="EP72" s="45">
        <v>19.559999999999999</v>
      </c>
      <c r="EQ72" s="45">
        <v>19.93</v>
      </c>
      <c r="ER72" s="45">
        <v>19.36</v>
      </c>
      <c r="ES72" s="45">
        <v>22.59</v>
      </c>
      <c r="ET72" s="45">
        <v>25.39</v>
      </c>
      <c r="EU72" s="45">
        <v>30.24</v>
      </c>
      <c r="EV72" s="45">
        <v>34.43</v>
      </c>
      <c r="EW72" s="45">
        <v>33.44</v>
      </c>
      <c r="EX72" s="45">
        <v>38.200000000000003</v>
      </c>
      <c r="EY72" s="45">
        <v>53.39</v>
      </c>
      <c r="EZ72" s="45">
        <v>68.78</v>
      </c>
    </row>
    <row r="73" spans="4:156" x14ac:dyDescent="0.25">
      <c r="D73" s="43" t="str">
        <f t="shared" si="9"/>
        <v>DIAMANTE 20 a 300</v>
      </c>
      <c r="E73" s="44" t="s">
        <v>69</v>
      </c>
      <c r="F73" s="44" t="s">
        <v>40</v>
      </c>
      <c r="G73" s="45">
        <v>6.72</v>
      </c>
      <c r="H73" s="45">
        <v>6.87</v>
      </c>
      <c r="I73" s="45">
        <v>7</v>
      </c>
      <c r="J73" s="45">
        <v>7.15</v>
      </c>
      <c r="K73" s="45">
        <v>13.19</v>
      </c>
      <c r="L73" s="45">
        <v>13.48</v>
      </c>
      <c r="M73" s="45">
        <v>13.77</v>
      </c>
      <c r="N73" s="45">
        <v>14.65</v>
      </c>
      <c r="O73" s="45">
        <v>20.03</v>
      </c>
      <c r="P73" s="45">
        <v>28.05</v>
      </c>
      <c r="Q73" s="45">
        <v>36.06</v>
      </c>
      <c r="R73" s="45">
        <v>42.07</v>
      </c>
      <c r="S73" s="45">
        <v>26.67</v>
      </c>
      <c r="T73" s="45">
        <v>34.07</v>
      </c>
      <c r="U73" s="45">
        <v>41.11</v>
      </c>
      <c r="V73" s="45">
        <v>47.15</v>
      </c>
      <c r="W73" s="45">
        <v>31.75</v>
      </c>
      <c r="X73" s="45">
        <v>40.549999999999997</v>
      </c>
      <c r="Y73" s="45">
        <v>48.95</v>
      </c>
      <c r="Z73" s="45">
        <v>56.13</v>
      </c>
      <c r="AB73" s="43" t="str">
        <f t="shared" si="10"/>
        <v>DIAMANTE 24.001 a 5.000</v>
      </c>
      <c r="AC73" s="44" t="s">
        <v>69</v>
      </c>
      <c r="AD73" s="44" t="s">
        <v>70</v>
      </c>
      <c r="AE73" s="45">
        <v>19.27</v>
      </c>
      <c r="AF73" s="45">
        <v>20.079999999999998</v>
      </c>
      <c r="AG73" s="45">
        <v>20.29</v>
      </c>
      <c r="AH73" s="45">
        <v>20.48</v>
      </c>
      <c r="AI73" s="45">
        <v>23.94</v>
      </c>
      <c r="AJ73" s="45">
        <v>26.81</v>
      </c>
      <c r="AK73" s="45">
        <v>29.93</v>
      </c>
      <c r="AL73" s="45">
        <v>35.9</v>
      </c>
      <c r="AM73" s="45">
        <v>29.83</v>
      </c>
      <c r="AN73" s="45">
        <v>33.99</v>
      </c>
      <c r="AO73" s="45">
        <v>47.6</v>
      </c>
      <c r="AP73" s="45">
        <v>61.15</v>
      </c>
      <c r="AQ73" s="45">
        <v>34.69</v>
      </c>
      <c r="AR73" s="45">
        <v>39.520000000000003</v>
      </c>
      <c r="AS73" s="45">
        <v>55.35</v>
      </c>
      <c r="AT73" s="45">
        <v>71.11</v>
      </c>
      <c r="BP73" s="43" t="str">
        <f t="shared" si="11"/>
        <v>DIAMANTE 20 a 300</v>
      </c>
      <c r="BQ73" s="44" t="s">
        <v>69</v>
      </c>
      <c r="BR73" s="44" t="s">
        <v>40</v>
      </c>
      <c r="BS73" s="45">
        <v>25.2</v>
      </c>
      <c r="BT73" s="45">
        <v>25.74</v>
      </c>
      <c r="BU73" s="45">
        <v>26.27</v>
      </c>
      <c r="BV73" s="45">
        <v>26.81</v>
      </c>
      <c r="BW73" s="45">
        <v>27.95</v>
      </c>
      <c r="BX73" s="45">
        <v>28.24</v>
      </c>
      <c r="BY73" s="45">
        <v>28.53</v>
      </c>
      <c r="BZ73" s="45">
        <v>28.81</v>
      </c>
      <c r="CA73" s="45">
        <v>40.74</v>
      </c>
      <c r="CB73" s="45">
        <v>63.26</v>
      </c>
      <c r="CC73" s="45">
        <v>76.95</v>
      </c>
      <c r="CD73" s="45">
        <v>90.64</v>
      </c>
      <c r="CE73" s="45">
        <v>52.41</v>
      </c>
      <c r="CF73" s="45">
        <v>69.81</v>
      </c>
      <c r="CG73" s="45">
        <v>80.91</v>
      </c>
      <c r="CH73" s="45">
        <v>92.01</v>
      </c>
      <c r="CI73" s="45">
        <v>62.4</v>
      </c>
      <c r="CJ73" s="45">
        <v>83.11</v>
      </c>
      <c r="CK73" s="45">
        <v>96.32</v>
      </c>
      <c r="CL73" s="45">
        <v>109.54</v>
      </c>
      <c r="CN73" s="43" t="str">
        <f t="shared" si="12"/>
        <v>INFINITE 7Até 1</v>
      </c>
      <c r="CO73" s="44" t="s">
        <v>107</v>
      </c>
      <c r="CP73" s="46" t="s">
        <v>42</v>
      </c>
      <c r="CQ73" s="45">
        <v>29.47</v>
      </c>
      <c r="CR73" s="45">
        <v>30.08</v>
      </c>
      <c r="CS73" s="45">
        <v>30.7</v>
      </c>
      <c r="CT73" s="45">
        <v>31.31</v>
      </c>
      <c r="CU73" s="45">
        <v>41.96</v>
      </c>
      <c r="CV73" s="45">
        <v>42.4</v>
      </c>
      <c r="CW73" s="45">
        <v>42.84</v>
      </c>
      <c r="CX73" s="45">
        <v>43.19</v>
      </c>
      <c r="CZ73" s="43" t="str">
        <f t="shared" si="13"/>
        <v>DIAMANTE 23.001 a 4.000</v>
      </c>
      <c r="DA73" s="44" t="s">
        <v>69</v>
      </c>
      <c r="DB73" s="46" t="s">
        <v>68</v>
      </c>
      <c r="DC73" s="45">
        <v>18.809999999999999</v>
      </c>
      <c r="DD73" s="45">
        <v>19.2</v>
      </c>
      <c r="DE73" s="45">
        <v>19.600000000000001</v>
      </c>
      <c r="DG73" s="43" t="str">
        <f t="shared" si="14"/>
        <v>DIAMANTE 1Coleta Agendada7788-70 a 10</v>
      </c>
      <c r="DH73" s="43" t="s">
        <v>66</v>
      </c>
      <c r="DI73" s="70" t="s">
        <v>43</v>
      </c>
      <c r="DJ73" s="25" t="s">
        <v>57</v>
      </c>
      <c r="DK73" s="59" t="s">
        <v>45</v>
      </c>
      <c r="DL73" s="22">
        <v>12.69</v>
      </c>
      <c r="DR73" s="43" t="str">
        <f t="shared" si="15"/>
        <v>DIAMANTE 20 a 300</v>
      </c>
      <c r="DS73" s="44" t="s">
        <v>69</v>
      </c>
      <c r="DT73" s="44" t="s">
        <v>40</v>
      </c>
      <c r="DU73" s="45">
        <v>6.5735999999999999</v>
      </c>
      <c r="DV73" s="45">
        <v>6.7221000000000002</v>
      </c>
      <c r="DW73" s="45">
        <v>6.8507999999999996</v>
      </c>
      <c r="DX73" s="45">
        <v>6.9992999999999999</v>
      </c>
      <c r="DY73" s="45">
        <v>13.068</v>
      </c>
      <c r="DZ73" s="45">
        <v>13.3551</v>
      </c>
      <c r="EA73" s="45">
        <v>13.642199999999999</v>
      </c>
      <c r="EB73" s="45">
        <v>14.513400000000001</v>
      </c>
      <c r="EC73" s="45">
        <v>19.948499999999999</v>
      </c>
      <c r="ED73" s="45">
        <v>28.026899999999998</v>
      </c>
      <c r="EE73" s="45">
        <v>36.036000000000001</v>
      </c>
      <c r="EF73" s="45">
        <v>42.025500000000001</v>
      </c>
      <c r="EG73" s="45">
        <v>31.650299999999998</v>
      </c>
      <c r="EH73" s="45">
        <v>40.520699999999998</v>
      </c>
      <c r="EI73" s="45">
        <v>48.915899999999993</v>
      </c>
      <c r="EJ73" s="45">
        <v>56.083500000000001</v>
      </c>
      <c r="EL73" s="43" t="str">
        <f t="shared" si="16"/>
        <v>DIAMANTE 24.001 a 5.000</v>
      </c>
      <c r="EM73" s="44" t="s">
        <v>69</v>
      </c>
      <c r="EN73" s="44" t="s">
        <v>70</v>
      </c>
      <c r="EO73" s="45">
        <v>19.27</v>
      </c>
      <c r="EP73" s="45">
        <v>20.55</v>
      </c>
      <c r="EQ73" s="45">
        <v>20.87</v>
      </c>
      <c r="ER73" s="45">
        <v>20.6</v>
      </c>
      <c r="ES73" s="45">
        <v>24.06</v>
      </c>
      <c r="ET73" s="45">
        <v>27</v>
      </c>
      <c r="EU73" s="45">
        <v>31.31</v>
      </c>
      <c r="EV73" s="45">
        <v>36.409999999999997</v>
      </c>
      <c r="EW73" s="45">
        <v>34.869999999999997</v>
      </c>
      <c r="EX73" s="45">
        <v>39.770000000000003</v>
      </c>
      <c r="EY73" s="45">
        <v>55.35</v>
      </c>
      <c r="EZ73" s="45">
        <v>71.11</v>
      </c>
    </row>
    <row r="74" spans="4:156" x14ac:dyDescent="0.25">
      <c r="D74" s="43" t="str">
        <f t="shared" si="9"/>
        <v>DIAMANTE 2301 a 500</v>
      </c>
      <c r="E74" s="44" t="s">
        <v>69</v>
      </c>
      <c r="F74" s="44" t="s">
        <v>49</v>
      </c>
      <c r="G74" s="45">
        <v>7.52</v>
      </c>
      <c r="H74" s="45">
        <v>7.68</v>
      </c>
      <c r="I74" s="45">
        <v>7.85</v>
      </c>
      <c r="J74" s="45">
        <v>8</v>
      </c>
      <c r="K74" s="45">
        <v>13.67</v>
      </c>
      <c r="L74" s="45">
        <v>13.97</v>
      </c>
      <c r="M74" s="45">
        <v>14.27</v>
      </c>
      <c r="N74" s="45">
        <v>15.19</v>
      </c>
      <c r="O74" s="45">
        <v>20.87</v>
      </c>
      <c r="P74" s="45">
        <v>29.22</v>
      </c>
      <c r="Q74" s="45">
        <v>37.56</v>
      </c>
      <c r="R74" s="45">
        <v>43.82</v>
      </c>
      <c r="S74" s="45">
        <v>27.37</v>
      </c>
      <c r="T74" s="45">
        <v>35.049999999999997</v>
      </c>
      <c r="U74" s="45">
        <v>42.38</v>
      </c>
      <c r="V74" s="45">
        <v>48.62</v>
      </c>
      <c r="W74" s="45">
        <v>32.590000000000003</v>
      </c>
      <c r="X74" s="45">
        <v>41.72</v>
      </c>
      <c r="Y74" s="45">
        <v>50.45</v>
      </c>
      <c r="Z74" s="45">
        <v>57.89</v>
      </c>
      <c r="AB74" s="43" t="str">
        <f t="shared" si="10"/>
        <v>DIAMANTE 25.001 a 6.000</v>
      </c>
      <c r="AC74" s="44" t="s">
        <v>69</v>
      </c>
      <c r="AD74" s="44" t="s">
        <v>76</v>
      </c>
      <c r="AE74" s="45">
        <v>20.32</v>
      </c>
      <c r="AF74" s="45">
        <v>21.19</v>
      </c>
      <c r="AG74" s="45">
        <v>21.4</v>
      </c>
      <c r="AH74" s="45">
        <v>21.62</v>
      </c>
      <c r="AI74" s="45">
        <v>26.5</v>
      </c>
      <c r="AJ74" s="45">
        <v>30.48</v>
      </c>
      <c r="AK74" s="45">
        <v>34.79</v>
      </c>
      <c r="AL74" s="45">
        <v>43.07</v>
      </c>
      <c r="AM74" s="45">
        <v>34.57</v>
      </c>
      <c r="AN74" s="45">
        <v>39.68</v>
      </c>
      <c r="AO74" s="45">
        <v>54.31</v>
      </c>
      <c r="AP74" s="45">
        <v>69.84</v>
      </c>
      <c r="AQ74" s="45">
        <v>40.19</v>
      </c>
      <c r="AR74" s="45">
        <v>46.13</v>
      </c>
      <c r="AS74" s="45">
        <v>63.15</v>
      </c>
      <c r="AT74" s="45">
        <v>81.209999999999994</v>
      </c>
      <c r="BP74" s="43" t="str">
        <f t="shared" si="11"/>
        <v>DIAMANTE 2301 a 500</v>
      </c>
      <c r="BQ74" s="44" t="s">
        <v>69</v>
      </c>
      <c r="BR74" s="44" t="s">
        <v>49</v>
      </c>
      <c r="BS74" s="45">
        <v>26.1</v>
      </c>
      <c r="BT74" s="45">
        <v>26.66</v>
      </c>
      <c r="BU74" s="45">
        <v>27.21</v>
      </c>
      <c r="BV74" s="45">
        <v>27.77</v>
      </c>
      <c r="BW74" s="45">
        <v>29.57</v>
      </c>
      <c r="BX74" s="45">
        <v>29.87</v>
      </c>
      <c r="BY74" s="45">
        <v>30.18</v>
      </c>
      <c r="BZ74" s="45">
        <v>30.49</v>
      </c>
      <c r="CA74" s="45">
        <v>43.51</v>
      </c>
      <c r="CB74" s="45">
        <v>66.5</v>
      </c>
      <c r="CC74" s="45">
        <v>80.930000000000007</v>
      </c>
      <c r="CD74" s="45">
        <v>95.37</v>
      </c>
      <c r="CE74" s="45">
        <v>54.26</v>
      </c>
      <c r="CF74" s="45">
        <v>71.09</v>
      </c>
      <c r="CG74" s="45">
        <v>82.42</v>
      </c>
      <c r="CH74" s="45">
        <v>93.73</v>
      </c>
      <c r="CI74" s="45">
        <v>64.59</v>
      </c>
      <c r="CJ74" s="45">
        <v>84.63</v>
      </c>
      <c r="CK74" s="45">
        <v>98.11</v>
      </c>
      <c r="CL74" s="45">
        <v>111.59</v>
      </c>
      <c r="CN74" s="43" t="str">
        <f t="shared" si="12"/>
        <v>INFINITE 71 a 5</v>
      </c>
      <c r="CO74" s="44" t="s">
        <v>107</v>
      </c>
      <c r="CP74" s="46" t="s">
        <v>51</v>
      </c>
      <c r="CQ74" s="45">
        <v>38.44</v>
      </c>
      <c r="CR74" s="45">
        <v>39.229999999999997</v>
      </c>
      <c r="CS74" s="45">
        <v>40.03</v>
      </c>
      <c r="CT74" s="45">
        <v>40.82</v>
      </c>
      <c r="CU74" s="45">
        <v>53.57</v>
      </c>
      <c r="CV74" s="45">
        <v>54.1</v>
      </c>
      <c r="CW74" s="45">
        <v>54.63</v>
      </c>
      <c r="CX74" s="45">
        <v>55.15</v>
      </c>
      <c r="CZ74" s="43" t="str">
        <f t="shared" si="13"/>
        <v>DIAMANTE 24.001 a 5.000</v>
      </c>
      <c r="DA74" s="44" t="s">
        <v>69</v>
      </c>
      <c r="DB74" s="46" t="s">
        <v>70</v>
      </c>
      <c r="DC74" s="45">
        <v>20.71</v>
      </c>
      <c r="DD74" s="45">
        <v>21.14</v>
      </c>
      <c r="DE74" s="45">
        <v>21.58</v>
      </c>
      <c r="DG74" s="43" t="str">
        <f t="shared" si="14"/>
        <v>DIAMANTE 1Coleta Programada4209-90 a 10</v>
      </c>
      <c r="DH74" s="43" t="s">
        <v>66</v>
      </c>
      <c r="DI74" s="71" t="s">
        <v>64</v>
      </c>
      <c r="DJ74" s="68" t="s">
        <v>65</v>
      </c>
      <c r="DK74" s="61" t="s">
        <v>45</v>
      </c>
      <c r="DL74" s="25">
        <v>10.58</v>
      </c>
      <c r="DR74" s="43" t="str">
        <f t="shared" si="15"/>
        <v>DIAMANTE 2301 a 500</v>
      </c>
      <c r="DS74" s="44" t="s">
        <v>69</v>
      </c>
      <c r="DT74" s="44" t="s">
        <v>49</v>
      </c>
      <c r="DU74" s="45">
        <v>7.5042</v>
      </c>
      <c r="DV74" s="45">
        <v>7.6626000000000003</v>
      </c>
      <c r="DW74" s="45">
        <v>7.8308999999999997</v>
      </c>
      <c r="DX74" s="45">
        <v>7.9794</v>
      </c>
      <c r="DY74" s="45">
        <v>13.662000000000001</v>
      </c>
      <c r="DZ74" s="45">
        <v>13.959</v>
      </c>
      <c r="EA74" s="45">
        <v>14.256</v>
      </c>
      <c r="EB74" s="45">
        <v>15.1767</v>
      </c>
      <c r="EC74" s="45">
        <v>20.859300000000001</v>
      </c>
      <c r="ED74" s="45">
        <v>29.224799999999998</v>
      </c>
      <c r="EE74" s="45">
        <v>37.560600000000001</v>
      </c>
      <c r="EF74" s="45">
        <v>43.817399999999999</v>
      </c>
      <c r="EG74" s="45">
        <v>32.5809</v>
      </c>
      <c r="EH74" s="45">
        <v>41.718600000000002</v>
      </c>
      <c r="EI74" s="45">
        <v>50.450400000000002</v>
      </c>
      <c r="EJ74" s="45">
        <v>57.875399999999999</v>
      </c>
      <c r="EL74" s="43" t="str">
        <f t="shared" si="16"/>
        <v>DIAMANTE 25.001 a 6.000</v>
      </c>
      <c r="EM74" s="44" t="s">
        <v>69</v>
      </c>
      <c r="EN74" s="44" t="s">
        <v>76</v>
      </c>
      <c r="EO74" s="45">
        <v>20.32</v>
      </c>
      <c r="EP74" s="45">
        <v>20.93</v>
      </c>
      <c r="EQ74" s="45">
        <v>21.09</v>
      </c>
      <c r="ER74" s="45">
        <v>21.55</v>
      </c>
      <c r="ES74" s="45">
        <v>26.43</v>
      </c>
      <c r="ET74" s="45">
        <v>30.37</v>
      </c>
      <c r="EU74" s="45">
        <v>33.97</v>
      </c>
      <c r="EV74" s="45">
        <v>42.76</v>
      </c>
      <c r="EW74" s="45">
        <v>40.090000000000003</v>
      </c>
      <c r="EX74" s="45">
        <v>45.99</v>
      </c>
      <c r="EY74" s="45">
        <v>63.15</v>
      </c>
      <c r="EZ74" s="45">
        <v>81.209999999999994</v>
      </c>
    </row>
    <row r="75" spans="4:156" x14ac:dyDescent="0.25">
      <c r="D75" s="43" t="str">
        <f t="shared" si="9"/>
        <v>DIAMANTE 2501 a 1.000</v>
      </c>
      <c r="E75" s="44" t="s">
        <v>69</v>
      </c>
      <c r="F75" s="44" t="s">
        <v>50</v>
      </c>
      <c r="G75" s="45">
        <v>8.07</v>
      </c>
      <c r="H75" s="45">
        <v>8.24</v>
      </c>
      <c r="I75" s="45">
        <v>8.41</v>
      </c>
      <c r="J75" s="45">
        <v>8.58</v>
      </c>
      <c r="K75" s="45">
        <v>15.24</v>
      </c>
      <c r="L75" s="45">
        <v>15.4</v>
      </c>
      <c r="M75" s="45">
        <v>15.56</v>
      </c>
      <c r="N75" s="45">
        <v>15.71</v>
      </c>
      <c r="O75" s="45">
        <v>21.71</v>
      </c>
      <c r="P75" s="45">
        <v>30.4</v>
      </c>
      <c r="Q75" s="45">
        <v>39.090000000000003</v>
      </c>
      <c r="R75" s="45">
        <v>45.6</v>
      </c>
      <c r="S75" s="45">
        <v>28.09</v>
      </c>
      <c r="T75" s="45">
        <v>36.04</v>
      </c>
      <c r="U75" s="45">
        <v>43.65</v>
      </c>
      <c r="V75" s="45">
        <v>50.09</v>
      </c>
      <c r="W75" s="45">
        <v>33.43</v>
      </c>
      <c r="X75" s="45">
        <v>42.9</v>
      </c>
      <c r="Y75" s="45">
        <v>51.97</v>
      </c>
      <c r="Z75" s="45">
        <v>59.64</v>
      </c>
      <c r="AB75" s="43" t="str">
        <f t="shared" si="10"/>
        <v>DIAMANTE 26.001 a 7.000</v>
      </c>
      <c r="AC75" s="44" t="s">
        <v>69</v>
      </c>
      <c r="AD75" s="44" t="s">
        <v>82</v>
      </c>
      <c r="AE75" s="45">
        <v>21.46</v>
      </c>
      <c r="AF75" s="45">
        <v>22.37</v>
      </c>
      <c r="AG75" s="45">
        <v>22.61</v>
      </c>
      <c r="AH75" s="45">
        <v>22.83</v>
      </c>
      <c r="AI75" s="45">
        <v>29.26</v>
      </c>
      <c r="AJ75" s="45">
        <v>33.659999999999997</v>
      </c>
      <c r="AK75" s="45">
        <v>38.409999999999997</v>
      </c>
      <c r="AL75" s="45">
        <v>47.56</v>
      </c>
      <c r="AM75" s="45">
        <v>36.950000000000003</v>
      </c>
      <c r="AN75" s="45">
        <v>42.4</v>
      </c>
      <c r="AO75" s="45">
        <v>57.43</v>
      </c>
      <c r="AP75" s="45">
        <v>73.7</v>
      </c>
      <c r="AQ75" s="45">
        <v>42.96</v>
      </c>
      <c r="AR75" s="45">
        <v>49.3</v>
      </c>
      <c r="AS75" s="45">
        <v>66.78</v>
      </c>
      <c r="AT75" s="45">
        <v>85.69</v>
      </c>
      <c r="BP75" s="43" t="str">
        <f t="shared" si="11"/>
        <v>DIAMANTE 2501 a 1.000</v>
      </c>
      <c r="BQ75" s="44" t="s">
        <v>69</v>
      </c>
      <c r="BR75" s="44" t="s">
        <v>50</v>
      </c>
      <c r="BS75" s="45">
        <v>26.99</v>
      </c>
      <c r="BT75" s="45">
        <v>27.57</v>
      </c>
      <c r="BU75" s="45">
        <v>28.14</v>
      </c>
      <c r="BV75" s="45">
        <v>28.72</v>
      </c>
      <c r="BW75" s="45">
        <v>31.19</v>
      </c>
      <c r="BX75" s="45">
        <v>31.51</v>
      </c>
      <c r="BY75" s="45">
        <v>31.83</v>
      </c>
      <c r="BZ75" s="45">
        <v>32.15</v>
      </c>
      <c r="CA75" s="45">
        <v>46.27</v>
      </c>
      <c r="CB75" s="45">
        <v>69.75</v>
      </c>
      <c r="CC75" s="45">
        <v>84.92</v>
      </c>
      <c r="CD75" s="45">
        <v>100.09</v>
      </c>
      <c r="CE75" s="45">
        <v>56.1</v>
      </c>
      <c r="CF75" s="45">
        <v>72.37</v>
      </c>
      <c r="CG75" s="45">
        <v>83.92</v>
      </c>
      <c r="CH75" s="45">
        <v>95.46</v>
      </c>
      <c r="CI75" s="45">
        <v>66.790000000000006</v>
      </c>
      <c r="CJ75" s="45">
        <v>86.16</v>
      </c>
      <c r="CK75" s="45">
        <v>99.9</v>
      </c>
      <c r="CL75" s="45">
        <v>113.64</v>
      </c>
      <c r="CN75" s="43" t="str">
        <f t="shared" si="12"/>
        <v>INFINITE 75 a 10</v>
      </c>
      <c r="CO75" s="44" t="s">
        <v>107</v>
      </c>
      <c r="CP75" s="46" t="s">
        <v>56</v>
      </c>
      <c r="CQ75" s="45">
        <v>57</v>
      </c>
      <c r="CR75" s="45">
        <v>58.23</v>
      </c>
      <c r="CS75" s="45">
        <v>59.46</v>
      </c>
      <c r="CT75" s="45">
        <v>60.61</v>
      </c>
      <c r="CU75" s="45">
        <v>72.83</v>
      </c>
      <c r="CV75" s="45">
        <v>73.53</v>
      </c>
      <c r="CW75" s="45">
        <v>74.33</v>
      </c>
      <c r="CX75" s="45">
        <v>75.03</v>
      </c>
      <c r="CZ75" s="43" t="str">
        <f t="shared" si="13"/>
        <v>DIAMANTE 25.001 a 6.000</v>
      </c>
      <c r="DA75" s="44" t="s">
        <v>69</v>
      </c>
      <c r="DB75" s="46" t="s">
        <v>76</v>
      </c>
      <c r="DC75" s="45">
        <v>24.13</v>
      </c>
      <c r="DD75" s="45">
        <v>24.62</v>
      </c>
      <c r="DE75" s="45">
        <v>25.15</v>
      </c>
      <c r="DG75" s="43" t="str">
        <f t="shared" si="14"/>
        <v>DIAMANTE 1Coleta Programada4209-9Mais de 10</v>
      </c>
      <c r="DH75" s="43" t="s">
        <v>66</v>
      </c>
      <c r="DI75" s="71" t="s">
        <v>64</v>
      </c>
      <c r="DJ75" s="68" t="s">
        <v>65</v>
      </c>
      <c r="DK75" s="59" t="s">
        <v>52</v>
      </c>
      <c r="DL75" s="22">
        <v>0</v>
      </c>
      <c r="DR75" s="43" t="str">
        <f t="shared" si="15"/>
        <v>DIAMANTE 2501 a 1.000</v>
      </c>
      <c r="DS75" s="44" t="s">
        <v>69</v>
      </c>
      <c r="DT75" s="44" t="s">
        <v>50</v>
      </c>
      <c r="DU75" s="45">
        <v>8.0784000000000002</v>
      </c>
      <c r="DV75" s="45">
        <v>8.2467000000000006</v>
      </c>
      <c r="DW75" s="45">
        <v>8.4149999999999991</v>
      </c>
      <c r="DX75" s="45">
        <v>8.5931999999999995</v>
      </c>
      <c r="DY75" s="45">
        <v>15.246</v>
      </c>
      <c r="DZ75" s="45">
        <v>15.414300000000001</v>
      </c>
      <c r="EA75" s="45">
        <v>15.572700000000001</v>
      </c>
      <c r="EB75" s="45">
        <v>15.721200000000001</v>
      </c>
      <c r="EC75" s="45">
        <v>21.720600000000001</v>
      </c>
      <c r="ED75" s="45">
        <v>30.402900000000002</v>
      </c>
      <c r="EE75" s="45">
        <v>39.0852</v>
      </c>
      <c r="EF75" s="45">
        <v>45.599400000000003</v>
      </c>
      <c r="EG75" s="45">
        <v>33.4422</v>
      </c>
      <c r="EH75" s="45">
        <v>42.896699999999996</v>
      </c>
      <c r="EI75" s="45">
        <v>51.9651</v>
      </c>
      <c r="EJ75" s="45">
        <v>59.637599999999999</v>
      </c>
      <c r="EL75" s="43" t="str">
        <f t="shared" si="16"/>
        <v>DIAMANTE 26.001 a 7.000</v>
      </c>
      <c r="EM75" s="44" t="s">
        <v>69</v>
      </c>
      <c r="EN75" s="44" t="s">
        <v>82</v>
      </c>
      <c r="EO75" s="45">
        <v>21.46</v>
      </c>
      <c r="EP75" s="45">
        <v>22.08</v>
      </c>
      <c r="EQ75" s="45">
        <v>22.26</v>
      </c>
      <c r="ER75" s="45">
        <v>22.76</v>
      </c>
      <c r="ES75" s="45">
        <v>29.19</v>
      </c>
      <c r="ET75" s="45">
        <v>33.520000000000003</v>
      </c>
      <c r="EU75" s="45">
        <v>37.43</v>
      </c>
      <c r="EV75" s="45">
        <v>47.18</v>
      </c>
      <c r="EW75" s="45">
        <v>42.84</v>
      </c>
      <c r="EX75" s="45">
        <v>49.12</v>
      </c>
      <c r="EY75" s="45">
        <v>66.78</v>
      </c>
      <c r="EZ75" s="45">
        <v>85.69</v>
      </c>
    </row>
    <row r="76" spans="4:156" x14ac:dyDescent="0.25">
      <c r="D76" s="43" t="str">
        <f t="shared" si="9"/>
        <v>DIAMANTE 21.001 a 2.000</v>
      </c>
      <c r="E76" s="44" t="s">
        <v>69</v>
      </c>
      <c r="F76" s="44" t="s">
        <v>55</v>
      </c>
      <c r="G76" s="45">
        <v>10.130000000000001</v>
      </c>
      <c r="H76" s="45">
        <v>10.35</v>
      </c>
      <c r="I76" s="45">
        <v>10.56</v>
      </c>
      <c r="J76" s="45">
        <v>10.78</v>
      </c>
      <c r="K76" s="45">
        <v>16.809999999999999</v>
      </c>
      <c r="L76" s="45">
        <v>16.989999999999998</v>
      </c>
      <c r="M76" s="45">
        <v>17.16</v>
      </c>
      <c r="N76" s="45">
        <v>17.329999999999998</v>
      </c>
      <c r="O76" s="45">
        <v>26.18</v>
      </c>
      <c r="P76" s="45">
        <v>36.65</v>
      </c>
      <c r="Q76" s="45">
        <v>47.11</v>
      </c>
      <c r="R76" s="45">
        <v>54.96</v>
      </c>
      <c r="S76" s="45">
        <v>35.11</v>
      </c>
      <c r="T76" s="45">
        <v>44.57</v>
      </c>
      <c r="U76" s="45">
        <v>53.68</v>
      </c>
      <c r="V76" s="45">
        <v>61.27</v>
      </c>
      <c r="W76" s="45">
        <v>41.79</v>
      </c>
      <c r="X76" s="45">
        <v>53.05</v>
      </c>
      <c r="Y76" s="45">
        <v>63.9</v>
      </c>
      <c r="Z76" s="45">
        <v>72.94</v>
      </c>
      <c r="AB76" s="43" t="str">
        <f t="shared" si="10"/>
        <v>DIAMANTE 27.001 a 8.000</v>
      </c>
      <c r="AC76" s="44" t="s">
        <v>69</v>
      </c>
      <c r="AD76" s="44" t="s">
        <v>86</v>
      </c>
      <c r="AE76" s="45">
        <v>22.55</v>
      </c>
      <c r="AF76" s="45">
        <v>23.51</v>
      </c>
      <c r="AG76" s="45">
        <v>23.75</v>
      </c>
      <c r="AH76" s="45">
        <v>24</v>
      </c>
      <c r="AI76" s="45">
        <v>31.88</v>
      </c>
      <c r="AJ76" s="45">
        <v>36.659999999999997</v>
      </c>
      <c r="AK76" s="45">
        <v>41.84</v>
      </c>
      <c r="AL76" s="45">
        <v>51.8</v>
      </c>
      <c r="AM76" s="45">
        <v>47.6</v>
      </c>
      <c r="AN76" s="45">
        <v>53.4</v>
      </c>
      <c r="AO76" s="45">
        <v>68.8</v>
      </c>
      <c r="AP76" s="45">
        <v>85.77</v>
      </c>
      <c r="AQ76" s="45">
        <v>55.35</v>
      </c>
      <c r="AR76" s="45">
        <v>62.09</v>
      </c>
      <c r="AS76" s="45">
        <v>79.989999999999995</v>
      </c>
      <c r="AT76" s="45">
        <v>99.73</v>
      </c>
      <c r="BP76" s="43" t="str">
        <f t="shared" si="11"/>
        <v>DIAMANTE 21.001 a 2.000</v>
      </c>
      <c r="BQ76" s="44" t="s">
        <v>69</v>
      </c>
      <c r="BR76" s="44" t="s">
        <v>55</v>
      </c>
      <c r="BS76" s="45">
        <v>29.86</v>
      </c>
      <c r="BT76" s="45">
        <v>30.5</v>
      </c>
      <c r="BU76" s="45">
        <v>31.14</v>
      </c>
      <c r="BV76" s="45">
        <v>31.78</v>
      </c>
      <c r="BW76" s="45">
        <v>34.33</v>
      </c>
      <c r="BX76" s="45">
        <v>34.69</v>
      </c>
      <c r="BY76" s="45">
        <v>35.049999999999997</v>
      </c>
      <c r="BZ76" s="45">
        <v>35.4</v>
      </c>
      <c r="CA76" s="45">
        <v>55.43</v>
      </c>
      <c r="CB76" s="45">
        <v>83.97</v>
      </c>
      <c r="CC76" s="45">
        <v>102.43</v>
      </c>
      <c r="CD76" s="45">
        <v>120.89</v>
      </c>
      <c r="CE76" s="45">
        <v>67.569999999999993</v>
      </c>
      <c r="CF76" s="45">
        <v>91.13</v>
      </c>
      <c r="CG76" s="45">
        <v>106.6</v>
      </c>
      <c r="CH76" s="45">
        <v>122.07</v>
      </c>
      <c r="CI76" s="45">
        <v>80.430000000000007</v>
      </c>
      <c r="CJ76" s="45">
        <v>108.49</v>
      </c>
      <c r="CK76" s="45">
        <v>126.9</v>
      </c>
      <c r="CL76" s="45">
        <v>145.31</v>
      </c>
      <c r="CN76" s="43" t="str">
        <f t="shared" si="12"/>
        <v>INFINITE 7Kg Adicional</v>
      </c>
      <c r="CO76" s="44" t="s">
        <v>107</v>
      </c>
      <c r="CP76" s="46" t="s">
        <v>63</v>
      </c>
      <c r="CQ76" s="45">
        <v>5.54</v>
      </c>
      <c r="CR76" s="45">
        <v>5.72</v>
      </c>
      <c r="CS76" s="45">
        <v>5.8</v>
      </c>
      <c r="CT76" s="45">
        <v>5.89</v>
      </c>
      <c r="CU76" s="45">
        <v>7.39</v>
      </c>
      <c r="CV76" s="45">
        <v>7.48</v>
      </c>
      <c r="CW76" s="45">
        <v>7.56</v>
      </c>
      <c r="CX76" s="45">
        <v>7.56</v>
      </c>
      <c r="CZ76" s="43" t="str">
        <f t="shared" si="13"/>
        <v>DIAMANTE 26.001 a 7.000</v>
      </c>
      <c r="DA76" s="44" t="s">
        <v>69</v>
      </c>
      <c r="DB76" s="46" t="s">
        <v>82</v>
      </c>
      <c r="DC76" s="45">
        <v>28.69</v>
      </c>
      <c r="DD76" s="45">
        <v>29.28</v>
      </c>
      <c r="DE76" s="45">
        <v>29.9</v>
      </c>
      <c r="DG76" s="43" t="str">
        <f t="shared" si="14"/>
        <v>DIAMANTE 1Coleta no mesmo dia4210-211 a 20</v>
      </c>
      <c r="DH76" s="43" t="s">
        <v>66</v>
      </c>
      <c r="DI76" s="70" t="s">
        <v>71</v>
      </c>
      <c r="DJ76" s="69" t="s">
        <v>72</v>
      </c>
      <c r="DK76" s="61" t="s">
        <v>73</v>
      </c>
      <c r="DL76" s="25" t="s">
        <v>74</v>
      </c>
      <c r="DR76" s="43" t="str">
        <f t="shared" si="15"/>
        <v>DIAMANTE 21.001 a 2.000</v>
      </c>
      <c r="DS76" s="44" t="s">
        <v>69</v>
      </c>
      <c r="DT76" s="44" t="s">
        <v>55</v>
      </c>
      <c r="DU76" s="45">
        <v>10.6623</v>
      </c>
      <c r="DV76" s="45">
        <v>10.89</v>
      </c>
      <c r="DW76" s="45">
        <v>11.117700000000001</v>
      </c>
      <c r="DX76" s="45">
        <v>11.355300000000002</v>
      </c>
      <c r="DY76" s="45">
        <v>17.196300000000001</v>
      </c>
      <c r="DZ76" s="45">
        <v>17.374500000000001</v>
      </c>
      <c r="EA76" s="45">
        <v>17.5428</v>
      </c>
      <c r="EB76" s="45">
        <v>17.730900000000002</v>
      </c>
      <c r="EC76" s="45">
        <v>26.442900000000002</v>
      </c>
      <c r="ED76" s="45">
        <v>36.699300000000001</v>
      </c>
      <c r="EE76" s="45">
        <v>47.183399999999999</v>
      </c>
      <c r="EF76" s="45">
        <v>55.103399999999993</v>
      </c>
      <c r="EG76" s="45">
        <v>42.114599999999996</v>
      </c>
      <c r="EH76" s="45">
        <v>53.163000000000004</v>
      </c>
      <c r="EI76" s="45">
        <v>64.003500000000003</v>
      </c>
      <c r="EJ76" s="45">
        <v>73.111499999999992</v>
      </c>
      <c r="EL76" s="43" t="str">
        <f t="shared" si="16"/>
        <v>DIAMANTE 27.001 a 8.000</v>
      </c>
      <c r="EM76" s="44" t="s">
        <v>69</v>
      </c>
      <c r="EN76" s="44" t="s">
        <v>86</v>
      </c>
      <c r="EO76" s="45">
        <v>22.55</v>
      </c>
      <c r="EP76" s="45">
        <v>23.29</v>
      </c>
      <c r="EQ76" s="45">
        <v>23.48</v>
      </c>
      <c r="ER76" s="45">
        <v>23.95</v>
      </c>
      <c r="ES76" s="45">
        <v>31.82</v>
      </c>
      <c r="ET76" s="45">
        <v>36.56</v>
      </c>
      <c r="EU76" s="45">
        <v>41.09</v>
      </c>
      <c r="EV76" s="45">
        <v>51.51</v>
      </c>
      <c r="EW76" s="45">
        <v>55.24</v>
      </c>
      <c r="EX76" s="45">
        <v>61.94</v>
      </c>
      <c r="EY76" s="45">
        <v>79.989999999999995</v>
      </c>
      <c r="EZ76" s="45">
        <v>99.73</v>
      </c>
    </row>
    <row r="77" spans="4:156" x14ac:dyDescent="0.25">
      <c r="D77" s="43" t="str">
        <f t="shared" si="9"/>
        <v>DIAMANTE 22.001 a 3.000</v>
      </c>
      <c r="E77" s="44" t="s">
        <v>69</v>
      </c>
      <c r="F77" s="44" t="s">
        <v>62</v>
      </c>
      <c r="G77" s="45">
        <v>11.29</v>
      </c>
      <c r="H77" s="45">
        <v>11.53</v>
      </c>
      <c r="I77" s="45">
        <v>11.77</v>
      </c>
      <c r="J77" s="45">
        <v>12.01</v>
      </c>
      <c r="K77" s="45">
        <v>18.38</v>
      </c>
      <c r="L77" s="45">
        <v>18.559999999999999</v>
      </c>
      <c r="M77" s="45">
        <v>18.760000000000002</v>
      </c>
      <c r="N77" s="45">
        <v>18.95</v>
      </c>
      <c r="O77" s="45">
        <v>30.55</v>
      </c>
      <c r="P77" s="45">
        <v>41.25</v>
      </c>
      <c r="Q77" s="45">
        <v>58.05</v>
      </c>
      <c r="R77" s="45">
        <v>70.28</v>
      </c>
      <c r="S77" s="45">
        <v>42.08</v>
      </c>
      <c r="T77" s="45">
        <v>51.7</v>
      </c>
      <c r="U77" s="45">
        <v>66.14</v>
      </c>
      <c r="V77" s="45">
        <v>77.42</v>
      </c>
      <c r="W77" s="45">
        <v>50.08</v>
      </c>
      <c r="X77" s="45">
        <v>61.55</v>
      </c>
      <c r="Y77" s="45">
        <v>78.739999999999995</v>
      </c>
      <c r="Z77" s="45">
        <v>92.16</v>
      </c>
      <c r="AB77" s="43" t="str">
        <f t="shared" si="10"/>
        <v>DIAMANTE 28.001 a 9.000</v>
      </c>
      <c r="AC77" s="44" t="s">
        <v>69</v>
      </c>
      <c r="AD77" s="44" t="s">
        <v>91</v>
      </c>
      <c r="AE77" s="45">
        <v>23.22</v>
      </c>
      <c r="AF77" s="45">
        <v>24.21</v>
      </c>
      <c r="AG77" s="45">
        <v>24.45</v>
      </c>
      <c r="AH77" s="45">
        <v>24.7</v>
      </c>
      <c r="AI77" s="45">
        <v>33.450000000000003</v>
      </c>
      <c r="AJ77" s="45">
        <v>38.47</v>
      </c>
      <c r="AK77" s="45">
        <v>43.91</v>
      </c>
      <c r="AL77" s="45">
        <v>54.36</v>
      </c>
      <c r="AM77" s="45">
        <v>48.96</v>
      </c>
      <c r="AN77" s="45">
        <v>54.95</v>
      </c>
      <c r="AO77" s="45">
        <v>70.56</v>
      </c>
      <c r="AP77" s="45">
        <v>87.96</v>
      </c>
      <c r="AQ77" s="45">
        <v>56.93</v>
      </c>
      <c r="AR77" s="45">
        <v>63.89</v>
      </c>
      <c r="AS77" s="45">
        <v>82.04</v>
      </c>
      <c r="AT77" s="45">
        <v>102.28</v>
      </c>
      <c r="BP77" s="43" t="str">
        <f t="shared" si="11"/>
        <v>DIAMANTE 22.001 a 3.000</v>
      </c>
      <c r="BQ77" s="44" t="s">
        <v>69</v>
      </c>
      <c r="BR77" s="44" t="s">
        <v>62</v>
      </c>
      <c r="BS77" s="45">
        <v>32.909999999999997</v>
      </c>
      <c r="BT77" s="45">
        <v>33.619999999999997</v>
      </c>
      <c r="BU77" s="45">
        <v>34.32</v>
      </c>
      <c r="BV77" s="45">
        <v>35.01</v>
      </c>
      <c r="BW77" s="45">
        <v>37.76</v>
      </c>
      <c r="BX77" s="45">
        <v>38.15</v>
      </c>
      <c r="BY77" s="45">
        <v>38.54</v>
      </c>
      <c r="BZ77" s="45">
        <v>38.93</v>
      </c>
      <c r="CA77" s="45">
        <v>65.17</v>
      </c>
      <c r="CB77" s="45">
        <v>98.09</v>
      </c>
      <c r="CC77" s="45">
        <v>119.7</v>
      </c>
      <c r="CD77" s="45">
        <v>141.31</v>
      </c>
      <c r="CE77" s="45">
        <v>79.27</v>
      </c>
      <c r="CF77" s="45">
        <v>109.4</v>
      </c>
      <c r="CG77" s="45">
        <v>129.12</v>
      </c>
      <c r="CH77" s="45">
        <v>148.84</v>
      </c>
      <c r="CI77" s="45">
        <v>94.37</v>
      </c>
      <c r="CJ77" s="45">
        <v>130.24</v>
      </c>
      <c r="CK77" s="45">
        <v>153.71</v>
      </c>
      <c r="CL77" s="45">
        <v>177.19</v>
      </c>
      <c r="CN77" s="43" t="str">
        <f t="shared" si="12"/>
        <v>Peso (Kg)</v>
      </c>
      <c r="CP77" s="46" t="s">
        <v>33</v>
      </c>
      <c r="CQ77" s="45" t="s">
        <v>12</v>
      </c>
      <c r="CR77" s="45" t="s">
        <v>13</v>
      </c>
      <c r="CS77" s="45" t="s">
        <v>14</v>
      </c>
      <c r="CT77" s="45" t="s">
        <v>15</v>
      </c>
      <c r="CU77" s="45" t="s">
        <v>16</v>
      </c>
      <c r="CV77" s="45" t="s">
        <v>17</v>
      </c>
      <c r="CW77" s="45" t="s">
        <v>18</v>
      </c>
      <c r="CX77" s="45" t="s">
        <v>19</v>
      </c>
      <c r="CZ77" s="43" t="str">
        <f t="shared" si="13"/>
        <v>DIAMANTE 27.001 a 8.000</v>
      </c>
      <c r="DA77" s="44" t="s">
        <v>69</v>
      </c>
      <c r="DB77" s="46" t="s">
        <v>86</v>
      </c>
      <c r="DC77" s="45">
        <v>37.049999999999997</v>
      </c>
      <c r="DD77" s="45">
        <v>37.81</v>
      </c>
      <c r="DE77" s="45">
        <v>38.61</v>
      </c>
      <c r="DG77" s="43" t="str">
        <f t="shared" si="14"/>
        <v>DIAMANTE 1Coleta no mesmo dia4210-221 a 30</v>
      </c>
      <c r="DH77" s="43" t="s">
        <v>66</v>
      </c>
      <c r="DI77" s="70" t="s">
        <v>71</v>
      </c>
      <c r="DJ77" s="69" t="s">
        <v>72</v>
      </c>
      <c r="DK77" s="59" t="s">
        <v>77</v>
      </c>
      <c r="DL77" s="22" t="s">
        <v>78</v>
      </c>
      <c r="DR77" s="43" t="str">
        <f t="shared" si="15"/>
        <v>DIAMANTE 22.001 a 3.000</v>
      </c>
      <c r="DS77" s="44" t="s">
        <v>69</v>
      </c>
      <c r="DT77" s="44" t="s">
        <v>62</v>
      </c>
      <c r="DU77" s="45">
        <v>12.058199999999999</v>
      </c>
      <c r="DV77" s="45">
        <v>12.3156</v>
      </c>
      <c r="DW77" s="45">
        <v>12.572999999999999</v>
      </c>
      <c r="DX77" s="45">
        <v>12.830400000000001</v>
      </c>
      <c r="DY77" s="45">
        <v>18.918900000000001</v>
      </c>
      <c r="DZ77" s="45">
        <v>19.106999999999999</v>
      </c>
      <c r="EA77" s="45">
        <v>19.314900000000002</v>
      </c>
      <c r="EB77" s="45">
        <v>19.503</v>
      </c>
      <c r="EC77" s="45">
        <v>30.947400000000002</v>
      </c>
      <c r="ED77" s="45">
        <v>41.332500000000003</v>
      </c>
      <c r="EE77" s="45">
        <v>58.162500000000001</v>
      </c>
      <c r="EF77" s="45">
        <v>70.507800000000003</v>
      </c>
      <c r="EG77" s="45">
        <v>50.588999999999999</v>
      </c>
      <c r="EH77" s="45">
        <v>61.706699999999998</v>
      </c>
      <c r="EI77" s="45">
        <v>78.893100000000004</v>
      </c>
      <c r="EJ77" s="45">
        <v>92.426400000000001</v>
      </c>
      <c r="EL77" s="43" t="str">
        <f t="shared" si="16"/>
        <v>DIAMANTE 28.001 a 9.000</v>
      </c>
      <c r="EM77" s="44" t="s">
        <v>69</v>
      </c>
      <c r="EN77" s="44" t="s">
        <v>91</v>
      </c>
      <c r="EO77" s="45">
        <v>23.22</v>
      </c>
      <c r="EP77" s="45">
        <v>23.95</v>
      </c>
      <c r="EQ77" s="45">
        <v>24.14</v>
      </c>
      <c r="ER77" s="45">
        <v>24.63</v>
      </c>
      <c r="ES77" s="45">
        <v>33.369999999999997</v>
      </c>
      <c r="ET77" s="45">
        <v>38.340000000000003</v>
      </c>
      <c r="EU77" s="45">
        <v>42.99</v>
      </c>
      <c r="EV77" s="45">
        <v>54</v>
      </c>
      <c r="EW77" s="45">
        <v>56.8</v>
      </c>
      <c r="EX77" s="45">
        <v>63.71</v>
      </c>
      <c r="EY77" s="45">
        <v>82.04</v>
      </c>
      <c r="EZ77" s="45">
        <v>102.28</v>
      </c>
    </row>
    <row r="78" spans="4:156" x14ac:dyDescent="0.25">
      <c r="D78" s="43" t="str">
        <f t="shared" si="9"/>
        <v>DIAMANTE 23.001 a 4.000</v>
      </c>
      <c r="E78" s="44" t="s">
        <v>69</v>
      </c>
      <c r="F78" s="44" t="s">
        <v>68</v>
      </c>
      <c r="G78" s="45">
        <v>12.2</v>
      </c>
      <c r="H78" s="45">
        <v>12.45</v>
      </c>
      <c r="I78" s="45">
        <v>12.72</v>
      </c>
      <c r="J78" s="45">
        <v>12.98</v>
      </c>
      <c r="K78" s="45">
        <v>20.22</v>
      </c>
      <c r="L78" s="45">
        <v>20.43</v>
      </c>
      <c r="M78" s="45">
        <v>20.64</v>
      </c>
      <c r="N78" s="45">
        <v>20.85</v>
      </c>
      <c r="O78" s="45">
        <v>35.04</v>
      </c>
      <c r="P78" s="45">
        <v>47.3</v>
      </c>
      <c r="Q78" s="45">
        <v>66.569999999999993</v>
      </c>
      <c r="R78" s="45">
        <v>80.59</v>
      </c>
      <c r="S78" s="45">
        <v>45.83</v>
      </c>
      <c r="T78" s="45">
        <v>56.8</v>
      </c>
      <c r="U78" s="45">
        <v>73.3</v>
      </c>
      <c r="V78" s="45">
        <v>86.07</v>
      </c>
      <c r="W78" s="45">
        <v>54.56</v>
      </c>
      <c r="X78" s="45">
        <v>67.62</v>
      </c>
      <c r="Y78" s="45">
        <v>87.26</v>
      </c>
      <c r="Z78" s="45">
        <v>102.47</v>
      </c>
      <c r="AB78" s="43" t="str">
        <f t="shared" si="10"/>
        <v>DIAMANTE 29.001 a 10.000</v>
      </c>
      <c r="AC78" s="44" t="s">
        <v>69</v>
      </c>
      <c r="AD78" s="44" t="s">
        <v>95</v>
      </c>
      <c r="AE78" s="45">
        <v>23.68</v>
      </c>
      <c r="AF78" s="45">
        <v>24.69</v>
      </c>
      <c r="AG78" s="45">
        <v>24.93</v>
      </c>
      <c r="AH78" s="45">
        <v>25.19</v>
      </c>
      <c r="AI78" s="45">
        <v>34.57</v>
      </c>
      <c r="AJ78" s="45">
        <v>39.76</v>
      </c>
      <c r="AK78" s="45">
        <v>45.38</v>
      </c>
      <c r="AL78" s="45">
        <v>56.18</v>
      </c>
      <c r="AM78" s="45">
        <v>49.92</v>
      </c>
      <c r="AN78" s="45">
        <v>56.06</v>
      </c>
      <c r="AO78" s="45">
        <v>71.819999999999993</v>
      </c>
      <c r="AP78" s="45">
        <v>89.54</v>
      </c>
      <c r="AQ78" s="45">
        <v>58.04</v>
      </c>
      <c r="AR78" s="45">
        <v>65.19</v>
      </c>
      <c r="AS78" s="45">
        <v>83.52</v>
      </c>
      <c r="AT78" s="45">
        <v>104.11</v>
      </c>
      <c r="BP78" s="43" t="str">
        <f t="shared" si="11"/>
        <v>DIAMANTE 23.001 a 4.000</v>
      </c>
      <c r="BQ78" s="44" t="s">
        <v>69</v>
      </c>
      <c r="BR78" s="44" t="s">
        <v>68</v>
      </c>
      <c r="BS78" s="45">
        <v>35.78</v>
      </c>
      <c r="BT78" s="45">
        <v>36.549999999999997</v>
      </c>
      <c r="BU78" s="45">
        <v>37.31</v>
      </c>
      <c r="BV78" s="45">
        <v>38.07</v>
      </c>
      <c r="BW78" s="45">
        <v>41.46</v>
      </c>
      <c r="BX78" s="45">
        <v>41.89</v>
      </c>
      <c r="BY78" s="45">
        <v>42.32</v>
      </c>
      <c r="BZ78" s="45">
        <v>42.75</v>
      </c>
      <c r="CA78" s="45">
        <v>74.42</v>
      </c>
      <c r="CB78" s="45">
        <v>112.11</v>
      </c>
      <c r="CC78" s="45">
        <v>137.11000000000001</v>
      </c>
      <c r="CD78" s="45">
        <v>162.11000000000001</v>
      </c>
      <c r="CE78" s="45">
        <v>91.04</v>
      </c>
      <c r="CF78" s="45">
        <v>127.67</v>
      </c>
      <c r="CG78" s="45">
        <v>151.56</v>
      </c>
      <c r="CH78" s="45">
        <v>175.45</v>
      </c>
      <c r="CI78" s="45">
        <v>108.39</v>
      </c>
      <c r="CJ78" s="45">
        <v>152</v>
      </c>
      <c r="CK78" s="45">
        <v>180.42</v>
      </c>
      <c r="CL78" s="45">
        <v>208.86</v>
      </c>
      <c r="CN78" s="43" t="str">
        <f t="shared" si="12"/>
        <v>INFINITE 8Até 1</v>
      </c>
      <c r="CO78" s="44" t="s">
        <v>110</v>
      </c>
      <c r="CP78" s="46" t="s">
        <v>42</v>
      </c>
      <c r="CQ78" s="45">
        <v>29.47</v>
      </c>
      <c r="CR78" s="45">
        <v>30.08</v>
      </c>
      <c r="CS78" s="45">
        <v>30.7</v>
      </c>
      <c r="CT78" s="45">
        <v>31.31</v>
      </c>
      <c r="CU78" s="45">
        <v>41.96</v>
      </c>
      <c r="CV78" s="45">
        <v>42.4</v>
      </c>
      <c r="CW78" s="45">
        <v>42.84</v>
      </c>
      <c r="CX78" s="45">
        <v>43.19</v>
      </c>
      <c r="CZ78" s="43" t="str">
        <f t="shared" si="13"/>
        <v>DIAMANTE 28.001 a 9.000</v>
      </c>
      <c r="DA78" s="44" t="s">
        <v>69</v>
      </c>
      <c r="DB78" s="46" t="s">
        <v>91</v>
      </c>
      <c r="DC78" s="45">
        <v>47.88</v>
      </c>
      <c r="DD78" s="45">
        <v>48.87</v>
      </c>
      <c r="DE78" s="45">
        <v>49.89</v>
      </c>
      <c r="DG78" s="43" t="str">
        <f t="shared" si="14"/>
        <v>DIAMANTE 1Coleta no mesmo dia4210-231 a 40</v>
      </c>
      <c r="DH78" s="43" t="s">
        <v>66</v>
      </c>
      <c r="DI78" s="70" t="s">
        <v>71</v>
      </c>
      <c r="DJ78" s="69" t="s">
        <v>72</v>
      </c>
      <c r="DK78" s="61" t="s">
        <v>83</v>
      </c>
      <c r="DL78" s="25" t="s">
        <v>78</v>
      </c>
      <c r="DR78" s="43" t="str">
        <f t="shared" si="15"/>
        <v>DIAMANTE 23.001 a 4.000</v>
      </c>
      <c r="DS78" s="44" t="s">
        <v>69</v>
      </c>
      <c r="DT78" s="44" t="s">
        <v>68</v>
      </c>
      <c r="DU78" s="45">
        <v>13.4145</v>
      </c>
      <c r="DV78" s="45">
        <v>13.701599999999999</v>
      </c>
      <c r="DW78" s="45">
        <v>13.988700000000001</v>
      </c>
      <c r="DX78" s="45">
        <v>14.2758</v>
      </c>
      <c r="DY78" s="45">
        <v>21.087</v>
      </c>
      <c r="DZ78" s="45">
        <v>21.314700000000002</v>
      </c>
      <c r="EA78" s="45">
        <v>21.532499999999999</v>
      </c>
      <c r="EB78" s="45">
        <v>21.740400000000001</v>
      </c>
      <c r="EC78" s="45">
        <v>35.699400000000004</v>
      </c>
      <c r="ED78" s="45">
        <v>47.430899999999994</v>
      </c>
      <c r="EE78" s="45">
        <v>66.755700000000004</v>
      </c>
      <c r="EF78" s="45">
        <v>80.972100000000012</v>
      </c>
      <c r="EG78" s="45">
        <v>55.360800000000005</v>
      </c>
      <c r="EH78" s="45">
        <v>67.864499999999992</v>
      </c>
      <c r="EI78" s="45">
        <v>87.506100000000004</v>
      </c>
      <c r="EJ78" s="45">
        <v>102.9105</v>
      </c>
      <c r="EL78" s="43" t="str">
        <f t="shared" si="16"/>
        <v>DIAMANTE 29.001 a 10.000</v>
      </c>
      <c r="EM78" s="44" t="s">
        <v>69</v>
      </c>
      <c r="EN78" s="44" t="s">
        <v>95</v>
      </c>
      <c r="EO78" s="45">
        <v>23.68</v>
      </c>
      <c r="EP78" s="45">
        <v>24.39</v>
      </c>
      <c r="EQ78" s="45">
        <v>24.56</v>
      </c>
      <c r="ER78" s="45">
        <v>25.11</v>
      </c>
      <c r="ES78" s="45">
        <v>34.479999999999997</v>
      </c>
      <c r="ET78" s="45">
        <v>39.61</v>
      </c>
      <c r="EU78" s="45">
        <v>44.32</v>
      </c>
      <c r="EV78" s="45">
        <v>55.78</v>
      </c>
      <c r="EW78" s="45">
        <v>57.9</v>
      </c>
      <c r="EX78" s="45">
        <v>64.98</v>
      </c>
      <c r="EY78" s="45">
        <v>83.52</v>
      </c>
      <c r="EZ78" s="45">
        <v>104.11</v>
      </c>
    </row>
    <row r="79" spans="4:156" x14ac:dyDescent="0.25">
      <c r="D79" s="43" t="str">
        <f t="shared" si="9"/>
        <v>DIAMANTE 24.001 a 5.000</v>
      </c>
      <c r="E79" s="44" t="s">
        <v>69</v>
      </c>
      <c r="F79" s="44" t="s">
        <v>70</v>
      </c>
      <c r="G79" s="45">
        <v>13.19</v>
      </c>
      <c r="H79" s="45">
        <v>13.46</v>
      </c>
      <c r="I79" s="45">
        <v>13.75</v>
      </c>
      <c r="J79" s="45">
        <v>14.03</v>
      </c>
      <c r="K79" s="45">
        <v>21.8</v>
      </c>
      <c r="L79" s="45">
        <v>22.03</v>
      </c>
      <c r="M79" s="45">
        <v>22.26</v>
      </c>
      <c r="N79" s="45">
        <v>22.48</v>
      </c>
      <c r="O79" s="45">
        <v>38.67</v>
      </c>
      <c r="P79" s="45">
        <v>52.2</v>
      </c>
      <c r="Q79" s="45">
        <v>73.47</v>
      </c>
      <c r="R79" s="45">
        <v>88.93</v>
      </c>
      <c r="S79" s="45">
        <v>55.44</v>
      </c>
      <c r="T79" s="45">
        <v>67.459999999999994</v>
      </c>
      <c r="U79" s="45">
        <v>85.64</v>
      </c>
      <c r="V79" s="45">
        <v>99.63</v>
      </c>
      <c r="W79" s="45">
        <v>66</v>
      </c>
      <c r="X79" s="45">
        <v>80.31</v>
      </c>
      <c r="Y79" s="45">
        <v>101.96</v>
      </c>
      <c r="Z79" s="45">
        <v>118.61</v>
      </c>
      <c r="AB79" s="43" t="str">
        <f t="shared" si="10"/>
        <v>DIAMANTE 2Kg Adicional</v>
      </c>
      <c r="AC79" s="44" t="s">
        <v>69</v>
      </c>
      <c r="AD79" s="44" t="s">
        <v>63</v>
      </c>
      <c r="AE79" s="45">
        <v>2.93</v>
      </c>
      <c r="AF79" s="45">
        <v>3.06</v>
      </c>
      <c r="AG79" s="45">
        <v>3.09</v>
      </c>
      <c r="AH79" s="45">
        <v>3.13</v>
      </c>
      <c r="AI79" s="45">
        <v>4.29</v>
      </c>
      <c r="AJ79" s="45">
        <v>4.93</v>
      </c>
      <c r="AK79" s="45">
        <v>5.63</v>
      </c>
      <c r="AL79" s="45">
        <v>6.97</v>
      </c>
      <c r="AM79" s="45">
        <v>6.19</v>
      </c>
      <c r="AN79" s="45">
        <v>6.96</v>
      </c>
      <c r="AO79" s="45">
        <v>8.91</v>
      </c>
      <c r="AP79" s="45">
        <v>11.1</v>
      </c>
      <c r="AQ79" s="45">
        <v>7.2</v>
      </c>
      <c r="AR79" s="45">
        <v>8.09</v>
      </c>
      <c r="AS79" s="45">
        <v>10.37</v>
      </c>
      <c r="AT79" s="45">
        <v>12.9</v>
      </c>
      <c r="BP79" s="43" t="str">
        <f t="shared" si="11"/>
        <v>DIAMANTE 24.001 a 5.000</v>
      </c>
      <c r="BQ79" s="44" t="s">
        <v>69</v>
      </c>
      <c r="BR79" s="44" t="s">
        <v>70</v>
      </c>
      <c r="BS79" s="45">
        <v>38.65</v>
      </c>
      <c r="BT79" s="45">
        <v>39.47</v>
      </c>
      <c r="BU79" s="45">
        <v>40.299999999999997</v>
      </c>
      <c r="BV79" s="45">
        <v>41.12</v>
      </c>
      <c r="BW79" s="45">
        <v>44.71</v>
      </c>
      <c r="BX79" s="45">
        <v>45.17</v>
      </c>
      <c r="BY79" s="45">
        <v>45.62</v>
      </c>
      <c r="BZ79" s="45">
        <v>46.08</v>
      </c>
      <c r="CA79" s="45">
        <v>84.16</v>
      </c>
      <c r="CB79" s="45">
        <v>126.14</v>
      </c>
      <c r="CC79" s="45">
        <v>154.38</v>
      </c>
      <c r="CD79" s="45">
        <v>182.62</v>
      </c>
      <c r="CE79" s="45">
        <v>102.59</v>
      </c>
      <c r="CF79" s="45">
        <v>146.03</v>
      </c>
      <c r="CG79" s="45">
        <v>173.92</v>
      </c>
      <c r="CH79" s="45">
        <v>201.81</v>
      </c>
      <c r="CI79" s="45">
        <v>122.13</v>
      </c>
      <c r="CJ79" s="45">
        <v>173.84</v>
      </c>
      <c r="CK79" s="45">
        <v>207.05</v>
      </c>
      <c r="CL79" s="45">
        <v>240.25</v>
      </c>
      <c r="CN79" s="43" t="str">
        <f t="shared" si="12"/>
        <v>INFINITE 81 a 5</v>
      </c>
      <c r="CO79" s="44" t="s">
        <v>110</v>
      </c>
      <c r="CP79" s="46" t="s">
        <v>51</v>
      </c>
      <c r="CQ79" s="45">
        <v>38.44</v>
      </c>
      <c r="CR79" s="45">
        <v>39.229999999999997</v>
      </c>
      <c r="CS79" s="45">
        <v>40.03</v>
      </c>
      <c r="CT79" s="45">
        <v>40.82</v>
      </c>
      <c r="CU79" s="45">
        <v>53.57</v>
      </c>
      <c r="CV79" s="45">
        <v>54.1</v>
      </c>
      <c r="CW79" s="45">
        <v>54.63</v>
      </c>
      <c r="CX79" s="45">
        <v>55.15</v>
      </c>
      <c r="CZ79" s="43" t="str">
        <f t="shared" si="13"/>
        <v>DIAMANTE 29.001 a 10.000</v>
      </c>
      <c r="DA79" s="44" t="s">
        <v>69</v>
      </c>
      <c r="DB79" s="46" t="s">
        <v>95</v>
      </c>
      <c r="DC79" s="45">
        <v>61.18</v>
      </c>
      <c r="DD79" s="45">
        <v>62.44</v>
      </c>
      <c r="DE79" s="45">
        <v>63.75</v>
      </c>
      <c r="DG79" s="43" t="str">
        <f t="shared" si="14"/>
        <v>DIAMANTE 1Coleta no mesmo dia4210-241 a 50</v>
      </c>
      <c r="DH79" s="43" t="s">
        <v>66</v>
      </c>
      <c r="DI79" s="70" t="s">
        <v>71</v>
      </c>
      <c r="DJ79" s="69" t="s">
        <v>72</v>
      </c>
      <c r="DK79" s="59" t="s">
        <v>87</v>
      </c>
      <c r="DL79" s="22" t="s">
        <v>88</v>
      </c>
      <c r="DR79" s="43" t="str">
        <f t="shared" si="15"/>
        <v>DIAMANTE 24.001 a 5.000</v>
      </c>
      <c r="DS79" s="44" t="s">
        <v>69</v>
      </c>
      <c r="DT79" s="44" t="s">
        <v>70</v>
      </c>
      <c r="DU79" s="45">
        <v>14.3451</v>
      </c>
      <c r="DV79" s="45">
        <v>14.652000000000001</v>
      </c>
      <c r="DW79" s="45">
        <v>14.9589</v>
      </c>
      <c r="DX79" s="45">
        <v>15.2658</v>
      </c>
      <c r="DY79" s="45">
        <v>22.621500000000001</v>
      </c>
      <c r="DZ79" s="45">
        <v>22.859100000000002</v>
      </c>
      <c r="EA79" s="45">
        <v>23.096699999999998</v>
      </c>
      <c r="EB79" s="45">
        <v>23.334299999999999</v>
      </c>
      <c r="EC79" s="45">
        <v>39.322800000000001</v>
      </c>
      <c r="ED79" s="45">
        <v>52.331400000000002</v>
      </c>
      <c r="EE79" s="45">
        <v>73.646100000000004</v>
      </c>
      <c r="EF79" s="45">
        <v>89.307899999999989</v>
      </c>
      <c r="EG79" s="45">
        <v>66.86460000000001</v>
      </c>
      <c r="EH79" s="45">
        <v>80.576099999999997</v>
      </c>
      <c r="EI79" s="45">
        <v>102.2175</v>
      </c>
      <c r="EJ79" s="45">
        <v>119.0673</v>
      </c>
      <c r="EL79" s="43" t="str">
        <f t="shared" si="16"/>
        <v>DIAMANTE 2Kg Adicional</v>
      </c>
      <c r="EM79" s="44" t="s">
        <v>69</v>
      </c>
      <c r="EN79" s="44" t="s">
        <v>63</v>
      </c>
      <c r="EO79" s="45">
        <v>2.93</v>
      </c>
      <c r="EP79" s="45">
        <v>3.06</v>
      </c>
      <c r="EQ79" s="45">
        <v>3.09</v>
      </c>
      <c r="ER79" s="45">
        <v>3.13</v>
      </c>
      <c r="ES79" s="45">
        <v>4.29</v>
      </c>
      <c r="ET79" s="45">
        <v>4.93</v>
      </c>
      <c r="EU79" s="45">
        <v>5.63</v>
      </c>
      <c r="EV79" s="45">
        <v>6.97</v>
      </c>
      <c r="EW79" s="45">
        <v>7.2</v>
      </c>
      <c r="EX79" s="45">
        <v>8.09</v>
      </c>
      <c r="EY79" s="45">
        <v>10.37</v>
      </c>
      <c r="EZ79" s="45">
        <v>12.9</v>
      </c>
    </row>
    <row r="80" spans="4:156" x14ac:dyDescent="0.25">
      <c r="D80" s="43" t="str">
        <f t="shared" si="9"/>
        <v>DIAMANTE 25.001 a 6.000</v>
      </c>
      <c r="E80" s="44" t="s">
        <v>69</v>
      </c>
      <c r="F80" s="44" t="s">
        <v>76</v>
      </c>
      <c r="G80" s="45">
        <v>14.01</v>
      </c>
      <c r="H80" s="45">
        <v>14.32</v>
      </c>
      <c r="I80" s="45">
        <v>14.61</v>
      </c>
      <c r="J80" s="45">
        <v>14.91</v>
      </c>
      <c r="K80" s="45">
        <v>23.54</v>
      </c>
      <c r="L80" s="45">
        <v>23.79</v>
      </c>
      <c r="M80" s="45">
        <v>24.03</v>
      </c>
      <c r="N80" s="45">
        <v>24.27</v>
      </c>
      <c r="O80" s="45">
        <v>42.39</v>
      </c>
      <c r="P80" s="45">
        <v>57.22</v>
      </c>
      <c r="Q80" s="45">
        <v>80.540000000000006</v>
      </c>
      <c r="R80" s="45">
        <v>97.5</v>
      </c>
      <c r="S80" s="45">
        <v>58.56</v>
      </c>
      <c r="T80" s="45">
        <v>71.69</v>
      </c>
      <c r="U80" s="45">
        <v>91.59</v>
      </c>
      <c r="V80" s="45">
        <v>106.83</v>
      </c>
      <c r="W80" s="45">
        <v>69.72</v>
      </c>
      <c r="X80" s="45">
        <v>85.34</v>
      </c>
      <c r="Y80" s="45">
        <v>109.04</v>
      </c>
      <c r="Z80" s="45">
        <v>127.19</v>
      </c>
      <c r="AB80" s="43" t="str">
        <f t="shared" si="10"/>
        <v>Peso (g)</v>
      </c>
      <c r="AD80" s="44" t="s">
        <v>32</v>
      </c>
      <c r="AE80" s="45" t="s">
        <v>16</v>
      </c>
      <c r="AF80" s="45" t="s">
        <v>17</v>
      </c>
      <c r="AG80" s="45" t="s">
        <v>18</v>
      </c>
      <c r="AH80" s="45" t="s">
        <v>19</v>
      </c>
      <c r="AI80" s="45" t="s">
        <v>20</v>
      </c>
      <c r="AJ80" s="45" t="s">
        <v>21</v>
      </c>
      <c r="AK80" s="45" t="s">
        <v>22</v>
      </c>
      <c r="AL80" s="45" t="s">
        <v>23</v>
      </c>
      <c r="AM80" s="45" t="s">
        <v>24</v>
      </c>
      <c r="AN80" s="45" t="s">
        <v>25</v>
      </c>
      <c r="AO80" s="45" t="s">
        <v>26</v>
      </c>
      <c r="AP80" s="45" t="s">
        <v>27</v>
      </c>
      <c r="AQ80" s="45" t="s">
        <v>28</v>
      </c>
      <c r="AR80" s="45" t="s">
        <v>29</v>
      </c>
      <c r="AS80" s="45" t="s">
        <v>30</v>
      </c>
      <c r="AT80" s="45" t="s">
        <v>31</v>
      </c>
      <c r="BP80" s="43" t="str">
        <f t="shared" si="11"/>
        <v>DIAMANTE 25.001 a 6.000</v>
      </c>
      <c r="BQ80" s="44" t="s">
        <v>69</v>
      </c>
      <c r="BR80" s="44" t="s">
        <v>76</v>
      </c>
      <c r="BS80" s="45">
        <v>41.34</v>
      </c>
      <c r="BT80" s="45">
        <v>42.23</v>
      </c>
      <c r="BU80" s="45">
        <v>43.11</v>
      </c>
      <c r="BV80" s="45">
        <v>43.98</v>
      </c>
      <c r="BW80" s="45">
        <v>48.31</v>
      </c>
      <c r="BX80" s="45">
        <v>48.81</v>
      </c>
      <c r="BY80" s="45">
        <v>49.31</v>
      </c>
      <c r="BZ80" s="45">
        <v>49.81</v>
      </c>
      <c r="CA80" s="45">
        <v>93.5</v>
      </c>
      <c r="CB80" s="45">
        <v>140.55000000000001</v>
      </c>
      <c r="CC80" s="45">
        <v>171.99</v>
      </c>
      <c r="CD80" s="45">
        <v>203.43</v>
      </c>
      <c r="CE80" s="45">
        <v>114.05</v>
      </c>
      <c r="CF80" s="45">
        <v>164.54</v>
      </c>
      <c r="CG80" s="45">
        <v>196.56</v>
      </c>
      <c r="CH80" s="45">
        <v>228.58</v>
      </c>
      <c r="CI80" s="45">
        <v>135.78</v>
      </c>
      <c r="CJ80" s="45">
        <v>195.88</v>
      </c>
      <c r="CK80" s="45">
        <v>234</v>
      </c>
      <c r="CL80" s="45">
        <v>272.12</v>
      </c>
      <c r="CN80" s="43" t="str">
        <f t="shared" si="12"/>
        <v>INFINITE 85 a 10</v>
      </c>
      <c r="CO80" s="44" t="s">
        <v>110</v>
      </c>
      <c r="CP80" s="46" t="s">
        <v>56</v>
      </c>
      <c r="CQ80" s="45">
        <v>57</v>
      </c>
      <c r="CR80" s="45">
        <v>58.23</v>
      </c>
      <c r="CS80" s="45">
        <v>59.46</v>
      </c>
      <c r="CT80" s="45">
        <v>60.61</v>
      </c>
      <c r="CU80" s="45">
        <v>72.83</v>
      </c>
      <c r="CV80" s="45">
        <v>73.53</v>
      </c>
      <c r="CW80" s="45">
        <v>74.33</v>
      </c>
      <c r="CX80" s="45">
        <v>75.03</v>
      </c>
      <c r="CZ80" s="43" t="str">
        <f t="shared" si="13"/>
        <v>Peso (g)</v>
      </c>
      <c r="DB80" s="46" t="s">
        <v>32</v>
      </c>
      <c r="DC80" s="45" t="s">
        <v>12</v>
      </c>
      <c r="DD80" s="45" t="s">
        <v>13</v>
      </c>
      <c r="DE80" s="45" t="s">
        <v>14</v>
      </c>
      <c r="DG80" s="43" t="str">
        <f t="shared" si="14"/>
        <v>DIAMANTE 1Coleta no mesmo dia4210-251 a 60</v>
      </c>
      <c r="DH80" s="43" t="s">
        <v>66</v>
      </c>
      <c r="DI80" s="70" t="s">
        <v>71</v>
      </c>
      <c r="DJ80" s="69" t="s">
        <v>72</v>
      </c>
      <c r="DK80" s="61" t="s">
        <v>92</v>
      </c>
      <c r="DL80" s="25" t="s">
        <v>93</v>
      </c>
      <c r="DR80" s="43" t="str">
        <f t="shared" si="15"/>
        <v>DIAMANTE 25.001 a 6.000</v>
      </c>
      <c r="DS80" s="44" t="s">
        <v>69</v>
      </c>
      <c r="DT80" s="44" t="s">
        <v>76</v>
      </c>
      <c r="DU80" s="45">
        <v>13.572900000000001</v>
      </c>
      <c r="DV80" s="45">
        <v>13.869899999999999</v>
      </c>
      <c r="DW80" s="45">
        <v>14.157</v>
      </c>
      <c r="DX80" s="45">
        <v>14.444100000000001</v>
      </c>
      <c r="DY80" s="45">
        <v>23.2254</v>
      </c>
      <c r="DZ80" s="45">
        <v>23.472899999999999</v>
      </c>
      <c r="EA80" s="45">
        <v>23.7105</v>
      </c>
      <c r="EB80" s="45">
        <v>23.9481</v>
      </c>
      <c r="EC80" s="45">
        <v>42.144300000000001</v>
      </c>
      <c r="ED80" s="45">
        <v>57.172499999999999</v>
      </c>
      <c r="EE80" s="45">
        <v>80.467200000000005</v>
      </c>
      <c r="EF80" s="45">
        <v>97.346699999999998</v>
      </c>
      <c r="EG80" s="45">
        <v>69.399000000000001</v>
      </c>
      <c r="EH80" s="45">
        <v>85.23899999999999</v>
      </c>
      <c r="EI80" s="45">
        <v>108.93960000000001</v>
      </c>
      <c r="EJ80" s="45">
        <v>127.01700000000001</v>
      </c>
      <c r="EL80" s="43" t="str">
        <f t="shared" si="16"/>
        <v>Peso (g)</v>
      </c>
      <c r="EN80" s="44" t="s">
        <v>32</v>
      </c>
      <c r="EO80" s="45" t="s">
        <v>16</v>
      </c>
      <c r="EP80" s="45" t="s">
        <v>17</v>
      </c>
      <c r="EQ80" s="45" t="s">
        <v>18</v>
      </c>
      <c r="ER80" s="45" t="s">
        <v>19</v>
      </c>
      <c r="ES80" s="45" t="s">
        <v>20</v>
      </c>
      <c r="ET80" s="45" t="s">
        <v>21</v>
      </c>
      <c r="EU80" s="45" t="s">
        <v>22</v>
      </c>
      <c r="EV80" s="45" t="s">
        <v>23</v>
      </c>
      <c r="EW80" s="45" t="s">
        <v>28</v>
      </c>
      <c r="EX80" s="45" t="s">
        <v>29</v>
      </c>
      <c r="EY80" s="45" t="s">
        <v>30</v>
      </c>
      <c r="EZ80" s="45" t="s">
        <v>31</v>
      </c>
    </row>
    <row r="81" spans="4:156" x14ac:dyDescent="0.25">
      <c r="D81" s="43" t="str">
        <f t="shared" si="9"/>
        <v>DIAMANTE 26.001 a 7.000</v>
      </c>
      <c r="E81" s="44" t="s">
        <v>69</v>
      </c>
      <c r="F81" s="44" t="s">
        <v>82</v>
      </c>
      <c r="G81" s="45">
        <v>14.9</v>
      </c>
      <c r="H81" s="45">
        <v>15.22</v>
      </c>
      <c r="I81" s="45">
        <v>15.53</v>
      </c>
      <c r="J81" s="45">
        <v>15.85</v>
      </c>
      <c r="K81" s="45">
        <v>25.22</v>
      </c>
      <c r="L81" s="45">
        <v>25.48</v>
      </c>
      <c r="M81" s="45">
        <v>25.74</v>
      </c>
      <c r="N81" s="45">
        <v>26</v>
      </c>
      <c r="O81" s="45">
        <v>46.79</v>
      </c>
      <c r="P81" s="45">
        <v>63.15</v>
      </c>
      <c r="Q81" s="45">
        <v>88.88</v>
      </c>
      <c r="R81" s="45">
        <v>107.59</v>
      </c>
      <c r="S81" s="45">
        <v>62.26</v>
      </c>
      <c r="T81" s="45">
        <v>76.67</v>
      </c>
      <c r="U81" s="45">
        <v>98.6</v>
      </c>
      <c r="V81" s="45">
        <v>115.31</v>
      </c>
      <c r="W81" s="45">
        <v>74.12</v>
      </c>
      <c r="X81" s="45">
        <v>91.27</v>
      </c>
      <c r="Y81" s="45">
        <v>117.38</v>
      </c>
      <c r="Z81" s="45">
        <v>137.27000000000001</v>
      </c>
      <c r="AB81" s="43" t="str">
        <f t="shared" si="10"/>
        <v>DIAMANTE 30 a 500</v>
      </c>
      <c r="AC81" s="44" t="s">
        <v>75</v>
      </c>
      <c r="AD81" s="44" t="s">
        <v>41</v>
      </c>
      <c r="AE81" s="45">
        <v>12.38</v>
      </c>
      <c r="AF81" s="45">
        <v>12.91</v>
      </c>
      <c r="AG81" s="45">
        <v>13.03</v>
      </c>
      <c r="AH81" s="45">
        <v>13.17</v>
      </c>
      <c r="AI81" s="45">
        <v>14.75</v>
      </c>
      <c r="AJ81" s="45">
        <v>16.52</v>
      </c>
      <c r="AK81" s="45">
        <v>18.43</v>
      </c>
      <c r="AL81" s="45">
        <v>22.13</v>
      </c>
      <c r="AM81" s="45">
        <v>15.18</v>
      </c>
      <c r="AN81" s="45">
        <v>18.37</v>
      </c>
      <c r="AO81" s="45">
        <v>30.83</v>
      </c>
      <c r="AP81" s="45">
        <v>42.33</v>
      </c>
      <c r="AQ81" s="45">
        <v>17.649999999999999</v>
      </c>
      <c r="AR81" s="45">
        <v>21.35</v>
      </c>
      <c r="AS81" s="45">
        <v>35.85</v>
      </c>
      <c r="AT81" s="45">
        <v>49.22</v>
      </c>
      <c r="BP81" s="43" t="str">
        <f t="shared" si="11"/>
        <v>DIAMANTE 26.001 a 7.000</v>
      </c>
      <c r="BQ81" s="44" t="s">
        <v>69</v>
      </c>
      <c r="BR81" s="44" t="s">
        <v>82</v>
      </c>
      <c r="BS81" s="45">
        <v>44.58</v>
      </c>
      <c r="BT81" s="45">
        <v>45.53</v>
      </c>
      <c r="BU81" s="45">
        <v>46.47</v>
      </c>
      <c r="BV81" s="45">
        <v>47.42</v>
      </c>
      <c r="BW81" s="45">
        <v>51.36</v>
      </c>
      <c r="BX81" s="45">
        <v>51.9</v>
      </c>
      <c r="BY81" s="45">
        <v>52.42</v>
      </c>
      <c r="BZ81" s="45">
        <v>52.96</v>
      </c>
      <c r="CA81" s="45">
        <v>102.85</v>
      </c>
      <c r="CB81" s="45">
        <v>154.66999999999999</v>
      </c>
      <c r="CC81" s="45">
        <v>189.3</v>
      </c>
      <c r="CD81" s="45">
        <v>223.93</v>
      </c>
      <c r="CE81" s="45">
        <v>125.43</v>
      </c>
      <c r="CF81" s="45">
        <v>182.66</v>
      </c>
      <c r="CG81" s="45">
        <v>218.84</v>
      </c>
      <c r="CH81" s="45">
        <v>255.03</v>
      </c>
      <c r="CI81" s="45">
        <v>149.32</v>
      </c>
      <c r="CJ81" s="45">
        <v>217.45</v>
      </c>
      <c r="CK81" s="45">
        <v>260.52999999999997</v>
      </c>
      <c r="CL81" s="45">
        <v>303.61</v>
      </c>
      <c r="CN81" s="43" t="str">
        <f t="shared" si="12"/>
        <v>INFINITE 8Kg Adicional</v>
      </c>
      <c r="CO81" s="44" t="s">
        <v>110</v>
      </c>
      <c r="CP81" s="46" t="s">
        <v>63</v>
      </c>
      <c r="CQ81" s="45">
        <v>5.54</v>
      </c>
      <c r="CR81" s="45">
        <v>5.72</v>
      </c>
      <c r="CS81" s="45">
        <v>5.8</v>
      </c>
      <c r="CT81" s="45">
        <v>5.89</v>
      </c>
      <c r="CU81" s="45">
        <v>7.39</v>
      </c>
      <c r="CV81" s="45">
        <v>7.48</v>
      </c>
      <c r="CW81" s="45">
        <v>7.56</v>
      </c>
      <c r="CX81" s="45">
        <v>7.56</v>
      </c>
      <c r="CZ81" s="43" t="str">
        <f t="shared" si="13"/>
        <v>DIAMANTE 30 a 300</v>
      </c>
      <c r="DA81" s="44" t="s">
        <v>75</v>
      </c>
      <c r="DB81" s="46" t="s">
        <v>40</v>
      </c>
      <c r="DC81" s="45">
        <v>11.88</v>
      </c>
      <c r="DD81" s="45">
        <v>12.12</v>
      </c>
      <c r="DE81" s="45">
        <v>12.38</v>
      </c>
      <c r="DG81" s="43" t="str">
        <f t="shared" si="14"/>
        <v>DIAMANTE 1Coleta no mesmo dia4210-261 a 70</v>
      </c>
      <c r="DH81" s="43" t="s">
        <v>66</v>
      </c>
      <c r="DI81" s="70" t="s">
        <v>71</v>
      </c>
      <c r="DJ81" s="69" t="s">
        <v>72</v>
      </c>
      <c r="DK81" s="59" t="s">
        <v>96</v>
      </c>
      <c r="DL81" s="22" t="s">
        <v>97</v>
      </c>
      <c r="DR81" s="43" t="str">
        <f t="shared" si="15"/>
        <v>DIAMANTE 26.001 a 7.000</v>
      </c>
      <c r="DS81" s="44" t="s">
        <v>69</v>
      </c>
      <c r="DT81" s="44" t="s">
        <v>82</v>
      </c>
      <c r="DU81" s="45">
        <v>14.414400000000001</v>
      </c>
      <c r="DV81" s="45">
        <v>14.721299999999999</v>
      </c>
      <c r="DW81" s="45">
        <v>15.0282</v>
      </c>
      <c r="DX81" s="45">
        <v>15.335100000000001</v>
      </c>
      <c r="DY81" s="45">
        <v>24.8688</v>
      </c>
      <c r="DZ81" s="45">
        <v>25.126200000000001</v>
      </c>
      <c r="EA81" s="45">
        <v>25.383600000000001</v>
      </c>
      <c r="EB81" s="45">
        <v>25.6311</v>
      </c>
      <c r="EC81" s="45">
        <v>46.500299999999996</v>
      </c>
      <c r="ED81" s="45">
        <v>63.092699999999994</v>
      </c>
      <c r="EE81" s="45">
        <v>88.802999999999997</v>
      </c>
      <c r="EF81" s="45">
        <v>107.42490000000001</v>
      </c>
      <c r="EG81" s="45">
        <v>73.764900000000011</v>
      </c>
      <c r="EH81" s="45">
        <v>91.159199999999998</v>
      </c>
      <c r="EI81" s="45">
        <v>117.27539999999999</v>
      </c>
      <c r="EJ81" s="45">
        <v>137.08529999999999</v>
      </c>
      <c r="EL81" s="43" t="str">
        <f t="shared" si="16"/>
        <v>DIAMANTE 30 a 500</v>
      </c>
      <c r="EM81" s="44" t="s">
        <v>75</v>
      </c>
      <c r="EN81" s="44" t="s">
        <v>41</v>
      </c>
      <c r="EO81" s="45">
        <v>12.38</v>
      </c>
      <c r="EP81" s="45">
        <v>12.8</v>
      </c>
      <c r="EQ81" s="45">
        <v>12.9</v>
      </c>
      <c r="ER81" s="45">
        <v>13.14</v>
      </c>
      <c r="ES81" s="45">
        <v>14.72</v>
      </c>
      <c r="ET81" s="45">
        <v>16.48</v>
      </c>
      <c r="EU81" s="45">
        <v>18.13</v>
      </c>
      <c r="EV81" s="45">
        <v>22.02</v>
      </c>
      <c r="EW81" s="45">
        <v>17.62</v>
      </c>
      <c r="EX81" s="45">
        <v>21.31</v>
      </c>
      <c r="EY81" s="45">
        <v>35.85</v>
      </c>
      <c r="EZ81" s="45">
        <v>49.22</v>
      </c>
    </row>
    <row r="82" spans="4:156" x14ac:dyDescent="0.25">
      <c r="D82" s="43" t="str">
        <f t="shared" si="9"/>
        <v>DIAMANTE 27.001 a 8.000</v>
      </c>
      <c r="E82" s="44" t="s">
        <v>69</v>
      </c>
      <c r="F82" s="44" t="s">
        <v>86</v>
      </c>
      <c r="G82" s="45">
        <v>15.75</v>
      </c>
      <c r="H82" s="45">
        <v>16.079999999999998</v>
      </c>
      <c r="I82" s="45">
        <v>16.41</v>
      </c>
      <c r="J82" s="45">
        <v>16.75</v>
      </c>
      <c r="K82" s="45">
        <v>26.98</v>
      </c>
      <c r="L82" s="45">
        <v>27.26</v>
      </c>
      <c r="M82" s="45">
        <v>27.53</v>
      </c>
      <c r="N82" s="45">
        <v>27.81</v>
      </c>
      <c r="O82" s="45">
        <v>51.24</v>
      </c>
      <c r="P82" s="45">
        <v>69.19</v>
      </c>
      <c r="Q82" s="45">
        <v>97.39</v>
      </c>
      <c r="R82" s="45">
        <v>117.88</v>
      </c>
      <c r="S82" s="45">
        <v>69.3</v>
      </c>
      <c r="T82" s="45">
        <v>85</v>
      </c>
      <c r="U82" s="45">
        <v>109.02</v>
      </c>
      <c r="V82" s="45">
        <v>127.22</v>
      </c>
      <c r="W82" s="45">
        <v>82.5</v>
      </c>
      <c r="X82" s="45">
        <v>101.2</v>
      </c>
      <c r="Y82" s="45">
        <v>129.78</v>
      </c>
      <c r="Z82" s="45">
        <v>151.46</v>
      </c>
      <c r="AB82" s="43" t="str">
        <f t="shared" si="10"/>
        <v>DIAMANTE 3501 a 1.000</v>
      </c>
      <c r="AC82" s="44" t="s">
        <v>75</v>
      </c>
      <c r="AD82" s="44" t="s">
        <v>50</v>
      </c>
      <c r="AE82" s="45">
        <v>13.27</v>
      </c>
      <c r="AF82" s="45">
        <v>13.84</v>
      </c>
      <c r="AG82" s="45">
        <v>13.97</v>
      </c>
      <c r="AH82" s="45">
        <v>14.12</v>
      </c>
      <c r="AI82" s="45">
        <v>15.8</v>
      </c>
      <c r="AJ82" s="45">
        <v>17.690000000000001</v>
      </c>
      <c r="AK82" s="45">
        <v>19.75</v>
      </c>
      <c r="AL82" s="45">
        <v>23.71</v>
      </c>
      <c r="AM82" s="45">
        <v>16.09</v>
      </c>
      <c r="AN82" s="45">
        <v>19.37</v>
      </c>
      <c r="AO82" s="45">
        <v>31.97</v>
      </c>
      <c r="AP82" s="45">
        <v>43.68</v>
      </c>
      <c r="AQ82" s="45">
        <v>18.71</v>
      </c>
      <c r="AR82" s="45">
        <v>22.53</v>
      </c>
      <c r="AS82" s="45">
        <v>37.17</v>
      </c>
      <c r="AT82" s="45">
        <v>50.79</v>
      </c>
      <c r="BP82" s="43" t="str">
        <f t="shared" si="11"/>
        <v>DIAMANTE 27.001 a 8.000</v>
      </c>
      <c r="BQ82" s="44" t="s">
        <v>69</v>
      </c>
      <c r="BR82" s="44" t="s">
        <v>86</v>
      </c>
      <c r="BS82" s="45">
        <v>47.26</v>
      </c>
      <c r="BT82" s="45">
        <v>48.27</v>
      </c>
      <c r="BU82" s="45">
        <v>49.27</v>
      </c>
      <c r="BV82" s="45">
        <v>50.28</v>
      </c>
      <c r="BW82" s="45">
        <v>54.97</v>
      </c>
      <c r="BX82" s="45">
        <v>55.54</v>
      </c>
      <c r="BY82" s="45">
        <v>56.11</v>
      </c>
      <c r="BZ82" s="45">
        <v>56.68</v>
      </c>
      <c r="CA82" s="45">
        <v>112.21</v>
      </c>
      <c r="CB82" s="45">
        <v>168.5</v>
      </c>
      <c r="CC82" s="45">
        <v>206.57</v>
      </c>
      <c r="CD82" s="45">
        <v>244.64</v>
      </c>
      <c r="CE82" s="45">
        <v>136.81</v>
      </c>
      <c r="CF82" s="45">
        <v>201.89</v>
      </c>
      <c r="CG82" s="45">
        <v>241.76</v>
      </c>
      <c r="CH82" s="45">
        <v>281.64</v>
      </c>
      <c r="CI82" s="45">
        <v>162.87</v>
      </c>
      <c r="CJ82" s="45">
        <v>240.35</v>
      </c>
      <c r="CK82" s="45">
        <v>287.81</v>
      </c>
      <c r="CL82" s="45">
        <v>335.28</v>
      </c>
      <c r="CP82" s="46" t="s">
        <v>33</v>
      </c>
      <c r="CQ82" s="45" t="s">
        <v>12</v>
      </c>
      <c r="CR82" s="45" t="s">
        <v>13</v>
      </c>
      <c r="CS82" s="45" t="s">
        <v>14</v>
      </c>
      <c r="CT82" s="45" t="s">
        <v>15</v>
      </c>
      <c r="CU82" s="45" t="s">
        <v>16</v>
      </c>
      <c r="CV82" s="45" t="s">
        <v>17</v>
      </c>
      <c r="CW82" s="45" t="s">
        <v>18</v>
      </c>
      <c r="CX82" s="45" t="s">
        <v>19</v>
      </c>
      <c r="CZ82" s="43" t="str">
        <f t="shared" si="13"/>
        <v>DIAMANTE 3301 a 500</v>
      </c>
      <c r="DA82" s="44" t="s">
        <v>75</v>
      </c>
      <c r="DB82" s="46" t="s">
        <v>49</v>
      </c>
      <c r="DC82" s="45">
        <v>12.35</v>
      </c>
      <c r="DD82" s="45">
        <v>12.61</v>
      </c>
      <c r="DE82" s="45">
        <v>12.87</v>
      </c>
      <c r="DG82" s="43" t="str">
        <f t="shared" si="14"/>
        <v>DIAMANTE 1Coleta no mesmo dia4210-271 a 80</v>
      </c>
      <c r="DH82" s="43" t="s">
        <v>66</v>
      </c>
      <c r="DI82" s="70" t="s">
        <v>71</v>
      </c>
      <c r="DJ82" s="69" t="s">
        <v>72</v>
      </c>
      <c r="DK82" s="61" t="s">
        <v>99</v>
      </c>
      <c r="DL82" s="25" t="s">
        <v>97</v>
      </c>
      <c r="DR82" s="43" t="str">
        <f t="shared" si="15"/>
        <v>DIAMANTE 27.001 a 8.000</v>
      </c>
      <c r="DS82" s="44" t="s">
        <v>69</v>
      </c>
      <c r="DT82" s="44" t="s">
        <v>86</v>
      </c>
      <c r="DU82" s="45">
        <v>15.305400000000001</v>
      </c>
      <c r="DV82" s="45">
        <v>15.622199999999999</v>
      </c>
      <c r="DW82" s="45">
        <v>15.9489</v>
      </c>
      <c r="DX82" s="45">
        <v>16.275600000000001</v>
      </c>
      <c r="DY82" s="45">
        <v>26.6508</v>
      </c>
      <c r="DZ82" s="45">
        <v>26.928000000000001</v>
      </c>
      <c r="EA82" s="45">
        <v>27.1953</v>
      </c>
      <c r="EB82" s="45">
        <v>27.4725</v>
      </c>
      <c r="EC82" s="45">
        <v>50.965199999999996</v>
      </c>
      <c r="ED82" s="45">
        <v>69.141599999999997</v>
      </c>
      <c r="EE82" s="45">
        <v>97.307100000000005</v>
      </c>
      <c r="EF82" s="45">
        <v>117.7209</v>
      </c>
      <c r="EG82" s="45">
        <v>82.150199999999998</v>
      </c>
      <c r="EH82" s="45">
        <v>101.0889</v>
      </c>
      <c r="EI82" s="45">
        <v>129.67019999999999</v>
      </c>
      <c r="EJ82" s="45">
        <v>151.27200000000002</v>
      </c>
      <c r="EL82" s="43" t="str">
        <f t="shared" si="16"/>
        <v>DIAMANTE 3501 a 1.000</v>
      </c>
      <c r="EM82" s="44" t="s">
        <v>75</v>
      </c>
      <c r="EN82" s="44" t="s">
        <v>50</v>
      </c>
      <c r="EO82" s="45">
        <v>13.27</v>
      </c>
      <c r="EP82" s="45">
        <v>13.84</v>
      </c>
      <c r="EQ82" s="45">
        <v>13.97</v>
      </c>
      <c r="ER82" s="45">
        <v>14.12</v>
      </c>
      <c r="ES82" s="45">
        <v>15.8</v>
      </c>
      <c r="ET82" s="45">
        <v>17.690000000000001</v>
      </c>
      <c r="EU82" s="45">
        <v>19.75</v>
      </c>
      <c r="EV82" s="45">
        <v>23.71</v>
      </c>
      <c r="EW82" s="45">
        <v>18.71</v>
      </c>
      <c r="EX82" s="45">
        <v>22.53</v>
      </c>
      <c r="EY82" s="45">
        <v>37.17</v>
      </c>
      <c r="EZ82" s="45">
        <v>50.79</v>
      </c>
    </row>
    <row r="83" spans="4:156" x14ac:dyDescent="0.25">
      <c r="D83" s="43" t="str">
        <f t="shared" si="9"/>
        <v>DIAMANTE 28.001 a 9.000</v>
      </c>
      <c r="E83" s="44" t="s">
        <v>69</v>
      </c>
      <c r="F83" s="44" t="s">
        <v>91</v>
      </c>
      <c r="G83" s="45">
        <v>16.260000000000002</v>
      </c>
      <c r="H83" s="45">
        <v>16.600000000000001</v>
      </c>
      <c r="I83" s="45">
        <v>16.95</v>
      </c>
      <c r="J83" s="45">
        <v>17.3</v>
      </c>
      <c r="K83" s="45">
        <v>28.74</v>
      </c>
      <c r="L83" s="45">
        <v>29.03</v>
      </c>
      <c r="M83" s="45">
        <v>29.32</v>
      </c>
      <c r="N83" s="45">
        <v>29.62</v>
      </c>
      <c r="O83" s="45">
        <v>55.71</v>
      </c>
      <c r="P83" s="45">
        <v>75.2</v>
      </c>
      <c r="Q83" s="45">
        <v>105.85</v>
      </c>
      <c r="R83" s="45">
        <v>128.13999999999999</v>
      </c>
      <c r="S83" s="45">
        <v>73.03</v>
      </c>
      <c r="T83" s="45">
        <v>90.09</v>
      </c>
      <c r="U83" s="45">
        <v>116.15</v>
      </c>
      <c r="V83" s="45">
        <v>135.84</v>
      </c>
      <c r="W83" s="45">
        <v>86.94</v>
      </c>
      <c r="X83" s="45">
        <v>107.25</v>
      </c>
      <c r="Y83" s="45">
        <v>138.27000000000001</v>
      </c>
      <c r="Z83" s="45">
        <v>161.72</v>
      </c>
      <c r="AB83" s="43" t="str">
        <f t="shared" si="10"/>
        <v>DIAMANTE 31.001 a 2.000</v>
      </c>
      <c r="AC83" s="44" t="s">
        <v>75</v>
      </c>
      <c r="AD83" s="44" t="s">
        <v>55</v>
      </c>
      <c r="AE83" s="45">
        <v>13.97</v>
      </c>
      <c r="AF83" s="45">
        <v>14.57</v>
      </c>
      <c r="AG83" s="45">
        <v>14.72</v>
      </c>
      <c r="AH83" s="45">
        <v>14.88</v>
      </c>
      <c r="AI83" s="45">
        <v>17.36</v>
      </c>
      <c r="AJ83" s="45">
        <v>19.43</v>
      </c>
      <c r="AK83" s="45">
        <v>21.7</v>
      </c>
      <c r="AL83" s="45">
        <v>26.04</v>
      </c>
      <c r="AM83" s="45">
        <v>19.09</v>
      </c>
      <c r="AN83" s="45">
        <v>22.55</v>
      </c>
      <c r="AO83" s="45">
        <v>35.31</v>
      </c>
      <c r="AP83" s="45">
        <v>47.36</v>
      </c>
      <c r="AQ83" s="45">
        <v>22.2</v>
      </c>
      <c r="AR83" s="45">
        <v>26.22</v>
      </c>
      <c r="AS83" s="45">
        <v>41.05</v>
      </c>
      <c r="AT83" s="45">
        <v>55.08</v>
      </c>
      <c r="BP83" s="43" t="str">
        <f t="shared" si="11"/>
        <v>DIAMANTE 28.001 a 9.000</v>
      </c>
      <c r="BQ83" s="44" t="s">
        <v>69</v>
      </c>
      <c r="BR83" s="44" t="s">
        <v>91</v>
      </c>
      <c r="BS83" s="45">
        <v>51.48</v>
      </c>
      <c r="BT83" s="45">
        <v>52.58</v>
      </c>
      <c r="BU83" s="45">
        <v>53.67</v>
      </c>
      <c r="BV83" s="45">
        <v>54.77</v>
      </c>
      <c r="BW83" s="45">
        <v>59.24</v>
      </c>
      <c r="BX83" s="45">
        <v>59.84</v>
      </c>
      <c r="BY83" s="45">
        <v>60.45</v>
      </c>
      <c r="BZ83" s="45">
        <v>61.07</v>
      </c>
      <c r="CA83" s="45">
        <v>122.32</v>
      </c>
      <c r="CB83" s="45">
        <v>185.39</v>
      </c>
      <c r="CC83" s="45">
        <v>225.84</v>
      </c>
      <c r="CD83" s="45">
        <v>266.3</v>
      </c>
      <c r="CE83" s="45">
        <v>150.19999999999999</v>
      </c>
      <c r="CF83" s="45">
        <v>224.34</v>
      </c>
      <c r="CG83" s="45">
        <v>267.20999999999998</v>
      </c>
      <c r="CH83" s="45">
        <v>310.08999999999997</v>
      </c>
      <c r="CI83" s="45">
        <v>178.81</v>
      </c>
      <c r="CJ83" s="45">
        <v>267.07</v>
      </c>
      <c r="CK83" s="45">
        <v>318.11</v>
      </c>
      <c r="CL83" s="45">
        <v>369.16</v>
      </c>
      <c r="CN83" s="43" t="str">
        <f>CONCATENATE(CO83,CP83)</f>
        <v>CLUBE CORREIOSAté 1</v>
      </c>
      <c r="CO83" s="44" t="s">
        <v>9</v>
      </c>
      <c r="CP83" s="46" t="s">
        <v>42</v>
      </c>
      <c r="CQ83" s="45">
        <v>36.520000000000003</v>
      </c>
      <c r="CR83" s="45">
        <v>37.28</v>
      </c>
      <c r="CS83" s="45">
        <v>38.04</v>
      </c>
      <c r="CT83" s="45">
        <v>38.799999999999997</v>
      </c>
      <c r="CU83" s="45">
        <v>51.99</v>
      </c>
      <c r="CV83" s="45">
        <v>52.54</v>
      </c>
      <c r="CW83" s="45">
        <v>53.08</v>
      </c>
      <c r="CX83" s="45">
        <v>53.52</v>
      </c>
      <c r="CZ83" s="43" t="str">
        <f t="shared" si="13"/>
        <v>DIAMANTE 3501 a 1.000</v>
      </c>
      <c r="DA83" s="44" t="s">
        <v>75</v>
      </c>
      <c r="DB83" s="46" t="s">
        <v>50</v>
      </c>
      <c r="DC83" s="45">
        <v>13.21</v>
      </c>
      <c r="DD83" s="45">
        <v>13.48</v>
      </c>
      <c r="DE83" s="45">
        <v>13.77</v>
      </c>
      <c r="DG83" s="43" t="str">
        <f t="shared" si="14"/>
        <v>DIAMANTE 1Coleta no mesmo dia4210-281 a 90</v>
      </c>
      <c r="DH83" s="43" t="s">
        <v>66</v>
      </c>
      <c r="DI83" s="70" t="s">
        <v>71</v>
      </c>
      <c r="DJ83" s="69" t="s">
        <v>72</v>
      </c>
      <c r="DK83" s="59" t="s">
        <v>102</v>
      </c>
      <c r="DL83" s="22" t="s">
        <v>103</v>
      </c>
      <c r="DR83" s="43" t="str">
        <f t="shared" si="15"/>
        <v>DIAMANTE 28.001 a 9.000</v>
      </c>
      <c r="DS83" s="44" t="s">
        <v>69</v>
      </c>
      <c r="DT83" s="44" t="s">
        <v>91</v>
      </c>
      <c r="DU83" s="45">
        <v>15.721200000000001</v>
      </c>
      <c r="DV83" s="45">
        <v>16.0578</v>
      </c>
      <c r="DW83" s="45">
        <v>16.394399999999997</v>
      </c>
      <c r="DX83" s="45">
        <v>16.7211</v>
      </c>
      <c r="DY83" s="45">
        <v>28.3338</v>
      </c>
      <c r="DZ83" s="45">
        <v>28.610999999999997</v>
      </c>
      <c r="EA83" s="45">
        <v>28.907999999999998</v>
      </c>
      <c r="EB83" s="45">
        <v>29.204999999999998</v>
      </c>
      <c r="EC83" s="45">
        <v>55.360800000000005</v>
      </c>
      <c r="ED83" s="45">
        <v>75.131100000000004</v>
      </c>
      <c r="EE83" s="45">
        <v>105.75179999999999</v>
      </c>
      <c r="EF83" s="45">
        <v>127.9278</v>
      </c>
      <c r="EG83" s="45">
        <v>86.516099999999994</v>
      </c>
      <c r="EH83" s="45">
        <v>107.11800000000001</v>
      </c>
      <c r="EI83" s="45">
        <v>138.1446</v>
      </c>
      <c r="EJ83" s="45">
        <v>161.4888</v>
      </c>
      <c r="EL83" s="43" t="str">
        <f t="shared" si="16"/>
        <v>DIAMANTE 31.001 a 2.000</v>
      </c>
      <c r="EM83" s="44" t="s">
        <v>75</v>
      </c>
      <c r="EN83" s="44" t="s">
        <v>55</v>
      </c>
      <c r="EO83" s="45">
        <v>13.97</v>
      </c>
      <c r="EP83" s="45">
        <v>14.71</v>
      </c>
      <c r="EQ83" s="45">
        <v>14.9</v>
      </c>
      <c r="ER83" s="45">
        <v>14.92</v>
      </c>
      <c r="ES83" s="45">
        <v>17.399999999999999</v>
      </c>
      <c r="ET83" s="45">
        <v>19.489999999999998</v>
      </c>
      <c r="EU83" s="45">
        <v>22.1</v>
      </c>
      <c r="EV83" s="45">
        <v>26.19</v>
      </c>
      <c r="EW83" s="45">
        <v>22.25</v>
      </c>
      <c r="EX83" s="45">
        <v>26.28</v>
      </c>
      <c r="EY83" s="45">
        <v>41.05</v>
      </c>
      <c r="EZ83" s="45">
        <v>55.08</v>
      </c>
    </row>
    <row r="84" spans="4:156" x14ac:dyDescent="0.25">
      <c r="D84" s="43" t="str">
        <f t="shared" si="9"/>
        <v>DIAMANTE 29.001 a 10.000</v>
      </c>
      <c r="E84" s="44" t="s">
        <v>69</v>
      </c>
      <c r="F84" s="44" t="s">
        <v>95</v>
      </c>
      <c r="G84" s="45">
        <v>16.62</v>
      </c>
      <c r="H84" s="45">
        <v>16.98</v>
      </c>
      <c r="I84" s="45">
        <v>17.329999999999998</v>
      </c>
      <c r="J84" s="45">
        <v>17.68</v>
      </c>
      <c r="K84" s="45">
        <v>30.67</v>
      </c>
      <c r="L84" s="45">
        <v>30.99</v>
      </c>
      <c r="M84" s="45">
        <v>31.29</v>
      </c>
      <c r="N84" s="45">
        <v>31.62</v>
      </c>
      <c r="O84" s="45">
        <v>60.19</v>
      </c>
      <c r="P84" s="45">
        <v>81.25</v>
      </c>
      <c r="Q84" s="45">
        <v>114.35</v>
      </c>
      <c r="R84" s="45">
        <v>138.44</v>
      </c>
      <c r="S84" s="45">
        <v>76.790000000000006</v>
      </c>
      <c r="T84" s="45">
        <v>95.15</v>
      </c>
      <c r="U84" s="45">
        <v>123.28</v>
      </c>
      <c r="V84" s="45">
        <v>144.49</v>
      </c>
      <c r="W84" s="45">
        <v>91.43</v>
      </c>
      <c r="X84" s="45">
        <v>113.28</v>
      </c>
      <c r="Y84" s="45">
        <v>146.77000000000001</v>
      </c>
      <c r="Z84" s="45">
        <v>172.01</v>
      </c>
      <c r="AB84" s="43" t="str">
        <f t="shared" si="10"/>
        <v>DIAMANTE 32.001 a 3.000</v>
      </c>
      <c r="AC84" s="44" t="s">
        <v>75</v>
      </c>
      <c r="AD84" s="44" t="s">
        <v>62</v>
      </c>
      <c r="AE84" s="45">
        <v>16.71</v>
      </c>
      <c r="AF84" s="45">
        <v>17.41</v>
      </c>
      <c r="AG84" s="45">
        <v>17.59</v>
      </c>
      <c r="AH84" s="45">
        <v>17.78</v>
      </c>
      <c r="AI84" s="45">
        <v>20.75</v>
      </c>
      <c r="AJ84" s="45">
        <v>23.24</v>
      </c>
      <c r="AK84" s="45">
        <v>25.93</v>
      </c>
      <c r="AL84" s="45">
        <v>31.12</v>
      </c>
      <c r="AM84" s="45">
        <v>22</v>
      </c>
      <c r="AN84" s="45">
        <v>25.8</v>
      </c>
      <c r="AO84" s="45">
        <v>38.96</v>
      </c>
      <c r="AP84" s="45">
        <v>51.74</v>
      </c>
      <c r="AQ84" s="45">
        <v>25.59</v>
      </c>
      <c r="AR84" s="45">
        <v>30.01</v>
      </c>
      <c r="AS84" s="45">
        <v>45.3</v>
      </c>
      <c r="AT84" s="45">
        <v>60.16</v>
      </c>
      <c r="BP84" s="43" t="str">
        <f t="shared" si="11"/>
        <v>DIAMANTE 29.001 a 10.000</v>
      </c>
      <c r="BQ84" s="44" t="s">
        <v>69</v>
      </c>
      <c r="BR84" s="44" t="s">
        <v>95</v>
      </c>
      <c r="BS84" s="45">
        <v>55.6</v>
      </c>
      <c r="BT84" s="45">
        <v>56.79</v>
      </c>
      <c r="BU84" s="45">
        <v>57.97</v>
      </c>
      <c r="BV84" s="45">
        <v>59.15</v>
      </c>
      <c r="BW84" s="45">
        <v>63.39</v>
      </c>
      <c r="BX84" s="45">
        <v>64.05</v>
      </c>
      <c r="BY84" s="45">
        <v>64.709999999999994</v>
      </c>
      <c r="BZ84" s="45">
        <v>65.36</v>
      </c>
      <c r="CA84" s="45">
        <v>132.24</v>
      </c>
      <c r="CB84" s="45">
        <v>201.99</v>
      </c>
      <c r="CC84" s="45">
        <v>245.07</v>
      </c>
      <c r="CD84" s="45">
        <v>288.14999999999998</v>
      </c>
      <c r="CE84" s="45">
        <v>163.58000000000001</v>
      </c>
      <c r="CF84" s="45">
        <v>245.97</v>
      </c>
      <c r="CG84" s="45">
        <v>292.17</v>
      </c>
      <c r="CH84" s="45">
        <v>338.38</v>
      </c>
      <c r="CI84" s="45">
        <v>194.74</v>
      </c>
      <c r="CJ84" s="45">
        <v>292.82</v>
      </c>
      <c r="CK84" s="45">
        <v>347.83</v>
      </c>
      <c r="CL84" s="45">
        <v>402.83</v>
      </c>
      <c r="CN84" s="43" t="str">
        <f t="shared" ref="CN84:CN86" si="17">CONCATENATE(CO84,CP84)</f>
        <v>CLUBE CORREIOS1 a 5</v>
      </c>
      <c r="CO84" s="44" t="s">
        <v>9</v>
      </c>
      <c r="CP84" s="46" t="s">
        <v>51</v>
      </c>
      <c r="CQ84" s="45">
        <v>47.63</v>
      </c>
      <c r="CR84" s="45">
        <v>48.61</v>
      </c>
      <c r="CS84" s="45">
        <v>49.6</v>
      </c>
      <c r="CT84" s="45">
        <v>50.58</v>
      </c>
      <c r="CU84" s="45">
        <v>66.38</v>
      </c>
      <c r="CV84" s="45">
        <v>67.040000000000006</v>
      </c>
      <c r="CW84" s="45">
        <v>67.69</v>
      </c>
      <c r="CX84" s="45">
        <v>68.34</v>
      </c>
      <c r="CZ84" s="43" t="str">
        <f t="shared" si="13"/>
        <v>DIAMANTE 31.001 a 2.000</v>
      </c>
      <c r="DA84" s="44" t="s">
        <v>75</v>
      </c>
      <c r="DB84" s="46" t="s">
        <v>55</v>
      </c>
      <c r="DC84" s="45">
        <v>15.39</v>
      </c>
      <c r="DD84" s="45">
        <v>15.7</v>
      </c>
      <c r="DE84" s="45">
        <v>16.04</v>
      </c>
      <c r="DG84" s="43" t="str">
        <f t="shared" si="14"/>
        <v>DIAMANTE 1Coleta no mesmo dia4210-291 a 100</v>
      </c>
      <c r="DH84" s="43" t="s">
        <v>66</v>
      </c>
      <c r="DI84" s="70" t="s">
        <v>71</v>
      </c>
      <c r="DJ84" s="69" t="s">
        <v>72</v>
      </c>
      <c r="DK84" s="61" t="s">
        <v>105</v>
      </c>
      <c r="DL84" s="25" t="s">
        <v>106</v>
      </c>
      <c r="DR84" s="43" t="str">
        <f t="shared" si="15"/>
        <v>DIAMANTE 29.001 a 10.000</v>
      </c>
      <c r="DS84" s="44" t="s">
        <v>69</v>
      </c>
      <c r="DT84" s="44" t="s">
        <v>95</v>
      </c>
      <c r="DU84" s="45">
        <v>16.008300000000002</v>
      </c>
      <c r="DV84" s="45">
        <v>16.354800000000001</v>
      </c>
      <c r="DW84" s="45">
        <v>16.6815</v>
      </c>
      <c r="DX84" s="45">
        <v>17.027999999999999</v>
      </c>
      <c r="DY84" s="45">
        <v>30.185099999999998</v>
      </c>
      <c r="DZ84" s="45">
        <v>30.492000000000001</v>
      </c>
      <c r="EA84" s="45">
        <v>30.7989</v>
      </c>
      <c r="EB84" s="45">
        <v>31.1157</v>
      </c>
      <c r="EC84" s="45">
        <v>59.766299999999994</v>
      </c>
      <c r="ED84" s="45">
        <v>81.170099999999991</v>
      </c>
      <c r="EE84" s="45">
        <v>114.23610000000001</v>
      </c>
      <c r="EF84" s="45">
        <v>138.19409999999999</v>
      </c>
      <c r="EG84" s="45">
        <v>90.9315</v>
      </c>
      <c r="EH84" s="45">
        <v>113.1174</v>
      </c>
      <c r="EI84" s="45">
        <v>146.60910000000001</v>
      </c>
      <c r="EJ84" s="45">
        <v>171.7353</v>
      </c>
      <c r="EL84" s="43" t="str">
        <f t="shared" si="16"/>
        <v>DIAMANTE 32.001 a 3.000</v>
      </c>
      <c r="EM84" s="44" t="s">
        <v>75</v>
      </c>
      <c r="EN84" s="44" t="s">
        <v>62</v>
      </c>
      <c r="EO84" s="45">
        <v>16.71</v>
      </c>
      <c r="EP84" s="45">
        <v>17.75</v>
      </c>
      <c r="EQ84" s="45">
        <v>18</v>
      </c>
      <c r="ER84" s="45">
        <v>17.87</v>
      </c>
      <c r="ES84" s="45">
        <v>20.83</v>
      </c>
      <c r="ET84" s="45">
        <v>23.37</v>
      </c>
      <c r="EU84" s="45">
        <v>26.91</v>
      </c>
      <c r="EV84" s="45">
        <v>31.49</v>
      </c>
      <c r="EW84" s="45">
        <v>25.7</v>
      </c>
      <c r="EX84" s="45">
        <v>30.16</v>
      </c>
      <c r="EY84" s="45">
        <v>45.3</v>
      </c>
      <c r="EZ84" s="45">
        <v>60.16</v>
      </c>
    </row>
    <row r="85" spans="4:156" x14ac:dyDescent="0.25">
      <c r="D85" s="43" t="str">
        <f t="shared" si="9"/>
        <v>DIAMANTE 2Kg Adicional</v>
      </c>
      <c r="E85" s="44" t="s">
        <v>69</v>
      </c>
      <c r="F85" s="44" t="s">
        <v>63</v>
      </c>
      <c r="G85" s="45">
        <v>2.0699999999999998</v>
      </c>
      <c r="H85" s="45">
        <v>2.11</v>
      </c>
      <c r="I85" s="45">
        <v>2.15</v>
      </c>
      <c r="J85" s="45">
        <v>2.19</v>
      </c>
      <c r="K85" s="45">
        <v>3.8</v>
      </c>
      <c r="L85" s="45">
        <v>3.84</v>
      </c>
      <c r="M85" s="45">
        <v>3.88</v>
      </c>
      <c r="N85" s="45">
        <v>3.92</v>
      </c>
      <c r="O85" s="45">
        <v>7.46</v>
      </c>
      <c r="P85" s="45">
        <v>10.08</v>
      </c>
      <c r="Q85" s="45">
        <v>14.18</v>
      </c>
      <c r="R85" s="45">
        <v>17.18</v>
      </c>
      <c r="S85" s="45">
        <v>9.52</v>
      </c>
      <c r="T85" s="45">
        <v>11.79</v>
      </c>
      <c r="U85" s="45">
        <v>15.3</v>
      </c>
      <c r="V85" s="45">
        <v>17.91</v>
      </c>
      <c r="W85" s="45">
        <v>11.34</v>
      </c>
      <c r="X85" s="45">
        <v>14.04</v>
      </c>
      <c r="Y85" s="45">
        <v>18.21</v>
      </c>
      <c r="Z85" s="45">
        <v>21.32</v>
      </c>
      <c r="AB85" s="43" t="str">
        <f t="shared" si="10"/>
        <v>DIAMANTE 33.001 a 4.000</v>
      </c>
      <c r="AC85" s="44" t="s">
        <v>75</v>
      </c>
      <c r="AD85" s="44" t="s">
        <v>68</v>
      </c>
      <c r="AE85" s="45">
        <v>17.84</v>
      </c>
      <c r="AF85" s="45">
        <v>18.600000000000001</v>
      </c>
      <c r="AG85" s="45">
        <v>18.79</v>
      </c>
      <c r="AH85" s="45">
        <v>18.97</v>
      </c>
      <c r="AI85" s="45">
        <v>22.17</v>
      </c>
      <c r="AJ85" s="45">
        <v>24.82</v>
      </c>
      <c r="AK85" s="45">
        <v>27.7</v>
      </c>
      <c r="AL85" s="45">
        <v>33.25</v>
      </c>
      <c r="AM85" s="45">
        <v>28.21</v>
      </c>
      <c r="AN85" s="45">
        <v>32.17</v>
      </c>
      <c r="AO85" s="45">
        <v>45.45</v>
      </c>
      <c r="AP85" s="45">
        <v>58.55</v>
      </c>
      <c r="AQ85" s="45">
        <v>32.81</v>
      </c>
      <c r="AR85" s="45">
        <v>37.409999999999997</v>
      </c>
      <c r="AS85" s="45">
        <v>52.85</v>
      </c>
      <c r="AT85" s="45">
        <v>68.08</v>
      </c>
      <c r="BP85" s="43" t="str">
        <f t="shared" si="11"/>
        <v>DIAMANTE 2Kg Adicional</v>
      </c>
      <c r="BQ85" s="44" t="s">
        <v>69</v>
      </c>
      <c r="BR85" s="44" t="s">
        <v>63</v>
      </c>
      <c r="BS85" s="45">
        <v>5.65</v>
      </c>
      <c r="BT85" s="45">
        <v>5.77</v>
      </c>
      <c r="BU85" s="45">
        <v>5.89</v>
      </c>
      <c r="BV85" s="45">
        <v>6.01</v>
      </c>
      <c r="BW85" s="45">
        <v>6.39</v>
      </c>
      <c r="BX85" s="45">
        <v>6.45</v>
      </c>
      <c r="BY85" s="45">
        <v>6.52</v>
      </c>
      <c r="BZ85" s="45">
        <v>6.58</v>
      </c>
      <c r="CA85" s="45">
        <v>13.07</v>
      </c>
      <c r="CB85" s="45">
        <v>20.04</v>
      </c>
      <c r="CC85" s="45">
        <v>24.28</v>
      </c>
      <c r="CD85" s="45">
        <v>28.53</v>
      </c>
      <c r="CE85" s="45">
        <v>16.350000000000001</v>
      </c>
      <c r="CF85" s="45">
        <v>24.53</v>
      </c>
      <c r="CG85" s="45">
        <v>29.01</v>
      </c>
      <c r="CH85" s="45">
        <v>33.51</v>
      </c>
      <c r="CI85" s="45">
        <v>19.47</v>
      </c>
      <c r="CJ85" s="45">
        <v>29.2</v>
      </c>
      <c r="CK85" s="45">
        <v>34.54</v>
      </c>
      <c r="CL85" s="45">
        <v>39.880000000000003</v>
      </c>
      <c r="CN85" s="43" t="str">
        <f t="shared" si="17"/>
        <v>CLUBE CORREIOS5 a 10</v>
      </c>
      <c r="CO85" s="44" t="s">
        <v>9</v>
      </c>
      <c r="CP85" s="46" t="s">
        <v>56</v>
      </c>
      <c r="CQ85" s="45">
        <v>70.63</v>
      </c>
      <c r="CR85" s="45">
        <v>72.16</v>
      </c>
      <c r="CS85" s="45">
        <v>73.680000000000007</v>
      </c>
      <c r="CT85" s="45">
        <v>75.099999999999994</v>
      </c>
      <c r="CU85" s="45">
        <v>90.25</v>
      </c>
      <c r="CV85" s="45">
        <v>91.12</v>
      </c>
      <c r="CW85" s="45">
        <v>92.11</v>
      </c>
      <c r="CX85" s="45">
        <v>92.98</v>
      </c>
      <c r="CZ85" s="43" t="str">
        <f t="shared" si="13"/>
        <v>DIAMANTE 32.001 a 3.000</v>
      </c>
      <c r="DA85" s="44" t="s">
        <v>75</v>
      </c>
      <c r="DB85" s="46" t="s">
        <v>62</v>
      </c>
      <c r="DC85" s="45">
        <v>17.100000000000001</v>
      </c>
      <c r="DD85" s="45">
        <v>17.45</v>
      </c>
      <c r="DE85" s="45">
        <v>17.82</v>
      </c>
      <c r="DG85" s="43" t="str">
        <f t="shared" si="14"/>
        <v>DIAMANTE 1Coleta no mesmo dia4210-2Mais de 100</v>
      </c>
      <c r="DH85" s="43" t="s">
        <v>66</v>
      </c>
      <c r="DI85" s="70" t="s">
        <v>71</v>
      </c>
      <c r="DJ85" s="69" t="s">
        <v>72</v>
      </c>
      <c r="DK85" s="59" t="s">
        <v>108</v>
      </c>
      <c r="DL85" s="22" t="s">
        <v>109</v>
      </c>
      <c r="DR85" s="43" t="str">
        <f t="shared" si="15"/>
        <v>DIAMANTE 2Kg Adicional</v>
      </c>
      <c r="DS85" s="44" t="s">
        <v>69</v>
      </c>
      <c r="DT85" s="44" t="s">
        <v>63</v>
      </c>
      <c r="DU85" s="45">
        <v>2.0690999999999997</v>
      </c>
      <c r="DV85" s="45">
        <v>2.1086999999999998</v>
      </c>
      <c r="DW85" s="45">
        <v>2.1482999999999999</v>
      </c>
      <c r="DX85" s="45">
        <v>2.1879</v>
      </c>
      <c r="DY85" s="45">
        <v>3.8015999999999996</v>
      </c>
      <c r="DZ85" s="45">
        <v>3.8411999999999997</v>
      </c>
      <c r="EA85" s="45">
        <v>3.8807999999999998</v>
      </c>
      <c r="EB85" s="45">
        <v>3.9203999999999999</v>
      </c>
      <c r="EC85" s="45">
        <v>7.4645999999999999</v>
      </c>
      <c r="ED85" s="45">
        <v>10.078199999999999</v>
      </c>
      <c r="EE85" s="45">
        <v>14.1768</v>
      </c>
      <c r="EF85" s="45">
        <v>17.176500000000001</v>
      </c>
      <c r="EG85" s="45">
        <v>11.3355</v>
      </c>
      <c r="EH85" s="45">
        <v>14.0382</v>
      </c>
      <c r="EI85" s="45">
        <v>18.206099999999999</v>
      </c>
      <c r="EJ85" s="45">
        <v>21.3246</v>
      </c>
      <c r="EL85" s="43" t="str">
        <f t="shared" si="16"/>
        <v>DIAMANTE 33.001 a 4.000</v>
      </c>
      <c r="EM85" s="44" t="s">
        <v>75</v>
      </c>
      <c r="EN85" s="44" t="s">
        <v>68</v>
      </c>
      <c r="EO85" s="45">
        <v>17.850000000000001</v>
      </c>
      <c r="EP85" s="45">
        <v>19.36</v>
      </c>
      <c r="EQ85" s="45">
        <v>19.73</v>
      </c>
      <c r="ER85" s="45">
        <v>19.170000000000002</v>
      </c>
      <c r="ES85" s="45">
        <v>22.36</v>
      </c>
      <c r="ET85" s="45">
        <v>25.14</v>
      </c>
      <c r="EU85" s="45">
        <v>29.94</v>
      </c>
      <c r="EV85" s="45">
        <v>34.08</v>
      </c>
      <c r="EW85" s="45">
        <v>33.1</v>
      </c>
      <c r="EX85" s="45">
        <v>37.82</v>
      </c>
      <c r="EY85" s="45">
        <v>52.85</v>
      </c>
      <c r="EZ85" s="45">
        <v>68.08</v>
      </c>
    </row>
    <row r="86" spans="4:156" x14ac:dyDescent="0.25">
      <c r="D86" s="43" t="str">
        <f t="shared" si="9"/>
        <v>Peso (g)</v>
      </c>
      <c r="F86" s="44" t="s">
        <v>32</v>
      </c>
      <c r="G86" s="45" t="s">
        <v>12</v>
      </c>
      <c r="H86" s="45" t="s">
        <v>13</v>
      </c>
      <c r="I86" s="45" t="s">
        <v>14</v>
      </c>
      <c r="J86" s="45" t="s">
        <v>15</v>
      </c>
      <c r="K86" s="45" t="s">
        <v>16</v>
      </c>
      <c r="L86" s="45" t="s">
        <v>17</v>
      </c>
      <c r="M86" s="45" t="s">
        <v>18</v>
      </c>
      <c r="N86" s="45" t="s">
        <v>19</v>
      </c>
      <c r="O86" s="45" t="s">
        <v>20</v>
      </c>
      <c r="P86" s="45" t="s">
        <v>21</v>
      </c>
      <c r="Q86" s="45" t="s">
        <v>22</v>
      </c>
      <c r="R86" s="45" t="s">
        <v>23</v>
      </c>
      <c r="S86" s="45" t="s">
        <v>24</v>
      </c>
      <c r="T86" s="45" t="s">
        <v>25</v>
      </c>
      <c r="U86" s="45" t="s">
        <v>26</v>
      </c>
      <c r="V86" s="45" t="s">
        <v>27</v>
      </c>
      <c r="W86" s="45" t="s">
        <v>28</v>
      </c>
      <c r="X86" s="45" t="s">
        <v>29</v>
      </c>
      <c r="Y86" s="45" t="s">
        <v>30</v>
      </c>
      <c r="Z86" s="45" t="s">
        <v>31</v>
      </c>
      <c r="AB86" s="43" t="str">
        <f t="shared" si="10"/>
        <v>DIAMANTE 34.001 a 5.000</v>
      </c>
      <c r="AC86" s="44" t="s">
        <v>75</v>
      </c>
      <c r="AD86" s="44" t="s">
        <v>70</v>
      </c>
      <c r="AE86" s="45">
        <v>19.07</v>
      </c>
      <c r="AF86" s="45">
        <v>19.87</v>
      </c>
      <c r="AG86" s="45">
        <v>20.079999999999998</v>
      </c>
      <c r="AH86" s="45">
        <v>20.28</v>
      </c>
      <c r="AI86" s="45">
        <v>23.7</v>
      </c>
      <c r="AJ86" s="45">
        <v>26.54</v>
      </c>
      <c r="AK86" s="45">
        <v>29.63</v>
      </c>
      <c r="AL86" s="45">
        <v>35.53</v>
      </c>
      <c r="AM86" s="45">
        <v>29.53</v>
      </c>
      <c r="AN86" s="45">
        <v>33.64</v>
      </c>
      <c r="AO86" s="45">
        <v>47.12</v>
      </c>
      <c r="AP86" s="45">
        <v>60.53</v>
      </c>
      <c r="AQ86" s="45">
        <v>34.340000000000003</v>
      </c>
      <c r="AR86" s="45">
        <v>39.119999999999997</v>
      </c>
      <c r="AS86" s="45">
        <v>54.79</v>
      </c>
      <c r="AT86" s="45">
        <v>70.39</v>
      </c>
      <c r="BP86" s="43" t="str">
        <f t="shared" si="11"/>
        <v>Peso (g)</v>
      </c>
      <c r="BR86" s="44" t="s">
        <v>32</v>
      </c>
      <c r="BS86" s="45" t="s">
        <v>12</v>
      </c>
      <c r="BT86" s="45" t="s">
        <v>13</v>
      </c>
      <c r="BU86" s="45" t="s">
        <v>14</v>
      </c>
      <c r="BV86" s="45" t="s">
        <v>15</v>
      </c>
      <c r="BW86" s="45" t="s">
        <v>16</v>
      </c>
      <c r="BX86" s="45" t="s">
        <v>17</v>
      </c>
      <c r="BY86" s="45" t="s">
        <v>18</v>
      </c>
      <c r="BZ86" s="45" t="s">
        <v>19</v>
      </c>
      <c r="CA86" s="45" t="s">
        <v>20</v>
      </c>
      <c r="CB86" s="45" t="s">
        <v>21</v>
      </c>
      <c r="CC86" s="45" t="s">
        <v>22</v>
      </c>
      <c r="CD86" s="45" t="s">
        <v>23</v>
      </c>
      <c r="CE86" s="45" t="s">
        <v>24</v>
      </c>
      <c r="CF86" s="45" t="s">
        <v>25</v>
      </c>
      <c r="CG86" s="45" t="s">
        <v>26</v>
      </c>
      <c r="CH86" s="45" t="s">
        <v>27</v>
      </c>
      <c r="CI86" s="45" t="s">
        <v>28</v>
      </c>
      <c r="CJ86" s="45" t="s">
        <v>29</v>
      </c>
      <c r="CK86" s="45" t="s">
        <v>30</v>
      </c>
      <c r="CL86" s="45" t="s">
        <v>31</v>
      </c>
      <c r="CN86" s="43" t="str">
        <f t="shared" si="17"/>
        <v>CLUBE CORREIOSKg Adicional</v>
      </c>
      <c r="CO86" s="44" t="s">
        <v>9</v>
      </c>
      <c r="CP86" s="46" t="s">
        <v>63</v>
      </c>
      <c r="CQ86" s="45">
        <v>6.87</v>
      </c>
      <c r="CR86" s="45">
        <v>7.09</v>
      </c>
      <c r="CS86" s="45">
        <v>7.19</v>
      </c>
      <c r="CT86" s="45">
        <v>7.3</v>
      </c>
      <c r="CU86" s="45">
        <v>9.16</v>
      </c>
      <c r="CV86" s="45">
        <v>9.27</v>
      </c>
      <c r="CW86" s="45">
        <v>9.3699999999999992</v>
      </c>
      <c r="CX86" s="45">
        <v>9.3699999999999992</v>
      </c>
      <c r="CZ86" s="43" t="str">
        <f t="shared" si="13"/>
        <v>DIAMANTE 33.001 a 4.000</v>
      </c>
      <c r="DA86" s="44" t="s">
        <v>75</v>
      </c>
      <c r="DB86" s="46" t="s">
        <v>68</v>
      </c>
      <c r="DC86" s="45">
        <v>18.809999999999999</v>
      </c>
      <c r="DD86" s="45">
        <v>19.2</v>
      </c>
      <c r="DE86" s="45">
        <v>19.600000000000001</v>
      </c>
      <c r="DG86" s="43" t="str">
        <f t="shared" si="14"/>
        <v>DIAMANTE 1Coleta no mesmo dia7790-9Unitizador</v>
      </c>
      <c r="DH86" s="43" t="s">
        <v>66</v>
      </c>
      <c r="DI86" s="70" t="s">
        <v>71</v>
      </c>
      <c r="DJ86" s="22" t="s">
        <v>111</v>
      </c>
      <c r="DK86" s="61" t="s">
        <v>112</v>
      </c>
      <c r="DL86" s="25" t="s">
        <v>113</v>
      </c>
      <c r="DR86" s="43" t="str">
        <f t="shared" si="15"/>
        <v>Peso (g)</v>
      </c>
      <c r="DS86" s="44"/>
      <c r="DT86" s="44" t="s">
        <v>32</v>
      </c>
      <c r="DU86" s="45" t="s">
        <v>12</v>
      </c>
      <c r="DV86" s="45" t="s">
        <v>13</v>
      </c>
      <c r="DW86" s="45" t="s">
        <v>14</v>
      </c>
      <c r="DX86" s="45" t="s">
        <v>15</v>
      </c>
      <c r="DY86" s="45" t="s">
        <v>16</v>
      </c>
      <c r="DZ86" s="45" t="s">
        <v>17</v>
      </c>
      <c r="EA86" s="45" t="s">
        <v>18</v>
      </c>
      <c r="EB86" s="45" t="s">
        <v>19</v>
      </c>
      <c r="EC86" s="45" t="s">
        <v>20</v>
      </c>
      <c r="ED86" s="45" t="s">
        <v>21</v>
      </c>
      <c r="EE86" s="45" t="s">
        <v>22</v>
      </c>
      <c r="EF86" s="45" t="s">
        <v>23</v>
      </c>
      <c r="EG86" s="45" t="s">
        <v>24</v>
      </c>
      <c r="EH86" s="45" t="s">
        <v>25</v>
      </c>
      <c r="EI86" s="45" t="s">
        <v>26</v>
      </c>
      <c r="EJ86" s="45" t="s">
        <v>27</v>
      </c>
      <c r="EL86" s="43" t="str">
        <f t="shared" si="16"/>
        <v>DIAMANTE 34.001 a 5.000</v>
      </c>
      <c r="EM86" s="44" t="s">
        <v>75</v>
      </c>
      <c r="EN86" s="44" t="s">
        <v>70</v>
      </c>
      <c r="EO86" s="45">
        <v>19.07</v>
      </c>
      <c r="EP86" s="45">
        <v>20.34</v>
      </c>
      <c r="EQ86" s="45">
        <v>20.66</v>
      </c>
      <c r="ER86" s="45">
        <v>20.39</v>
      </c>
      <c r="ES86" s="45">
        <v>23.81</v>
      </c>
      <c r="ET86" s="45">
        <v>26.72</v>
      </c>
      <c r="EU86" s="45">
        <v>31</v>
      </c>
      <c r="EV86" s="45">
        <v>36.04</v>
      </c>
      <c r="EW86" s="45">
        <v>34.520000000000003</v>
      </c>
      <c r="EX86" s="45">
        <v>39.369999999999997</v>
      </c>
      <c r="EY86" s="45">
        <v>54.79</v>
      </c>
      <c r="EZ86" s="45">
        <v>70.39</v>
      </c>
    </row>
    <row r="87" spans="4:156" ht="25.5" x14ac:dyDescent="0.25">
      <c r="D87" s="43" t="str">
        <f t="shared" si="9"/>
        <v>DIAMANTE 30 a 300</v>
      </c>
      <c r="E87" s="44" t="s">
        <v>75</v>
      </c>
      <c r="F87" s="44" t="s">
        <v>40</v>
      </c>
      <c r="G87" s="45">
        <v>6.65</v>
      </c>
      <c r="H87" s="45">
        <v>6.8</v>
      </c>
      <c r="I87" s="45">
        <v>6.93</v>
      </c>
      <c r="J87" s="45">
        <v>7.08</v>
      </c>
      <c r="K87" s="45">
        <v>13.05</v>
      </c>
      <c r="L87" s="45">
        <v>13.35</v>
      </c>
      <c r="M87" s="45">
        <v>13.63</v>
      </c>
      <c r="N87" s="45">
        <v>14.5</v>
      </c>
      <c r="O87" s="45">
        <v>19.829999999999998</v>
      </c>
      <c r="P87" s="45">
        <v>27.76</v>
      </c>
      <c r="Q87" s="45">
        <v>35.69</v>
      </c>
      <c r="R87" s="45">
        <v>41.64</v>
      </c>
      <c r="S87" s="45">
        <v>26.4</v>
      </c>
      <c r="T87" s="45">
        <v>33.72</v>
      </c>
      <c r="U87" s="45">
        <v>40.700000000000003</v>
      </c>
      <c r="V87" s="45">
        <v>46.68</v>
      </c>
      <c r="W87" s="45">
        <v>31.43</v>
      </c>
      <c r="X87" s="45">
        <v>40.14</v>
      </c>
      <c r="Y87" s="45">
        <v>48.45</v>
      </c>
      <c r="Z87" s="45">
        <v>55.57</v>
      </c>
      <c r="AB87" s="43" t="str">
        <f t="shared" si="10"/>
        <v>DIAMANTE 35.001 a 6.000</v>
      </c>
      <c r="AC87" s="44" t="s">
        <v>75</v>
      </c>
      <c r="AD87" s="44" t="s">
        <v>76</v>
      </c>
      <c r="AE87" s="45">
        <v>20.12</v>
      </c>
      <c r="AF87" s="45">
        <v>20.97</v>
      </c>
      <c r="AG87" s="45">
        <v>21.19</v>
      </c>
      <c r="AH87" s="45">
        <v>21.4</v>
      </c>
      <c r="AI87" s="45">
        <v>26.23</v>
      </c>
      <c r="AJ87" s="45">
        <v>30.17</v>
      </c>
      <c r="AK87" s="45">
        <v>34.44</v>
      </c>
      <c r="AL87" s="45">
        <v>42.64</v>
      </c>
      <c r="AM87" s="45">
        <v>34.22</v>
      </c>
      <c r="AN87" s="45">
        <v>39.28</v>
      </c>
      <c r="AO87" s="45">
        <v>53.76</v>
      </c>
      <c r="AP87" s="45">
        <v>69.14</v>
      </c>
      <c r="AQ87" s="45">
        <v>39.79</v>
      </c>
      <c r="AR87" s="45">
        <v>45.67</v>
      </c>
      <c r="AS87" s="45">
        <v>62.51</v>
      </c>
      <c r="AT87" s="45">
        <v>80.39</v>
      </c>
      <c r="BP87" s="43" t="str">
        <f t="shared" si="11"/>
        <v>DIAMANTE 30 a 300</v>
      </c>
      <c r="BQ87" s="44" t="s">
        <v>75</v>
      </c>
      <c r="BR87" s="44" t="s">
        <v>40</v>
      </c>
      <c r="BS87" s="45">
        <v>25.2</v>
      </c>
      <c r="BT87" s="45">
        <v>25.74</v>
      </c>
      <c r="BU87" s="45">
        <v>26.27</v>
      </c>
      <c r="BV87" s="45">
        <v>26.81</v>
      </c>
      <c r="BW87" s="45">
        <v>27.95</v>
      </c>
      <c r="BX87" s="45">
        <v>28.24</v>
      </c>
      <c r="BY87" s="45">
        <v>28.53</v>
      </c>
      <c r="BZ87" s="45">
        <v>28.81</v>
      </c>
      <c r="CA87" s="45">
        <v>40.74</v>
      </c>
      <c r="CB87" s="45">
        <v>63.26</v>
      </c>
      <c r="CC87" s="45">
        <v>76.95</v>
      </c>
      <c r="CD87" s="45">
        <v>90.64</v>
      </c>
      <c r="CE87" s="45">
        <v>52.41</v>
      </c>
      <c r="CF87" s="45">
        <v>69.81</v>
      </c>
      <c r="CG87" s="45">
        <v>80.91</v>
      </c>
      <c r="CH87" s="45">
        <v>92.01</v>
      </c>
      <c r="CI87" s="45">
        <v>62.4</v>
      </c>
      <c r="CJ87" s="45">
        <v>83.11</v>
      </c>
      <c r="CK87" s="45">
        <v>96.32</v>
      </c>
      <c r="CL87" s="45">
        <v>109.54</v>
      </c>
      <c r="CZ87" s="43" t="str">
        <f t="shared" si="13"/>
        <v>DIAMANTE 34.001 a 5.000</v>
      </c>
      <c r="DA87" s="44" t="s">
        <v>75</v>
      </c>
      <c r="DB87" s="46" t="s">
        <v>70</v>
      </c>
      <c r="DC87" s="45">
        <v>20.71</v>
      </c>
      <c r="DD87" s="45">
        <v>21.14</v>
      </c>
      <c r="DE87" s="45">
        <v>21.58</v>
      </c>
      <c r="DG87" s="43" t="str">
        <f t="shared" si="14"/>
        <v>ServiçoCódigoQtde de objetos</v>
      </c>
      <c r="DI87" s="28" t="s">
        <v>34</v>
      </c>
      <c r="DJ87" s="28" t="s">
        <v>35</v>
      </c>
      <c r="DK87" s="29" t="s">
        <v>36</v>
      </c>
      <c r="DL87" s="30" t="s">
        <v>37</v>
      </c>
      <c r="DR87" s="43" t="str">
        <f t="shared" si="15"/>
        <v>DIAMANTE 30 a 300</v>
      </c>
      <c r="DS87" s="44" t="s">
        <v>75</v>
      </c>
      <c r="DT87" s="44" t="s">
        <v>40</v>
      </c>
      <c r="DU87" s="45">
        <v>6.51</v>
      </c>
      <c r="DV87" s="45">
        <v>6.65</v>
      </c>
      <c r="DW87" s="45">
        <v>6.78</v>
      </c>
      <c r="DX87" s="45">
        <v>6.93</v>
      </c>
      <c r="DY87" s="45">
        <v>12.94</v>
      </c>
      <c r="DZ87" s="45">
        <v>13.22</v>
      </c>
      <c r="EA87" s="45">
        <v>13.5</v>
      </c>
      <c r="EB87" s="45">
        <v>14.37</v>
      </c>
      <c r="EC87" s="45">
        <v>19.75</v>
      </c>
      <c r="ED87" s="45">
        <v>27.74</v>
      </c>
      <c r="EE87" s="45">
        <v>35.67</v>
      </c>
      <c r="EF87" s="45">
        <v>41.6</v>
      </c>
      <c r="EG87" s="45">
        <v>31.33</v>
      </c>
      <c r="EH87" s="45">
        <v>40.11</v>
      </c>
      <c r="EI87" s="45">
        <v>48.42</v>
      </c>
      <c r="EJ87" s="45">
        <v>55.52</v>
      </c>
      <c r="EL87" s="43" t="str">
        <f t="shared" si="16"/>
        <v>DIAMANTE 35.001 a 6.000</v>
      </c>
      <c r="EM87" s="44" t="s">
        <v>75</v>
      </c>
      <c r="EN87" s="44" t="s">
        <v>76</v>
      </c>
      <c r="EO87" s="45">
        <v>20.12</v>
      </c>
      <c r="EP87" s="45">
        <v>20.72</v>
      </c>
      <c r="EQ87" s="45">
        <v>20.87</v>
      </c>
      <c r="ER87" s="45">
        <v>21.33</v>
      </c>
      <c r="ES87" s="45">
        <v>26.17</v>
      </c>
      <c r="ET87" s="45">
        <v>30.07</v>
      </c>
      <c r="EU87" s="45">
        <v>33.619999999999997</v>
      </c>
      <c r="EV87" s="45">
        <v>42.33</v>
      </c>
      <c r="EW87" s="45">
        <v>39.68</v>
      </c>
      <c r="EX87" s="45">
        <v>45.52</v>
      </c>
      <c r="EY87" s="45">
        <v>62.51</v>
      </c>
      <c r="EZ87" s="45">
        <v>80.39</v>
      </c>
    </row>
    <row r="88" spans="4:156" x14ac:dyDescent="0.25">
      <c r="D88" s="43" t="str">
        <f t="shared" si="9"/>
        <v>DIAMANTE 3301 a 500</v>
      </c>
      <c r="E88" s="44" t="s">
        <v>75</v>
      </c>
      <c r="F88" s="44" t="s">
        <v>49</v>
      </c>
      <c r="G88" s="45">
        <v>7.45</v>
      </c>
      <c r="H88" s="45">
        <v>7.6</v>
      </c>
      <c r="I88" s="45">
        <v>7.77</v>
      </c>
      <c r="J88" s="45">
        <v>7.92</v>
      </c>
      <c r="K88" s="45">
        <v>13.53</v>
      </c>
      <c r="L88" s="45">
        <v>13.83</v>
      </c>
      <c r="M88" s="45">
        <v>14.12</v>
      </c>
      <c r="N88" s="45">
        <v>15.03</v>
      </c>
      <c r="O88" s="45">
        <v>20.66</v>
      </c>
      <c r="P88" s="45">
        <v>28.93</v>
      </c>
      <c r="Q88" s="45">
        <v>37.18</v>
      </c>
      <c r="R88" s="45">
        <v>43.37</v>
      </c>
      <c r="S88" s="45">
        <v>27.1</v>
      </c>
      <c r="T88" s="45">
        <v>34.69</v>
      </c>
      <c r="U88" s="45">
        <v>41.95</v>
      </c>
      <c r="V88" s="45">
        <v>48.13</v>
      </c>
      <c r="W88" s="45">
        <v>32.26</v>
      </c>
      <c r="X88" s="45">
        <v>41.3</v>
      </c>
      <c r="Y88" s="45">
        <v>49.94</v>
      </c>
      <c r="Z88" s="45">
        <v>57.3</v>
      </c>
      <c r="AB88" s="43" t="str">
        <f t="shared" si="10"/>
        <v>DIAMANTE 36.001 a 7.000</v>
      </c>
      <c r="AC88" s="44" t="s">
        <v>75</v>
      </c>
      <c r="AD88" s="44" t="s">
        <v>82</v>
      </c>
      <c r="AE88" s="45">
        <v>21.25</v>
      </c>
      <c r="AF88" s="45">
        <v>22.15</v>
      </c>
      <c r="AG88" s="45">
        <v>22.38</v>
      </c>
      <c r="AH88" s="45">
        <v>22.6</v>
      </c>
      <c r="AI88" s="45">
        <v>28.97</v>
      </c>
      <c r="AJ88" s="45">
        <v>33.32</v>
      </c>
      <c r="AK88" s="45">
        <v>38.020000000000003</v>
      </c>
      <c r="AL88" s="45">
        <v>47.08</v>
      </c>
      <c r="AM88" s="45">
        <v>36.57</v>
      </c>
      <c r="AN88" s="45">
        <v>41.97</v>
      </c>
      <c r="AO88" s="45">
        <v>56.85</v>
      </c>
      <c r="AP88" s="45">
        <v>72.95</v>
      </c>
      <c r="AQ88" s="45">
        <v>42.52</v>
      </c>
      <c r="AR88" s="45">
        <v>48.8</v>
      </c>
      <c r="AS88" s="45">
        <v>66.099999999999994</v>
      </c>
      <c r="AT88" s="45">
        <v>84.83</v>
      </c>
      <c r="BP88" s="43" t="str">
        <f t="shared" si="11"/>
        <v>DIAMANTE 3301 a 500</v>
      </c>
      <c r="BQ88" s="44" t="s">
        <v>75</v>
      </c>
      <c r="BR88" s="44" t="s">
        <v>49</v>
      </c>
      <c r="BS88" s="45">
        <v>26.1</v>
      </c>
      <c r="BT88" s="45">
        <v>26.66</v>
      </c>
      <c r="BU88" s="45">
        <v>27.21</v>
      </c>
      <c r="BV88" s="45">
        <v>27.77</v>
      </c>
      <c r="BW88" s="45">
        <v>29.57</v>
      </c>
      <c r="BX88" s="45">
        <v>29.87</v>
      </c>
      <c r="BY88" s="45">
        <v>30.18</v>
      </c>
      <c r="BZ88" s="45">
        <v>30.49</v>
      </c>
      <c r="CA88" s="45">
        <v>43.51</v>
      </c>
      <c r="CB88" s="45">
        <v>66.5</v>
      </c>
      <c r="CC88" s="45">
        <v>80.930000000000007</v>
      </c>
      <c r="CD88" s="45">
        <v>95.37</v>
      </c>
      <c r="CE88" s="45">
        <v>54.26</v>
      </c>
      <c r="CF88" s="45">
        <v>71.09</v>
      </c>
      <c r="CG88" s="45">
        <v>82.42</v>
      </c>
      <c r="CH88" s="45">
        <v>93.73</v>
      </c>
      <c r="CI88" s="45">
        <v>64.59</v>
      </c>
      <c r="CJ88" s="45">
        <v>84.63</v>
      </c>
      <c r="CK88" s="45">
        <v>98.11</v>
      </c>
      <c r="CL88" s="45">
        <v>111.59</v>
      </c>
      <c r="CZ88" s="43" t="str">
        <f t="shared" si="13"/>
        <v>DIAMANTE 35.001 a 6.000</v>
      </c>
      <c r="DA88" s="44" t="s">
        <v>75</v>
      </c>
      <c r="DB88" s="46" t="s">
        <v>76</v>
      </c>
      <c r="DC88" s="45">
        <v>24.13</v>
      </c>
      <c r="DD88" s="45">
        <v>24.62</v>
      </c>
      <c r="DE88" s="45">
        <v>25.15</v>
      </c>
      <c r="DG88" s="43" t="str">
        <f t="shared" si="14"/>
        <v>DIAMANTE 2Coleta Agendada7789-50 a 10</v>
      </c>
      <c r="DH88" s="43" t="s">
        <v>69</v>
      </c>
      <c r="DI88" s="70" t="s">
        <v>43</v>
      </c>
      <c r="DJ88" s="68" t="s">
        <v>44</v>
      </c>
      <c r="DK88" s="59" t="s">
        <v>45</v>
      </c>
      <c r="DL88" s="22">
        <v>12.69</v>
      </c>
      <c r="DR88" s="43" t="str">
        <f t="shared" si="15"/>
        <v>DIAMANTE 3301 a 500</v>
      </c>
      <c r="DS88" s="44" t="s">
        <v>75</v>
      </c>
      <c r="DT88" s="44" t="s">
        <v>49</v>
      </c>
      <c r="DU88" s="45">
        <v>7.43</v>
      </c>
      <c r="DV88" s="45">
        <v>7.59</v>
      </c>
      <c r="DW88" s="45">
        <v>7.75</v>
      </c>
      <c r="DX88" s="45">
        <v>7.9</v>
      </c>
      <c r="DY88" s="45">
        <v>13.52</v>
      </c>
      <c r="DZ88" s="45">
        <v>13.82</v>
      </c>
      <c r="EA88" s="45">
        <v>14.11</v>
      </c>
      <c r="EB88" s="45">
        <v>15.02</v>
      </c>
      <c r="EC88" s="45">
        <v>20.65</v>
      </c>
      <c r="ED88" s="45">
        <v>28.93</v>
      </c>
      <c r="EE88" s="45">
        <v>37.18</v>
      </c>
      <c r="EF88" s="45">
        <v>43.37</v>
      </c>
      <c r="EG88" s="45">
        <v>32.25</v>
      </c>
      <c r="EH88" s="45">
        <v>41.3</v>
      </c>
      <c r="EI88" s="45">
        <v>49.94</v>
      </c>
      <c r="EJ88" s="45">
        <v>57.29</v>
      </c>
      <c r="EL88" s="43" t="str">
        <f t="shared" si="16"/>
        <v>DIAMANTE 36.001 a 7.000</v>
      </c>
      <c r="EM88" s="44" t="s">
        <v>75</v>
      </c>
      <c r="EN88" s="44" t="s">
        <v>82</v>
      </c>
      <c r="EO88" s="45">
        <v>21.25</v>
      </c>
      <c r="EP88" s="45">
        <v>21.85</v>
      </c>
      <c r="EQ88" s="45">
        <v>22.03</v>
      </c>
      <c r="ER88" s="45">
        <v>22.53</v>
      </c>
      <c r="ES88" s="45">
        <v>28.89</v>
      </c>
      <c r="ET88" s="45">
        <v>33.18</v>
      </c>
      <c r="EU88" s="45">
        <v>37.049999999999997</v>
      </c>
      <c r="EV88" s="45">
        <v>46.71</v>
      </c>
      <c r="EW88" s="45">
        <v>42.4</v>
      </c>
      <c r="EX88" s="45">
        <v>48.63</v>
      </c>
      <c r="EY88" s="45">
        <v>66.099999999999994</v>
      </c>
      <c r="EZ88" s="45">
        <v>84.83</v>
      </c>
    </row>
    <row r="89" spans="4:156" x14ac:dyDescent="0.25">
      <c r="D89" s="43" t="str">
        <f t="shared" si="9"/>
        <v>DIAMANTE 3501 a 1.000</v>
      </c>
      <c r="E89" s="44" t="s">
        <v>75</v>
      </c>
      <c r="F89" s="44" t="s">
        <v>50</v>
      </c>
      <c r="G89" s="45">
        <v>7.99</v>
      </c>
      <c r="H89" s="45">
        <v>8.15</v>
      </c>
      <c r="I89" s="45">
        <v>8.32</v>
      </c>
      <c r="J89" s="45">
        <v>8.5</v>
      </c>
      <c r="K89" s="45">
        <v>15.08</v>
      </c>
      <c r="L89" s="45">
        <v>15.25</v>
      </c>
      <c r="M89" s="45">
        <v>15.41</v>
      </c>
      <c r="N89" s="45">
        <v>15.55</v>
      </c>
      <c r="O89" s="45">
        <v>21.49</v>
      </c>
      <c r="P89" s="45">
        <v>30.1</v>
      </c>
      <c r="Q89" s="45">
        <v>38.69</v>
      </c>
      <c r="R89" s="45">
        <v>45.14</v>
      </c>
      <c r="S89" s="45">
        <v>27.8</v>
      </c>
      <c r="T89" s="45">
        <v>35.67</v>
      </c>
      <c r="U89" s="45">
        <v>43.21</v>
      </c>
      <c r="V89" s="45">
        <v>49.59</v>
      </c>
      <c r="W89" s="45">
        <v>33.090000000000003</v>
      </c>
      <c r="X89" s="45">
        <v>42.46</v>
      </c>
      <c r="Y89" s="45">
        <v>51.44</v>
      </c>
      <c r="Z89" s="45">
        <v>59.04</v>
      </c>
      <c r="AB89" s="43" t="str">
        <f t="shared" si="10"/>
        <v>DIAMANTE 37.001 a 8.000</v>
      </c>
      <c r="AC89" s="44" t="s">
        <v>75</v>
      </c>
      <c r="AD89" s="44" t="s">
        <v>86</v>
      </c>
      <c r="AE89" s="45">
        <v>22.32</v>
      </c>
      <c r="AF89" s="45">
        <v>23.28</v>
      </c>
      <c r="AG89" s="45">
        <v>23.51</v>
      </c>
      <c r="AH89" s="45">
        <v>23.76</v>
      </c>
      <c r="AI89" s="45">
        <v>31.56</v>
      </c>
      <c r="AJ89" s="45">
        <v>36.29</v>
      </c>
      <c r="AK89" s="45">
        <v>41.41</v>
      </c>
      <c r="AL89" s="45">
        <v>51.27</v>
      </c>
      <c r="AM89" s="45">
        <v>47.12</v>
      </c>
      <c r="AN89" s="45">
        <v>52.86</v>
      </c>
      <c r="AO89" s="45">
        <v>68.099999999999994</v>
      </c>
      <c r="AP89" s="45">
        <v>84.91</v>
      </c>
      <c r="AQ89" s="45">
        <v>54.79</v>
      </c>
      <c r="AR89" s="45">
        <v>61.47</v>
      </c>
      <c r="AS89" s="45">
        <v>79.180000000000007</v>
      </c>
      <c r="AT89" s="45">
        <v>98.73</v>
      </c>
      <c r="BP89" s="43" t="str">
        <f t="shared" si="11"/>
        <v>DIAMANTE 3501 a 1.000</v>
      </c>
      <c r="BQ89" s="44" t="s">
        <v>75</v>
      </c>
      <c r="BR89" s="44" t="s">
        <v>50</v>
      </c>
      <c r="BS89" s="45">
        <v>26.99</v>
      </c>
      <c r="BT89" s="45">
        <v>27.57</v>
      </c>
      <c r="BU89" s="45">
        <v>28.14</v>
      </c>
      <c r="BV89" s="45">
        <v>28.72</v>
      </c>
      <c r="BW89" s="45">
        <v>31.19</v>
      </c>
      <c r="BX89" s="45">
        <v>31.51</v>
      </c>
      <c r="BY89" s="45">
        <v>31.83</v>
      </c>
      <c r="BZ89" s="45">
        <v>32.15</v>
      </c>
      <c r="CA89" s="45">
        <v>46.27</v>
      </c>
      <c r="CB89" s="45">
        <v>69.75</v>
      </c>
      <c r="CC89" s="45">
        <v>84.92</v>
      </c>
      <c r="CD89" s="45">
        <v>100.09</v>
      </c>
      <c r="CE89" s="45">
        <v>56.1</v>
      </c>
      <c r="CF89" s="45">
        <v>72.37</v>
      </c>
      <c r="CG89" s="45">
        <v>83.92</v>
      </c>
      <c r="CH89" s="45">
        <v>95.46</v>
      </c>
      <c r="CI89" s="45">
        <v>66.790000000000006</v>
      </c>
      <c r="CJ89" s="45">
        <v>86.16</v>
      </c>
      <c r="CK89" s="45">
        <v>99.9</v>
      </c>
      <c r="CL89" s="45">
        <v>113.64</v>
      </c>
      <c r="CZ89" s="43" t="str">
        <f t="shared" si="13"/>
        <v>DIAMANTE 36.001 a 7.000</v>
      </c>
      <c r="DA89" s="44" t="s">
        <v>75</v>
      </c>
      <c r="DB89" s="46" t="s">
        <v>82</v>
      </c>
      <c r="DC89" s="45">
        <v>28.69</v>
      </c>
      <c r="DD89" s="45">
        <v>29.28</v>
      </c>
      <c r="DE89" s="45">
        <v>29.9</v>
      </c>
      <c r="DG89" s="43" t="str">
        <f t="shared" si="14"/>
        <v>DIAMANTE 2Coleta Agendada7789-5Mais de 10</v>
      </c>
      <c r="DH89" s="43" t="s">
        <v>69</v>
      </c>
      <c r="DI89" s="70" t="s">
        <v>43</v>
      </c>
      <c r="DJ89" s="68" t="s">
        <v>44</v>
      </c>
      <c r="DK89" s="61" t="s">
        <v>52</v>
      </c>
      <c r="DL89" s="22">
        <v>0</v>
      </c>
      <c r="DR89" s="43" t="str">
        <f t="shared" si="15"/>
        <v>DIAMANTE 3501 a 1.000</v>
      </c>
      <c r="DS89" s="44" t="s">
        <v>75</v>
      </c>
      <c r="DT89" s="44" t="s">
        <v>50</v>
      </c>
      <c r="DU89" s="45">
        <v>8</v>
      </c>
      <c r="DV89" s="45">
        <v>8.16</v>
      </c>
      <c r="DW89" s="45">
        <v>8.33</v>
      </c>
      <c r="DX89" s="45">
        <v>8.51</v>
      </c>
      <c r="DY89" s="45">
        <v>15.09</v>
      </c>
      <c r="DZ89" s="45">
        <v>15.26</v>
      </c>
      <c r="EA89" s="45">
        <v>15.42</v>
      </c>
      <c r="EB89" s="45">
        <v>15.56</v>
      </c>
      <c r="EC89" s="45">
        <v>21.5</v>
      </c>
      <c r="ED89" s="45">
        <v>30.1</v>
      </c>
      <c r="EE89" s="45">
        <v>38.69</v>
      </c>
      <c r="EF89" s="45">
        <v>45.14</v>
      </c>
      <c r="EG89" s="45">
        <v>33.1</v>
      </c>
      <c r="EH89" s="45">
        <v>42.46</v>
      </c>
      <c r="EI89" s="45">
        <v>51.44</v>
      </c>
      <c r="EJ89" s="45">
        <v>59.04</v>
      </c>
      <c r="EL89" s="43" t="str">
        <f t="shared" si="16"/>
        <v>DIAMANTE 37.001 a 8.000</v>
      </c>
      <c r="EM89" s="44" t="s">
        <v>75</v>
      </c>
      <c r="EN89" s="44" t="s">
        <v>86</v>
      </c>
      <c r="EO89" s="45">
        <v>22.32</v>
      </c>
      <c r="EP89" s="45">
        <v>23.06</v>
      </c>
      <c r="EQ89" s="45">
        <v>23.25</v>
      </c>
      <c r="ER89" s="45">
        <v>23.71</v>
      </c>
      <c r="ES89" s="45">
        <v>31.5</v>
      </c>
      <c r="ET89" s="45">
        <v>36.19</v>
      </c>
      <c r="EU89" s="45">
        <v>40.68</v>
      </c>
      <c r="EV89" s="45">
        <v>50.99</v>
      </c>
      <c r="EW89" s="45">
        <v>54.68</v>
      </c>
      <c r="EX89" s="45">
        <v>61.32</v>
      </c>
      <c r="EY89" s="45">
        <v>79.180000000000007</v>
      </c>
      <c r="EZ89" s="45">
        <v>98.73</v>
      </c>
    </row>
    <row r="90" spans="4:156" x14ac:dyDescent="0.25">
      <c r="D90" s="43" t="str">
        <f t="shared" si="9"/>
        <v>DIAMANTE 31.001 a 2.000</v>
      </c>
      <c r="E90" s="44" t="s">
        <v>75</v>
      </c>
      <c r="F90" s="44" t="s">
        <v>55</v>
      </c>
      <c r="G90" s="45">
        <v>10.029999999999999</v>
      </c>
      <c r="H90" s="45">
        <v>10.24</v>
      </c>
      <c r="I90" s="45">
        <v>10.46</v>
      </c>
      <c r="J90" s="45">
        <v>10.67</v>
      </c>
      <c r="K90" s="45">
        <v>16.64</v>
      </c>
      <c r="L90" s="45">
        <v>16.82</v>
      </c>
      <c r="M90" s="45">
        <v>16.98</v>
      </c>
      <c r="N90" s="45">
        <v>17.16</v>
      </c>
      <c r="O90" s="45">
        <v>25.91</v>
      </c>
      <c r="P90" s="45">
        <v>36.28</v>
      </c>
      <c r="Q90" s="45">
        <v>46.64</v>
      </c>
      <c r="R90" s="45">
        <v>54.41</v>
      </c>
      <c r="S90" s="45">
        <v>34.75</v>
      </c>
      <c r="T90" s="45">
        <v>44.12</v>
      </c>
      <c r="U90" s="45">
        <v>53.14</v>
      </c>
      <c r="V90" s="45">
        <v>60.65</v>
      </c>
      <c r="W90" s="45">
        <v>41.37</v>
      </c>
      <c r="X90" s="45">
        <v>52.52</v>
      </c>
      <c r="Y90" s="45">
        <v>63.26</v>
      </c>
      <c r="Z90" s="45">
        <v>72.209999999999994</v>
      </c>
      <c r="AB90" s="43" t="str">
        <f t="shared" si="10"/>
        <v>DIAMANTE 38.001 a 9.000</v>
      </c>
      <c r="AC90" s="44" t="s">
        <v>75</v>
      </c>
      <c r="AD90" s="44" t="s">
        <v>91</v>
      </c>
      <c r="AE90" s="45">
        <v>22.98</v>
      </c>
      <c r="AF90" s="45">
        <v>23.96</v>
      </c>
      <c r="AG90" s="45">
        <v>24.21</v>
      </c>
      <c r="AH90" s="45">
        <v>24.45</v>
      </c>
      <c r="AI90" s="45">
        <v>33.11</v>
      </c>
      <c r="AJ90" s="45">
        <v>38.08</v>
      </c>
      <c r="AK90" s="45">
        <v>43.46</v>
      </c>
      <c r="AL90" s="45">
        <v>53.81</v>
      </c>
      <c r="AM90" s="45">
        <v>48.46</v>
      </c>
      <c r="AN90" s="45">
        <v>54.39</v>
      </c>
      <c r="AO90" s="45">
        <v>69.84</v>
      </c>
      <c r="AP90" s="45">
        <v>87.07</v>
      </c>
      <c r="AQ90" s="45">
        <v>56.35</v>
      </c>
      <c r="AR90" s="45">
        <v>63.25</v>
      </c>
      <c r="AS90" s="45">
        <v>81.209999999999994</v>
      </c>
      <c r="AT90" s="45">
        <v>101.24</v>
      </c>
      <c r="BP90" s="43" t="str">
        <f t="shared" si="11"/>
        <v>DIAMANTE 31.001 a 2.000</v>
      </c>
      <c r="BQ90" s="44" t="s">
        <v>75</v>
      </c>
      <c r="BR90" s="44" t="s">
        <v>55</v>
      </c>
      <c r="BS90" s="45">
        <v>29.86</v>
      </c>
      <c r="BT90" s="45">
        <v>30.5</v>
      </c>
      <c r="BU90" s="45">
        <v>31.14</v>
      </c>
      <c r="BV90" s="45">
        <v>31.78</v>
      </c>
      <c r="BW90" s="45">
        <v>34.33</v>
      </c>
      <c r="BX90" s="45">
        <v>34.69</v>
      </c>
      <c r="BY90" s="45">
        <v>35.049999999999997</v>
      </c>
      <c r="BZ90" s="45">
        <v>35.4</v>
      </c>
      <c r="CA90" s="45">
        <v>55.43</v>
      </c>
      <c r="CB90" s="45">
        <v>83.97</v>
      </c>
      <c r="CC90" s="45">
        <v>102.43</v>
      </c>
      <c r="CD90" s="45">
        <v>120.89</v>
      </c>
      <c r="CE90" s="45">
        <v>67.569999999999993</v>
      </c>
      <c r="CF90" s="45">
        <v>91.13</v>
      </c>
      <c r="CG90" s="45">
        <v>106.6</v>
      </c>
      <c r="CH90" s="45">
        <v>122.07</v>
      </c>
      <c r="CI90" s="45">
        <v>80.430000000000007</v>
      </c>
      <c r="CJ90" s="45">
        <v>108.49</v>
      </c>
      <c r="CK90" s="45">
        <v>126.9</v>
      </c>
      <c r="CL90" s="45">
        <v>145.31</v>
      </c>
      <c r="CZ90" s="43" t="str">
        <f t="shared" si="13"/>
        <v>DIAMANTE 37.001 a 8.000</v>
      </c>
      <c r="DA90" s="44" t="s">
        <v>75</v>
      </c>
      <c r="DB90" s="46" t="s">
        <v>86</v>
      </c>
      <c r="DC90" s="45">
        <v>37.049999999999997</v>
      </c>
      <c r="DD90" s="45">
        <v>37.81</v>
      </c>
      <c r="DE90" s="45">
        <v>38.61</v>
      </c>
      <c r="DG90" s="43" t="str">
        <f t="shared" si="14"/>
        <v>DIAMANTE 2Coleta Agendada7788-70 a 10</v>
      </c>
      <c r="DH90" s="43" t="s">
        <v>69</v>
      </c>
      <c r="DI90" s="70" t="s">
        <v>43</v>
      </c>
      <c r="DJ90" s="25" t="s">
        <v>57</v>
      </c>
      <c r="DK90" s="59" t="s">
        <v>45</v>
      </c>
      <c r="DL90" s="22">
        <v>12.69</v>
      </c>
      <c r="DR90" s="43" t="str">
        <f t="shared" si="15"/>
        <v>DIAMANTE 31.001 a 2.000</v>
      </c>
      <c r="DS90" s="44" t="s">
        <v>75</v>
      </c>
      <c r="DT90" s="44" t="s">
        <v>55</v>
      </c>
      <c r="DU90" s="45">
        <v>10.55</v>
      </c>
      <c r="DV90" s="45">
        <v>10.78</v>
      </c>
      <c r="DW90" s="45">
        <v>11.01</v>
      </c>
      <c r="DX90" s="45">
        <v>11.24</v>
      </c>
      <c r="DY90" s="45">
        <v>17.02</v>
      </c>
      <c r="DZ90" s="45">
        <v>17.2</v>
      </c>
      <c r="EA90" s="45">
        <v>17.37</v>
      </c>
      <c r="EB90" s="45">
        <v>17.55</v>
      </c>
      <c r="EC90" s="45">
        <v>26.18</v>
      </c>
      <c r="ED90" s="45">
        <v>36.33</v>
      </c>
      <c r="EE90" s="45">
        <v>46.71</v>
      </c>
      <c r="EF90" s="45">
        <v>54.55</v>
      </c>
      <c r="EG90" s="45">
        <v>41.69</v>
      </c>
      <c r="EH90" s="45">
        <v>52.63</v>
      </c>
      <c r="EI90" s="45">
        <v>63.36</v>
      </c>
      <c r="EJ90" s="45">
        <v>72.37</v>
      </c>
      <c r="EL90" s="43" t="str">
        <f t="shared" si="16"/>
        <v>DIAMANTE 38.001 a 9.000</v>
      </c>
      <c r="EM90" s="44" t="s">
        <v>75</v>
      </c>
      <c r="EN90" s="44" t="s">
        <v>91</v>
      </c>
      <c r="EO90" s="45">
        <v>22.98</v>
      </c>
      <c r="EP90" s="45">
        <v>23.71</v>
      </c>
      <c r="EQ90" s="45">
        <v>23.89</v>
      </c>
      <c r="ER90" s="45">
        <v>24.38</v>
      </c>
      <c r="ES90" s="45">
        <v>33.04</v>
      </c>
      <c r="ET90" s="45">
        <v>37.96</v>
      </c>
      <c r="EU90" s="45">
        <v>42.55</v>
      </c>
      <c r="EV90" s="45">
        <v>53.46</v>
      </c>
      <c r="EW90" s="45">
        <v>56.22</v>
      </c>
      <c r="EX90" s="45">
        <v>63.06</v>
      </c>
      <c r="EY90" s="45">
        <v>81.209999999999994</v>
      </c>
      <c r="EZ90" s="45">
        <v>101.24</v>
      </c>
    </row>
    <row r="91" spans="4:156" x14ac:dyDescent="0.25">
      <c r="D91" s="43" t="str">
        <f t="shared" si="9"/>
        <v>DIAMANTE 32.001 a 3.000</v>
      </c>
      <c r="E91" s="44" t="s">
        <v>75</v>
      </c>
      <c r="F91" s="44" t="s">
        <v>62</v>
      </c>
      <c r="G91" s="45">
        <v>11.17</v>
      </c>
      <c r="H91" s="45">
        <v>11.42</v>
      </c>
      <c r="I91" s="45">
        <v>11.65</v>
      </c>
      <c r="J91" s="45">
        <v>11.89</v>
      </c>
      <c r="K91" s="45">
        <v>18.2</v>
      </c>
      <c r="L91" s="45">
        <v>18.38</v>
      </c>
      <c r="M91" s="45">
        <v>18.57</v>
      </c>
      <c r="N91" s="45">
        <v>18.760000000000002</v>
      </c>
      <c r="O91" s="45">
        <v>30.24</v>
      </c>
      <c r="P91" s="45">
        <v>40.840000000000003</v>
      </c>
      <c r="Q91" s="45">
        <v>57.47</v>
      </c>
      <c r="R91" s="45">
        <v>69.569999999999993</v>
      </c>
      <c r="S91" s="45">
        <v>41.65</v>
      </c>
      <c r="T91" s="45">
        <v>51.18</v>
      </c>
      <c r="U91" s="45">
        <v>65.47</v>
      </c>
      <c r="V91" s="45">
        <v>76.64</v>
      </c>
      <c r="W91" s="45">
        <v>49.58</v>
      </c>
      <c r="X91" s="45">
        <v>60.93</v>
      </c>
      <c r="Y91" s="45">
        <v>77.95</v>
      </c>
      <c r="Z91" s="45">
        <v>91.23</v>
      </c>
      <c r="AB91" s="43" t="str">
        <f t="shared" si="10"/>
        <v>DIAMANTE 39.001 a 10.000</v>
      </c>
      <c r="AC91" s="44" t="s">
        <v>75</v>
      </c>
      <c r="AD91" s="44" t="s">
        <v>95</v>
      </c>
      <c r="AE91" s="45">
        <v>23.44</v>
      </c>
      <c r="AF91" s="45">
        <v>24.44</v>
      </c>
      <c r="AG91" s="45">
        <v>24.68</v>
      </c>
      <c r="AH91" s="45">
        <v>24.93</v>
      </c>
      <c r="AI91" s="45">
        <v>34.22</v>
      </c>
      <c r="AJ91" s="45">
        <v>39.36</v>
      </c>
      <c r="AK91" s="45">
        <v>44.92</v>
      </c>
      <c r="AL91" s="45">
        <v>55.62</v>
      </c>
      <c r="AM91" s="45">
        <v>49.41</v>
      </c>
      <c r="AN91" s="45">
        <v>55.5</v>
      </c>
      <c r="AO91" s="45">
        <v>71.099999999999994</v>
      </c>
      <c r="AP91" s="45">
        <v>88.63</v>
      </c>
      <c r="AQ91" s="45">
        <v>57.46</v>
      </c>
      <c r="AR91" s="45">
        <v>64.53</v>
      </c>
      <c r="AS91" s="45">
        <v>82.67</v>
      </c>
      <c r="AT91" s="45">
        <v>103.06</v>
      </c>
      <c r="BP91" s="43" t="str">
        <f t="shared" si="11"/>
        <v>DIAMANTE 32.001 a 3.000</v>
      </c>
      <c r="BQ91" s="44" t="s">
        <v>75</v>
      </c>
      <c r="BR91" s="44" t="s">
        <v>62</v>
      </c>
      <c r="BS91" s="45">
        <v>32.909999999999997</v>
      </c>
      <c r="BT91" s="45">
        <v>33.619999999999997</v>
      </c>
      <c r="BU91" s="45">
        <v>34.32</v>
      </c>
      <c r="BV91" s="45">
        <v>35.01</v>
      </c>
      <c r="BW91" s="45">
        <v>37.76</v>
      </c>
      <c r="BX91" s="45">
        <v>38.15</v>
      </c>
      <c r="BY91" s="45">
        <v>38.54</v>
      </c>
      <c r="BZ91" s="45">
        <v>38.93</v>
      </c>
      <c r="CA91" s="45">
        <v>65.17</v>
      </c>
      <c r="CB91" s="45">
        <v>98.09</v>
      </c>
      <c r="CC91" s="45">
        <v>119.7</v>
      </c>
      <c r="CD91" s="45">
        <v>141.31</v>
      </c>
      <c r="CE91" s="45">
        <v>79.27</v>
      </c>
      <c r="CF91" s="45">
        <v>109.4</v>
      </c>
      <c r="CG91" s="45">
        <v>129.12</v>
      </c>
      <c r="CH91" s="45">
        <v>148.84</v>
      </c>
      <c r="CI91" s="45">
        <v>94.37</v>
      </c>
      <c r="CJ91" s="45">
        <v>130.24</v>
      </c>
      <c r="CK91" s="45">
        <v>153.71</v>
      </c>
      <c r="CL91" s="45">
        <v>177.19</v>
      </c>
      <c r="CZ91" s="43" t="str">
        <f t="shared" si="13"/>
        <v>DIAMANTE 38.001 a 9.000</v>
      </c>
      <c r="DA91" s="44" t="s">
        <v>75</v>
      </c>
      <c r="DB91" s="46" t="s">
        <v>91</v>
      </c>
      <c r="DC91" s="45">
        <v>47.88</v>
      </c>
      <c r="DD91" s="45">
        <v>48.87</v>
      </c>
      <c r="DE91" s="45">
        <v>49.89</v>
      </c>
      <c r="DG91" s="43" t="str">
        <f t="shared" si="14"/>
        <v>DIAMANTE 2Coleta Programada4209-90 a 10</v>
      </c>
      <c r="DH91" s="43" t="s">
        <v>69</v>
      </c>
      <c r="DI91" s="71" t="s">
        <v>64</v>
      </c>
      <c r="DJ91" s="68" t="s">
        <v>65</v>
      </c>
      <c r="DK91" s="61" t="s">
        <v>45</v>
      </c>
      <c r="DL91" s="25">
        <v>10.58</v>
      </c>
      <c r="DR91" s="43" t="str">
        <f t="shared" si="15"/>
        <v>DIAMANTE 32.001 a 3.000</v>
      </c>
      <c r="DS91" s="44" t="s">
        <v>75</v>
      </c>
      <c r="DT91" s="44" t="s">
        <v>62</v>
      </c>
      <c r="DU91" s="45">
        <v>11.94</v>
      </c>
      <c r="DV91" s="45">
        <v>12.19</v>
      </c>
      <c r="DW91" s="45">
        <v>12.45</v>
      </c>
      <c r="DX91" s="45">
        <v>12.7</v>
      </c>
      <c r="DY91" s="45">
        <v>18.73</v>
      </c>
      <c r="DZ91" s="45">
        <v>18.91</v>
      </c>
      <c r="EA91" s="45">
        <v>19.12</v>
      </c>
      <c r="EB91" s="45">
        <v>19.309999999999999</v>
      </c>
      <c r="EC91" s="45">
        <v>30.63</v>
      </c>
      <c r="ED91" s="45">
        <v>40.92</v>
      </c>
      <c r="EE91" s="45">
        <v>57.58</v>
      </c>
      <c r="EF91" s="45">
        <v>69.8</v>
      </c>
      <c r="EG91" s="45">
        <v>50.08</v>
      </c>
      <c r="EH91" s="45">
        <v>61.08</v>
      </c>
      <c r="EI91" s="45">
        <v>78.099999999999994</v>
      </c>
      <c r="EJ91" s="45">
        <v>91.49</v>
      </c>
      <c r="EL91" s="43" t="str">
        <f t="shared" si="16"/>
        <v>DIAMANTE 39.001 a 10.000</v>
      </c>
      <c r="EM91" s="44" t="s">
        <v>75</v>
      </c>
      <c r="EN91" s="44" t="s">
        <v>95</v>
      </c>
      <c r="EO91" s="45">
        <v>23.44</v>
      </c>
      <c r="EP91" s="45">
        <v>24.15</v>
      </c>
      <c r="EQ91" s="45">
        <v>24.31</v>
      </c>
      <c r="ER91" s="45">
        <v>24.85</v>
      </c>
      <c r="ES91" s="45">
        <v>34.130000000000003</v>
      </c>
      <c r="ET91" s="45">
        <v>39.21</v>
      </c>
      <c r="EU91" s="45">
        <v>43.87</v>
      </c>
      <c r="EV91" s="45">
        <v>55.21</v>
      </c>
      <c r="EW91" s="45">
        <v>57.31</v>
      </c>
      <c r="EX91" s="45">
        <v>64.33</v>
      </c>
      <c r="EY91" s="45">
        <v>82.67</v>
      </c>
      <c r="EZ91" s="45">
        <v>103.06</v>
      </c>
    </row>
    <row r="92" spans="4:156" x14ac:dyDescent="0.25">
      <c r="D92" s="43" t="str">
        <f t="shared" si="9"/>
        <v>DIAMANTE 33.001 a 4.000</v>
      </c>
      <c r="E92" s="44" t="s">
        <v>75</v>
      </c>
      <c r="F92" s="44" t="s">
        <v>68</v>
      </c>
      <c r="G92" s="45">
        <v>12.07</v>
      </c>
      <c r="H92" s="45">
        <v>12.33</v>
      </c>
      <c r="I92" s="45">
        <v>12.59</v>
      </c>
      <c r="J92" s="45">
        <v>12.85</v>
      </c>
      <c r="K92" s="45">
        <v>20.010000000000002</v>
      </c>
      <c r="L92" s="45">
        <v>20.23</v>
      </c>
      <c r="M92" s="45">
        <v>20.43</v>
      </c>
      <c r="N92" s="45">
        <v>20.64</v>
      </c>
      <c r="O92" s="45">
        <v>34.68</v>
      </c>
      <c r="P92" s="45">
        <v>46.82</v>
      </c>
      <c r="Q92" s="45">
        <v>65.900000000000006</v>
      </c>
      <c r="R92" s="45">
        <v>79.77</v>
      </c>
      <c r="S92" s="45">
        <v>45.36</v>
      </c>
      <c r="T92" s="45">
        <v>56.22</v>
      </c>
      <c r="U92" s="45">
        <v>72.56</v>
      </c>
      <c r="V92" s="45">
        <v>85.2</v>
      </c>
      <c r="W92" s="45">
        <v>54.01</v>
      </c>
      <c r="X92" s="45">
        <v>66.930000000000007</v>
      </c>
      <c r="Y92" s="45">
        <v>86.38</v>
      </c>
      <c r="Z92" s="45">
        <v>101.43</v>
      </c>
      <c r="AB92" s="43" t="str">
        <f t="shared" si="10"/>
        <v>DIAMANTE 3Kg Adicional</v>
      </c>
      <c r="AC92" s="44" t="s">
        <v>75</v>
      </c>
      <c r="AD92" s="44" t="s">
        <v>63</v>
      </c>
      <c r="AE92" s="45">
        <v>2.9</v>
      </c>
      <c r="AF92" s="45">
        <v>3.03</v>
      </c>
      <c r="AG92" s="45">
        <v>3.06</v>
      </c>
      <c r="AH92" s="45">
        <v>3.1</v>
      </c>
      <c r="AI92" s="45">
        <v>4.24</v>
      </c>
      <c r="AJ92" s="45">
        <v>4.88</v>
      </c>
      <c r="AK92" s="45">
        <v>5.58</v>
      </c>
      <c r="AL92" s="45">
        <v>6.9</v>
      </c>
      <c r="AM92" s="45">
        <v>6.13</v>
      </c>
      <c r="AN92" s="45">
        <v>6.89</v>
      </c>
      <c r="AO92" s="45">
        <v>8.82</v>
      </c>
      <c r="AP92" s="45">
        <v>10.99</v>
      </c>
      <c r="AQ92" s="45">
        <v>7.12</v>
      </c>
      <c r="AR92" s="45">
        <v>8.01</v>
      </c>
      <c r="AS92" s="45">
        <v>10.26</v>
      </c>
      <c r="AT92" s="45">
        <v>12.77</v>
      </c>
      <c r="BP92" s="43" t="str">
        <f t="shared" si="11"/>
        <v>DIAMANTE 33.001 a 4.000</v>
      </c>
      <c r="BQ92" s="44" t="s">
        <v>75</v>
      </c>
      <c r="BR92" s="44" t="s">
        <v>68</v>
      </c>
      <c r="BS92" s="45">
        <v>35.78</v>
      </c>
      <c r="BT92" s="45">
        <v>36.549999999999997</v>
      </c>
      <c r="BU92" s="45">
        <v>37.31</v>
      </c>
      <c r="BV92" s="45">
        <v>38.07</v>
      </c>
      <c r="BW92" s="45">
        <v>41.46</v>
      </c>
      <c r="BX92" s="45">
        <v>41.89</v>
      </c>
      <c r="BY92" s="45">
        <v>42.32</v>
      </c>
      <c r="BZ92" s="45">
        <v>42.75</v>
      </c>
      <c r="CA92" s="45">
        <v>74.42</v>
      </c>
      <c r="CB92" s="45">
        <v>112.11</v>
      </c>
      <c r="CC92" s="45">
        <v>137.11000000000001</v>
      </c>
      <c r="CD92" s="45">
        <v>162.11000000000001</v>
      </c>
      <c r="CE92" s="45">
        <v>91.04</v>
      </c>
      <c r="CF92" s="45">
        <v>127.67</v>
      </c>
      <c r="CG92" s="45">
        <v>151.56</v>
      </c>
      <c r="CH92" s="45">
        <v>175.45</v>
      </c>
      <c r="CI92" s="45">
        <v>108.39</v>
      </c>
      <c r="CJ92" s="45">
        <v>152</v>
      </c>
      <c r="CK92" s="45">
        <v>180.42</v>
      </c>
      <c r="CL92" s="45">
        <v>208.86</v>
      </c>
      <c r="CZ92" s="43" t="str">
        <f t="shared" si="13"/>
        <v>DIAMANTE 39.001 a 10.000</v>
      </c>
      <c r="DA92" s="44" t="s">
        <v>75</v>
      </c>
      <c r="DB92" s="46" t="s">
        <v>95</v>
      </c>
      <c r="DC92" s="45">
        <v>61.18</v>
      </c>
      <c r="DD92" s="45">
        <v>62.44</v>
      </c>
      <c r="DE92" s="45">
        <v>63.75</v>
      </c>
      <c r="DG92" s="43" t="str">
        <f t="shared" si="14"/>
        <v>DIAMANTE 2Coleta Programada4209-9Mais de 10</v>
      </c>
      <c r="DH92" s="43" t="s">
        <v>69</v>
      </c>
      <c r="DI92" s="71" t="s">
        <v>64</v>
      </c>
      <c r="DJ92" s="68" t="s">
        <v>65</v>
      </c>
      <c r="DK92" s="59" t="s">
        <v>52</v>
      </c>
      <c r="DL92" s="22">
        <v>0</v>
      </c>
      <c r="DR92" s="43" t="str">
        <f t="shared" si="15"/>
        <v>DIAMANTE 33.001 a 4.000</v>
      </c>
      <c r="DS92" s="44" t="s">
        <v>75</v>
      </c>
      <c r="DT92" s="44" t="s">
        <v>68</v>
      </c>
      <c r="DU92" s="45">
        <v>13.28</v>
      </c>
      <c r="DV92" s="45">
        <v>13.56</v>
      </c>
      <c r="DW92" s="45">
        <v>13.85</v>
      </c>
      <c r="DX92" s="45">
        <v>14.13</v>
      </c>
      <c r="DY92" s="45">
        <v>20.87</v>
      </c>
      <c r="DZ92" s="45">
        <v>21.1</v>
      </c>
      <c r="EA92" s="45">
        <v>21.32</v>
      </c>
      <c r="EB92" s="45">
        <v>21.52</v>
      </c>
      <c r="EC92" s="45">
        <v>35.340000000000003</v>
      </c>
      <c r="ED92" s="45">
        <v>46.95</v>
      </c>
      <c r="EE92" s="45">
        <v>66.08</v>
      </c>
      <c r="EF92" s="45">
        <v>80.150000000000006</v>
      </c>
      <c r="EG92" s="45">
        <v>54.8</v>
      </c>
      <c r="EH92" s="45">
        <v>67.180000000000007</v>
      </c>
      <c r="EI92" s="45">
        <v>86.62</v>
      </c>
      <c r="EJ92" s="45">
        <v>101.87</v>
      </c>
      <c r="EL92" s="43" t="str">
        <f t="shared" si="16"/>
        <v>DIAMANTE 3Kg Adicional</v>
      </c>
      <c r="EM92" s="44" t="s">
        <v>75</v>
      </c>
      <c r="EN92" s="44" t="s">
        <v>63</v>
      </c>
      <c r="EO92" s="45">
        <v>2.9</v>
      </c>
      <c r="EP92" s="45">
        <v>3.03</v>
      </c>
      <c r="EQ92" s="45">
        <v>3.06</v>
      </c>
      <c r="ER92" s="45">
        <v>3.1</v>
      </c>
      <c r="ES92" s="45">
        <v>4.24</v>
      </c>
      <c r="ET92" s="45">
        <v>4.88</v>
      </c>
      <c r="EU92" s="45">
        <v>5.58</v>
      </c>
      <c r="EV92" s="45">
        <v>6.9</v>
      </c>
      <c r="EW92" s="45">
        <v>7.12</v>
      </c>
      <c r="EX92" s="45">
        <v>8.01</v>
      </c>
      <c r="EY92" s="45">
        <v>10.26</v>
      </c>
      <c r="EZ92" s="45">
        <v>12.77</v>
      </c>
    </row>
    <row r="93" spans="4:156" x14ac:dyDescent="0.25">
      <c r="D93" s="43" t="str">
        <f t="shared" si="9"/>
        <v>DIAMANTE 34.001 a 5.000</v>
      </c>
      <c r="E93" s="44" t="s">
        <v>75</v>
      </c>
      <c r="F93" s="44" t="s">
        <v>70</v>
      </c>
      <c r="G93" s="45">
        <v>13.05</v>
      </c>
      <c r="H93" s="45">
        <v>13.33</v>
      </c>
      <c r="I93" s="45">
        <v>13.61</v>
      </c>
      <c r="J93" s="45">
        <v>13.89</v>
      </c>
      <c r="K93" s="45">
        <v>21.58</v>
      </c>
      <c r="L93" s="45">
        <v>21.81</v>
      </c>
      <c r="M93" s="45">
        <v>22.03</v>
      </c>
      <c r="N93" s="45">
        <v>22.26</v>
      </c>
      <c r="O93" s="45">
        <v>38.28</v>
      </c>
      <c r="P93" s="45">
        <v>51.68</v>
      </c>
      <c r="Q93" s="45">
        <v>72.73</v>
      </c>
      <c r="R93" s="45">
        <v>88.03</v>
      </c>
      <c r="S93" s="45">
        <v>54.88</v>
      </c>
      <c r="T93" s="45">
        <v>66.78</v>
      </c>
      <c r="U93" s="45">
        <v>84.78</v>
      </c>
      <c r="V93" s="45">
        <v>98.63</v>
      </c>
      <c r="W93" s="45">
        <v>65.34</v>
      </c>
      <c r="X93" s="45">
        <v>79.5</v>
      </c>
      <c r="Y93" s="45">
        <v>100.93</v>
      </c>
      <c r="Z93" s="45">
        <v>117.41</v>
      </c>
      <c r="AB93" s="43" t="str">
        <f t="shared" si="10"/>
        <v>Peso (g)</v>
      </c>
      <c r="AD93" s="44" t="s">
        <v>32</v>
      </c>
      <c r="AE93" s="45" t="s">
        <v>16</v>
      </c>
      <c r="AF93" s="45" t="s">
        <v>17</v>
      </c>
      <c r="AG93" s="45" t="s">
        <v>18</v>
      </c>
      <c r="AH93" s="45" t="s">
        <v>19</v>
      </c>
      <c r="AI93" s="45" t="s">
        <v>20</v>
      </c>
      <c r="AJ93" s="45" t="s">
        <v>21</v>
      </c>
      <c r="AK93" s="45" t="s">
        <v>22</v>
      </c>
      <c r="AL93" s="45" t="s">
        <v>23</v>
      </c>
      <c r="AM93" s="45" t="s">
        <v>24</v>
      </c>
      <c r="AN93" s="45" t="s">
        <v>25</v>
      </c>
      <c r="AO93" s="45" t="s">
        <v>26</v>
      </c>
      <c r="AP93" s="45" t="s">
        <v>27</v>
      </c>
      <c r="AQ93" s="45" t="s">
        <v>28</v>
      </c>
      <c r="AR93" s="45" t="s">
        <v>29</v>
      </c>
      <c r="AS93" s="45" t="s">
        <v>30</v>
      </c>
      <c r="AT93" s="45" t="s">
        <v>31</v>
      </c>
      <c r="BP93" s="43" t="str">
        <f t="shared" si="11"/>
        <v>DIAMANTE 34.001 a 5.000</v>
      </c>
      <c r="BQ93" s="44" t="s">
        <v>75</v>
      </c>
      <c r="BR93" s="44" t="s">
        <v>70</v>
      </c>
      <c r="BS93" s="45">
        <v>38.65</v>
      </c>
      <c r="BT93" s="45">
        <v>39.47</v>
      </c>
      <c r="BU93" s="45">
        <v>40.299999999999997</v>
      </c>
      <c r="BV93" s="45">
        <v>41.12</v>
      </c>
      <c r="BW93" s="45">
        <v>44.71</v>
      </c>
      <c r="BX93" s="45">
        <v>45.17</v>
      </c>
      <c r="BY93" s="45">
        <v>45.62</v>
      </c>
      <c r="BZ93" s="45">
        <v>46.08</v>
      </c>
      <c r="CA93" s="45">
        <v>84.16</v>
      </c>
      <c r="CB93" s="45">
        <v>126.14</v>
      </c>
      <c r="CC93" s="45">
        <v>154.38</v>
      </c>
      <c r="CD93" s="45">
        <v>182.62</v>
      </c>
      <c r="CE93" s="45">
        <v>102.59</v>
      </c>
      <c r="CF93" s="45">
        <v>146.03</v>
      </c>
      <c r="CG93" s="45">
        <v>173.92</v>
      </c>
      <c r="CH93" s="45">
        <v>201.81</v>
      </c>
      <c r="CI93" s="45">
        <v>122.13</v>
      </c>
      <c r="CJ93" s="45">
        <v>173.84</v>
      </c>
      <c r="CK93" s="45">
        <v>207.05</v>
      </c>
      <c r="CL93" s="45">
        <v>240.25</v>
      </c>
      <c r="CZ93" s="43" t="str">
        <f t="shared" si="13"/>
        <v>Peso (g)</v>
      </c>
      <c r="DB93" s="46" t="s">
        <v>32</v>
      </c>
      <c r="DC93" s="45" t="s">
        <v>12</v>
      </c>
      <c r="DD93" s="45" t="s">
        <v>13</v>
      </c>
      <c r="DE93" s="45" t="s">
        <v>14</v>
      </c>
      <c r="DG93" s="43" t="str">
        <f t="shared" si="14"/>
        <v>DIAMANTE 2Coleta no mesmo dia4210-211 a 20</v>
      </c>
      <c r="DH93" s="43" t="s">
        <v>69</v>
      </c>
      <c r="DI93" s="70" t="s">
        <v>71</v>
      </c>
      <c r="DJ93" s="69" t="s">
        <v>72</v>
      </c>
      <c r="DK93" s="61" t="s">
        <v>73</v>
      </c>
      <c r="DL93" s="25" t="s">
        <v>74</v>
      </c>
      <c r="DR93" s="43" t="str">
        <f t="shared" si="15"/>
        <v>DIAMANTE 34.001 a 5.000</v>
      </c>
      <c r="DS93" s="44" t="s">
        <v>75</v>
      </c>
      <c r="DT93" s="44" t="s">
        <v>70</v>
      </c>
      <c r="DU93" s="45">
        <v>14.2</v>
      </c>
      <c r="DV93" s="45">
        <v>14.5</v>
      </c>
      <c r="DW93" s="45">
        <v>14.81</v>
      </c>
      <c r="DX93" s="45">
        <v>15.11</v>
      </c>
      <c r="DY93" s="45">
        <v>22.39</v>
      </c>
      <c r="DZ93" s="45">
        <v>22.63</v>
      </c>
      <c r="EA93" s="45">
        <v>22.86</v>
      </c>
      <c r="EB93" s="45">
        <v>23.1</v>
      </c>
      <c r="EC93" s="45">
        <v>38.93</v>
      </c>
      <c r="ED93" s="45">
        <v>51.8</v>
      </c>
      <c r="EE93" s="45">
        <v>72.900000000000006</v>
      </c>
      <c r="EF93" s="45">
        <v>88.41</v>
      </c>
      <c r="EG93" s="45">
        <v>66.19</v>
      </c>
      <c r="EH93" s="45">
        <v>79.760000000000005</v>
      </c>
      <c r="EI93" s="45">
        <v>101.19</v>
      </c>
      <c r="EJ93" s="45">
        <v>117.86</v>
      </c>
      <c r="EL93" s="43" t="str">
        <f t="shared" si="16"/>
        <v>Peso (g)</v>
      </c>
      <c r="EN93" s="44" t="s">
        <v>32</v>
      </c>
      <c r="EO93" s="45" t="s">
        <v>16</v>
      </c>
      <c r="EP93" s="45" t="s">
        <v>17</v>
      </c>
      <c r="EQ93" s="45" t="s">
        <v>18</v>
      </c>
      <c r="ER93" s="45" t="s">
        <v>19</v>
      </c>
      <c r="ES93" s="45" t="s">
        <v>20</v>
      </c>
      <c r="ET93" s="45" t="s">
        <v>21</v>
      </c>
      <c r="EU93" s="45" t="s">
        <v>22</v>
      </c>
      <c r="EV93" s="45" t="s">
        <v>23</v>
      </c>
      <c r="EW93" s="45" t="s">
        <v>28</v>
      </c>
      <c r="EX93" s="45" t="s">
        <v>29</v>
      </c>
      <c r="EY93" s="45" t="s">
        <v>30</v>
      </c>
      <c r="EZ93" s="45" t="s">
        <v>31</v>
      </c>
    </row>
    <row r="94" spans="4:156" x14ac:dyDescent="0.25">
      <c r="D94" s="43" t="str">
        <f t="shared" si="9"/>
        <v>DIAMANTE 35.001 a 6.000</v>
      </c>
      <c r="E94" s="44" t="s">
        <v>75</v>
      </c>
      <c r="F94" s="44" t="s">
        <v>76</v>
      </c>
      <c r="G94" s="45">
        <v>13.87</v>
      </c>
      <c r="H94" s="45">
        <v>14.17</v>
      </c>
      <c r="I94" s="45">
        <v>14.46</v>
      </c>
      <c r="J94" s="45">
        <v>14.76</v>
      </c>
      <c r="K94" s="45">
        <v>23.3</v>
      </c>
      <c r="L94" s="45">
        <v>23.55</v>
      </c>
      <c r="M94" s="45">
        <v>23.78</v>
      </c>
      <c r="N94" s="45">
        <v>24.03</v>
      </c>
      <c r="O94" s="45">
        <v>41.96</v>
      </c>
      <c r="P94" s="45">
        <v>56.64</v>
      </c>
      <c r="Q94" s="45">
        <v>79.72</v>
      </c>
      <c r="R94" s="45">
        <v>96.51</v>
      </c>
      <c r="S94" s="45">
        <v>57.97</v>
      </c>
      <c r="T94" s="45">
        <v>70.959999999999994</v>
      </c>
      <c r="U94" s="45">
        <v>90.67</v>
      </c>
      <c r="V94" s="45">
        <v>105.75</v>
      </c>
      <c r="W94" s="45">
        <v>69.010000000000005</v>
      </c>
      <c r="X94" s="45">
        <v>84.48</v>
      </c>
      <c r="Y94" s="45">
        <v>107.94</v>
      </c>
      <c r="Z94" s="45">
        <v>125.9</v>
      </c>
      <c r="AB94" s="43" t="str">
        <f t="shared" si="10"/>
        <v>DIAMANTE 40 a 500</v>
      </c>
      <c r="AC94" s="44" t="s">
        <v>81</v>
      </c>
      <c r="AD94" s="44" t="s">
        <v>41</v>
      </c>
      <c r="AE94" s="45">
        <v>12.25</v>
      </c>
      <c r="AF94" s="45">
        <v>12.77</v>
      </c>
      <c r="AG94" s="45">
        <v>12.9</v>
      </c>
      <c r="AH94" s="45">
        <v>13.04</v>
      </c>
      <c r="AI94" s="45">
        <v>14.6</v>
      </c>
      <c r="AJ94" s="45">
        <v>16.350000000000001</v>
      </c>
      <c r="AK94" s="45">
        <v>18.25</v>
      </c>
      <c r="AL94" s="45">
        <v>21.9</v>
      </c>
      <c r="AM94" s="45">
        <v>15.03</v>
      </c>
      <c r="AN94" s="45">
        <v>18.18</v>
      </c>
      <c r="AO94" s="45">
        <v>30.52</v>
      </c>
      <c r="AP94" s="45">
        <v>41.89</v>
      </c>
      <c r="AQ94" s="45">
        <v>17.47</v>
      </c>
      <c r="AR94" s="45">
        <v>21.14</v>
      </c>
      <c r="AS94" s="45">
        <v>35.479999999999997</v>
      </c>
      <c r="AT94" s="45">
        <v>48.71</v>
      </c>
      <c r="BP94" s="43" t="str">
        <f t="shared" si="11"/>
        <v>DIAMANTE 35.001 a 6.000</v>
      </c>
      <c r="BQ94" s="44" t="s">
        <v>75</v>
      </c>
      <c r="BR94" s="44" t="s">
        <v>76</v>
      </c>
      <c r="BS94" s="45">
        <v>41.34</v>
      </c>
      <c r="BT94" s="45">
        <v>42.23</v>
      </c>
      <c r="BU94" s="45">
        <v>43.11</v>
      </c>
      <c r="BV94" s="45">
        <v>43.98</v>
      </c>
      <c r="BW94" s="45">
        <v>48.31</v>
      </c>
      <c r="BX94" s="45">
        <v>48.81</v>
      </c>
      <c r="BY94" s="45">
        <v>49.31</v>
      </c>
      <c r="BZ94" s="45">
        <v>49.81</v>
      </c>
      <c r="CA94" s="45">
        <v>93.5</v>
      </c>
      <c r="CB94" s="45">
        <v>140.55000000000001</v>
      </c>
      <c r="CC94" s="45">
        <v>171.99</v>
      </c>
      <c r="CD94" s="45">
        <v>203.43</v>
      </c>
      <c r="CE94" s="45">
        <v>114.05</v>
      </c>
      <c r="CF94" s="45">
        <v>164.54</v>
      </c>
      <c r="CG94" s="45">
        <v>196.56</v>
      </c>
      <c r="CH94" s="45">
        <v>228.58</v>
      </c>
      <c r="CI94" s="45">
        <v>135.78</v>
      </c>
      <c r="CJ94" s="45">
        <v>195.88</v>
      </c>
      <c r="CK94" s="45">
        <v>234</v>
      </c>
      <c r="CL94" s="45">
        <v>272.12</v>
      </c>
      <c r="CZ94" s="43" t="str">
        <f t="shared" si="13"/>
        <v>DIAMANTE 40 a 300</v>
      </c>
      <c r="DA94" s="44" t="s">
        <v>81</v>
      </c>
      <c r="DB94" s="46" t="s">
        <v>40</v>
      </c>
      <c r="DC94" s="45">
        <v>11.88</v>
      </c>
      <c r="DD94" s="45">
        <v>12.12</v>
      </c>
      <c r="DE94" s="45">
        <v>12.38</v>
      </c>
      <c r="DG94" s="43" t="str">
        <f t="shared" si="14"/>
        <v>DIAMANTE 2Coleta no mesmo dia4210-221 a 30</v>
      </c>
      <c r="DH94" s="43" t="s">
        <v>69</v>
      </c>
      <c r="DI94" s="70" t="s">
        <v>71</v>
      </c>
      <c r="DJ94" s="69" t="s">
        <v>72</v>
      </c>
      <c r="DK94" s="59" t="s">
        <v>77</v>
      </c>
      <c r="DL94" s="22" t="s">
        <v>78</v>
      </c>
      <c r="DR94" s="43" t="str">
        <f t="shared" si="15"/>
        <v>DIAMANTE 35.001 a 6.000</v>
      </c>
      <c r="DS94" s="44" t="s">
        <v>75</v>
      </c>
      <c r="DT94" s="44" t="s">
        <v>76</v>
      </c>
      <c r="DU94" s="45">
        <v>13.44</v>
      </c>
      <c r="DV94" s="45">
        <v>13.73</v>
      </c>
      <c r="DW94" s="45">
        <v>14.01</v>
      </c>
      <c r="DX94" s="45">
        <v>14.3</v>
      </c>
      <c r="DY94" s="45">
        <v>22.99</v>
      </c>
      <c r="DZ94" s="45">
        <v>23.24</v>
      </c>
      <c r="EA94" s="45">
        <v>23.47</v>
      </c>
      <c r="EB94" s="45">
        <v>23.71</v>
      </c>
      <c r="EC94" s="45">
        <v>41.72</v>
      </c>
      <c r="ED94" s="45">
        <v>56.6</v>
      </c>
      <c r="EE94" s="45">
        <v>79.650000000000006</v>
      </c>
      <c r="EF94" s="45">
        <v>96.36</v>
      </c>
      <c r="EG94" s="45">
        <v>68.7</v>
      </c>
      <c r="EH94" s="45">
        <v>84.38</v>
      </c>
      <c r="EI94" s="45">
        <v>107.84</v>
      </c>
      <c r="EJ94" s="45">
        <v>125.73</v>
      </c>
      <c r="EL94" s="43" t="str">
        <f t="shared" si="16"/>
        <v>DIAMANTE 40 a 500</v>
      </c>
      <c r="EM94" s="44" t="s">
        <v>81</v>
      </c>
      <c r="EN94" s="44" t="s">
        <v>41</v>
      </c>
      <c r="EO94" s="45">
        <v>12.25</v>
      </c>
      <c r="EP94" s="45">
        <v>12.67</v>
      </c>
      <c r="EQ94" s="45">
        <v>12.77</v>
      </c>
      <c r="ER94" s="45">
        <v>13.01</v>
      </c>
      <c r="ES94" s="45">
        <v>14.57</v>
      </c>
      <c r="ET94" s="45">
        <v>16.32</v>
      </c>
      <c r="EU94" s="45">
        <v>17.95</v>
      </c>
      <c r="EV94" s="45">
        <v>21.8</v>
      </c>
      <c r="EW94" s="45">
        <v>17.440000000000001</v>
      </c>
      <c r="EX94" s="45">
        <v>21.09</v>
      </c>
      <c r="EY94" s="45">
        <v>35.479999999999997</v>
      </c>
      <c r="EZ94" s="45">
        <v>48.71</v>
      </c>
    </row>
    <row r="95" spans="4:156" x14ac:dyDescent="0.25">
      <c r="D95" s="43" t="str">
        <f t="shared" si="9"/>
        <v>DIAMANTE 36.001 a 7.000</v>
      </c>
      <c r="E95" s="44" t="s">
        <v>75</v>
      </c>
      <c r="F95" s="44" t="s">
        <v>82</v>
      </c>
      <c r="G95" s="45">
        <v>14.75</v>
      </c>
      <c r="H95" s="45">
        <v>15.06</v>
      </c>
      <c r="I95" s="45">
        <v>15.38</v>
      </c>
      <c r="J95" s="45">
        <v>15.69</v>
      </c>
      <c r="K95" s="45">
        <v>24.96</v>
      </c>
      <c r="L95" s="45">
        <v>25.23</v>
      </c>
      <c r="M95" s="45">
        <v>25.48</v>
      </c>
      <c r="N95" s="45">
        <v>25.73</v>
      </c>
      <c r="O95" s="45">
        <v>46.31</v>
      </c>
      <c r="P95" s="45">
        <v>62.51</v>
      </c>
      <c r="Q95" s="45">
        <v>87.98</v>
      </c>
      <c r="R95" s="45">
        <v>106.51</v>
      </c>
      <c r="S95" s="45">
        <v>61.63</v>
      </c>
      <c r="T95" s="45">
        <v>75.89</v>
      </c>
      <c r="U95" s="45">
        <v>97.61</v>
      </c>
      <c r="V95" s="45">
        <v>114.14</v>
      </c>
      <c r="W95" s="45">
        <v>73.37</v>
      </c>
      <c r="X95" s="45">
        <v>90.35</v>
      </c>
      <c r="Y95" s="45">
        <v>116.2</v>
      </c>
      <c r="Z95" s="45">
        <v>135.88999999999999</v>
      </c>
      <c r="AB95" s="43" t="str">
        <f t="shared" si="10"/>
        <v>DIAMANTE 4501 a 1.000</v>
      </c>
      <c r="AC95" s="44" t="s">
        <v>81</v>
      </c>
      <c r="AD95" s="44" t="s">
        <v>50</v>
      </c>
      <c r="AE95" s="45">
        <v>13.13</v>
      </c>
      <c r="AF95" s="45">
        <v>13.7</v>
      </c>
      <c r="AG95" s="45">
        <v>13.83</v>
      </c>
      <c r="AH95" s="45">
        <v>13.98</v>
      </c>
      <c r="AI95" s="45">
        <v>15.64</v>
      </c>
      <c r="AJ95" s="45">
        <v>17.510000000000002</v>
      </c>
      <c r="AK95" s="45">
        <v>19.55</v>
      </c>
      <c r="AL95" s="45">
        <v>23.46</v>
      </c>
      <c r="AM95" s="45">
        <v>15.93</v>
      </c>
      <c r="AN95" s="45">
        <v>19.18</v>
      </c>
      <c r="AO95" s="45">
        <v>31.64</v>
      </c>
      <c r="AP95" s="45">
        <v>43.23</v>
      </c>
      <c r="AQ95" s="45">
        <v>18.52</v>
      </c>
      <c r="AR95" s="45">
        <v>22.3</v>
      </c>
      <c r="AS95" s="45">
        <v>36.79</v>
      </c>
      <c r="AT95" s="45">
        <v>50.28</v>
      </c>
      <c r="BP95" s="43" t="str">
        <f t="shared" si="11"/>
        <v>DIAMANTE 36.001 a 7.000</v>
      </c>
      <c r="BQ95" s="44" t="s">
        <v>75</v>
      </c>
      <c r="BR95" s="44" t="s">
        <v>82</v>
      </c>
      <c r="BS95" s="45">
        <v>44.58</v>
      </c>
      <c r="BT95" s="45">
        <v>45.53</v>
      </c>
      <c r="BU95" s="45">
        <v>46.47</v>
      </c>
      <c r="BV95" s="45">
        <v>47.42</v>
      </c>
      <c r="BW95" s="45">
        <v>51.36</v>
      </c>
      <c r="BX95" s="45">
        <v>51.9</v>
      </c>
      <c r="BY95" s="45">
        <v>52.42</v>
      </c>
      <c r="BZ95" s="45">
        <v>52.96</v>
      </c>
      <c r="CA95" s="45">
        <v>102.85</v>
      </c>
      <c r="CB95" s="45">
        <v>154.66999999999999</v>
      </c>
      <c r="CC95" s="45">
        <v>189.3</v>
      </c>
      <c r="CD95" s="45">
        <v>223.93</v>
      </c>
      <c r="CE95" s="45">
        <v>125.43</v>
      </c>
      <c r="CF95" s="45">
        <v>182.66</v>
      </c>
      <c r="CG95" s="45">
        <v>218.84</v>
      </c>
      <c r="CH95" s="45">
        <v>255.03</v>
      </c>
      <c r="CI95" s="45">
        <v>149.32</v>
      </c>
      <c r="CJ95" s="45">
        <v>217.45</v>
      </c>
      <c r="CK95" s="45">
        <v>260.52999999999997</v>
      </c>
      <c r="CL95" s="45">
        <v>303.61</v>
      </c>
      <c r="CZ95" s="43" t="str">
        <f t="shared" si="13"/>
        <v>DIAMANTE 4301 a 500</v>
      </c>
      <c r="DA95" s="44" t="s">
        <v>81</v>
      </c>
      <c r="DB95" s="46" t="s">
        <v>49</v>
      </c>
      <c r="DC95" s="45">
        <v>12.35</v>
      </c>
      <c r="DD95" s="45">
        <v>12.61</v>
      </c>
      <c r="DE95" s="45">
        <v>12.87</v>
      </c>
      <c r="DG95" s="43" t="str">
        <f t="shared" si="14"/>
        <v>DIAMANTE 2Coleta no mesmo dia4210-231 a 40</v>
      </c>
      <c r="DH95" s="43" t="s">
        <v>69</v>
      </c>
      <c r="DI95" s="70" t="s">
        <v>71</v>
      </c>
      <c r="DJ95" s="69" t="s">
        <v>72</v>
      </c>
      <c r="DK95" s="61" t="s">
        <v>83</v>
      </c>
      <c r="DL95" s="25" t="s">
        <v>78</v>
      </c>
      <c r="DR95" s="43" t="str">
        <f t="shared" si="15"/>
        <v>DIAMANTE 36.001 a 7.000</v>
      </c>
      <c r="DS95" s="44" t="s">
        <v>75</v>
      </c>
      <c r="DT95" s="44" t="s">
        <v>82</v>
      </c>
      <c r="DU95" s="45">
        <v>14.27</v>
      </c>
      <c r="DV95" s="45">
        <v>14.57</v>
      </c>
      <c r="DW95" s="45">
        <v>14.88</v>
      </c>
      <c r="DX95" s="45">
        <v>15.18</v>
      </c>
      <c r="DY95" s="45">
        <v>24.62</v>
      </c>
      <c r="DZ95" s="45">
        <v>24.87</v>
      </c>
      <c r="EA95" s="45">
        <v>25.13</v>
      </c>
      <c r="EB95" s="45">
        <v>25.37</v>
      </c>
      <c r="EC95" s="45">
        <v>46.03</v>
      </c>
      <c r="ED95" s="45">
        <v>62.46</v>
      </c>
      <c r="EE95" s="45">
        <v>87.91</v>
      </c>
      <c r="EF95" s="45">
        <v>106.34</v>
      </c>
      <c r="EG95" s="45">
        <v>73.02</v>
      </c>
      <c r="EH95" s="45">
        <v>90.24</v>
      </c>
      <c r="EI95" s="45">
        <v>116.09</v>
      </c>
      <c r="EJ95" s="45">
        <v>135.69999999999999</v>
      </c>
      <c r="EL95" s="43" t="str">
        <f t="shared" si="16"/>
        <v>DIAMANTE 4501 a 1.000</v>
      </c>
      <c r="EM95" s="44" t="s">
        <v>81</v>
      </c>
      <c r="EN95" s="44" t="s">
        <v>50</v>
      </c>
      <c r="EO95" s="45">
        <v>13.13</v>
      </c>
      <c r="EP95" s="45">
        <v>13.7</v>
      </c>
      <c r="EQ95" s="45">
        <v>13.83</v>
      </c>
      <c r="ER95" s="45">
        <v>13.98</v>
      </c>
      <c r="ES95" s="45">
        <v>15.64</v>
      </c>
      <c r="ET95" s="45">
        <v>17.510000000000002</v>
      </c>
      <c r="EU95" s="45">
        <v>19.55</v>
      </c>
      <c r="EV95" s="45">
        <v>23.46</v>
      </c>
      <c r="EW95" s="45">
        <v>18.52</v>
      </c>
      <c r="EX95" s="45">
        <v>22.3</v>
      </c>
      <c r="EY95" s="45">
        <v>36.79</v>
      </c>
      <c r="EZ95" s="45">
        <v>50.28</v>
      </c>
    </row>
    <row r="96" spans="4:156" x14ac:dyDescent="0.25">
      <c r="D96" s="43" t="str">
        <f t="shared" si="9"/>
        <v>DIAMANTE 37.001 a 8.000</v>
      </c>
      <c r="E96" s="44" t="s">
        <v>75</v>
      </c>
      <c r="F96" s="44" t="s">
        <v>86</v>
      </c>
      <c r="G96" s="45">
        <v>15.59</v>
      </c>
      <c r="H96" s="45">
        <v>15.92</v>
      </c>
      <c r="I96" s="45">
        <v>16.25</v>
      </c>
      <c r="J96" s="45">
        <v>16.579999999999998</v>
      </c>
      <c r="K96" s="45">
        <v>26.71</v>
      </c>
      <c r="L96" s="45">
        <v>26.99</v>
      </c>
      <c r="M96" s="45">
        <v>27.25</v>
      </c>
      <c r="N96" s="45">
        <v>27.53</v>
      </c>
      <c r="O96" s="45">
        <v>50.72</v>
      </c>
      <c r="P96" s="45">
        <v>68.489999999999995</v>
      </c>
      <c r="Q96" s="45">
        <v>96.4</v>
      </c>
      <c r="R96" s="45">
        <v>116.69</v>
      </c>
      <c r="S96" s="45">
        <v>68.599999999999994</v>
      </c>
      <c r="T96" s="45">
        <v>84.14</v>
      </c>
      <c r="U96" s="45">
        <v>107.92</v>
      </c>
      <c r="V96" s="45">
        <v>125.94</v>
      </c>
      <c r="W96" s="45">
        <v>81.66</v>
      </c>
      <c r="X96" s="45">
        <v>100.18</v>
      </c>
      <c r="Y96" s="45">
        <v>128.47</v>
      </c>
      <c r="Z96" s="45">
        <v>149.93</v>
      </c>
      <c r="AB96" s="43" t="str">
        <f t="shared" si="10"/>
        <v>DIAMANTE 41.001 a 2.000</v>
      </c>
      <c r="AC96" s="44" t="s">
        <v>81</v>
      </c>
      <c r="AD96" s="44" t="s">
        <v>55</v>
      </c>
      <c r="AE96" s="45">
        <v>13.83</v>
      </c>
      <c r="AF96" s="45">
        <v>14.42</v>
      </c>
      <c r="AG96" s="45">
        <v>14.57</v>
      </c>
      <c r="AH96" s="45">
        <v>14.72</v>
      </c>
      <c r="AI96" s="45">
        <v>17.18</v>
      </c>
      <c r="AJ96" s="45">
        <v>19.239999999999998</v>
      </c>
      <c r="AK96" s="45">
        <v>21.48</v>
      </c>
      <c r="AL96" s="45">
        <v>25.77</v>
      </c>
      <c r="AM96" s="45">
        <v>18.899999999999999</v>
      </c>
      <c r="AN96" s="45">
        <v>22.32</v>
      </c>
      <c r="AO96" s="45">
        <v>34.950000000000003</v>
      </c>
      <c r="AP96" s="45">
        <v>46.88</v>
      </c>
      <c r="AQ96" s="45">
        <v>21.97</v>
      </c>
      <c r="AR96" s="45">
        <v>25.95</v>
      </c>
      <c r="AS96" s="45">
        <v>40.630000000000003</v>
      </c>
      <c r="AT96" s="45">
        <v>54.51</v>
      </c>
      <c r="BP96" s="43" t="str">
        <f t="shared" si="11"/>
        <v>DIAMANTE 37.001 a 8.000</v>
      </c>
      <c r="BQ96" s="44" t="s">
        <v>75</v>
      </c>
      <c r="BR96" s="44" t="s">
        <v>86</v>
      </c>
      <c r="BS96" s="45">
        <v>47.26</v>
      </c>
      <c r="BT96" s="45">
        <v>48.27</v>
      </c>
      <c r="BU96" s="45">
        <v>49.27</v>
      </c>
      <c r="BV96" s="45">
        <v>50.28</v>
      </c>
      <c r="BW96" s="45">
        <v>54.97</v>
      </c>
      <c r="BX96" s="45">
        <v>55.54</v>
      </c>
      <c r="BY96" s="45">
        <v>56.11</v>
      </c>
      <c r="BZ96" s="45">
        <v>56.68</v>
      </c>
      <c r="CA96" s="45">
        <v>112.21</v>
      </c>
      <c r="CB96" s="45">
        <v>168.5</v>
      </c>
      <c r="CC96" s="45">
        <v>206.57</v>
      </c>
      <c r="CD96" s="45">
        <v>244.64</v>
      </c>
      <c r="CE96" s="45">
        <v>136.81</v>
      </c>
      <c r="CF96" s="45">
        <v>201.89</v>
      </c>
      <c r="CG96" s="45">
        <v>241.76</v>
      </c>
      <c r="CH96" s="45">
        <v>281.64</v>
      </c>
      <c r="CI96" s="45">
        <v>162.87</v>
      </c>
      <c r="CJ96" s="45">
        <v>240.35</v>
      </c>
      <c r="CK96" s="45">
        <v>287.81</v>
      </c>
      <c r="CL96" s="45">
        <v>335.28</v>
      </c>
      <c r="CZ96" s="43" t="str">
        <f t="shared" si="13"/>
        <v>DIAMANTE 4501 a 1.000</v>
      </c>
      <c r="DA96" s="44" t="s">
        <v>81</v>
      </c>
      <c r="DB96" s="46" t="s">
        <v>50</v>
      </c>
      <c r="DC96" s="45">
        <v>13.21</v>
      </c>
      <c r="DD96" s="45">
        <v>13.48</v>
      </c>
      <c r="DE96" s="45">
        <v>13.77</v>
      </c>
      <c r="DG96" s="43" t="str">
        <f t="shared" si="14"/>
        <v>DIAMANTE 2Coleta no mesmo dia4210-241 a 50</v>
      </c>
      <c r="DH96" s="43" t="s">
        <v>69</v>
      </c>
      <c r="DI96" s="70" t="s">
        <v>71</v>
      </c>
      <c r="DJ96" s="69" t="s">
        <v>72</v>
      </c>
      <c r="DK96" s="59" t="s">
        <v>87</v>
      </c>
      <c r="DL96" s="22" t="s">
        <v>88</v>
      </c>
      <c r="DR96" s="43" t="str">
        <f t="shared" si="15"/>
        <v>DIAMANTE 37.001 a 8.000</v>
      </c>
      <c r="DS96" s="44" t="s">
        <v>75</v>
      </c>
      <c r="DT96" s="44" t="s">
        <v>86</v>
      </c>
      <c r="DU96" s="45">
        <v>15.15</v>
      </c>
      <c r="DV96" s="45">
        <v>15.46</v>
      </c>
      <c r="DW96" s="45">
        <v>15.79</v>
      </c>
      <c r="DX96" s="45">
        <v>16.11</v>
      </c>
      <c r="DY96" s="45">
        <v>26.38</v>
      </c>
      <c r="DZ96" s="45">
        <v>26.66</v>
      </c>
      <c r="EA96" s="45">
        <v>26.92</v>
      </c>
      <c r="EB96" s="45">
        <v>27.2</v>
      </c>
      <c r="EC96" s="45">
        <v>50.45</v>
      </c>
      <c r="ED96" s="45">
        <v>68.44</v>
      </c>
      <c r="EE96" s="45">
        <v>96.32</v>
      </c>
      <c r="EF96" s="45">
        <v>116.53</v>
      </c>
      <c r="EG96" s="45">
        <v>81.319999999999993</v>
      </c>
      <c r="EH96" s="45">
        <v>100.07</v>
      </c>
      <c r="EI96" s="45">
        <v>128.36000000000001</v>
      </c>
      <c r="EJ96" s="45">
        <v>149.74</v>
      </c>
      <c r="EL96" s="43" t="str">
        <f t="shared" si="16"/>
        <v>DIAMANTE 41.001 a 2.000</v>
      </c>
      <c r="EM96" s="44" t="s">
        <v>81</v>
      </c>
      <c r="EN96" s="44" t="s">
        <v>55</v>
      </c>
      <c r="EO96" s="45">
        <v>13.83</v>
      </c>
      <c r="EP96" s="45">
        <v>14.56</v>
      </c>
      <c r="EQ96" s="45">
        <v>14.74</v>
      </c>
      <c r="ER96" s="45">
        <v>14.76</v>
      </c>
      <c r="ES96" s="45">
        <v>17.22</v>
      </c>
      <c r="ET96" s="45">
        <v>19.29</v>
      </c>
      <c r="EU96" s="45">
        <v>21.87</v>
      </c>
      <c r="EV96" s="45">
        <v>25.92</v>
      </c>
      <c r="EW96" s="45">
        <v>22.02</v>
      </c>
      <c r="EX96" s="45">
        <v>26.02</v>
      </c>
      <c r="EY96" s="45">
        <v>40.630000000000003</v>
      </c>
      <c r="EZ96" s="45">
        <v>54.51</v>
      </c>
    </row>
    <row r="97" spans="4:156" x14ac:dyDescent="0.25">
      <c r="D97" s="43" t="str">
        <f t="shared" si="9"/>
        <v>DIAMANTE 38.001 a 9.000</v>
      </c>
      <c r="E97" s="44" t="s">
        <v>75</v>
      </c>
      <c r="F97" s="44" t="s">
        <v>91</v>
      </c>
      <c r="G97" s="45">
        <v>16.09</v>
      </c>
      <c r="H97" s="45">
        <v>16.43</v>
      </c>
      <c r="I97" s="45">
        <v>16.78</v>
      </c>
      <c r="J97" s="45">
        <v>17.12</v>
      </c>
      <c r="K97" s="45">
        <v>28.45</v>
      </c>
      <c r="L97" s="45">
        <v>28.73</v>
      </c>
      <c r="M97" s="45">
        <v>29.03</v>
      </c>
      <c r="N97" s="45">
        <v>29.32</v>
      </c>
      <c r="O97" s="45">
        <v>55.14</v>
      </c>
      <c r="P97" s="45">
        <v>74.44</v>
      </c>
      <c r="Q97" s="45">
        <v>104.78</v>
      </c>
      <c r="R97" s="45">
        <v>126.84</v>
      </c>
      <c r="S97" s="45">
        <v>72.290000000000006</v>
      </c>
      <c r="T97" s="45">
        <v>89.18</v>
      </c>
      <c r="U97" s="45">
        <v>114.97</v>
      </c>
      <c r="V97" s="45">
        <v>134.47</v>
      </c>
      <c r="W97" s="45">
        <v>86.06</v>
      </c>
      <c r="X97" s="45">
        <v>106.16</v>
      </c>
      <c r="Y97" s="45">
        <v>136.88</v>
      </c>
      <c r="Z97" s="45">
        <v>160.08000000000001</v>
      </c>
      <c r="AB97" s="43" t="str">
        <f t="shared" si="10"/>
        <v>DIAMANTE 42.001 a 3.000</v>
      </c>
      <c r="AC97" s="44" t="s">
        <v>81</v>
      </c>
      <c r="AD97" s="44" t="s">
        <v>62</v>
      </c>
      <c r="AE97" s="45">
        <v>16.54</v>
      </c>
      <c r="AF97" s="45">
        <v>17.239999999999998</v>
      </c>
      <c r="AG97" s="45">
        <v>17.41</v>
      </c>
      <c r="AH97" s="45">
        <v>17.600000000000001</v>
      </c>
      <c r="AI97" s="45">
        <v>20.53</v>
      </c>
      <c r="AJ97" s="45">
        <v>23</v>
      </c>
      <c r="AK97" s="45">
        <v>25.67</v>
      </c>
      <c r="AL97" s="45">
        <v>30.81</v>
      </c>
      <c r="AM97" s="45">
        <v>21.78</v>
      </c>
      <c r="AN97" s="45">
        <v>25.54</v>
      </c>
      <c r="AO97" s="45">
        <v>38.56</v>
      </c>
      <c r="AP97" s="45">
        <v>51.22</v>
      </c>
      <c r="AQ97" s="45">
        <v>25.33</v>
      </c>
      <c r="AR97" s="45">
        <v>29.7</v>
      </c>
      <c r="AS97" s="45">
        <v>44.83</v>
      </c>
      <c r="AT97" s="45">
        <v>59.55</v>
      </c>
      <c r="BP97" s="43" t="str">
        <f t="shared" si="11"/>
        <v>DIAMANTE 38.001 a 9.000</v>
      </c>
      <c r="BQ97" s="44" t="s">
        <v>75</v>
      </c>
      <c r="BR97" s="44" t="s">
        <v>91</v>
      </c>
      <c r="BS97" s="45">
        <v>51.48</v>
      </c>
      <c r="BT97" s="45">
        <v>52.58</v>
      </c>
      <c r="BU97" s="45">
        <v>53.67</v>
      </c>
      <c r="BV97" s="45">
        <v>54.77</v>
      </c>
      <c r="BW97" s="45">
        <v>59.24</v>
      </c>
      <c r="BX97" s="45">
        <v>59.84</v>
      </c>
      <c r="BY97" s="45">
        <v>60.45</v>
      </c>
      <c r="BZ97" s="45">
        <v>61.07</v>
      </c>
      <c r="CA97" s="45">
        <v>122.32</v>
      </c>
      <c r="CB97" s="45">
        <v>185.39</v>
      </c>
      <c r="CC97" s="45">
        <v>225.84</v>
      </c>
      <c r="CD97" s="45">
        <v>266.3</v>
      </c>
      <c r="CE97" s="45">
        <v>150.19999999999999</v>
      </c>
      <c r="CF97" s="45">
        <v>224.34</v>
      </c>
      <c r="CG97" s="45">
        <v>267.20999999999998</v>
      </c>
      <c r="CH97" s="45">
        <v>310.08999999999997</v>
      </c>
      <c r="CI97" s="45">
        <v>178.81</v>
      </c>
      <c r="CJ97" s="45">
        <v>267.07</v>
      </c>
      <c r="CK97" s="45">
        <v>318.11</v>
      </c>
      <c r="CL97" s="45">
        <v>369.16</v>
      </c>
      <c r="CZ97" s="43" t="str">
        <f t="shared" si="13"/>
        <v>DIAMANTE 41.001 a 2.000</v>
      </c>
      <c r="DA97" s="44" t="s">
        <v>81</v>
      </c>
      <c r="DB97" s="46" t="s">
        <v>55</v>
      </c>
      <c r="DC97" s="45">
        <v>15.39</v>
      </c>
      <c r="DD97" s="45">
        <v>15.7</v>
      </c>
      <c r="DE97" s="45">
        <v>16.04</v>
      </c>
      <c r="DG97" s="43" t="str">
        <f t="shared" si="14"/>
        <v>DIAMANTE 2Coleta no mesmo dia4210-251 a 60</v>
      </c>
      <c r="DH97" s="43" t="s">
        <v>69</v>
      </c>
      <c r="DI97" s="70" t="s">
        <v>71</v>
      </c>
      <c r="DJ97" s="69" t="s">
        <v>72</v>
      </c>
      <c r="DK97" s="61" t="s">
        <v>92</v>
      </c>
      <c r="DL97" s="25" t="s">
        <v>93</v>
      </c>
      <c r="DR97" s="43" t="str">
        <f t="shared" si="15"/>
        <v>DIAMANTE 38.001 a 9.000</v>
      </c>
      <c r="DS97" s="44" t="s">
        <v>75</v>
      </c>
      <c r="DT97" s="44" t="s">
        <v>91</v>
      </c>
      <c r="DU97" s="45">
        <v>15.56</v>
      </c>
      <c r="DV97" s="45">
        <v>15.9</v>
      </c>
      <c r="DW97" s="45">
        <v>16.23</v>
      </c>
      <c r="DX97" s="45">
        <v>16.55</v>
      </c>
      <c r="DY97" s="45">
        <v>28.05</v>
      </c>
      <c r="DZ97" s="45">
        <v>28.32</v>
      </c>
      <c r="EA97" s="45">
        <v>28.62</v>
      </c>
      <c r="EB97" s="45">
        <v>28.91</v>
      </c>
      <c r="EC97" s="45">
        <v>54.8</v>
      </c>
      <c r="ED97" s="45">
        <v>74.37</v>
      </c>
      <c r="EE97" s="45">
        <v>104.68</v>
      </c>
      <c r="EF97" s="45">
        <v>126.64</v>
      </c>
      <c r="EG97" s="45">
        <v>85.64</v>
      </c>
      <c r="EH97" s="45">
        <v>106.04</v>
      </c>
      <c r="EI97" s="45">
        <v>136.75</v>
      </c>
      <c r="EJ97" s="45">
        <v>159.86000000000001</v>
      </c>
      <c r="EL97" s="43" t="str">
        <f t="shared" si="16"/>
        <v>DIAMANTE 42.001 a 3.000</v>
      </c>
      <c r="EM97" s="44" t="s">
        <v>81</v>
      </c>
      <c r="EN97" s="44" t="s">
        <v>62</v>
      </c>
      <c r="EO97" s="45">
        <v>16.54</v>
      </c>
      <c r="EP97" s="45">
        <v>17.57</v>
      </c>
      <c r="EQ97" s="45">
        <v>17.82</v>
      </c>
      <c r="ER97" s="45">
        <v>17.68</v>
      </c>
      <c r="ES97" s="45">
        <v>20.62</v>
      </c>
      <c r="ET97" s="45">
        <v>23.13</v>
      </c>
      <c r="EU97" s="45">
        <v>26.64</v>
      </c>
      <c r="EV97" s="45">
        <v>31.17</v>
      </c>
      <c r="EW97" s="45">
        <v>25.43</v>
      </c>
      <c r="EX97" s="45">
        <v>29.86</v>
      </c>
      <c r="EY97" s="45">
        <v>44.83</v>
      </c>
      <c r="EZ97" s="45">
        <v>59.55</v>
      </c>
    </row>
    <row r="98" spans="4:156" x14ac:dyDescent="0.25">
      <c r="D98" s="43" t="str">
        <f t="shared" si="9"/>
        <v>DIAMANTE 39.001 a 10.000</v>
      </c>
      <c r="E98" s="44" t="s">
        <v>75</v>
      </c>
      <c r="F98" s="44" t="s">
        <v>95</v>
      </c>
      <c r="G98" s="45">
        <v>16.45</v>
      </c>
      <c r="H98" s="45">
        <v>16.809999999999999</v>
      </c>
      <c r="I98" s="45">
        <v>17.149999999999999</v>
      </c>
      <c r="J98" s="45">
        <v>17.5</v>
      </c>
      <c r="K98" s="45">
        <v>30.36</v>
      </c>
      <c r="L98" s="45">
        <v>30.67</v>
      </c>
      <c r="M98" s="45">
        <v>30.98</v>
      </c>
      <c r="N98" s="45">
        <v>31.3</v>
      </c>
      <c r="O98" s="45">
        <v>59.58</v>
      </c>
      <c r="P98" s="45">
        <v>80.430000000000007</v>
      </c>
      <c r="Q98" s="45">
        <v>113.2</v>
      </c>
      <c r="R98" s="45">
        <v>137.04</v>
      </c>
      <c r="S98" s="45">
        <v>76.02</v>
      </c>
      <c r="T98" s="45">
        <v>94.19</v>
      </c>
      <c r="U98" s="45">
        <v>122.04</v>
      </c>
      <c r="V98" s="45">
        <v>143.03</v>
      </c>
      <c r="W98" s="45">
        <v>90.5</v>
      </c>
      <c r="X98" s="45">
        <v>112.13</v>
      </c>
      <c r="Y98" s="45">
        <v>145.29</v>
      </c>
      <c r="Z98" s="45">
        <v>170.28</v>
      </c>
      <c r="AB98" s="43" t="str">
        <f t="shared" si="10"/>
        <v>DIAMANTE 43.001 a 4.000</v>
      </c>
      <c r="AC98" s="44" t="s">
        <v>81</v>
      </c>
      <c r="AD98" s="44" t="s">
        <v>68</v>
      </c>
      <c r="AE98" s="45">
        <v>17.649999999999999</v>
      </c>
      <c r="AF98" s="45">
        <v>18.41</v>
      </c>
      <c r="AG98" s="45">
        <v>18.59</v>
      </c>
      <c r="AH98" s="45">
        <v>18.78</v>
      </c>
      <c r="AI98" s="45">
        <v>21.94</v>
      </c>
      <c r="AJ98" s="45">
        <v>24.57</v>
      </c>
      <c r="AK98" s="45">
        <v>27.42</v>
      </c>
      <c r="AL98" s="45">
        <v>32.909999999999997</v>
      </c>
      <c r="AM98" s="45">
        <v>27.93</v>
      </c>
      <c r="AN98" s="45">
        <v>31.85</v>
      </c>
      <c r="AO98" s="45">
        <v>44.99</v>
      </c>
      <c r="AP98" s="45">
        <v>57.95</v>
      </c>
      <c r="AQ98" s="45">
        <v>32.479999999999997</v>
      </c>
      <c r="AR98" s="45">
        <v>37.020000000000003</v>
      </c>
      <c r="AS98" s="45">
        <v>52.31</v>
      </c>
      <c r="AT98" s="45">
        <v>67.39</v>
      </c>
      <c r="BP98" s="43" t="str">
        <f t="shared" si="11"/>
        <v>DIAMANTE 39.001 a 10.000</v>
      </c>
      <c r="BQ98" s="44" t="s">
        <v>75</v>
      </c>
      <c r="BR98" s="44" t="s">
        <v>95</v>
      </c>
      <c r="BS98" s="45">
        <v>55.6</v>
      </c>
      <c r="BT98" s="45">
        <v>56.79</v>
      </c>
      <c r="BU98" s="45">
        <v>57.97</v>
      </c>
      <c r="BV98" s="45">
        <v>59.15</v>
      </c>
      <c r="BW98" s="45">
        <v>63.39</v>
      </c>
      <c r="BX98" s="45">
        <v>64.05</v>
      </c>
      <c r="BY98" s="45">
        <v>64.709999999999994</v>
      </c>
      <c r="BZ98" s="45">
        <v>65.36</v>
      </c>
      <c r="CA98" s="45">
        <v>132.24</v>
      </c>
      <c r="CB98" s="45">
        <v>201.99</v>
      </c>
      <c r="CC98" s="45">
        <v>245.07</v>
      </c>
      <c r="CD98" s="45">
        <v>288.14999999999998</v>
      </c>
      <c r="CE98" s="45">
        <v>163.58000000000001</v>
      </c>
      <c r="CF98" s="45">
        <v>245.97</v>
      </c>
      <c r="CG98" s="45">
        <v>292.17</v>
      </c>
      <c r="CH98" s="45">
        <v>338.38</v>
      </c>
      <c r="CI98" s="45">
        <v>194.74</v>
      </c>
      <c r="CJ98" s="45">
        <v>292.82</v>
      </c>
      <c r="CK98" s="45">
        <v>347.83</v>
      </c>
      <c r="CL98" s="45">
        <v>402.83</v>
      </c>
      <c r="CZ98" s="43" t="str">
        <f t="shared" si="13"/>
        <v>DIAMANTE 42.001 a 3.000</v>
      </c>
      <c r="DA98" s="44" t="s">
        <v>81</v>
      </c>
      <c r="DB98" s="46" t="s">
        <v>62</v>
      </c>
      <c r="DC98" s="45">
        <v>17.100000000000001</v>
      </c>
      <c r="DD98" s="45">
        <v>17.45</v>
      </c>
      <c r="DE98" s="45">
        <v>17.82</v>
      </c>
      <c r="DG98" s="43" t="str">
        <f t="shared" si="14"/>
        <v>DIAMANTE 2Coleta no mesmo dia4210-261 a 70</v>
      </c>
      <c r="DH98" s="43" t="s">
        <v>69</v>
      </c>
      <c r="DI98" s="70" t="s">
        <v>71</v>
      </c>
      <c r="DJ98" s="69" t="s">
        <v>72</v>
      </c>
      <c r="DK98" s="59" t="s">
        <v>96</v>
      </c>
      <c r="DL98" s="22" t="s">
        <v>97</v>
      </c>
      <c r="DR98" s="43" t="str">
        <f t="shared" si="15"/>
        <v>DIAMANTE 39.001 a 10.000</v>
      </c>
      <c r="DS98" s="44" t="s">
        <v>75</v>
      </c>
      <c r="DT98" s="44" t="s">
        <v>95</v>
      </c>
      <c r="DU98" s="45">
        <v>15.85</v>
      </c>
      <c r="DV98" s="45">
        <v>16.190000000000001</v>
      </c>
      <c r="DW98" s="45">
        <v>16.510000000000002</v>
      </c>
      <c r="DX98" s="45">
        <v>16.86</v>
      </c>
      <c r="DY98" s="45">
        <v>29.88</v>
      </c>
      <c r="DZ98" s="45">
        <v>30.18</v>
      </c>
      <c r="EA98" s="45">
        <v>30.49</v>
      </c>
      <c r="EB98" s="45">
        <v>30.8</v>
      </c>
      <c r="EC98" s="45">
        <v>59.16</v>
      </c>
      <c r="ED98" s="45">
        <v>80.349999999999994</v>
      </c>
      <c r="EE98" s="45">
        <v>113.08</v>
      </c>
      <c r="EF98" s="45">
        <v>136.80000000000001</v>
      </c>
      <c r="EG98" s="45">
        <v>90.01</v>
      </c>
      <c r="EH98" s="45">
        <v>111.97</v>
      </c>
      <c r="EI98" s="45">
        <v>145.13</v>
      </c>
      <c r="EJ98" s="45">
        <v>170</v>
      </c>
      <c r="EL98" s="43" t="str">
        <f t="shared" si="16"/>
        <v>DIAMANTE 43.001 a 4.000</v>
      </c>
      <c r="EM98" s="44" t="s">
        <v>81</v>
      </c>
      <c r="EN98" s="44" t="s">
        <v>68</v>
      </c>
      <c r="EO98" s="45">
        <v>17.66</v>
      </c>
      <c r="EP98" s="45">
        <v>19.170000000000002</v>
      </c>
      <c r="EQ98" s="45">
        <v>19.53</v>
      </c>
      <c r="ER98" s="45">
        <v>18.97</v>
      </c>
      <c r="ES98" s="45">
        <v>22.14</v>
      </c>
      <c r="ET98" s="45">
        <v>24.88</v>
      </c>
      <c r="EU98" s="45">
        <v>29.63</v>
      </c>
      <c r="EV98" s="45">
        <v>33.74</v>
      </c>
      <c r="EW98" s="45">
        <v>32.770000000000003</v>
      </c>
      <c r="EX98" s="45">
        <v>37.43</v>
      </c>
      <c r="EY98" s="45">
        <v>52.31</v>
      </c>
      <c r="EZ98" s="45">
        <v>67.39</v>
      </c>
    </row>
    <row r="99" spans="4:156" x14ac:dyDescent="0.25">
      <c r="D99" s="43" t="str">
        <f t="shared" si="9"/>
        <v>DIAMANTE 3Kg Adicional</v>
      </c>
      <c r="E99" s="44" t="s">
        <v>75</v>
      </c>
      <c r="F99" s="44" t="s">
        <v>63</v>
      </c>
      <c r="G99" s="45">
        <v>2.0499999999999998</v>
      </c>
      <c r="H99" s="45">
        <v>2.09</v>
      </c>
      <c r="I99" s="45">
        <v>2.13</v>
      </c>
      <c r="J99" s="45">
        <v>2.17</v>
      </c>
      <c r="K99" s="45">
        <v>3.76</v>
      </c>
      <c r="L99" s="45">
        <v>3.8</v>
      </c>
      <c r="M99" s="45">
        <v>3.84</v>
      </c>
      <c r="N99" s="45">
        <v>3.88</v>
      </c>
      <c r="O99" s="45">
        <v>7.39</v>
      </c>
      <c r="P99" s="45">
        <v>9.98</v>
      </c>
      <c r="Q99" s="45">
        <v>14.03</v>
      </c>
      <c r="R99" s="45">
        <v>17</v>
      </c>
      <c r="S99" s="45">
        <v>9.43</v>
      </c>
      <c r="T99" s="45">
        <v>11.67</v>
      </c>
      <c r="U99" s="45">
        <v>15.14</v>
      </c>
      <c r="V99" s="45">
        <v>17.73</v>
      </c>
      <c r="W99" s="45">
        <v>11.22</v>
      </c>
      <c r="X99" s="45">
        <v>13.9</v>
      </c>
      <c r="Y99" s="45">
        <v>18.02</v>
      </c>
      <c r="Z99" s="45">
        <v>21.11</v>
      </c>
      <c r="AB99" s="43" t="str">
        <f t="shared" si="10"/>
        <v>DIAMANTE 44.001 a 5.000</v>
      </c>
      <c r="AC99" s="44" t="s">
        <v>81</v>
      </c>
      <c r="AD99" s="44" t="s">
        <v>70</v>
      </c>
      <c r="AE99" s="45">
        <v>18.88</v>
      </c>
      <c r="AF99" s="45">
        <v>19.670000000000002</v>
      </c>
      <c r="AG99" s="45">
        <v>19.88</v>
      </c>
      <c r="AH99" s="45">
        <v>20.07</v>
      </c>
      <c r="AI99" s="45">
        <v>23.45</v>
      </c>
      <c r="AJ99" s="45">
        <v>26.27</v>
      </c>
      <c r="AK99" s="45">
        <v>29.32</v>
      </c>
      <c r="AL99" s="45">
        <v>35.17</v>
      </c>
      <c r="AM99" s="45">
        <v>29.23</v>
      </c>
      <c r="AN99" s="45">
        <v>33.299999999999997</v>
      </c>
      <c r="AO99" s="45">
        <v>46.64</v>
      </c>
      <c r="AP99" s="45">
        <v>59.92</v>
      </c>
      <c r="AQ99" s="45">
        <v>33.99</v>
      </c>
      <c r="AR99" s="45">
        <v>38.72</v>
      </c>
      <c r="AS99" s="45">
        <v>54.23</v>
      </c>
      <c r="AT99" s="45">
        <v>69.680000000000007</v>
      </c>
      <c r="BP99" s="43" t="str">
        <f t="shared" si="11"/>
        <v>DIAMANTE 3Kg Adicional</v>
      </c>
      <c r="BQ99" s="44" t="s">
        <v>75</v>
      </c>
      <c r="BR99" s="44" t="s">
        <v>63</v>
      </c>
      <c r="BS99" s="45">
        <v>5.65</v>
      </c>
      <c r="BT99" s="45">
        <v>5.77</v>
      </c>
      <c r="BU99" s="45">
        <v>5.89</v>
      </c>
      <c r="BV99" s="45">
        <v>6.01</v>
      </c>
      <c r="BW99" s="45">
        <v>6.39</v>
      </c>
      <c r="BX99" s="45">
        <v>6.45</v>
      </c>
      <c r="BY99" s="45">
        <v>6.52</v>
      </c>
      <c r="BZ99" s="45">
        <v>6.58</v>
      </c>
      <c r="CA99" s="45">
        <v>13.07</v>
      </c>
      <c r="CB99" s="45">
        <v>20.04</v>
      </c>
      <c r="CC99" s="45">
        <v>24.28</v>
      </c>
      <c r="CD99" s="45">
        <v>28.53</v>
      </c>
      <c r="CE99" s="45">
        <v>16.350000000000001</v>
      </c>
      <c r="CF99" s="45">
        <v>24.53</v>
      </c>
      <c r="CG99" s="45">
        <v>29.01</v>
      </c>
      <c r="CH99" s="45">
        <v>33.51</v>
      </c>
      <c r="CI99" s="45">
        <v>19.47</v>
      </c>
      <c r="CJ99" s="45">
        <v>29.2</v>
      </c>
      <c r="CK99" s="45">
        <v>34.54</v>
      </c>
      <c r="CL99" s="45">
        <v>39.880000000000003</v>
      </c>
      <c r="CZ99" s="43" t="str">
        <f t="shared" si="13"/>
        <v>DIAMANTE 43.001 a 4.000</v>
      </c>
      <c r="DA99" s="44" t="s">
        <v>81</v>
      </c>
      <c r="DB99" s="46" t="s">
        <v>68</v>
      </c>
      <c r="DC99" s="45">
        <v>18.809999999999999</v>
      </c>
      <c r="DD99" s="45">
        <v>19.2</v>
      </c>
      <c r="DE99" s="45">
        <v>19.600000000000001</v>
      </c>
      <c r="DG99" s="43" t="str">
        <f t="shared" si="14"/>
        <v>DIAMANTE 2Coleta no mesmo dia4210-271 a 80</v>
      </c>
      <c r="DH99" s="43" t="s">
        <v>69</v>
      </c>
      <c r="DI99" s="70" t="s">
        <v>71</v>
      </c>
      <c r="DJ99" s="69" t="s">
        <v>72</v>
      </c>
      <c r="DK99" s="61" t="s">
        <v>99</v>
      </c>
      <c r="DL99" s="25" t="s">
        <v>97</v>
      </c>
      <c r="DR99" s="43" t="str">
        <f t="shared" si="15"/>
        <v>DIAMANTE 3Kg Adicional</v>
      </c>
      <c r="DS99" s="44" t="s">
        <v>75</v>
      </c>
      <c r="DT99" s="44" t="s">
        <v>63</v>
      </c>
      <c r="DU99" s="45">
        <v>2.0499999999999998</v>
      </c>
      <c r="DV99" s="45">
        <v>2.09</v>
      </c>
      <c r="DW99" s="45">
        <v>2.13</v>
      </c>
      <c r="DX99" s="45">
        <v>2.17</v>
      </c>
      <c r="DY99" s="45">
        <v>3.76</v>
      </c>
      <c r="DZ99" s="45">
        <v>3.8</v>
      </c>
      <c r="EA99" s="45">
        <v>3.84</v>
      </c>
      <c r="EB99" s="45">
        <v>3.88</v>
      </c>
      <c r="EC99" s="45">
        <v>7.39</v>
      </c>
      <c r="ED99" s="45">
        <v>9.98</v>
      </c>
      <c r="EE99" s="45">
        <v>14.03</v>
      </c>
      <c r="EF99" s="45">
        <v>17</v>
      </c>
      <c r="EG99" s="45">
        <v>11.22</v>
      </c>
      <c r="EH99" s="45">
        <v>13.9</v>
      </c>
      <c r="EI99" s="45">
        <v>18.02</v>
      </c>
      <c r="EJ99" s="45">
        <v>21.11</v>
      </c>
      <c r="EL99" s="43" t="str">
        <f t="shared" si="16"/>
        <v>DIAMANTE 44.001 a 5.000</v>
      </c>
      <c r="EM99" s="44" t="s">
        <v>81</v>
      </c>
      <c r="EN99" s="44" t="s">
        <v>70</v>
      </c>
      <c r="EO99" s="45">
        <v>18.88</v>
      </c>
      <c r="EP99" s="45">
        <v>20.14</v>
      </c>
      <c r="EQ99" s="45">
        <v>20.45</v>
      </c>
      <c r="ER99" s="45">
        <v>20.190000000000001</v>
      </c>
      <c r="ES99" s="45">
        <v>23.57</v>
      </c>
      <c r="ET99" s="45">
        <v>26.45</v>
      </c>
      <c r="EU99" s="45">
        <v>30.68</v>
      </c>
      <c r="EV99" s="45">
        <v>35.68</v>
      </c>
      <c r="EW99" s="45">
        <v>34.159999999999997</v>
      </c>
      <c r="EX99" s="45">
        <v>38.96</v>
      </c>
      <c r="EY99" s="45">
        <v>54.23</v>
      </c>
      <c r="EZ99" s="45">
        <v>69.680000000000007</v>
      </c>
    </row>
    <row r="100" spans="4:156" x14ac:dyDescent="0.25">
      <c r="D100" s="43" t="str">
        <f t="shared" si="9"/>
        <v>Peso (g)</v>
      </c>
      <c r="F100" s="44" t="s">
        <v>32</v>
      </c>
      <c r="G100" s="45" t="s">
        <v>12</v>
      </c>
      <c r="H100" s="45" t="s">
        <v>13</v>
      </c>
      <c r="I100" s="45" t="s">
        <v>14</v>
      </c>
      <c r="J100" s="45" t="s">
        <v>15</v>
      </c>
      <c r="K100" s="45" t="s">
        <v>16</v>
      </c>
      <c r="L100" s="45" t="s">
        <v>17</v>
      </c>
      <c r="M100" s="45" t="s">
        <v>18</v>
      </c>
      <c r="N100" s="45" t="s">
        <v>19</v>
      </c>
      <c r="O100" s="45" t="s">
        <v>20</v>
      </c>
      <c r="P100" s="45" t="s">
        <v>21</v>
      </c>
      <c r="Q100" s="45" t="s">
        <v>22</v>
      </c>
      <c r="R100" s="45" t="s">
        <v>23</v>
      </c>
      <c r="S100" s="45" t="s">
        <v>24</v>
      </c>
      <c r="T100" s="45" t="s">
        <v>25</v>
      </c>
      <c r="U100" s="45" t="s">
        <v>26</v>
      </c>
      <c r="V100" s="45" t="s">
        <v>27</v>
      </c>
      <c r="W100" s="45" t="s">
        <v>28</v>
      </c>
      <c r="X100" s="45" t="s">
        <v>29</v>
      </c>
      <c r="Y100" s="45" t="s">
        <v>30</v>
      </c>
      <c r="Z100" s="45" t="s">
        <v>31</v>
      </c>
      <c r="AB100" s="43" t="str">
        <f t="shared" si="10"/>
        <v>DIAMANTE 45.001 a 6.000</v>
      </c>
      <c r="AC100" s="44" t="s">
        <v>81</v>
      </c>
      <c r="AD100" s="44" t="s">
        <v>76</v>
      </c>
      <c r="AE100" s="45">
        <v>19.91</v>
      </c>
      <c r="AF100" s="45">
        <v>20.76</v>
      </c>
      <c r="AG100" s="45">
        <v>20.97</v>
      </c>
      <c r="AH100" s="45">
        <v>21.18</v>
      </c>
      <c r="AI100" s="45">
        <v>25.97</v>
      </c>
      <c r="AJ100" s="45">
        <v>29.87</v>
      </c>
      <c r="AK100" s="45">
        <v>34.090000000000003</v>
      </c>
      <c r="AL100" s="45">
        <v>42.2</v>
      </c>
      <c r="AM100" s="45">
        <v>33.869999999999997</v>
      </c>
      <c r="AN100" s="45">
        <v>38.880000000000003</v>
      </c>
      <c r="AO100" s="45">
        <v>53.21</v>
      </c>
      <c r="AP100" s="45">
        <v>68.430000000000007</v>
      </c>
      <c r="AQ100" s="45">
        <v>39.380000000000003</v>
      </c>
      <c r="AR100" s="45">
        <v>45.2</v>
      </c>
      <c r="AS100" s="45">
        <v>61.88</v>
      </c>
      <c r="AT100" s="45">
        <v>79.569999999999993</v>
      </c>
      <c r="BP100" s="43" t="str">
        <f t="shared" si="11"/>
        <v>Peso (g)</v>
      </c>
      <c r="BR100" s="44" t="s">
        <v>32</v>
      </c>
      <c r="BS100" s="45" t="s">
        <v>12</v>
      </c>
      <c r="BT100" s="45" t="s">
        <v>13</v>
      </c>
      <c r="BU100" s="45" t="s">
        <v>14</v>
      </c>
      <c r="BV100" s="45" t="s">
        <v>15</v>
      </c>
      <c r="BW100" s="45" t="s">
        <v>16</v>
      </c>
      <c r="BX100" s="45" t="s">
        <v>17</v>
      </c>
      <c r="BY100" s="45" t="s">
        <v>18</v>
      </c>
      <c r="BZ100" s="45" t="s">
        <v>19</v>
      </c>
      <c r="CA100" s="45" t="s">
        <v>20</v>
      </c>
      <c r="CB100" s="45" t="s">
        <v>21</v>
      </c>
      <c r="CC100" s="45" t="s">
        <v>22</v>
      </c>
      <c r="CD100" s="45" t="s">
        <v>23</v>
      </c>
      <c r="CE100" s="45" t="s">
        <v>24</v>
      </c>
      <c r="CF100" s="45" t="s">
        <v>25</v>
      </c>
      <c r="CG100" s="45" t="s">
        <v>26</v>
      </c>
      <c r="CH100" s="45" t="s">
        <v>27</v>
      </c>
      <c r="CI100" s="45" t="s">
        <v>28</v>
      </c>
      <c r="CJ100" s="45" t="s">
        <v>29</v>
      </c>
      <c r="CK100" s="45" t="s">
        <v>30</v>
      </c>
      <c r="CL100" s="45" t="s">
        <v>31</v>
      </c>
      <c r="CZ100" s="43" t="str">
        <f t="shared" si="13"/>
        <v>DIAMANTE 44.001 a 5.000</v>
      </c>
      <c r="DA100" s="44" t="s">
        <v>81</v>
      </c>
      <c r="DB100" s="46" t="s">
        <v>70</v>
      </c>
      <c r="DC100" s="45">
        <v>20.71</v>
      </c>
      <c r="DD100" s="45">
        <v>21.14</v>
      </c>
      <c r="DE100" s="45">
        <v>21.58</v>
      </c>
      <c r="DG100" s="43" t="str">
        <f t="shared" si="14"/>
        <v>DIAMANTE 2Coleta no mesmo dia4210-281 a 90</v>
      </c>
      <c r="DH100" s="43" t="s">
        <v>69</v>
      </c>
      <c r="DI100" s="70" t="s">
        <v>71</v>
      </c>
      <c r="DJ100" s="69" t="s">
        <v>72</v>
      </c>
      <c r="DK100" s="59" t="s">
        <v>102</v>
      </c>
      <c r="DL100" s="22" t="s">
        <v>103</v>
      </c>
      <c r="DR100" s="43" t="str">
        <f t="shared" si="15"/>
        <v>Peso (g)</v>
      </c>
      <c r="DS100" s="44"/>
      <c r="DT100" s="44" t="s">
        <v>32</v>
      </c>
      <c r="DU100" s="45" t="s">
        <v>12</v>
      </c>
      <c r="DV100" s="45" t="s">
        <v>13</v>
      </c>
      <c r="DW100" s="45" t="s">
        <v>14</v>
      </c>
      <c r="DX100" s="45" t="s">
        <v>15</v>
      </c>
      <c r="DY100" s="45" t="s">
        <v>16</v>
      </c>
      <c r="DZ100" s="45" t="s">
        <v>17</v>
      </c>
      <c r="EA100" s="45" t="s">
        <v>18</v>
      </c>
      <c r="EB100" s="45" t="s">
        <v>19</v>
      </c>
      <c r="EC100" s="45" t="s">
        <v>20</v>
      </c>
      <c r="ED100" s="45" t="s">
        <v>21</v>
      </c>
      <c r="EE100" s="45" t="s">
        <v>22</v>
      </c>
      <c r="EF100" s="45" t="s">
        <v>23</v>
      </c>
      <c r="EG100" s="45" t="s">
        <v>24</v>
      </c>
      <c r="EH100" s="45" t="s">
        <v>25</v>
      </c>
      <c r="EI100" s="45" t="s">
        <v>26</v>
      </c>
      <c r="EJ100" s="45" t="s">
        <v>27</v>
      </c>
      <c r="EL100" s="43" t="str">
        <f t="shared" si="16"/>
        <v>DIAMANTE 45.001 a 6.000</v>
      </c>
      <c r="EM100" s="44" t="s">
        <v>81</v>
      </c>
      <c r="EN100" s="44" t="s">
        <v>76</v>
      </c>
      <c r="EO100" s="45">
        <v>19.91</v>
      </c>
      <c r="EP100" s="45">
        <v>20.51</v>
      </c>
      <c r="EQ100" s="45">
        <v>20.66</v>
      </c>
      <c r="ER100" s="45">
        <v>21.12</v>
      </c>
      <c r="ES100" s="45">
        <v>25.9</v>
      </c>
      <c r="ET100" s="45">
        <v>29.76</v>
      </c>
      <c r="EU100" s="45">
        <v>33.28</v>
      </c>
      <c r="EV100" s="45">
        <v>41.89</v>
      </c>
      <c r="EW100" s="45">
        <v>39.28</v>
      </c>
      <c r="EX100" s="45">
        <v>45.06</v>
      </c>
      <c r="EY100" s="45">
        <v>61.88</v>
      </c>
      <c r="EZ100" s="45">
        <v>79.569999999999993</v>
      </c>
    </row>
    <row r="101" spans="4:156" x14ac:dyDescent="0.25">
      <c r="D101" s="43" t="str">
        <f t="shared" si="9"/>
        <v>DIAMANTE 40 a 300</v>
      </c>
      <c r="E101" s="44" t="s">
        <v>81</v>
      </c>
      <c r="F101" s="44" t="s">
        <v>40</v>
      </c>
      <c r="G101" s="45">
        <v>6.59</v>
      </c>
      <c r="H101" s="45">
        <v>6.73</v>
      </c>
      <c r="I101" s="45">
        <v>6.86</v>
      </c>
      <c r="J101" s="45">
        <v>7</v>
      </c>
      <c r="K101" s="45">
        <v>12.92</v>
      </c>
      <c r="L101" s="45">
        <v>13.21</v>
      </c>
      <c r="M101" s="45">
        <v>13.49</v>
      </c>
      <c r="N101" s="45">
        <v>14.36</v>
      </c>
      <c r="O101" s="45">
        <v>19.62</v>
      </c>
      <c r="P101" s="45">
        <v>27.48</v>
      </c>
      <c r="Q101" s="45">
        <v>35.33</v>
      </c>
      <c r="R101" s="45">
        <v>41.22</v>
      </c>
      <c r="S101" s="45">
        <v>26.13</v>
      </c>
      <c r="T101" s="45">
        <v>33.380000000000003</v>
      </c>
      <c r="U101" s="45">
        <v>40.28</v>
      </c>
      <c r="V101" s="45">
        <v>46.2</v>
      </c>
      <c r="W101" s="45">
        <v>31.11</v>
      </c>
      <c r="X101" s="45">
        <v>39.729999999999997</v>
      </c>
      <c r="Y101" s="45">
        <v>47.96</v>
      </c>
      <c r="Z101" s="45">
        <v>55</v>
      </c>
      <c r="AB101" s="43" t="str">
        <f t="shared" si="10"/>
        <v>DIAMANTE 46.001 a 7.000</v>
      </c>
      <c r="AC101" s="44" t="s">
        <v>81</v>
      </c>
      <c r="AD101" s="44" t="s">
        <v>82</v>
      </c>
      <c r="AE101" s="45">
        <v>21.03</v>
      </c>
      <c r="AF101" s="45">
        <v>21.92</v>
      </c>
      <c r="AG101" s="45">
        <v>22.15</v>
      </c>
      <c r="AH101" s="45">
        <v>22.37</v>
      </c>
      <c r="AI101" s="45">
        <v>28.67</v>
      </c>
      <c r="AJ101" s="45">
        <v>32.979999999999997</v>
      </c>
      <c r="AK101" s="45">
        <v>37.64</v>
      </c>
      <c r="AL101" s="45">
        <v>46.6</v>
      </c>
      <c r="AM101" s="45">
        <v>36.200000000000003</v>
      </c>
      <c r="AN101" s="45">
        <v>41.55</v>
      </c>
      <c r="AO101" s="45">
        <v>56.27</v>
      </c>
      <c r="AP101" s="45">
        <v>72.209999999999994</v>
      </c>
      <c r="AQ101" s="45">
        <v>42.09</v>
      </c>
      <c r="AR101" s="45">
        <v>48.31</v>
      </c>
      <c r="AS101" s="45">
        <v>65.430000000000007</v>
      </c>
      <c r="AT101" s="45">
        <v>83.96</v>
      </c>
      <c r="BP101" s="43" t="str">
        <f t="shared" si="11"/>
        <v>DIAMANTE 40 a 300</v>
      </c>
      <c r="BQ101" s="44" t="s">
        <v>81</v>
      </c>
      <c r="BR101" s="44" t="s">
        <v>40</v>
      </c>
      <c r="BS101" s="45">
        <v>25.2</v>
      </c>
      <c r="BT101" s="45">
        <v>25.74</v>
      </c>
      <c r="BU101" s="45">
        <v>26.27</v>
      </c>
      <c r="BV101" s="45">
        <v>26.81</v>
      </c>
      <c r="BW101" s="45">
        <v>27.95</v>
      </c>
      <c r="BX101" s="45">
        <v>28.24</v>
      </c>
      <c r="BY101" s="45">
        <v>28.53</v>
      </c>
      <c r="BZ101" s="45">
        <v>28.81</v>
      </c>
      <c r="CA101" s="45">
        <v>40.74</v>
      </c>
      <c r="CB101" s="45">
        <v>63.26</v>
      </c>
      <c r="CC101" s="45">
        <v>76.95</v>
      </c>
      <c r="CD101" s="45">
        <v>90.64</v>
      </c>
      <c r="CE101" s="45">
        <v>52.41</v>
      </c>
      <c r="CF101" s="45">
        <v>69.81</v>
      </c>
      <c r="CG101" s="45">
        <v>80.91</v>
      </c>
      <c r="CH101" s="45">
        <v>92.01</v>
      </c>
      <c r="CI101" s="45">
        <v>62.4</v>
      </c>
      <c r="CJ101" s="45">
        <v>83.11</v>
      </c>
      <c r="CK101" s="45">
        <v>96.32</v>
      </c>
      <c r="CL101" s="45">
        <v>109.54</v>
      </c>
      <c r="CZ101" s="43" t="str">
        <f t="shared" si="13"/>
        <v>DIAMANTE 45.001 a 6.000</v>
      </c>
      <c r="DA101" s="44" t="s">
        <v>81</v>
      </c>
      <c r="DB101" s="46" t="s">
        <v>76</v>
      </c>
      <c r="DC101" s="45">
        <v>24.13</v>
      </c>
      <c r="DD101" s="45">
        <v>24.62</v>
      </c>
      <c r="DE101" s="45">
        <v>25.15</v>
      </c>
      <c r="DG101" s="43" t="str">
        <f t="shared" si="14"/>
        <v>DIAMANTE 2Coleta no mesmo dia4210-291 a 100</v>
      </c>
      <c r="DH101" s="43" t="s">
        <v>69</v>
      </c>
      <c r="DI101" s="70" t="s">
        <v>71</v>
      </c>
      <c r="DJ101" s="69" t="s">
        <v>72</v>
      </c>
      <c r="DK101" s="61" t="s">
        <v>105</v>
      </c>
      <c r="DL101" s="25" t="s">
        <v>106</v>
      </c>
      <c r="DR101" s="43" t="str">
        <f t="shared" si="15"/>
        <v>DIAMANTE 40 a 300</v>
      </c>
      <c r="DS101" s="44" t="s">
        <v>81</v>
      </c>
      <c r="DT101" s="44" t="s">
        <v>40</v>
      </c>
      <c r="DU101" s="45">
        <v>6.44</v>
      </c>
      <c r="DV101" s="45">
        <v>6.59</v>
      </c>
      <c r="DW101" s="45">
        <v>6.71</v>
      </c>
      <c r="DX101" s="45">
        <v>6.86</v>
      </c>
      <c r="DY101" s="45">
        <v>12.8</v>
      </c>
      <c r="DZ101" s="45">
        <v>13.09</v>
      </c>
      <c r="EA101" s="45">
        <v>13.37</v>
      </c>
      <c r="EB101" s="45">
        <v>14.22</v>
      </c>
      <c r="EC101" s="45">
        <v>19.55</v>
      </c>
      <c r="ED101" s="45">
        <v>27.46</v>
      </c>
      <c r="EE101" s="45">
        <v>35.31</v>
      </c>
      <c r="EF101" s="45">
        <v>41.18</v>
      </c>
      <c r="EG101" s="45">
        <v>31.01</v>
      </c>
      <c r="EH101" s="45">
        <v>39.700000000000003</v>
      </c>
      <c r="EI101" s="45">
        <v>47.93</v>
      </c>
      <c r="EJ101" s="45">
        <v>54.95</v>
      </c>
      <c r="EL101" s="43" t="str">
        <f t="shared" si="16"/>
        <v>DIAMANTE 46.001 a 7.000</v>
      </c>
      <c r="EM101" s="44" t="s">
        <v>81</v>
      </c>
      <c r="EN101" s="44" t="s">
        <v>82</v>
      </c>
      <c r="EO101" s="45">
        <v>21.03</v>
      </c>
      <c r="EP101" s="45">
        <v>21.63</v>
      </c>
      <c r="EQ101" s="45">
        <v>21.81</v>
      </c>
      <c r="ER101" s="45">
        <v>22.3</v>
      </c>
      <c r="ES101" s="45">
        <v>28.6</v>
      </c>
      <c r="ET101" s="45">
        <v>32.840000000000003</v>
      </c>
      <c r="EU101" s="45">
        <v>36.68</v>
      </c>
      <c r="EV101" s="45">
        <v>46.23</v>
      </c>
      <c r="EW101" s="45">
        <v>41.97</v>
      </c>
      <c r="EX101" s="45">
        <v>48.13</v>
      </c>
      <c r="EY101" s="45">
        <v>65.430000000000007</v>
      </c>
      <c r="EZ101" s="45">
        <v>83.96</v>
      </c>
    </row>
    <row r="102" spans="4:156" x14ac:dyDescent="0.25">
      <c r="D102" s="43" t="str">
        <f t="shared" si="9"/>
        <v>DIAMANTE 4301 a 500</v>
      </c>
      <c r="E102" s="44" t="s">
        <v>81</v>
      </c>
      <c r="F102" s="44" t="s">
        <v>49</v>
      </c>
      <c r="G102" s="45">
        <v>7.37</v>
      </c>
      <c r="H102" s="45">
        <v>7.53</v>
      </c>
      <c r="I102" s="45">
        <v>7.69</v>
      </c>
      <c r="J102" s="45">
        <v>7.84</v>
      </c>
      <c r="K102" s="45">
        <v>13.4</v>
      </c>
      <c r="L102" s="45">
        <v>13.69</v>
      </c>
      <c r="M102" s="45">
        <v>13.98</v>
      </c>
      <c r="N102" s="45">
        <v>14.88</v>
      </c>
      <c r="O102" s="45">
        <v>20.45</v>
      </c>
      <c r="P102" s="45">
        <v>28.63</v>
      </c>
      <c r="Q102" s="45">
        <v>36.799999999999997</v>
      </c>
      <c r="R102" s="45">
        <v>42.93</v>
      </c>
      <c r="S102" s="45">
        <v>26.82</v>
      </c>
      <c r="T102" s="45">
        <v>34.340000000000003</v>
      </c>
      <c r="U102" s="45">
        <v>41.53</v>
      </c>
      <c r="V102" s="45">
        <v>47.64</v>
      </c>
      <c r="W102" s="45">
        <v>31.93</v>
      </c>
      <c r="X102" s="45">
        <v>40.880000000000003</v>
      </c>
      <c r="Y102" s="45">
        <v>49.43</v>
      </c>
      <c r="Z102" s="45">
        <v>56.72</v>
      </c>
      <c r="AB102" s="43" t="str">
        <f t="shared" si="10"/>
        <v>DIAMANTE 47.001 a 8.000</v>
      </c>
      <c r="AC102" s="44" t="s">
        <v>81</v>
      </c>
      <c r="AD102" s="44" t="s">
        <v>86</v>
      </c>
      <c r="AE102" s="45">
        <v>22.1</v>
      </c>
      <c r="AF102" s="45">
        <v>23.04</v>
      </c>
      <c r="AG102" s="45">
        <v>23.27</v>
      </c>
      <c r="AH102" s="45">
        <v>23.51</v>
      </c>
      <c r="AI102" s="45">
        <v>31.23</v>
      </c>
      <c r="AJ102" s="45">
        <v>35.92</v>
      </c>
      <c r="AK102" s="45">
        <v>40.99</v>
      </c>
      <c r="AL102" s="45">
        <v>50.75</v>
      </c>
      <c r="AM102" s="45">
        <v>46.64</v>
      </c>
      <c r="AN102" s="45">
        <v>52.32</v>
      </c>
      <c r="AO102" s="45">
        <v>67.41</v>
      </c>
      <c r="AP102" s="45">
        <v>84.04</v>
      </c>
      <c r="AQ102" s="45">
        <v>54.23</v>
      </c>
      <c r="AR102" s="45">
        <v>60.84</v>
      </c>
      <c r="AS102" s="45">
        <v>78.38</v>
      </c>
      <c r="AT102" s="45">
        <v>97.72</v>
      </c>
      <c r="BP102" s="43" t="str">
        <f t="shared" si="11"/>
        <v>DIAMANTE 4301 a 500</v>
      </c>
      <c r="BQ102" s="44" t="s">
        <v>81</v>
      </c>
      <c r="BR102" s="44" t="s">
        <v>49</v>
      </c>
      <c r="BS102" s="45">
        <v>26.1</v>
      </c>
      <c r="BT102" s="45">
        <v>26.66</v>
      </c>
      <c r="BU102" s="45">
        <v>27.21</v>
      </c>
      <c r="BV102" s="45">
        <v>27.77</v>
      </c>
      <c r="BW102" s="45">
        <v>29.57</v>
      </c>
      <c r="BX102" s="45">
        <v>29.87</v>
      </c>
      <c r="BY102" s="45">
        <v>30.18</v>
      </c>
      <c r="BZ102" s="45">
        <v>30.49</v>
      </c>
      <c r="CA102" s="45">
        <v>43.51</v>
      </c>
      <c r="CB102" s="45">
        <v>66.5</v>
      </c>
      <c r="CC102" s="45">
        <v>80.930000000000007</v>
      </c>
      <c r="CD102" s="45">
        <v>95.37</v>
      </c>
      <c r="CE102" s="45">
        <v>54.26</v>
      </c>
      <c r="CF102" s="45">
        <v>71.09</v>
      </c>
      <c r="CG102" s="45">
        <v>82.42</v>
      </c>
      <c r="CH102" s="45">
        <v>93.73</v>
      </c>
      <c r="CI102" s="45">
        <v>64.59</v>
      </c>
      <c r="CJ102" s="45">
        <v>84.63</v>
      </c>
      <c r="CK102" s="45">
        <v>98.11</v>
      </c>
      <c r="CL102" s="45">
        <v>111.59</v>
      </c>
      <c r="CZ102" s="43" t="str">
        <f t="shared" si="13"/>
        <v>DIAMANTE 46.001 a 7.000</v>
      </c>
      <c r="DA102" s="44" t="s">
        <v>81</v>
      </c>
      <c r="DB102" s="46" t="s">
        <v>82</v>
      </c>
      <c r="DC102" s="45">
        <v>28.69</v>
      </c>
      <c r="DD102" s="45">
        <v>29.28</v>
      </c>
      <c r="DE102" s="45">
        <v>29.9</v>
      </c>
      <c r="DG102" s="43" t="str">
        <f t="shared" si="14"/>
        <v>DIAMANTE 2Coleta no mesmo dia4210-2Mais de 100</v>
      </c>
      <c r="DH102" s="43" t="s">
        <v>69</v>
      </c>
      <c r="DI102" s="70" t="s">
        <v>71</v>
      </c>
      <c r="DJ102" s="69" t="s">
        <v>72</v>
      </c>
      <c r="DK102" s="59" t="s">
        <v>108</v>
      </c>
      <c r="DL102" s="22" t="s">
        <v>109</v>
      </c>
      <c r="DR102" s="43" t="str">
        <f t="shared" si="15"/>
        <v>DIAMANTE 4301 a 500</v>
      </c>
      <c r="DS102" s="44" t="s">
        <v>81</v>
      </c>
      <c r="DT102" s="44" t="s">
        <v>49</v>
      </c>
      <c r="DU102" s="45">
        <v>7.35</v>
      </c>
      <c r="DV102" s="45">
        <v>7.51</v>
      </c>
      <c r="DW102" s="45">
        <v>7.67</v>
      </c>
      <c r="DX102" s="45">
        <v>7.82</v>
      </c>
      <c r="DY102" s="45">
        <v>13.39</v>
      </c>
      <c r="DZ102" s="45">
        <v>13.68</v>
      </c>
      <c r="EA102" s="45">
        <v>13.97</v>
      </c>
      <c r="EB102" s="45">
        <v>14.87</v>
      </c>
      <c r="EC102" s="45">
        <v>20.440000000000001</v>
      </c>
      <c r="ED102" s="45">
        <v>28.63</v>
      </c>
      <c r="EE102" s="45">
        <v>36.799999999999997</v>
      </c>
      <c r="EF102" s="45">
        <v>42.93</v>
      </c>
      <c r="EG102" s="45">
        <v>31.92</v>
      </c>
      <c r="EH102" s="45">
        <v>40.880000000000003</v>
      </c>
      <c r="EI102" s="45">
        <v>49.43</v>
      </c>
      <c r="EJ102" s="45">
        <v>56.71</v>
      </c>
      <c r="EL102" s="43" t="str">
        <f t="shared" si="16"/>
        <v>DIAMANTE 47.001 a 8.000</v>
      </c>
      <c r="EM102" s="44" t="s">
        <v>81</v>
      </c>
      <c r="EN102" s="44" t="s">
        <v>86</v>
      </c>
      <c r="EO102" s="45">
        <v>22.1</v>
      </c>
      <c r="EP102" s="45">
        <v>22.82</v>
      </c>
      <c r="EQ102" s="45">
        <v>23.01</v>
      </c>
      <c r="ER102" s="45">
        <v>23.46</v>
      </c>
      <c r="ES102" s="45">
        <v>31.18</v>
      </c>
      <c r="ET102" s="45">
        <v>35.82</v>
      </c>
      <c r="EU102" s="45">
        <v>40.26</v>
      </c>
      <c r="EV102" s="45">
        <v>50.47</v>
      </c>
      <c r="EW102" s="45">
        <v>54.13</v>
      </c>
      <c r="EX102" s="45">
        <v>60.69</v>
      </c>
      <c r="EY102" s="45">
        <v>78.38</v>
      </c>
      <c r="EZ102" s="45">
        <v>97.72</v>
      </c>
    </row>
    <row r="103" spans="4:156" x14ac:dyDescent="0.25">
      <c r="D103" s="43" t="str">
        <f t="shared" si="9"/>
        <v>DIAMANTE 4501 a 1.000</v>
      </c>
      <c r="E103" s="44" t="s">
        <v>81</v>
      </c>
      <c r="F103" s="44" t="s">
        <v>50</v>
      </c>
      <c r="G103" s="45">
        <v>7.91</v>
      </c>
      <c r="H103" s="45">
        <v>8.07</v>
      </c>
      <c r="I103" s="45">
        <v>8.24</v>
      </c>
      <c r="J103" s="45">
        <v>8.41</v>
      </c>
      <c r="K103" s="45">
        <v>14.93</v>
      </c>
      <c r="L103" s="45">
        <v>15.09</v>
      </c>
      <c r="M103" s="45">
        <v>15.25</v>
      </c>
      <c r="N103" s="45">
        <v>15.39</v>
      </c>
      <c r="O103" s="45">
        <v>21.27</v>
      </c>
      <c r="P103" s="45">
        <v>29.79</v>
      </c>
      <c r="Q103" s="45">
        <v>38.299999999999997</v>
      </c>
      <c r="R103" s="45">
        <v>44.68</v>
      </c>
      <c r="S103" s="45">
        <v>27.52</v>
      </c>
      <c r="T103" s="45">
        <v>35.31</v>
      </c>
      <c r="U103" s="45">
        <v>42.77</v>
      </c>
      <c r="V103" s="45">
        <v>49.08</v>
      </c>
      <c r="W103" s="45">
        <v>32.76</v>
      </c>
      <c r="X103" s="45">
        <v>42.03</v>
      </c>
      <c r="Y103" s="45">
        <v>50.92</v>
      </c>
      <c r="Z103" s="45">
        <v>58.43</v>
      </c>
      <c r="AB103" s="43" t="str">
        <f t="shared" si="10"/>
        <v>DIAMANTE 48.001 a 9.000</v>
      </c>
      <c r="AC103" s="44" t="s">
        <v>81</v>
      </c>
      <c r="AD103" s="44" t="s">
        <v>91</v>
      </c>
      <c r="AE103" s="45">
        <v>22.75</v>
      </c>
      <c r="AF103" s="45">
        <v>23.72</v>
      </c>
      <c r="AG103" s="45">
        <v>23.96</v>
      </c>
      <c r="AH103" s="45">
        <v>24.2</v>
      </c>
      <c r="AI103" s="45">
        <v>32.78</v>
      </c>
      <c r="AJ103" s="45">
        <v>37.69</v>
      </c>
      <c r="AK103" s="45">
        <v>43.02</v>
      </c>
      <c r="AL103" s="45">
        <v>53.26</v>
      </c>
      <c r="AM103" s="45">
        <v>47.97</v>
      </c>
      <c r="AN103" s="45">
        <v>53.84</v>
      </c>
      <c r="AO103" s="45">
        <v>69.13</v>
      </c>
      <c r="AP103" s="45">
        <v>86.18</v>
      </c>
      <c r="AQ103" s="45">
        <v>55.78</v>
      </c>
      <c r="AR103" s="45">
        <v>62.6</v>
      </c>
      <c r="AS103" s="45">
        <v>80.38</v>
      </c>
      <c r="AT103" s="45">
        <v>100.21</v>
      </c>
      <c r="BP103" s="43" t="str">
        <f t="shared" si="11"/>
        <v>DIAMANTE 4501 a 1.000</v>
      </c>
      <c r="BQ103" s="44" t="s">
        <v>81</v>
      </c>
      <c r="BR103" s="44" t="s">
        <v>50</v>
      </c>
      <c r="BS103" s="45">
        <v>26.99</v>
      </c>
      <c r="BT103" s="45">
        <v>27.57</v>
      </c>
      <c r="BU103" s="45">
        <v>28.14</v>
      </c>
      <c r="BV103" s="45">
        <v>28.72</v>
      </c>
      <c r="BW103" s="45">
        <v>31.19</v>
      </c>
      <c r="BX103" s="45">
        <v>31.51</v>
      </c>
      <c r="BY103" s="45">
        <v>31.83</v>
      </c>
      <c r="BZ103" s="45">
        <v>32.15</v>
      </c>
      <c r="CA103" s="45">
        <v>46.27</v>
      </c>
      <c r="CB103" s="45">
        <v>69.75</v>
      </c>
      <c r="CC103" s="45">
        <v>84.92</v>
      </c>
      <c r="CD103" s="45">
        <v>100.09</v>
      </c>
      <c r="CE103" s="45">
        <v>56.1</v>
      </c>
      <c r="CF103" s="45">
        <v>72.37</v>
      </c>
      <c r="CG103" s="45">
        <v>83.92</v>
      </c>
      <c r="CH103" s="45">
        <v>95.46</v>
      </c>
      <c r="CI103" s="45">
        <v>66.790000000000006</v>
      </c>
      <c r="CJ103" s="45">
        <v>86.16</v>
      </c>
      <c r="CK103" s="45">
        <v>99.9</v>
      </c>
      <c r="CL103" s="45">
        <v>113.64</v>
      </c>
      <c r="CZ103" s="43" t="str">
        <f t="shared" si="13"/>
        <v>DIAMANTE 47.001 a 8.000</v>
      </c>
      <c r="DA103" s="44" t="s">
        <v>81</v>
      </c>
      <c r="DB103" s="46" t="s">
        <v>86</v>
      </c>
      <c r="DC103" s="45">
        <v>37.049999999999997</v>
      </c>
      <c r="DD103" s="45">
        <v>37.81</v>
      </c>
      <c r="DE103" s="45">
        <v>38.61</v>
      </c>
      <c r="DG103" s="43" t="str">
        <f t="shared" si="14"/>
        <v>DIAMANTE 2Coleta no mesmo dia7790-9Unitizador</v>
      </c>
      <c r="DH103" s="43" t="s">
        <v>69</v>
      </c>
      <c r="DI103" s="70" t="s">
        <v>71</v>
      </c>
      <c r="DJ103" s="22" t="s">
        <v>111</v>
      </c>
      <c r="DK103" s="61" t="s">
        <v>112</v>
      </c>
      <c r="DL103" s="25" t="s">
        <v>113</v>
      </c>
      <c r="DR103" s="43" t="str">
        <f t="shared" si="15"/>
        <v>DIAMANTE 4501 a 1.000</v>
      </c>
      <c r="DS103" s="44" t="s">
        <v>81</v>
      </c>
      <c r="DT103" s="44" t="s">
        <v>50</v>
      </c>
      <c r="DU103" s="45">
        <v>7.92</v>
      </c>
      <c r="DV103" s="45">
        <v>8.08</v>
      </c>
      <c r="DW103" s="45">
        <v>8.25</v>
      </c>
      <c r="DX103" s="45">
        <v>8.42</v>
      </c>
      <c r="DY103" s="45">
        <v>14.94</v>
      </c>
      <c r="DZ103" s="45">
        <v>15.1</v>
      </c>
      <c r="EA103" s="45">
        <v>15.26</v>
      </c>
      <c r="EB103" s="45">
        <v>15.4</v>
      </c>
      <c r="EC103" s="45">
        <v>21.28</v>
      </c>
      <c r="ED103" s="45">
        <v>29.79</v>
      </c>
      <c r="EE103" s="45">
        <v>38.299999999999997</v>
      </c>
      <c r="EF103" s="45">
        <v>44.68</v>
      </c>
      <c r="EG103" s="45">
        <v>32.770000000000003</v>
      </c>
      <c r="EH103" s="45">
        <v>42.03</v>
      </c>
      <c r="EI103" s="45">
        <v>50.92</v>
      </c>
      <c r="EJ103" s="45">
        <v>58.43</v>
      </c>
      <c r="EL103" s="43" t="str">
        <f t="shared" si="16"/>
        <v>DIAMANTE 48.001 a 9.000</v>
      </c>
      <c r="EM103" s="44" t="s">
        <v>81</v>
      </c>
      <c r="EN103" s="44" t="s">
        <v>91</v>
      </c>
      <c r="EO103" s="45">
        <v>22.75</v>
      </c>
      <c r="EP103" s="45">
        <v>23.46</v>
      </c>
      <c r="EQ103" s="45">
        <v>23.65</v>
      </c>
      <c r="ER103" s="45">
        <v>24.13</v>
      </c>
      <c r="ES103" s="45">
        <v>32.700000000000003</v>
      </c>
      <c r="ET103" s="45">
        <v>37.57</v>
      </c>
      <c r="EU103" s="45">
        <v>42.12</v>
      </c>
      <c r="EV103" s="45">
        <v>52.91</v>
      </c>
      <c r="EW103" s="45">
        <v>55.65</v>
      </c>
      <c r="EX103" s="45">
        <v>62.42</v>
      </c>
      <c r="EY103" s="45">
        <v>80.38</v>
      </c>
      <c r="EZ103" s="45">
        <v>100.21</v>
      </c>
    </row>
    <row r="104" spans="4:156" ht="25.5" x14ac:dyDescent="0.25">
      <c r="D104" s="43" t="str">
        <f t="shared" si="9"/>
        <v>DIAMANTE 41.001 a 2.000</v>
      </c>
      <c r="E104" s="44" t="s">
        <v>81</v>
      </c>
      <c r="F104" s="44" t="s">
        <v>55</v>
      </c>
      <c r="G104" s="45">
        <v>9.92</v>
      </c>
      <c r="H104" s="45">
        <v>10.14</v>
      </c>
      <c r="I104" s="45">
        <v>10.35</v>
      </c>
      <c r="J104" s="45">
        <v>10.56</v>
      </c>
      <c r="K104" s="45">
        <v>16.47</v>
      </c>
      <c r="L104" s="45">
        <v>16.649999999999999</v>
      </c>
      <c r="M104" s="45">
        <v>16.809999999999999</v>
      </c>
      <c r="N104" s="45">
        <v>16.98</v>
      </c>
      <c r="O104" s="45">
        <v>25.65</v>
      </c>
      <c r="P104" s="45">
        <v>35.909999999999997</v>
      </c>
      <c r="Q104" s="45">
        <v>46.16</v>
      </c>
      <c r="R104" s="45">
        <v>53.85</v>
      </c>
      <c r="S104" s="45">
        <v>34.4</v>
      </c>
      <c r="T104" s="45">
        <v>43.67</v>
      </c>
      <c r="U104" s="45">
        <v>52.59</v>
      </c>
      <c r="V104" s="45">
        <v>60.03</v>
      </c>
      <c r="W104" s="45">
        <v>40.94</v>
      </c>
      <c r="X104" s="45">
        <v>51.98</v>
      </c>
      <c r="Y104" s="45">
        <v>62.61</v>
      </c>
      <c r="Z104" s="45">
        <v>71.47</v>
      </c>
      <c r="AB104" s="43" t="str">
        <f t="shared" si="10"/>
        <v>DIAMANTE 49.001 a 10.000</v>
      </c>
      <c r="AC104" s="44" t="s">
        <v>81</v>
      </c>
      <c r="AD104" s="44" t="s">
        <v>95</v>
      </c>
      <c r="AE104" s="45">
        <v>23.2</v>
      </c>
      <c r="AF104" s="45">
        <v>24.19</v>
      </c>
      <c r="AG104" s="45">
        <v>24.42</v>
      </c>
      <c r="AH104" s="45">
        <v>24.68</v>
      </c>
      <c r="AI104" s="45">
        <v>33.869999999999997</v>
      </c>
      <c r="AJ104" s="45">
        <v>38.96</v>
      </c>
      <c r="AK104" s="45">
        <v>44.46</v>
      </c>
      <c r="AL104" s="45">
        <v>55.05</v>
      </c>
      <c r="AM104" s="45">
        <v>48.91</v>
      </c>
      <c r="AN104" s="45">
        <v>54.93</v>
      </c>
      <c r="AO104" s="45">
        <v>70.37</v>
      </c>
      <c r="AP104" s="45">
        <v>87.73</v>
      </c>
      <c r="AQ104" s="45">
        <v>56.87</v>
      </c>
      <c r="AR104" s="45">
        <v>63.87</v>
      </c>
      <c r="AS104" s="45">
        <v>81.83</v>
      </c>
      <c r="AT104" s="45">
        <v>102.01</v>
      </c>
      <c r="BP104" s="43" t="str">
        <f t="shared" si="11"/>
        <v>DIAMANTE 41.001 a 2.000</v>
      </c>
      <c r="BQ104" s="44" t="s">
        <v>81</v>
      </c>
      <c r="BR104" s="44" t="s">
        <v>55</v>
      </c>
      <c r="BS104" s="45">
        <v>29.86</v>
      </c>
      <c r="BT104" s="45">
        <v>30.5</v>
      </c>
      <c r="BU104" s="45">
        <v>31.14</v>
      </c>
      <c r="BV104" s="45">
        <v>31.78</v>
      </c>
      <c r="BW104" s="45">
        <v>34.33</v>
      </c>
      <c r="BX104" s="45">
        <v>34.69</v>
      </c>
      <c r="BY104" s="45">
        <v>35.049999999999997</v>
      </c>
      <c r="BZ104" s="45">
        <v>35.4</v>
      </c>
      <c r="CA104" s="45">
        <v>55.43</v>
      </c>
      <c r="CB104" s="45">
        <v>83.97</v>
      </c>
      <c r="CC104" s="45">
        <v>102.43</v>
      </c>
      <c r="CD104" s="45">
        <v>120.89</v>
      </c>
      <c r="CE104" s="45">
        <v>67.569999999999993</v>
      </c>
      <c r="CF104" s="45">
        <v>91.13</v>
      </c>
      <c r="CG104" s="45">
        <v>106.6</v>
      </c>
      <c r="CH104" s="45">
        <v>122.07</v>
      </c>
      <c r="CI104" s="45">
        <v>80.430000000000007</v>
      </c>
      <c r="CJ104" s="45">
        <v>108.49</v>
      </c>
      <c r="CK104" s="45">
        <v>126.9</v>
      </c>
      <c r="CL104" s="45">
        <v>145.31</v>
      </c>
      <c r="CZ104" s="43" t="str">
        <f t="shared" si="13"/>
        <v>DIAMANTE 48.001 a 9.000</v>
      </c>
      <c r="DA104" s="44" t="s">
        <v>81</v>
      </c>
      <c r="DB104" s="46" t="s">
        <v>91</v>
      </c>
      <c r="DC104" s="45">
        <v>47.88</v>
      </c>
      <c r="DD104" s="45">
        <v>48.87</v>
      </c>
      <c r="DE104" s="45">
        <v>49.89</v>
      </c>
      <c r="DG104" s="43" t="str">
        <f t="shared" si="14"/>
        <v>ServiçoCódigoQtde de objetos</v>
      </c>
      <c r="DI104" s="28" t="s">
        <v>34</v>
      </c>
      <c r="DJ104" s="28" t="s">
        <v>35</v>
      </c>
      <c r="DK104" s="29" t="s">
        <v>36</v>
      </c>
      <c r="DL104" s="30" t="s">
        <v>37</v>
      </c>
      <c r="DR104" s="43" t="str">
        <f t="shared" si="15"/>
        <v>DIAMANTE 41.001 a 2.000</v>
      </c>
      <c r="DS104" s="44" t="s">
        <v>81</v>
      </c>
      <c r="DT104" s="44" t="s">
        <v>55</v>
      </c>
      <c r="DU104" s="45">
        <v>10.45</v>
      </c>
      <c r="DV104" s="45">
        <v>10.67</v>
      </c>
      <c r="DW104" s="45">
        <v>10.89</v>
      </c>
      <c r="DX104" s="45">
        <v>11.13</v>
      </c>
      <c r="DY104" s="45">
        <v>16.850000000000001</v>
      </c>
      <c r="DZ104" s="45">
        <v>17.02</v>
      </c>
      <c r="EA104" s="45">
        <v>17.190000000000001</v>
      </c>
      <c r="EB104" s="45">
        <v>17.37</v>
      </c>
      <c r="EC104" s="45">
        <v>25.91</v>
      </c>
      <c r="ED104" s="45">
        <v>35.96</v>
      </c>
      <c r="EE104" s="45">
        <v>46.23</v>
      </c>
      <c r="EF104" s="45">
        <v>53.99</v>
      </c>
      <c r="EG104" s="45">
        <v>41.26</v>
      </c>
      <c r="EH104" s="45">
        <v>52.09</v>
      </c>
      <c r="EI104" s="45">
        <v>62.71</v>
      </c>
      <c r="EJ104" s="45">
        <v>71.63</v>
      </c>
      <c r="EL104" s="43" t="str">
        <f t="shared" si="16"/>
        <v>DIAMANTE 49.001 a 10.000</v>
      </c>
      <c r="EM104" s="44" t="s">
        <v>81</v>
      </c>
      <c r="EN104" s="44" t="s">
        <v>95</v>
      </c>
      <c r="EO104" s="45">
        <v>23.2</v>
      </c>
      <c r="EP104" s="45">
        <v>23.9</v>
      </c>
      <c r="EQ104" s="45">
        <v>24.07</v>
      </c>
      <c r="ER104" s="45">
        <v>24.6</v>
      </c>
      <c r="ES104" s="45">
        <v>33.79</v>
      </c>
      <c r="ET104" s="45">
        <v>38.81</v>
      </c>
      <c r="EU104" s="45">
        <v>43.43</v>
      </c>
      <c r="EV104" s="45">
        <v>54.65</v>
      </c>
      <c r="EW104" s="45">
        <v>56.73</v>
      </c>
      <c r="EX104" s="45">
        <v>63.67</v>
      </c>
      <c r="EY104" s="45">
        <v>81.83</v>
      </c>
      <c r="EZ104" s="45">
        <v>102.01</v>
      </c>
    </row>
    <row r="105" spans="4:156" x14ac:dyDescent="0.25">
      <c r="D105" s="43" t="str">
        <f t="shared" si="9"/>
        <v>DIAMANTE 42.001 a 3.000</v>
      </c>
      <c r="E105" s="44" t="s">
        <v>81</v>
      </c>
      <c r="F105" s="44" t="s">
        <v>62</v>
      </c>
      <c r="G105" s="45">
        <v>11.06</v>
      </c>
      <c r="H105" s="45">
        <v>11.3</v>
      </c>
      <c r="I105" s="45">
        <v>11.53</v>
      </c>
      <c r="J105" s="45">
        <v>11.77</v>
      </c>
      <c r="K105" s="45">
        <v>18.010000000000002</v>
      </c>
      <c r="L105" s="45">
        <v>18.190000000000001</v>
      </c>
      <c r="M105" s="45">
        <v>18.38</v>
      </c>
      <c r="N105" s="45">
        <v>18.57</v>
      </c>
      <c r="O105" s="45">
        <v>29.93</v>
      </c>
      <c r="P105" s="45">
        <v>40.42</v>
      </c>
      <c r="Q105" s="45">
        <v>56.88</v>
      </c>
      <c r="R105" s="45">
        <v>68.86</v>
      </c>
      <c r="S105" s="45">
        <v>41.23</v>
      </c>
      <c r="T105" s="45">
        <v>50.65</v>
      </c>
      <c r="U105" s="45">
        <v>64.81</v>
      </c>
      <c r="V105" s="45">
        <v>75.849999999999994</v>
      </c>
      <c r="W105" s="45">
        <v>49.07</v>
      </c>
      <c r="X105" s="45">
        <v>60.3</v>
      </c>
      <c r="Y105" s="45">
        <v>77.150000000000006</v>
      </c>
      <c r="Z105" s="45">
        <v>90.3</v>
      </c>
      <c r="AB105" s="43" t="str">
        <f t="shared" si="10"/>
        <v>DIAMANTE 4Kg Adicional</v>
      </c>
      <c r="AC105" s="44" t="s">
        <v>81</v>
      </c>
      <c r="AD105" s="44" t="s">
        <v>63</v>
      </c>
      <c r="AE105" s="45">
        <v>2.87</v>
      </c>
      <c r="AF105" s="45">
        <v>3</v>
      </c>
      <c r="AG105" s="45">
        <v>3.03</v>
      </c>
      <c r="AH105" s="45">
        <v>3.07</v>
      </c>
      <c r="AI105" s="45">
        <v>4.2</v>
      </c>
      <c r="AJ105" s="45">
        <v>4.83</v>
      </c>
      <c r="AK105" s="45">
        <v>5.52</v>
      </c>
      <c r="AL105" s="45">
        <v>6.83</v>
      </c>
      <c r="AM105" s="45">
        <v>6.06</v>
      </c>
      <c r="AN105" s="45">
        <v>6.82</v>
      </c>
      <c r="AO105" s="45">
        <v>8.73</v>
      </c>
      <c r="AP105" s="45">
        <v>10.87</v>
      </c>
      <c r="AQ105" s="45">
        <v>7.05</v>
      </c>
      <c r="AR105" s="45">
        <v>7.92</v>
      </c>
      <c r="AS105" s="45">
        <v>10.16</v>
      </c>
      <c r="AT105" s="45">
        <v>12.64</v>
      </c>
      <c r="BP105" s="43" t="str">
        <f t="shared" si="11"/>
        <v>DIAMANTE 42.001 a 3.000</v>
      </c>
      <c r="BQ105" s="44" t="s">
        <v>81</v>
      </c>
      <c r="BR105" s="44" t="s">
        <v>62</v>
      </c>
      <c r="BS105" s="45">
        <v>32.909999999999997</v>
      </c>
      <c r="BT105" s="45">
        <v>33.619999999999997</v>
      </c>
      <c r="BU105" s="45">
        <v>34.32</v>
      </c>
      <c r="BV105" s="45">
        <v>35.01</v>
      </c>
      <c r="BW105" s="45">
        <v>37.76</v>
      </c>
      <c r="BX105" s="45">
        <v>38.15</v>
      </c>
      <c r="BY105" s="45">
        <v>38.54</v>
      </c>
      <c r="BZ105" s="45">
        <v>38.93</v>
      </c>
      <c r="CA105" s="45">
        <v>65.17</v>
      </c>
      <c r="CB105" s="45">
        <v>98.09</v>
      </c>
      <c r="CC105" s="45">
        <v>119.7</v>
      </c>
      <c r="CD105" s="45">
        <v>141.31</v>
      </c>
      <c r="CE105" s="45">
        <v>79.27</v>
      </c>
      <c r="CF105" s="45">
        <v>109.4</v>
      </c>
      <c r="CG105" s="45">
        <v>129.12</v>
      </c>
      <c r="CH105" s="45">
        <v>148.84</v>
      </c>
      <c r="CI105" s="45">
        <v>94.37</v>
      </c>
      <c r="CJ105" s="45">
        <v>130.24</v>
      </c>
      <c r="CK105" s="45">
        <v>153.71</v>
      </c>
      <c r="CL105" s="45">
        <v>177.19</v>
      </c>
      <c r="CZ105" s="43" t="str">
        <f t="shared" si="13"/>
        <v>DIAMANTE 49.001 a 10.000</v>
      </c>
      <c r="DA105" s="44" t="s">
        <v>81</v>
      </c>
      <c r="DB105" s="46" t="s">
        <v>95</v>
      </c>
      <c r="DC105" s="45">
        <v>61.18</v>
      </c>
      <c r="DD105" s="45">
        <v>62.44</v>
      </c>
      <c r="DE105" s="45">
        <v>63.75</v>
      </c>
      <c r="DG105" s="43" t="str">
        <f t="shared" si="14"/>
        <v>DIAMANTE 3Coleta Agendada7789-50 a 10</v>
      </c>
      <c r="DH105" s="43" t="s">
        <v>75</v>
      </c>
      <c r="DI105" s="70" t="s">
        <v>43</v>
      </c>
      <c r="DJ105" s="68" t="s">
        <v>44</v>
      </c>
      <c r="DK105" s="59" t="s">
        <v>45</v>
      </c>
      <c r="DL105" s="22">
        <v>12.69</v>
      </c>
      <c r="DR105" s="43" t="str">
        <f t="shared" si="15"/>
        <v>DIAMANTE 42.001 a 3.000</v>
      </c>
      <c r="DS105" s="44" t="s">
        <v>81</v>
      </c>
      <c r="DT105" s="44" t="s">
        <v>62</v>
      </c>
      <c r="DU105" s="45">
        <v>11.81</v>
      </c>
      <c r="DV105" s="45">
        <v>12.07</v>
      </c>
      <c r="DW105" s="45">
        <v>12.32</v>
      </c>
      <c r="DX105" s="45">
        <v>12.57</v>
      </c>
      <c r="DY105" s="45">
        <v>18.54</v>
      </c>
      <c r="DZ105" s="45">
        <v>18.72</v>
      </c>
      <c r="EA105" s="45">
        <v>18.920000000000002</v>
      </c>
      <c r="EB105" s="45">
        <v>19.11</v>
      </c>
      <c r="EC105" s="45">
        <v>30.32</v>
      </c>
      <c r="ED105" s="45">
        <v>40.5</v>
      </c>
      <c r="EE105" s="45">
        <v>56.99</v>
      </c>
      <c r="EF105" s="45">
        <v>69.08</v>
      </c>
      <c r="EG105" s="45">
        <v>49.57</v>
      </c>
      <c r="EH105" s="45">
        <v>60.46</v>
      </c>
      <c r="EI105" s="45">
        <v>77.3</v>
      </c>
      <c r="EJ105" s="45">
        <v>90.56</v>
      </c>
      <c r="EL105" s="43" t="str">
        <f t="shared" si="16"/>
        <v>DIAMANTE 4Kg Adicional</v>
      </c>
      <c r="EM105" s="44" t="s">
        <v>81</v>
      </c>
      <c r="EN105" s="44" t="s">
        <v>63</v>
      </c>
      <c r="EO105" s="45">
        <v>2.87</v>
      </c>
      <c r="EP105" s="45">
        <v>3</v>
      </c>
      <c r="EQ105" s="45">
        <v>3.03</v>
      </c>
      <c r="ER105" s="45">
        <v>3.07</v>
      </c>
      <c r="ES105" s="45">
        <v>4.2</v>
      </c>
      <c r="ET105" s="45">
        <v>4.83</v>
      </c>
      <c r="EU105" s="45">
        <v>5.52</v>
      </c>
      <c r="EV105" s="45">
        <v>6.83</v>
      </c>
      <c r="EW105" s="45">
        <v>7.05</v>
      </c>
      <c r="EX105" s="45">
        <v>7.92</v>
      </c>
      <c r="EY105" s="45">
        <v>10.16</v>
      </c>
      <c r="EZ105" s="45">
        <v>12.64</v>
      </c>
    </row>
    <row r="106" spans="4:156" x14ac:dyDescent="0.25">
      <c r="D106" s="43" t="str">
        <f t="shared" si="9"/>
        <v>DIAMANTE 43.001 a 4.000</v>
      </c>
      <c r="E106" s="44" t="s">
        <v>81</v>
      </c>
      <c r="F106" s="44" t="s">
        <v>68</v>
      </c>
      <c r="G106" s="45">
        <v>11.95</v>
      </c>
      <c r="H106" s="45">
        <v>12.2</v>
      </c>
      <c r="I106" s="45">
        <v>12.46</v>
      </c>
      <c r="J106" s="45">
        <v>12.72</v>
      </c>
      <c r="K106" s="45">
        <v>19.809999999999999</v>
      </c>
      <c r="L106" s="45">
        <v>20.02</v>
      </c>
      <c r="M106" s="45">
        <v>20.22</v>
      </c>
      <c r="N106" s="45">
        <v>20.43</v>
      </c>
      <c r="O106" s="45">
        <v>34.33</v>
      </c>
      <c r="P106" s="45">
        <v>46.35</v>
      </c>
      <c r="Q106" s="45">
        <v>65.22</v>
      </c>
      <c r="R106" s="45">
        <v>78.959999999999994</v>
      </c>
      <c r="S106" s="45">
        <v>44.9</v>
      </c>
      <c r="T106" s="45">
        <v>55.65</v>
      </c>
      <c r="U106" s="45">
        <v>71.819999999999993</v>
      </c>
      <c r="V106" s="45">
        <v>84.33</v>
      </c>
      <c r="W106" s="45">
        <v>53.46</v>
      </c>
      <c r="X106" s="45">
        <v>66.25</v>
      </c>
      <c r="Y106" s="45">
        <v>85.5</v>
      </c>
      <c r="Z106" s="45">
        <v>100.4</v>
      </c>
      <c r="AB106" s="43" t="str">
        <f t="shared" si="10"/>
        <v>Peso (g)</v>
      </c>
      <c r="AD106" s="44" t="s">
        <v>32</v>
      </c>
      <c r="AE106" s="45" t="s">
        <v>16</v>
      </c>
      <c r="AF106" s="45" t="s">
        <v>17</v>
      </c>
      <c r="AG106" s="45" t="s">
        <v>18</v>
      </c>
      <c r="AH106" s="45" t="s">
        <v>19</v>
      </c>
      <c r="AI106" s="45" t="s">
        <v>20</v>
      </c>
      <c r="AJ106" s="45" t="s">
        <v>21</v>
      </c>
      <c r="AK106" s="45" t="s">
        <v>22</v>
      </c>
      <c r="AL106" s="45" t="s">
        <v>23</v>
      </c>
      <c r="AM106" s="45" t="s">
        <v>24</v>
      </c>
      <c r="AN106" s="45" t="s">
        <v>25</v>
      </c>
      <c r="AO106" s="45" t="s">
        <v>26</v>
      </c>
      <c r="AP106" s="45" t="s">
        <v>27</v>
      </c>
      <c r="AQ106" s="45" t="s">
        <v>28</v>
      </c>
      <c r="AR106" s="45" t="s">
        <v>29</v>
      </c>
      <c r="AS106" s="45" t="s">
        <v>30</v>
      </c>
      <c r="AT106" s="45" t="s">
        <v>31</v>
      </c>
      <c r="BP106" s="43" t="str">
        <f t="shared" si="11"/>
        <v>DIAMANTE 43.001 a 4.000</v>
      </c>
      <c r="BQ106" s="44" t="s">
        <v>81</v>
      </c>
      <c r="BR106" s="44" t="s">
        <v>68</v>
      </c>
      <c r="BS106" s="45">
        <v>35.78</v>
      </c>
      <c r="BT106" s="45">
        <v>36.549999999999997</v>
      </c>
      <c r="BU106" s="45">
        <v>37.31</v>
      </c>
      <c r="BV106" s="45">
        <v>38.07</v>
      </c>
      <c r="BW106" s="45">
        <v>41.46</v>
      </c>
      <c r="BX106" s="45">
        <v>41.89</v>
      </c>
      <c r="BY106" s="45">
        <v>42.32</v>
      </c>
      <c r="BZ106" s="45">
        <v>42.75</v>
      </c>
      <c r="CA106" s="45">
        <v>74.42</v>
      </c>
      <c r="CB106" s="45">
        <v>112.11</v>
      </c>
      <c r="CC106" s="45">
        <v>137.11000000000001</v>
      </c>
      <c r="CD106" s="45">
        <v>162.11000000000001</v>
      </c>
      <c r="CE106" s="45">
        <v>91.04</v>
      </c>
      <c r="CF106" s="45">
        <v>127.67</v>
      </c>
      <c r="CG106" s="45">
        <v>151.56</v>
      </c>
      <c r="CH106" s="45">
        <v>175.45</v>
      </c>
      <c r="CI106" s="45">
        <v>108.39</v>
      </c>
      <c r="CJ106" s="45">
        <v>152</v>
      </c>
      <c r="CK106" s="45">
        <v>180.42</v>
      </c>
      <c r="CL106" s="45">
        <v>208.86</v>
      </c>
      <c r="CZ106" s="43" t="str">
        <f t="shared" si="13"/>
        <v>Peso (g)</v>
      </c>
      <c r="DB106" s="46" t="s">
        <v>32</v>
      </c>
      <c r="DC106" s="45" t="s">
        <v>12</v>
      </c>
      <c r="DD106" s="45" t="s">
        <v>13</v>
      </c>
      <c r="DE106" s="45" t="s">
        <v>14</v>
      </c>
      <c r="DG106" s="43" t="str">
        <f t="shared" si="14"/>
        <v>DIAMANTE 3Coleta Agendada7789-5Mais de 10</v>
      </c>
      <c r="DH106" s="43" t="s">
        <v>75</v>
      </c>
      <c r="DI106" s="70" t="s">
        <v>43</v>
      </c>
      <c r="DJ106" s="68" t="s">
        <v>44</v>
      </c>
      <c r="DK106" s="61" t="s">
        <v>52</v>
      </c>
      <c r="DL106" s="22">
        <v>0</v>
      </c>
      <c r="DR106" s="43" t="str">
        <f t="shared" si="15"/>
        <v>DIAMANTE 43.001 a 4.000</v>
      </c>
      <c r="DS106" s="44" t="s">
        <v>81</v>
      </c>
      <c r="DT106" s="44" t="s">
        <v>68</v>
      </c>
      <c r="DU106" s="45">
        <v>13.14</v>
      </c>
      <c r="DV106" s="45">
        <v>13.42</v>
      </c>
      <c r="DW106" s="45">
        <v>13.71</v>
      </c>
      <c r="DX106" s="45">
        <v>13.99</v>
      </c>
      <c r="DY106" s="45">
        <v>20.66</v>
      </c>
      <c r="DZ106" s="45">
        <v>20.88</v>
      </c>
      <c r="EA106" s="45">
        <v>21.1</v>
      </c>
      <c r="EB106" s="45">
        <v>21.3</v>
      </c>
      <c r="EC106" s="45">
        <v>34.979999999999997</v>
      </c>
      <c r="ED106" s="45">
        <v>46.47</v>
      </c>
      <c r="EE106" s="45">
        <v>65.41</v>
      </c>
      <c r="EF106" s="45">
        <v>79.34</v>
      </c>
      <c r="EG106" s="45">
        <v>54.24</v>
      </c>
      <c r="EH106" s="45">
        <v>66.489999999999995</v>
      </c>
      <c r="EI106" s="45">
        <v>85.74</v>
      </c>
      <c r="EJ106" s="45">
        <v>100.83</v>
      </c>
      <c r="EL106" s="43" t="str">
        <f t="shared" si="16"/>
        <v>Peso (g)</v>
      </c>
      <c r="EN106" s="44" t="s">
        <v>32</v>
      </c>
      <c r="EO106" s="45" t="s">
        <v>16</v>
      </c>
      <c r="EP106" s="45" t="s">
        <v>17</v>
      </c>
      <c r="EQ106" s="45" t="s">
        <v>18</v>
      </c>
      <c r="ER106" s="45" t="s">
        <v>19</v>
      </c>
      <c r="ES106" s="45" t="s">
        <v>20</v>
      </c>
      <c r="ET106" s="45" t="s">
        <v>21</v>
      </c>
      <c r="EU106" s="45" t="s">
        <v>22</v>
      </c>
      <c r="EV106" s="45" t="s">
        <v>23</v>
      </c>
      <c r="EW106" s="45" t="s">
        <v>28</v>
      </c>
      <c r="EX106" s="45" t="s">
        <v>29</v>
      </c>
      <c r="EY106" s="45" t="s">
        <v>30</v>
      </c>
      <c r="EZ106" s="45" t="s">
        <v>31</v>
      </c>
    </row>
    <row r="107" spans="4:156" x14ac:dyDescent="0.25">
      <c r="D107" s="43" t="str">
        <f t="shared" si="9"/>
        <v>DIAMANTE 44.001 a 5.000</v>
      </c>
      <c r="E107" s="44" t="s">
        <v>81</v>
      </c>
      <c r="F107" s="44" t="s">
        <v>70</v>
      </c>
      <c r="G107" s="45">
        <v>12.92</v>
      </c>
      <c r="H107" s="45">
        <v>13.19</v>
      </c>
      <c r="I107" s="45">
        <v>13.47</v>
      </c>
      <c r="J107" s="45">
        <v>13.74</v>
      </c>
      <c r="K107" s="45">
        <v>21.36</v>
      </c>
      <c r="L107" s="45">
        <v>21.58</v>
      </c>
      <c r="M107" s="45">
        <v>21.81</v>
      </c>
      <c r="N107" s="45">
        <v>22.03</v>
      </c>
      <c r="O107" s="45">
        <v>37.89</v>
      </c>
      <c r="P107" s="45">
        <v>51.15</v>
      </c>
      <c r="Q107" s="45">
        <v>71.98</v>
      </c>
      <c r="R107" s="45">
        <v>87.14</v>
      </c>
      <c r="S107" s="45">
        <v>54.32</v>
      </c>
      <c r="T107" s="45">
        <v>66.099999999999994</v>
      </c>
      <c r="U107" s="45">
        <v>83.91</v>
      </c>
      <c r="V107" s="45">
        <v>97.62</v>
      </c>
      <c r="W107" s="45">
        <v>64.67</v>
      </c>
      <c r="X107" s="45">
        <v>78.69</v>
      </c>
      <c r="Y107" s="45">
        <v>99.9</v>
      </c>
      <c r="Z107" s="45">
        <v>116.22</v>
      </c>
      <c r="AB107" s="43" t="str">
        <f t="shared" si="10"/>
        <v>INFINITE 10 a 500</v>
      </c>
      <c r="AC107" s="44" t="s">
        <v>85</v>
      </c>
      <c r="AD107" s="44" t="s">
        <v>41</v>
      </c>
      <c r="AE107" s="45">
        <v>12.12</v>
      </c>
      <c r="AF107" s="45">
        <v>12.64</v>
      </c>
      <c r="AG107" s="45">
        <v>12.77</v>
      </c>
      <c r="AH107" s="45">
        <v>12.9</v>
      </c>
      <c r="AI107" s="45">
        <v>14.45</v>
      </c>
      <c r="AJ107" s="45">
        <v>16.190000000000001</v>
      </c>
      <c r="AK107" s="45">
        <v>18.059999999999999</v>
      </c>
      <c r="AL107" s="45">
        <v>21.68</v>
      </c>
      <c r="AM107" s="45">
        <v>14.87</v>
      </c>
      <c r="AN107" s="45">
        <v>17.989999999999998</v>
      </c>
      <c r="AO107" s="45">
        <v>30.2</v>
      </c>
      <c r="AP107" s="45">
        <v>41.46</v>
      </c>
      <c r="AQ107" s="45">
        <v>17.29</v>
      </c>
      <c r="AR107" s="45">
        <v>20.92</v>
      </c>
      <c r="AS107" s="45">
        <v>35.119999999999997</v>
      </c>
      <c r="AT107" s="45">
        <v>48.21</v>
      </c>
      <c r="BP107" s="43" t="str">
        <f t="shared" si="11"/>
        <v>DIAMANTE 44.001 a 5.000</v>
      </c>
      <c r="BQ107" s="44" t="s">
        <v>81</v>
      </c>
      <c r="BR107" s="44" t="s">
        <v>70</v>
      </c>
      <c r="BS107" s="45">
        <v>38.65</v>
      </c>
      <c r="BT107" s="45">
        <v>39.47</v>
      </c>
      <c r="BU107" s="45">
        <v>40.299999999999997</v>
      </c>
      <c r="BV107" s="45">
        <v>41.12</v>
      </c>
      <c r="BW107" s="45">
        <v>44.71</v>
      </c>
      <c r="BX107" s="45">
        <v>45.17</v>
      </c>
      <c r="BY107" s="45">
        <v>45.62</v>
      </c>
      <c r="BZ107" s="45">
        <v>46.08</v>
      </c>
      <c r="CA107" s="45">
        <v>84.16</v>
      </c>
      <c r="CB107" s="45">
        <v>126.14</v>
      </c>
      <c r="CC107" s="45">
        <v>154.38</v>
      </c>
      <c r="CD107" s="45">
        <v>182.62</v>
      </c>
      <c r="CE107" s="45">
        <v>102.59</v>
      </c>
      <c r="CF107" s="45">
        <v>146.03</v>
      </c>
      <c r="CG107" s="45">
        <v>173.92</v>
      </c>
      <c r="CH107" s="45">
        <v>201.81</v>
      </c>
      <c r="CI107" s="45">
        <v>122.13</v>
      </c>
      <c r="CJ107" s="45">
        <v>173.84</v>
      </c>
      <c r="CK107" s="45">
        <v>207.05</v>
      </c>
      <c r="CL107" s="45">
        <v>240.25</v>
      </c>
      <c r="CZ107" s="43" t="str">
        <f t="shared" si="13"/>
        <v>INFINITE 10 a 300</v>
      </c>
      <c r="DA107" s="44" t="s">
        <v>85</v>
      </c>
      <c r="DB107" s="46" t="s">
        <v>40</v>
      </c>
      <c r="DC107" s="45">
        <v>11.88</v>
      </c>
      <c r="DD107" s="45">
        <v>12.12</v>
      </c>
      <c r="DE107" s="45">
        <v>12.38</v>
      </c>
      <c r="DG107" s="43" t="str">
        <f t="shared" si="14"/>
        <v>DIAMANTE 3Coleta Agendada7788-70 a 10</v>
      </c>
      <c r="DH107" s="43" t="s">
        <v>75</v>
      </c>
      <c r="DI107" s="70" t="s">
        <v>43</v>
      </c>
      <c r="DJ107" s="25" t="s">
        <v>57</v>
      </c>
      <c r="DK107" s="59" t="s">
        <v>45</v>
      </c>
      <c r="DL107" s="22">
        <v>12.69</v>
      </c>
      <c r="DR107" s="43" t="str">
        <f t="shared" si="15"/>
        <v>DIAMANTE 44.001 a 5.000</v>
      </c>
      <c r="DS107" s="44" t="s">
        <v>81</v>
      </c>
      <c r="DT107" s="44" t="s">
        <v>70</v>
      </c>
      <c r="DU107" s="45">
        <v>14.06</v>
      </c>
      <c r="DV107" s="45">
        <v>14.36</v>
      </c>
      <c r="DW107" s="45">
        <v>14.66</v>
      </c>
      <c r="DX107" s="45">
        <v>14.96</v>
      </c>
      <c r="DY107" s="45">
        <v>22.16</v>
      </c>
      <c r="DZ107" s="45">
        <v>22.4</v>
      </c>
      <c r="EA107" s="45">
        <v>22.63</v>
      </c>
      <c r="EB107" s="45">
        <v>22.86</v>
      </c>
      <c r="EC107" s="45">
        <v>38.53</v>
      </c>
      <c r="ED107" s="45">
        <v>51.27</v>
      </c>
      <c r="EE107" s="45">
        <v>72.16</v>
      </c>
      <c r="EF107" s="45">
        <v>87.5</v>
      </c>
      <c r="EG107" s="45">
        <v>65.510000000000005</v>
      </c>
      <c r="EH107" s="45">
        <v>78.95</v>
      </c>
      <c r="EI107" s="45">
        <v>100.15</v>
      </c>
      <c r="EJ107" s="45">
        <v>116.66</v>
      </c>
      <c r="EL107" s="43" t="str">
        <f t="shared" si="16"/>
        <v>INFINITE 10 a 500</v>
      </c>
      <c r="EM107" s="44" t="s">
        <v>85</v>
      </c>
      <c r="EN107" s="44" t="s">
        <v>41</v>
      </c>
      <c r="EO107" s="45">
        <v>12.12</v>
      </c>
      <c r="EP107" s="45">
        <v>12.54</v>
      </c>
      <c r="EQ107" s="45">
        <v>12.63</v>
      </c>
      <c r="ER107" s="45">
        <v>12.87</v>
      </c>
      <c r="ES107" s="45">
        <v>14.42</v>
      </c>
      <c r="ET107" s="45">
        <v>16.149999999999999</v>
      </c>
      <c r="EU107" s="45">
        <v>17.760000000000002</v>
      </c>
      <c r="EV107" s="45">
        <v>21.57</v>
      </c>
      <c r="EW107" s="45">
        <v>17.260000000000002</v>
      </c>
      <c r="EX107" s="45">
        <v>20.87</v>
      </c>
      <c r="EY107" s="45">
        <v>35.119999999999997</v>
      </c>
      <c r="EZ107" s="45">
        <v>48.21</v>
      </c>
    </row>
    <row r="108" spans="4:156" x14ac:dyDescent="0.25">
      <c r="D108" s="43" t="str">
        <f t="shared" si="9"/>
        <v>DIAMANTE 45.001 a 6.000</v>
      </c>
      <c r="E108" s="44" t="s">
        <v>81</v>
      </c>
      <c r="F108" s="44" t="s">
        <v>76</v>
      </c>
      <c r="G108" s="45">
        <v>13.73</v>
      </c>
      <c r="H108" s="45">
        <v>14.03</v>
      </c>
      <c r="I108" s="45">
        <v>14.32</v>
      </c>
      <c r="J108" s="45">
        <v>14.61</v>
      </c>
      <c r="K108" s="45">
        <v>23.07</v>
      </c>
      <c r="L108" s="45">
        <v>23.31</v>
      </c>
      <c r="M108" s="45">
        <v>23.54</v>
      </c>
      <c r="N108" s="45">
        <v>23.78</v>
      </c>
      <c r="O108" s="45">
        <v>41.54</v>
      </c>
      <c r="P108" s="45">
        <v>56.07</v>
      </c>
      <c r="Q108" s="45">
        <v>78.91</v>
      </c>
      <c r="R108" s="45">
        <v>95.53</v>
      </c>
      <c r="S108" s="45">
        <v>57.38</v>
      </c>
      <c r="T108" s="45">
        <v>70.239999999999995</v>
      </c>
      <c r="U108" s="45">
        <v>89.74</v>
      </c>
      <c r="V108" s="45">
        <v>104.67</v>
      </c>
      <c r="W108" s="45">
        <v>68.31</v>
      </c>
      <c r="X108" s="45">
        <v>83.61</v>
      </c>
      <c r="Y108" s="45">
        <v>106.84</v>
      </c>
      <c r="Z108" s="45">
        <v>124.62</v>
      </c>
      <c r="AB108" s="43" t="str">
        <f t="shared" si="10"/>
        <v>INFINITE 1501 a 1.000</v>
      </c>
      <c r="AC108" s="44" t="s">
        <v>85</v>
      </c>
      <c r="AD108" s="44" t="s">
        <v>50</v>
      </c>
      <c r="AE108" s="45">
        <v>13</v>
      </c>
      <c r="AF108" s="45">
        <v>13.56</v>
      </c>
      <c r="AG108" s="45">
        <v>13.69</v>
      </c>
      <c r="AH108" s="45">
        <v>13.83</v>
      </c>
      <c r="AI108" s="45">
        <v>15.48</v>
      </c>
      <c r="AJ108" s="45">
        <v>17.329999999999998</v>
      </c>
      <c r="AK108" s="45">
        <v>19.34</v>
      </c>
      <c r="AL108" s="45">
        <v>23.22</v>
      </c>
      <c r="AM108" s="45">
        <v>15.76</v>
      </c>
      <c r="AN108" s="45">
        <v>18.98</v>
      </c>
      <c r="AO108" s="45">
        <v>31.32</v>
      </c>
      <c r="AP108" s="45">
        <v>42.79</v>
      </c>
      <c r="AQ108" s="45">
        <v>18.329999999999998</v>
      </c>
      <c r="AR108" s="45">
        <v>22.07</v>
      </c>
      <c r="AS108" s="45">
        <v>36.409999999999997</v>
      </c>
      <c r="AT108" s="45">
        <v>49.76</v>
      </c>
      <c r="BP108" s="43" t="str">
        <f t="shared" si="11"/>
        <v>DIAMANTE 45.001 a 6.000</v>
      </c>
      <c r="BQ108" s="44" t="s">
        <v>81</v>
      </c>
      <c r="BR108" s="44" t="s">
        <v>76</v>
      </c>
      <c r="BS108" s="45">
        <v>41.34</v>
      </c>
      <c r="BT108" s="45">
        <v>42.23</v>
      </c>
      <c r="BU108" s="45">
        <v>43.11</v>
      </c>
      <c r="BV108" s="45">
        <v>43.98</v>
      </c>
      <c r="BW108" s="45">
        <v>48.31</v>
      </c>
      <c r="BX108" s="45">
        <v>48.81</v>
      </c>
      <c r="BY108" s="45">
        <v>49.31</v>
      </c>
      <c r="BZ108" s="45">
        <v>49.81</v>
      </c>
      <c r="CA108" s="45">
        <v>93.5</v>
      </c>
      <c r="CB108" s="45">
        <v>140.55000000000001</v>
      </c>
      <c r="CC108" s="45">
        <v>171.99</v>
      </c>
      <c r="CD108" s="45">
        <v>203.43</v>
      </c>
      <c r="CE108" s="45">
        <v>114.05</v>
      </c>
      <c r="CF108" s="45">
        <v>164.54</v>
      </c>
      <c r="CG108" s="45">
        <v>196.56</v>
      </c>
      <c r="CH108" s="45">
        <v>228.58</v>
      </c>
      <c r="CI108" s="45">
        <v>135.78</v>
      </c>
      <c r="CJ108" s="45">
        <v>195.88</v>
      </c>
      <c r="CK108" s="45">
        <v>234</v>
      </c>
      <c r="CL108" s="45">
        <v>272.12</v>
      </c>
      <c r="CZ108" s="43" t="str">
        <f t="shared" si="13"/>
        <v>INFINITE 1301 a 500</v>
      </c>
      <c r="DA108" s="44" t="s">
        <v>85</v>
      </c>
      <c r="DB108" s="46" t="s">
        <v>49</v>
      </c>
      <c r="DC108" s="45">
        <v>12.35</v>
      </c>
      <c r="DD108" s="45">
        <v>12.61</v>
      </c>
      <c r="DE108" s="45">
        <v>12.87</v>
      </c>
      <c r="DG108" s="43" t="str">
        <f t="shared" si="14"/>
        <v>DIAMANTE 3Coleta Programada4209-90 a 10</v>
      </c>
      <c r="DH108" s="43" t="s">
        <v>75</v>
      </c>
      <c r="DI108" s="71" t="s">
        <v>64</v>
      </c>
      <c r="DJ108" s="68" t="s">
        <v>65</v>
      </c>
      <c r="DK108" s="61" t="s">
        <v>45</v>
      </c>
      <c r="DL108" s="25">
        <v>10.58</v>
      </c>
      <c r="DR108" s="43" t="str">
        <f t="shared" si="15"/>
        <v>DIAMANTE 45.001 a 6.000</v>
      </c>
      <c r="DS108" s="44" t="s">
        <v>81</v>
      </c>
      <c r="DT108" s="44" t="s">
        <v>76</v>
      </c>
      <c r="DU108" s="45">
        <v>13.3</v>
      </c>
      <c r="DV108" s="45">
        <v>13.59</v>
      </c>
      <c r="DW108" s="45">
        <v>13.87</v>
      </c>
      <c r="DX108" s="45">
        <v>14.15</v>
      </c>
      <c r="DY108" s="45">
        <v>22.76</v>
      </c>
      <c r="DZ108" s="45">
        <v>23</v>
      </c>
      <c r="EA108" s="45">
        <v>23.23</v>
      </c>
      <c r="EB108" s="45">
        <v>23.46</v>
      </c>
      <c r="EC108" s="45">
        <v>41.29</v>
      </c>
      <c r="ED108" s="45">
        <v>56.02</v>
      </c>
      <c r="EE108" s="45">
        <v>78.84</v>
      </c>
      <c r="EF108" s="45">
        <v>95.38</v>
      </c>
      <c r="EG108" s="45">
        <v>68</v>
      </c>
      <c r="EH108" s="45">
        <v>83.52</v>
      </c>
      <c r="EI108" s="45">
        <v>106.74</v>
      </c>
      <c r="EJ108" s="45">
        <v>124.45</v>
      </c>
      <c r="EL108" s="43" t="str">
        <f t="shared" si="16"/>
        <v>INFINITE 1501 a 1.000</v>
      </c>
      <c r="EM108" s="44" t="s">
        <v>85</v>
      </c>
      <c r="EN108" s="44" t="s">
        <v>50</v>
      </c>
      <c r="EO108" s="45">
        <v>13</v>
      </c>
      <c r="EP108" s="45">
        <v>13.56</v>
      </c>
      <c r="EQ108" s="45">
        <v>13.69</v>
      </c>
      <c r="ER108" s="45">
        <v>13.83</v>
      </c>
      <c r="ES108" s="45">
        <v>15.48</v>
      </c>
      <c r="ET108" s="45">
        <v>17.329999999999998</v>
      </c>
      <c r="EU108" s="45">
        <v>19.34</v>
      </c>
      <c r="EV108" s="45">
        <v>23.22</v>
      </c>
      <c r="EW108" s="45">
        <v>18.329999999999998</v>
      </c>
      <c r="EX108" s="45">
        <v>22.07</v>
      </c>
      <c r="EY108" s="45">
        <v>36.409999999999997</v>
      </c>
      <c r="EZ108" s="45">
        <v>49.76</v>
      </c>
    </row>
    <row r="109" spans="4:156" x14ac:dyDescent="0.25">
      <c r="D109" s="43" t="str">
        <f t="shared" si="9"/>
        <v>DIAMANTE 46.001 a 7.000</v>
      </c>
      <c r="E109" s="44" t="s">
        <v>81</v>
      </c>
      <c r="F109" s="44" t="s">
        <v>82</v>
      </c>
      <c r="G109" s="45">
        <v>14.6</v>
      </c>
      <c r="H109" s="45">
        <v>14.91</v>
      </c>
      <c r="I109" s="45">
        <v>15.22</v>
      </c>
      <c r="J109" s="45">
        <v>15.53</v>
      </c>
      <c r="K109" s="45">
        <v>24.71</v>
      </c>
      <c r="L109" s="45">
        <v>24.97</v>
      </c>
      <c r="M109" s="45">
        <v>25.22</v>
      </c>
      <c r="N109" s="45">
        <v>25.47</v>
      </c>
      <c r="O109" s="45">
        <v>45.84</v>
      </c>
      <c r="P109" s="45">
        <v>61.88</v>
      </c>
      <c r="Q109" s="45">
        <v>87.09</v>
      </c>
      <c r="R109" s="45">
        <v>105.42</v>
      </c>
      <c r="S109" s="45">
        <v>61</v>
      </c>
      <c r="T109" s="45">
        <v>75.12</v>
      </c>
      <c r="U109" s="45">
        <v>96.61</v>
      </c>
      <c r="V109" s="45">
        <v>112.98</v>
      </c>
      <c r="W109" s="45">
        <v>72.62</v>
      </c>
      <c r="X109" s="45">
        <v>89.42</v>
      </c>
      <c r="Y109" s="45">
        <v>115.01</v>
      </c>
      <c r="Z109" s="45">
        <v>134.5</v>
      </c>
      <c r="AB109" s="43" t="str">
        <f t="shared" si="10"/>
        <v>INFINITE 11.001 a 2.000</v>
      </c>
      <c r="AC109" s="44" t="s">
        <v>85</v>
      </c>
      <c r="AD109" s="44" t="s">
        <v>55</v>
      </c>
      <c r="AE109" s="45">
        <v>13.69</v>
      </c>
      <c r="AF109" s="45">
        <v>14.28</v>
      </c>
      <c r="AG109" s="45">
        <v>14.42</v>
      </c>
      <c r="AH109" s="45">
        <v>14.57</v>
      </c>
      <c r="AI109" s="45">
        <v>17</v>
      </c>
      <c r="AJ109" s="45">
        <v>19.04</v>
      </c>
      <c r="AK109" s="45">
        <v>21.25</v>
      </c>
      <c r="AL109" s="45">
        <v>25.51</v>
      </c>
      <c r="AM109" s="45">
        <v>18.7</v>
      </c>
      <c r="AN109" s="45">
        <v>22.09</v>
      </c>
      <c r="AO109" s="45">
        <v>34.590000000000003</v>
      </c>
      <c r="AP109" s="45">
        <v>46.4</v>
      </c>
      <c r="AQ109" s="45">
        <v>21.74</v>
      </c>
      <c r="AR109" s="45">
        <v>25.68</v>
      </c>
      <c r="AS109" s="45">
        <v>40.21</v>
      </c>
      <c r="AT109" s="45">
        <v>53.95</v>
      </c>
      <c r="BP109" s="43" t="str">
        <f t="shared" si="11"/>
        <v>DIAMANTE 46.001 a 7.000</v>
      </c>
      <c r="BQ109" s="44" t="s">
        <v>81</v>
      </c>
      <c r="BR109" s="44" t="s">
        <v>82</v>
      </c>
      <c r="BS109" s="45">
        <v>44.58</v>
      </c>
      <c r="BT109" s="45">
        <v>45.53</v>
      </c>
      <c r="BU109" s="45">
        <v>46.47</v>
      </c>
      <c r="BV109" s="45">
        <v>47.42</v>
      </c>
      <c r="BW109" s="45">
        <v>51.36</v>
      </c>
      <c r="BX109" s="45">
        <v>51.9</v>
      </c>
      <c r="BY109" s="45">
        <v>52.42</v>
      </c>
      <c r="BZ109" s="45">
        <v>52.96</v>
      </c>
      <c r="CA109" s="45">
        <v>102.85</v>
      </c>
      <c r="CB109" s="45">
        <v>154.66999999999999</v>
      </c>
      <c r="CC109" s="45">
        <v>189.3</v>
      </c>
      <c r="CD109" s="45">
        <v>223.93</v>
      </c>
      <c r="CE109" s="45">
        <v>125.43</v>
      </c>
      <c r="CF109" s="45">
        <v>182.66</v>
      </c>
      <c r="CG109" s="45">
        <v>218.84</v>
      </c>
      <c r="CH109" s="45">
        <v>255.03</v>
      </c>
      <c r="CI109" s="45">
        <v>149.32</v>
      </c>
      <c r="CJ109" s="45">
        <v>217.45</v>
      </c>
      <c r="CK109" s="45">
        <v>260.52999999999997</v>
      </c>
      <c r="CL109" s="45">
        <v>303.61</v>
      </c>
      <c r="CZ109" s="43" t="str">
        <f t="shared" si="13"/>
        <v>INFINITE 1501 a 1.000</v>
      </c>
      <c r="DA109" s="44" t="s">
        <v>85</v>
      </c>
      <c r="DB109" s="46" t="s">
        <v>50</v>
      </c>
      <c r="DC109" s="45">
        <v>13.21</v>
      </c>
      <c r="DD109" s="45">
        <v>13.48</v>
      </c>
      <c r="DE109" s="45">
        <v>13.77</v>
      </c>
      <c r="DG109" s="43" t="str">
        <f t="shared" si="14"/>
        <v>DIAMANTE 3Coleta Programada4209-9Mais de 10</v>
      </c>
      <c r="DH109" s="43" t="s">
        <v>75</v>
      </c>
      <c r="DI109" s="71" t="s">
        <v>64</v>
      </c>
      <c r="DJ109" s="68" t="s">
        <v>65</v>
      </c>
      <c r="DK109" s="59" t="s">
        <v>52</v>
      </c>
      <c r="DL109" s="22">
        <v>0</v>
      </c>
      <c r="DR109" s="43" t="str">
        <f t="shared" si="15"/>
        <v>DIAMANTE 46.001 a 7.000</v>
      </c>
      <c r="DS109" s="44" t="s">
        <v>81</v>
      </c>
      <c r="DT109" s="44" t="s">
        <v>82</v>
      </c>
      <c r="DU109" s="45">
        <v>14.12</v>
      </c>
      <c r="DV109" s="45">
        <v>14.42</v>
      </c>
      <c r="DW109" s="45">
        <v>14.72</v>
      </c>
      <c r="DX109" s="45">
        <v>15.03</v>
      </c>
      <c r="DY109" s="45">
        <v>24.37</v>
      </c>
      <c r="DZ109" s="45">
        <v>24.62</v>
      </c>
      <c r="EA109" s="45">
        <v>24.87</v>
      </c>
      <c r="EB109" s="45">
        <v>25.11</v>
      </c>
      <c r="EC109" s="45">
        <v>45.56</v>
      </c>
      <c r="ED109" s="45">
        <v>61.82</v>
      </c>
      <c r="EE109" s="45">
        <v>87.01</v>
      </c>
      <c r="EF109" s="45">
        <v>105.25</v>
      </c>
      <c r="EG109" s="45">
        <v>72.27</v>
      </c>
      <c r="EH109" s="45">
        <v>89.32</v>
      </c>
      <c r="EI109" s="45">
        <v>114.91</v>
      </c>
      <c r="EJ109" s="45">
        <v>134.32</v>
      </c>
      <c r="EL109" s="43" t="str">
        <f t="shared" si="16"/>
        <v>INFINITE 11.001 a 2.000</v>
      </c>
      <c r="EM109" s="44" t="s">
        <v>85</v>
      </c>
      <c r="EN109" s="44" t="s">
        <v>55</v>
      </c>
      <c r="EO109" s="45">
        <v>13.69</v>
      </c>
      <c r="EP109" s="45">
        <v>14.41</v>
      </c>
      <c r="EQ109" s="45">
        <v>14.59</v>
      </c>
      <c r="ER109" s="45">
        <v>14.61</v>
      </c>
      <c r="ES109" s="45">
        <v>17.04</v>
      </c>
      <c r="ET109" s="45">
        <v>19.09</v>
      </c>
      <c r="EU109" s="45">
        <v>21.65</v>
      </c>
      <c r="EV109" s="45">
        <v>25.65</v>
      </c>
      <c r="EW109" s="45">
        <v>21.79</v>
      </c>
      <c r="EX109" s="45">
        <v>25.75</v>
      </c>
      <c r="EY109" s="45">
        <v>40.21</v>
      </c>
      <c r="EZ109" s="45">
        <v>53.95</v>
      </c>
    </row>
    <row r="110" spans="4:156" x14ac:dyDescent="0.25">
      <c r="D110" s="43" t="str">
        <f t="shared" si="9"/>
        <v>DIAMANTE 47.001 a 8.000</v>
      </c>
      <c r="E110" s="44" t="s">
        <v>81</v>
      </c>
      <c r="F110" s="44" t="s">
        <v>86</v>
      </c>
      <c r="G110" s="45">
        <v>15.43</v>
      </c>
      <c r="H110" s="45">
        <v>15.75</v>
      </c>
      <c r="I110" s="45">
        <v>16.079999999999998</v>
      </c>
      <c r="J110" s="45">
        <v>16.41</v>
      </c>
      <c r="K110" s="45">
        <v>26.43</v>
      </c>
      <c r="L110" s="45">
        <v>26.71</v>
      </c>
      <c r="M110" s="45">
        <v>26.98</v>
      </c>
      <c r="N110" s="45">
        <v>27.25</v>
      </c>
      <c r="O110" s="45">
        <v>50.21</v>
      </c>
      <c r="P110" s="45">
        <v>67.790000000000006</v>
      </c>
      <c r="Q110" s="45">
        <v>95.42</v>
      </c>
      <c r="R110" s="45">
        <v>115.5</v>
      </c>
      <c r="S110" s="45">
        <v>67.900000000000006</v>
      </c>
      <c r="T110" s="45">
        <v>83.28</v>
      </c>
      <c r="U110" s="45">
        <v>106.82</v>
      </c>
      <c r="V110" s="45">
        <v>124.65</v>
      </c>
      <c r="W110" s="45">
        <v>80.83</v>
      </c>
      <c r="X110" s="45">
        <v>99.15</v>
      </c>
      <c r="Y110" s="45">
        <v>127.16</v>
      </c>
      <c r="Z110" s="45">
        <v>148.4</v>
      </c>
      <c r="AB110" s="43" t="str">
        <f t="shared" si="10"/>
        <v>INFINITE 12.001 a 3.000</v>
      </c>
      <c r="AC110" s="44" t="s">
        <v>85</v>
      </c>
      <c r="AD110" s="44" t="s">
        <v>62</v>
      </c>
      <c r="AE110" s="45">
        <v>16.37</v>
      </c>
      <c r="AF110" s="45">
        <v>17.059999999999999</v>
      </c>
      <c r="AG110" s="45">
        <v>17.23</v>
      </c>
      <c r="AH110" s="45">
        <v>17.41</v>
      </c>
      <c r="AI110" s="45">
        <v>20.32</v>
      </c>
      <c r="AJ110" s="45">
        <v>22.76</v>
      </c>
      <c r="AK110" s="45">
        <v>25.4</v>
      </c>
      <c r="AL110" s="45">
        <v>30.49</v>
      </c>
      <c r="AM110" s="45">
        <v>21.55</v>
      </c>
      <c r="AN110" s="45">
        <v>25.28</v>
      </c>
      <c r="AO110" s="45">
        <v>38.159999999999997</v>
      </c>
      <c r="AP110" s="45">
        <v>50.69</v>
      </c>
      <c r="AQ110" s="45">
        <v>25.07</v>
      </c>
      <c r="AR110" s="45">
        <v>29.4</v>
      </c>
      <c r="AS110" s="45">
        <v>44.37</v>
      </c>
      <c r="AT110" s="45">
        <v>58.93</v>
      </c>
      <c r="BP110" s="43" t="str">
        <f t="shared" si="11"/>
        <v>DIAMANTE 47.001 a 8.000</v>
      </c>
      <c r="BQ110" s="44" t="s">
        <v>81</v>
      </c>
      <c r="BR110" s="44" t="s">
        <v>86</v>
      </c>
      <c r="BS110" s="45">
        <v>47.26</v>
      </c>
      <c r="BT110" s="45">
        <v>48.27</v>
      </c>
      <c r="BU110" s="45">
        <v>49.27</v>
      </c>
      <c r="BV110" s="45">
        <v>50.28</v>
      </c>
      <c r="BW110" s="45">
        <v>54.97</v>
      </c>
      <c r="BX110" s="45">
        <v>55.54</v>
      </c>
      <c r="BY110" s="45">
        <v>56.11</v>
      </c>
      <c r="BZ110" s="45">
        <v>56.68</v>
      </c>
      <c r="CA110" s="45">
        <v>112.21</v>
      </c>
      <c r="CB110" s="45">
        <v>168.5</v>
      </c>
      <c r="CC110" s="45">
        <v>206.57</v>
      </c>
      <c r="CD110" s="45">
        <v>244.64</v>
      </c>
      <c r="CE110" s="45">
        <v>136.81</v>
      </c>
      <c r="CF110" s="45">
        <v>201.89</v>
      </c>
      <c r="CG110" s="45">
        <v>241.76</v>
      </c>
      <c r="CH110" s="45">
        <v>281.64</v>
      </c>
      <c r="CI110" s="45">
        <v>162.87</v>
      </c>
      <c r="CJ110" s="45">
        <v>240.35</v>
      </c>
      <c r="CK110" s="45">
        <v>287.81</v>
      </c>
      <c r="CL110" s="45">
        <v>335.28</v>
      </c>
      <c r="CZ110" s="43" t="str">
        <f t="shared" si="13"/>
        <v>INFINITE 11.001 a 2.000</v>
      </c>
      <c r="DA110" s="44" t="s">
        <v>85</v>
      </c>
      <c r="DB110" s="46" t="s">
        <v>55</v>
      </c>
      <c r="DC110" s="45">
        <v>15.39</v>
      </c>
      <c r="DD110" s="45">
        <v>15.7</v>
      </c>
      <c r="DE110" s="45">
        <v>16.04</v>
      </c>
      <c r="DG110" s="43" t="str">
        <f t="shared" si="14"/>
        <v>DIAMANTE 3Coleta no mesmo dia4210-211 a 20</v>
      </c>
      <c r="DH110" s="43" t="s">
        <v>75</v>
      </c>
      <c r="DI110" s="70" t="s">
        <v>71</v>
      </c>
      <c r="DJ110" s="69" t="s">
        <v>72</v>
      </c>
      <c r="DK110" s="61" t="s">
        <v>73</v>
      </c>
      <c r="DL110" s="25" t="s">
        <v>74</v>
      </c>
      <c r="DR110" s="43" t="str">
        <f t="shared" si="15"/>
        <v>DIAMANTE 47.001 a 8.000</v>
      </c>
      <c r="DS110" s="44" t="s">
        <v>81</v>
      </c>
      <c r="DT110" s="44" t="s">
        <v>86</v>
      </c>
      <c r="DU110" s="45">
        <v>15</v>
      </c>
      <c r="DV110" s="45">
        <v>15.31</v>
      </c>
      <c r="DW110" s="45">
        <v>15.63</v>
      </c>
      <c r="DX110" s="45">
        <v>15.95</v>
      </c>
      <c r="DY110" s="45">
        <v>26.11</v>
      </c>
      <c r="DZ110" s="45">
        <v>26.38</v>
      </c>
      <c r="EA110" s="45">
        <v>26.65</v>
      </c>
      <c r="EB110" s="45">
        <v>26.92</v>
      </c>
      <c r="EC110" s="45">
        <v>49.94</v>
      </c>
      <c r="ED110" s="45">
        <v>67.739999999999995</v>
      </c>
      <c r="EE110" s="45">
        <v>95.34</v>
      </c>
      <c r="EF110" s="45">
        <v>115.34</v>
      </c>
      <c r="EG110" s="45">
        <v>80.489999999999995</v>
      </c>
      <c r="EH110" s="45">
        <v>99.05</v>
      </c>
      <c r="EI110" s="45">
        <v>127.05</v>
      </c>
      <c r="EJ110" s="45">
        <v>148.22</v>
      </c>
      <c r="EL110" s="43" t="str">
        <f t="shared" si="16"/>
        <v>INFINITE 12.001 a 3.000</v>
      </c>
      <c r="EM110" s="44" t="s">
        <v>85</v>
      </c>
      <c r="EN110" s="44" t="s">
        <v>62</v>
      </c>
      <c r="EO110" s="45">
        <v>16.37</v>
      </c>
      <c r="EP110" s="45">
        <v>17.39</v>
      </c>
      <c r="EQ110" s="45">
        <v>17.64</v>
      </c>
      <c r="ER110" s="45">
        <v>17.5</v>
      </c>
      <c r="ES110" s="45">
        <v>20.41</v>
      </c>
      <c r="ET110" s="45">
        <v>22.9</v>
      </c>
      <c r="EU110" s="45">
        <v>26.36</v>
      </c>
      <c r="EV110" s="45">
        <v>30.84</v>
      </c>
      <c r="EW110" s="45">
        <v>25.17</v>
      </c>
      <c r="EX110" s="45">
        <v>29.55</v>
      </c>
      <c r="EY110" s="45">
        <v>44.37</v>
      </c>
      <c r="EZ110" s="45">
        <v>58.93</v>
      </c>
    </row>
    <row r="111" spans="4:156" x14ac:dyDescent="0.25">
      <c r="D111" s="43" t="str">
        <f t="shared" si="9"/>
        <v>DIAMANTE 48.001 a 9.000</v>
      </c>
      <c r="E111" s="44" t="s">
        <v>81</v>
      </c>
      <c r="F111" s="44" t="s">
        <v>91</v>
      </c>
      <c r="G111" s="45">
        <v>15.93</v>
      </c>
      <c r="H111" s="45">
        <v>16.27</v>
      </c>
      <c r="I111" s="45">
        <v>16.61</v>
      </c>
      <c r="J111" s="45">
        <v>16.95</v>
      </c>
      <c r="K111" s="45">
        <v>28.16</v>
      </c>
      <c r="L111" s="45">
        <v>28.44</v>
      </c>
      <c r="M111" s="45">
        <v>28.73</v>
      </c>
      <c r="N111" s="45">
        <v>29.02</v>
      </c>
      <c r="O111" s="45">
        <v>54.58</v>
      </c>
      <c r="P111" s="45">
        <v>73.680000000000007</v>
      </c>
      <c r="Q111" s="45">
        <v>103.71</v>
      </c>
      <c r="R111" s="45">
        <v>125.55</v>
      </c>
      <c r="S111" s="45">
        <v>71.56</v>
      </c>
      <c r="T111" s="45">
        <v>88.27</v>
      </c>
      <c r="U111" s="45">
        <v>113.8</v>
      </c>
      <c r="V111" s="45">
        <v>133.09</v>
      </c>
      <c r="W111" s="45">
        <v>85.19</v>
      </c>
      <c r="X111" s="45">
        <v>105.08</v>
      </c>
      <c r="Y111" s="45">
        <v>135.47999999999999</v>
      </c>
      <c r="Z111" s="45">
        <v>158.44999999999999</v>
      </c>
      <c r="AB111" s="43" t="str">
        <f t="shared" si="10"/>
        <v>INFINITE 13.001 a 4.000</v>
      </c>
      <c r="AC111" s="44" t="s">
        <v>85</v>
      </c>
      <c r="AD111" s="44" t="s">
        <v>68</v>
      </c>
      <c r="AE111" s="45">
        <v>17.47</v>
      </c>
      <c r="AF111" s="45">
        <v>18.22</v>
      </c>
      <c r="AG111" s="45">
        <v>18.399999999999999</v>
      </c>
      <c r="AH111" s="45">
        <v>18.59</v>
      </c>
      <c r="AI111" s="45">
        <v>21.72</v>
      </c>
      <c r="AJ111" s="45">
        <v>24.32</v>
      </c>
      <c r="AK111" s="45">
        <v>27.14</v>
      </c>
      <c r="AL111" s="45">
        <v>32.57</v>
      </c>
      <c r="AM111" s="45">
        <v>27.64</v>
      </c>
      <c r="AN111" s="45">
        <v>31.52</v>
      </c>
      <c r="AO111" s="45">
        <v>44.52</v>
      </c>
      <c r="AP111" s="45">
        <v>57.35</v>
      </c>
      <c r="AQ111" s="45">
        <v>32.14</v>
      </c>
      <c r="AR111" s="45">
        <v>36.64</v>
      </c>
      <c r="AS111" s="45">
        <v>51.77</v>
      </c>
      <c r="AT111" s="45">
        <v>66.69</v>
      </c>
      <c r="BP111" s="43" t="str">
        <f t="shared" si="11"/>
        <v>DIAMANTE 48.001 a 9.000</v>
      </c>
      <c r="BQ111" s="44" t="s">
        <v>81</v>
      </c>
      <c r="BR111" s="44" t="s">
        <v>91</v>
      </c>
      <c r="BS111" s="45">
        <v>51.48</v>
      </c>
      <c r="BT111" s="45">
        <v>52.58</v>
      </c>
      <c r="BU111" s="45">
        <v>53.67</v>
      </c>
      <c r="BV111" s="45">
        <v>54.77</v>
      </c>
      <c r="BW111" s="45">
        <v>59.24</v>
      </c>
      <c r="BX111" s="45">
        <v>59.84</v>
      </c>
      <c r="BY111" s="45">
        <v>60.45</v>
      </c>
      <c r="BZ111" s="45">
        <v>61.07</v>
      </c>
      <c r="CA111" s="45">
        <v>122.32</v>
      </c>
      <c r="CB111" s="45">
        <v>185.39</v>
      </c>
      <c r="CC111" s="45">
        <v>225.84</v>
      </c>
      <c r="CD111" s="45">
        <v>266.3</v>
      </c>
      <c r="CE111" s="45">
        <v>150.19999999999999</v>
      </c>
      <c r="CF111" s="45">
        <v>224.34</v>
      </c>
      <c r="CG111" s="45">
        <v>267.20999999999998</v>
      </c>
      <c r="CH111" s="45">
        <v>310.08999999999997</v>
      </c>
      <c r="CI111" s="45">
        <v>178.81</v>
      </c>
      <c r="CJ111" s="45">
        <v>267.07</v>
      </c>
      <c r="CK111" s="45">
        <v>318.11</v>
      </c>
      <c r="CL111" s="45">
        <v>369.16</v>
      </c>
      <c r="CZ111" s="43" t="str">
        <f t="shared" si="13"/>
        <v>INFINITE 12.001 a 3.000</v>
      </c>
      <c r="DA111" s="44" t="s">
        <v>85</v>
      </c>
      <c r="DB111" s="46" t="s">
        <v>62</v>
      </c>
      <c r="DC111" s="45">
        <v>17.100000000000001</v>
      </c>
      <c r="DD111" s="45">
        <v>17.45</v>
      </c>
      <c r="DE111" s="45">
        <v>17.82</v>
      </c>
      <c r="DG111" s="43" t="str">
        <f t="shared" si="14"/>
        <v>DIAMANTE 3Coleta no mesmo dia4210-221 a 30</v>
      </c>
      <c r="DH111" s="43" t="s">
        <v>75</v>
      </c>
      <c r="DI111" s="70" t="s">
        <v>71</v>
      </c>
      <c r="DJ111" s="69" t="s">
        <v>72</v>
      </c>
      <c r="DK111" s="59" t="s">
        <v>77</v>
      </c>
      <c r="DL111" s="22" t="s">
        <v>78</v>
      </c>
      <c r="DR111" s="43" t="str">
        <f t="shared" si="15"/>
        <v>DIAMANTE 48.001 a 9.000</v>
      </c>
      <c r="DS111" s="44" t="s">
        <v>81</v>
      </c>
      <c r="DT111" s="44" t="s">
        <v>91</v>
      </c>
      <c r="DU111" s="45">
        <v>15.4</v>
      </c>
      <c r="DV111" s="45">
        <v>15.73</v>
      </c>
      <c r="DW111" s="45">
        <v>16.059999999999999</v>
      </c>
      <c r="DX111" s="45">
        <v>16.38</v>
      </c>
      <c r="DY111" s="45">
        <v>27.76</v>
      </c>
      <c r="DZ111" s="45">
        <v>28.03</v>
      </c>
      <c r="EA111" s="45">
        <v>28.32</v>
      </c>
      <c r="EB111" s="45">
        <v>28.62</v>
      </c>
      <c r="EC111" s="45">
        <v>54.24</v>
      </c>
      <c r="ED111" s="45">
        <v>73.61</v>
      </c>
      <c r="EE111" s="45">
        <v>103.62</v>
      </c>
      <c r="EF111" s="45">
        <v>125.34</v>
      </c>
      <c r="EG111" s="45">
        <v>84.77</v>
      </c>
      <c r="EH111" s="45">
        <v>104.95</v>
      </c>
      <c r="EI111" s="45">
        <v>135.35</v>
      </c>
      <c r="EJ111" s="45">
        <v>158.22999999999999</v>
      </c>
      <c r="EL111" s="43" t="str">
        <f t="shared" si="16"/>
        <v>INFINITE 13.001 a 4.000</v>
      </c>
      <c r="EM111" s="44" t="s">
        <v>85</v>
      </c>
      <c r="EN111" s="44" t="s">
        <v>68</v>
      </c>
      <c r="EO111" s="45">
        <v>17.48</v>
      </c>
      <c r="EP111" s="45">
        <v>18.97</v>
      </c>
      <c r="EQ111" s="45">
        <v>19.32</v>
      </c>
      <c r="ER111" s="45">
        <v>18.78</v>
      </c>
      <c r="ES111" s="45">
        <v>21.91</v>
      </c>
      <c r="ET111" s="45">
        <v>24.62</v>
      </c>
      <c r="EU111" s="45">
        <v>29.33</v>
      </c>
      <c r="EV111" s="45">
        <v>33.39</v>
      </c>
      <c r="EW111" s="45">
        <v>32.43</v>
      </c>
      <c r="EX111" s="45">
        <v>37.049999999999997</v>
      </c>
      <c r="EY111" s="45">
        <v>51.77</v>
      </c>
      <c r="EZ111" s="45">
        <v>66.69</v>
      </c>
    </row>
    <row r="112" spans="4:156" x14ac:dyDescent="0.25">
      <c r="D112" s="43" t="str">
        <f t="shared" si="9"/>
        <v>DIAMANTE 49.001 a 10.000</v>
      </c>
      <c r="E112" s="44" t="s">
        <v>81</v>
      </c>
      <c r="F112" s="44" t="s">
        <v>95</v>
      </c>
      <c r="G112" s="45">
        <v>16.29</v>
      </c>
      <c r="H112" s="45">
        <v>16.64</v>
      </c>
      <c r="I112" s="45">
        <v>16.98</v>
      </c>
      <c r="J112" s="45">
        <v>17.32</v>
      </c>
      <c r="K112" s="45">
        <v>30.05</v>
      </c>
      <c r="L112" s="45">
        <v>30.36</v>
      </c>
      <c r="M112" s="45">
        <v>30.66</v>
      </c>
      <c r="N112" s="45">
        <v>30.98</v>
      </c>
      <c r="O112" s="45">
        <v>58.98</v>
      </c>
      <c r="P112" s="45">
        <v>79.61</v>
      </c>
      <c r="Q112" s="45">
        <v>112.04</v>
      </c>
      <c r="R112" s="45">
        <v>135.63999999999999</v>
      </c>
      <c r="S112" s="45">
        <v>75.239999999999995</v>
      </c>
      <c r="T112" s="45">
        <v>93.23</v>
      </c>
      <c r="U112" s="45">
        <v>120.79</v>
      </c>
      <c r="V112" s="45">
        <v>141.57</v>
      </c>
      <c r="W112" s="45">
        <v>89.58</v>
      </c>
      <c r="X112" s="45">
        <v>110.99</v>
      </c>
      <c r="Y112" s="45">
        <v>143.80000000000001</v>
      </c>
      <c r="Z112" s="45">
        <v>168.54</v>
      </c>
      <c r="AB112" s="43" t="str">
        <f t="shared" si="10"/>
        <v>INFINITE 14.001 a 5.000</v>
      </c>
      <c r="AC112" s="44" t="s">
        <v>85</v>
      </c>
      <c r="AD112" s="44" t="s">
        <v>70</v>
      </c>
      <c r="AE112" s="45">
        <v>18.68</v>
      </c>
      <c r="AF112" s="45">
        <v>19.47</v>
      </c>
      <c r="AG112" s="45">
        <v>19.670000000000002</v>
      </c>
      <c r="AH112" s="45">
        <v>19.86</v>
      </c>
      <c r="AI112" s="45">
        <v>23.21</v>
      </c>
      <c r="AJ112" s="45">
        <v>26</v>
      </c>
      <c r="AK112" s="45">
        <v>29.02</v>
      </c>
      <c r="AL112" s="45">
        <v>34.81</v>
      </c>
      <c r="AM112" s="45">
        <v>28.92</v>
      </c>
      <c r="AN112" s="45">
        <v>32.96</v>
      </c>
      <c r="AO112" s="45">
        <v>46.16</v>
      </c>
      <c r="AP112" s="45">
        <v>59.3</v>
      </c>
      <c r="AQ112" s="45">
        <v>33.64</v>
      </c>
      <c r="AR112" s="45">
        <v>38.32</v>
      </c>
      <c r="AS112" s="45">
        <v>53.67</v>
      </c>
      <c r="AT112" s="45">
        <v>68.959999999999994</v>
      </c>
      <c r="BP112" s="43" t="str">
        <f t="shared" si="11"/>
        <v>DIAMANTE 49.001 a 10.000</v>
      </c>
      <c r="BQ112" s="44" t="s">
        <v>81</v>
      </c>
      <c r="BR112" s="44" t="s">
        <v>95</v>
      </c>
      <c r="BS112" s="45">
        <v>55.6</v>
      </c>
      <c r="BT112" s="45">
        <v>56.79</v>
      </c>
      <c r="BU112" s="45">
        <v>57.97</v>
      </c>
      <c r="BV112" s="45">
        <v>59.15</v>
      </c>
      <c r="BW112" s="45">
        <v>63.39</v>
      </c>
      <c r="BX112" s="45">
        <v>64.05</v>
      </c>
      <c r="BY112" s="45">
        <v>64.709999999999994</v>
      </c>
      <c r="BZ112" s="45">
        <v>65.36</v>
      </c>
      <c r="CA112" s="45">
        <v>132.24</v>
      </c>
      <c r="CB112" s="45">
        <v>201.99</v>
      </c>
      <c r="CC112" s="45">
        <v>245.07</v>
      </c>
      <c r="CD112" s="45">
        <v>288.14999999999998</v>
      </c>
      <c r="CE112" s="45">
        <v>163.58000000000001</v>
      </c>
      <c r="CF112" s="45">
        <v>245.97</v>
      </c>
      <c r="CG112" s="45">
        <v>292.17</v>
      </c>
      <c r="CH112" s="45">
        <v>338.38</v>
      </c>
      <c r="CI112" s="45">
        <v>194.74</v>
      </c>
      <c r="CJ112" s="45">
        <v>292.82</v>
      </c>
      <c r="CK112" s="45">
        <v>347.83</v>
      </c>
      <c r="CL112" s="45">
        <v>402.83</v>
      </c>
      <c r="CZ112" s="43" t="str">
        <f t="shared" si="13"/>
        <v>INFINITE 13.001 a 4.000</v>
      </c>
      <c r="DA112" s="44" t="s">
        <v>85</v>
      </c>
      <c r="DB112" s="46" t="s">
        <v>68</v>
      </c>
      <c r="DC112" s="45">
        <v>18.809999999999999</v>
      </c>
      <c r="DD112" s="45">
        <v>19.2</v>
      </c>
      <c r="DE112" s="45">
        <v>19.600000000000001</v>
      </c>
      <c r="DG112" s="43" t="str">
        <f t="shared" si="14"/>
        <v>DIAMANTE 3Coleta no mesmo dia4210-231 a 40</v>
      </c>
      <c r="DH112" s="43" t="s">
        <v>75</v>
      </c>
      <c r="DI112" s="70" t="s">
        <v>71</v>
      </c>
      <c r="DJ112" s="69" t="s">
        <v>72</v>
      </c>
      <c r="DK112" s="61" t="s">
        <v>83</v>
      </c>
      <c r="DL112" s="25" t="s">
        <v>78</v>
      </c>
      <c r="DR112" s="43" t="str">
        <f t="shared" si="15"/>
        <v>DIAMANTE 49.001 a 10.000</v>
      </c>
      <c r="DS112" s="44" t="s">
        <v>81</v>
      </c>
      <c r="DT112" s="44" t="s">
        <v>95</v>
      </c>
      <c r="DU112" s="45">
        <v>15.68</v>
      </c>
      <c r="DV112" s="45">
        <v>16.02</v>
      </c>
      <c r="DW112" s="45">
        <v>16.34</v>
      </c>
      <c r="DX112" s="45">
        <v>16.68</v>
      </c>
      <c r="DY112" s="45">
        <v>29.58</v>
      </c>
      <c r="DZ112" s="45">
        <v>29.88</v>
      </c>
      <c r="EA112" s="45">
        <v>30.18</v>
      </c>
      <c r="EB112" s="45">
        <v>30.49</v>
      </c>
      <c r="EC112" s="45">
        <v>58.56</v>
      </c>
      <c r="ED112" s="45">
        <v>79.53</v>
      </c>
      <c r="EE112" s="45">
        <v>111.93</v>
      </c>
      <c r="EF112" s="45">
        <v>135.4</v>
      </c>
      <c r="EG112" s="45">
        <v>89.09</v>
      </c>
      <c r="EH112" s="45">
        <v>110.83</v>
      </c>
      <c r="EI112" s="45">
        <v>143.65</v>
      </c>
      <c r="EJ112" s="45">
        <v>168.27</v>
      </c>
      <c r="EL112" s="43" t="str">
        <f t="shared" si="16"/>
        <v>INFINITE 14.001 a 5.000</v>
      </c>
      <c r="EM112" s="44" t="s">
        <v>85</v>
      </c>
      <c r="EN112" s="44" t="s">
        <v>70</v>
      </c>
      <c r="EO112" s="45">
        <v>18.68</v>
      </c>
      <c r="EP112" s="45">
        <v>19.93</v>
      </c>
      <c r="EQ112" s="45">
        <v>20.239999999999998</v>
      </c>
      <c r="ER112" s="45">
        <v>19.98</v>
      </c>
      <c r="ES112" s="45">
        <v>23.33</v>
      </c>
      <c r="ET112" s="45">
        <v>26.18</v>
      </c>
      <c r="EU112" s="45">
        <v>30.36</v>
      </c>
      <c r="EV112" s="45">
        <v>35.31</v>
      </c>
      <c r="EW112" s="45">
        <v>33.81</v>
      </c>
      <c r="EX112" s="45">
        <v>38.56</v>
      </c>
      <c r="EY112" s="45">
        <v>53.67</v>
      </c>
      <c r="EZ112" s="45">
        <v>68.959999999999994</v>
      </c>
    </row>
    <row r="113" spans="4:156" x14ac:dyDescent="0.25">
      <c r="D113" s="43" t="str">
        <f t="shared" si="9"/>
        <v>DIAMANTE 4Kg Adicional</v>
      </c>
      <c r="E113" s="44" t="s">
        <v>81</v>
      </c>
      <c r="F113" s="44" t="s">
        <v>63</v>
      </c>
      <c r="G113" s="45">
        <v>2.0299999999999998</v>
      </c>
      <c r="H113" s="45">
        <v>2.0699999999999998</v>
      </c>
      <c r="I113" s="45">
        <v>2.1</v>
      </c>
      <c r="J113" s="45">
        <v>2.14</v>
      </c>
      <c r="K113" s="45">
        <v>3.72</v>
      </c>
      <c r="L113" s="45">
        <v>3.76</v>
      </c>
      <c r="M113" s="45">
        <v>3.8</v>
      </c>
      <c r="N113" s="45">
        <v>3.84</v>
      </c>
      <c r="O113" s="45">
        <v>7.31</v>
      </c>
      <c r="P113" s="45">
        <v>9.8699999999999992</v>
      </c>
      <c r="Q113" s="45">
        <v>13.89</v>
      </c>
      <c r="R113" s="45">
        <v>16.829999999999998</v>
      </c>
      <c r="S113" s="45">
        <v>9.33</v>
      </c>
      <c r="T113" s="45">
        <v>11.55</v>
      </c>
      <c r="U113" s="45">
        <v>14.99</v>
      </c>
      <c r="V113" s="45">
        <v>17.55</v>
      </c>
      <c r="W113" s="45">
        <v>11.11</v>
      </c>
      <c r="X113" s="45">
        <v>13.75</v>
      </c>
      <c r="Y113" s="45">
        <v>17.84</v>
      </c>
      <c r="Z113" s="45">
        <v>20.89</v>
      </c>
      <c r="AB113" s="43" t="str">
        <f t="shared" si="10"/>
        <v>INFINITE 15.001 a 6.000</v>
      </c>
      <c r="AC113" s="44" t="s">
        <v>85</v>
      </c>
      <c r="AD113" s="44" t="s">
        <v>76</v>
      </c>
      <c r="AE113" s="45">
        <v>19.71</v>
      </c>
      <c r="AF113" s="45">
        <v>20.54</v>
      </c>
      <c r="AG113" s="45">
        <v>20.76</v>
      </c>
      <c r="AH113" s="45">
        <v>20.97</v>
      </c>
      <c r="AI113" s="45">
        <v>25.7</v>
      </c>
      <c r="AJ113" s="45">
        <v>29.56</v>
      </c>
      <c r="AK113" s="45">
        <v>33.729999999999997</v>
      </c>
      <c r="AL113" s="45">
        <v>41.77</v>
      </c>
      <c r="AM113" s="45">
        <v>33.520000000000003</v>
      </c>
      <c r="AN113" s="45">
        <v>38.479999999999997</v>
      </c>
      <c r="AO113" s="45">
        <v>52.67</v>
      </c>
      <c r="AP113" s="45">
        <v>67.73</v>
      </c>
      <c r="AQ113" s="45">
        <v>38.979999999999997</v>
      </c>
      <c r="AR113" s="45">
        <v>44.74</v>
      </c>
      <c r="AS113" s="45">
        <v>61.24</v>
      </c>
      <c r="AT113" s="45">
        <v>78.75</v>
      </c>
      <c r="BP113" s="43" t="str">
        <f t="shared" si="11"/>
        <v>DIAMANTE 4Kg Adicional</v>
      </c>
      <c r="BQ113" s="44" t="s">
        <v>81</v>
      </c>
      <c r="BR113" s="44" t="s">
        <v>63</v>
      </c>
      <c r="BS113" s="45">
        <v>5.65</v>
      </c>
      <c r="BT113" s="45">
        <v>5.77</v>
      </c>
      <c r="BU113" s="45">
        <v>5.89</v>
      </c>
      <c r="BV113" s="45">
        <v>6.01</v>
      </c>
      <c r="BW113" s="45">
        <v>6.39</v>
      </c>
      <c r="BX113" s="45">
        <v>6.45</v>
      </c>
      <c r="BY113" s="45">
        <v>6.52</v>
      </c>
      <c r="BZ113" s="45">
        <v>6.58</v>
      </c>
      <c r="CA113" s="45">
        <v>13.07</v>
      </c>
      <c r="CB113" s="45">
        <v>20.04</v>
      </c>
      <c r="CC113" s="45">
        <v>24.28</v>
      </c>
      <c r="CD113" s="45">
        <v>28.53</v>
      </c>
      <c r="CE113" s="45">
        <v>16.350000000000001</v>
      </c>
      <c r="CF113" s="45">
        <v>24.53</v>
      </c>
      <c r="CG113" s="45">
        <v>29.01</v>
      </c>
      <c r="CH113" s="45">
        <v>33.51</v>
      </c>
      <c r="CI113" s="45">
        <v>19.47</v>
      </c>
      <c r="CJ113" s="45">
        <v>29.2</v>
      </c>
      <c r="CK113" s="45">
        <v>34.54</v>
      </c>
      <c r="CL113" s="45">
        <v>39.880000000000003</v>
      </c>
      <c r="CZ113" s="43" t="str">
        <f t="shared" si="13"/>
        <v>INFINITE 14.001 a 5.000</v>
      </c>
      <c r="DA113" s="44" t="s">
        <v>85</v>
      </c>
      <c r="DB113" s="46" t="s">
        <v>70</v>
      </c>
      <c r="DC113" s="45">
        <v>20.71</v>
      </c>
      <c r="DD113" s="45">
        <v>21.14</v>
      </c>
      <c r="DE113" s="45">
        <v>21.58</v>
      </c>
      <c r="DG113" s="43" t="str">
        <f t="shared" si="14"/>
        <v>DIAMANTE 3Coleta no mesmo dia4210-241 a 50</v>
      </c>
      <c r="DH113" s="43" t="s">
        <v>75</v>
      </c>
      <c r="DI113" s="70" t="s">
        <v>71</v>
      </c>
      <c r="DJ113" s="69" t="s">
        <v>72</v>
      </c>
      <c r="DK113" s="59" t="s">
        <v>87</v>
      </c>
      <c r="DL113" s="22" t="s">
        <v>88</v>
      </c>
      <c r="DR113" s="43" t="str">
        <f t="shared" si="15"/>
        <v>DIAMANTE 4Kg Adicional</v>
      </c>
      <c r="DS113" s="44" t="s">
        <v>81</v>
      </c>
      <c r="DT113" s="44" t="s">
        <v>63</v>
      </c>
      <c r="DU113" s="45">
        <v>2.0299999999999998</v>
      </c>
      <c r="DV113" s="45">
        <v>2.0699999999999998</v>
      </c>
      <c r="DW113" s="45">
        <v>2.1</v>
      </c>
      <c r="DX113" s="45">
        <v>2.14</v>
      </c>
      <c r="DY113" s="45">
        <v>3.72</v>
      </c>
      <c r="DZ113" s="45">
        <v>3.76</v>
      </c>
      <c r="EA113" s="45">
        <v>3.8</v>
      </c>
      <c r="EB113" s="45">
        <v>3.84</v>
      </c>
      <c r="EC113" s="45">
        <v>7.31</v>
      </c>
      <c r="ED113" s="45">
        <v>9.8699999999999992</v>
      </c>
      <c r="EE113" s="45">
        <v>13.89</v>
      </c>
      <c r="EF113" s="45">
        <v>16.829999999999998</v>
      </c>
      <c r="EG113" s="45">
        <v>11.11</v>
      </c>
      <c r="EH113" s="45">
        <v>13.75</v>
      </c>
      <c r="EI113" s="45">
        <v>17.84</v>
      </c>
      <c r="EJ113" s="45">
        <v>20.89</v>
      </c>
      <c r="EL113" s="43" t="str">
        <f t="shared" si="16"/>
        <v>INFINITE 15.001 a 6.000</v>
      </c>
      <c r="EM113" s="44" t="s">
        <v>85</v>
      </c>
      <c r="EN113" s="44" t="s">
        <v>76</v>
      </c>
      <c r="EO113" s="45">
        <v>19.71</v>
      </c>
      <c r="EP113" s="45">
        <v>20.29</v>
      </c>
      <c r="EQ113" s="45">
        <v>20.45</v>
      </c>
      <c r="ER113" s="45">
        <v>20.9</v>
      </c>
      <c r="ES113" s="45">
        <v>25.63</v>
      </c>
      <c r="ET113" s="45">
        <v>29.45</v>
      </c>
      <c r="EU113" s="45">
        <v>32.94</v>
      </c>
      <c r="EV113" s="45">
        <v>41.46</v>
      </c>
      <c r="EW113" s="45">
        <v>38.869999999999997</v>
      </c>
      <c r="EX113" s="45">
        <v>44.59</v>
      </c>
      <c r="EY113" s="45">
        <v>61.24</v>
      </c>
      <c r="EZ113" s="45">
        <v>78.75</v>
      </c>
    </row>
    <row r="114" spans="4:156" x14ac:dyDescent="0.25">
      <c r="D114" s="43" t="str">
        <f t="shared" si="9"/>
        <v>Peso (g)</v>
      </c>
      <c r="F114" s="44" t="s">
        <v>32</v>
      </c>
      <c r="G114" s="45" t="s">
        <v>12</v>
      </c>
      <c r="H114" s="45" t="s">
        <v>13</v>
      </c>
      <c r="I114" s="45" t="s">
        <v>14</v>
      </c>
      <c r="J114" s="45" t="s">
        <v>15</v>
      </c>
      <c r="K114" s="45" t="s">
        <v>16</v>
      </c>
      <c r="L114" s="45" t="s">
        <v>17</v>
      </c>
      <c r="M114" s="45" t="s">
        <v>18</v>
      </c>
      <c r="N114" s="45" t="s">
        <v>19</v>
      </c>
      <c r="O114" s="45" t="s">
        <v>20</v>
      </c>
      <c r="P114" s="45" t="s">
        <v>21</v>
      </c>
      <c r="Q114" s="45" t="s">
        <v>22</v>
      </c>
      <c r="R114" s="45" t="s">
        <v>23</v>
      </c>
      <c r="S114" s="45" t="s">
        <v>24</v>
      </c>
      <c r="T114" s="45" t="s">
        <v>25</v>
      </c>
      <c r="U114" s="45" t="s">
        <v>26</v>
      </c>
      <c r="V114" s="45" t="s">
        <v>27</v>
      </c>
      <c r="W114" s="45" t="s">
        <v>28</v>
      </c>
      <c r="X114" s="45" t="s">
        <v>29</v>
      </c>
      <c r="Y114" s="45" t="s">
        <v>30</v>
      </c>
      <c r="Z114" s="45" t="s">
        <v>31</v>
      </c>
      <c r="AB114" s="43" t="str">
        <f t="shared" si="10"/>
        <v>INFINITE 16.001 a 7.000</v>
      </c>
      <c r="AC114" s="44" t="s">
        <v>85</v>
      </c>
      <c r="AD114" s="44" t="s">
        <v>82</v>
      </c>
      <c r="AE114" s="45">
        <v>20.81</v>
      </c>
      <c r="AF114" s="45">
        <v>21.7</v>
      </c>
      <c r="AG114" s="45">
        <v>21.93</v>
      </c>
      <c r="AH114" s="45">
        <v>22.14</v>
      </c>
      <c r="AI114" s="45">
        <v>28.38</v>
      </c>
      <c r="AJ114" s="45">
        <v>32.64</v>
      </c>
      <c r="AK114" s="45">
        <v>37.25</v>
      </c>
      <c r="AL114" s="45">
        <v>46.12</v>
      </c>
      <c r="AM114" s="45">
        <v>35.83</v>
      </c>
      <c r="AN114" s="45">
        <v>41.12</v>
      </c>
      <c r="AO114" s="45">
        <v>55.69</v>
      </c>
      <c r="AP114" s="45">
        <v>71.459999999999994</v>
      </c>
      <c r="AQ114" s="45">
        <v>41.65</v>
      </c>
      <c r="AR114" s="45">
        <v>47.81</v>
      </c>
      <c r="AS114" s="45">
        <v>64.75</v>
      </c>
      <c r="AT114" s="45">
        <v>83.1</v>
      </c>
      <c r="BP114" s="43" t="str">
        <f t="shared" si="11"/>
        <v>Peso (g)</v>
      </c>
      <c r="BR114" s="44" t="s">
        <v>32</v>
      </c>
      <c r="BS114" s="45" t="s">
        <v>12</v>
      </c>
      <c r="BT114" s="45" t="s">
        <v>13</v>
      </c>
      <c r="BU114" s="45" t="s">
        <v>14</v>
      </c>
      <c r="BV114" s="45" t="s">
        <v>15</v>
      </c>
      <c r="BW114" s="45" t="s">
        <v>16</v>
      </c>
      <c r="BX114" s="45" t="s">
        <v>17</v>
      </c>
      <c r="BY114" s="45" t="s">
        <v>18</v>
      </c>
      <c r="BZ114" s="45" t="s">
        <v>19</v>
      </c>
      <c r="CA114" s="45" t="s">
        <v>20</v>
      </c>
      <c r="CB114" s="45" t="s">
        <v>21</v>
      </c>
      <c r="CC114" s="45" t="s">
        <v>22</v>
      </c>
      <c r="CD114" s="45" t="s">
        <v>23</v>
      </c>
      <c r="CE114" s="45" t="s">
        <v>24</v>
      </c>
      <c r="CF114" s="45" t="s">
        <v>25</v>
      </c>
      <c r="CG114" s="45" t="s">
        <v>26</v>
      </c>
      <c r="CH114" s="45" t="s">
        <v>27</v>
      </c>
      <c r="CI114" s="45" t="s">
        <v>28</v>
      </c>
      <c r="CJ114" s="45" t="s">
        <v>29</v>
      </c>
      <c r="CK114" s="45" t="s">
        <v>30</v>
      </c>
      <c r="CL114" s="45" t="s">
        <v>31</v>
      </c>
      <c r="CZ114" s="43" t="str">
        <f t="shared" si="13"/>
        <v>INFINITE 15.001 a 6.000</v>
      </c>
      <c r="DA114" s="44" t="s">
        <v>85</v>
      </c>
      <c r="DB114" s="46" t="s">
        <v>76</v>
      </c>
      <c r="DC114" s="45">
        <v>24.13</v>
      </c>
      <c r="DD114" s="45">
        <v>24.62</v>
      </c>
      <c r="DE114" s="45">
        <v>25.15</v>
      </c>
      <c r="DG114" s="43" t="str">
        <f t="shared" si="14"/>
        <v>DIAMANTE 3Coleta no mesmo dia4210-251 a 60</v>
      </c>
      <c r="DH114" s="43" t="s">
        <v>75</v>
      </c>
      <c r="DI114" s="70" t="s">
        <v>71</v>
      </c>
      <c r="DJ114" s="69" t="s">
        <v>72</v>
      </c>
      <c r="DK114" s="61" t="s">
        <v>92</v>
      </c>
      <c r="DL114" s="25" t="s">
        <v>93</v>
      </c>
      <c r="DR114" s="43" t="str">
        <f t="shared" si="15"/>
        <v>Peso (g)</v>
      </c>
      <c r="DS114" s="44"/>
      <c r="DT114" s="44" t="s">
        <v>32</v>
      </c>
      <c r="DU114" s="45" t="s">
        <v>12</v>
      </c>
      <c r="DV114" s="45" t="s">
        <v>13</v>
      </c>
      <c r="DW114" s="45" t="s">
        <v>14</v>
      </c>
      <c r="DX114" s="45" t="s">
        <v>15</v>
      </c>
      <c r="DY114" s="45" t="s">
        <v>16</v>
      </c>
      <c r="DZ114" s="45" t="s">
        <v>17</v>
      </c>
      <c r="EA114" s="45" t="s">
        <v>18</v>
      </c>
      <c r="EB114" s="45" t="s">
        <v>19</v>
      </c>
      <c r="EC114" s="45" t="s">
        <v>20</v>
      </c>
      <c r="ED114" s="45" t="s">
        <v>21</v>
      </c>
      <c r="EE114" s="45" t="s">
        <v>22</v>
      </c>
      <c r="EF114" s="45" t="s">
        <v>23</v>
      </c>
      <c r="EG114" s="45" t="s">
        <v>24</v>
      </c>
      <c r="EH114" s="45" t="s">
        <v>25</v>
      </c>
      <c r="EI114" s="45" t="s">
        <v>26</v>
      </c>
      <c r="EJ114" s="45" t="s">
        <v>27</v>
      </c>
      <c r="EL114" s="43" t="str">
        <f t="shared" si="16"/>
        <v>INFINITE 16.001 a 7.000</v>
      </c>
      <c r="EM114" s="44" t="s">
        <v>85</v>
      </c>
      <c r="EN114" s="44" t="s">
        <v>82</v>
      </c>
      <c r="EO114" s="45">
        <v>20.81</v>
      </c>
      <c r="EP114" s="45">
        <v>21.41</v>
      </c>
      <c r="EQ114" s="45">
        <v>21.58</v>
      </c>
      <c r="ER114" s="45">
        <v>22.07</v>
      </c>
      <c r="ES114" s="45">
        <v>28.3</v>
      </c>
      <c r="ET114" s="45">
        <v>32.51</v>
      </c>
      <c r="EU114" s="45">
        <v>36.299999999999997</v>
      </c>
      <c r="EV114" s="45">
        <v>45.75</v>
      </c>
      <c r="EW114" s="45">
        <v>41.54</v>
      </c>
      <c r="EX114" s="45">
        <v>47.64</v>
      </c>
      <c r="EY114" s="45">
        <v>64.75</v>
      </c>
      <c r="EZ114" s="45">
        <v>83.1</v>
      </c>
    </row>
    <row r="115" spans="4:156" x14ac:dyDescent="0.25">
      <c r="D115" s="43" t="str">
        <f t="shared" si="9"/>
        <v>INFINITE 10 a 300</v>
      </c>
      <c r="E115" s="44" t="s">
        <v>85</v>
      </c>
      <c r="F115" s="44" t="s">
        <v>40</v>
      </c>
      <c r="G115" s="45">
        <v>6.52</v>
      </c>
      <c r="H115" s="45">
        <v>6.66</v>
      </c>
      <c r="I115" s="45">
        <v>6.79</v>
      </c>
      <c r="J115" s="45">
        <v>6.93</v>
      </c>
      <c r="K115" s="45">
        <v>12.79</v>
      </c>
      <c r="L115" s="45">
        <v>13.08</v>
      </c>
      <c r="M115" s="45">
        <v>13.35</v>
      </c>
      <c r="N115" s="45">
        <v>14.21</v>
      </c>
      <c r="O115" s="45">
        <v>19.420000000000002</v>
      </c>
      <c r="P115" s="45">
        <v>27.2</v>
      </c>
      <c r="Q115" s="45">
        <v>34.96</v>
      </c>
      <c r="R115" s="45">
        <v>40.79</v>
      </c>
      <c r="S115" s="45">
        <v>25.86</v>
      </c>
      <c r="T115" s="45">
        <v>33.03</v>
      </c>
      <c r="U115" s="45">
        <v>39.869999999999997</v>
      </c>
      <c r="V115" s="45">
        <v>45.72</v>
      </c>
      <c r="W115" s="45">
        <v>30.79</v>
      </c>
      <c r="X115" s="45">
        <v>39.32</v>
      </c>
      <c r="Y115" s="45">
        <v>47.46</v>
      </c>
      <c r="Z115" s="45">
        <v>54.43</v>
      </c>
      <c r="AB115" s="43" t="str">
        <f t="shared" si="10"/>
        <v>INFINITE 17.001 a 8.000</v>
      </c>
      <c r="AC115" s="44" t="s">
        <v>85</v>
      </c>
      <c r="AD115" s="44" t="s">
        <v>86</v>
      </c>
      <c r="AE115" s="45">
        <v>21.87</v>
      </c>
      <c r="AF115" s="45">
        <v>22.8</v>
      </c>
      <c r="AG115" s="45">
        <v>23.03</v>
      </c>
      <c r="AH115" s="45">
        <v>23.27</v>
      </c>
      <c r="AI115" s="45">
        <v>30.91</v>
      </c>
      <c r="AJ115" s="45">
        <v>35.549999999999997</v>
      </c>
      <c r="AK115" s="45">
        <v>40.57</v>
      </c>
      <c r="AL115" s="45">
        <v>50.23</v>
      </c>
      <c r="AM115" s="45">
        <v>46.16</v>
      </c>
      <c r="AN115" s="45">
        <v>51.78</v>
      </c>
      <c r="AO115" s="45">
        <v>66.709999999999994</v>
      </c>
      <c r="AP115" s="45">
        <v>83.17</v>
      </c>
      <c r="AQ115" s="45">
        <v>53.67</v>
      </c>
      <c r="AR115" s="45">
        <v>60.21</v>
      </c>
      <c r="AS115" s="45">
        <v>77.569999999999993</v>
      </c>
      <c r="AT115" s="45">
        <v>96.71</v>
      </c>
      <c r="BP115" s="43" t="str">
        <f t="shared" si="11"/>
        <v>INFINITE 10 a 300</v>
      </c>
      <c r="BQ115" s="44" t="s">
        <v>85</v>
      </c>
      <c r="BR115" s="44" t="s">
        <v>40</v>
      </c>
      <c r="BS115" s="45">
        <v>25.2</v>
      </c>
      <c r="BT115" s="45">
        <v>25.74</v>
      </c>
      <c r="BU115" s="45">
        <v>26.27</v>
      </c>
      <c r="BV115" s="45">
        <v>26.81</v>
      </c>
      <c r="BW115" s="45">
        <v>27.95</v>
      </c>
      <c r="BX115" s="45">
        <v>28.24</v>
      </c>
      <c r="BY115" s="45">
        <v>28.53</v>
      </c>
      <c r="BZ115" s="45">
        <v>28.81</v>
      </c>
      <c r="CA115" s="45">
        <v>40.74</v>
      </c>
      <c r="CB115" s="45">
        <v>63.26</v>
      </c>
      <c r="CC115" s="45">
        <v>76.95</v>
      </c>
      <c r="CD115" s="45">
        <v>90.64</v>
      </c>
      <c r="CE115" s="45">
        <v>52.41</v>
      </c>
      <c r="CF115" s="45">
        <v>69.81</v>
      </c>
      <c r="CG115" s="45">
        <v>80.91</v>
      </c>
      <c r="CH115" s="45">
        <v>92.01</v>
      </c>
      <c r="CI115" s="45">
        <v>62.4</v>
      </c>
      <c r="CJ115" s="45">
        <v>83.11</v>
      </c>
      <c r="CK115" s="45">
        <v>96.32</v>
      </c>
      <c r="CL115" s="45">
        <v>109.54</v>
      </c>
      <c r="CZ115" s="43" t="str">
        <f t="shared" si="13"/>
        <v>INFINITE 16.001 a 7.000</v>
      </c>
      <c r="DA115" s="44" t="s">
        <v>85</v>
      </c>
      <c r="DB115" s="46" t="s">
        <v>82</v>
      </c>
      <c r="DC115" s="45">
        <v>28.69</v>
      </c>
      <c r="DD115" s="45">
        <v>29.28</v>
      </c>
      <c r="DE115" s="45">
        <v>29.9</v>
      </c>
      <c r="DG115" s="43" t="str">
        <f t="shared" si="14"/>
        <v>DIAMANTE 3Coleta no mesmo dia4210-261 a 70</v>
      </c>
      <c r="DH115" s="43" t="s">
        <v>75</v>
      </c>
      <c r="DI115" s="70" t="s">
        <v>71</v>
      </c>
      <c r="DJ115" s="69" t="s">
        <v>72</v>
      </c>
      <c r="DK115" s="59" t="s">
        <v>96</v>
      </c>
      <c r="DL115" s="22" t="s">
        <v>97</v>
      </c>
      <c r="DR115" s="43" t="str">
        <f t="shared" si="15"/>
        <v>INFINITE 10 a 300</v>
      </c>
      <c r="DS115" s="44" t="s">
        <v>85</v>
      </c>
      <c r="DT115" s="44" t="s">
        <v>40</v>
      </c>
      <c r="DU115" s="45">
        <v>6.37</v>
      </c>
      <c r="DV115" s="45">
        <v>6.52</v>
      </c>
      <c r="DW115" s="45">
        <v>6.64</v>
      </c>
      <c r="DX115" s="45">
        <v>6.79</v>
      </c>
      <c r="DY115" s="45">
        <v>12.67</v>
      </c>
      <c r="DZ115" s="45">
        <v>12.95</v>
      </c>
      <c r="EA115" s="45">
        <v>13.23</v>
      </c>
      <c r="EB115" s="45">
        <v>14.07</v>
      </c>
      <c r="EC115" s="45">
        <v>19.34</v>
      </c>
      <c r="ED115" s="45">
        <v>27.18</v>
      </c>
      <c r="EE115" s="45">
        <v>34.94</v>
      </c>
      <c r="EF115" s="45">
        <v>40.75</v>
      </c>
      <c r="EG115" s="45">
        <v>30.69</v>
      </c>
      <c r="EH115" s="45">
        <v>39.29</v>
      </c>
      <c r="EI115" s="45">
        <v>47.43</v>
      </c>
      <c r="EJ115" s="45">
        <v>54.38</v>
      </c>
      <c r="EL115" s="43" t="str">
        <f t="shared" si="16"/>
        <v>INFINITE 17.001 a 8.000</v>
      </c>
      <c r="EM115" s="44" t="s">
        <v>85</v>
      </c>
      <c r="EN115" s="44" t="s">
        <v>86</v>
      </c>
      <c r="EO115" s="45">
        <v>21.87</v>
      </c>
      <c r="EP115" s="45">
        <v>22.59</v>
      </c>
      <c r="EQ115" s="45">
        <v>22.77</v>
      </c>
      <c r="ER115" s="45">
        <v>23.22</v>
      </c>
      <c r="ES115" s="45">
        <v>30.85</v>
      </c>
      <c r="ET115" s="45">
        <v>35.450000000000003</v>
      </c>
      <c r="EU115" s="45">
        <v>39.85</v>
      </c>
      <c r="EV115" s="45">
        <v>49.95</v>
      </c>
      <c r="EW115" s="45">
        <v>53.57</v>
      </c>
      <c r="EX115" s="45">
        <v>60.07</v>
      </c>
      <c r="EY115" s="45">
        <v>77.569999999999993</v>
      </c>
      <c r="EZ115" s="45">
        <v>96.71</v>
      </c>
    </row>
    <row r="116" spans="4:156" x14ac:dyDescent="0.25">
      <c r="D116" s="43" t="str">
        <f t="shared" si="9"/>
        <v>INFINITE 1301 a 500</v>
      </c>
      <c r="E116" s="44" t="s">
        <v>85</v>
      </c>
      <c r="F116" s="44" t="s">
        <v>49</v>
      </c>
      <c r="G116" s="45">
        <v>7.3</v>
      </c>
      <c r="H116" s="45">
        <v>7.45</v>
      </c>
      <c r="I116" s="45">
        <v>7.61</v>
      </c>
      <c r="J116" s="45">
        <v>7.76</v>
      </c>
      <c r="K116" s="45">
        <v>13.26</v>
      </c>
      <c r="L116" s="45">
        <v>13.55</v>
      </c>
      <c r="M116" s="45">
        <v>13.83</v>
      </c>
      <c r="N116" s="45">
        <v>14.73</v>
      </c>
      <c r="O116" s="45">
        <v>20.239999999999998</v>
      </c>
      <c r="P116" s="45">
        <v>28.34</v>
      </c>
      <c r="Q116" s="45">
        <v>36.42</v>
      </c>
      <c r="R116" s="45">
        <v>42.49</v>
      </c>
      <c r="S116" s="45">
        <v>26.54</v>
      </c>
      <c r="T116" s="45">
        <v>33.979999999999997</v>
      </c>
      <c r="U116" s="45">
        <v>41.1</v>
      </c>
      <c r="V116" s="45">
        <v>47.15</v>
      </c>
      <c r="W116" s="45">
        <v>31.6</v>
      </c>
      <c r="X116" s="45">
        <v>40.450000000000003</v>
      </c>
      <c r="Y116" s="45">
        <v>48.92</v>
      </c>
      <c r="Z116" s="45">
        <v>56.13</v>
      </c>
      <c r="AB116" s="43" t="str">
        <f t="shared" si="10"/>
        <v>INFINITE 18.001 a 9.000</v>
      </c>
      <c r="AC116" s="44" t="s">
        <v>85</v>
      </c>
      <c r="AD116" s="44" t="s">
        <v>91</v>
      </c>
      <c r="AE116" s="45">
        <v>22.51</v>
      </c>
      <c r="AF116" s="45">
        <v>23.47</v>
      </c>
      <c r="AG116" s="45">
        <v>23.71</v>
      </c>
      <c r="AH116" s="45">
        <v>23.95</v>
      </c>
      <c r="AI116" s="45">
        <v>32.44</v>
      </c>
      <c r="AJ116" s="45">
        <v>37.31</v>
      </c>
      <c r="AK116" s="45">
        <v>42.58</v>
      </c>
      <c r="AL116" s="45">
        <v>52.71</v>
      </c>
      <c r="AM116" s="45">
        <v>47.47</v>
      </c>
      <c r="AN116" s="45">
        <v>53.28</v>
      </c>
      <c r="AO116" s="45">
        <v>68.42</v>
      </c>
      <c r="AP116" s="45">
        <v>85.3</v>
      </c>
      <c r="AQ116" s="45">
        <v>55.2</v>
      </c>
      <c r="AR116" s="45">
        <v>61.96</v>
      </c>
      <c r="AS116" s="45">
        <v>79.56</v>
      </c>
      <c r="AT116" s="45">
        <v>99.18</v>
      </c>
      <c r="BP116" s="43" t="str">
        <f t="shared" si="11"/>
        <v>INFINITE 1301 a 500</v>
      </c>
      <c r="BQ116" s="44" t="s">
        <v>85</v>
      </c>
      <c r="BR116" s="44" t="s">
        <v>49</v>
      </c>
      <c r="BS116" s="45">
        <v>26.1</v>
      </c>
      <c r="BT116" s="45">
        <v>26.66</v>
      </c>
      <c r="BU116" s="45">
        <v>27.21</v>
      </c>
      <c r="BV116" s="45">
        <v>27.77</v>
      </c>
      <c r="BW116" s="45">
        <v>29.57</v>
      </c>
      <c r="BX116" s="45">
        <v>29.87</v>
      </c>
      <c r="BY116" s="45">
        <v>30.18</v>
      </c>
      <c r="BZ116" s="45">
        <v>30.49</v>
      </c>
      <c r="CA116" s="45">
        <v>43.51</v>
      </c>
      <c r="CB116" s="45">
        <v>66.5</v>
      </c>
      <c r="CC116" s="45">
        <v>80.930000000000007</v>
      </c>
      <c r="CD116" s="45">
        <v>95.37</v>
      </c>
      <c r="CE116" s="45">
        <v>54.26</v>
      </c>
      <c r="CF116" s="45">
        <v>71.09</v>
      </c>
      <c r="CG116" s="45">
        <v>82.42</v>
      </c>
      <c r="CH116" s="45">
        <v>93.73</v>
      </c>
      <c r="CI116" s="45">
        <v>64.59</v>
      </c>
      <c r="CJ116" s="45">
        <v>84.63</v>
      </c>
      <c r="CK116" s="45">
        <v>98.11</v>
      </c>
      <c r="CL116" s="45">
        <v>111.59</v>
      </c>
      <c r="CZ116" s="43" t="str">
        <f t="shared" si="13"/>
        <v>INFINITE 17.001 a 8.000</v>
      </c>
      <c r="DA116" s="44" t="s">
        <v>85</v>
      </c>
      <c r="DB116" s="46" t="s">
        <v>86</v>
      </c>
      <c r="DC116" s="45">
        <v>37.049999999999997</v>
      </c>
      <c r="DD116" s="45">
        <v>37.81</v>
      </c>
      <c r="DE116" s="45">
        <v>38.61</v>
      </c>
      <c r="DG116" s="43" t="str">
        <f t="shared" si="14"/>
        <v>DIAMANTE 3Coleta no mesmo dia4210-271 a 80</v>
      </c>
      <c r="DH116" s="43" t="s">
        <v>75</v>
      </c>
      <c r="DI116" s="70" t="s">
        <v>71</v>
      </c>
      <c r="DJ116" s="69" t="s">
        <v>72</v>
      </c>
      <c r="DK116" s="61" t="s">
        <v>99</v>
      </c>
      <c r="DL116" s="25" t="s">
        <v>97</v>
      </c>
      <c r="DR116" s="43" t="str">
        <f t="shared" si="15"/>
        <v>INFINITE 1301 a 500</v>
      </c>
      <c r="DS116" s="44" t="s">
        <v>85</v>
      </c>
      <c r="DT116" s="44" t="s">
        <v>49</v>
      </c>
      <c r="DU116" s="45">
        <v>7.28</v>
      </c>
      <c r="DV116" s="45">
        <v>7.43</v>
      </c>
      <c r="DW116" s="45">
        <v>7.59</v>
      </c>
      <c r="DX116" s="45">
        <v>7.74</v>
      </c>
      <c r="DY116" s="45">
        <v>13.25</v>
      </c>
      <c r="DZ116" s="45">
        <v>13.54</v>
      </c>
      <c r="EA116" s="45">
        <v>13.82</v>
      </c>
      <c r="EB116" s="45">
        <v>14.72</v>
      </c>
      <c r="EC116" s="45">
        <v>20.23</v>
      </c>
      <c r="ED116" s="45">
        <v>28.34</v>
      </c>
      <c r="EE116" s="45">
        <v>36.42</v>
      </c>
      <c r="EF116" s="45">
        <v>42.49</v>
      </c>
      <c r="EG116" s="45">
        <v>31.59</v>
      </c>
      <c r="EH116" s="45">
        <v>40.450000000000003</v>
      </c>
      <c r="EI116" s="45">
        <v>48.92</v>
      </c>
      <c r="EJ116" s="45">
        <v>56.12</v>
      </c>
      <c r="EL116" s="43" t="str">
        <f t="shared" si="16"/>
        <v>INFINITE 18.001 a 9.000</v>
      </c>
      <c r="EM116" s="44" t="s">
        <v>85</v>
      </c>
      <c r="EN116" s="44" t="s">
        <v>91</v>
      </c>
      <c r="EO116" s="45">
        <v>22.51</v>
      </c>
      <c r="EP116" s="45">
        <v>23.22</v>
      </c>
      <c r="EQ116" s="45">
        <v>23.4</v>
      </c>
      <c r="ER116" s="45">
        <v>23.88</v>
      </c>
      <c r="ES116" s="45">
        <v>32.36</v>
      </c>
      <c r="ET116" s="45">
        <v>37.18</v>
      </c>
      <c r="EU116" s="45">
        <v>41.68</v>
      </c>
      <c r="EV116" s="45">
        <v>52.37</v>
      </c>
      <c r="EW116" s="45">
        <v>55.08</v>
      </c>
      <c r="EX116" s="45">
        <v>61.78</v>
      </c>
      <c r="EY116" s="45">
        <v>79.56</v>
      </c>
      <c r="EZ116" s="45">
        <v>99.18</v>
      </c>
    </row>
    <row r="117" spans="4:156" x14ac:dyDescent="0.25">
      <c r="D117" s="43" t="str">
        <f t="shared" si="9"/>
        <v>INFINITE 1501 a 1.000</v>
      </c>
      <c r="E117" s="44" t="s">
        <v>85</v>
      </c>
      <c r="F117" s="44" t="s">
        <v>50</v>
      </c>
      <c r="G117" s="45">
        <v>7.82</v>
      </c>
      <c r="H117" s="45">
        <v>7.99</v>
      </c>
      <c r="I117" s="45">
        <v>8.15</v>
      </c>
      <c r="J117" s="45">
        <v>8.32</v>
      </c>
      <c r="K117" s="45">
        <v>14.77</v>
      </c>
      <c r="L117" s="45">
        <v>14.94</v>
      </c>
      <c r="M117" s="45">
        <v>15.09</v>
      </c>
      <c r="N117" s="45">
        <v>15.24</v>
      </c>
      <c r="O117" s="45">
        <v>21.05</v>
      </c>
      <c r="P117" s="45">
        <v>29.48</v>
      </c>
      <c r="Q117" s="45">
        <v>37.9</v>
      </c>
      <c r="R117" s="45">
        <v>44.22</v>
      </c>
      <c r="S117" s="45">
        <v>27.24</v>
      </c>
      <c r="T117" s="45">
        <v>34.94</v>
      </c>
      <c r="U117" s="45">
        <v>42.33</v>
      </c>
      <c r="V117" s="45">
        <v>48.58</v>
      </c>
      <c r="W117" s="45">
        <v>32.42</v>
      </c>
      <c r="X117" s="45">
        <v>41.6</v>
      </c>
      <c r="Y117" s="45">
        <v>50.39</v>
      </c>
      <c r="Z117" s="45">
        <v>57.83</v>
      </c>
      <c r="AB117" s="43" t="str">
        <f t="shared" si="10"/>
        <v>INFINITE 19.001 a 10.000</v>
      </c>
      <c r="AC117" s="44" t="s">
        <v>85</v>
      </c>
      <c r="AD117" s="44" t="s">
        <v>95</v>
      </c>
      <c r="AE117" s="45">
        <v>22.96</v>
      </c>
      <c r="AF117" s="45">
        <v>23.94</v>
      </c>
      <c r="AG117" s="45">
        <v>24.17</v>
      </c>
      <c r="AH117" s="45">
        <v>24.42</v>
      </c>
      <c r="AI117" s="45">
        <v>33.520000000000003</v>
      </c>
      <c r="AJ117" s="45">
        <v>38.549999999999997</v>
      </c>
      <c r="AK117" s="45">
        <v>44.01</v>
      </c>
      <c r="AL117" s="45">
        <v>54.48</v>
      </c>
      <c r="AM117" s="45">
        <v>48.4</v>
      </c>
      <c r="AN117" s="45">
        <v>54.36</v>
      </c>
      <c r="AO117" s="45">
        <v>69.650000000000006</v>
      </c>
      <c r="AP117" s="45">
        <v>86.82</v>
      </c>
      <c r="AQ117" s="45">
        <v>56.28</v>
      </c>
      <c r="AR117" s="45">
        <v>63.22</v>
      </c>
      <c r="AS117" s="45">
        <v>80.989999999999995</v>
      </c>
      <c r="AT117" s="45">
        <v>100.95</v>
      </c>
      <c r="BP117" s="43" t="str">
        <f t="shared" si="11"/>
        <v>INFINITE 1501 a 1.000</v>
      </c>
      <c r="BQ117" s="44" t="s">
        <v>85</v>
      </c>
      <c r="BR117" s="44" t="s">
        <v>50</v>
      </c>
      <c r="BS117" s="45">
        <v>26.99</v>
      </c>
      <c r="BT117" s="45">
        <v>27.57</v>
      </c>
      <c r="BU117" s="45">
        <v>28.14</v>
      </c>
      <c r="BV117" s="45">
        <v>28.72</v>
      </c>
      <c r="BW117" s="45">
        <v>31.19</v>
      </c>
      <c r="BX117" s="45">
        <v>31.51</v>
      </c>
      <c r="BY117" s="45">
        <v>31.83</v>
      </c>
      <c r="BZ117" s="45">
        <v>32.15</v>
      </c>
      <c r="CA117" s="45">
        <v>46.27</v>
      </c>
      <c r="CB117" s="45">
        <v>69.75</v>
      </c>
      <c r="CC117" s="45">
        <v>84.92</v>
      </c>
      <c r="CD117" s="45">
        <v>100.09</v>
      </c>
      <c r="CE117" s="45">
        <v>56.1</v>
      </c>
      <c r="CF117" s="45">
        <v>72.37</v>
      </c>
      <c r="CG117" s="45">
        <v>83.92</v>
      </c>
      <c r="CH117" s="45">
        <v>95.46</v>
      </c>
      <c r="CI117" s="45">
        <v>66.790000000000006</v>
      </c>
      <c r="CJ117" s="45">
        <v>86.16</v>
      </c>
      <c r="CK117" s="45">
        <v>99.9</v>
      </c>
      <c r="CL117" s="45">
        <v>113.64</v>
      </c>
      <c r="CZ117" s="43" t="str">
        <f t="shared" si="13"/>
        <v>INFINITE 18.001 a 9.000</v>
      </c>
      <c r="DA117" s="44" t="s">
        <v>85</v>
      </c>
      <c r="DB117" s="46" t="s">
        <v>91</v>
      </c>
      <c r="DC117" s="45">
        <v>47.88</v>
      </c>
      <c r="DD117" s="45">
        <v>48.87</v>
      </c>
      <c r="DE117" s="45">
        <v>49.89</v>
      </c>
      <c r="DG117" s="43" t="str">
        <f t="shared" si="14"/>
        <v>DIAMANTE 3Coleta no mesmo dia4210-281 a 90</v>
      </c>
      <c r="DH117" s="43" t="s">
        <v>75</v>
      </c>
      <c r="DI117" s="70" t="s">
        <v>71</v>
      </c>
      <c r="DJ117" s="69" t="s">
        <v>72</v>
      </c>
      <c r="DK117" s="59" t="s">
        <v>102</v>
      </c>
      <c r="DL117" s="22" t="s">
        <v>103</v>
      </c>
      <c r="DR117" s="43" t="str">
        <f t="shared" si="15"/>
        <v>INFINITE 1501 a 1.000</v>
      </c>
      <c r="DS117" s="44" t="s">
        <v>85</v>
      </c>
      <c r="DT117" s="44" t="s">
        <v>50</v>
      </c>
      <c r="DU117" s="45">
        <v>7.83</v>
      </c>
      <c r="DV117" s="45">
        <v>8</v>
      </c>
      <c r="DW117" s="45">
        <v>8.16</v>
      </c>
      <c r="DX117" s="45">
        <v>8.33</v>
      </c>
      <c r="DY117" s="45">
        <v>14.78</v>
      </c>
      <c r="DZ117" s="45">
        <v>14.95</v>
      </c>
      <c r="EA117" s="45">
        <v>15.1</v>
      </c>
      <c r="EB117" s="45">
        <v>15.24</v>
      </c>
      <c r="EC117" s="45">
        <v>21.06</v>
      </c>
      <c r="ED117" s="45">
        <v>29.48</v>
      </c>
      <c r="EE117" s="45">
        <v>37.9</v>
      </c>
      <c r="EF117" s="45">
        <v>44.22</v>
      </c>
      <c r="EG117" s="45">
        <v>32.43</v>
      </c>
      <c r="EH117" s="45">
        <v>41.6</v>
      </c>
      <c r="EI117" s="45">
        <v>50.39</v>
      </c>
      <c r="EJ117" s="45">
        <v>57.83</v>
      </c>
      <c r="EL117" s="43" t="str">
        <f t="shared" si="16"/>
        <v>INFINITE 19.001 a 10.000</v>
      </c>
      <c r="EM117" s="44" t="s">
        <v>85</v>
      </c>
      <c r="EN117" s="44" t="s">
        <v>95</v>
      </c>
      <c r="EO117" s="45">
        <v>22.96</v>
      </c>
      <c r="EP117" s="45">
        <v>23.65</v>
      </c>
      <c r="EQ117" s="45">
        <v>23.82</v>
      </c>
      <c r="ER117" s="45">
        <v>24.35</v>
      </c>
      <c r="ES117" s="45">
        <v>33.44</v>
      </c>
      <c r="ET117" s="45">
        <v>38.409999999999997</v>
      </c>
      <c r="EU117" s="45">
        <v>42.98</v>
      </c>
      <c r="EV117" s="45">
        <v>54.09</v>
      </c>
      <c r="EW117" s="45">
        <v>56.14</v>
      </c>
      <c r="EX117" s="45">
        <v>63.01</v>
      </c>
      <c r="EY117" s="45">
        <v>80.989999999999995</v>
      </c>
      <c r="EZ117" s="45">
        <v>100.95</v>
      </c>
    </row>
    <row r="118" spans="4:156" x14ac:dyDescent="0.25">
      <c r="D118" s="43" t="str">
        <f t="shared" si="9"/>
        <v>INFINITE 11.001 a 2.000</v>
      </c>
      <c r="E118" s="44" t="s">
        <v>85</v>
      </c>
      <c r="F118" s="44" t="s">
        <v>55</v>
      </c>
      <c r="G118" s="45">
        <v>9.82</v>
      </c>
      <c r="H118" s="45">
        <v>10.029999999999999</v>
      </c>
      <c r="I118" s="45">
        <v>10.24</v>
      </c>
      <c r="J118" s="45">
        <v>10.45</v>
      </c>
      <c r="K118" s="45">
        <v>16.3</v>
      </c>
      <c r="L118" s="45">
        <v>16.47</v>
      </c>
      <c r="M118" s="45">
        <v>16.64</v>
      </c>
      <c r="N118" s="45">
        <v>16.809999999999999</v>
      </c>
      <c r="O118" s="45">
        <v>25.38</v>
      </c>
      <c r="P118" s="45">
        <v>35.54</v>
      </c>
      <c r="Q118" s="45">
        <v>45.69</v>
      </c>
      <c r="R118" s="45">
        <v>53.3</v>
      </c>
      <c r="S118" s="45">
        <v>34.04</v>
      </c>
      <c r="T118" s="45">
        <v>43.22</v>
      </c>
      <c r="U118" s="45">
        <v>52.05</v>
      </c>
      <c r="V118" s="45">
        <v>59.41</v>
      </c>
      <c r="W118" s="45">
        <v>40.520000000000003</v>
      </c>
      <c r="X118" s="45">
        <v>51.45</v>
      </c>
      <c r="Y118" s="45">
        <v>61.97</v>
      </c>
      <c r="Z118" s="45">
        <v>70.73</v>
      </c>
      <c r="AB118" s="43" t="str">
        <f t="shared" si="10"/>
        <v>INFINITE 1Kg Adicional</v>
      </c>
      <c r="AC118" s="44" t="s">
        <v>85</v>
      </c>
      <c r="AD118" s="44" t="s">
        <v>63</v>
      </c>
      <c r="AE118" s="45">
        <v>2.84</v>
      </c>
      <c r="AF118" s="45">
        <v>2.97</v>
      </c>
      <c r="AG118" s="45">
        <v>3</v>
      </c>
      <c r="AH118" s="45">
        <v>3.03</v>
      </c>
      <c r="AI118" s="45">
        <v>4.16</v>
      </c>
      <c r="AJ118" s="45">
        <v>4.78</v>
      </c>
      <c r="AK118" s="45">
        <v>5.46</v>
      </c>
      <c r="AL118" s="45">
        <v>6.76</v>
      </c>
      <c r="AM118" s="45">
        <v>6</v>
      </c>
      <c r="AN118" s="45">
        <v>6.75</v>
      </c>
      <c r="AO118" s="45">
        <v>8.64</v>
      </c>
      <c r="AP118" s="45">
        <v>10.76</v>
      </c>
      <c r="AQ118" s="45">
        <v>6.98</v>
      </c>
      <c r="AR118" s="45">
        <v>7.84</v>
      </c>
      <c r="AS118" s="45">
        <v>10.050000000000001</v>
      </c>
      <c r="AT118" s="45">
        <v>12.51</v>
      </c>
      <c r="BP118" s="43" t="str">
        <f t="shared" si="11"/>
        <v>INFINITE 11.001 a 2.000</v>
      </c>
      <c r="BQ118" s="44" t="s">
        <v>85</v>
      </c>
      <c r="BR118" s="44" t="s">
        <v>55</v>
      </c>
      <c r="BS118" s="45">
        <v>29.86</v>
      </c>
      <c r="BT118" s="45">
        <v>30.5</v>
      </c>
      <c r="BU118" s="45">
        <v>31.14</v>
      </c>
      <c r="BV118" s="45">
        <v>31.78</v>
      </c>
      <c r="BW118" s="45">
        <v>34.33</v>
      </c>
      <c r="BX118" s="45">
        <v>34.69</v>
      </c>
      <c r="BY118" s="45">
        <v>35.049999999999997</v>
      </c>
      <c r="BZ118" s="45">
        <v>35.4</v>
      </c>
      <c r="CA118" s="45">
        <v>55.43</v>
      </c>
      <c r="CB118" s="45">
        <v>83.97</v>
      </c>
      <c r="CC118" s="45">
        <v>102.43</v>
      </c>
      <c r="CD118" s="45">
        <v>120.89</v>
      </c>
      <c r="CE118" s="45">
        <v>67.569999999999993</v>
      </c>
      <c r="CF118" s="45">
        <v>91.13</v>
      </c>
      <c r="CG118" s="45">
        <v>106.6</v>
      </c>
      <c r="CH118" s="45">
        <v>122.07</v>
      </c>
      <c r="CI118" s="45">
        <v>80.430000000000007</v>
      </c>
      <c r="CJ118" s="45">
        <v>108.49</v>
      </c>
      <c r="CK118" s="45">
        <v>126.9</v>
      </c>
      <c r="CL118" s="45">
        <v>145.31</v>
      </c>
      <c r="CZ118" s="43" t="str">
        <f t="shared" si="13"/>
        <v>INFINITE 19.001 a 10.000</v>
      </c>
      <c r="DA118" s="44" t="s">
        <v>85</v>
      </c>
      <c r="DB118" s="46" t="s">
        <v>95</v>
      </c>
      <c r="DC118" s="45">
        <v>61.18</v>
      </c>
      <c r="DD118" s="45">
        <v>62.44</v>
      </c>
      <c r="DE118" s="45">
        <v>63.75</v>
      </c>
      <c r="DG118" s="43" t="str">
        <f t="shared" si="14"/>
        <v>DIAMANTE 3Coleta no mesmo dia4210-291 a 100</v>
      </c>
      <c r="DH118" s="43" t="s">
        <v>75</v>
      </c>
      <c r="DI118" s="70" t="s">
        <v>71</v>
      </c>
      <c r="DJ118" s="69" t="s">
        <v>72</v>
      </c>
      <c r="DK118" s="61" t="s">
        <v>105</v>
      </c>
      <c r="DL118" s="25" t="s">
        <v>106</v>
      </c>
      <c r="DR118" s="43" t="str">
        <f t="shared" si="15"/>
        <v>INFINITE 11.001 a 2.000</v>
      </c>
      <c r="DS118" s="44" t="s">
        <v>85</v>
      </c>
      <c r="DT118" s="44" t="s">
        <v>55</v>
      </c>
      <c r="DU118" s="45">
        <v>10.34</v>
      </c>
      <c r="DV118" s="45">
        <v>10.56</v>
      </c>
      <c r="DW118" s="45">
        <v>10.78</v>
      </c>
      <c r="DX118" s="45">
        <v>11.01</v>
      </c>
      <c r="DY118" s="45">
        <v>16.68</v>
      </c>
      <c r="DZ118" s="45">
        <v>16.850000000000001</v>
      </c>
      <c r="EA118" s="45">
        <v>17.010000000000002</v>
      </c>
      <c r="EB118" s="45">
        <v>17.190000000000001</v>
      </c>
      <c r="EC118" s="45">
        <v>25.64</v>
      </c>
      <c r="ED118" s="45">
        <v>35.590000000000003</v>
      </c>
      <c r="EE118" s="45">
        <v>45.75</v>
      </c>
      <c r="EF118" s="45">
        <v>53.43</v>
      </c>
      <c r="EG118" s="45">
        <v>40.840000000000003</v>
      </c>
      <c r="EH118" s="45">
        <v>51.55</v>
      </c>
      <c r="EI118" s="45">
        <v>62.06</v>
      </c>
      <c r="EJ118" s="45">
        <v>70.900000000000006</v>
      </c>
      <c r="EL118" s="43" t="str">
        <f t="shared" si="16"/>
        <v>INFINITE 1Kg Adicional</v>
      </c>
      <c r="EM118" s="44" t="s">
        <v>85</v>
      </c>
      <c r="EN118" s="44" t="s">
        <v>63</v>
      </c>
      <c r="EO118" s="45">
        <v>2.84</v>
      </c>
      <c r="EP118" s="45">
        <v>2.97</v>
      </c>
      <c r="EQ118" s="45">
        <v>3</v>
      </c>
      <c r="ER118" s="45">
        <v>3.03</v>
      </c>
      <c r="ES118" s="45">
        <v>4.16</v>
      </c>
      <c r="ET118" s="45">
        <v>4.78</v>
      </c>
      <c r="EU118" s="45">
        <v>5.46</v>
      </c>
      <c r="EV118" s="45">
        <v>6.76</v>
      </c>
      <c r="EW118" s="45">
        <v>6.98</v>
      </c>
      <c r="EX118" s="45">
        <v>7.84</v>
      </c>
      <c r="EY118" s="45">
        <v>10.050000000000001</v>
      </c>
      <c r="EZ118" s="45">
        <v>12.51</v>
      </c>
    </row>
    <row r="119" spans="4:156" x14ac:dyDescent="0.25">
      <c r="D119" s="43" t="str">
        <f t="shared" si="9"/>
        <v>INFINITE 12.001 a 3.000</v>
      </c>
      <c r="E119" s="44" t="s">
        <v>85</v>
      </c>
      <c r="F119" s="44" t="s">
        <v>62</v>
      </c>
      <c r="G119" s="45">
        <v>10.94</v>
      </c>
      <c r="H119" s="45">
        <v>11.18</v>
      </c>
      <c r="I119" s="45">
        <v>11.41</v>
      </c>
      <c r="J119" s="45">
        <v>11.64</v>
      </c>
      <c r="K119" s="45">
        <v>17.829999999999998</v>
      </c>
      <c r="L119" s="45">
        <v>18</v>
      </c>
      <c r="M119" s="45">
        <v>18.190000000000001</v>
      </c>
      <c r="N119" s="45">
        <v>18.37</v>
      </c>
      <c r="O119" s="45">
        <v>29.63</v>
      </c>
      <c r="P119" s="45">
        <v>40</v>
      </c>
      <c r="Q119" s="45">
        <v>56.29</v>
      </c>
      <c r="R119" s="45">
        <v>68.150000000000006</v>
      </c>
      <c r="S119" s="45">
        <v>40.799999999999997</v>
      </c>
      <c r="T119" s="45">
        <v>50.13</v>
      </c>
      <c r="U119" s="45">
        <v>64.14</v>
      </c>
      <c r="V119" s="45">
        <v>75.069999999999993</v>
      </c>
      <c r="W119" s="45">
        <v>48.57</v>
      </c>
      <c r="X119" s="45">
        <v>59.68</v>
      </c>
      <c r="Y119" s="45">
        <v>76.36</v>
      </c>
      <c r="Z119" s="45">
        <v>89.37</v>
      </c>
      <c r="AB119" s="43" t="str">
        <f t="shared" si="10"/>
        <v>Peso (g)</v>
      </c>
      <c r="AD119" s="44" t="s">
        <v>32</v>
      </c>
      <c r="AE119" s="45" t="s">
        <v>16</v>
      </c>
      <c r="AF119" s="45" t="s">
        <v>17</v>
      </c>
      <c r="AG119" s="45" t="s">
        <v>18</v>
      </c>
      <c r="AH119" s="45" t="s">
        <v>19</v>
      </c>
      <c r="AI119" s="45" t="s">
        <v>20</v>
      </c>
      <c r="AJ119" s="45" t="s">
        <v>21</v>
      </c>
      <c r="AK119" s="45" t="s">
        <v>22</v>
      </c>
      <c r="AL119" s="45" t="s">
        <v>23</v>
      </c>
      <c r="AM119" s="45" t="s">
        <v>24</v>
      </c>
      <c r="AN119" s="45" t="s">
        <v>25</v>
      </c>
      <c r="AO119" s="45" t="s">
        <v>26</v>
      </c>
      <c r="AP119" s="45" t="s">
        <v>27</v>
      </c>
      <c r="AQ119" s="45" t="s">
        <v>28</v>
      </c>
      <c r="AR119" s="45" t="s">
        <v>29</v>
      </c>
      <c r="AS119" s="45" t="s">
        <v>30</v>
      </c>
      <c r="AT119" s="45" t="s">
        <v>31</v>
      </c>
      <c r="BP119" s="43" t="str">
        <f t="shared" si="11"/>
        <v>INFINITE 12.001 a 3.000</v>
      </c>
      <c r="BQ119" s="44" t="s">
        <v>85</v>
      </c>
      <c r="BR119" s="44" t="s">
        <v>62</v>
      </c>
      <c r="BS119" s="45">
        <v>32.909999999999997</v>
      </c>
      <c r="BT119" s="45">
        <v>33.619999999999997</v>
      </c>
      <c r="BU119" s="45">
        <v>34.32</v>
      </c>
      <c r="BV119" s="45">
        <v>35.01</v>
      </c>
      <c r="BW119" s="45">
        <v>37.76</v>
      </c>
      <c r="BX119" s="45">
        <v>38.15</v>
      </c>
      <c r="BY119" s="45">
        <v>38.54</v>
      </c>
      <c r="BZ119" s="45">
        <v>38.93</v>
      </c>
      <c r="CA119" s="45">
        <v>65.17</v>
      </c>
      <c r="CB119" s="45">
        <v>98.09</v>
      </c>
      <c r="CC119" s="45">
        <v>119.7</v>
      </c>
      <c r="CD119" s="45">
        <v>141.31</v>
      </c>
      <c r="CE119" s="45">
        <v>79.27</v>
      </c>
      <c r="CF119" s="45">
        <v>109.4</v>
      </c>
      <c r="CG119" s="45">
        <v>129.12</v>
      </c>
      <c r="CH119" s="45">
        <v>148.84</v>
      </c>
      <c r="CI119" s="45">
        <v>94.37</v>
      </c>
      <c r="CJ119" s="45">
        <v>130.24</v>
      </c>
      <c r="CK119" s="45">
        <v>153.71</v>
      </c>
      <c r="CL119" s="45">
        <v>177.19</v>
      </c>
      <c r="CZ119" s="43" t="str">
        <f t="shared" si="13"/>
        <v>Peso (g)</v>
      </c>
      <c r="DB119" s="46" t="s">
        <v>32</v>
      </c>
      <c r="DC119" s="45" t="s">
        <v>12</v>
      </c>
      <c r="DD119" s="45" t="s">
        <v>13</v>
      </c>
      <c r="DE119" s="45" t="s">
        <v>14</v>
      </c>
      <c r="DG119" s="43" t="str">
        <f t="shared" si="14"/>
        <v>DIAMANTE 3Coleta no mesmo dia4210-2Mais de 100</v>
      </c>
      <c r="DH119" s="43" t="s">
        <v>75</v>
      </c>
      <c r="DI119" s="70" t="s">
        <v>71</v>
      </c>
      <c r="DJ119" s="69" t="s">
        <v>72</v>
      </c>
      <c r="DK119" s="59" t="s">
        <v>108</v>
      </c>
      <c r="DL119" s="22" t="s">
        <v>109</v>
      </c>
      <c r="DR119" s="43" t="str">
        <f t="shared" si="15"/>
        <v>INFINITE 12.001 a 3.000</v>
      </c>
      <c r="DS119" s="44" t="s">
        <v>85</v>
      </c>
      <c r="DT119" s="44" t="s">
        <v>62</v>
      </c>
      <c r="DU119" s="45">
        <v>11.69</v>
      </c>
      <c r="DV119" s="45">
        <v>11.94</v>
      </c>
      <c r="DW119" s="45">
        <v>12.19</v>
      </c>
      <c r="DX119" s="45">
        <v>12.44</v>
      </c>
      <c r="DY119" s="45">
        <v>18.350000000000001</v>
      </c>
      <c r="DZ119" s="45">
        <v>18.53</v>
      </c>
      <c r="EA119" s="45">
        <v>18.73</v>
      </c>
      <c r="EB119" s="45">
        <v>18.91</v>
      </c>
      <c r="EC119" s="45">
        <v>30.01</v>
      </c>
      <c r="ED119" s="45">
        <v>40.08</v>
      </c>
      <c r="EE119" s="45">
        <v>56.4</v>
      </c>
      <c r="EF119" s="45">
        <v>68.37</v>
      </c>
      <c r="EG119" s="45">
        <v>49.06</v>
      </c>
      <c r="EH119" s="45">
        <v>59.84</v>
      </c>
      <c r="EI119" s="45">
        <v>76.5</v>
      </c>
      <c r="EJ119" s="45">
        <v>89.63</v>
      </c>
      <c r="EL119" s="43" t="str">
        <f t="shared" si="16"/>
        <v>Peso (g)</v>
      </c>
      <c r="EN119" s="44" t="s">
        <v>32</v>
      </c>
      <c r="EO119" s="45" t="s">
        <v>16</v>
      </c>
      <c r="EP119" s="45" t="s">
        <v>17</v>
      </c>
      <c r="EQ119" s="45" t="s">
        <v>18</v>
      </c>
      <c r="ER119" s="45" t="s">
        <v>19</v>
      </c>
      <c r="ES119" s="45" t="s">
        <v>20</v>
      </c>
      <c r="ET119" s="45" t="s">
        <v>21</v>
      </c>
      <c r="EU119" s="45" t="s">
        <v>22</v>
      </c>
      <c r="EV119" s="45" t="s">
        <v>23</v>
      </c>
      <c r="EW119" s="45" t="s">
        <v>28</v>
      </c>
      <c r="EX119" s="45" t="s">
        <v>29</v>
      </c>
      <c r="EY119" s="45" t="s">
        <v>30</v>
      </c>
      <c r="EZ119" s="45" t="s">
        <v>31</v>
      </c>
    </row>
    <row r="120" spans="4:156" x14ac:dyDescent="0.25">
      <c r="D120" s="43" t="str">
        <f t="shared" si="9"/>
        <v>INFINITE 13.001 a 4.000</v>
      </c>
      <c r="E120" s="44" t="s">
        <v>85</v>
      </c>
      <c r="F120" s="44" t="s">
        <v>68</v>
      </c>
      <c r="G120" s="45">
        <v>11.83</v>
      </c>
      <c r="H120" s="45">
        <v>12.08</v>
      </c>
      <c r="I120" s="45">
        <v>12.34</v>
      </c>
      <c r="J120" s="45">
        <v>12.59</v>
      </c>
      <c r="K120" s="45">
        <v>19.600000000000001</v>
      </c>
      <c r="L120" s="45">
        <v>19.809999999999999</v>
      </c>
      <c r="M120" s="45">
        <v>20.02</v>
      </c>
      <c r="N120" s="45">
        <v>20.22</v>
      </c>
      <c r="O120" s="45">
        <v>33.97</v>
      </c>
      <c r="P120" s="45">
        <v>45.87</v>
      </c>
      <c r="Q120" s="45">
        <v>64.55</v>
      </c>
      <c r="R120" s="45">
        <v>78.14</v>
      </c>
      <c r="S120" s="45">
        <v>44.44</v>
      </c>
      <c r="T120" s="45">
        <v>55.08</v>
      </c>
      <c r="U120" s="45">
        <v>71.08</v>
      </c>
      <c r="V120" s="45">
        <v>83.46</v>
      </c>
      <c r="W120" s="45">
        <v>52.91</v>
      </c>
      <c r="X120" s="45">
        <v>65.569999999999993</v>
      </c>
      <c r="Y120" s="45">
        <v>84.61</v>
      </c>
      <c r="Z120" s="45">
        <v>99.36</v>
      </c>
      <c r="AB120" s="43" t="str">
        <f t="shared" si="10"/>
        <v>INFINITE 20 a 500</v>
      </c>
      <c r="AC120" s="44" t="s">
        <v>90</v>
      </c>
      <c r="AD120" s="44" t="s">
        <v>41</v>
      </c>
      <c r="AE120" s="45">
        <v>11.87</v>
      </c>
      <c r="AF120" s="45">
        <v>12.38</v>
      </c>
      <c r="AG120" s="45">
        <v>12.5</v>
      </c>
      <c r="AH120" s="45">
        <v>12.63</v>
      </c>
      <c r="AI120" s="45">
        <v>14.15</v>
      </c>
      <c r="AJ120" s="45">
        <v>15.85</v>
      </c>
      <c r="AK120" s="45">
        <v>17.68</v>
      </c>
      <c r="AL120" s="45">
        <v>21.23</v>
      </c>
      <c r="AM120" s="45">
        <v>14.56</v>
      </c>
      <c r="AN120" s="45">
        <v>17.62</v>
      </c>
      <c r="AO120" s="45">
        <v>29.57</v>
      </c>
      <c r="AP120" s="45">
        <v>40.6</v>
      </c>
      <c r="AQ120" s="45">
        <v>16.93</v>
      </c>
      <c r="AR120" s="45">
        <v>20.48</v>
      </c>
      <c r="AS120" s="45">
        <v>34.39</v>
      </c>
      <c r="AT120" s="45">
        <v>47.21</v>
      </c>
      <c r="BP120" s="43" t="str">
        <f t="shared" si="11"/>
        <v>INFINITE 13.001 a 4.000</v>
      </c>
      <c r="BQ120" s="44" t="s">
        <v>85</v>
      </c>
      <c r="BR120" s="44" t="s">
        <v>68</v>
      </c>
      <c r="BS120" s="45">
        <v>35.78</v>
      </c>
      <c r="BT120" s="45">
        <v>36.549999999999997</v>
      </c>
      <c r="BU120" s="45">
        <v>37.31</v>
      </c>
      <c r="BV120" s="45">
        <v>38.07</v>
      </c>
      <c r="BW120" s="45">
        <v>41.46</v>
      </c>
      <c r="BX120" s="45">
        <v>41.89</v>
      </c>
      <c r="BY120" s="45">
        <v>42.32</v>
      </c>
      <c r="BZ120" s="45">
        <v>42.75</v>
      </c>
      <c r="CA120" s="45">
        <v>74.42</v>
      </c>
      <c r="CB120" s="45">
        <v>112.11</v>
      </c>
      <c r="CC120" s="45">
        <v>137.11000000000001</v>
      </c>
      <c r="CD120" s="45">
        <v>162.11000000000001</v>
      </c>
      <c r="CE120" s="45">
        <v>91.04</v>
      </c>
      <c r="CF120" s="45">
        <v>127.67</v>
      </c>
      <c r="CG120" s="45">
        <v>151.56</v>
      </c>
      <c r="CH120" s="45">
        <v>175.45</v>
      </c>
      <c r="CI120" s="45">
        <v>108.39</v>
      </c>
      <c r="CJ120" s="45">
        <v>152</v>
      </c>
      <c r="CK120" s="45">
        <v>180.42</v>
      </c>
      <c r="CL120" s="45">
        <v>208.86</v>
      </c>
      <c r="CZ120" s="43" t="str">
        <f t="shared" si="13"/>
        <v>INFINITE 20 a 300</v>
      </c>
      <c r="DA120" s="44" t="s">
        <v>90</v>
      </c>
      <c r="DB120" s="46" t="s">
        <v>40</v>
      </c>
      <c r="DC120" s="45">
        <v>11.88</v>
      </c>
      <c r="DD120" s="45">
        <v>12.12</v>
      </c>
      <c r="DE120" s="45">
        <v>12.38</v>
      </c>
      <c r="DG120" s="43" t="str">
        <f t="shared" si="14"/>
        <v>DIAMANTE 3Coleta no mesmo dia7790-9Unitizador</v>
      </c>
      <c r="DH120" s="43" t="s">
        <v>75</v>
      </c>
      <c r="DI120" s="70" t="s">
        <v>71</v>
      </c>
      <c r="DJ120" s="22" t="s">
        <v>111</v>
      </c>
      <c r="DK120" s="61" t="s">
        <v>112</v>
      </c>
      <c r="DL120" s="25" t="s">
        <v>113</v>
      </c>
      <c r="DR120" s="43" t="str">
        <f t="shared" si="15"/>
        <v>INFINITE 13.001 a 4.000</v>
      </c>
      <c r="DS120" s="44" t="s">
        <v>85</v>
      </c>
      <c r="DT120" s="44" t="s">
        <v>68</v>
      </c>
      <c r="DU120" s="45">
        <v>13.01</v>
      </c>
      <c r="DV120" s="45">
        <v>13.29</v>
      </c>
      <c r="DW120" s="45">
        <v>13.56</v>
      </c>
      <c r="DX120" s="45">
        <v>13.84</v>
      </c>
      <c r="DY120" s="45">
        <v>20.45</v>
      </c>
      <c r="DZ120" s="45">
        <v>20.67</v>
      </c>
      <c r="EA120" s="45">
        <v>20.88</v>
      </c>
      <c r="EB120" s="45">
        <v>21.08</v>
      </c>
      <c r="EC120" s="45">
        <v>34.619999999999997</v>
      </c>
      <c r="ED120" s="45">
        <v>45.99</v>
      </c>
      <c r="EE120" s="45">
        <v>64.73</v>
      </c>
      <c r="EF120" s="45">
        <v>78.52</v>
      </c>
      <c r="EG120" s="45">
        <v>53.68</v>
      </c>
      <c r="EH120" s="45">
        <v>65.81</v>
      </c>
      <c r="EI120" s="45">
        <v>84.85</v>
      </c>
      <c r="EJ120" s="45">
        <v>99.79</v>
      </c>
      <c r="EL120" s="43" t="str">
        <f t="shared" si="16"/>
        <v>INFINITE 20 a 500</v>
      </c>
      <c r="EM120" s="44" t="s">
        <v>90</v>
      </c>
      <c r="EN120" s="44" t="s">
        <v>41</v>
      </c>
      <c r="EO120" s="45">
        <v>11.87</v>
      </c>
      <c r="EP120" s="45">
        <v>12.28</v>
      </c>
      <c r="EQ120" s="45">
        <v>12.37</v>
      </c>
      <c r="ER120" s="45">
        <v>12.61</v>
      </c>
      <c r="ES120" s="45">
        <v>14.12</v>
      </c>
      <c r="ET120" s="45">
        <v>15.81</v>
      </c>
      <c r="EU120" s="45">
        <v>17.39</v>
      </c>
      <c r="EV120" s="45">
        <v>21.12</v>
      </c>
      <c r="EW120" s="45">
        <v>16.899999999999999</v>
      </c>
      <c r="EX120" s="45">
        <v>20.440000000000001</v>
      </c>
      <c r="EY120" s="45">
        <v>34.39</v>
      </c>
      <c r="EZ120" s="45">
        <v>47.21</v>
      </c>
    </row>
    <row r="121" spans="4:156" ht="25.5" x14ac:dyDescent="0.25">
      <c r="D121" s="43" t="str">
        <f t="shared" si="9"/>
        <v>INFINITE 14.001 a 5.000</v>
      </c>
      <c r="E121" s="44" t="s">
        <v>85</v>
      </c>
      <c r="F121" s="44" t="s">
        <v>70</v>
      </c>
      <c r="G121" s="45">
        <v>12.79</v>
      </c>
      <c r="H121" s="45">
        <v>13.06</v>
      </c>
      <c r="I121" s="45">
        <v>13.33</v>
      </c>
      <c r="J121" s="45">
        <v>13.6</v>
      </c>
      <c r="K121" s="45">
        <v>21.14</v>
      </c>
      <c r="L121" s="45">
        <v>21.36</v>
      </c>
      <c r="M121" s="45">
        <v>21.58</v>
      </c>
      <c r="N121" s="45">
        <v>21.8</v>
      </c>
      <c r="O121" s="45">
        <v>37.5</v>
      </c>
      <c r="P121" s="45">
        <v>50.62</v>
      </c>
      <c r="Q121" s="45">
        <v>71.239999999999995</v>
      </c>
      <c r="R121" s="45">
        <v>86.24</v>
      </c>
      <c r="S121" s="45">
        <v>53.76</v>
      </c>
      <c r="T121" s="45">
        <v>65.41</v>
      </c>
      <c r="U121" s="45">
        <v>83.05</v>
      </c>
      <c r="V121" s="45">
        <v>96.61</v>
      </c>
      <c r="W121" s="45">
        <v>64</v>
      </c>
      <c r="X121" s="45">
        <v>77.88</v>
      </c>
      <c r="Y121" s="45">
        <v>98.87</v>
      </c>
      <c r="Z121" s="45">
        <v>115.02</v>
      </c>
      <c r="AB121" s="43" t="str">
        <f t="shared" si="10"/>
        <v>INFINITE 2501 a 1.000</v>
      </c>
      <c r="AC121" s="44" t="s">
        <v>90</v>
      </c>
      <c r="AD121" s="44" t="s">
        <v>50</v>
      </c>
      <c r="AE121" s="45">
        <v>12.73</v>
      </c>
      <c r="AF121" s="45">
        <v>13.27</v>
      </c>
      <c r="AG121" s="45">
        <v>13.4</v>
      </c>
      <c r="AH121" s="45">
        <v>13.55</v>
      </c>
      <c r="AI121" s="45">
        <v>15.15</v>
      </c>
      <c r="AJ121" s="45">
        <v>16.97</v>
      </c>
      <c r="AK121" s="45">
        <v>18.940000000000001</v>
      </c>
      <c r="AL121" s="45">
        <v>22.74</v>
      </c>
      <c r="AM121" s="45">
        <v>15.43</v>
      </c>
      <c r="AN121" s="45">
        <v>18.579999999999998</v>
      </c>
      <c r="AO121" s="45">
        <v>30.66</v>
      </c>
      <c r="AP121" s="45">
        <v>41.9</v>
      </c>
      <c r="AQ121" s="45">
        <v>17.940000000000001</v>
      </c>
      <c r="AR121" s="45">
        <v>21.61</v>
      </c>
      <c r="AS121" s="45">
        <v>35.65</v>
      </c>
      <c r="AT121" s="45">
        <v>48.72</v>
      </c>
      <c r="BP121" s="43" t="str">
        <f t="shared" si="11"/>
        <v>INFINITE 14.001 a 5.000</v>
      </c>
      <c r="BQ121" s="44" t="s">
        <v>85</v>
      </c>
      <c r="BR121" s="44" t="s">
        <v>70</v>
      </c>
      <c r="BS121" s="45">
        <v>38.65</v>
      </c>
      <c r="BT121" s="45">
        <v>39.47</v>
      </c>
      <c r="BU121" s="45">
        <v>40.299999999999997</v>
      </c>
      <c r="BV121" s="45">
        <v>41.12</v>
      </c>
      <c r="BW121" s="45">
        <v>44.71</v>
      </c>
      <c r="BX121" s="45">
        <v>45.17</v>
      </c>
      <c r="BY121" s="45">
        <v>45.62</v>
      </c>
      <c r="BZ121" s="45">
        <v>46.08</v>
      </c>
      <c r="CA121" s="45">
        <v>84.16</v>
      </c>
      <c r="CB121" s="45">
        <v>126.14</v>
      </c>
      <c r="CC121" s="45">
        <v>154.38</v>
      </c>
      <c r="CD121" s="45">
        <v>182.62</v>
      </c>
      <c r="CE121" s="45">
        <v>102.59</v>
      </c>
      <c r="CF121" s="45">
        <v>146.03</v>
      </c>
      <c r="CG121" s="45">
        <v>173.92</v>
      </c>
      <c r="CH121" s="45">
        <v>201.81</v>
      </c>
      <c r="CI121" s="45">
        <v>122.13</v>
      </c>
      <c r="CJ121" s="45">
        <v>173.84</v>
      </c>
      <c r="CK121" s="45">
        <v>207.05</v>
      </c>
      <c r="CL121" s="45">
        <v>240.25</v>
      </c>
      <c r="CZ121" s="43" t="str">
        <f t="shared" si="13"/>
        <v>INFINITE 2301 a 500</v>
      </c>
      <c r="DA121" s="44" t="s">
        <v>90</v>
      </c>
      <c r="DB121" s="46" t="s">
        <v>49</v>
      </c>
      <c r="DC121" s="45">
        <v>12.35</v>
      </c>
      <c r="DD121" s="45">
        <v>12.61</v>
      </c>
      <c r="DE121" s="45">
        <v>12.87</v>
      </c>
      <c r="DG121" s="43" t="str">
        <f t="shared" si="14"/>
        <v>ServiçoCódigoQtde de objetos</v>
      </c>
      <c r="DI121" s="28" t="s">
        <v>34</v>
      </c>
      <c r="DJ121" s="28" t="s">
        <v>35</v>
      </c>
      <c r="DK121" s="29" t="s">
        <v>36</v>
      </c>
      <c r="DL121" s="30" t="s">
        <v>37</v>
      </c>
      <c r="DR121" s="43" t="str">
        <f t="shared" si="15"/>
        <v>INFINITE 14.001 a 5.000</v>
      </c>
      <c r="DS121" s="44" t="s">
        <v>85</v>
      </c>
      <c r="DT121" s="44" t="s">
        <v>70</v>
      </c>
      <c r="DU121" s="45">
        <v>13.91</v>
      </c>
      <c r="DV121" s="45">
        <v>14.21</v>
      </c>
      <c r="DW121" s="45">
        <v>14.51</v>
      </c>
      <c r="DX121" s="45">
        <v>14.8</v>
      </c>
      <c r="DY121" s="45">
        <v>21.94</v>
      </c>
      <c r="DZ121" s="45">
        <v>22.17</v>
      </c>
      <c r="EA121" s="45">
        <v>22.4</v>
      </c>
      <c r="EB121" s="45">
        <v>22.63</v>
      </c>
      <c r="EC121" s="45">
        <v>38.130000000000003</v>
      </c>
      <c r="ED121" s="45">
        <v>50.75</v>
      </c>
      <c r="EE121" s="45">
        <v>71.41</v>
      </c>
      <c r="EF121" s="45">
        <v>86.6</v>
      </c>
      <c r="EG121" s="45">
        <v>64.84</v>
      </c>
      <c r="EH121" s="45">
        <v>78.13</v>
      </c>
      <c r="EI121" s="45">
        <v>99.12</v>
      </c>
      <c r="EJ121" s="45">
        <v>115.46</v>
      </c>
      <c r="EL121" s="43" t="str">
        <f t="shared" si="16"/>
        <v>INFINITE 2501 a 1.000</v>
      </c>
      <c r="EM121" s="44" t="s">
        <v>90</v>
      </c>
      <c r="EN121" s="44" t="s">
        <v>50</v>
      </c>
      <c r="EO121" s="45">
        <v>12.73</v>
      </c>
      <c r="EP121" s="45">
        <v>13.27</v>
      </c>
      <c r="EQ121" s="45">
        <v>13.4</v>
      </c>
      <c r="ER121" s="45">
        <v>13.55</v>
      </c>
      <c r="ES121" s="45">
        <v>15.15</v>
      </c>
      <c r="ET121" s="45">
        <v>16.97</v>
      </c>
      <c r="EU121" s="45">
        <v>18.940000000000001</v>
      </c>
      <c r="EV121" s="45">
        <v>22.74</v>
      </c>
      <c r="EW121" s="45">
        <v>17.940000000000001</v>
      </c>
      <c r="EX121" s="45">
        <v>21.61</v>
      </c>
      <c r="EY121" s="45">
        <v>35.65</v>
      </c>
      <c r="EZ121" s="45">
        <v>48.72</v>
      </c>
    </row>
    <row r="122" spans="4:156" x14ac:dyDescent="0.25">
      <c r="D122" s="43" t="str">
        <f t="shared" si="9"/>
        <v>INFINITE 15.001 a 6.000</v>
      </c>
      <c r="E122" s="44" t="s">
        <v>85</v>
      </c>
      <c r="F122" s="44" t="s">
        <v>76</v>
      </c>
      <c r="G122" s="45">
        <v>13.58</v>
      </c>
      <c r="H122" s="45">
        <v>13.88</v>
      </c>
      <c r="I122" s="45">
        <v>14.17</v>
      </c>
      <c r="J122" s="45">
        <v>14.46</v>
      </c>
      <c r="K122" s="45">
        <v>22.83</v>
      </c>
      <c r="L122" s="45">
        <v>23.07</v>
      </c>
      <c r="M122" s="45">
        <v>23.3</v>
      </c>
      <c r="N122" s="45">
        <v>23.54</v>
      </c>
      <c r="O122" s="45">
        <v>41.11</v>
      </c>
      <c r="P122" s="45">
        <v>55.49</v>
      </c>
      <c r="Q122" s="45">
        <v>78.099999999999994</v>
      </c>
      <c r="R122" s="45">
        <v>94.54</v>
      </c>
      <c r="S122" s="45">
        <v>56.78</v>
      </c>
      <c r="T122" s="45">
        <v>69.510000000000005</v>
      </c>
      <c r="U122" s="45">
        <v>88.82</v>
      </c>
      <c r="V122" s="45">
        <v>103.59</v>
      </c>
      <c r="W122" s="45">
        <v>67.599999999999994</v>
      </c>
      <c r="X122" s="45">
        <v>82.75</v>
      </c>
      <c r="Y122" s="45">
        <v>105.73</v>
      </c>
      <c r="Z122" s="45">
        <v>123.33</v>
      </c>
      <c r="AB122" s="43" t="str">
        <f t="shared" si="10"/>
        <v>INFINITE 21.001 a 2.000</v>
      </c>
      <c r="AC122" s="44" t="s">
        <v>90</v>
      </c>
      <c r="AD122" s="44" t="s">
        <v>55</v>
      </c>
      <c r="AE122" s="45">
        <v>13.4</v>
      </c>
      <c r="AF122" s="45">
        <v>13.98</v>
      </c>
      <c r="AG122" s="45">
        <v>14.12</v>
      </c>
      <c r="AH122" s="45">
        <v>14.27</v>
      </c>
      <c r="AI122" s="45">
        <v>16.649999999999999</v>
      </c>
      <c r="AJ122" s="45">
        <v>18.64</v>
      </c>
      <c r="AK122" s="45">
        <v>20.81</v>
      </c>
      <c r="AL122" s="45">
        <v>24.98</v>
      </c>
      <c r="AM122" s="45">
        <v>18.309999999999999</v>
      </c>
      <c r="AN122" s="45">
        <v>21.63</v>
      </c>
      <c r="AO122" s="45">
        <v>33.869999999999997</v>
      </c>
      <c r="AP122" s="45">
        <v>45.43</v>
      </c>
      <c r="AQ122" s="45">
        <v>21.29</v>
      </c>
      <c r="AR122" s="45">
        <v>25.15</v>
      </c>
      <c r="AS122" s="45">
        <v>39.380000000000003</v>
      </c>
      <c r="AT122" s="45">
        <v>52.83</v>
      </c>
      <c r="BP122" s="43" t="str">
        <f t="shared" si="11"/>
        <v>INFINITE 15.001 a 6.000</v>
      </c>
      <c r="BQ122" s="44" t="s">
        <v>85</v>
      </c>
      <c r="BR122" s="44" t="s">
        <v>76</v>
      </c>
      <c r="BS122" s="45">
        <v>41.34</v>
      </c>
      <c r="BT122" s="45">
        <v>42.23</v>
      </c>
      <c r="BU122" s="45">
        <v>43.11</v>
      </c>
      <c r="BV122" s="45">
        <v>43.98</v>
      </c>
      <c r="BW122" s="45">
        <v>48.31</v>
      </c>
      <c r="BX122" s="45">
        <v>48.81</v>
      </c>
      <c r="BY122" s="45">
        <v>49.31</v>
      </c>
      <c r="BZ122" s="45">
        <v>49.81</v>
      </c>
      <c r="CA122" s="45">
        <v>93.5</v>
      </c>
      <c r="CB122" s="45">
        <v>140.55000000000001</v>
      </c>
      <c r="CC122" s="45">
        <v>171.99</v>
      </c>
      <c r="CD122" s="45">
        <v>203.43</v>
      </c>
      <c r="CE122" s="45">
        <v>114.05</v>
      </c>
      <c r="CF122" s="45">
        <v>164.54</v>
      </c>
      <c r="CG122" s="45">
        <v>196.56</v>
      </c>
      <c r="CH122" s="45">
        <v>228.58</v>
      </c>
      <c r="CI122" s="45">
        <v>135.78</v>
      </c>
      <c r="CJ122" s="45">
        <v>195.88</v>
      </c>
      <c r="CK122" s="45">
        <v>234</v>
      </c>
      <c r="CL122" s="45">
        <v>272.12</v>
      </c>
      <c r="CZ122" s="43" t="str">
        <f t="shared" si="13"/>
        <v>INFINITE 2501 a 1.000</v>
      </c>
      <c r="DA122" s="44" t="s">
        <v>90</v>
      </c>
      <c r="DB122" s="46" t="s">
        <v>50</v>
      </c>
      <c r="DC122" s="45">
        <v>13.21</v>
      </c>
      <c r="DD122" s="45">
        <v>13.48</v>
      </c>
      <c r="DE122" s="45">
        <v>13.77</v>
      </c>
      <c r="DG122" s="43" t="str">
        <f t="shared" si="14"/>
        <v>DIAMANTE 4Coleta Agendada7789-50 a 10</v>
      </c>
      <c r="DH122" s="43" t="s">
        <v>81</v>
      </c>
      <c r="DI122" s="70" t="s">
        <v>43</v>
      </c>
      <c r="DJ122" s="68" t="s">
        <v>44</v>
      </c>
      <c r="DK122" s="59" t="s">
        <v>45</v>
      </c>
      <c r="DL122" s="22">
        <v>12.69</v>
      </c>
      <c r="DR122" s="43" t="str">
        <f t="shared" si="15"/>
        <v>INFINITE 15.001 a 6.000</v>
      </c>
      <c r="DS122" s="44" t="s">
        <v>85</v>
      </c>
      <c r="DT122" s="44" t="s">
        <v>76</v>
      </c>
      <c r="DU122" s="45">
        <v>13.16</v>
      </c>
      <c r="DV122" s="45">
        <v>13.45</v>
      </c>
      <c r="DW122" s="45">
        <v>13.73</v>
      </c>
      <c r="DX122" s="45">
        <v>14.01</v>
      </c>
      <c r="DY122" s="45">
        <v>22.52</v>
      </c>
      <c r="DZ122" s="45">
        <v>22.76</v>
      </c>
      <c r="EA122" s="45">
        <v>22.99</v>
      </c>
      <c r="EB122" s="45">
        <v>23.22</v>
      </c>
      <c r="EC122" s="45">
        <v>40.869999999999997</v>
      </c>
      <c r="ED122" s="45">
        <v>55.44</v>
      </c>
      <c r="EE122" s="45">
        <v>78.03</v>
      </c>
      <c r="EF122" s="45">
        <v>94.4</v>
      </c>
      <c r="EG122" s="45">
        <v>67.3</v>
      </c>
      <c r="EH122" s="45">
        <v>82.66</v>
      </c>
      <c r="EI122" s="45">
        <v>105.64</v>
      </c>
      <c r="EJ122" s="45">
        <v>123.17</v>
      </c>
      <c r="EL122" s="43" t="str">
        <f t="shared" si="16"/>
        <v>INFINITE 21.001 a 2.000</v>
      </c>
      <c r="EM122" s="44" t="s">
        <v>90</v>
      </c>
      <c r="EN122" s="44" t="s">
        <v>55</v>
      </c>
      <c r="EO122" s="45">
        <v>13.4</v>
      </c>
      <c r="EP122" s="45">
        <v>14.11</v>
      </c>
      <c r="EQ122" s="45">
        <v>14.29</v>
      </c>
      <c r="ER122" s="45">
        <v>14.31</v>
      </c>
      <c r="ES122" s="45">
        <v>16.690000000000001</v>
      </c>
      <c r="ET122" s="45">
        <v>18.7</v>
      </c>
      <c r="EU122" s="45">
        <v>21.2</v>
      </c>
      <c r="EV122" s="45">
        <v>25.12</v>
      </c>
      <c r="EW122" s="45">
        <v>21.34</v>
      </c>
      <c r="EX122" s="45">
        <v>25.21</v>
      </c>
      <c r="EY122" s="45">
        <v>39.380000000000003</v>
      </c>
      <c r="EZ122" s="45">
        <v>52.83</v>
      </c>
    </row>
    <row r="123" spans="4:156" x14ac:dyDescent="0.25">
      <c r="D123" s="43" t="str">
        <f t="shared" si="9"/>
        <v>INFINITE 16.001 a 7.000</v>
      </c>
      <c r="E123" s="44" t="s">
        <v>85</v>
      </c>
      <c r="F123" s="44" t="s">
        <v>82</v>
      </c>
      <c r="G123" s="45">
        <v>14.45</v>
      </c>
      <c r="H123" s="45">
        <v>14.76</v>
      </c>
      <c r="I123" s="45">
        <v>15.06</v>
      </c>
      <c r="J123" s="45">
        <v>15.37</v>
      </c>
      <c r="K123" s="45">
        <v>24.45</v>
      </c>
      <c r="L123" s="45">
        <v>24.71</v>
      </c>
      <c r="M123" s="45">
        <v>24.96</v>
      </c>
      <c r="N123" s="45">
        <v>25.21</v>
      </c>
      <c r="O123" s="45">
        <v>45.37</v>
      </c>
      <c r="P123" s="45">
        <v>61.24</v>
      </c>
      <c r="Q123" s="45">
        <v>86.19</v>
      </c>
      <c r="R123" s="45">
        <v>104.33</v>
      </c>
      <c r="S123" s="45">
        <v>60.37</v>
      </c>
      <c r="T123" s="45">
        <v>74.34</v>
      </c>
      <c r="U123" s="45">
        <v>95.62</v>
      </c>
      <c r="V123" s="45">
        <v>111.81</v>
      </c>
      <c r="W123" s="45">
        <v>71.88</v>
      </c>
      <c r="X123" s="45">
        <v>88.5</v>
      </c>
      <c r="Y123" s="45">
        <v>113.83</v>
      </c>
      <c r="Z123" s="45">
        <v>133.11000000000001</v>
      </c>
      <c r="AB123" s="43" t="str">
        <f t="shared" si="10"/>
        <v>INFINITE 22.001 a 3.000</v>
      </c>
      <c r="AC123" s="44" t="s">
        <v>90</v>
      </c>
      <c r="AD123" s="44" t="s">
        <v>62</v>
      </c>
      <c r="AE123" s="45">
        <v>16.03</v>
      </c>
      <c r="AF123" s="45">
        <v>16.7</v>
      </c>
      <c r="AG123" s="45">
        <v>16.87</v>
      </c>
      <c r="AH123" s="45">
        <v>17.05</v>
      </c>
      <c r="AI123" s="45">
        <v>19.899999999999999</v>
      </c>
      <c r="AJ123" s="45">
        <v>22.29</v>
      </c>
      <c r="AK123" s="45">
        <v>24.87</v>
      </c>
      <c r="AL123" s="45">
        <v>29.85</v>
      </c>
      <c r="AM123" s="45">
        <v>21.1</v>
      </c>
      <c r="AN123" s="45">
        <v>24.75</v>
      </c>
      <c r="AO123" s="45">
        <v>37.369999999999997</v>
      </c>
      <c r="AP123" s="45">
        <v>49.63</v>
      </c>
      <c r="AQ123" s="45">
        <v>24.54</v>
      </c>
      <c r="AR123" s="45">
        <v>28.78</v>
      </c>
      <c r="AS123" s="45">
        <v>43.45</v>
      </c>
      <c r="AT123" s="45">
        <v>57.71</v>
      </c>
      <c r="BP123" s="43" t="str">
        <f t="shared" si="11"/>
        <v>INFINITE 16.001 a 7.000</v>
      </c>
      <c r="BQ123" s="44" t="s">
        <v>85</v>
      </c>
      <c r="BR123" s="44" t="s">
        <v>82</v>
      </c>
      <c r="BS123" s="45">
        <v>44.58</v>
      </c>
      <c r="BT123" s="45">
        <v>45.53</v>
      </c>
      <c r="BU123" s="45">
        <v>46.47</v>
      </c>
      <c r="BV123" s="45">
        <v>47.42</v>
      </c>
      <c r="BW123" s="45">
        <v>51.36</v>
      </c>
      <c r="BX123" s="45">
        <v>51.9</v>
      </c>
      <c r="BY123" s="45">
        <v>52.42</v>
      </c>
      <c r="BZ123" s="45">
        <v>52.96</v>
      </c>
      <c r="CA123" s="45">
        <v>102.85</v>
      </c>
      <c r="CB123" s="45">
        <v>154.66999999999999</v>
      </c>
      <c r="CC123" s="45">
        <v>189.3</v>
      </c>
      <c r="CD123" s="45">
        <v>223.93</v>
      </c>
      <c r="CE123" s="45">
        <v>125.43</v>
      </c>
      <c r="CF123" s="45">
        <v>182.66</v>
      </c>
      <c r="CG123" s="45">
        <v>218.84</v>
      </c>
      <c r="CH123" s="45">
        <v>255.03</v>
      </c>
      <c r="CI123" s="45">
        <v>149.32</v>
      </c>
      <c r="CJ123" s="45">
        <v>217.45</v>
      </c>
      <c r="CK123" s="45">
        <v>260.52999999999997</v>
      </c>
      <c r="CL123" s="45">
        <v>303.61</v>
      </c>
      <c r="CZ123" s="43" t="str">
        <f t="shared" si="13"/>
        <v>INFINITE 21.001 a 2.000</v>
      </c>
      <c r="DA123" s="44" t="s">
        <v>90</v>
      </c>
      <c r="DB123" s="46" t="s">
        <v>55</v>
      </c>
      <c r="DC123" s="45">
        <v>15.39</v>
      </c>
      <c r="DD123" s="45">
        <v>15.7</v>
      </c>
      <c r="DE123" s="45">
        <v>16.04</v>
      </c>
      <c r="DG123" s="43" t="str">
        <f t="shared" si="14"/>
        <v>DIAMANTE 4Coleta Agendada7789-5Mais de 10</v>
      </c>
      <c r="DH123" s="43" t="s">
        <v>81</v>
      </c>
      <c r="DI123" s="70" t="s">
        <v>43</v>
      </c>
      <c r="DJ123" s="68" t="s">
        <v>44</v>
      </c>
      <c r="DK123" s="61" t="s">
        <v>52</v>
      </c>
      <c r="DL123" s="22">
        <v>0</v>
      </c>
      <c r="DR123" s="43" t="str">
        <f t="shared" si="15"/>
        <v>INFINITE 16.001 a 7.000</v>
      </c>
      <c r="DS123" s="44" t="s">
        <v>85</v>
      </c>
      <c r="DT123" s="44" t="s">
        <v>82</v>
      </c>
      <c r="DU123" s="45">
        <v>13.98</v>
      </c>
      <c r="DV123" s="45">
        <v>14.28</v>
      </c>
      <c r="DW123" s="45">
        <v>14.57</v>
      </c>
      <c r="DX123" s="45">
        <v>14.87</v>
      </c>
      <c r="DY123" s="45">
        <v>24.12</v>
      </c>
      <c r="DZ123" s="45">
        <v>24.36</v>
      </c>
      <c r="EA123" s="45">
        <v>24.61</v>
      </c>
      <c r="EB123" s="45">
        <v>24.85</v>
      </c>
      <c r="EC123" s="45">
        <v>45.09</v>
      </c>
      <c r="ED123" s="45">
        <v>61.18</v>
      </c>
      <c r="EE123" s="45">
        <v>86.11</v>
      </c>
      <c r="EF123" s="45">
        <v>104.17</v>
      </c>
      <c r="EG123" s="45">
        <v>71.53</v>
      </c>
      <c r="EH123" s="45">
        <v>88.4</v>
      </c>
      <c r="EI123" s="45">
        <v>113.72</v>
      </c>
      <c r="EJ123" s="45">
        <v>132.93</v>
      </c>
      <c r="EL123" s="43" t="str">
        <f t="shared" si="16"/>
        <v>INFINITE 22.001 a 3.000</v>
      </c>
      <c r="EM123" s="44" t="s">
        <v>90</v>
      </c>
      <c r="EN123" s="44" t="s">
        <v>62</v>
      </c>
      <c r="EO123" s="45">
        <v>16.03</v>
      </c>
      <c r="EP123" s="45">
        <v>17.02</v>
      </c>
      <c r="EQ123" s="45">
        <v>17.27</v>
      </c>
      <c r="ER123" s="45">
        <v>17.14</v>
      </c>
      <c r="ES123" s="45">
        <v>19.98</v>
      </c>
      <c r="ET123" s="45">
        <v>22.42</v>
      </c>
      <c r="EU123" s="45">
        <v>25.81</v>
      </c>
      <c r="EV123" s="45">
        <v>30.2</v>
      </c>
      <c r="EW123" s="45">
        <v>24.65</v>
      </c>
      <c r="EX123" s="45">
        <v>28.93</v>
      </c>
      <c r="EY123" s="45">
        <v>43.45</v>
      </c>
      <c r="EZ123" s="45">
        <v>57.71</v>
      </c>
    </row>
    <row r="124" spans="4:156" x14ac:dyDescent="0.25">
      <c r="D124" s="43" t="str">
        <f t="shared" si="9"/>
        <v>INFINITE 17.001 a 8.000</v>
      </c>
      <c r="E124" s="44" t="s">
        <v>85</v>
      </c>
      <c r="F124" s="44" t="s">
        <v>86</v>
      </c>
      <c r="G124" s="45">
        <v>15.27</v>
      </c>
      <c r="H124" s="45">
        <v>15.59</v>
      </c>
      <c r="I124" s="45">
        <v>15.92</v>
      </c>
      <c r="J124" s="45">
        <v>16.239999999999998</v>
      </c>
      <c r="K124" s="45">
        <v>26.16</v>
      </c>
      <c r="L124" s="45">
        <v>26.44</v>
      </c>
      <c r="M124" s="45">
        <v>26.7</v>
      </c>
      <c r="N124" s="45">
        <v>26.97</v>
      </c>
      <c r="O124" s="45">
        <v>49.69</v>
      </c>
      <c r="P124" s="45">
        <v>67.09</v>
      </c>
      <c r="Q124" s="45">
        <v>94.44</v>
      </c>
      <c r="R124" s="45">
        <v>114.31</v>
      </c>
      <c r="S124" s="45">
        <v>67.2</v>
      </c>
      <c r="T124" s="45">
        <v>82.43</v>
      </c>
      <c r="U124" s="45">
        <v>105.72</v>
      </c>
      <c r="V124" s="45">
        <v>123.37</v>
      </c>
      <c r="W124" s="45">
        <v>80</v>
      </c>
      <c r="X124" s="45">
        <v>98.13</v>
      </c>
      <c r="Y124" s="45">
        <v>125.85</v>
      </c>
      <c r="Z124" s="45">
        <v>146.87</v>
      </c>
      <c r="AB124" s="43" t="str">
        <f t="shared" si="10"/>
        <v>INFINITE 23.001 a 4.000</v>
      </c>
      <c r="AC124" s="44" t="s">
        <v>90</v>
      </c>
      <c r="AD124" s="44" t="s">
        <v>68</v>
      </c>
      <c r="AE124" s="45">
        <v>17.11</v>
      </c>
      <c r="AF124" s="45">
        <v>17.84</v>
      </c>
      <c r="AG124" s="45">
        <v>18.02</v>
      </c>
      <c r="AH124" s="45">
        <v>18.2</v>
      </c>
      <c r="AI124" s="45">
        <v>21.26</v>
      </c>
      <c r="AJ124" s="45">
        <v>23.81</v>
      </c>
      <c r="AK124" s="45">
        <v>26.57</v>
      </c>
      <c r="AL124" s="45">
        <v>31.89</v>
      </c>
      <c r="AM124" s="45">
        <v>27.06</v>
      </c>
      <c r="AN124" s="45">
        <v>30.86</v>
      </c>
      <c r="AO124" s="45">
        <v>43.6</v>
      </c>
      <c r="AP124" s="45">
        <v>56.16</v>
      </c>
      <c r="AQ124" s="45">
        <v>31.47</v>
      </c>
      <c r="AR124" s="45">
        <v>35.880000000000003</v>
      </c>
      <c r="AS124" s="45">
        <v>50.69</v>
      </c>
      <c r="AT124" s="45">
        <v>65.3</v>
      </c>
      <c r="BP124" s="43" t="str">
        <f t="shared" si="11"/>
        <v>INFINITE 17.001 a 8.000</v>
      </c>
      <c r="BQ124" s="44" t="s">
        <v>85</v>
      </c>
      <c r="BR124" s="44" t="s">
        <v>86</v>
      </c>
      <c r="BS124" s="45">
        <v>47.26</v>
      </c>
      <c r="BT124" s="45">
        <v>48.27</v>
      </c>
      <c r="BU124" s="45">
        <v>49.27</v>
      </c>
      <c r="BV124" s="45">
        <v>50.28</v>
      </c>
      <c r="BW124" s="45">
        <v>54.97</v>
      </c>
      <c r="BX124" s="45">
        <v>55.54</v>
      </c>
      <c r="BY124" s="45">
        <v>56.11</v>
      </c>
      <c r="BZ124" s="45">
        <v>56.68</v>
      </c>
      <c r="CA124" s="45">
        <v>112.21</v>
      </c>
      <c r="CB124" s="45">
        <v>168.5</v>
      </c>
      <c r="CC124" s="45">
        <v>206.57</v>
      </c>
      <c r="CD124" s="45">
        <v>244.64</v>
      </c>
      <c r="CE124" s="45">
        <v>136.81</v>
      </c>
      <c r="CF124" s="45">
        <v>201.89</v>
      </c>
      <c r="CG124" s="45">
        <v>241.76</v>
      </c>
      <c r="CH124" s="45">
        <v>281.64</v>
      </c>
      <c r="CI124" s="45">
        <v>162.87</v>
      </c>
      <c r="CJ124" s="45">
        <v>240.35</v>
      </c>
      <c r="CK124" s="45">
        <v>287.81</v>
      </c>
      <c r="CL124" s="45">
        <v>335.28</v>
      </c>
      <c r="CZ124" s="43" t="str">
        <f t="shared" si="13"/>
        <v>INFINITE 22.001 a 3.000</v>
      </c>
      <c r="DA124" s="44" t="s">
        <v>90</v>
      </c>
      <c r="DB124" s="46" t="s">
        <v>62</v>
      </c>
      <c r="DC124" s="45">
        <v>17.100000000000001</v>
      </c>
      <c r="DD124" s="45">
        <v>17.45</v>
      </c>
      <c r="DE124" s="45">
        <v>17.82</v>
      </c>
      <c r="DG124" s="43" t="str">
        <f t="shared" si="14"/>
        <v>DIAMANTE 4Coleta Agendada7788-70 a 10</v>
      </c>
      <c r="DH124" s="43" t="s">
        <v>81</v>
      </c>
      <c r="DI124" s="70" t="s">
        <v>43</v>
      </c>
      <c r="DJ124" s="25" t="s">
        <v>57</v>
      </c>
      <c r="DK124" s="59" t="s">
        <v>45</v>
      </c>
      <c r="DL124" s="22">
        <v>12.69</v>
      </c>
      <c r="DR124" s="43" t="str">
        <f t="shared" si="15"/>
        <v>INFINITE 17.001 a 8.000</v>
      </c>
      <c r="DS124" s="44" t="s">
        <v>85</v>
      </c>
      <c r="DT124" s="44" t="s">
        <v>86</v>
      </c>
      <c r="DU124" s="45">
        <v>14.84</v>
      </c>
      <c r="DV124" s="45">
        <v>15.15</v>
      </c>
      <c r="DW124" s="45">
        <v>15.47</v>
      </c>
      <c r="DX124" s="45">
        <v>15.78</v>
      </c>
      <c r="DY124" s="45">
        <v>25.84</v>
      </c>
      <c r="DZ124" s="45">
        <v>26.11</v>
      </c>
      <c r="EA124" s="45">
        <v>26.37</v>
      </c>
      <c r="EB124" s="45">
        <v>26.64</v>
      </c>
      <c r="EC124" s="45">
        <v>49.42</v>
      </c>
      <c r="ED124" s="45">
        <v>67.05</v>
      </c>
      <c r="EE124" s="45">
        <v>94.36</v>
      </c>
      <c r="EF124" s="45">
        <v>114.15</v>
      </c>
      <c r="EG124" s="45">
        <v>79.66</v>
      </c>
      <c r="EH124" s="45">
        <v>98.03</v>
      </c>
      <c r="EI124" s="45">
        <v>125.74</v>
      </c>
      <c r="EJ124" s="45">
        <v>146.69</v>
      </c>
      <c r="EL124" s="43" t="str">
        <f t="shared" si="16"/>
        <v>INFINITE 23.001 a 4.000</v>
      </c>
      <c r="EM124" s="44" t="s">
        <v>90</v>
      </c>
      <c r="EN124" s="44" t="s">
        <v>68</v>
      </c>
      <c r="EO124" s="45">
        <v>17.12</v>
      </c>
      <c r="EP124" s="45">
        <v>18.57</v>
      </c>
      <c r="EQ124" s="45">
        <v>18.920000000000002</v>
      </c>
      <c r="ER124" s="45">
        <v>18.39</v>
      </c>
      <c r="ES124" s="45">
        <v>21.45</v>
      </c>
      <c r="ET124" s="45">
        <v>24.11</v>
      </c>
      <c r="EU124" s="45">
        <v>28.72</v>
      </c>
      <c r="EV124" s="45">
        <v>32.69</v>
      </c>
      <c r="EW124" s="45">
        <v>31.75</v>
      </c>
      <c r="EX124" s="45">
        <v>36.270000000000003</v>
      </c>
      <c r="EY124" s="45">
        <v>50.69</v>
      </c>
      <c r="EZ124" s="45">
        <v>65.3</v>
      </c>
    </row>
    <row r="125" spans="4:156" x14ac:dyDescent="0.25">
      <c r="D125" s="43" t="str">
        <f t="shared" si="9"/>
        <v>INFINITE 18.001 a 9.000</v>
      </c>
      <c r="E125" s="44" t="s">
        <v>85</v>
      </c>
      <c r="F125" s="44" t="s">
        <v>91</v>
      </c>
      <c r="G125" s="45">
        <v>15.76</v>
      </c>
      <c r="H125" s="45">
        <v>16.100000000000001</v>
      </c>
      <c r="I125" s="45">
        <v>16.440000000000001</v>
      </c>
      <c r="J125" s="45">
        <v>16.77</v>
      </c>
      <c r="K125" s="45">
        <v>27.87</v>
      </c>
      <c r="L125" s="45">
        <v>28.15</v>
      </c>
      <c r="M125" s="45">
        <v>28.44</v>
      </c>
      <c r="N125" s="45">
        <v>28.72</v>
      </c>
      <c r="O125" s="45">
        <v>54.02</v>
      </c>
      <c r="P125" s="45">
        <v>72.92</v>
      </c>
      <c r="Q125" s="45">
        <v>102.64</v>
      </c>
      <c r="R125" s="45">
        <v>124.25</v>
      </c>
      <c r="S125" s="45">
        <v>70.819999999999993</v>
      </c>
      <c r="T125" s="45">
        <v>87.36</v>
      </c>
      <c r="U125" s="45">
        <v>112.63</v>
      </c>
      <c r="V125" s="45">
        <v>131.72</v>
      </c>
      <c r="W125" s="45">
        <v>84.31</v>
      </c>
      <c r="X125" s="45">
        <v>104</v>
      </c>
      <c r="Y125" s="45">
        <v>134.08000000000001</v>
      </c>
      <c r="Z125" s="45">
        <v>156.82</v>
      </c>
      <c r="AB125" s="43" t="str">
        <f t="shared" si="10"/>
        <v>INFINITE 24.001 a 5.000</v>
      </c>
      <c r="AC125" s="44" t="s">
        <v>90</v>
      </c>
      <c r="AD125" s="44" t="s">
        <v>70</v>
      </c>
      <c r="AE125" s="45">
        <v>18.29</v>
      </c>
      <c r="AF125" s="45">
        <v>19.059999999999999</v>
      </c>
      <c r="AG125" s="45">
        <v>19.260000000000002</v>
      </c>
      <c r="AH125" s="45">
        <v>19.45</v>
      </c>
      <c r="AI125" s="45">
        <v>22.73</v>
      </c>
      <c r="AJ125" s="45">
        <v>25.46</v>
      </c>
      <c r="AK125" s="45">
        <v>28.42</v>
      </c>
      <c r="AL125" s="45">
        <v>34.08</v>
      </c>
      <c r="AM125" s="45">
        <v>28.32</v>
      </c>
      <c r="AN125" s="45">
        <v>32.270000000000003</v>
      </c>
      <c r="AO125" s="45">
        <v>45.2</v>
      </c>
      <c r="AP125" s="45">
        <v>58.06</v>
      </c>
      <c r="AQ125" s="45">
        <v>32.94</v>
      </c>
      <c r="AR125" s="45">
        <v>37.520000000000003</v>
      </c>
      <c r="AS125" s="45">
        <v>52.56</v>
      </c>
      <c r="AT125" s="45">
        <v>67.52</v>
      </c>
      <c r="BP125" s="43" t="str">
        <f t="shared" si="11"/>
        <v>INFINITE 18.001 a 9.000</v>
      </c>
      <c r="BQ125" s="44" t="s">
        <v>85</v>
      </c>
      <c r="BR125" s="44" t="s">
        <v>91</v>
      </c>
      <c r="BS125" s="45">
        <v>51.48</v>
      </c>
      <c r="BT125" s="45">
        <v>52.58</v>
      </c>
      <c r="BU125" s="45">
        <v>53.67</v>
      </c>
      <c r="BV125" s="45">
        <v>54.77</v>
      </c>
      <c r="BW125" s="45">
        <v>59.24</v>
      </c>
      <c r="BX125" s="45">
        <v>59.84</v>
      </c>
      <c r="BY125" s="45">
        <v>60.45</v>
      </c>
      <c r="BZ125" s="45">
        <v>61.07</v>
      </c>
      <c r="CA125" s="45">
        <v>122.32</v>
      </c>
      <c r="CB125" s="45">
        <v>185.39</v>
      </c>
      <c r="CC125" s="45">
        <v>225.84</v>
      </c>
      <c r="CD125" s="45">
        <v>266.3</v>
      </c>
      <c r="CE125" s="45">
        <v>150.19999999999999</v>
      </c>
      <c r="CF125" s="45">
        <v>224.34</v>
      </c>
      <c r="CG125" s="45">
        <v>267.20999999999998</v>
      </c>
      <c r="CH125" s="45">
        <v>310.08999999999997</v>
      </c>
      <c r="CI125" s="45">
        <v>178.81</v>
      </c>
      <c r="CJ125" s="45">
        <v>267.07</v>
      </c>
      <c r="CK125" s="45">
        <v>318.11</v>
      </c>
      <c r="CL125" s="45">
        <v>369.16</v>
      </c>
      <c r="CZ125" s="43" t="str">
        <f t="shared" si="13"/>
        <v>INFINITE 23.001 a 4.000</v>
      </c>
      <c r="DA125" s="44" t="s">
        <v>90</v>
      </c>
      <c r="DB125" s="46" t="s">
        <v>68</v>
      </c>
      <c r="DC125" s="45">
        <v>18.809999999999999</v>
      </c>
      <c r="DD125" s="45">
        <v>19.2</v>
      </c>
      <c r="DE125" s="45">
        <v>19.600000000000001</v>
      </c>
      <c r="DG125" s="43" t="str">
        <f t="shared" si="14"/>
        <v>DIAMANTE 4Coleta Programada4209-90 a 10</v>
      </c>
      <c r="DH125" s="43" t="s">
        <v>81</v>
      </c>
      <c r="DI125" s="71" t="s">
        <v>64</v>
      </c>
      <c r="DJ125" s="68" t="s">
        <v>65</v>
      </c>
      <c r="DK125" s="61" t="s">
        <v>45</v>
      </c>
      <c r="DL125" s="25">
        <v>10.58</v>
      </c>
      <c r="DR125" s="43" t="str">
        <f t="shared" si="15"/>
        <v>INFINITE 18.001 a 9.000</v>
      </c>
      <c r="DS125" s="44" t="s">
        <v>85</v>
      </c>
      <c r="DT125" s="44" t="s">
        <v>91</v>
      </c>
      <c r="DU125" s="45">
        <v>15.24</v>
      </c>
      <c r="DV125" s="45">
        <v>15.57</v>
      </c>
      <c r="DW125" s="45">
        <v>15.9</v>
      </c>
      <c r="DX125" s="45">
        <v>16.21</v>
      </c>
      <c r="DY125" s="45">
        <v>27.48</v>
      </c>
      <c r="DZ125" s="45">
        <v>27.74</v>
      </c>
      <c r="EA125" s="45">
        <v>28.03</v>
      </c>
      <c r="EB125" s="45">
        <v>28.32</v>
      </c>
      <c r="EC125" s="45">
        <v>53.68</v>
      </c>
      <c r="ED125" s="45">
        <v>72.849999999999994</v>
      </c>
      <c r="EE125" s="45">
        <v>102.55</v>
      </c>
      <c r="EF125" s="45">
        <v>124.05</v>
      </c>
      <c r="EG125" s="45">
        <v>83.89</v>
      </c>
      <c r="EH125" s="45">
        <v>103.87</v>
      </c>
      <c r="EI125" s="45">
        <v>133.96</v>
      </c>
      <c r="EJ125" s="45">
        <v>156.6</v>
      </c>
      <c r="EL125" s="43" t="str">
        <f t="shared" si="16"/>
        <v>INFINITE 24.001 a 5.000</v>
      </c>
      <c r="EM125" s="44" t="s">
        <v>90</v>
      </c>
      <c r="EN125" s="44" t="s">
        <v>70</v>
      </c>
      <c r="EO125" s="45">
        <v>18.29</v>
      </c>
      <c r="EP125" s="45">
        <v>19.510000000000002</v>
      </c>
      <c r="EQ125" s="45">
        <v>19.82</v>
      </c>
      <c r="ER125" s="45">
        <v>19.559999999999999</v>
      </c>
      <c r="ES125" s="45">
        <v>22.84</v>
      </c>
      <c r="ET125" s="45">
        <v>25.63</v>
      </c>
      <c r="EU125" s="45">
        <v>29.73</v>
      </c>
      <c r="EV125" s="45">
        <v>34.57</v>
      </c>
      <c r="EW125" s="45">
        <v>33.11</v>
      </c>
      <c r="EX125" s="45">
        <v>37.76</v>
      </c>
      <c r="EY125" s="45">
        <v>52.56</v>
      </c>
      <c r="EZ125" s="45">
        <v>67.52</v>
      </c>
    </row>
    <row r="126" spans="4:156" x14ac:dyDescent="0.25">
      <c r="D126" s="43" t="str">
        <f t="shared" si="9"/>
        <v>INFINITE 19.001 a 10.000</v>
      </c>
      <c r="E126" s="44" t="s">
        <v>85</v>
      </c>
      <c r="F126" s="44" t="s">
        <v>95</v>
      </c>
      <c r="G126" s="45">
        <v>16.12</v>
      </c>
      <c r="H126" s="45">
        <v>16.46</v>
      </c>
      <c r="I126" s="45">
        <v>16.8</v>
      </c>
      <c r="J126" s="45">
        <v>17.149999999999999</v>
      </c>
      <c r="K126" s="45">
        <v>29.74</v>
      </c>
      <c r="L126" s="45">
        <v>30.05</v>
      </c>
      <c r="M126" s="45">
        <v>30.35</v>
      </c>
      <c r="N126" s="45">
        <v>30.66</v>
      </c>
      <c r="O126" s="45">
        <v>58.37</v>
      </c>
      <c r="P126" s="45">
        <v>78.790000000000006</v>
      </c>
      <c r="Q126" s="45">
        <v>110.89</v>
      </c>
      <c r="R126" s="45">
        <v>134.25</v>
      </c>
      <c r="S126" s="45">
        <v>74.47</v>
      </c>
      <c r="T126" s="45">
        <v>92.27</v>
      </c>
      <c r="U126" s="45">
        <v>119.55</v>
      </c>
      <c r="V126" s="45">
        <v>140.11000000000001</v>
      </c>
      <c r="W126" s="45">
        <v>88.66</v>
      </c>
      <c r="X126" s="45">
        <v>109.84</v>
      </c>
      <c r="Y126" s="45">
        <v>142.32</v>
      </c>
      <c r="Z126" s="45">
        <v>166.8</v>
      </c>
      <c r="AB126" s="43" t="str">
        <f t="shared" si="10"/>
        <v>INFINITE 25.001 a 6.000</v>
      </c>
      <c r="AC126" s="44" t="s">
        <v>90</v>
      </c>
      <c r="AD126" s="44" t="s">
        <v>76</v>
      </c>
      <c r="AE126" s="45">
        <v>19.3</v>
      </c>
      <c r="AF126" s="45">
        <v>20.12</v>
      </c>
      <c r="AG126" s="45">
        <v>20.32</v>
      </c>
      <c r="AH126" s="45">
        <v>20.53</v>
      </c>
      <c r="AI126" s="45">
        <v>25.16</v>
      </c>
      <c r="AJ126" s="45">
        <v>28.94</v>
      </c>
      <c r="AK126" s="45">
        <v>33.03</v>
      </c>
      <c r="AL126" s="45">
        <v>40.9</v>
      </c>
      <c r="AM126" s="45">
        <v>32.82</v>
      </c>
      <c r="AN126" s="45">
        <v>37.68</v>
      </c>
      <c r="AO126" s="45">
        <v>51.57</v>
      </c>
      <c r="AP126" s="45">
        <v>66.319999999999993</v>
      </c>
      <c r="AQ126" s="45">
        <v>38.159999999999997</v>
      </c>
      <c r="AR126" s="45">
        <v>43.8</v>
      </c>
      <c r="AS126" s="45">
        <v>59.96</v>
      </c>
      <c r="AT126" s="45">
        <v>77.11</v>
      </c>
      <c r="BP126" s="43" t="str">
        <f t="shared" si="11"/>
        <v>INFINITE 19.001 a 10.000</v>
      </c>
      <c r="BQ126" s="44" t="s">
        <v>85</v>
      </c>
      <c r="BR126" s="44" t="s">
        <v>95</v>
      </c>
      <c r="BS126" s="45">
        <v>55.6</v>
      </c>
      <c r="BT126" s="45">
        <v>56.79</v>
      </c>
      <c r="BU126" s="45">
        <v>57.97</v>
      </c>
      <c r="BV126" s="45">
        <v>59.15</v>
      </c>
      <c r="BW126" s="45">
        <v>63.39</v>
      </c>
      <c r="BX126" s="45">
        <v>64.05</v>
      </c>
      <c r="BY126" s="45">
        <v>64.709999999999994</v>
      </c>
      <c r="BZ126" s="45">
        <v>65.36</v>
      </c>
      <c r="CA126" s="45">
        <v>132.24</v>
      </c>
      <c r="CB126" s="45">
        <v>201.99</v>
      </c>
      <c r="CC126" s="45">
        <v>245.07</v>
      </c>
      <c r="CD126" s="45">
        <v>288.14999999999998</v>
      </c>
      <c r="CE126" s="45">
        <v>163.58000000000001</v>
      </c>
      <c r="CF126" s="45">
        <v>245.97</v>
      </c>
      <c r="CG126" s="45">
        <v>292.17</v>
      </c>
      <c r="CH126" s="45">
        <v>338.38</v>
      </c>
      <c r="CI126" s="45">
        <v>194.74</v>
      </c>
      <c r="CJ126" s="45">
        <v>292.82</v>
      </c>
      <c r="CK126" s="45">
        <v>347.83</v>
      </c>
      <c r="CL126" s="45">
        <v>402.83</v>
      </c>
      <c r="CZ126" s="43" t="str">
        <f t="shared" si="13"/>
        <v>INFINITE 24.001 a 5.000</v>
      </c>
      <c r="DA126" s="44" t="s">
        <v>90</v>
      </c>
      <c r="DB126" s="46" t="s">
        <v>70</v>
      </c>
      <c r="DC126" s="45">
        <v>20.71</v>
      </c>
      <c r="DD126" s="45">
        <v>21.14</v>
      </c>
      <c r="DE126" s="45">
        <v>21.58</v>
      </c>
      <c r="DG126" s="43" t="str">
        <f t="shared" si="14"/>
        <v>DIAMANTE 4Coleta Programada4209-9Mais de 10</v>
      </c>
      <c r="DH126" s="43" t="s">
        <v>81</v>
      </c>
      <c r="DI126" s="71" t="s">
        <v>64</v>
      </c>
      <c r="DJ126" s="68" t="s">
        <v>65</v>
      </c>
      <c r="DK126" s="59" t="s">
        <v>52</v>
      </c>
      <c r="DL126" s="22">
        <v>0</v>
      </c>
      <c r="DR126" s="43" t="str">
        <f t="shared" si="15"/>
        <v>INFINITE 19.001 a 10.000</v>
      </c>
      <c r="DS126" s="44" t="s">
        <v>85</v>
      </c>
      <c r="DT126" s="44" t="s">
        <v>95</v>
      </c>
      <c r="DU126" s="45">
        <v>15.52</v>
      </c>
      <c r="DV126" s="45">
        <v>15.86</v>
      </c>
      <c r="DW126" s="45">
        <v>16.18</v>
      </c>
      <c r="DX126" s="45">
        <v>16.510000000000002</v>
      </c>
      <c r="DY126" s="45">
        <v>29.27</v>
      </c>
      <c r="DZ126" s="45">
        <v>29.57</v>
      </c>
      <c r="EA126" s="45">
        <v>29.87</v>
      </c>
      <c r="EB126" s="45">
        <v>30.17</v>
      </c>
      <c r="EC126" s="45">
        <v>57.96</v>
      </c>
      <c r="ED126" s="45">
        <v>78.709999999999994</v>
      </c>
      <c r="EE126" s="45">
        <v>110.77</v>
      </c>
      <c r="EF126" s="45">
        <v>134.01</v>
      </c>
      <c r="EG126" s="45">
        <v>88.18</v>
      </c>
      <c r="EH126" s="45">
        <v>109.69</v>
      </c>
      <c r="EI126" s="45">
        <v>142.16999999999999</v>
      </c>
      <c r="EJ126" s="45">
        <v>166.53</v>
      </c>
      <c r="EL126" s="43" t="str">
        <f t="shared" si="16"/>
        <v>INFINITE 25.001 a 6.000</v>
      </c>
      <c r="EM126" s="44" t="s">
        <v>90</v>
      </c>
      <c r="EN126" s="44" t="s">
        <v>76</v>
      </c>
      <c r="EO126" s="45">
        <v>19.3</v>
      </c>
      <c r="EP126" s="45">
        <v>19.87</v>
      </c>
      <c r="EQ126" s="45">
        <v>20.02</v>
      </c>
      <c r="ER126" s="45">
        <v>20.46</v>
      </c>
      <c r="ES126" s="45">
        <v>25.1</v>
      </c>
      <c r="ET126" s="45">
        <v>28.84</v>
      </c>
      <c r="EU126" s="45">
        <v>32.25</v>
      </c>
      <c r="EV126" s="45">
        <v>40.6</v>
      </c>
      <c r="EW126" s="45">
        <v>38.06</v>
      </c>
      <c r="EX126" s="45">
        <v>43.66</v>
      </c>
      <c r="EY126" s="45">
        <v>59.96</v>
      </c>
      <c r="EZ126" s="45">
        <v>77.11</v>
      </c>
    </row>
    <row r="127" spans="4:156" x14ac:dyDescent="0.25">
      <c r="D127" s="43" t="str">
        <f t="shared" si="9"/>
        <v>INFINITE 1Kg Adicional</v>
      </c>
      <c r="E127" s="44" t="s">
        <v>85</v>
      </c>
      <c r="F127" s="44" t="s">
        <v>63</v>
      </c>
      <c r="G127" s="45">
        <v>2.0099999999999998</v>
      </c>
      <c r="H127" s="45">
        <v>2.04</v>
      </c>
      <c r="I127" s="45">
        <v>2.08</v>
      </c>
      <c r="J127" s="45">
        <v>2.12</v>
      </c>
      <c r="K127" s="45">
        <v>3.69</v>
      </c>
      <c r="L127" s="45">
        <v>3.72</v>
      </c>
      <c r="M127" s="45">
        <v>3.76</v>
      </c>
      <c r="N127" s="45">
        <v>3.8</v>
      </c>
      <c r="O127" s="45">
        <v>7.24</v>
      </c>
      <c r="P127" s="45">
        <v>9.77</v>
      </c>
      <c r="Q127" s="45">
        <v>13.75</v>
      </c>
      <c r="R127" s="45">
        <v>16.66</v>
      </c>
      <c r="S127" s="45">
        <v>9.24</v>
      </c>
      <c r="T127" s="45">
        <v>11.43</v>
      </c>
      <c r="U127" s="45">
        <v>14.83</v>
      </c>
      <c r="V127" s="45">
        <v>17.37</v>
      </c>
      <c r="W127" s="45">
        <v>10.99</v>
      </c>
      <c r="X127" s="45">
        <v>13.61</v>
      </c>
      <c r="Y127" s="45">
        <v>17.649999999999999</v>
      </c>
      <c r="Z127" s="45">
        <v>20.68</v>
      </c>
      <c r="AB127" s="43" t="str">
        <f t="shared" si="10"/>
        <v>INFINITE 26.001 a 7.000</v>
      </c>
      <c r="AC127" s="44" t="s">
        <v>90</v>
      </c>
      <c r="AD127" s="44" t="s">
        <v>82</v>
      </c>
      <c r="AE127" s="45">
        <v>20.38</v>
      </c>
      <c r="AF127" s="45">
        <v>21.24</v>
      </c>
      <c r="AG127" s="45">
        <v>21.47</v>
      </c>
      <c r="AH127" s="45">
        <v>21.68</v>
      </c>
      <c r="AI127" s="45">
        <v>27.79</v>
      </c>
      <c r="AJ127" s="45">
        <v>31.96</v>
      </c>
      <c r="AK127" s="45">
        <v>36.47</v>
      </c>
      <c r="AL127" s="45">
        <v>45.16</v>
      </c>
      <c r="AM127" s="45">
        <v>35.08</v>
      </c>
      <c r="AN127" s="45">
        <v>40.26</v>
      </c>
      <c r="AO127" s="45">
        <v>54.53</v>
      </c>
      <c r="AP127" s="45">
        <v>69.97</v>
      </c>
      <c r="AQ127" s="45">
        <v>40.79</v>
      </c>
      <c r="AR127" s="45">
        <v>46.81</v>
      </c>
      <c r="AS127" s="45">
        <v>63.4</v>
      </c>
      <c r="AT127" s="45">
        <v>81.37</v>
      </c>
      <c r="BP127" s="43" t="str">
        <f t="shared" si="11"/>
        <v>INFINITE 1Kg Adicional</v>
      </c>
      <c r="BQ127" s="44" t="s">
        <v>85</v>
      </c>
      <c r="BR127" s="44" t="s">
        <v>63</v>
      </c>
      <c r="BS127" s="45">
        <v>5.65</v>
      </c>
      <c r="BT127" s="45">
        <v>5.77</v>
      </c>
      <c r="BU127" s="45">
        <v>5.89</v>
      </c>
      <c r="BV127" s="45">
        <v>6.01</v>
      </c>
      <c r="BW127" s="45">
        <v>6.39</v>
      </c>
      <c r="BX127" s="45">
        <v>6.45</v>
      </c>
      <c r="BY127" s="45">
        <v>6.52</v>
      </c>
      <c r="BZ127" s="45">
        <v>6.58</v>
      </c>
      <c r="CA127" s="45">
        <v>13.07</v>
      </c>
      <c r="CB127" s="45">
        <v>20.04</v>
      </c>
      <c r="CC127" s="45">
        <v>24.28</v>
      </c>
      <c r="CD127" s="45">
        <v>28.53</v>
      </c>
      <c r="CE127" s="45">
        <v>16.350000000000001</v>
      </c>
      <c r="CF127" s="45">
        <v>24.53</v>
      </c>
      <c r="CG127" s="45">
        <v>29.01</v>
      </c>
      <c r="CH127" s="45">
        <v>33.51</v>
      </c>
      <c r="CI127" s="45">
        <v>19.47</v>
      </c>
      <c r="CJ127" s="45">
        <v>29.2</v>
      </c>
      <c r="CK127" s="45">
        <v>34.54</v>
      </c>
      <c r="CL127" s="45">
        <v>39.880000000000003</v>
      </c>
      <c r="CZ127" s="43" t="str">
        <f t="shared" si="13"/>
        <v>INFINITE 25.001 a 6.000</v>
      </c>
      <c r="DA127" s="44" t="s">
        <v>90</v>
      </c>
      <c r="DB127" s="46" t="s">
        <v>76</v>
      </c>
      <c r="DC127" s="45">
        <v>24.13</v>
      </c>
      <c r="DD127" s="45">
        <v>24.62</v>
      </c>
      <c r="DE127" s="45">
        <v>25.15</v>
      </c>
      <c r="DG127" s="43" t="str">
        <f t="shared" si="14"/>
        <v>DIAMANTE 4Coleta no mesmo dia4210-211 a 20</v>
      </c>
      <c r="DH127" s="43" t="s">
        <v>81</v>
      </c>
      <c r="DI127" s="70" t="s">
        <v>71</v>
      </c>
      <c r="DJ127" s="69" t="s">
        <v>72</v>
      </c>
      <c r="DK127" s="61" t="s">
        <v>73</v>
      </c>
      <c r="DL127" s="25" t="s">
        <v>74</v>
      </c>
      <c r="DR127" s="43" t="str">
        <f t="shared" si="15"/>
        <v>INFINITE 1Kg Adicional</v>
      </c>
      <c r="DS127" s="44" t="s">
        <v>85</v>
      </c>
      <c r="DT127" s="44" t="s">
        <v>63</v>
      </c>
      <c r="DU127" s="45">
        <v>2.0099999999999998</v>
      </c>
      <c r="DV127" s="45">
        <v>2.04</v>
      </c>
      <c r="DW127" s="45">
        <v>2.08</v>
      </c>
      <c r="DX127" s="45">
        <v>2.12</v>
      </c>
      <c r="DY127" s="45">
        <v>3.69</v>
      </c>
      <c r="DZ127" s="45">
        <v>3.72</v>
      </c>
      <c r="EA127" s="45">
        <v>3.76</v>
      </c>
      <c r="EB127" s="45">
        <v>3.8</v>
      </c>
      <c r="EC127" s="45">
        <v>7.24</v>
      </c>
      <c r="ED127" s="45">
        <v>9.77</v>
      </c>
      <c r="EE127" s="45">
        <v>13.75</v>
      </c>
      <c r="EF127" s="45">
        <v>16.66</v>
      </c>
      <c r="EG127" s="45">
        <v>10.99</v>
      </c>
      <c r="EH127" s="45">
        <v>13.61</v>
      </c>
      <c r="EI127" s="45">
        <v>17.649999999999999</v>
      </c>
      <c r="EJ127" s="45">
        <v>20.68</v>
      </c>
      <c r="EL127" s="43" t="str">
        <f t="shared" si="16"/>
        <v>INFINITE 26.001 a 7.000</v>
      </c>
      <c r="EM127" s="44" t="s">
        <v>90</v>
      </c>
      <c r="EN127" s="44" t="s">
        <v>82</v>
      </c>
      <c r="EO127" s="45">
        <v>20.38</v>
      </c>
      <c r="EP127" s="45">
        <v>20.96</v>
      </c>
      <c r="EQ127" s="45">
        <v>21.13</v>
      </c>
      <c r="ER127" s="45">
        <v>21.61</v>
      </c>
      <c r="ES127" s="45">
        <v>27.71</v>
      </c>
      <c r="ET127" s="45">
        <v>31.83</v>
      </c>
      <c r="EU127" s="45">
        <v>35.54</v>
      </c>
      <c r="EV127" s="45">
        <v>44.8</v>
      </c>
      <c r="EW127" s="45">
        <v>40.67</v>
      </c>
      <c r="EX127" s="45">
        <v>46.64</v>
      </c>
      <c r="EY127" s="45">
        <v>63.4</v>
      </c>
      <c r="EZ127" s="45">
        <v>81.37</v>
      </c>
    </row>
    <row r="128" spans="4:156" x14ac:dyDescent="0.25">
      <c r="D128" s="43" t="str">
        <f t="shared" si="9"/>
        <v>Peso (g)</v>
      </c>
      <c r="F128" s="44" t="s">
        <v>32</v>
      </c>
      <c r="G128" s="45" t="s">
        <v>12</v>
      </c>
      <c r="H128" s="45" t="s">
        <v>13</v>
      </c>
      <c r="I128" s="45" t="s">
        <v>14</v>
      </c>
      <c r="J128" s="45" t="s">
        <v>15</v>
      </c>
      <c r="K128" s="45" t="s">
        <v>16</v>
      </c>
      <c r="L128" s="45" t="s">
        <v>17</v>
      </c>
      <c r="M128" s="45" t="s">
        <v>18</v>
      </c>
      <c r="N128" s="45" t="s">
        <v>19</v>
      </c>
      <c r="O128" s="45" t="s">
        <v>20</v>
      </c>
      <c r="P128" s="45" t="s">
        <v>21</v>
      </c>
      <c r="Q128" s="45" t="s">
        <v>22</v>
      </c>
      <c r="R128" s="45" t="s">
        <v>23</v>
      </c>
      <c r="S128" s="45" t="s">
        <v>24</v>
      </c>
      <c r="T128" s="45" t="s">
        <v>25</v>
      </c>
      <c r="U128" s="45" t="s">
        <v>26</v>
      </c>
      <c r="V128" s="45" t="s">
        <v>27</v>
      </c>
      <c r="W128" s="45" t="s">
        <v>28</v>
      </c>
      <c r="X128" s="45" t="s">
        <v>29</v>
      </c>
      <c r="Y128" s="45" t="s">
        <v>30</v>
      </c>
      <c r="Z128" s="45" t="s">
        <v>31</v>
      </c>
      <c r="AB128" s="43" t="str">
        <f t="shared" si="10"/>
        <v>INFINITE 27.001 a 8.000</v>
      </c>
      <c r="AC128" s="44" t="s">
        <v>90</v>
      </c>
      <c r="AD128" s="44" t="s">
        <v>86</v>
      </c>
      <c r="AE128" s="45">
        <v>21.41</v>
      </c>
      <c r="AF128" s="45">
        <v>22.33</v>
      </c>
      <c r="AG128" s="45">
        <v>22.55</v>
      </c>
      <c r="AH128" s="45">
        <v>22.79</v>
      </c>
      <c r="AI128" s="45">
        <v>30.27</v>
      </c>
      <c r="AJ128" s="45">
        <v>34.81</v>
      </c>
      <c r="AK128" s="45">
        <v>39.72</v>
      </c>
      <c r="AL128" s="45">
        <v>49.18</v>
      </c>
      <c r="AM128" s="45">
        <v>45.2</v>
      </c>
      <c r="AN128" s="45">
        <v>50.7</v>
      </c>
      <c r="AO128" s="45">
        <v>65.319999999999993</v>
      </c>
      <c r="AP128" s="45">
        <v>81.44</v>
      </c>
      <c r="AQ128" s="45">
        <v>52.56</v>
      </c>
      <c r="AR128" s="45">
        <v>58.96</v>
      </c>
      <c r="AS128" s="45">
        <v>75.95</v>
      </c>
      <c r="AT128" s="45">
        <v>94.7</v>
      </c>
      <c r="BP128" s="43" t="str">
        <f t="shared" si="11"/>
        <v>Peso (g)</v>
      </c>
      <c r="BR128" s="44" t="s">
        <v>32</v>
      </c>
      <c r="BS128" s="45" t="s">
        <v>12</v>
      </c>
      <c r="BT128" s="45" t="s">
        <v>13</v>
      </c>
      <c r="BU128" s="45" t="s">
        <v>14</v>
      </c>
      <c r="BV128" s="45" t="s">
        <v>15</v>
      </c>
      <c r="BW128" s="45" t="s">
        <v>16</v>
      </c>
      <c r="BX128" s="45" t="s">
        <v>17</v>
      </c>
      <c r="BY128" s="45" t="s">
        <v>18</v>
      </c>
      <c r="BZ128" s="45" t="s">
        <v>19</v>
      </c>
      <c r="CA128" s="45" t="s">
        <v>20</v>
      </c>
      <c r="CB128" s="45" t="s">
        <v>21</v>
      </c>
      <c r="CC128" s="45" t="s">
        <v>22</v>
      </c>
      <c r="CD128" s="45" t="s">
        <v>23</v>
      </c>
      <c r="CE128" s="45" t="s">
        <v>24</v>
      </c>
      <c r="CF128" s="45" t="s">
        <v>25</v>
      </c>
      <c r="CG128" s="45" t="s">
        <v>26</v>
      </c>
      <c r="CH128" s="45" t="s">
        <v>27</v>
      </c>
      <c r="CI128" s="45" t="s">
        <v>28</v>
      </c>
      <c r="CJ128" s="45" t="s">
        <v>29</v>
      </c>
      <c r="CK128" s="45" t="s">
        <v>30</v>
      </c>
      <c r="CL128" s="45" t="s">
        <v>31</v>
      </c>
      <c r="CZ128" s="43" t="str">
        <f t="shared" si="13"/>
        <v>INFINITE 26.001 a 7.000</v>
      </c>
      <c r="DA128" s="44" t="s">
        <v>90</v>
      </c>
      <c r="DB128" s="46" t="s">
        <v>82</v>
      </c>
      <c r="DC128" s="45">
        <v>28.69</v>
      </c>
      <c r="DD128" s="45">
        <v>29.28</v>
      </c>
      <c r="DE128" s="45">
        <v>29.9</v>
      </c>
      <c r="DG128" s="43" t="str">
        <f t="shared" si="14"/>
        <v>DIAMANTE 4Coleta no mesmo dia4210-221 a 30</v>
      </c>
      <c r="DH128" s="43" t="s">
        <v>81</v>
      </c>
      <c r="DI128" s="70" t="s">
        <v>71</v>
      </c>
      <c r="DJ128" s="69" t="s">
        <v>72</v>
      </c>
      <c r="DK128" s="59" t="s">
        <v>77</v>
      </c>
      <c r="DL128" s="22" t="s">
        <v>78</v>
      </c>
      <c r="DR128" s="43" t="str">
        <f t="shared" si="15"/>
        <v>Peso (g)</v>
      </c>
      <c r="DS128" s="44"/>
      <c r="DT128" s="44" t="s">
        <v>32</v>
      </c>
      <c r="DU128" s="45" t="s">
        <v>12</v>
      </c>
      <c r="DV128" s="45" t="s">
        <v>13</v>
      </c>
      <c r="DW128" s="45" t="s">
        <v>14</v>
      </c>
      <c r="DX128" s="45" t="s">
        <v>15</v>
      </c>
      <c r="DY128" s="45" t="s">
        <v>16</v>
      </c>
      <c r="DZ128" s="45" t="s">
        <v>17</v>
      </c>
      <c r="EA128" s="45" t="s">
        <v>18</v>
      </c>
      <c r="EB128" s="45" t="s">
        <v>19</v>
      </c>
      <c r="EC128" s="45" t="s">
        <v>20</v>
      </c>
      <c r="ED128" s="45" t="s">
        <v>21</v>
      </c>
      <c r="EE128" s="45" t="s">
        <v>22</v>
      </c>
      <c r="EF128" s="45" t="s">
        <v>23</v>
      </c>
      <c r="EG128" s="45" t="s">
        <v>24</v>
      </c>
      <c r="EH128" s="45" t="s">
        <v>25</v>
      </c>
      <c r="EI128" s="45" t="s">
        <v>26</v>
      </c>
      <c r="EJ128" s="45" t="s">
        <v>27</v>
      </c>
      <c r="EL128" s="43" t="str">
        <f t="shared" si="16"/>
        <v>INFINITE 27.001 a 8.000</v>
      </c>
      <c r="EM128" s="44" t="s">
        <v>90</v>
      </c>
      <c r="EN128" s="44" t="s">
        <v>86</v>
      </c>
      <c r="EO128" s="45">
        <v>21.41</v>
      </c>
      <c r="EP128" s="45">
        <v>22.12</v>
      </c>
      <c r="EQ128" s="45">
        <v>22.3</v>
      </c>
      <c r="ER128" s="45">
        <v>22.74</v>
      </c>
      <c r="ES128" s="45">
        <v>30.21</v>
      </c>
      <c r="ET128" s="45">
        <v>34.71</v>
      </c>
      <c r="EU128" s="45">
        <v>39.020000000000003</v>
      </c>
      <c r="EV128" s="45">
        <v>48.91</v>
      </c>
      <c r="EW128" s="45">
        <v>52.45</v>
      </c>
      <c r="EX128" s="45">
        <v>58.82</v>
      </c>
      <c r="EY128" s="45">
        <v>75.95</v>
      </c>
      <c r="EZ128" s="45">
        <v>94.7</v>
      </c>
    </row>
    <row r="129" spans="4:156" x14ac:dyDescent="0.25">
      <c r="D129" s="43" t="str">
        <f t="shared" si="9"/>
        <v>INFINITE 20 a 300</v>
      </c>
      <c r="E129" s="44" t="s">
        <v>90</v>
      </c>
      <c r="F129" s="44" t="s">
        <v>40</v>
      </c>
      <c r="G129" s="45">
        <v>6.38</v>
      </c>
      <c r="H129" s="45">
        <v>6.52</v>
      </c>
      <c r="I129" s="45">
        <v>6.65</v>
      </c>
      <c r="J129" s="45">
        <v>6.79</v>
      </c>
      <c r="K129" s="45">
        <v>12.52</v>
      </c>
      <c r="L129" s="45">
        <v>12.8</v>
      </c>
      <c r="M129" s="45">
        <v>13.08</v>
      </c>
      <c r="N129" s="45">
        <v>13.91</v>
      </c>
      <c r="O129" s="45">
        <v>19.02</v>
      </c>
      <c r="P129" s="45">
        <v>26.63</v>
      </c>
      <c r="Q129" s="45">
        <v>34.229999999999997</v>
      </c>
      <c r="R129" s="45">
        <v>39.94</v>
      </c>
      <c r="S129" s="45">
        <v>25.32</v>
      </c>
      <c r="T129" s="45">
        <v>32.35</v>
      </c>
      <c r="U129" s="45">
        <v>39.04</v>
      </c>
      <c r="V129" s="45">
        <v>44.77</v>
      </c>
      <c r="W129" s="45">
        <v>30.15</v>
      </c>
      <c r="X129" s="45">
        <v>38.5</v>
      </c>
      <c r="Y129" s="45">
        <v>46.47</v>
      </c>
      <c r="Z129" s="45">
        <v>53.3</v>
      </c>
      <c r="AB129" s="43" t="str">
        <f t="shared" si="10"/>
        <v>INFINITE 28.001 a 9.000</v>
      </c>
      <c r="AC129" s="44" t="s">
        <v>90</v>
      </c>
      <c r="AD129" s="44" t="s">
        <v>91</v>
      </c>
      <c r="AE129" s="45">
        <v>22.04</v>
      </c>
      <c r="AF129" s="45">
        <v>22.98</v>
      </c>
      <c r="AG129" s="45">
        <v>23.22</v>
      </c>
      <c r="AH129" s="45">
        <v>23.45</v>
      </c>
      <c r="AI129" s="45">
        <v>31.76</v>
      </c>
      <c r="AJ129" s="45">
        <v>36.53</v>
      </c>
      <c r="AK129" s="45">
        <v>41.69</v>
      </c>
      <c r="AL129" s="45">
        <v>51.62</v>
      </c>
      <c r="AM129" s="45">
        <v>46.48</v>
      </c>
      <c r="AN129" s="45">
        <v>52.17</v>
      </c>
      <c r="AO129" s="45">
        <v>66.989999999999995</v>
      </c>
      <c r="AP129" s="45">
        <v>83.52</v>
      </c>
      <c r="AQ129" s="45">
        <v>54.05</v>
      </c>
      <c r="AR129" s="45">
        <v>60.67</v>
      </c>
      <c r="AS129" s="45">
        <v>77.900000000000006</v>
      </c>
      <c r="AT129" s="45">
        <v>97.11</v>
      </c>
      <c r="BP129" s="43" t="str">
        <f t="shared" si="11"/>
        <v>INFINITE 20 a 300</v>
      </c>
      <c r="BQ129" s="44" t="s">
        <v>90</v>
      </c>
      <c r="BR129" s="44" t="s">
        <v>40</v>
      </c>
      <c r="BS129" s="45">
        <v>25.2</v>
      </c>
      <c r="BT129" s="45">
        <v>25.74</v>
      </c>
      <c r="BU129" s="45">
        <v>26.27</v>
      </c>
      <c r="BV129" s="45">
        <v>26.81</v>
      </c>
      <c r="BW129" s="45">
        <v>27.95</v>
      </c>
      <c r="BX129" s="45">
        <v>28.24</v>
      </c>
      <c r="BY129" s="45">
        <v>28.53</v>
      </c>
      <c r="BZ129" s="45">
        <v>28.81</v>
      </c>
      <c r="CA129" s="45">
        <v>40.74</v>
      </c>
      <c r="CB129" s="45">
        <v>63.26</v>
      </c>
      <c r="CC129" s="45">
        <v>76.95</v>
      </c>
      <c r="CD129" s="45">
        <v>90.64</v>
      </c>
      <c r="CE129" s="45">
        <v>52.41</v>
      </c>
      <c r="CF129" s="45">
        <v>69.81</v>
      </c>
      <c r="CG129" s="45">
        <v>80.91</v>
      </c>
      <c r="CH129" s="45">
        <v>92.01</v>
      </c>
      <c r="CI129" s="45">
        <v>62.4</v>
      </c>
      <c r="CJ129" s="45">
        <v>83.11</v>
      </c>
      <c r="CK129" s="45">
        <v>96.32</v>
      </c>
      <c r="CL129" s="45">
        <v>109.54</v>
      </c>
      <c r="CZ129" s="43" t="str">
        <f t="shared" si="13"/>
        <v>INFINITE 27.001 a 8.000</v>
      </c>
      <c r="DA129" s="44" t="s">
        <v>90</v>
      </c>
      <c r="DB129" s="46" t="s">
        <v>86</v>
      </c>
      <c r="DC129" s="45">
        <v>37.049999999999997</v>
      </c>
      <c r="DD129" s="45">
        <v>37.81</v>
      </c>
      <c r="DE129" s="45">
        <v>38.61</v>
      </c>
      <c r="DG129" s="43" t="str">
        <f t="shared" si="14"/>
        <v>DIAMANTE 4Coleta no mesmo dia4210-231 a 40</v>
      </c>
      <c r="DH129" s="43" t="s">
        <v>81</v>
      </c>
      <c r="DI129" s="70" t="s">
        <v>71</v>
      </c>
      <c r="DJ129" s="69" t="s">
        <v>72</v>
      </c>
      <c r="DK129" s="61" t="s">
        <v>83</v>
      </c>
      <c r="DL129" s="25" t="s">
        <v>78</v>
      </c>
      <c r="DR129" s="43" t="str">
        <f t="shared" si="15"/>
        <v>INFINITE 20 a 300</v>
      </c>
      <c r="DS129" s="44" t="s">
        <v>90</v>
      </c>
      <c r="DT129" s="44" t="s">
        <v>40</v>
      </c>
      <c r="DU129" s="45">
        <v>6.24</v>
      </c>
      <c r="DV129" s="45">
        <v>6.38</v>
      </c>
      <c r="DW129" s="45">
        <v>6.5</v>
      </c>
      <c r="DX129" s="45">
        <v>6.65</v>
      </c>
      <c r="DY129" s="45">
        <v>12.41</v>
      </c>
      <c r="DZ129" s="45">
        <v>12.68</v>
      </c>
      <c r="EA129" s="45">
        <v>12.95</v>
      </c>
      <c r="EB129" s="45">
        <v>13.78</v>
      </c>
      <c r="EC129" s="45">
        <v>18.940000000000001</v>
      </c>
      <c r="ED129" s="45">
        <v>26.61</v>
      </c>
      <c r="EE129" s="45">
        <v>34.22</v>
      </c>
      <c r="EF129" s="45">
        <v>39.9</v>
      </c>
      <c r="EG129" s="45">
        <v>30.05</v>
      </c>
      <c r="EH129" s="45">
        <v>38.47</v>
      </c>
      <c r="EI129" s="45">
        <v>46.45</v>
      </c>
      <c r="EJ129" s="45">
        <v>53.25</v>
      </c>
      <c r="EL129" s="43" t="str">
        <f t="shared" si="16"/>
        <v>INFINITE 28.001 a 9.000</v>
      </c>
      <c r="EM129" s="44" t="s">
        <v>90</v>
      </c>
      <c r="EN129" s="44" t="s">
        <v>91</v>
      </c>
      <c r="EO129" s="45">
        <v>22.04</v>
      </c>
      <c r="EP129" s="45">
        <v>22.74</v>
      </c>
      <c r="EQ129" s="45">
        <v>22.92</v>
      </c>
      <c r="ER129" s="45">
        <v>23.39</v>
      </c>
      <c r="ES129" s="45">
        <v>31.69</v>
      </c>
      <c r="ET129" s="45">
        <v>36.409999999999997</v>
      </c>
      <c r="EU129" s="45">
        <v>40.81</v>
      </c>
      <c r="EV129" s="45">
        <v>51.28</v>
      </c>
      <c r="EW129" s="45">
        <v>53.93</v>
      </c>
      <c r="EX129" s="45">
        <v>60.49</v>
      </c>
      <c r="EY129" s="45">
        <v>77.900000000000006</v>
      </c>
      <c r="EZ129" s="45">
        <v>97.11</v>
      </c>
    </row>
    <row r="130" spans="4:156" x14ac:dyDescent="0.25">
      <c r="D130" s="43" t="str">
        <f t="shared" si="9"/>
        <v>INFINITE 2301 a 500</v>
      </c>
      <c r="E130" s="44" t="s">
        <v>90</v>
      </c>
      <c r="F130" s="44" t="s">
        <v>49</v>
      </c>
      <c r="G130" s="45">
        <v>7.14</v>
      </c>
      <c r="H130" s="45">
        <v>7.29</v>
      </c>
      <c r="I130" s="45">
        <v>7.45</v>
      </c>
      <c r="J130" s="45">
        <v>7.6</v>
      </c>
      <c r="K130" s="45">
        <v>12.98</v>
      </c>
      <c r="L130" s="45">
        <v>13.26</v>
      </c>
      <c r="M130" s="45">
        <v>13.55</v>
      </c>
      <c r="N130" s="45">
        <v>14.42</v>
      </c>
      <c r="O130" s="45">
        <v>19.82</v>
      </c>
      <c r="P130" s="45">
        <v>27.75</v>
      </c>
      <c r="Q130" s="45">
        <v>35.659999999999997</v>
      </c>
      <c r="R130" s="45">
        <v>41.6</v>
      </c>
      <c r="S130" s="45">
        <v>25.99</v>
      </c>
      <c r="T130" s="45">
        <v>33.28</v>
      </c>
      <c r="U130" s="45">
        <v>40.24</v>
      </c>
      <c r="V130" s="45">
        <v>46.16</v>
      </c>
      <c r="W130" s="45">
        <v>30.94</v>
      </c>
      <c r="X130" s="45">
        <v>39.61</v>
      </c>
      <c r="Y130" s="45">
        <v>47.9</v>
      </c>
      <c r="Z130" s="45">
        <v>54.96</v>
      </c>
      <c r="AB130" s="43" t="str">
        <f t="shared" si="10"/>
        <v>INFINITE 29.001 a 10.000</v>
      </c>
      <c r="AC130" s="44" t="s">
        <v>90</v>
      </c>
      <c r="AD130" s="44" t="s">
        <v>95</v>
      </c>
      <c r="AE130" s="45">
        <v>22.48</v>
      </c>
      <c r="AF130" s="45">
        <v>23.44</v>
      </c>
      <c r="AG130" s="45">
        <v>23.67</v>
      </c>
      <c r="AH130" s="45">
        <v>23.91</v>
      </c>
      <c r="AI130" s="45">
        <v>32.82</v>
      </c>
      <c r="AJ130" s="45">
        <v>37.75</v>
      </c>
      <c r="AK130" s="45">
        <v>43.09</v>
      </c>
      <c r="AL130" s="45">
        <v>53.35</v>
      </c>
      <c r="AM130" s="45">
        <v>47.39</v>
      </c>
      <c r="AN130" s="45">
        <v>53.23</v>
      </c>
      <c r="AO130" s="45">
        <v>68.2</v>
      </c>
      <c r="AP130" s="45">
        <v>85.01</v>
      </c>
      <c r="AQ130" s="45">
        <v>55.11</v>
      </c>
      <c r="AR130" s="45">
        <v>61.9</v>
      </c>
      <c r="AS130" s="45">
        <v>79.3</v>
      </c>
      <c r="AT130" s="45">
        <v>98.85</v>
      </c>
      <c r="BP130" s="43" t="str">
        <f t="shared" si="11"/>
        <v>INFINITE 2301 a 500</v>
      </c>
      <c r="BQ130" s="44" t="s">
        <v>90</v>
      </c>
      <c r="BR130" s="44" t="s">
        <v>49</v>
      </c>
      <c r="BS130" s="45">
        <v>26.1</v>
      </c>
      <c r="BT130" s="45">
        <v>26.66</v>
      </c>
      <c r="BU130" s="45">
        <v>27.21</v>
      </c>
      <c r="BV130" s="45">
        <v>27.77</v>
      </c>
      <c r="BW130" s="45">
        <v>29.57</v>
      </c>
      <c r="BX130" s="45">
        <v>29.87</v>
      </c>
      <c r="BY130" s="45">
        <v>30.18</v>
      </c>
      <c r="BZ130" s="45">
        <v>30.49</v>
      </c>
      <c r="CA130" s="45">
        <v>43.51</v>
      </c>
      <c r="CB130" s="45">
        <v>66.5</v>
      </c>
      <c r="CC130" s="45">
        <v>80.930000000000007</v>
      </c>
      <c r="CD130" s="45">
        <v>95.37</v>
      </c>
      <c r="CE130" s="45">
        <v>54.26</v>
      </c>
      <c r="CF130" s="45">
        <v>71.09</v>
      </c>
      <c r="CG130" s="45">
        <v>82.42</v>
      </c>
      <c r="CH130" s="45">
        <v>93.73</v>
      </c>
      <c r="CI130" s="45">
        <v>64.59</v>
      </c>
      <c r="CJ130" s="45">
        <v>84.63</v>
      </c>
      <c r="CK130" s="45">
        <v>98.11</v>
      </c>
      <c r="CL130" s="45">
        <v>111.59</v>
      </c>
      <c r="CZ130" s="43" t="str">
        <f t="shared" si="13"/>
        <v>INFINITE 28.001 a 9.000</v>
      </c>
      <c r="DA130" s="44" t="s">
        <v>90</v>
      </c>
      <c r="DB130" s="46" t="s">
        <v>91</v>
      </c>
      <c r="DC130" s="45">
        <v>47.88</v>
      </c>
      <c r="DD130" s="45">
        <v>48.87</v>
      </c>
      <c r="DE130" s="45">
        <v>49.89</v>
      </c>
      <c r="DG130" s="43" t="str">
        <f t="shared" si="14"/>
        <v>DIAMANTE 4Coleta no mesmo dia4210-241 a 50</v>
      </c>
      <c r="DH130" s="43" t="s">
        <v>81</v>
      </c>
      <c r="DI130" s="70" t="s">
        <v>71</v>
      </c>
      <c r="DJ130" s="69" t="s">
        <v>72</v>
      </c>
      <c r="DK130" s="59" t="s">
        <v>87</v>
      </c>
      <c r="DL130" s="22" t="s">
        <v>88</v>
      </c>
      <c r="DR130" s="43" t="str">
        <f t="shared" si="15"/>
        <v>INFINITE 2301 a 500</v>
      </c>
      <c r="DS130" s="44" t="s">
        <v>90</v>
      </c>
      <c r="DT130" s="44" t="s">
        <v>49</v>
      </c>
      <c r="DU130" s="45">
        <v>7.13</v>
      </c>
      <c r="DV130" s="45">
        <v>7.28</v>
      </c>
      <c r="DW130" s="45">
        <v>7.44</v>
      </c>
      <c r="DX130" s="45">
        <v>7.58</v>
      </c>
      <c r="DY130" s="45">
        <v>12.97</v>
      </c>
      <c r="DZ130" s="45">
        <v>13.25</v>
      </c>
      <c r="EA130" s="45">
        <v>13.54</v>
      </c>
      <c r="EB130" s="45">
        <v>14.41</v>
      </c>
      <c r="EC130" s="45">
        <v>19.809999999999999</v>
      </c>
      <c r="ED130" s="45">
        <v>27.75</v>
      </c>
      <c r="EE130" s="45">
        <v>35.659999999999997</v>
      </c>
      <c r="EF130" s="45">
        <v>41.6</v>
      </c>
      <c r="EG130" s="45">
        <v>30.94</v>
      </c>
      <c r="EH130" s="45">
        <v>39.61</v>
      </c>
      <c r="EI130" s="45">
        <v>47.9</v>
      </c>
      <c r="EJ130" s="45">
        <v>54.95</v>
      </c>
      <c r="EL130" s="43" t="str">
        <f t="shared" si="16"/>
        <v>INFINITE 29.001 a 10.000</v>
      </c>
      <c r="EM130" s="44" t="s">
        <v>90</v>
      </c>
      <c r="EN130" s="44" t="s">
        <v>95</v>
      </c>
      <c r="EO130" s="45">
        <v>22.48</v>
      </c>
      <c r="EP130" s="45">
        <v>23.16</v>
      </c>
      <c r="EQ130" s="45">
        <v>23.32</v>
      </c>
      <c r="ER130" s="45">
        <v>23.84</v>
      </c>
      <c r="ES130" s="45">
        <v>32.74</v>
      </c>
      <c r="ET130" s="45">
        <v>37.61</v>
      </c>
      <c r="EU130" s="45">
        <v>42.08</v>
      </c>
      <c r="EV130" s="45">
        <v>52.96</v>
      </c>
      <c r="EW130" s="45">
        <v>54.97</v>
      </c>
      <c r="EX130" s="45">
        <v>61.7</v>
      </c>
      <c r="EY130" s="45">
        <v>79.3</v>
      </c>
      <c r="EZ130" s="45">
        <v>98.85</v>
      </c>
    </row>
    <row r="131" spans="4:156" x14ac:dyDescent="0.25">
      <c r="D131" s="43" t="str">
        <f t="shared" si="9"/>
        <v>INFINITE 2501 a 1.000</v>
      </c>
      <c r="E131" s="44" t="s">
        <v>90</v>
      </c>
      <c r="F131" s="44" t="s">
        <v>50</v>
      </c>
      <c r="G131" s="45">
        <v>7.66</v>
      </c>
      <c r="H131" s="45">
        <v>7.82</v>
      </c>
      <c r="I131" s="45">
        <v>7.98</v>
      </c>
      <c r="J131" s="45">
        <v>8.15</v>
      </c>
      <c r="K131" s="45">
        <v>14.47</v>
      </c>
      <c r="L131" s="45">
        <v>14.63</v>
      </c>
      <c r="M131" s="45">
        <v>14.78</v>
      </c>
      <c r="N131" s="45">
        <v>14.92</v>
      </c>
      <c r="O131" s="45">
        <v>20.61</v>
      </c>
      <c r="P131" s="45">
        <v>28.87</v>
      </c>
      <c r="Q131" s="45">
        <v>37.11</v>
      </c>
      <c r="R131" s="45">
        <v>43.3</v>
      </c>
      <c r="S131" s="45">
        <v>26.67</v>
      </c>
      <c r="T131" s="45">
        <v>34.22</v>
      </c>
      <c r="U131" s="45">
        <v>41.44</v>
      </c>
      <c r="V131" s="45">
        <v>47.56</v>
      </c>
      <c r="W131" s="45">
        <v>31.74</v>
      </c>
      <c r="X131" s="45">
        <v>40.729999999999997</v>
      </c>
      <c r="Y131" s="45">
        <v>49.34</v>
      </c>
      <c r="Z131" s="45">
        <v>56.63</v>
      </c>
      <c r="AB131" s="43" t="str">
        <f t="shared" si="10"/>
        <v>INFINITE 2Kg Adicional</v>
      </c>
      <c r="AC131" s="44" t="s">
        <v>90</v>
      </c>
      <c r="AD131" s="44" t="s">
        <v>63</v>
      </c>
      <c r="AE131" s="45">
        <v>2.78</v>
      </c>
      <c r="AF131" s="45">
        <v>2.9</v>
      </c>
      <c r="AG131" s="45">
        <v>2.93</v>
      </c>
      <c r="AH131" s="45">
        <v>2.97</v>
      </c>
      <c r="AI131" s="45">
        <v>4.07</v>
      </c>
      <c r="AJ131" s="45">
        <v>4.68</v>
      </c>
      <c r="AK131" s="45">
        <v>5.35</v>
      </c>
      <c r="AL131" s="45">
        <v>6.62</v>
      </c>
      <c r="AM131" s="45">
        <v>5.88</v>
      </c>
      <c r="AN131" s="45">
        <v>6.61</v>
      </c>
      <c r="AO131" s="45">
        <v>8.4600000000000009</v>
      </c>
      <c r="AP131" s="45">
        <v>10.54</v>
      </c>
      <c r="AQ131" s="45">
        <v>6.83</v>
      </c>
      <c r="AR131" s="45">
        <v>7.68</v>
      </c>
      <c r="AS131" s="45">
        <v>9.84</v>
      </c>
      <c r="AT131" s="45">
        <v>12.25</v>
      </c>
      <c r="BP131" s="43" t="str">
        <f t="shared" si="11"/>
        <v>INFINITE 2501 a 1.000</v>
      </c>
      <c r="BQ131" s="44" t="s">
        <v>90</v>
      </c>
      <c r="BR131" s="44" t="s">
        <v>50</v>
      </c>
      <c r="BS131" s="45">
        <v>26.99</v>
      </c>
      <c r="BT131" s="45">
        <v>27.57</v>
      </c>
      <c r="BU131" s="45">
        <v>28.14</v>
      </c>
      <c r="BV131" s="45">
        <v>28.72</v>
      </c>
      <c r="BW131" s="45">
        <v>31.19</v>
      </c>
      <c r="BX131" s="45">
        <v>31.51</v>
      </c>
      <c r="BY131" s="45">
        <v>31.83</v>
      </c>
      <c r="BZ131" s="45">
        <v>32.15</v>
      </c>
      <c r="CA131" s="45">
        <v>46.27</v>
      </c>
      <c r="CB131" s="45">
        <v>69.75</v>
      </c>
      <c r="CC131" s="45">
        <v>84.92</v>
      </c>
      <c r="CD131" s="45">
        <v>100.09</v>
      </c>
      <c r="CE131" s="45">
        <v>56.1</v>
      </c>
      <c r="CF131" s="45">
        <v>72.37</v>
      </c>
      <c r="CG131" s="45">
        <v>83.92</v>
      </c>
      <c r="CH131" s="45">
        <v>95.46</v>
      </c>
      <c r="CI131" s="45">
        <v>66.790000000000006</v>
      </c>
      <c r="CJ131" s="45">
        <v>86.16</v>
      </c>
      <c r="CK131" s="45">
        <v>99.9</v>
      </c>
      <c r="CL131" s="45">
        <v>113.64</v>
      </c>
      <c r="CZ131" s="43" t="str">
        <f t="shared" si="13"/>
        <v>INFINITE 29.001 a 10.000</v>
      </c>
      <c r="DA131" s="44" t="s">
        <v>90</v>
      </c>
      <c r="DB131" s="46" t="s">
        <v>95</v>
      </c>
      <c r="DC131" s="45">
        <v>61.18</v>
      </c>
      <c r="DD131" s="45">
        <v>62.44</v>
      </c>
      <c r="DE131" s="45">
        <v>63.75</v>
      </c>
      <c r="DG131" s="43" t="str">
        <f t="shared" si="14"/>
        <v>DIAMANTE 4Coleta no mesmo dia4210-251 a 60</v>
      </c>
      <c r="DH131" s="43" t="s">
        <v>81</v>
      </c>
      <c r="DI131" s="70" t="s">
        <v>71</v>
      </c>
      <c r="DJ131" s="69" t="s">
        <v>72</v>
      </c>
      <c r="DK131" s="61" t="s">
        <v>92</v>
      </c>
      <c r="DL131" s="25" t="s">
        <v>93</v>
      </c>
      <c r="DR131" s="43" t="str">
        <f t="shared" si="15"/>
        <v>INFINITE 2501 a 1.000</v>
      </c>
      <c r="DS131" s="44" t="s">
        <v>90</v>
      </c>
      <c r="DT131" s="44" t="s">
        <v>50</v>
      </c>
      <c r="DU131" s="45">
        <v>7.67</v>
      </c>
      <c r="DV131" s="45">
        <v>7.83</v>
      </c>
      <c r="DW131" s="45">
        <v>7.99</v>
      </c>
      <c r="DX131" s="45">
        <v>8.16</v>
      </c>
      <c r="DY131" s="45">
        <v>14.48</v>
      </c>
      <c r="DZ131" s="45">
        <v>14.64</v>
      </c>
      <c r="EA131" s="45">
        <v>14.79</v>
      </c>
      <c r="EB131" s="45">
        <v>14.93</v>
      </c>
      <c r="EC131" s="45">
        <v>20.62</v>
      </c>
      <c r="ED131" s="45">
        <v>28.87</v>
      </c>
      <c r="EE131" s="45">
        <v>37.11</v>
      </c>
      <c r="EF131" s="45">
        <v>43.3</v>
      </c>
      <c r="EG131" s="45">
        <v>31.75</v>
      </c>
      <c r="EH131" s="45">
        <v>40.729999999999997</v>
      </c>
      <c r="EI131" s="45">
        <v>49.34</v>
      </c>
      <c r="EJ131" s="45">
        <v>56.63</v>
      </c>
      <c r="EL131" s="43" t="str">
        <f t="shared" si="16"/>
        <v>INFINITE 2Kg Adicional</v>
      </c>
      <c r="EM131" s="44" t="s">
        <v>90</v>
      </c>
      <c r="EN131" s="44" t="s">
        <v>63</v>
      </c>
      <c r="EO131" s="45">
        <v>2.78</v>
      </c>
      <c r="EP131" s="45">
        <v>2.9</v>
      </c>
      <c r="EQ131" s="45">
        <v>2.93</v>
      </c>
      <c r="ER131" s="45">
        <v>2.97</v>
      </c>
      <c r="ES131" s="45">
        <v>4.07</v>
      </c>
      <c r="ET131" s="45">
        <v>4.68</v>
      </c>
      <c r="EU131" s="45">
        <v>5.35</v>
      </c>
      <c r="EV131" s="45">
        <v>6.62</v>
      </c>
      <c r="EW131" s="45">
        <v>6.83</v>
      </c>
      <c r="EX131" s="45">
        <v>7.68</v>
      </c>
      <c r="EY131" s="45">
        <v>9.84</v>
      </c>
      <c r="EZ131" s="45">
        <v>12.25</v>
      </c>
    </row>
    <row r="132" spans="4:156" x14ac:dyDescent="0.25">
      <c r="D132" s="43" t="str">
        <f t="shared" ref="D132:D195" si="18">CONCATENATE(E132,F132)</f>
        <v>INFINITE 21.001 a 2.000</v>
      </c>
      <c r="E132" s="44" t="s">
        <v>90</v>
      </c>
      <c r="F132" s="44" t="s">
        <v>55</v>
      </c>
      <c r="G132" s="45">
        <v>9.6199999999999992</v>
      </c>
      <c r="H132" s="45">
        <v>9.82</v>
      </c>
      <c r="I132" s="45">
        <v>10.029999999999999</v>
      </c>
      <c r="J132" s="45">
        <v>10.24</v>
      </c>
      <c r="K132" s="45">
        <v>15.96</v>
      </c>
      <c r="L132" s="45">
        <v>16.13</v>
      </c>
      <c r="M132" s="45">
        <v>16.29</v>
      </c>
      <c r="N132" s="45">
        <v>16.46</v>
      </c>
      <c r="O132" s="45">
        <v>24.85</v>
      </c>
      <c r="P132" s="45">
        <v>34.799999999999997</v>
      </c>
      <c r="Q132" s="45">
        <v>44.73</v>
      </c>
      <c r="R132" s="45">
        <v>52.19</v>
      </c>
      <c r="S132" s="45">
        <v>33.33</v>
      </c>
      <c r="T132" s="45">
        <v>42.32</v>
      </c>
      <c r="U132" s="45">
        <v>50.97</v>
      </c>
      <c r="V132" s="45">
        <v>58.18</v>
      </c>
      <c r="W132" s="45">
        <v>39.68</v>
      </c>
      <c r="X132" s="45">
        <v>50.37</v>
      </c>
      <c r="Y132" s="45">
        <v>60.68</v>
      </c>
      <c r="Z132" s="45">
        <v>69.260000000000005</v>
      </c>
      <c r="AB132" s="43" t="str">
        <f t="shared" ref="AB132:AB195" si="19">CONCATENATE(AC132,AD132)</f>
        <v>Peso (g)</v>
      </c>
      <c r="AD132" s="44" t="s">
        <v>32</v>
      </c>
      <c r="AE132" s="45" t="s">
        <v>16</v>
      </c>
      <c r="AF132" s="45" t="s">
        <v>17</v>
      </c>
      <c r="AG132" s="45" t="s">
        <v>18</v>
      </c>
      <c r="AH132" s="45" t="s">
        <v>19</v>
      </c>
      <c r="AI132" s="45" t="s">
        <v>20</v>
      </c>
      <c r="AJ132" s="45" t="s">
        <v>21</v>
      </c>
      <c r="AK132" s="45" t="s">
        <v>22</v>
      </c>
      <c r="AL132" s="45" t="s">
        <v>23</v>
      </c>
      <c r="AM132" s="45" t="s">
        <v>24</v>
      </c>
      <c r="AN132" s="45" t="s">
        <v>25</v>
      </c>
      <c r="AO132" s="45" t="s">
        <v>26</v>
      </c>
      <c r="AP132" s="45" t="s">
        <v>27</v>
      </c>
      <c r="AQ132" s="45" t="s">
        <v>28</v>
      </c>
      <c r="AR132" s="45" t="s">
        <v>29</v>
      </c>
      <c r="AS132" s="45" t="s">
        <v>30</v>
      </c>
      <c r="AT132" s="45" t="s">
        <v>31</v>
      </c>
      <c r="BP132" s="43" t="str">
        <f t="shared" ref="BP132:BP195" si="20">CONCATENATE(BQ132,BR132)</f>
        <v>INFINITE 21.001 a 2.000</v>
      </c>
      <c r="BQ132" s="44" t="s">
        <v>90</v>
      </c>
      <c r="BR132" s="44" t="s">
        <v>55</v>
      </c>
      <c r="BS132" s="45">
        <v>29.86</v>
      </c>
      <c r="BT132" s="45">
        <v>30.5</v>
      </c>
      <c r="BU132" s="45">
        <v>31.14</v>
      </c>
      <c r="BV132" s="45">
        <v>31.78</v>
      </c>
      <c r="BW132" s="45">
        <v>34.33</v>
      </c>
      <c r="BX132" s="45">
        <v>34.69</v>
      </c>
      <c r="BY132" s="45">
        <v>35.049999999999997</v>
      </c>
      <c r="BZ132" s="45">
        <v>35.4</v>
      </c>
      <c r="CA132" s="45">
        <v>55.43</v>
      </c>
      <c r="CB132" s="45">
        <v>83.97</v>
      </c>
      <c r="CC132" s="45">
        <v>102.43</v>
      </c>
      <c r="CD132" s="45">
        <v>120.89</v>
      </c>
      <c r="CE132" s="45">
        <v>67.569999999999993</v>
      </c>
      <c r="CF132" s="45">
        <v>91.13</v>
      </c>
      <c r="CG132" s="45">
        <v>106.6</v>
      </c>
      <c r="CH132" s="45">
        <v>122.07</v>
      </c>
      <c r="CI132" s="45">
        <v>80.430000000000007</v>
      </c>
      <c r="CJ132" s="45">
        <v>108.49</v>
      </c>
      <c r="CK132" s="45">
        <v>126.9</v>
      </c>
      <c r="CL132" s="45">
        <v>145.31</v>
      </c>
      <c r="CZ132" s="43" t="str">
        <f t="shared" ref="CZ132:CZ195" si="21">CONCATENATE(DA132,DB132)</f>
        <v>Peso (g)</v>
      </c>
      <c r="DB132" s="46" t="s">
        <v>32</v>
      </c>
      <c r="DC132" s="45" t="s">
        <v>12</v>
      </c>
      <c r="DD132" s="45" t="s">
        <v>13</v>
      </c>
      <c r="DE132" s="45" t="s">
        <v>14</v>
      </c>
      <c r="DG132" s="43" t="str">
        <f t="shared" ref="DG132:DG195" si="22">CONCATENATE(DH132,DI132,DJ132,DK132)</f>
        <v>DIAMANTE 4Coleta no mesmo dia4210-261 a 70</v>
      </c>
      <c r="DH132" s="43" t="s">
        <v>81</v>
      </c>
      <c r="DI132" s="70" t="s">
        <v>71</v>
      </c>
      <c r="DJ132" s="69" t="s">
        <v>72</v>
      </c>
      <c r="DK132" s="59" t="s">
        <v>96</v>
      </c>
      <c r="DL132" s="22" t="s">
        <v>97</v>
      </c>
      <c r="DR132" s="43" t="str">
        <f t="shared" ref="DR132:DR183" si="23">CONCATENATE(DS132,DT132)</f>
        <v>INFINITE 21.001 a 2.000</v>
      </c>
      <c r="DS132" s="44" t="s">
        <v>90</v>
      </c>
      <c r="DT132" s="44" t="s">
        <v>55</v>
      </c>
      <c r="DU132" s="45">
        <v>10.119999999999999</v>
      </c>
      <c r="DV132" s="45">
        <v>10.34</v>
      </c>
      <c r="DW132" s="45">
        <v>10.56</v>
      </c>
      <c r="DX132" s="45">
        <v>10.78</v>
      </c>
      <c r="DY132" s="45">
        <v>16.329999999999998</v>
      </c>
      <c r="DZ132" s="45">
        <v>16.5</v>
      </c>
      <c r="EA132" s="45">
        <v>16.66</v>
      </c>
      <c r="EB132" s="45">
        <v>16.84</v>
      </c>
      <c r="EC132" s="45">
        <v>25.11</v>
      </c>
      <c r="ED132" s="45">
        <v>34.85</v>
      </c>
      <c r="EE132" s="45">
        <v>44.8</v>
      </c>
      <c r="EF132" s="45">
        <v>52.32</v>
      </c>
      <c r="EG132" s="45">
        <v>39.99</v>
      </c>
      <c r="EH132" s="45">
        <v>50.48</v>
      </c>
      <c r="EI132" s="45">
        <v>60.77</v>
      </c>
      <c r="EJ132" s="45">
        <v>69.42</v>
      </c>
      <c r="EL132" s="43" t="str">
        <f t="shared" ref="EL132:EL170" si="24">CONCATENATE(EM132,EN132)</f>
        <v>Peso (g)</v>
      </c>
      <c r="EN132" s="44" t="s">
        <v>32</v>
      </c>
      <c r="EO132" s="45" t="s">
        <v>16</v>
      </c>
      <c r="EP132" s="45" t="s">
        <v>17</v>
      </c>
      <c r="EQ132" s="45" t="s">
        <v>18</v>
      </c>
      <c r="ER132" s="45" t="s">
        <v>19</v>
      </c>
      <c r="ES132" s="45" t="s">
        <v>20</v>
      </c>
      <c r="ET132" s="45" t="s">
        <v>21</v>
      </c>
      <c r="EU132" s="45" t="s">
        <v>22</v>
      </c>
      <c r="EV132" s="45" t="s">
        <v>23</v>
      </c>
      <c r="EW132" s="45" t="s">
        <v>28</v>
      </c>
      <c r="EX132" s="45" t="s">
        <v>29</v>
      </c>
      <c r="EY132" s="45" t="s">
        <v>30</v>
      </c>
      <c r="EZ132" s="45" t="s">
        <v>31</v>
      </c>
    </row>
    <row r="133" spans="4:156" x14ac:dyDescent="0.25">
      <c r="D133" s="43" t="str">
        <f t="shared" si="18"/>
        <v>INFINITE 22.001 a 3.000</v>
      </c>
      <c r="E133" s="44" t="s">
        <v>90</v>
      </c>
      <c r="F133" s="44" t="s">
        <v>62</v>
      </c>
      <c r="G133" s="45">
        <v>10.72</v>
      </c>
      <c r="H133" s="45">
        <v>10.95</v>
      </c>
      <c r="I133" s="45">
        <v>11.18</v>
      </c>
      <c r="J133" s="45">
        <v>11.4</v>
      </c>
      <c r="K133" s="45">
        <v>17.46</v>
      </c>
      <c r="L133" s="45">
        <v>17.63</v>
      </c>
      <c r="M133" s="45">
        <v>17.809999999999999</v>
      </c>
      <c r="N133" s="45">
        <v>17.989999999999998</v>
      </c>
      <c r="O133" s="45">
        <v>29.01</v>
      </c>
      <c r="P133" s="45">
        <v>39.17</v>
      </c>
      <c r="Q133" s="45">
        <v>55.12</v>
      </c>
      <c r="R133" s="45">
        <v>66.73</v>
      </c>
      <c r="S133" s="45">
        <v>39.950000000000003</v>
      </c>
      <c r="T133" s="45">
        <v>49.09</v>
      </c>
      <c r="U133" s="45">
        <v>62.8</v>
      </c>
      <c r="V133" s="45">
        <v>73.510000000000005</v>
      </c>
      <c r="W133" s="45">
        <v>47.55</v>
      </c>
      <c r="X133" s="45">
        <v>58.44</v>
      </c>
      <c r="Y133" s="45">
        <v>74.77</v>
      </c>
      <c r="Z133" s="45">
        <v>87.5</v>
      </c>
      <c r="AB133" s="43" t="str">
        <f t="shared" si="19"/>
        <v>INFINITE 30 a 500</v>
      </c>
      <c r="AC133" s="44" t="s">
        <v>94</v>
      </c>
      <c r="AD133" s="44" t="s">
        <v>41</v>
      </c>
      <c r="AE133" s="45">
        <v>11.62</v>
      </c>
      <c r="AF133" s="45">
        <v>12.12</v>
      </c>
      <c r="AG133" s="45">
        <v>12.24</v>
      </c>
      <c r="AH133" s="45">
        <v>12.36</v>
      </c>
      <c r="AI133" s="45">
        <v>13.85</v>
      </c>
      <c r="AJ133" s="45">
        <v>15.51</v>
      </c>
      <c r="AK133" s="45">
        <v>17.309999999999999</v>
      </c>
      <c r="AL133" s="45">
        <v>20.77</v>
      </c>
      <c r="AM133" s="45">
        <v>14.25</v>
      </c>
      <c r="AN133" s="45">
        <v>17.239999999999998</v>
      </c>
      <c r="AO133" s="45">
        <v>28.94</v>
      </c>
      <c r="AP133" s="45">
        <v>39.729999999999997</v>
      </c>
      <c r="AQ133" s="45">
        <v>16.57</v>
      </c>
      <c r="AR133" s="45">
        <v>20.05</v>
      </c>
      <c r="AS133" s="45">
        <v>33.65</v>
      </c>
      <c r="AT133" s="45">
        <v>46.2</v>
      </c>
      <c r="BP133" s="43" t="str">
        <f t="shared" si="20"/>
        <v>INFINITE 22.001 a 3.000</v>
      </c>
      <c r="BQ133" s="44" t="s">
        <v>90</v>
      </c>
      <c r="BR133" s="44" t="s">
        <v>62</v>
      </c>
      <c r="BS133" s="45">
        <v>32.909999999999997</v>
      </c>
      <c r="BT133" s="45">
        <v>33.619999999999997</v>
      </c>
      <c r="BU133" s="45">
        <v>34.32</v>
      </c>
      <c r="BV133" s="45">
        <v>35.01</v>
      </c>
      <c r="BW133" s="45">
        <v>37.76</v>
      </c>
      <c r="BX133" s="45">
        <v>38.15</v>
      </c>
      <c r="BY133" s="45">
        <v>38.54</v>
      </c>
      <c r="BZ133" s="45">
        <v>38.93</v>
      </c>
      <c r="CA133" s="45">
        <v>65.17</v>
      </c>
      <c r="CB133" s="45">
        <v>98.09</v>
      </c>
      <c r="CC133" s="45">
        <v>119.7</v>
      </c>
      <c r="CD133" s="45">
        <v>141.31</v>
      </c>
      <c r="CE133" s="45">
        <v>79.27</v>
      </c>
      <c r="CF133" s="45">
        <v>109.4</v>
      </c>
      <c r="CG133" s="45">
        <v>129.12</v>
      </c>
      <c r="CH133" s="45">
        <v>148.84</v>
      </c>
      <c r="CI133" s="45">
        <v>94.37</v>
      </c>
      <c r="CJ133" s="45">
        <v>130.24</v>
      </c>
      <c r="CK133" s="45">
        <v>153.71</v>
      </c>
      <c r="CL133" s="45">
        <v>177.19</v>
      </c>
      <c r="CZ133" s="43" t="str">
        <f t="shared" si="21"/>
        <v>INFINITE 30 a 300</v>
      </c>
      <c r="DA133" s="44" t="s">
        <v>94</v>
      </c>
      <c r="DB133" s="46" t="s">
        <v>40</v>
      </c>
      <c r="DC133" s="45">
        <v>11.88</v>
      </c>
      <c r="DD133" s="45">
        <v>12.12</v>
      </c>
      <c r="DE133" s="45">
        <v>12.38</v>
      </c>
      <c r="DG133" s="43" t="str">
        <f t="shared" si="22"/>
        <v>DIAMANTE 4Coleta no mesmo dia4210-271 a 80</v>
      </c>
      <c r="DH133" s="43" t="s">
        <v>81</v>
      </c>
      <c r="DI133" s="70" t="s">
        <v>71</v>
      </c>
      <c r="DJ133" s="69" t="s">
        <v>72</v>
      </c>
      <c r="DK133" s="61" t="s">
        <v>99</v>
      </c>
      <c r="DL133" s="25" t="s">
        <v>97</v>
      </c>
      <c r="DR133" s="43" t="str">
        <f t="shared" si="23"/>
        <v>INFINITE 22.001 a 3.000</v>
      </c>
      <c r="DS133" s="44" t="s">
        <v>90</v>
      </c>
      <c r="DT133" s="44" t="s">
        <v>62</v>
      </c>
      <c r="DU133" s="45">
        <v>11.45</v>
      </c>
      <c r="DV133" s="45">
        <v>11.69</v>
      </c>
      <c r="DW133" s="45">
        <v>11.94</v>
      </c>
      <c r="DX133" s="45">
        <v>12.18</v>
      </c>
      <c r="DY133" s="45">
        <v>17.96</v>
      </c>
      <c r="DZ133" s="45">
        <v>18.14</v>
      </c>
      <c r="EA133" s="45">
        <v>18.34</v>
      </c>
      <c r="EB133" s="45">
        <v>18.52</v>
      </c>
      <c r="EC133" s="45">
        <v>29.38</v>
      </c>
      <c r="ED133" s="45">
        <v>39.25</v>
      </c>
      <c r="EE133" s="45">
        <v>55.23</v>
      </c>
      <c r="EF133" s="45">
        <v>66.95</v>
      </c>
      <c r="EG133" s="45">
        <v>48.03</v>
      </c>
      <c r="EH133" s="45">
        <v>58.59</v>
      </c>
      <c r="EI133" s="45">
        <v>74.91</v>
      </c>
      <c r="EJ133" s="45">
        <v>87.76</v>
      </c>
      <c r="EL133" s="43" t="str">
        <f t="shared" si="24"/>
        <v>INFINITE 30 a 500</v>
      </c>
      <c r="EM133" s="44" t="s">
        <v>94</v>
      </c>
      <c r="EN133" s="44" t="s">
        <v>41</v>
      </c>
      <c r="EO133" s="45">
        <v>11.62</v>
      </c>
      <c r="EP133" s="45">
        <v>12.02</v>
      </c>
      <c r="EQ133" s="45">
        <v>12.11</v>
      </c>
      <c r="ER133" s="45">
        <v>12.34</v>
      </c>
      <c r="ES133" s="45">
        <v>13.82</v>
      </c>
      <c r="ET133" s="45">
        <v>15.47</v>
      </c>
      <c r="EU133" s="45">
        <v>17.02</v>
      </c>
      <c r="EV133" s="45">
        <v>20.67</v>
      </c>
      <c r="EW133" s="45">
        <v>16.54</v>
      </c>
      <c r="EX133" s="45">
        <v>20</v>
      </c>
      <c r="EY133" s="45">
        <v>33.65</v>
      </c>
      <c r="EZ133" s="45">
        <v>46.2</v>
      </c>
    </row>
    <row r="134" spans="4:156" x14ac:dyDescent="0.25">
      <c r="D134" s="43" t="str">
        <f t="shared" si="18"/>
        <v>INFINITE 23.001 a 4.000</v>
      </c>
      <c r="E134" s="44" t="s">
        <v>90</v>
      </c>
      <c r="F134" s="44" t="s">
        <v>68</v>
      </c>
      <c r="G134" s="45">
        <v>11.58</v>
      </c>
      <c r="H134" s="45">
        <v>11.83</v>
      </c>
      <c r="I134" s="45">
        <v>12.08</v>
      </c>
      <c r="J134" s="45">
        <v>12.32</v>
      </c>
      <c r="K134" s="45">
        <v>19.190000000000001</v>
      </c>
      <c r="L134" s="45">
        <v>19.399999999999999</v>
      </c>
      <c r="M134" s="45">
        <v>19.600000000000001</v>
      </c>
      <c r="N134" s="45">
        <v>19.8</v>
      </c>
      <c r="O134" s="45">
        <v>33.270000000000003</v>
      </c>
      <c r="P134" s="45">
        <v>44.91</v>
      </c>
      <c r="Q134" s="45">
        <v>63.21</v>
      </c>
      <c r="R134" s="45">
        <v>76.52</v>
      </c>
      <c r="S134" s="45">
        <v>43.51</v>
      </c>
      <c r="T134" s="45">
        <v>53.93</v>
      </c>
      <c r="U134" s="45">
        <v>69.599999999999994</v>
      </c>
      <c r="V134" s="45">
        <v>81.72</v>
      </c>
      <c r="W134" s="45">
        <v>51.8</v>
      </c>
      <c r="X134" s="45">
        <v>64.2</v>
      </c>
      <c r="Y134" s="45">
        <v>82.85</v>
      </c>
      <c r="Z134" s="45">
        <v>97.29</v>
      </c>
      <c r="AB134" s="43" t="str">
        <f t="shared" si="19"/>
        <v>INFINITE 3501 a 1.000</v>
      </c>
      <c r="AC134" s="44" t="s">
        <v>94</v>
      </c>
      <c r="AD134" s="44" t="s">
        <v>50</v>
      </c>
      <c r="AE134" s="45">
        <v>12.46</v>
      </c>
      <c r="AF134" s="45">
        <v>12.99</v>
      </c>
      <c r="AG134" s="45">
        <v>13.12</v>
      </c>
      <c r="AH134" s="45">
        <v>13.26</v>
      </c>
      <c r="AI134" s="45">
        <v>14.83</v>
      </c>
      <c r="AJ134" s="45">
        <v>16.61</v>
      </c>
      <c r="AK134" s="45">
        <v>18.54</v>
      </c>
      <c r="AL134" s="45">
        <v>22.25</v>
      </c>
      <c r="AM134" s="45">
        <v>15.11</v>
      </c>
      <c r="AN134" s="45">
        <v>18.190000000000001</v>
      </c>
      <c r="AO134" s="45">
        <v>30.01</v>
      </c>
      <c r="AP134" s="45">
        <v>41</v>
      </c>
      <c r="AQ134" s="45">
        <v>17.559999999999999</v>
      </c>
      <c r="AR134" s="45">
        <v>21.15</v>
      </c>
      <c r="AS134" s="45">
        <v>34.9</v>
      </c>
      <c r="AT134" s="45">
        <v>47.68</v>
      </c>
      <c r="BP134" s="43" t="str">
        <f t="shared" si="20"/>
        <v>INFINITE 23.001 a 4.000</v>
      </c>
      <c r="BQ134" s="44" t="s">
        <v>90</v>
      </c>
      <c r="BR134" s="44" t="s">
        <v>68</v>
      </c>
      <c r="BS134" s="45">
        <v>35.78</v>
      </c>
      <c r="BT134" s="45">
        <v>36.549999999999997</v>
      </c>
      <c r="BU134" s="45">
        <v>37.31</v>
      </c>
      <c r="BV134" s="45">
        <v>38.07</v>
      </c>
      <c r="BW134" s="45">
        <v>41.46</v>
      </c>
      <c r="BX134" s="45">
        <v>41.89</v>
      </c>
      <c r="BY134" s="45">
        <v>42.32</v>
      </c>
      <c r="BZ134" s="45">
        <v>42.75</v>
      </c>
      <c r="CA134" s="45">
        <v>74.42</v>
      </c>
      <c r="CB134" s="45">
        <v>112.11</v>
      </c>
      <c r="CC134" s="45">
        <v>137.11000000000001</v>
      </c>
      <c r="CD134" s="45">
        <v>162.11000000000001</v>
      </c>
      <c r="CE134" s="45">
        <v>91.04</v>
      </c>
      <c r="CF134" s="45">
        <v>127.67</v>
      </c>
      <c r="CG134" s="45">
        <v>151.56</v>
      </c>
      <c r="CH134" s="45">
        <v>175.45</v>
      </c>
      <c r="CI134" s="45">
        <v>108.39</v>
      </c>
      <c r="CJ134" s="45">
        <v>152</v>
      </c>
      <c r="CK134" s="45">
        <v>180.42</v>
      </c>
      <c r="CL134" s="45">
        <v>208.86</v>
      </c>
      <c r="CZ134" s="43" t="str">
        <f t="shared" si="21"/>
        <v>INFINITE 3301 a 500</v>
      </c>
      <c r="DA134" s="44" t="s">
        <v>94</v>
      </c>
      <c r="DB134" s="46" t="s">
        <v>49</v>
      </c>
      <c r="DC134" s="45">
        <v>12.35</v>
      </c>
      <c r="DD134" s="45">
        <v>12.61</v>
      </c>
      <c r="DE134" s="45">
        <v>12.87</v>
      </c>
      <c r="DG134" s="43" t="str">
        <f t="shared" si="22"/>
        <v>DIAMANTE 4Coleta no mesmo dia4210-281 a 90</v>
      </c>
      <c r="DH134" s="43" t="s">
        <v>81</v>
      </c>
      <c r="DI134" s="70" t="s">
        <v>71</v>
      </c>
      <c r="DJ134" s="69" t="s">
        <v>72</v>
      </c>
      <c r="DK134" s="59" t="s">
        <v>102</v>
      </c>
      <c r="DL134" s="22" t="s">
        <v>103</v>
      </c>
      <c r="DR134" s="43" t="str">
        <f t="shared" si="23"/>
        <v>INFINITE 23.001 a 4.000</v>
      </c>
      <c r="DS134" s="44" t="s">
        <v>90</v>
      </c>
      <c r="DT134" s="44" t="s">
        <v>68</v>
      </c>
      <c r="DU134" s="45">
        <v>12.74</v>
      </c>
      <c r="DV134" s="45">
        <v>13.01</v>
      </c>
      <c r="DW134" s="45">
        <v>13.28</v>
      </c>
      <c r="DX134" s="45">
        <v>13.55</v>
      </c>
      <c r="DY134" s="45">
        <v>20.02</v>
      </c>
      <c r="DZ134" s="45">
        <v>20.239999999999998</v>
      </c>
      <c r="EA134" s="45">
        <v>20.45</v>
      </c>
      <c r="EB134" s="45">
        <v>20.64</v>
      </c>
      <c r="EC134" s="45">
        <v>33.9</v>
      </c>
      <c r="ED134" s="45">
        <v>45.04</v>
      </c>
      <c r="EE134" s="45">
        <v>63.38</v>
      </c>
      <c r="EF134" s="45">
        <v>76.88</v>
      </c>
      <c r="EG134" s="45">
        <v>52.56</v>
      </c>
      <c r="EH134" s="45">
        <v>64.44</v>
      </c>
      <c r="EI134" s="45">
        <v>83.09</v>
      </c>
      <c r="EJ134" s="45">
        <v>97.71</v>
      </c>
      <c r="EL134" s="43" t="str">
        <f t="shared" si="24"/>
        <v>INFINITE 3501 a 1.000</v>
      </c>
      <c r="EM134" s="44" t="s">
        <v>94</v>
      </c>
      <c r="EN134" s="44" t="s">
        <v>50</v>
      </c>
      <c r="EO134" s="45">
        <v>12.46</v>
      </c>
      <c r="EP134" s="45">
        <v>12.99</v>
      </c>
      <c r="EQ134" s="45">
        <v>13.12</v>
      </c>
      <c r="ER134" s="45">
        <v>13.26</v>
      </c>
      <c r="ES134" s="45">
        <v>14.83</v>
      </c>
      <c r="ET134" s="45">
        <v>16.61</v>
      </c>
      <c r="EU134" s="45">
        <v>18.54</v>
      </c>
      <c r="EV134" s="45">
        <v>22.25</v>
      </c>
      <c r="EW134" s="45">
        <v>17.559999999999999</v>
      </c>
      <c r="EX134" s="45">
        <v>21.15</v>
      </c>
      <c r="EY134" s="45">
        <v>34.9</v>
      </c>
      <c r="EZ134" s="45">
        <v>47.68</v>
      </c>
    </row>
    <row r="135" spans="4:156" x14ac:dyDescent="0.25">
      <c r="D135" s="43" t="str">
        <f t="shared" si="18"/>
        <v>INFINITE 24.001 a 5.000</v>
      </c>
      <c r="E135" s="44" t="s">
        <v>90</v>
      </c>
      <c r="F135" s="44" t="s">
        <v>70</v>
      </c>
      <c r="G135" s="45">
        <v>12.52</v>
      </c>
      <c r="H135" s="45">
        <v>12.78</v>
      </c>
      <c r="I135" s="45">
        <v>13.06</v>
      </c>
      <c r="J135" s="45">
        <v>13.32</v>
      </c>
      <c r="K135" s="45">
        <v>20.7</v>
      </c>
      <c r="L135" s="45">
        <v>20.92</v>
      </c>
      <c r="M135" s="45">
        <v>21.13</v>
      </c>
      <c r="N135" s="45">
        <v>21.35</v>
      </c>
      <c r="O135" s="45">
        <v>36.72</v>
      </c>
      <c r="P135" s="45">
        <v>49.57</v>
      </c>
      <c r="Q135" s="45">
        <v>69.760000000000005</v>
      </c>
      <c r="R135" s="45">
        <v>84.44</v>
      </c>
      <c r="S135" s="45">
        <v>52.64</v>
      </c>
      <c r="T135" s="45">
        <v>64.05</v>
      </c>
      <c r="U135" s="45">
        <v>81.319999999999993</v>
      </c>
      <c r="V135" s="45">
        <v>94.6</v>
      </c>
      <c r="W135" s="45">
        <v>62.67</v>
      </c>
      <c r="X135" s="45">
        <v>76.25</v>
      </c>
      <c r="Y135" s="45">
        <v>96.81</v>
      </c>
      <c r="Z135" s="45">
        <v>112.62</v>
      </c>
      <c r="AB135" s="43" t="str">
        <f t="shared" si="19"/>
        <v>INFINITE 31.001 a 2.000</v>
      </c>
      <c r="AC135" s="44" t="s">
        <v>94</v>
      </c>
      <c r="AD135" s="44" t="s">
        <v>55</v>
      </c>
      <c r="AE135" s="45">
        <v>13.12</v>
      </c>
      <c r="AF135" s="45">
        <v>13.68</v>
      </c>
      <c r="AG135" s="45">
        <v>13.82</v>
      </c>
      <c r="AH135" s="45">
        <v>13.97</v>
      </c>
      <c r="AI135" s="45">
        <v>16.29</v>
      </c>
      <c r="AJ135" s="45">
        <v>18.239999999999998</v>
      </c>
      <c r="AK135" s="45">
        <v>20.37</v>
      </c>
      <c r="AL135" s="45">
        <v>24.44</v>
      </c>
      <c r="AM135" s="45">
        <v>17.920000000000002</v>
      </c>
      <c r="AN135" s="45">
        <v>21.17</v>
      </c>
      <c r="AO135" s="45">
        <v>33.15</v>
      </c>
      <c r="AP135" s="45">
        <v>44.46</v>
      </c>
      <c r="AQ135" s="45">
        <v>20.84</v>
      </c>
      <c r="AR135" s="45">
        <v>24.61</v>
      </c>
      <c r="AS135" s="45">
        <v>38.54</v>
      </c>
      <c r="AT135" s="45">
        <v>51.7</v>
      </c>
      <c r="BP135" s="43" t="str">
        <f t="shared" si="20"/>
        <v>INFINITE 24.001 a 5.000</v>
      </c>
      <c r="BQ135" s="44" t="s">
        <v>90</v>
      </c>
      <c r="BR135" s="44" t="s">
        <v>70</v>
      </c>
      <c r="BS135" s="45">
        <v>38.65</v>
      </c>
      <c r="BT135" s="45">
        <v>39.47</v>
      </c>
      <c r="BU135" s="45">
        <v>40.299999999999997</v>
      </c>
      <c r="BV135" s="45">
        <v>41.12</v>
      </c>
      <c r="BW135" s="45">
        <v>44.71</v>
      </c>
      <c r="BX135" s="45">
        <v>45.17</v>
      </c>
      <c r="BY135" s="45">
        <v>45.62</v>
      </c>
      <c r="BZ135" s="45">
        <v>46.08</v>
      </c>
      <c r="CA135" s="45">
        <v>84.16</v>
      </c>
      <c r="CB135" s="45">
        <v>126.14</v>
      </c>
      <c r="CC135" s="45">
        <v>154.38</v>
      </c>
      <c r="CD135" s="45">
        <v>182.62</v>
      </c>
      <c r="CE135" s="45">
        <v>102.59</v>
      </c>
      <c r="CF135" s="45">
        <v>146.03</v>
      </c>
      <c r="CG135" s="45">
        <v>173.92</v>
      </c>
      <c r="CH135" s="45">
        <v>201.81</v>
      </c>
      <c r="CI135" s="45">
        <v>122.13</v>
      </c>
      <c r="CJ135" s="45">
        <v>173.84</v>
      </c>
      <c r="CK135" s="45">
        <v>207.05</v>
      </c>
      <c r="CL135" s="45">
        <v>240.25</v>
      </c>
      <c r="CZ135" s="43" t="str">
        <f t="shared" si="21"/>
        <v>INFINITE 3501 a 1.000</v>
      </c>
      <c r="DA135" s="44" t="s">
        <v>94</v>
      </c>
      <c r="DB135" s="46" t="s">
        <v>50</v>
      </c>
      <c r="DC135" s="45">
        <v>13.21</v>
      </c>
      <c r="DD135" s="45">
        <v>13.48</v>
      </c>
      <c r="DE135" s="45">
        <v>13.77</v>
      </c>
      <c r="DG135" s="43" t="str">
        <f t="shared" si="22"/>
        <v>DIAMANTE 4Coleta no mesmo dia4210-291 a 100</v>
      </c>
      <c r="DH135" s="43" t="s">
        <v>81</v>
      </c>
      <c r="DI135" s="70" t="s">
        <v>71</v>
      </c>
      <c r="DJ135" s="69" t="s">
        <v>72</v>
      </c>
      <c r="DK135" s="61" t="s">
        <v>105</v>
      </c>
      <c r="DL135" s="25" t="s">
        <v>106</v>
      </c>
      <c r="DR135" s="43" t="str">
        <f t="shared" si="23"/>
        <v>INFINITE 24.001 a 5.000</v>
      </c>
      <c r="DS135" s="44" t="s">
        <v>90</v>
      </c>
      <c r="DT135" s="44" t="s">
        <v>70</v>
      </c>
      <c r="DU135" s="45">
        <v>13.62</v>
      </c>
      <c r="DV135" s="45">
        <v>13.91</v>
      </c>
      <c r="DW135" s="45">
        <v>14.2</v>
      </c>
      <c r="DX135" s="45">
        <v>14.49</v>
      </c>
      <c r="DY135" s="45">
        <v>21.48</v>
      </c>
      <c r="DZ135" s="45">
        <v>21.7</v>
      </c>
      <c r="EA135" s="45">
        <v>21.93</v>
      </c>
      <c r="EB135" s="45">
        <v>22.16</v>
      </c>
      <c r="EC135" s="45">
        <v>37.340000000000003</v>
      </c>
      <c r="ED135" s="45">
        <v>49.69</v>
      </c>
      <c r="EE135" s="45">
        <v>69.930000000000007</v>
      </c>
      <c r="EF135" s="45">
        <v>84.8</v>
      </c>
      <c r="EG135" s="45">
        <v>63.49</v>
      </c>
      <c r="EH135" s="45">
        <v>76.510000000000005</v>
      </c>
      <c r="EI135" s="45">
        <v>97.06</v>
      </c>
      <c r="EJ135" s="45">
        <v>113.05</v>
      </c>
      <c r="EL135" s="43" t="str">
        <f t="shared" si="24"/>
        <v>INFINITE 31.001 a 2.000</v>
      </c>
      <c r="EM135" s="44" t="s">
        <v>94</v>
      </c>
      <c r="EN135" s="44" t="s">
        <v>55</v>
      </c>
      <c r="EO135" s="45">
        <v>13.12</v>
      </c>
      <c r="EP135" s="45">
        <v>13.81</v>
      </c>
      <c r="EQ135" s="45">
        <v>13.98</v>
      </c>
      <c r="ER135" s="45">
        <v>14</v>
      </c>
      <c r="ES135" s="45">
        <v>16.329999999999998</v>
      </c>
      <c r="ET135" s="45">
        <v>18.3</v>
      </c>
      <c r="EU135" s="45">
        <v>20.75</v>
      </c>
      <c r="EV135" s="45">
        <v>24.58</v>
      </c>
      <c r="EW135" s="45">
        <v>20.88</v>
      </c>
      <c r="EX135" s="45">
        <v>24.67</v>
      </c>
      <c r="EY135" s="45">
        <v>38.54</v>
      </c>
      <c r="EZ135" s="45">
        <v>51.7</v>
      </c>
    </row>
    <row r="136" spans="4:156" x14ac:dyDescent="0.25">
      <c r="D136" s="43" t="str">
        <f t="shared" si="18"/>
        <v>INFINITE 25.001 a 6.000</v>
      </c>
      <c r="E136" s="44" t="s">
        <v>90</v>
      </c>
      <c r="F136" s="44" t="s">
        <v>76</v>
      </c>
      <c r="G136" s="45">
        <v>13.3</v>
      </c>
      <c r="H136" s="45">
        <v>13.59</v>
      </c>
      <c r="I136" s="45">
        <v>13.87</v>
      </c>
      <c r="J136" s="45">
        <v>14.16</v>
      </c>
      <c r="K136" s="45">
        <v>22.35</v>
      </c>
      <c r="L136" s="45">
        <v>22.59</v>
      </c>
      <c r="M136" s="45">
        <v>22.81</v>
      </c>
      <c r="N136" s="45">
        <v>23.05</v>
      </c>
      <c r="O136" s="45">
        <v>40.25</v>
      </c>
      <c r="P136" s="45">
        <v>54.33</v>
      </c>
      <c r="Q136" s="45">
        <v>76.47</v>
      </c>
      <c r="R136" s="45">
        <v>92.57</v>
      </c>
      <c r="S136" s="45">
        <v>55.6</v>
      </c>
      <c r="T136" s="45">
        <v>68.069999999999993</v>
      </c>
      <c r="U136" s="45">
        <v>86.97</v>
      </c>
      <c r="V136" s="45">
        <v>101.44</v>
      </c>
      <c r="W136" s="45">
        <v>66.19</v>
      </c>
      <c r="X136" s="45">
        <v>81.03</v>
      </c>
      <c r="Y136" s="45">
        <v>103.53</v>
      </c>
      <c r="Z136" s="45">
        <v>120.76</v>
      </c>
      <c r="AB136" s="43" t="str">
        <f t="shared" si="19"/>
        <v>INFINITE 32.001 a 3.000</v>
      </c>
      <c r="AC136" s="44" t="s">
        <v>94</v>
      </c>
      <c r="AD136" s="44" t="s">
        <v>62</v>
      </c>
      <c r="AE136" s="45">
        <v>15.69</v>
      </c>
      <c r="AF136" s="45">
        <v>16.350000000000001</v>
      </c>
      <c r="AG136" s="45">
        <v>16.510000000000002</v>
      </c>
      <c r="AH136" s="45">
        <v>16.690000000000001</v>
      </c>
      <c r="AI136" s="45">
        <v>19.48</v>
      </c>
      <c r="AJ136" s="45">
        <v>21.81</v>
      </c>
      <c r="AK136" s="45">
        <v>24.34</v>
      </c>
      <c r="AL136" s="45">
        <v>29.22</v>
      </c>
      <c r="AM136" s="45">
        <v>20.65</v>
      </c>
      <c r="AN136" s="45">
        <v>24.22</v>
      </c>
      <c r="AO136" s="45">
        <v>36.57</v>
      </c>
      <c r="AP136" s="45">
        <v>48.58</v>
      </c>
      <c r="AQ136" s="45">
        <v>24.02</v>
      </c>
      <c r="AR136" s="45">
        <v>28.17</v>
      </c>
      <c r="AS136" s="45">
        <v>42.52</v>
      </c>
      <c r="AT136" s="45">
        <v>56.48</v>
      </c>
      <c r="BP136" s="43" t="str">
        <f t="shared" si="20"/>
        <v>INFINITE 25.001 a 6.000</v>
      </c>
      <c r="BQ136" s="44" t="s">
        <v>90</v>
      </c>
      <c r="BR136" s="44" t="s">
        <v>76</v>
      </c>
      <c r="BS136" s="45">
        <v>41.34</v>
      </c>
      <c r="BT136" s="45">
        <v>42.23</v>
      </c>
      <c r="BU136" s="45">
        <v>43.11</v>
      </c>
      <c r="BV136" s="45">
        <v>43.98</v>
      </c>
      <c r="BW136" s="45">
        <v>48.31</v>
      </c>
      <c r="BX136" s="45">
        <v>48.81</v>
      </c>
      <c r="BY136" s="45">
        <v>49.31</v>
      </c>
      <c r="BZ136" s="45">
        <v>49.81</v>
      </c>
      <c r="CA136" s="45">
        <v>93.5</v>
      </c>
      <c r="CB136" s="45">
        <v>140.55000000000001</v>
      </c>
      <c r="CC136" s="45">
        <v>171.99</v>
      </c>
      <c r="CD136" s="45">
        <v>203.43</v>
      </c>
      <c r="CE136" s="45">
        <v>114.05</v>
      </c>
      <c r="CF136" s="45">
        <v>164.54</v>
      </c>
      <c r="CG136" s="45">
        <v>196.56</v>
      </c>
      <c r="CH136" s="45">
        <v>228.58</v>
      </c>
      <c r="CI136" s="45">
        <v>135.78</v>
      </c>
      <c r="CJ136" s="45">
        <v>195.88</v>
      </c>
      <c r="CK136" s="45">
        <v>234</v>
      </c>
      <c r="CL136" s="45">
        <v>272.12</v>
      </c>
      <c r="CZ136" s="43" t="str">
        <f t="shared" si="21"/>
        <v>INFINITE 31.001 a 2.000</v>
      </c>
      <c r="DA136" s="44" t="s">
        <v>94</v>
      </c>
      <c r="DB136" s="46" t="s">
        <v>55</v>
      </c>
      <c r="DC136" s="45">
        <v>15.39</v>
      </c>
      <c r="DD136" s="45">
        <v>15.7</v>
      </c>
      <c r="DE136" s="45">
        <v>16.04</v>
      </c>
      <c r="DG136" s="43" t="str">
        <f t="shared" si="22"/>
        <v>DIAMANTE 4Coleta no mesmo dia4210-2Mais de 100</v>
      </c>
      <c r="DH136" s="43" t="s">
        <v>81</v>
      </c>
      <c r="DI136" s="70" t="s">
        <v>71</v>
      </c>
      <c r="DJ136" s="69" t="s">
        <v>72</v>
      </c>
      <c r="DK136" s="59" t="s">
        <v>108</v>
      </c>
      <c r="DL136" s="22" t="s">
        <v>109</v>
      </c>
      <c r="DR136" s="43" t="str">
        <f t="shared" si="23"/>
        <v>INFINITE 25.001 a 6.000</v>
      </c>
      <c r="DS136" s="44" t="s">
        <v>90</v>
      </c>
      <c r="DT136" s="44" t="s">
        <v>76</v>
      </c>
      <c r="DU136" s="45">
        <v>12.89</v>
      </c>
      <c r="DV136" s="45">
        <v>13.17</v>
      </c>
      <c r="DW136" s="45">
        <v>13.44</v>
      </c>
      <c r="DX136" s="45">
        <v>13.71</v>
      </c>
      <c r="DY136" s="45">
        <v>22.05</v>
      </c>
      <c r="DZ136" s="45">
        <v>22.29</v>
      </c>
      <c r="EA136" s="45">
        <v>22.51</v>
      </c>
      <c r="EB136" s="45">
        <v>22.74</v>
      </c>
      <c r="EC136" s="45">
        <v>40.020000000000003</v>
      </c>
      <c r="ED136" s="45">
        <v>54.29</v>
      </c>
      <c r="EE136" s="45">
        <v>76.400000000000006</v>
      </c>
      <c r="EF136" s="45">
        <v>92.43</v>
      </c>
      <c r="EG136" s="45">
        <v>65.89</v>
      </c>
      <c r="EH136" s="45">
        <v>80.930000000000007</v>
      </c>
      <c r="EI136" s="45">
        <v>103.44</v>
      </c>
      <c r="EJ136" s="45">
        <v>120.6</v>
      </c>
      <c r="EL136" s="43" t="str">
        <f t="shared" si="24"/>
        <v>INFINITE 32.001 a 3.000</v>
      </c>
      <c r="EM136" s="44" t="s">
        <v>94</v>
      </c>
      <c r="EN136" s="44" t="s">
        <v>62</v>
      </c>
      <c r="EO136" s="45">
        <v>15.69</v>
      </c>
      <c r="EP136" s="45">
        <v>16.66</v>
      </c>
      <c r="EQ136" s="45">
        <v>16.899999999999999</v>
      </c>
      <c r="ER136" s="45">
        <v>16.77</v>
      </c>
      <c r="ES136" s="45">
        <v>19.559999999999999</v>
      </c>
      <c r="ET136" s="45">
        <v>21.94</v>
      </c>
      <c r="EU136" s="45">
        <v>25.26</v>
      </c>
      <c r="EV136" s="45">
        <v>29.56</v>
      </c>
      <c r="EW136" s="45">
        <v>24.12</v>
      </c>
      <c r="EX136" s="45">
        <v>28.32</v>
      </c>
      <c r="EY136" s="45">
        <v>42.52</v>
      </c>
      <c r="EZ136" s="45">
        <v>56.48</v>
      </c>
    </row>
    <row r="137" spans="4:156" x14ac:dyDescent="0.25">
      <c r="D137" s="43" t="str">
        <f t="shared" si="18"/>
        <v>INFINITE 26.001 a 7.000</v>
      </c>
      <c r="E137" s="44" t="s">
        <v>90</v>
      </c>
      <c r="F137" s="44" t="s">
        <v>82</v>
      </c>
      <c r="G137" s="45">
        <v>14.15</v>
      </c>
      <c r="H137" s="45">
        <v>14.45</v>
      </c>
      <c r="I137" s="45">
        <v>14.75</v>
      </c>
      <c r="J137" s="45">
        <v>15.05</v>
      </c>
      <c r="K137" s="45">
        <v>23.94</v>
      </c>
      <c r="L137" s="45">
        <v>24.2</v>
      </c>
      <c r="M137" s="45">
        <v>24.44</v>
      </c>
      <c r="N137" s="45">
        <v>24.68</v>
      </c>
      <c r="O137" s="45">
        <v>44.42</v>
      </c>
      <c r="P137" s="45">
        <v>59.96</v>
      </c>
      <c r="Q137" s="45">
        <v>84.39</v>
      </c>
      <c r="R137" s="45">
        <v>102.16</v>
      </c>
      <c r="S137" s="45">
        <v>59.12</v>
      </c>
      <c r="T137" s="45">
        <v>72.790000000000006</v>
      </c>
      <c r="U137" s="45">
        <v>93.62</v>
      </c>
      <c r="V137" s="45">
        <v>109.48</v>
      </c>
      <c r="W137" s="45">
        <v>70.38</v>
      </c>
      <c r="X137" s="45">
        <v>86.66</v>
      </c>
      <c r="Y137" s="45">
        <v>111.46</v>
      </c>
      <c r="Z137" s="45">
        <v>130.34</v>
      </c>
      <c r="AB137" s="43" t="str">
        <f t="shared" si="19"/>
        <v>INFINITE 33.001 a 4.000</v>
      </c>
      <c r="AC137" s="44" t="s">
        <v>94</v>
      </c>
      <c r="AD137" s="44" t="s">
        <v>68</v>
      </c>
      <c r="AE137" s="45">
        <v>16.739999999999998</v>
      </c>
      <c r="AF137" s="45">
        <v>17.46</v>
      </c>
      <c r="AG137" s="45">
        <v>17.64</v>
      </c>
      <c r="AH137" s="45">
        <v>17.809999999999999</v>
      </c>
      <c r="AI137" s="45">
        <v>20.81</v>
      </c>
      <c r="AJ137" s="45">
        <v>23.3</v>
      </c>
      <c r="AK137" s="45">
        <v>26.01</v>
      </c>
      <c r="AL137" s="45">
        <v>31.22</v>
      </c>
      <c r="AM137" s="45">
        <v>26.49</v>
      </c>
      <c r="AN137" s="45">
        <v>30.2</v>
      </c>
      <c r="AO137" s="45">
        <v>42.67</v>
      </c>
      <c r="AP137" s="45">
        <v>54.96</v>
      </c>
      <c r="AQ137" s="45">
        <v>30.8</v>
      </c>
      <c r="AR137" s="45">
        <v>35.119999999999997</v>
      </c>
      <c r="AS137" s="45">
        <v>49.62</v>
      </c>
      <c r="AT137" s="45">
        <v>63.91</v>
      </c>
      <c r="BP137" s="43" t="str">
        <f t="shared" si="20"/>
        <v>INFINITE 26.001 a 7.000</v>
      </c>
      <c r="BQ137" s="44" t="s">
        <v>90</v>
      </c>
      <c r="BR137" s="44" t="s">
        <v>82</v>
      </c>
      <c r="BS137" s="45">
        <v>44.58</v>
      </c>
      <c r="BT137" s="45">
        <v>45.53</v>
      </c>
      <c r="BU137" s="45">
        <v>46.47</v>
      </c>
      <c r="BV137" s="45">
        <v>47.42</v>
      </c>
      <c r="BW137" s="45">
        <v>51.36</v>
      </c>
      <c r="BX137" s="45">
        <v>51.9</v>
      </c>
      <c r="BY137" s="45">
        <v>52.42</v>
      </c>
      <c r="BZ137" s="45">
        <v>52.96</v>
      </c>
      <c r="CA137" s="45">
        <v>102.85</v>
      </c>
      <c r="CB137" s="45">
        <v>154.66999999999999</v>
      </c>
      <c r="CC137" s="45">
        <v>189.3</v>
      </c>
      <c r="CD137" s="45">
        <v>223.93</v>
      </c>
      <c r="CE137" s="45">
        <v>125.43</v>
      </c>
      <c r="CF137" s="45">
        <v>182.66</v>
      </c>
      <c r="CG137" s="45">
        <v>218.84</v>
      </c>
      <c r="CH137" s="45">
        <v>255.03</v>
      </c>
      <c r="CI137" s="45">
        <v>149.32</v>
      </c>
      <c r="CJ137" s="45">
        <v>217.45</v>
      </c>
      <c r="CK137" s="45">
        <v>260.52999999999997</v>
      </c>
      <c r="CL137" s="45">
        <v>303.61</v>
      </c>
      <c r="CZ137" s="43" t="str">
        <f t="shared" si="21"/>
        <v>INFINITE 32.001 a 3.000</v>
      </c>
      <c r="DA137" s="44" t="s">
        <v>94</v>
      </c>
      <c r="DB137" s="46" t="s">
        <v>62</v>
      </c>
      <c r="DC137" s="45">
        <v>17.100000000000001</v>
      </c>
      <c r="DD137" s="45">
        <v>17.45</v>
      </c>
      <c r="DE137" s="45">
        <v>17.82</v>
      </c>
      <c r="DG137" s="43" t="str">
        <f t="shared" si="22"/>
        <v>DIAMANTE 4Coleta no mesmo dia7790-9Unitizador</v>
      </c>
      <c r="DH137" s="43" t="s">
        <v>81</v>
      </c>
      <c r="DI137" s="70" t="s">
        <v>71</v>
      </c>
      <c r="DJ137" s="22" t="s">
        <v>111</v>
      </c>
      <c r="DK137" s="61" t="s">
        <v>112</v>
      </c>
      <c r="DL137" s="25" t="s">
        <v>113</v>
      </c>
      <c r="DR137" s="43" t="str">
        <f t="shared" si="23"/>
        <v>INFINITE 26.001 a 7.000</v>
      </c>
      <c r="DS137" s="44" t="s">
        <v>90</v>
      </c>
      <c r="DT137" s="44" t="s">
        <v>82</v>
      </c>
      <c r="DU137" s="45">
        <v>13.69</v>
      </c>
      <c r="DV137" s="45">
        <v>13.98</v>
      </c>
      <c r="DW137" s="45">
        <v>14.27</v>
      </c>
      <c r="DX137" s="45">
        <v>14.56</v>
      </c>
      <c r="DY137" s="45">
        <v>23.61</v>
      </c>
      <c r="DZ137" s="45">
        <v>23.86</v>
      </c>
      <c r="EA137" s="45">
        <v>24.1</v>
      </c>
      <c r="EB137" s="45">
        <v>24.34</v>
      </c>
      <c r="EC137" s="45">
        <v>44.15</v>
      </c>
      <c r="ED137" s="45">
        <v>59.91</v>
      </c>
      <c r="EE137" s="45">
        <v>84.32</v>
      </c>
      <c r="EF137" s="45">
        <v>102</v>
      </c>
      <c r="EG137" s="45">
        <v>70.040000000000006</v>
      </c>
      <c r="EH137" s="45">
        <v>86.56</v>
      </c>
      <c r="EI137" s="45">
        <v>111.35</v>
      </c>
      <c r="EJ137" s="45">
        <v>130.16</v>
      </c>
      <c r="EL137" s="43" t="str">
        <f t="shared" si="24"/>
        <v>INFINITE 33.001 a 4.000</v>
      </c>
      <c r="EM137" s="44" t="s">
        <v>94</v>
      </c>
      <c r="EN137" s="44" t="s">
        <v>68</v>
      </c>
      <c r="EO137" s="45">
        <v>16.75</v>
      </c>
      <c r="EP137" s="45">
        <v>18.18</v>
      </c>
      <c r="EQ137" s="45">
        <v>18.52</v>
      </c>
      <c r="ER137" s="45">
        <v>18</v>
      </c>
      <c r="ES137" s="45">
        <v>20.99</v>
      </c>
      <c r="ET137" s="45">
        <v>23.6</v>
      </c>
      <c r="EU137" s="45">
        <v>28.11</v>
      </c>
      <c r="EV137" s="45">
        <v>32</v>
      </c>
      <c r="EW137" s="45">
        <v>31.08</v>
      </c>
      <c r="EX137" s="45">
        <v>35.5</v>
      </c>
      <c r="EY137" s="45">
        <v>49.62</v>
      </c>
      <c r="EZ137" s="45">
        <v>63.91</v>
      </c>
    </row>
    <row r="138" spans="4:156" ht="25.5" x14ac:dyDescent="0.25">
      <c r="D138" s="43" t="str">
        <f t="shared" si="18"/>
        <v>INFINITE 27.001 a 8.000</v>
      </c>
      <c r="E138" s="44" t="s">
        <v>90</v>
      </c>
      <c r="F138" s="44" t="s">
        <v>86</v>
      </c>
      <c r="G138" s="45">
        <v>14.96</v>
      </c>
      <c r="H138" s="45">
        <v>15.27</v>
      </c>
      <c r="I138" s="45">
        <v>15.59</v>
      </c>
      <c r="J138" s="45">
        <v>15.9</v>
      </c>
      <c r="K138" s="45">
        <v>25.62</v>
      </c>
      <c r="L138" s="45">
        <v>25.89</v>
      </c>
      <c r="M138" s="45">
        <v>26.14</v>
      </c>
      <c r="N138" s="45">
        <v>26.4</v>
      </c>
      <c r="O138" s="45">
        <v>48.65</v>
      </c>
      <c r="P138" s="45">
        <v>65.7</v>
      </c>
      <c r="Q138" s="45">
        <v>92.47</v>
      </c>
      <c r="R138" s="45">
        <v>111.93</v>
      </c>
      <c r="S138" s="45">
        <v>65.8</v>
      </c>
      <c r="T138" s="45">
        <v>80.709999999999994</v>
      </c>
      <c r="U138" s="45">
        <v>103.51</v>
      </c>
      <c r="V138" s="45">
        <v>120.8</v>
      </c>
      <c r="W138" s="45">
        <v>78.33</v>
      </c>
      <c r="X138" s="45">
        <v>96.09</v>
      </c>
      <c r="Y138" s="45">
        <v>123.22</v>
      </c>
      <c r="Z138" s="45">
        <v>143.81</v>
      </c>
      <c r="AB138" s="43" t="str">
        <f t="shared" si="19"/>
        <v>INFINITE 34.001 a 5.000</v>
      </c>
      <c r="AC138" s="44" t="s">
        <v>94</v>
      </c>
      <c r="AD138" s="44" t="s">
        <v>70</v>
      </c>
      <c r="AE138" s="45">
        <v>17.899999999999999</v>
      </c>
      <c r="AF138" s="45">
        <v>18.66</v>
      </c>
      <c r="AG138" s="45">
        <v>18.850000000000001</v>
      </c>
      <c r="AH138" s="45">
        <v>19.03</v>
      </c>
      <c r="AI138" s="45">
        <v>22.25</v>
      </c>
      <c r="AJ138" s="45">
        <v>24.91</v>
      </c>
      <c r="AK138" s="45">
        <v>27.81</v>
      </c>
      <c r="AL138" s="45">
        <v>33.36</v>
      </c>
      <c r="AM138" s="45">
        <v>27.72</v>
      </c>
      <c r="AN138" s="45">
        <v>31.58</v>
      </c>
      <c r="AO138" s="45">
        <v>44.23</v>
      </c>
      <c r="AP138" s="45">
        <v>56.83</v>
      </c>
      <c r="AQ138" s="45">
        <v>32.24</v>
      </c>
      <c r="AR138" s="45">
        <v>36.729999999999997</v>
      </c>
      <c r="AS138" s="45">
        <v>51.44</v>
      </c>
      <c r="AT138" s="45">
        <v>66.08</v>
      </c>
      <c r="BP138" s="43" t="str">
        <f t="shared" si="20"/>
        <v>INFINITE 27.001 a 8.000</v>
      </c>
      <c r="BQ138" s="44" t="s">
        <v>90</v>
      </c>
      <c r="BR138" s="44" t="s">
        <v>86</v>
      </c>
      <c r="BS138" s="45">
        <v>47.26</v>
      </c>
      <c r="BT138" s="45">
        <v>48.27</v>
      </c>
      <c r="BU138" s="45">
        <v>49.27</v>
      </c>
      <c r="BV138" s="45">
        <v>50.28</v>
      </c>
      <c r="BW138" s="45">
        <v>54.97</v>
      </c>
      <c r="BX138" s="45">
        <v>55.54</v>
      </c>
      <c r="BY138" s="45">
        <v>56.11</v>
      </c>
      <c r="BZ138" s="45">
        <v>56.68</v>
      </c>
      <c r="CA138" s="45">
        <v>112.21</v>
      </c>
      <c r="CB138" s="45">
        <v>168.5</v>
      </c>
      <c r="CC138" s="45">
        <v>206.57</v>
      </c>
      <c r="CD138" s="45">
        <v>244.64</v>
      </c>
      <c r="CE138" s="45">
        <v>136.81</v>
      </c>
      <c r="CF138" s="45">
        <v>201.89</v>
      </c>
      <c r="CG138" s="45">
        <v>241.76</v>
      </c>
      <c r="CH138" s="45">
        <v>281.64</v>
      </c>
      <c r="CI138" s="45">
        <v>162.87</v>
      </c>
      <c r="CJ138" s="45">
        <v>240.35</v>
      </c>
      <c r="CK138" s="45">
        <v>287.81</v>
      </c>
      <c r="CL138" s="45">
        <v>335.28</v>
      </c>
      <c r="CZ138" s="43" t="str">
        <f t="shared" si="21"/>
        <v>INFINITE 33.001 a 4.000</v>
      </c>
      <c r="DA138" s="44" t="s">
        <v>94</v>
      </c>
      <c r="DB138" s="46" t="s">
        <v>68</v>
      </c>
      <c r="DC138" s="45">
        <v>18.809999999999999</v>
      </c>
      <c r="DD138" s="45">
        <v>19.2</v>
      </c>
      <c r="DE138" s="45">
        <v>19.600000000000001</v>
      </c>
      <c r="DG138" s="43" t="str">
        <f t="shared" si="22"/>
        <v>ServiçoCódigoQtde de objetos</v>
      </c>
      <c r="DI138" s="28" t="s">
        <v>34</v>
      </c>
      <c r="DJ138" s="28" t="s">
        <v>35</v>
      </c>
      <c r="DK138" s="29" t="s">
        <v>36</v>
      </c>
      <c r="DL138" s="30" t="s">
        <v>37</v>
      </c>
      <c r="DR138" s="43" t="str">
        <f t="shared" si="23"/>
        <v>INFINITE 27.001 a 8.000</v>
      </c>
      <c r="DS138" s="44" t="s">
        <v>90</v>
      </c>
      <c r="DT138" s="44" t="s">
        <v>86</v>
      </c>
      <c r="DU138" s="45">
        <v>14.53</v>
      </c>
      <c r="DV138" s="45">
        <v>14.83</v>
      </c>
      <c r="DW138" s="45">
        <v>15.14</v>
      </c>
      <c r="DX138" s="45">
        <v>15.45</v>
      </c>
      <c r="DY138" s="45">
        <v>25.3</v>
      </c>
      <c r="DZ138" s="45">
        <v>25.57</v>
      </c>
      <c r="EA138" s="45">
        <v>25.82</v>
      </c>
      <c r="EB138" s="45">
        <v>26.09</v>
      </c>
      <c r="EC138" s="45">
        <v>48.39</v>
      </c>
      <c r="ED138" s="45">
        <v>65.650000000000006</v>
      </c>
      <c r="EE138" s="45">
        <v>92.39</v>
      </c>
      <c r="EF138" s="45">
        <v>111.78</v>
      </c>
      <c r="EG138" s="45">
        <v>78</v>
      </c>
      <c r="EH138" s="45">
        <v>95.98</v>
      </c>
      <c r="EI138" s="45">
        <v>123.12</v>
      </c>
      <c r="EJ138" s="45">
        <v>143.63</v>
      </c>
      <c r="EL138" s="43" t="str">
        <f t="shared" si="24"/>
        <v>INFINITE 34.001 a 5.000</v>
      </c>
      <c r="EM138" s="44" t="s">
        <v>94</v>
      </c>
      <c r="EN138" s="44" t="s">
        <v>70</v>
      </c>
      <c r="EO138" s="45">
        <v>17.899999999999999</v>
      </c>
      <c r="EP138" s="45">
        <v>19.100000000000001</v>
      </c>
      <c r="EQ138" s="45">
        <v>19.39</v>
      </c>
      <c r="ER138" s="45">
        <v>19.149999999999999</v>
      </c>
      <c r="ES138" s="45">
        <v>22.36</v>
      </c>
      <c r="ET138" s="45">
        <v>25.09</v>
      </c>
      <c r="EU138" s="45">
        <v>29.1</v>
      </c>
      <c r="EV138" s="45">
        <v>33.840000000000003</v>
      </c>
      <c r="EW138" s="45">
        <v>32.4</v>
      </c>
      <c r="EX138" s="45">
        <v>36.96</v>
      </c>
      <c r="EY138" s="45">
        <v>51.44</v>
      </c>
      <c r="EZ138" s="45">
        <v>66.08</v>
      </c>
    </row>
    <row r="139" spans="4:156" x14ac:dyDescent="0.25">
      <c r="D139" s="43" t="str">
        <f t="shared" si="18"/>
        <v>INFINITE 28.001 a 9.000</v>
      </c>
      <c r="E139" s="44" t="s">
        <v>90</v>
      </c>
      <c r="F139" s="44" t="s">
        <v>91</v>
      </c>
      <c r="G139" s="45">
        <v>15.43</v>
      </c>
      <c r="H139" s="45">
        <v>15.76</v>
      </c>
      <c r="I139" s="45">
        <v>16.09</v>
      </c>
      <c r="J139" s="45">
        <v>16.420000000000002</v>
      </c>
      <c r="K139" s="45">
        <v>27.29</v>
      </c>
      <c r="L139" s="45">
        <v>27.56</v>
      </c>
      <c r="M139" s="45">
        <v>27.84</v>
      </c>
      <c r="N139" s="45">
        <v>28.12</v>
      </c>
      <c r="O139" s="45">
        <v>52.89</v>
      </c>
      <c r="P139" s="45">
        <v>71.400000000000006</v>
      </c>
      <c r="Q139" s="45">
        <v>100.5</v>
      </c>
      <c r="R139" s="45">
        <v>121.66</v>
      </c>
      <c r="S139" s="45">
        <v>69.34</v>
      </c>
      <c r="T139" s="45">
        <v>85.54</v>
      </c>
      <c r="U139" s="45">
        <v>110.28</v>
      </c>
      <c r="V139" s="45">
        <v>128.97999999999999</v>
      </c>
      <c r="W139" s="45">
        <v>82.55</v>
      </c>
      <c r="X139" s="45">
        <v>101.83</v>
      </c>
      <c r="Y139" s="45">
        <v>131.29</v>
      </c>
      <c r="Z139" s="45">
        <v>153.55000000000001</v>
      </c>
      <c r="AB139" s="43" t="str">
        <f t="shared" si="19"/>
        <v>INFINITE 35.001 a 6.000</v>
      </c>
      <c r="AC139" s="44" t="s">
        <v>94</v>
      </c>
      <c r="AD139" s="44" t="s">
        <v>76</v>
      </c>
      <c r="AE139" s="45">
        <v>18.89</v>
      </c>
      <c r="AF139" s="45">
        <v>19.690000000000001</v>
      </c>
      <c r="AG139" s="45">
        <v>19.89</v>
      </c>
      <c r="AH139" s="45">
        <v>20.09</v>
      </c>
      <c r="AI139" s="45">
        <v>24.63</v>
      </c>
      <c r="AJ139" s="45">
        <v>28.33</v>
      </c>
      <c r="AK139" s="45">
        <v>32.33</v>
      </c>
      <c r="AL139" s="45">
        <v>40.03</v>
      </c>
      <c r="AM139" s="45">
        <v>32.130000000000003</v>
      </c>
      <c r="AN139" s="45">
        <v>36.869999999999997</v>
      </c>
      <c r="AO139" s="45">
        <v>50.47</v>
      </c>
      <c r="AP139" s="45">
        <v>64.91</v>
      </c>
      <c r="AQ139" s="45">
        <v>37.35</v>
      </c>
      <c r="AR139" s="45">
        <v>42.87</v>
      </c>
      <c r="AS139" s="45">
        <v>58.69</v>
      </c>
      <c r="AT139" s="45">
        <v>75.47</v>
      </c>
      <c r="BP139" s="43" t="str">
        <f t="shared" si="20"/>
        <v>INFINITE 28.001 a 9.000</v>
      </c>
      <c r="BQ139" s="44" t="s">
        <v>90</v>
      </c>
      <c r="BR139" s="44" t="s">
        <v>91</v>
      </c>
      <c r="BS139" s="45">
        <v>51.48</v>
      </c>
      <c r="BT139" s="45">
        <v>52.58</v>
      </c>
      <c r="BU139" s="45">
        <v>53.67</v>
      </c>
      <c r="BV139" s="45">
        <v>54.77</v>
      </c>
      <c r="BW139" s="45">
        <v>59.24</v>
      </c>
      <c r="BX139" s="45">
        <v>59.84</v>
      </c>
      <c r="BY139" s="45">
        <v>60.45</v>
      </c>
      <c r="BZ139" s="45">
        <v>61.07</v>
      </c>
      <c r="CA139" s="45">
        <v>122.32</v>
      </c>
      <c r="CB139" s="45">
        <v>185.39</v>
      </c>
      <c r="CC139" s="45">
        <v>225.84</v>
      </c>
      <c r="CD139" s="45">
        <v>266.3</v>
      </c>
      <c r="CE139" s="45">
        <v>150.19999999999999</v>
      </c>
      <c r="CF139" s="45">
        <v>224.34</v>
      </c>
      <c r="CG139" s="45">
        <v>267.20999999999998</v>
      </c>
      <c r="CH139" s="45">
        <v>310.08999999999997</v>
      </c>
      <c r="CI139" s="45">
        <v>178.81</v>
      </c>
      <c r="CJ139" s="45">
        <v>267.07</v>
      </c>
      <c r="CK139" s="45">
        <v>318.11</v>
      </c>
      <c r="CL139" s="45">
        <v>369.16</v>
      </c>
      <c r="CZ139" s="43" t="str">
        <f t="shared" si="21"/>
        <v>INFINITE 34.001 a 5.000</v>
      </c>
      <c r="DA139" s="44" t="s">
        <v>94</v>
      </c>
      <c r="DB139" s="46" t="s">
        <v>70</v>
      </c>
      <c r="DC139" s="45">
        <v>20.71</v>
      </c>
      <c r="DD139" s="45">
        <v>21.14</v>
      </c>
      <c r="DE139" s="45">
        <v>21.58</v>
      </c>
      <c r="DG139" s="43" t="str">
        <f t="shared" si="22"/>
        <v>INFINITE 1Coleta Agendada7789-50 a 10</v>
      </c>
      <c r="DH139" s="43" t="s">
        <v>85</v>
      </c>
      <c r="DI139" s="70" t="s">
        <v>43</v>
      </c>
      <c r="DJ139" s="68" t="s">
        <v>44</v>
      </c>
      <c r="DK139" s="59" t="s">
        <v>45</v>
      </c>
      <c r="DL139" s="22">
        <v>12.69</v>
      </c>
      <c r="DR139" s="43" t="str">
        <f t="shared" si="23"/>
        <v>INFINITE 28.001 a 9.000</v>
      </c>
      <c r="DS139" s="44" t="s">
        <v>90</v>
      </c>
      <c r="DT139" s="44" t="s">
        <v>91</v>
      </c>
      <c r="DU139" s="45">
        <v>14.93</v>
      </c>
      <c r="DV139" s="45">
        <v>15.25</v>
      </c>
      <c r="DW139" s="45">
        <v>15.57</v>
      </c>
      <c r="DX139" s="45">
        <v>15.88</v>
      </c>
      <c r="DY139" s="45">
        <v>26.9</v>
      </c>
      <c r="DZ139" s="45">
        <v>27.17</v>
      </c>
      <c r="EA139" s="45">
        <v>27.45</v>
      </c>
      <c r="EB139" s="45">
        <v>27.73</v>
      </c>
      <c r="EC139" s="45">
        <v>52.56</v>
      </c>
      <c r="ED139" s="45">
        <v>71.34</v>
      </c>
      <c r="EE139" s="45">
        <v>100.41</v>
      </c>
      <c r="EF139" s="45">
        <v>121.47</v>
      </c>
      <c r="EG139" s="45">
        <v>82.15</v>
      </c>
      <c r="EH139" s="45">
        <v>101.71</v>
      </c>
      <c r="EI139" s="45">
        <v>131.16999999999999</v>
      </c>
      <c r="EJ139" s="45">
        <v>153.33000000000001</v>
      </c>
      <c r="EL139" s="43" t="str">
        <f t="shared" si="24"/>
        <v>INFINITE 35.001 a 6.000</v>
      </c>
      <c r="EM139" s="44" t="s">
        <v>94</v>
      </c>
      <c r="EN139" s="44" t="s">
        <v>76</v>
      </c>
      <c r="EO139" s="45">
        <v>18.89</v>
      </c>
      <c r="EP139" s="45">
        <v>19.45</v>
      </c>
      <c r="EQ139" s="45">
        <v>19.600000000000001</v>
      </c>
      <c r="ER139" s="45">
        <v>20.03</v>
      </c>
      <c r="ES139" s="45">
        <v>24.56</v>
      </c>
      <c r="ET139" s="45">
        <v>28.23</v>
      </c>
      <c r="EU139" s="45">
        <v>31.57</v>
      </c>
      <c r="EV139" s="45">
        <v>39.729999999999997</v>
      </c>
      <c r="EW139" s="45">
        <v>37.25</v>
      </c>
      <c r="EX139" s="45">
        <v>42.73</v>
      </c>
      <c r="EY139" s="45">
        <v>58.69</v>
      </c>
      <c r="EZ139" s="45">
        <v>75.47</v>
      </c>
    </row>
    <row r="140" spans="4:156" x14ac:dyDescent="0.25">
      <c r="D140" s="43" t="str">
        <f t="shared" si="18"/>
        <v>INFINITE 29.001 a 10.000</v>
      </c>
      <c r="E140" s="44" t="s">
        <v>90</v>
      </c>
      <c r="F140" s="44" t="s">
        <v>95</v>
      </c>
      <c r="G140" s="45">
        <v>15.78</v>
      </c>
      <c r="H140" s="45">
        <v>16.12</v>
      </c>
      <c r="I140" s="45">
        <v>16.45</v>
      </c>
      <c r="J140" s="45">
        <v>16.79</v>
      </c>
      <c r="K140" s="45">
        <v>29.12</v>
      </c>
      <c r="L140" s="45">
        <v>29.42</v>
      </c>
      <c r="M140" s="45">
        <v>29.71</v>
      </c>
      <c r="N140" s="45">
        <v>30.02</v>
      </c>
      <c r="O140" s="45">
        <v>57.15</v>
      </c>
      <c r="P140" s="45">
        <v>77.150000000000006</v>
      </c>
      <c r="Q140" s="45">
        <v>108.58</v>
      </c>
      <c r="R140" s="45">
        <v>131.44999999999999</v>
      </c>
      <c r="S140" s="45">
        <v>72.92</v>
      </c>
      <c r="T140" s="45">
        <v>90.34</v>
      </c>
      <c r="U140" s="45">
        <v>117.06</v>
      </c>
      <c r="V140" s="45">
        <v>137.19</v>
      </c>
      <c r="W140" s="45">
        <v>86.81</v>
      </c>
      <c r="X140" s="45">
        <v>107.55</v>
      </c>
      <c r="Y140" s="45">
        <v>139.36000000000001</v>
      </c>
      <c r="Z140" s="45">
        <v>163.33000000000001</v>
      </c>
      <c r="AB140" s="43" t="str">
        <f t="shared" si="19"/>
        <v>INFINITE 36.001 a 7.000</v>
      </c>
      <c r="AC140" s="44" t="s">
        <v>94</v>
      </c>
      <c r="AD140" s="44" t="s">
        <v>82</v>
      </c>
      <c r="AE140" s="45">
        <v>19.95</v>
      </c>
      <c r="AF140" s="45">
        <v>20.79</v>
      </c>
      <c r="AG140" s="45">
        <v>21.01</v>
      </c>
      <c r="AH140" s="45">
        <v>21.22</v>
      </c>
      <c r="AI140" s="45">
        <v>27.2</v>
      </c>
      <c r="AJ140" s="45">
        <v>31.28</v>
      </c>
      <c r="AK140" s="45">
        <v>35.700000000000003</v>
      </c>
      <c r="AL140" s="45">
        <v>44.2</v>
      </c>
      <c r="AM140" s="45">
        <v>34.33</v>
      </c>
      <c r="AN140" s="45">
        <v>39.4</v>
      </c>
      <c r="AO140" s="45">
        <v>53.37</v>
      </c>
      <c r="AP140" s="45">
        <v>68.48</v>
      </c>
      <c r="AQ140" s="45">
        <v>39.92</v>
      </c>
      <c r="AR140" s="45">
        <v>45.82</v>
      </c>
      <c r="AS140" s="45">
        <v>62.05</v>
      </c>
      <c r="AT140" s="45">
        <v>79.64</v>
      </c>
      <c r="BP140" s="43" t="str">
        <f t="shared" si="20"/>
        <v>INFINITE 29.001 a 10.000</v>
      </c>
      <c r="BQ140" s="44" t="s">
        <v>90</v>
      </c>
      <c r="BR140" s="44" t="s">
        <v>95</v>
      </c>
      <c r="BS140" s="45">
        <v>55.6</v>
      </c>
      <c r="BT140" s="45">
        <v>56.79</v>
      </c>
      <c r="BU140" s="45">
        <v>57.97</v>
      </c>
      <c r="BV140" s="45">
        <v>59.15</v>
      </c>
      <c r="BW140" s="45">
        <v>63.39</v>
      </c>
      <c r="BX140" s="45">
        <v>64.05</v>
      </c>
      <c r="BY140" s="45">
        <v>64.709999999999994</v>
      </c>
      <c r="BZ140" s="45">
        <v>65.36</v>
      </c>
      <c r="CA140" s="45">
        <v>132.24</v>
      </c>
      <c r="CB140" s="45">
        <v>201.99</v>
      </c>
      <c r="CC140" s="45">
        <v>245.07</v>
      </c>
      <c r="CD140" s="45">
        <v>288.14999999999998</v>
      </c>
      <c r="CE140" s="45">
        <v>163.58000000000001</v>
      </c>
      <c r="CF140" s="45">
        <v>245.97</v>
      </c>
      <c r="CG140" s="45">
        <v>292.17</v>
      </c>
      <c r="CH140" s="45">
        <v>338.38</v>
      </c>
      <c r="CI140" s="45">
        <v>194.74</v>
      </c>
      <c r="CJ140" s="45">
        <v>292.82</v>
      </c>
      <c r="CK140" s="45">
        <v>347.83</v>
      </c>
      <c r="CL140" s="45">
        <v>402.83</v>
      </c>
      <c r="CZ140" s="43" t="str">
        <f t="shared" si="21"/>
        <v>INFINITE 35.001 a 6.000</v>
      </c>
      <c r="DA140" s="44" t="s">
        <v>94</v>
      </c>
      <c r="DB140" s="46" t="s">
        <v>76</v>
      </c>
      <c r="DC140" s="45">
        <v>24.13</v>
      </c>
      <c r="DD140" s="45">
        <v>24.62</v>
      </c>
      <c r="DE140" s="45">
        <v>25.15</v>
      </c>
      <c r="DG140" s="43" t="str">
        <f t="shared" si="22"/>
        <v>INFINITE 1Coleta Agendada7789-5Mais de 10</v>
      </c>
      <c r="DH140" s="43" t="s">
        <v>85</v>
      </c>
      <c r="DI140" s="70" t="s">
        <v>43</v>
      </c>
      <c r="DJ140" s="68" t="s">
        <v>44</v>
      </c>
      <c r="DK140" s="61" t="s">
        <v>52</v>
      </c>
      <c r="DL140" s="22">
        <v>0</v>
      </c>
      <c r="DR140" s="43" t="str">
        <f t="shared" si="23"/>
        <v>INFINITE 29.001 a 10.000</v>
      </c>
      <c r="DS140" s="44" t="s">
        <v>90</v>
      </c>
      <c r="DT140" s="44" t="s">
        <v>95</v>
      </c>
      <c r="DU140" s="45">
        <v>15.2</v>
      </c>
      <c r="DV140" s="45">
        <v>15.53</v>
      </c>
      <c r="DW140" s="45">
        <v>15.84</v>
      </c>
      <c r="DX140" s="45">
        <v>16.170000000000002</v>
      </c>
      <c r="DY140" s="45">
        <v>28.66</v>
      </c>
      <c r="DZ140" s="45">
        <v>28.95</v>
      </c>
      <c r="EA140" s="45">
        <v>29.24</v>
      </c>
      <c r="EB140" s="45">
        <v>29.54</v>
      </c>
      <c r="EC140" s="45">
        <v>56.75</v>
      </c>
      <c r="ED140" s="45">
        <v>77.069999999999993</v>
      </c>
      <c r="EE140" s="45">
        <v>108.47</v>
      </c>
      <c r="EF140" s="45">
        <v>131.21</v>
      </c>
      <c r="EG140" s="45">
        <v>86.34</v>
      </c>
      <c r="EH140" s="45">
        <v>107.4</v>
      </c>
      <c r="EI140" s="45">
        <v>139.19999999999999</v>
      </c>
      <c r="EJ140" s="45">
        <v>163.06</v>
      </c>
      <c r="EL140" s="43" t="str">
        <f t="shared" si="24"/>
        <v>INFINITE 36.001 a 7.000</v>
      </c>
      <c r="EM140" s="44" t="s">
        <v>94</v>
      </c>
      <c r="EN140" s="44" t="s">
        <v>82</v>
      </c>
      <c r="EO140" s="45">
        <v>19.95</v>
      </c>
      <c r="EP140" s="45">
        <v>20.52</v>
      </c>
      <c r="EQ140" s="45">
        <v>20.68</v>
      </c>
      <c r="ER140" s="45">
        <v>21.15</v>
      </c>
      <c r="ES140" s="45">
        <v>27.12</v>
      </c>
      <c r="ET140" s="45">
        <v>31.15</v>
      </c>
      <c r="EU140" s="45">
        <v>34.79</v>
      </c>
      <c r="EV140" s="45">
        <v>43.85</v>
      </c>
      <c r="EW140" s="45">
        <v>39.81</v>
      </c>
      <c r="EX140" s="45">
        <v>45.65</v>
      </c>
      <c r="EY140" s="45">
        <v>62.05</v>
      </c>
      <c r="EZ140" s="45">
        <v>79.64</v>
      </c>
    </row>
    <row r="141" spans="4:156" x14ac:dyDescent="0.25">
      <c r="D141" s="43" t="str">
        <f t="shared" si="18"/>
        <v>INFINITE 2Kg Adicional</v>
      </c>
      <c r="E141" s="44" t="s">
        <v>90</v>
      </c>
      <c r="F141" s="44" t="s">
        <v>63</v>
      </c>
      <c r="G141" s="45">
        <v>1.96</v>
      </c>
      <c r="H141" s="45">
        <v>2</v>
      </c>
      <c r="I141" s="45">
        <v>2.04</v>
      </c>
      <c r="J141" s="45">
        <v>2.08</v>
      </c>
      <c r="K141" s="45">
        <v>3.61</v>
      </c>
      <c r="L141" s="45">
        <v>3.65</v>
      </c>
      <c r="M141" s="45">
        <v>3.68</v>
      </c>
      <c r="N141" s="45">
        <v>3.72</v>
      </c>
      <c r="O141" s="45">
        <v>7.09</v>
      </c>
      <c r="P141" s="45">
        <v>9.57</v>
      </c>
      <c r="Q141" s="45">
        <v>13.46</v>
      </c>
      <c r="R141" s="45">
        <v>16.309999999999999</v>
      </c>
      <c r="S141" s="45">
        <v>9.0399999999999991</v>
      </c>
      <c r="T141" s="45">
        <v>11.2</v>
      </c>
      <c r="U141" s="45">
        <v>14.52</v>
      </c>
      <c r="V141" s="45">
        <v>17</v>
      </c>
      <c r="W141" s="45">
        <v>10.76</v>
      </c>
      <c r="X141" s="45">
        <v>13.33</v>
      </c>
      <c r="Y141" s="45">
        <v>17.29</v>
      </c>
      <c r="Z141" s="45">
        <v>20.25</v>
      </c>
      <c r="AB141" s="43" t="str">
        <f t="shared" si="19"/>
        <v>INFINITE 37.001 a 8.000</v>
      </c>
      <c r="AC141" s="44" t="s">
        <v>94</v>
      </c>
      <c r="AD141" s="44" t="s">
        <v>86</v>
      </c>
      <c r="AE141" s="45">
        <v>20.96</v>
      </c>
      <c r="AF141" s="45">
        <v>21.85</v>
      </c>
      <c r="AG141" s="45">
        <v>22.07</v>
      </c>
      <c r="AH141" s="45">
        <v>22.3</v>
      </c>
      <c r="AI141" s="45">
        <v>29.62</v>
      </c>
      <c r="AJ141" s="45">
        <v>34.07</v>
      </c>
      <c r="AK141" s="45">
        <v>38.880000000000003</v>
      </c>
      <c r="AL141" s="45">
        <v>48.13</v>
      </c>
      <c r="AM141" s="45">
        <v>44.23</v>
      </c>
      <c r="AN141" s="45">
        <v>49.62</v>
      </c>
      <c r="AO141" s="45">
        <v>63.93</v>
      </c>
      <c r="AP141" s="45">
        <v>79.709999999999994</v>
      </c>
      <c r="AQ141" s="45">
        <v>51.44</v>
      </c>
      <c r="AR141" s="45">
        <v>57.7</v>
      </c>
      <c r="AS141" s="45">
        <v>74.34</v>
      </c>
      <c r="AT141" s="45">
        <v>92.68</v>
      </c>
      <c r="BP141" s="43" t="str">
        <f t="shared" si="20"/>
        <v>INFINITE 2Kg Adicional</v>
      </c>
      <c r="BQ141" s="44" t="s">
        <v>90</v>
      </c>
      <c r="BR141" s="44" t="s">
        <v>63</v>
      </c>
      <c r="BS141" s="45">
        <v>5.65</v>
      </c>
      <c r="BT141" s="45">
        <v>5.77</v>
      </c>
      <c r="BU141" s="45">
        <v>5.89</v>
      </c>
      <c r="BV141" s="45">
        <v>6.01</v>
      </c>
      <c r="BW141" s="45">
        <v>6.39</v>
      </c>
      <c r="BX141" s="45">
        <v>6.45</v>
      </c>
      <c r="BY141" s="45">
        <v>6.52</v>
      </c>
      <c r="BZ141" s="45">
        <v>6.58</v>
      </c>
      <c r="CA141" s="45">
        <v>13.07</v>
      </c>
      <c r="CB141" s="45">
        <v>20.04</v>
      </c>
      <c r="CC141" s="45">
        <v>24.28</v>
      </c>
      <c r="CD141" s="45">
        <v>28.53</v>
      </c>
      <c r="CE141" s="45">
        <v>16.350000000000001</v>
      </c>
      <c r="CF141" s="45">
        <v>24.53</v>
      </c>
      <c r="CG141" s="45">
        <v>29.01</v>
      </c>
      <c r="CH141" s="45">
        <v>33.51</v>
      </c>
      <c r="CI141" s="45">
        <v>19.47</v>
      </c>
      <c r="CJ141" s="45">
        <v>29.2</v>
      </c>
      <c r="CK141" s="45">
        <v>34.54</v>
      </c>
      <c r="CL141" s="45">
        <v>39.880000000000003</v>
      </c>
      <c r="CZ141" s="43" t="str">
        <f t="shared" si="21"/>
        <v>INFINITE 36.001 a 7.000</v>
      </c>
      <c r="DA141" s="44" t="s">
        <v>94</v>
      </c>
      <c r="DB141" s="46" t="s">
        <v>82</v>
      </c>
      <c r="DC141" s="45">
        <v>28.69</v>
      </c>
      <c r="DD141" s="45">
        <v>29.28</v>
      </c>
      <c r="DE141" s="45">
        <v>29.9</v>
      </c>
      <c r="DG141" s="43" t="str">
        <f t="shared" si="22"/>
        <v>INFINITE 1Coleta Agendada7788-70 a 10</v>
      </c>
      <c r="DH141" s="43" t="s">
        <v>85</v>
      </c>
      <c r="DI141" s="70" t="s">
        <v>43</v>
      </c>
      <c r="DJ141" s="25" t="s">
        <v>57</v>
      </c>
      <c r="DK141" s="59" t="s">
        <v>45</v>
      </c>
      <c r="DL141" s="22">
        <v>12.69</v>
      </c>
      <c r="DR141" s="43" t="str">
        <f t="shared" si="23"/>
        <v>INFINITE 2Kg Adicional</v>
      </c>
      <c r="DS141" s="44" t="s">
        <v>90</v>
      </c>
      <c r="DT141" s="44" t="s">
        <v>63</v>
      </c>
      <c r="DU141" s="45">
        <v>1.96</v>
      </c>
      <c r="DV141" s="45">
        <v>2</v>
      </c>
      <c r="DW141" s="45">
        <v>2.04</v>
      </c>
      <c r="DX141" s="45">
        <v>2.08</v>
      </c>
      <c r="DY141" s="45">
        <v>3.61</v>
      </c>
      <c r="DZ141" s="45">
        <v>3.65</v>
      </c>
      <c r="EA141" s="45">
        <v>3.68</v>
      </c>
      <c r="EB141" s="45">
        <v>3.72</v>
      </c>
      <c r="EC141" s="45">
        <v>7.09</v>
      </c>
      <c r="ED141" s="45">
        <v>9.57</v>
      </c>
      <c r="EE141" s="45">
        <v>13.46</v>
      </c>
      <c r="EF141" s="45">
        <v>16.309999999999999</v>
      </c>
      <c r="EG141" s="45">
        <v>10.76</v>
      </c>
      <c r="EH141" s="45">
        <v>13.33</v>
      </c>
      <c r="EI141" s="45">
        <v>17.29</v>
      </c>
      <c r="EJ141" s="45">
        <v>20.25</v>
      </c>
      <c r="EL141" s="43" t="str">
        <f t="shared" si="24"/>
        <v>INFINITE 37.001 a 8.000</v>
      </c>
      <c r="EM141" s="44" t="s">
        <v>94</v>
      </c>
      <c r="EN141" s="44" t="s">
        <v>86</v>
      </c>
      <c r="EO141" s="45">
        <v>20.96</v>
      </c>
      <c r="EP141" s="45">
        <v>21.65</v>
      </c>
      <c r="EQ141" s="45">
        <v>21.82</v>
      </c>
      <c r="ER141" s="45">
        <v>22.25</v>
      </c>
      <c r="ES141" s="45">
        <v>29.57</v>
      </c>
      <c r="ET141" s="45">
        <v>33.979999999999997</v>
      </c>
      <c r="EU141" s="45">
        <v>38.19</v>
      </c>
      <c r="EV141" s="45">
        <v>47.87</v>
      </c>
      <c r="EW141" s="45">
        <v>51.34</v>
      </c>
      <c r="EX141" s="45">
        <v>57.56</v>
      </c>
      <c r="EY141" s="45">
        <v>74.34</v>
      </c>
      <c r="EZ141" s="45">
        <v>92.68</v>
      </c>
    </row>
    <row r="142" spans="4:156" x14ac:dyDescent="0.25">
      <c r="D142" s="43" t="str">
        <f t="shared" si="18"/>
        <v>Peso (g)</v>
      </c>
      <c r="F142" s="44" t="s">
        <v>32</v>
      </c>
      <c r="G142" s="45" t="s">
        <v>12</v>
      </c>
      <c r="H142" s="45" t="s">
        <v>13</v>
      </c>
      <c r="I142" s="45" t="s">
        <v>14</v>
      </c>
      <c r="J142" s="45" t="s">
        <v>15</v>
      </c>
      <c r="K142" s="45" t="s">
        <v>16</v>
      </c>
      <c r="L142" s="45" t="s">
        <v>17</v>
      </c>
      <c r="M142" s="45" t="s">
        <v>18</v>
      </c>
      <c r="N142" s="45" t="s">
        <v>19</v>
      </c>
      <c r="O142" s="45" t="s">
        <v>20</v>
      </c>
      <c r="P142" s="45" t="s">
        <v>21</v>
      </c>
      <c r="Q142" s="45" t="s">
        <v>22</v>
      </c>
      <c r="R142" s="45" t="s">
        <v>23</v>
      </c>
      <c r="S142" s="45" t="s">
        <v>24</v>
      </c>
      <c r="T142" s="45" t="s">
        <v>25</v>
      </c>
      <c r="U142" s="45" t="s">
        <v>26</v>
      </c>
      <c r="V142" s="45" t="s">
        <v>27</v>
      </c>
      <c r="W142" s="45" t="s">
        <v>28</v>
      </c>
      <c r="X142" s="45" t="s">
        <v>29</v>
      </c>
      <c r="Y142" s="45" t="s">
        <v>30</v>
      </c>
      <c r="Z142" s="45" t="s">
        <v>31</v>
      </c>
      <c r="AB142" s="43" t="str">
        <f t="shared" si="19"/>
        <v>INFINITE 38.001 a 9.000</v>
      </c>
      <c r="AC142" s="44" t="s">
        <v>94</v>
      </c>
      <c r="AD142" s="44" t="s">
        <v>91</v>
      </c>
      <c r="AE142" s="45">
        <v>21.57</v>
      </c>
      <c r="AF142" s="45">
        <v>22.49</v>
      </c>
      <c r="AG142" s="45">
        <v>22.72</v>
      </c>
      <c r="AH142" s="45">
        <v>22.95</v>
      </c>
      <c r="AI142" s="45">
        <v>31.09</v>
      </c>
      <c r="AJ142" s="45">
        <v>35.75</v>
      </c>
      <c r="AK142" s="45">
        <v>40.799999999999997</v>
      </c>
      <c r="AL142" s="45">
        <v>50.52</v>
      </c>
      <c r="AM142" s="45">
        <v>45.49</v>
      </c>
      <c r="AN142" s="45">
        <v>51.06</v>
      </c>
      <c r="AO142" s="45">
        <v>65.569999999999993</v>
      </c>
      <c r="AP142" s="45">
        <v>81.739999999999995</v>
      </c>
      <c r="AQ142" s="45">
        <v>52.9</v>
      </c>
      <c r="AR142" s="45">
        <v>59.38</v>
      </c>
      <c r="AS142" s="45">
        <v>76.239999999999995</v>
      </c>
      <c r="AT142" s="45">
        <v>95.05</v>
      </c>
      <c r="BP142" s="43" t="str">
        <f t="shared" si="20"/>
        <v>Peso (g)</v>
      </c>
      <c r="BR142" s="44" t="s">
        <v>32</v>
      </c>
      <c r="BS142" s="45" t="s">
        <v>12</v>
      </c>
      <c r="BT142" s="45" t="s">
        <v>13</v>
      </c>
      <c r="BU142" s="45" t="s">
        <v>14</v>
      </c>
      <c r="BV142" s="45" t="s">
        <v>15</v>
      </c>
      <c r="BW142" s="45" t="s">
        <v>16</v>
      </c>
      <c r="BX142" s="45" t="s">
        <v>17</v>
      </c>
      <c r="BY142" s="45" t="s">
        <v>18</v>
      </c>
      <c r="BZ142" s="45" t="s">
        <v>19</v>
      </c>
      <c r="CA142" s="45" t="s">
        <v>20</v>
      </c>
      <c r="CB142" s="45" t="s">
        <v>21</v>
      </c>
      <c r="CC142" s="45" t="s">
        <v>22</v>
      </c>
      <c r="CD142" s="45" t="s">
        <v>23</v>
      </c>
      <c r="CE142" s="45" t="s">
        <v>24</v>
      </c>
      <c r="CF142" s="45" t="s">
        <v>25</v>
      </c>
      <c r="CG142" s="45" t="s">
        <v>26</v>
      </c>
      <c r="CH142" s="45" t="s">
        <v>27</v>
      </c>
      <c r="CI142" s="45" t="s">
        <v>28</v>
      </c>
      <c r="CJ142" s="45" t="s">
        <v>29</v>
      </c>
      <c r="CK142" s="45" t="s">
        <v>30</v>
      </c>
      <c r="CL142" s="45" t="s">
        <v>31</v>
      </c>
      <c r="CZ142" s="43" t="str">
        <f t="shared" si="21"/>
        <v>INFINITE 37.001 a 8.000</v>
      </c>
      <c r="DA142" s="44" t="s">
        <v>94</v>
      </c>
      <c r="DB142" s="46" t="s">
        <v>86</v>
      </c>
      <c r="DC142" s="45">
        <v>37.049999999999997</v>
      </c>
      <c r="DD142" s="45">
        <v>37.81</v>
      </c>
      <c r="DE142" s="45">
        <v>38.61</v>
      </c>
      <c r="DG142" s="43" t="str">
        <f t="shared" si="22"/>
        <v>INFINITE 1Coleta Programada4209-90 a 10</v>
      </c>
      <c r="DH142" s="43" t="s">
        <v>85</v>
      </c>
      <c r="DI142" s="71" t="s">
        <v>64</v>
      </c>
      <c r="DJ142" s="68" t="s">
        <v>65</v>
      </c>
      <c r="DK142" s="61" t="s">
        <v>45</v>
      </c>
      <c r="DL142" s="25">
        <v>10.58</v>
      </c>
      <c r="DR142" s="43" t="str">
        <f t="shared" si="23"/>
        <v>Peso (g)</v>
      </c>
      <c r="DS142" s="44"/>
      <c r="DT142" s="44" t="s">
        <v>32</v>
      </c>
      <c r="DU142" s="45" t="s">
        <v>12</v>
      </c>
      <c r="DV142" s="45" t="s">
        <v>13</v>
      </c>
      <c r="DW142" s="45" t="s">
        <v>14</v>
      </c>
      <c r="DX142" s="45" t="s">
        <v>15</v>
      </c>
      <c r="DY142" s="45" t="s">
        <v>16</v>
      </c>
      <c r="DZ142" s="45" t="s">
        <v>17</v>
      </c>
      <c r="EA142" s="45" t="s">
        <v>18</v>
      </c>
      <c r="EB142" s="45" t="s">
        <v>19</v>
      </c>
      <c r="EC142" s="45" t="s">
        <v>20</v>
      </c>
      <c r="ED142" s="45" t="s">
        <v>21</v>
      </c>
      <c r="EE142" s="45" t="s">
        <v>22</v>
      </c>
      <c r="EF142" s="45" t="s">
        <v>23</v>
      </c>
      <c r="EG142" s="45" t="s">
        <v>24</v>
      </c>
      <c r="EH142" s="45" t="s">
        <v>25</v>
      </c>
      <c r="EI142" s="45" t="s">
        <v>26</v>
      </c>
      <c r="EJ142" s="45" t="s">
        <v>27</v>
      </c>
      <c r="EL142" s="43" t="str">
        <f t="shared" si="24"/>
        <v>INFINITE 38.001 a 9.000</v>
      </c>
      <c r="EM142" s="44" t="s">
        <v>94</v>
      </c>
      <c r="EN142" s="44" t="s">
        <v>91</v>
      </c>
      <c r="EO142" s="45">
        <v>21.57</v>
      </c>
      <c r="EP142" s="45">
        <v>22.25</v>
      </c>
      <c r="EQ142" s="45">
        <v>22.43</v>
      </c>
      <c r="ER142" s="45">
        <v>22.89</v>
      </c>
      <c r="ES142" s="45">
        <v>31.01</v>
      </c>
      <c r="ET142" s="45">
        <v>35.630000000000003</v>
      </c>
      <c r="EU142" s="45">
        <v>39.950000000000003</v>
      </c>
      <c r="EV142" s="45">
        <v>50.19</v>
      </c>
      <c r="EW142" s="45">
        <v>52.78</v>
      </c>
      <c r="EX142" s="45">
        <v>59.2</v>
      </c>
      <c r="EY142" s="45">
        <v>76.239999999999995</v>
      </c>
      <c r="EZ142" s="45">
        <v>95.05</v>
      </c>
    </row>
    <row r="143" spans="4:156" x14ac:dyDescent="0.25">
      <c r="D143" s="43" t="str">
        <f t="shared" si="18"/>
        <v>INFINITE 30 a 300</v>
      </c>
      <c r="E143" s="44" t="s">
        <v>94</v>
      </c>
      <c r="F143" s="44" t="s">
        <v>40</v>
      </c>
      <c r="G143" s="45">
        <v>6.25</v>
      </c>
      <c r="H143" s="45">
        <v>6.38</v>
      </c>
      <c r="I143" s="45">
        <v>6.5</v>
      </c>
      <c r="J143" s="45">
        <v>6.64</v>
      </c>
      <c r="K143" s="45">
        <v>12.25</v>
      </c>
      <c r="L143" s="45">
        <v>12.53</v>
      </c>
      <c r="M143" s="45">
        <v>12.8</v>
      </c>
      <c r="N143" s="45">
        <v>13.62</v>
      </c>
      <c r="O143" s="45">
        <v>18.61</v>
      </c>
      <c r="P143" s="45">
        <v>26.06</v>
      </c>
      <c r="Q143" s="45">
        <v>33.51</v>
      </c>
      <c r="R143" s="45">
        <v>39.090000000000003</v>
      </c>
      <c r="S143" s="45">
        <v>24.78</v>
      </c>
      <c r="T143" s="45">
        <v>31.66</v>
      </c>
      <c r="U143" s="45">
        <v>38.21</v>
      </c>
      <c r="V143" s="45">
        <v>43.82</v>
      </c>
      <c r="W143" s="45">
        <v>29.5</v>
      </c>
      <c r="X143" s="45">
        <v>37.68</v>
      </c>
      <c r="Y143" s="45">
        <v>45.48</v>
      </c>
      <c r="Z143" s="45">
        <v>52.16</v>
      </c>
      <c r="AB143" s="43" t="str">
        <f t="shared" si="19"/>
        <v>INFINITE 39.001 a 10.000</v>
      </c>
      <c r="AC143" s="44" t="s">
        <v>94</v>
      </c>
      <c r="AD143" s="44" t="s">
        <v>95</v>
      </c>
      <c r="AE143" s="45">
        <v>22.01</v>
      </c>
      <c r="AF143" s="45">
        <v>22.94</v>
      </c>
      <c r="AG143" s="45">
        <v>23.17</v>
      </c>
      <c r="AH143" s="45">
        <v>23.4</v>
      </c>
      <c r="AI143" s="45">
        <v>32.130000000000003</v>
      </c>
      <c r="AJ143" s="45">
        <v>36.950000000000003</v>
      </c>
      <c r="AK143" s="45">
        <v>42.17</v>
      </c>
      <c r="AL143" s="45">
        <v>52.21</v>
      </c>
      <c r="AM143" s="45">
        <v>46.39</v>
      </c>
      <c r="AN143" s="45">
        <v>52.1</v>
      </c>
      <c r="AO143" s="45">
        <v>66.75</v>
      </c>
      <c r="AP143" s="45">
        <v>83.2</v>
      </c>
      <c r="AQ143" s="45">
        <v>53.94</v>
      </c>
      <c r="AR143" s="45">
        <v>60.58</v>
      </c>
      <c r="AS143" s="45">
        <v>77.61</v>
      </c>
      <c r="AT143" s="45">
        <v>96.75</v>
      </c>
      <c r="BP143" s="43" t="str">
        <f t="shared" si="20"/>
        <v>INFINITE 30 a 300</v>
      </c>
      <c r="BQ143" s="44" t="s">
        <v>94</v>
      </c>
      <c r="BR143" s="44" t="s">
        <v>40</v>
      </c>
      <c r="BS143" s="45">
        <v>25.2</v>
      </c>
      <c r="BT143" s="45">
        <v>25.74</v>
      </c>
      <c r="BU143" s="45">
        <v>26.27</v>
      </c>
      <c r="BV143" s="45">
        <v>26.81</v>
      </c>
      <c r="BW143" s="45">
        <v>27.95</v>
      </c>
      <c r="BX143" s="45">
        <v>28.24</v>
      </c>
      <c r="BY143" s="45">
        <v>28.53</v>
      </c>
      <c r="BZ143" s="45">
        <v>28.81</v>
      </c>
      <c r="CA143" s="45">
        <v>40.74</v>
      </c>
      <c r="CB143" s="45">
        <v>63.26</v>
      </c>
      <c r="CC143" s="45">
        <v>76.95</v>
      </c>
      <c r="CD143" s="45">
        <v>90.64</v>
      </c>
      <c r="CE143" s="45">
        <v>52.41</v>
      </c>
      <c r="CF143" s="45">
        <v>69.81</v>
      </c>
      <c r="CG143" s="45">
        <v>80.91</v>
      </c>
      <c r="CH143" s="45">
        <v>92.01</v>
      </c>
      <c r="CI143" s="45">
        <v>62.4</v>
      </c>
      <c r="CJ143" s="45">
        <v>83.11</v>
      </c>
      <c r="CK143" s="45">
        <v>96.32</v>
      </c>
      <c r="CL143" s="45">
        <v>109.54</v>
      </c>
      <c r="CZ143" s="43" t="str">
        <f t="shared" si="21"/>
        <v>INFINITE 38.001 a 9.000</v>
      </c>
      <c r="DA143" s="44" t="s">
        <v>94</v>
      </c>
      <c r="DB143" s="46" t="s">
        <v>91</v>
      </c>
      <c r="DC143" s="45">
        <v>47.88</v>
      </c>
      <c r="DD143" s="45">
        <v>48.87</v>
      </c>
      <c r="DE143" s="45">
        <v>49.89</v>
      </c>
      <c r="DG143" s="43" t="str">
        <f t="shared" si="22"/>
        <v>INFINITE 1Coleta Programada4209-9Mais de 10</v>
      </c>
      <c r="DH143" s="43" t="s">
        <v>85</v>
      </c>
      <c r="DI143" s="71" t="s">
        <v>64</v>
      </c>
      <c r="DJ143" s="68" t="s">
        <v>65</v>
      </c>
      <c r="DK143" s="59" t="s">
        <v>52</v>
      </c>
      <c r="DL143" s="22">
        <v>0</v>
      </c>
      <c r="DR143" s="43" t="str">
        <f t="shared" si="23"/>
        <v>INFINITE 30 a 300</v>
      </c>
      <c r="DS143" s="44" t="s">
        <v>94</v>
      </c>
      <c r="DT143" s="44" t="s">
        <v>40</v>
      </c>
      <c r="DU143" s="45">
        <v>6.11</v>
      </c>
      <c r="DV143" s="45">
        <v>6.25</v>
      </c>
      <c r="DW143" s="45">
        <v>6.37</v>
      </c>
      <c r="DX143" s="45">
        <v>6.5</v>
      </c>
      <c r="DY143" s="45">
        <v>12.14</v>
      </c>
      <c r="DZ143" s="45">
        <v>12.41</v>
      </c>
      <c r="EA143" s="45">
        <v>12.68</v>
      </c>
      <c r="EB143" s="45">
        <v>13.49</v>
      </c>
      <c r="EC143" s="45">
        <v>18.54</v>
      </c>
      <c r="ED143" s="45">
        <v>26.05</v>
      </c>
      <c r="EE143" s="45">
        <v>33.49</v>
      </c>
      <c r="EF143" s="45">
        <v>39.049999999999997</v>
      </c>
      <c r="EG143" s="45">
        <v>29.41</v>
      </c>
      <c r="EH143" s="45">
        <v>37.659999999999997</v>
      </c>
      <c r="EI143" s="45">
        <v>45.46</v>
      </c>
      <c r="EJ143" s="45">
        <v>52.12</v>
      </c>
      <c r="EL143" s="43" t="str">
        <f t="shared" si="24"/>
        <v>INFINITE 39.001 a 10.000</v>
      </c>
      <c r="EM143" s="44" t="s">
        <v>94</v>
      </c>
      <c r="EN143" s="44" t="s">
        <v>95</v>
      </c>
      <c r="EO143" s="45">
        <v>22.01</v>
      </c>
      <c r="EP143" s="45">
        <v>22.67</v>
      </c>
      <c r="EQ143" s="45">
        <v>22.83</v>
      </c>
      <c r="ER143" s="45">
        <v>23.33</v>
      </c>
      <c r="ES143" s="45">
        <v>32.04</v>
      </c>
      <c r="ET143" s="45">
        <v>36.81</v>
      </c>
      <c r="EU143" s="45">
        <v>41.19</v>
      </c>
      <c r="EV143" s="45">
        <v>51.83</v>
      </c>
      <c r="EW143" s="45">
        <v>53.8</v>
      </c>
      <c r="EX143" s="45">
        <v>60.39</v>
      </c>
      <c r="EY143" s="45">
        <v>77.61</v>
      </c>
      <c r="EZ143" s="45">
        <v>96.75</v>
      </c>
    </row>
    <row r="144" spans="4:156" x14ac:dyDescent="0.25">
      <c r="D144" s="43" t="str">
        <f t="shared" si="18"/>
        <v>INFINITE 3301 a 500</v>
      </c>
      <c r="E144" s="44" t="s">
        <v>94</v>
      </c>
      <c r="F144" s="44" t="s">
        <v>49</v>
      </c>
      <c r="G144" s="45">
        <v>6.99</v>
      </c>
      <c r="H144" s="45">
        <v>7.14</v>
      </c>
      <c r="I144" s="45">
        <v>7.3</v>
      </c>
      <c r="J144" s="45">
        <v>7.43</v>
      </c>
      <c r="K144" s="45">
        <v>12.71</v>
      </c>
      <c r="L144" s="45">
        <v>12.98</v>
      </c>
      <c r="M144" s="45">
        <v>13.26</v>
      </c>
      <c r="N144" s="45">
        <v>14.11</v>
      </c>
      <c r="O144" s="45">
        <v>19.39</v>
      </c>
      <c r="P144" s="45">
        <v>27.16</v>
      </c>
      <c r="Q144" s="45">
        <v>34.9</v>
      </c>
      <c r="R144" s="45">
        <v>40.72</v>
      </c>
      <c r="S144" s="45">
        <v>25.44</v>
      </c>
      <c r="T144" s="45">
        <v>32.57</v>
      </c>
      <c r="U144" s="45">
        <v>39.39</v>
      </c>
      <c r="V144" s="45">
        <v>45.18</v>
      </c>
      <c r="W144" s="45">
        <v>30.29</v>
      </c>
      <c r="X144" s="45">
        <v>38.770000000000003</v>
      </c>
      <c r="Y144" s="45">
        <v>46.88</v>
      </c>
      <c r="Z144" s="45">
        <v>53.79</v>
      </c>
      <c r="AB144" s="43" t="str">
        <f t="shared" si="19"/>
        <v>INFINITE 3Kg Adicional</v>
      </c>
      <c r="AC144" s="44" t="s">
        <v>94</v>
      </c>
      <c r="AD144" s="44" t="s">
        <v>63</v>
      </c>
      <c r="AE144" s="45">
        <v>2.72</v>
      </c>
      <c r="AF144" s="45">
        <v>2.84</v>
      </c>
      <c r="AG144" s="45">
        <v>2.87</v>
      </c>
      <c r="AH144" s="45">
        <v>2.91</v>
      </c>
      <c r="AI144" s="45">
        <v>3.98</v>
      </c>
      <c r="AJ144" s="45">
        <v>4.58</v>
      </c>
      <c r="AK144" s="45">
        <v>5.23</v>
      </c>
      <c r="AL144" s="45">
        <v>6.48</v>
      </c>
      <c r="AM144" s="45">
        <v>5.75</v>
      </c>
      <c r="AN144" s="45">
        <v>6.47</v>
      </c>
      <c r="AO144" s="45">
        <v>8.2799999999999994</v>
      </c>
      <c r="AP144" s="45">
        <v>10.31</v>
      </c>
      <c r="AQ144" s="45">
        <v>6.69</v>
      </c>
      <c r="AR144" s="45">
        <v>7.52</v>
      </c>
      <c r="AS144" s="45">
        <v>9.6300000000000008</v>
      </c>
      <c r="AT144" s="45">
        <v>11.99</v>
      </c>
      <c r="BP144" s="43" t="str">
        <f t="shared" si="20"/>
        <v>INFINITE 3301 a 500</v>
      </c>
      <c r="BQ144" s="44" t="s">
        <v>94</v>
      </c>
      <c r="BR144" s="44" t="s">
        <v>49</v>
      </c>
      <c r="BS144" s="45">
        <v>26.1</v>
      </c>
      <c r="BT144" s="45">
        <v>26.66</v>
      </c>
      <c r="BU144" s="45">
        <v>27.21</v>
      </c>
      <c r="BV144" s="45">
        <v>27.77</v>
      </c>
      <c r="BW144" s="45">
        <v>29.57</v>
      </c>
      <c r="BX144" s="45">
        <v>29.87</v>
      </c>
      <c r="BY144" s="45">
        <v>30.18</v>
      </c>
      <c r="BZ144" s="45">
        <v>30.49</v>
      </c>
      <c r="CA144" s="45">
        <v>43.51</v>
      </c>
      <c r="CB144" s="45">
        <v>66.5</v>
      </c>
      <c r="CC144" s="45">
        <v>80.930000000000007</v>
      </c>
      <c r="CD144" s="45">
        <v>95.37</v>
      </c>
      <c r="CE144" s="45">
        <v>54.26</v>
      </c>
      <c r="CF144" s="45">
        <v>71.09</v>
      </c>
      <c r="CG144" s="45">
        <v>82.42</v>
      </c>
      <c r="CH144" s="45">
        <v>93.73</v>
      </c>
      <c r="CI144" s="45">
        <v>64.59</v>
      </c>
      <c r="CJ144" s="45">
        <v>84.63</v>
      </c>
      <c r="CK144" s="45">
        <v>98.11</v>
      </c>
      <c r="CL144" s="45">
        <v>111.59</v>
      </c>
      <c r="CZ144" s="43" t="str">
        <f t="shared" si="21"/>
        <v>INFINITE 39.001 a 10.000</v>
      </c>
      <c r="DA144" s="44" t="s">
        <v>94</v>
      </c>
      <c r="DB144" s="46" t="s">
        <v>95</v>
      </c>
      <c r="DC144" s="45">
        <v>61.18</v>
      </c>
      <c r="DD144" s="45">
        <v>62.44</v>
      </c>
      <c r="DE144" s="45">
        <v>63.75</v>
      </c>
      <c r="DG144" s="43" t="str">
        <f t="shared" si="22"/>
        <v>INFINITE 1Coleta no mesmo dia4210-211 a 20</v>
      </c>
      <c r="DH144" s="43" t="s">
        <v>85</v>
      </c>
      <c r="DI144" s="70" t="s">
        <v>71</v>
      </c>
      <c r="DJ144" s="69" t="s">
        <v>72</v>
      </c>
      <c r="DK144" s="61" t="s">
        <v>73</v>
      </c>
      <c r="DL144" s="25" t="s">
        <v>74</v>
      </c>
      <c r="DR144" s="43" t="str">
        <f t="shared" si="23"/>
        <v>INFINITE 3301 a 500</v>
      </c>
      <c r="DS144" s="44" t="s">
        <v>94</v>
      </c>
      <c r="DT144" s="44" t="s">
        <v>49</v>
      </c>
      <c r="DU144" s="45">
        <v>6.97</v>
      </c>
      <c r="DV144" s="45">
        <v>7.12</v>
      </c>
      <c r="DW144" s="45">
        <v>7.28</v>
      </c>
      <c r="DX144" s="45">
        <v>7.42</v>
      </c>
      <c r="DY144" s="45">
        <v>12.7</v>
      </c>
      <c r="DZ144" s="45">
        <v>12.97</v>
      </c>
      <c r="EA144" s="45">
        <v>13.25</v>
      </c>
      <c r="EB144" s="45">
        <v>14.1</v>
      </c>
      <c r="EC144" s="45">
        <v>19.38</v>
      </c>
      <c r="ED144" s="45">
        <v>27.16</v>
      </c>
      <c r="EE144" s="45">
        <v>34.9</v>
      </c>
      <c r="EF144" s="45">
        <v>40.72</v>
      </c>
      <c r="EG144" s="45">
        <v>30.28</v>
      </c>
      <c r="EH144" s="45">
        <v>38.770000000000003</v>
      </c>
      <c r="EI144" s="45">
        <v>46.88</v>
      </c>
      <c r="EJ144" s="45">
        <v>53.78</v>
      </c>
      <c r="EL144" s="43" t="str">
        <f t="shared" si="24"/>
        <v>INFINITE 3Kg Adicional</v>
      </c>
      <c r="EM144" s="44" t="s">
        <v>94</v>
      </c>
      <c r="EN144" s="44" t="s">
        <v>63</v>
      </c>
      <c r="EO144" s="45">
        <v>2.72</v>
      </c>
      <c r="EP144" s="45">
        <v>2.84</v>
      </c>
      <c r="EQ144" s="45">
        <v>2.87</v>
      </c>
      <c r="ER144" s="45">
        <v>2.91</v>
      </c>
      <c r="ES144" s="45">
        <v>3.98</v>
      </c>
      <c r="ET144" s="45">
        <v>4.58</v>
      </c>
      <c r="EU144" s="45">
        <v>5.23</v>
      </c>
      <c r="EV144" s="45">
        <v>6.48</v>
      </c>
      <c r="EW144" s="45">
        <v>6.69</v>
      </c>
      <c r="EX144" s="45">
        <v>7.52</v>
      </c>
      <c r="EY144" s="45">
        <v>9.6300000000000008</v>
      </c>
      <c r="EZ144" s="45">
        <v>11.99</v>
      </c>
    </row>
    <row r="145" spans="4:156" x14ac:dyDescent="0.25">
      <c r="D145" s="43" t="str">
        <f t="shared" si="18"/>
        <v>INFINITE 3501 a 1.000</v>
      </c>
      <c r="E145" s="44" t="s">
        <v>94</v>
      </c>
      <c r="F145" s="44" t="s">
        <v>50</v>
      </c>
      <c r="G145" s="45">
        <v>7.5</v>
      </c>
      <c r="H145" s="45">
        <v>7.65</v>
      </c>
      <c r="I145" s="45">
        <v>7.81</v>
      </c>
      <c r="J145" s="45">
        <v>7.98</v>
      </c>
      <c r="K145" s="45">
        <v>14.16</v>
      </c>
      <c r="L145" s="45">
        <v>14.32</v>
      </c>
      <c r="M145" s="45">
        <v>14.46</v>
      </c>
      <c r="N145" s="45">
        <v>14.6</v>
      </c>
      <c r="O145" s="45">
        <v>20.18</v>
      </c>
      <c r="P145" s="45">
        <v>28.25</v>
      </c>
      <c r="Q145" s="45">
        <v>36.32</v>
      </c>
      <c r="R145" s="45">
        <v>42.38</v>
      </c>
      <c r="S145" s="45">
        <v>26.1</v>
      </c>
      <c r="T145" s="45">
        <v>33.49</v>
      </c>
      <c r="U145" s="45">
        <v>40.56</v>
      </c>
      <c r="V145" s="45">
        <v>46.55</v>
      </c>
      <c r="W145" s="45">
        <v>31.07</v>
      </c>
      <c r="X145" s="45">
        <v>39.86</v>
      </c>
      <c r="Y145" s="45">
        <v>48.29</v>
      </c>
      <c r="Z145" s="45">
        <v>55.42</v>
      </c>
      <c r="AB145" s="43" t="str">
        <f t="shared" si="19"/>
        <v>Peso (g)</v>
      </c>
      <c r="AD145" s="44" t="s">
        <v>32</v>
      </c>
      <c r="AE145" s="45" t="s">
        <v>16</v>
      </c>
      <c r="AF145" s="45" t="s">
        <v>17</v>
      </c>
      <c r="AG145" s="45" t="s">
        <v>18</v>
      </c>
      <c r="AH145" s="45" t="s">
        <v>19</v>
      </c>
      <c r="AI145" s="45" t="s">
        <v>20</v>
      </c>
      <c r="AJ145" s="45" t="s">
        <v>21</v>
      </c>
      <c r="AK145" s="45" t="s">
        <v>22</v>
      </c>
      <c r="AL145" s="45" t="s">
        <v>23</v>
      </c>
      <c r="AM145" s="45" t="s">
        <v>24</v>
      </c>
      <c r="AN145" s="45" t="s">
        <v>25</v>
      </c>
      <c r="AO145" s="45" t="s">
        <v>26</v>
      </c>
      <c r="AP145" s="45" t="s">
        <v>27</v>
      </c>
      <c r="AQ145" s="45" t="s">
        <v>28</v>
      </c>
      <c r="AR145" s="45" t="s">
        <v>29</v>
      </c>
      <c r="AS145" s="45" t="s">
        <v>30</v>
      </c>
      <c r="AT145" s="45" t="s">
        <v>31</v>
      </c>
      <c r="BP145" s="43" t="str">
        <f t="shared" si="20"/>
        <v>INFINITE 3501 a 1.000</v>
      </c>
      <c r="BQ145" s="44" t="s">
        <v>94</v>
      </c>
      <c r="BR145" s="44" t="s">
        <v>50</v>
      </c>
      <c r="BS145" s="45">
        <v>26.99</v>
      </c>
      <c r="BT145" s="45">
        <v>27.57</v>
      </c>
      <c r="BU145" s="45">
        <v>28.14</v>
      </c>
      <c r="BV145" s="45">
        <v>28.72</v>
      </c>
      <c r="BW145" s="45">
        <v>31.19</v>
      </c>
      <c r="BX145" s="45">
        <v>31.51</v>
      </c>
      <c r="BY145" s="45">
        <v>31.83</v>
      </c>
      <c r="BZ145" s="45">
        <v>32.15</v>
      </c>
      <c r="CA145" s="45">
        <v>46.27</v>
      </c>
      <c r="CB145" s="45">
        <v>69.75</v>
      </c>
      <c r="CC145" s="45">
        <v>84.92</v>
      </c>
      <c r="CD145" s="45">
        <v>100.09</v>
      </c>
      <c r="CE145" s="45">
        <v>56.1</v>
      </c>
      <c r="CF145" s="45">
        <v>72.37</v>
      </c>
      <c r="CG145" s="45">
        <v>83.92</v>
      </c>
      <c r="CH145" s="45">
        <v>95.46</v>
      </c>
      <c r="CI145" s="45">
        <v>66.790000000000006</v>
      </c>
      <c r="CJ145" s="45">
        <v>86.16</v>
      </c>
      <c r="CK145" s="45">
        <v>99.9</v>
      </c>
      <c r="CL145" s="45">
        <v>113.64</v>
      </c>
      <c r="CZ145" s="43" t="str">
        <f t="shared" si="21"/>
        <v>Peso (g)</v>
      </c>
      <c r="DB145" s="46" t="s">
        <v>32</v>
      </c>
      <c r="DC145" s="45" t="s">
        <v>12</v>
      </c>
      <c r="DD145" s="45" t="s">
        <v>13</v>
      </c>
      <c r="DE145" s="45" t="s">
        <v>14</v>
      </c>
      <c r="DG145" s="43" t="str">
        <f t="shared" si="22"/>
        <v>INFINITE 1Coleta no mesmo dia4210-221 a 30</v>
      </c>
      <c r="DH145" s="43" t="s">
        <v>85</v>
      </c>
      <c r="DI145" s="70" t="s">
        <v>71</v>
      </c>
      <c r="DJ145" s="69" t="s">
        <v>72</v>
      </c>
      <c r="DK145" s="59" t="s">
        <v>77</v>
      </c>
      <c r="DL145" s="22" t="s">
        <v>78</v>
      </c>
      <c r="DR145" s="43" t="str">
        <f t="shared" si="23"/>
        <v>INFINITE 3501 a 1.000</v>
      </c>
      <c r="DS145" s="44" t="s">
        <v>94</v>
      </c>
      <c r="DT145" s="44" t="s">
        <v>50</v>
      </c>
      <c r="DU145" s="45">
        <v>7.51</v>
      </c>
      <c r="DV145" s="45">
        <v>7.66</v>
      </c>
      <c r="DW145" s="45">
        <v>7.82</v>
      </c>
      <c r="DX145" s="45">
        <v>7.99</v>
      </c>
      <c r="DY145" s="45">
        <v>14.17</v>
      </c>
      <c r="DZ145" s="45">
        <v>14.32</v>
      </c>
      <c r="EA145" s="45">
        <v>14.47</v>
      </c>
      <c r="EB145" s="45">
        <v>14.61</v>
      </c>
      <c r="EC145" s="45">
        <v>20.18</v>
      </c>
      <c r="ED145" s="45">
        <v>28.25</v>
      </c>
      <c r="EE145" s="45">
        <v>36.32</v>
      </c>
      <c r="EF145" s="45">
        <v>42.38</v>
      </c>
      <c r="EG145" s="45">
        <v>31.08</v>
      </c>
      <c r="EH145" s="45">
        <v>39.86</v>
      </c>
      <c r="EI145" s="45">
        <v>48.29</v>
      </c>
      <c r="EJ145" s="45">
        <v>55.42</v>
      </c>
      <c r="EL145" s="43" t="str">
        <f t="shared" si="24"/>
        <v>Peso (g)</v>
      </c>
      <c r="EN145" s="44" t="s">
        <v>32</v>
      </c>
      <c r="EO145" s="45" t="s">
        <v>16</v>
      </c>
      <c r="EP145" s="45" t="s">
        <v>17</v>
      </c>
      <c r="EQ145" s="45" t="s">
        <v>18</v>
      </c>
      <c r="ER145" s="45" t="s">
        <v>19</v>
      </c>
      <c r="ES145" s="45" t="s">
        <v>20</v>
      </c>
      <c r="ET145" s="45" t="s">
        <v>21</v>
      </c>
      <c r="EU145" s="45" t="s">
        <v>22</v>
      </c>
      <c r="EV145" s="45" t="s">
        <v>23</v>
      </c>
      <c r="EW145" s="45" t="s">
        <v>28</v>
      </c>
      <c r="EX145" s="45" t="s">
        <v>29</v>
      </c>
      <c r="EY145" s="45" t="s">
        <v>30</v>
      </c>
      <c r="EZ145" s="45" t="s">
        <v>31</v>
      </c>
    </row>
    <row r="146" spans="4:156" x14ac:dyDescent="0.25">
      <c r="D146" s="43" t="str">
        <f t="shared" si="18"/>
        <v>INFINITE 31.001 a 2.000</v>
      </c>
      <c r="E146" s="44" t="s">
        <v>94</v>
      </c>
      <c r="F146" s="44" t="s">
        <v>55</v>
      </c>
      <c r="G146" s="45">
        <v>9.41</v>
      </c>
      <c r="H146" s="45">
        <v>9.61</v>
      </c>
      <c r="I146" s="45">
        <v>9.82</v>
      </c>
      <c r="J146" s="45">
        <v>10.02</v>
      </c>
      <c r="K146" s="45">
        <v>15.62</v>
      </c>
      <c r="L146" s="45">
        <v>15.79</v>
      </c>
      <c r="M146" s="45">
        <v>15.94</v>
      </c>
      <c r="N146" s="45">
        <v>16.11</v>
      </c>
      <c r="O146" s="45">
        <v>24.32</v>
      </c>
      <c r="P146" s="45">
        <v>34.06</v>
      </c>
      <c r="Q146" s="45">
        <v>43.78</v>
      </c>
      <c r="R146" s="45">
        <v>51.08</v>
      </c>
      <c r="S146" s="45">
        <v>32.619999999999997</v>
      </c>
      <c r="T146" s="45">
        <v>41.42</v>
      </c>
      <c r="U146" s="45">
        <v>49.88</v>
      </c>
      <c r="V146" s="45">
        <v>56.94</v>
      </c>
      <c r="W146" s="45">
        <v>38.83</v>
      </c>
      <c r="X146" s="45">
        <v>49.3</v>
      </c>
      <c r="Y146" s="45">
        <v>59.39</v>
      </c>
      <c r="Z146" s="45">
        <v>67.790000000000006</v>
      </c>
      <c r="AB146" s="43" t="str">
        <f t="shared" si="19"/>
        <v>INFINITE 40 a 500</v>
      </c>
      <c r="AC146" s="44" t="s">
        <v>98</v>
      </c>
      <c r="AD146" s="44" t="s">
        <v>41</v>
      </c>
      <c r="AE146" s="45">
        <v>11.37</v>
      </c>
      <c r="AF146" s="45">
        <v>11.85</v>
      </c>
      <c r="AG146" s="45">
        <v>11.97</v>
      </c>
      <c r="AH146" s="45">
        <v>12.1</v>
      </c>
      <c r="AI146" s="45">
        <v>13.55</v>
      </c>
      <c r="AJ146" s="45">
        <v>15.17</v>
      </c>
      <c r="AK146" s="45">
        <v>16.93</v>
      </c>
      <c r="AL146" s="45">
        <v>20.32</v>
      </c>
      <c r="AM146" s="45">
        <v>13.94</v>
      </c>
      <c r="AN146" s="45">
        <v>16.87</v>
      </c>
      <c r="AO146" s="45">
        <v>28.31</v>
      </c>
      <c r="AP146" s="45">
        <v>38.869999999999997</v>
      </c>
      <c r="AQ146" s="45">
        <v>16.21</v>
      </c>
      <c r="AR146" s="45">
        <v>19.61</v>
      </c>
      <c r="AS146" s="45">
        <v>32.92</v>
      </c>
      <c r="AT146" s="45">
        <v>45.2</v>
      </c>
      <c r="BP146" s="43" t="str">
        <f t="shared" si="20"/>
        <v>INFINITE 31.001 a 2.000</v>
      </c>
      <c r="BQ146" s="44" t="s">
        <v>94</v>
      </c>
      <c r="BR146" s="44" t="s">
        <v>55</v>
      </c>
      <c r="BS146" s="45">
        <v>29.86</v>
      </c>
      <c r="BT146" s="45">
        <v>30.5</v>
      </c>
      <c r="BU146" s="45">
        <v>31.14</v>
      </c>
      <c r="BV146" s="45">
        <v>31.78</v>
      </c>
      <c r="BW146" s="45">
        <v>34.33</v>
      </c>
      <c r="BX146" s="45">
        <v>34.69</v>
      </c>
      <c r="BY146" s="45">
        <v>35.049999999999997</v>
      </c>
      <c r="BZ146" s="45">
        <v>35.4</v>
      </c>
      <c r="CA146" s="45">
        <v>55.43</v>
      </c>
      <c r="CB146" s="45">
        <v>83.97</v>
      </c>
      <c r="CC146" s="45">
        <v>102.43</v>
      </c>
      <c r="CD146" s="45">
        <v>120.89</v>
      </c>
      <c r="CE146" s="45">
        <v>67.569999999999993</v>
      </c>
      <c r="CF146" s="45">
        <v>91.13</v>
      </c>
      <c r="CG146" s="45">
        <v>106.6</v>
      </c>
      <c r="CH146" s="45">
        <v>122.07</v>
      </c>
      <c r="CI146" s="45">
        <v>80.430000000000007</v>
      </c>
      <c r="CJ146" s="45">
        <v>108.49</v>
      </c>
      <c r="CK146" s="45">
        <v>126.9</v>
      </c>
      <c r="CL146" s="45">
        <v>145.31</v>
      </c>
      <c r="CZ146" s="43" t="str">
        <f t="shared" si="21"/>
        <v>INFINITE 40 a 300</v>
      </c>
      <c r="DA146" s="44" t="s">
        <v>98</v>
      </c>
      <c r="DB146" s="46" t="s">
        <v>40</v>
      </c>
      <c r="DC146" s="45">
        <v>11.88</v>
      </c>
      <c r="DD146" s="45">
        <v>12.12</v>
      </c>
      <c r="DE146" s="45">
        <v>12.38</v>
      </c>
      <c r="DG146" s="43" t="str">
        <f t="shared" si="22"/>
        <v>INFINITE 1Coleta no mesmo dia4210-231 a 40</v>
      </c>
      <c r="DH146" s="43" t="s">
        <v>85</v>
      </c>
      <c r="DI146" s="70" t="s">
        <v>71</v>
      </c>
      <c r="DJ146" s="69" t="s">
        <v>72</v>
      </c>
      <c r="DK146" s="61" t="s">
        <v>83</v>
      </c>
      <c r="DL146" s="25" t="s">
        <v>78</v>
      </c>
      <c r="DR146" s="43" t="str">
        <f t="shared" si="23"/>
        <v>INFINITE 31.001 a 2.000</v>
      </c>
      <c r="DS146" s="44" t="s">
        <v>94</v>
      </c>
      <c r="DT146" s="44" t="s">
        <v>55</v>
      </c>
      <c r="DU146" s="45">
        <v>9.91</v>
      </c>
      <c r="DV146" s="45">
        <v>10.119999999999999</v>
      </c>
      <c r="DW146" s="45">
        <v>10.33</v>
      </c>
      <c r="DX146" s="45">
        <v>10.55</v>
      </c>
      <c r="DY146" s="45">
        <v>15.98</v>
      </c>
      <c r="DZ146" s="45">
        <v>16.149999999999999</v>
      </c>
      <c r="EA146" s="45">
        <v>16.3</v>
      </c>
      <c r="EB146" s="45">
        <v>16.48</v>
      </c>
      <c r="EC146" s="45">
        <v>24.57</v>
      </c>
      <c r="ED146" s="45">
        <v>34.1</v>
      </c>
      <c r="EE146" s="45">
        <v>43.85</v>
      </c>
      <c r="EF146" s="45">
        <v>51.21</v>
      </c>
      <c r="EG146" s="45">
        <v>39.14</v>
      </c>
      <c r="EH146" s="45">
        <v>49.4</v>
      </c>
      <c r="EI146" s="45">
        <v>59.48</v>
      </c>
      <c r="EJ146" s="45">
        <v>67.94</v>
      </c>
      <c r="EL146" s="43" t="str">
        <f t="shared" si="24"/>
        <v>INFINITE 40 a 500</v>
      </c>
      <c r="EM146" s="44" t="s">
        <v>98</v>
      </c>
      <c r="EN146" s="44" t="s">
        <v>41</v>
      </c>
      <c r="EO146" s="45">
        <v>11.37</v>
      </c>
      <c r="EP146" s="45">
        <v>11.75</v>
      </c>
      <c r="EQ146" s="45">
        <v>11.84</v>
      </c>
      <c r="ER146" s="45">
        <v>12.07</v>
      </c>
      <c r="ES146" s="45">
        <v>13.52</v>
      </c>
      <c r="ET146" s="45">
        <v>15.14</v>
      </c>
      <c r="EU146" s="45">
        <v>16.649999999999999</v>
      </c>
      <c r="EV146" s="45">
        <v>20.22</v>
      </c>
      <c r="EW146" s="45">
        <v>16.18</v>
      </c>
      <c r="EX146" s="45">
        <v>19.57</v>
      </c>
      <c r="EY146" s="45">
        <v>32.92</v>
      </c>
      <c r="EZ146" s="45">
        <v>45.2</v>
      </c>
    </row>
    <row r="147" spans="4:156" x14ac:dyDescent="0.25">
      <c r="D147" s="43" t="str">
        <f t="shared" si="18"/>
        <v>INFINITE 32.001 a 3.000</v>
      </c>
      <c r="E147" s="44" t="s">
        <v>94</v>
      </c>
      <c r="F147" s="44" t="s">
        <v>62</v>
      </c>
      <c r="G147" s="45">
        <v>10.49</v>
      </c>
      <c r="H147" s="45">
        <v>10.72</v>
      </c>
      <c r="I147" s="45">
        <v>10.94</v>
      </c>
      <c r="J147" s="45">
        <v>11.16</v>
      </c>
      <c r="K147" s="45">
        <v>17.079999999999998</v>
      </c>
      <c r="L147" s="45">
        <v>17.25</v>
      </c>
      <c r="M147" s="45">
        <v>17.43</v>
      </c>
      <c r="N147" s="45">
        <v>17.61</v>
      </c>
      <c r="O147" s="45">
        <v>28.39</v>
      </c>
      <c r="P147" s="45">
        <v>38.340000000000003</v>
      </c>
      <c r="Q147" s="45">
        <v>53.95</v>
      </c>
      <c r="R147" s="45">
        <v>65.31</v>
      </c>
      <c r="S147" s="45">
        <v>39.1</v>
      </c>
      <c r="T147" s="45">
        <v>48.04</v>
      </c>
      <c r="U147" s="45">
        <v>61.47</v>
      </c>
      <c r="V147" s="45">
        <v>71.94</v>
      </c>
      <c r="W147" s="45">
        <v>46.54</v>
      </c>
      <c r="X147" s="45">
        <v>57.2</v>
      </c>
      <c r="Y147" s="45">
        <v>73.180000000000007</v>
      </c>
      <c r="Z147" s="45">
        <v>85.64</v>
      </c>
      <c r="AB147" s="43" t="str">
        <f t="shared" si="19"/>
        <v>INFINITE 4501 a 1.000</v>
      </c>
      <c r="AC147" s="44" t="s">
        <v>98</v>
      </c>
      <c r="AD147" s="44" t="s">
        <v>50</v>
      </c>
      <c r="AE147" s="45">
        <v>12.19</v>
      </c>
      <c r="AF147" s="45">
        <v>12.71</v>
      </c>
      <c r="AG147" s="45">
        <v>12.83</v>
      </c>
      <c r="AH147" s="45">
        <v>12.97</v>
      </c>
      <c r="AI147" s="45">
        <v>14.51</v>
      </c>
      <c r="AJ147" s="45">
        <v>16.25</v>
      </c>
      <c r="AK147" s="45">
        <v>18.14</v>
      </c>
      <c r="AL147" s="45">
        <v>21.77</v>
      </c>
      <c r="AM147" s="45">
        <v>14.78</v>
      </c>
      <c r="AN147" s="45">
        <v>17.79</v>
      </c>
      <c r="AO147" s="45">
        <v>29.36</v>
      </c>
      <c r="AP147" s="45">
        <v>40.11</v>
      </c>
      <c r="AQ147" s="45">
        <v>17.18</v>
      </c>
      <c r="AR147" s="45">
        <v>20.69</v>
      </c>
      <c r="AS147" s="45">
        <v>34.14</v>
      </c>
      <c r="AT147" s="45">
        <v>46.65</v>
      </c>
      <c r="BP147" s="43" t="str">
        <f t="shared" si="20"/>
        <v>INFINITE 32.001 a 3.000</v>
      </c>
      <c r="BQ147" s="44" t="s">
        <v>94</v>
      </c>
      <c r="BR147" s="44" t="s">
        <v>62</v>
      </c>
      <c r="BS147" s="45">
        <v>32.909999999999997</v>
      </c>
      <c r="BT147" s="45">
        <v>33.619999999999997</v>
      </c>
      <c r="BU147" s="45">
        <v>34.32</v>
      </c>
      <c r="BV147" s="45">
        <v>35.01</v>
      </c>
      <c r="BW147" s="45">
        <v>37.76</v>
      </c>
      <c r="BX147" s="45">
        <v>38.15</v>
      </c>
      <c r="BY147" s="45">
        <v>38.54</v>
      </c>
      <c r="BZ147" s="45">
        <v>38.93</v>
      </c>
      <c r="CA147" s="45">
        <v>65.17</v>
      </c>
      <c r="CB147" s="45">
        <v>98.09</v>
      </c>
      <c r="CC147" s="45">
        <v>119.7</v>
      </c>
      <c r="CD147" s="45">
        <v>141.31</v>
      </c>
      <c r="CE147" s="45">
        <v>79.27</v>
      </c>
      <c r="CF147" s="45">
        <v>109.4</v>
      </c>
      <c r="CG147" s="45">
        <v>129.12</v>
      </c>
      <c r="CH147" s="45">
        <v>148.84</v>
      </c>
      <c r="CI147" s="45">
        <v>94.37</v>
      </c>
      <c r="CJ147" s="45">
        <v>130.24</v>
      </c>
      <c r="CK147" s="45">
        <v>153.71</v>
      </c>
      <c r="CL147" s="45">
        <v>177.19</v>
      </c>
      <c r="CZ147" s="43" t="str">
        <f t="shared" si="21"/>
        <v>INFINITE 4301 a 500</v>
      </c>
      <c r="DA147" s="44" t="s">
        <v>98</v>
      </c>
      <c r="DB147" s="46" t="s">
        <v>49</v>
      </c>
      <c r="DC147" s="45">
        <v>12.35</v>
      </c>
      <c r="DD147" s="45">
        <v>12.61</v>
      </c>
      <c r="DE147" s="45">
        <v>12.87</v>
      </c>
      <c r="DG147" s="43" t="str">
        <f t="shared" si="22"/>
        <v>INFINITE 1Coleta no mesmo dia4210-241 a 50</v>
      </c>
      <c r="DH147" s="43" t="s">
        <v>85</v>
      </c>
      <c r="DI147" s="70" t="s">
        <v>71</v>
      </c>
      <c r="DJ147" s="69" t="s">
        <v>72</v>
      </c>
      <c r="DK147" s="59" t="s">
        <v>87</v>
      </c>
      <c r="DL147" s="22" t="s">
        <v>88</v>
      </c>
      <c r="DR147" s="43" t="str">
        <f t="shared" si="23"/>
        <v>INFINITE 32.001 a 3.000</v>
      </c>
      <c r="DS147" s="44" t="s">
        <v>94</v>
      </c>
      <c r="DT147" s="44" t="s">
        <v>62</v>
      </c>
      <c r="DU147" s="45">
        <v>11.21</v>
      </c>
      <c r="DV147" s="45">
        <v>11.44</v>
      </c>
      <c r="DW147" s="45">
        <v>11.68</v>
      </c>
      <c r="DX147" s="45">
        <v>11.92</v>
      </c>
      <c r="DY147" s="45">
        <v>17.579999999999998</v>
      </c>
      <c r="DZ147" s="45">
        <v>17.760000000000002</v>
      </c>
      <c r="EA147" s="45">
        <v>17.95</v>
      </c>
      <c r="EB147" s="45">
        <v>18.12</v>
      </c>
      <c r="EC147" s="45">
        <v>28.76</v>
      </c>
      <c r="ED147" s="45">
        <v>38.409999999999997</v>
      </c>
      <c r="EE147" s="45">
        <v>54.05</v>
      </c>
      <c r="EF147" s="45">
        <v>65.52</v>
      </c>
      <c r="EG147" s="45">
        <v>47.01</v>
      </c>
      <c r="EH147" s="45">
        <v>57.34</v>
      </c>
      <c r="EI147" s="45">
        <v>73.31</v>
      </c>
      <c r="EJ147" s="45">
        <v>85.89</v>
      </c>
      <c r="EL147" s="43" t="str">
        <f t="shared" si="24"/>
        <v>INFINITE 4501 a 1.000</v>
      </c>
      <c r="EM147" s="44" t="s">
        <v>98</v>
      </c>
      <c r="EN147" s="44" t="s">
        <v>50</v>
      </c>
      <c r="EO147" s="45">
        <v>12.19</v>
      </c>
      <c r="EP147" s="45">
        <v>12.71</v>
      </c>
      <c r="EQ147" s="45">
        <v>12.83</v>
      </c>
      <c r="ER147" s="45">
        <v>12.97</v>
      </c>
      <c r="ES147" s="45">
        <v>14.51</v>
      </c>
      <c r="ET147" s="45">
        <v>16.25</v>
      </c>
      <c r="EU147" s="45">
        <v>18.14</v>
      </c>
      <c r="EV147" s="45">
        <v>21.77</v>
      </c>
      <c r="EW147" s="45">
        <v>17.18</v>
      </c>
      <c r="EX147" s="45">
        <v>20.69</v>
      </c>
      <c r="EY147" s="45">
        <v>34.14</v>
      </c>
      <c r="EZ147" s="45">
        <v>46.65</v>
      </c>
    </row>
    <row r="148" spans="4:156" x14ac:dyDescent="0.25">
      <c r="D148" s="43" t="str">
        <f t="shared" si="18"/>
        <v>INFINITE 33.001 a 4.000</v>
      </c>
      <c r="E148" s="44" t="s">
        <v>94</v>
      </c>
      <c r="F148" s="44" t="s">
        <v>68</v>
      </c>
      <c r="G148" s="45">
        <v>11.33</v>
      </c>
      <c r="H148" s="45">
        <v>11.57</v>
      </c>
      <c r="I148" s="45">
        <v>11.82</v>
      </c>
      <c r="J148" s="45">
        <v>12.06</v>
      </c>
      <c r="K148" s="45">
        <v>18.79</v>
      </c>
      <c r="L148" s="45">
        <v>18.989999999999998</v>
      </c>
      <c r="M148" s="45">
        <v>19.18</v>
      </c>
      <c r="N148" s="45">
        <v>19.38</v>
      </c>
      <c r="O148" s="45">
        <v>32.56</v>
      </c>
      <c r="P148" s="45">
        <v>43.96</v>
      </c>
      <c r="Q148" s="45">
        <v>61.86</v>
      </c>
      <c r="R148" s="45">
        <v>74.89</v>
      </c>
      <c r="S148" s="45">
        <v>42.59</v>
      </c>
      <c r="T148" s="45">
        <v>52.78</v>
      </c>
      <c r="U148" s="45">
        <v>68.12</v>
      </c>
      <c r="V148" s="45">
        <v>79.98</v>
      </c>
      <c r="W148" s="45">
        <v>50.7</v>
      </c>
      <c r="X148" s="45">
        <v>62.84</v>
      </c>
      <c r="Y148" s="45">
        <v>81.09</v>
      </c>
      <c r="Z148" s="45">
        <v>95.22</v>
      </c>
      <c r="AB148" s="43" t="str">
        <f t="shared" si="19"/>
        <v>INFINITE 41.001 a 2.000</v>
      </c>
      <c r="AC148" s="44" t="s">
        <v>98</v>
      </c>
      <c r="AD148" s="44" t="s">
        <v>55</v>
      </c>
      <c r="AE148" s="45">
        <v>12.83</v>
      </c>
      <c r="AF148" s="45">
        <v>13.38</v>
      </c>
      <c r="AG148" s="45">
        <v>13.52</v>
      </c>
      <c r="AH148" s="45">
        <v>13.66</v>
      </c>
      <c r="AI148" s="45">
        <v>15.94</v>
      </c>
      <c r="AJ148" s="45">
        <v>17.850000000000001</v>
      </c>
      <c r="AK148" s="45">
        <v>19.93</v>
      </c>
      <c r="AL148" s="45">
        <v>23.91</v>
      </c>
      <c r="AM148" s="45">
        <v>17.53</v>
      </c>
      <c r="AN148" s="45">
        <v>20.71</v>
      </c>
      <c r="AO148" s="45">
        <v>32.43</v>
      </c>
      <c r="AP148" s="45">
        <v>43.5</v>
      </c>
      <c r="AQ148" s="45">
        <v>20.39</v>
      </c>
      <c r="AR148" s="45">
        <v>24.08</v>
      </c>
      <c r="AS148" s="45">
        <v>37.700000000000003</v>
      </c>
      <c r="AT148" s="45">
        <v>50.58</v>
      </c>
      <c r="BP148" s="43" t="str">
        <f t="shared" si="20"/>
        <v>INFINITE 33.001 a 4.000</v>
      </c>
      <c r="BQ148" s="44" t="s">
        <v>94</v>
      </c>
      <c r="BR148" s="44" t="s">
        <v>68</v>
      </c>
      <c r="BS148" s="45">
        <v>35.78</v>
      </c>
      <c r="BT148" s="45">
        <v>36.549999999999997</v>
      </c>
      <c r="BU148" s="45">
        <v>37.31</v>
      </c>
      <c r="BV148" s="45">
        <v>38.07</v>
      </c>
      <c r="BW148" s="45">
        <v>41.46</v>
      </c>
      <c r="BX148" s="45">
        <v>41.89</v>
      </c>
      <c r="BY148" s="45">
        <v>42.32</v>
      </c>
      <c r="BZ148" s="45">
        <v>42.75</v>
      </c>
      <c r="CA148" s="45">
        <v>74.42</v>
      </c>
      <c r="CB148" s="45">
        <v>112.11</v>
      </c>
      <c r="CC148" s="45">
        <v>137.11000000000001</v>
      </c>
      <c r="CD148" s="45">
        <v>162.11000000000001</v>
      </c>
      <c r="CE148" s="45">
        <v>91.04</v>
      </c>
      <c r="CF148" s="45">
        <v>127.67</v>
      </c>
      <c r="CG148" s="45">
        <v>151.56</v>
      </c>
      <c r="CH148" s="45">
        <v>175.45</v>
      </c>
      <c r="CI148" s="45">
        <v>108.39</v>
      </c>
      <c r="CJ148" s="45">
        <v>152</v>
      </c>
      <c r="CK148" s="45">
        <v>180.42</v>
      </c>
      <c r="CL148" s="45">
        <v>208.86</v>
      </c>
      <c r="CZ148" s="43" t="str">
        <f t="shared" si="21"/>
        <v>INFINITE 4501 a 1.000</v>
      </c>
      <c r="DA148" s="44" t="s">
        <v>98</v>
      </c>
      <c r="DB148" s="46" t="s">
        <v>50</v>
      </c>
      <c r="DC148" s="45">
        <v>13.21</v>
      </c>
      <c r="DD148" s="45">
        <v>13.48</v>
      </c>
      <c r="DE148" s="45">
        <v>13.77</v>
      </c>
      <c r="DG148" s="43" t="str">
        <f t="shared" si="22"/>
        <v>INFINITE 1Coleta no mesmo dia4210-251 a 60</v>
      </c>
      <c r="DH148" s="43" t="s">
        <v>85</v>
      </c>
      <c r="DI148" s="70" t="s">
        <v>71</v>
      </c>
      <c r="DJ148" s="69" t="s">
        <v>72</v>
      </c>
      <c r="DK148" s="61" t="s">
        <v>92</v>
      </c>
      <c r="DL148" s="25" t="s">
        <v>93</v>
      </c>
      <c r="DR148" s="43" t="str">
        <f t="shared" si="23"/>
        <v>INFINITE 33.001 a 4.000</v>
      </c>
      <c r="DS148" s="44" t="s">
        <v>94</v>
      </c>
      <c r="DT148" s="44" t="s">
        <v>68</v>
      </c>
      <c r="DU148" s="45">
        <v>12.47</v>
      </c>
      <c r="DV148" s="45">
        <v>12.73</v>
      </c>
      <c r="DW148" s="45">
        <v>13</v>
      </c>
      <c r="DX148" s="45">
        <v>13.27</v>
      </c>
      <c r="DY148" s="45">
        <v>19.600000000000001</v>
      </c>
      <c r="DZ148" s="45">
        <v>19.809999999999999</v>
      </c>
      <c r="EA148" s="45">
        <v>20.010000000000002</v>
      </c>
      <c r="EB148" s="45">
        <v>20.2</v>
      </c>
      <c r="EC148" s="45">
        <v>33.18</v>
      </c>
      <c r="ED148" s="45">
        <v>44.08</v>
      </c>
      <c r="EE148" s="45">
        <v>62.04</v>
      </c>
      <c r="EF148" s="45">
        <v>75.25</v>
      </c>
      <c r="EG148" s="45">
        <v>51.45</v>
      </c>
      <c r="EH148" s="45">
        <v>63.07</v>
      </c>
      <c r="EI148" s="45">
        <v>81.319999999999993</v>
      </c>
      <c r="EJ148" s="45">
        <v>95.63</v>
      </c>
      <c r="EL148" s="43" t="str">
        <f t="shared" si="24"/>
        <v>INFINITE 41.001 a 2.000</v>
      </c>
      <c r="EM148" s="44" t="s">
        <v>98</v>
      </c>
      <c r="EN148" s="44" t="s">
        <v>55</v>
      </c>
      <c r="EO148" s="45">
        <v>12.83</v>
      </c>
      <c r="EP148" s="45">
        <v>13.51</v>
      </c>
      <c r="EQ148" s="45">
        <v>13.68</v>
      </c>
      <c r="ER148" s="45">
        <v>13.7</v>
      </c>
      <c r="ES148" s="45">
        <v>15.98</v>
      </c>
      <c r="ET148" s="45">
        <v>17.899999999999999</v>
      </c>
      <c r="EU148" s="45">
        <v>20.3</v>
      </c>
      <c r="EV148" s="45">
        <v>24.05</v>
      </c>
      <c r="EW148" s="45">
        <v>20.43</v>
      </c>
      <c r="EX148" s="45">
        <v>24.14</v>
      </c>
      <c r="EY148" s="45">
        <v>37.700000000000003</v>
      </c>
      <c r="EZ148" s="45">
        <v>50.58</v>
      </c>
    </row>
    <row r="149" spans="4:156" x14ac:dyDescent="0.25">
      <c r="D149" s="43" t="str">
        <f t="shared" si="18"/>
        <v>INFINITE 34.001 a 5.000</v>
      </c>
      <c r="E149" s="44" t="s">
        <v>94</v>
      </c>
      <c r="F149" s="44" t="s">
        <v>70</v>
      </c>
      <c r="G149" s="45">
        <v>12.25</v>
      </c>
      <c r="H149" s="45">
        <v>12.51</v>
      </c>
      <c r="I149" s="45">
        <v>12.78</v>
      </c>
      <c r="J149" s="45">
        <v>13.04</v>
      </c>
      <c r="K149" s="45">
        <v>20.260000000000002</v>
      </c>
      <c r="L149" s="45">
        <v>20.47</v>
      </c>
      <c r="M149" s="45">
        <v>20.68</v>
      </c>
      <c r="N149" s="45">
        <v>20.89</v>
      </c>
      <c r="O149" s="45">
        <v>35.94</v>
      </c>
      <c r="P149" s="45">
        <v>48.51</v>
      </c>
      <c r="Q149" s="45">
        <v>68.27</v>
      </c>
      <c r="R149" s="45">
        <v>82.64</v>
      </c>
      <c r="S149" s="45">
        <v>51.52</v>
      </c>
      <c r="T149" s="45">
        <v>62.69</v>
      </c>
      <c r="U149" s="45">
        <v>79.59</v>
      </c>
      <c r="V149" s="45">
        <v>92.59</v>
      </c>
      <c r="W149" s="45">
        <v>61.34</v>
      </c>
      <c r="X149" s="45">
        <v>74.63</v>
      </c>
      <c r="Y149" s="45">
        <v>94.75</v>
      </c>
      <c r="Z149" s="45">
        <v>110.23</v>
      </c>
      <c r="AB149" s="43" t="str">
        <f t="shared" si="19"/>
        <v>INFINITE 42.001 a 3.000</v>
      </c>
      <c r="AC149" s="44" t="s">
        <v>98</v>
      </c>
      <c r="AD149" s="44" t="s">
        <v>62</v>
      </c>
      <c r="AE149" s="45">
        <v>15.35</v>
      </c>
      <c r="AF149" s="45">
        <v>15.99</v>
      </c>
      <c r="AG149" s="45">
        <v>16.16</v>
      </c>
      <c r="AH149" s="45">
        <v>16.329999999999998</v>
      </c>
      <c r="AI149" s="45">
        <v>19.05</v>
      </c>
      <c r="AJ149" s="45">
        <v>21.34</v>
      </c>
      <c r="AK149" s="45">
        <v>23.81</v>
      </c>
      <c r="AL149" s="45">
        <v>28.58</v>
      </c>
      <c r="AM149" s="45">
        <v>20.21</v>
      </c>
      <c r="AN149" s="45">
        <v>23.7</v>
      </c>
      <c r="AO149" s="45">
        <v>35.78</v>
      </c>
      <c r="AP149" s="45">
        <v>47.52</v>
      </c>
      <c r="AQ149" s="45">
        <v>23.5</v>
      </c>
      <c r="AR149" s="45">
        <v>27.56</v>
      </c>
      <c r="AS149" s="45">
        <v>41.6</v>
      </c>
      <c r="AT149" s="45">
        <v>55.25</v>
      </c>
      <c r="BP149" s="43" t="str">
        <f t="shared" si="20"/>
        <v>INFINITE 34.001 a 5.000</v>
      </c>
      <c r="BQ149" s="44" t="s">
        <v>94</v>
      </c>
      <c r="BR149" s="44" t="s">
        <v>70</v>
      </c>
      <c r="BS149" s="45">
        <v>38.65</v>
      </c>
      <c r="BT149" s="45">
        <v>39.47</v>
      </c>
      <c r="BU149" s="45">
        <v>40.299999999999997</v>
      </c>
      <c r="BV149" s="45">
        <v>41.12</v>
      </c>
      <c r="BW149" s="45">
        <v>44.71</v>
      </c>
      <c r="BX149" s="45">
        <v>45.17</v>
      </c>
      <c r="BY149" s="45">
        <v>45.62</v>
      </c>
      <c r="BZ149" s="45">
        <v>46.08</v>
      </c>
      <c r="CA149" s="45">
        <v>84.16</v>
      </c>
      <c r="CB149" s="45">
        <v>126.14</v>
      </c>
      <c r="CC149" s="45">
        <v>154.38</v>
      </c>
      <c r="CD149" s="45">
        <v>182.62</v>
      </c>
      <c r="CE149" s="45">
        <v>102.59</v>
      </c>
      <c r="CF149" s="45">
        <v>146.03</v>
      </c>
      <c r="CG149" s="45">
        <v>173.92</v>
      </c>
      <c r="CH149" s="45">
        <v>201.81</v>
      </c>
      <c r="CI149" s="45">
        <v>122.13</v>
      </c>
      <c r="CJ149" s="45">
        <v>173.84</v>
      </c>
      <c r="CK149" s="45">
        <v>207.05</v>
      </c>
      <c r="CL149" s="45">
        <v>240.25</v>
      </c>
      <c r="CZ149" s="43" t="str">
        <f t="shared" si="21"/>
        <v>INFINITE 41.001 a 2.000</v>
      </c>
      <c r="DA149" s="44" t="s">
        <v>98</v>
      </c>
      <c r="DB149" s="46" t="s">
        <v>55</v>
      </c>
      <c r="DC149" s="45">
        <v>15.39</v>
      </c>
      <c r="DD149" s="45">
        <v>15.7</v>
      </c>
      <c r="DE149" s="45">
        <v>16.04</v>
      </c>
      <c r="DG149" s="43" t="str">
        <f t="shared" si="22"/>
        <v>INFINITE 1Coleta no mesmo dia4210-261 a 70</v>
      </c>
      <c r="DH149" s="43" t="s">
        <v>85</v>
      </c>
      <c r="DI149" s="70" t="s">
        <v>71</v>
      </c>
      <c r="DJ149" s="69" t="s">
        <v>72</v>
      </c>
      <c r="DK149" s="59" t="s">
        <v>96</v>
      </c>
      <c r="DL149" s="22" t="s">
        <v>97</v>
      </c>
      <c r="DR149" s="43" t="str">
        <f t="shared" si="23"/>
        <v>INFINITE 34.001 a 5.000</v>
      </c>
      <c r="DS149" s="44" t="s">
        <v>94</v>
      </c>
      <c r="DT149" s="44" t="s">
        <v>70</v>
      </c>
      <c r="DU149" s="45">
        <v>13.33</v>
      </c>
      <c r="DV149" s="45">
        <v>13.62</v>
      </c>
      <c r="DW149" s="45">
        <v>13.9</v>
      </c>
      <c r="DX149" s="45">
        <v>14.19</v>
      </c>
      <c r="DY149" s="45">
        <v>21.02</v>
      </c>
      <c r="DZ149" s="45">
        <v>21.24</v>
      </c>
      <c r="EA149" s="45">
        <v>21.46</v>
      </c>
      <c r="EB149" s="45">
        <v>21.68</v>
      </c>
      <c r="EC149" s="45">
        <v>36.54</v>
      </c>
      <c r="ED149" s="45">
        <v>48.63</v>
      </c>
      <c r="EE149" s="45">
        <v>68.44</v>
      </c>
      <c r="EF149" s="45">
        <v>82.99</v>
      </c>
      <c r="EG149" s="45">
        <v>62.14</v>
      </c>
      <c r="EH149" s="45">
        <v>74.88</v>
      </c>
      <c r="EI149" s="45">
        <v>94.99</v>
      </c>
      <c r="EJ149" s="45">
        <v>110.65</v>
      </c>
      <c r="EL149" s="43" t="str">
        <f t="shared" si="24"/>
        <v>INFINITE 42.001 a 3.000</v>
      </c>
      <c r="EM149" s="44" t="s">
        <v>98</v>
      </c>
      <c r="EN149" s="44" t="s">
        <v>62</v>
      </c>
      <c r="EO149" s="45">
        <v>15.35</v>
      </c>
      <c r="EP149" s="45">
        <v>16.3</v>
      </c>
      <c r="EQ149" s="45">
        <v>16.53</v>
      </c>
      <c r="ER149" s="45">
        <v>16.41</v>
      </c>
      <c r="ES149" s="45">
        <v>19.13</v>
      </c>
      <c r="ET149" s="45">
        <v>21.47</v>
      </c>
      <c r="EU149" s="45">
        <v>24.71</v>
      </c>
      <c r="EV149" s="45">
        <v>28.92</v>
      </c>
      <c r="EW149" s="45">
        <v>23.6</v>
      </c>
      <c r="EX149" s="45">
        <v>27.7</v>
      </c>
      <c r="EY149" s="45">
        <v>41.6</v>
      </c>
      <c r="EZ149" s="45">
        <v>55.25</v>
      </c>
    </row>
    <row r="150" spans="4:156" x14ac:dyDescent="0.25">
      <c r="D150" s="43" t="str">
        <f t="shared" si="18"/>
        <v>INFINITE 35.001 a 6.000</v>
      </c>
      <c r="E150" s="44" t="s">
        <v>94</v>
      </c>
      <c r="F150" s="44" t="s">
        <v>76</v>
      </c>
      <c r="G150" s="45">
        <v>13.02</v>
      </c>
      <c r="H150" s="45">
        <v>13.3</v>
      </c>
      <c r="I150" s="45">
        <v>13.58</v>
      </c>
      <c r="J150" s="45">
        <v>13.86</v>
      </c>
      <c r="K150" s="45">
        <v>21.88</v>
      </c>
      <c r="L150" s="45">
        <v>22.11</v>
      </c>
      <c r="M150" s="45">
        <v>22.33</v>
      </c>
      <c r="N150" s="45">
        <v>22.56</v>
      </c>
      <c r="O150" s="45">
        <v>39.39</v>
      </c>
      <c r="P150" s="45">
        <v>53.18</v>
      </c>
      <c r="Q150" s="45">
        <v>74.84</v>
      </c>
      <c r="R150" s="45">
        <v>90.6</v>
      </c>
      <c r="S150" s="45">
        <v>54.42</v>
      </c>
      <c r="T150" s="45">
        <v>66.62</v>
      </c>
      <c r="U150" s="45">
        <v>85.12</v>
      </c>
      <c r="V150" s="45">
        <v>99.28</v>
      </c>
      <c r="W150" s="45">
        <v>64.790000000000006</v>
      </c>
      <c r="X150" s="45">
        <v>79.3</v>
      </c>
      <c r="Y150" s="45">
        <v>101.33</v>
      </c>
      <c r="Z150" s="45">
        <v>118.19</v>
      </c>
      <c r="AB150" s="43" t="str">
        <f t="shared" si="19"/>
        <v>INFINITE 43.001 a 4.000</v>
      </c>
      <c r="AC150" s="44" t="s">
        <v>98</v>
      </c>
      <c r="AD150" s="44" t="s">
        <v>68</v>
      </c>
      <c r="AE150" s="45">
        <v>16.38</v>
      </c>
      <c r="AF150" s="45">
        <v>17.079999999999998</v>
      </c>
      <c r="AG150" s="45">
        <v>17.25</v>
      </c>
      <c r="AH150" s="45">
        <v>17.420000000000002</v>
      </c>
      <c r="AI150" s="45">
        <v>20.36</v>
      </c>
      <c r="AJ150" s="45">
        <v>22.8</v>
      </c>
      <c r="AK150" s="45">
        <v>25.44</v>
      </c>
      <c r="AL150" s="45">
        <v>30.54</v>
      </c>
      <c r="AM150" s="45">
        <v>25.91</v>
      </c>
      <c r="AN150" s="45">
        <v>29.55</v>
      </c>
      <c r="AO150" s="45">
        <v>41.74</v>
      </c>
      <c r="AP150" s="45">
        <v>53.77</v>
      </c>
      <c r="AQ150" s="45">
        <v>30.13</v>
      </c>
      <c r="AR150" s="45">
        <v>34.35</v>
      </c>
      <c r="AS150" s="45">
        <v>48.54</v>
      </c>
      <c r="AT150" s="45">
        <v>62.52</v>
      </c>
      <c r="BP150" s="43" t="str">
        <f t="shared" si="20"/>
        <v>INFINITE 35.001 a 6.000</v>
      </c>
      <c r="BQ150" s="44" t="s">
        <v>94</v>
      </c>
      <c r="BR150" s="44" t="s">
        <v>76</v>
      </c>
      <c r="BS150" s="45">
        <v>41.34</v>
      </c>
      <c r="BT150" s="45">
        <v>42.23</v>
      </c>
      <c r="BU150" s="45">
        <v>43.11</v>
      </c>
      <c r="BV150" s="45">
        <v>43.98</v>
      </c>
      <c r="BW150" s="45">
        <v>48.31</v>
      </c>
      <c r="BX150" s="45">
        <v>48.81</v>
      </c>
      <c r="BY150" s="45">
        <v>49.31</v>
      </c>
      <c r="BZ150" s="45">
        <v>49.81</v>
      </c>
      <c r="CA150" s="45">
        <v>93.5</v>
      </c>
      <c r="CB150" s="45">
        <v>140.55000000000001</v>
      </c>
      <c r="CC150" s="45">
        <v>171.99</v>
      </c>
      <c r="CD150" s="45">
        <v>203.43</v>
      </c>
      <c r="CE150" s="45">
        <v>114.05</v>
      </c>
      <c r="CF150" s="45">
        <v>164.54</v>
      </c>
      <c r="CG150" s="45">
        <v>196.56</v>
      </c>
      <c r="CH150" s="45">
        <v>228.58</v>
      </c>
      <c r="CI150" s="45">
        <v>135.78</v>
      </c>
      <c r="CJ150" s="45">
        <v>195.88</v>
      </c>
      <c r="CK150" s="45">
        <v>234</v>
      </c>
      <c r="CL150" s="45">
        <v>272.12</v>
      </c>
      <c r="CZ150" s="43" t="str">
        <f t="shared" si="21"/>
        <v>INFINITE 42.001 a 3.000</v>
      </c>
      <c r="DA150" s="44" t="s">
        <v>98</v>
      </c>
      <c r="DB150" s="46" t="s">
        <v>62</v>
      </c>
      <c r="DC150" s="45">
        <v>17.100000000000001</v>
      </c>
      <c r="DD150" s="45">
        <v>17.45</v>
      </c>
      <c r="DE150" s="45">
        <v>17.82</v>
      </c>
      <c r="DG150" s="43" t="str">
        <f t="shared" si="22"/>
        <v>INFINITE 1Coleta no mesmo dia4210-271 a 80</v>
      </c>
      <c r="DH150" s="43" t="s">
        <v>85</v>
      </c>
      <c r="DI150" s="70" t="s">
        <v>71</v>
      </c>
      <c r="DJ150" s="69" t="s">
        <v>72</v>
      </c>
      <c r="DK150" s="61" t="s">
        <v>99</v>
      </c>
      <c r="DL150" s="25" t="s">
        <v>97</v>
      </c>
      <c r="DR150" s="43" t="str">
        <f t="shared" si="23"/>
        <v>INFINITE 35.001 a 6.000</v>
      </c>
      <c r="DS150" s="44" t="s">
        <v>94</v>
      </c>
      <c r="DT150" s="44" t="s">
        <v>76</v>
      </c>
      <c r="DU150" s="45">
        <v>12.61</v>
      </c>
      <c r="DV150" s="45">
        <v>12.89</v>
      </c>
      <c r="DW150" s="45">
        <v>13.16</v>
      </c>
      <c r="DX150" s="45">
        <v>13.42</v>
      </c>
      <c r="DY150" s="45">
        <v>21.58</v>
      </c>
      <c r="DZ150" s="45">
        <v>21.81</v>
      </c>
      <c r="EA150" s="45">
        <v>22.03</v>
      </c>
      <c r="EB150" s="45">
        <v>22.25</v>
      </c>
      <c r="EC150" s="45">
        <v>39.159999999999997</v>
      </c>
      <c r="ED150" s="45">
        <v>53.13</v>
      </c>
      <c r="EE150" s="45">
        <v>74.78</v>
      </c>
      <c r="EF150" s="45">
        <v>90.46</v>
      </c>
      <c r="EG150" s="45">
        <v>64.489999999999995</v>
      </c>
      <c r="EH150" s="45">
        <v>79.209999999999994</v>
      </c>
      <c r="EI150" s="45">
        <v>101.24</v>
      </c>
      <c r="EJ150" s="45">
        <v>118.04</v>
      </c>
      <c r="EL150" s="43" t="str">
        <f t="shared" si="24"/>
        <v>INFINITE 43.001 a 4.000</v>
      </c>
      <c r="EM150" s="44" t="s">
        <v>98</v>
      </c>
      <c r="EN150" s="44" t="s">
        <v>68</v>
      </c>
      <c r="EO150" s="45">
        <v>16.39</v>
      </c>
      <c r="EP150" s="45">
        <v>17.78</v>
      </c>
      <c r="EQ150" s="45">
        <v>18.12</v>
      </c>
      <c r="ER150" s="45">
        <v>17.600000000000001</v>
      </c>
      <c r="ES150" s="45">
        <v>20.54</v>
      </c>
      <c r="ET150" s="45">
        <v>23.09</v>
      </c>
      <c r="EU150" s="45">
        <v>27.5</v>
      </c>
      <c r="EV150" s="45">
        <v>31.3</v>
      </c>
      <c r="EW150" s="45">
        <v>30.4</v>
      </c>
      <c r="EX150" s="45">
        <v>34.729999999999997</v>
      </c>
      <c r="EY150" s="45">
        <v>48.54</v>
      </c>
      <c r="EZ150" s="45">
        <v>62.52</v>
      </c>
    </row>
    <row r="151" spans="4:156" x14ac:dyDescent="0.25">
      <c r="D151" s="43" t="str">
        <f t="shared" si="18"/>
        <v>INFINITE 36.001 a 7.000</v>
      </c>
      <c r="E151" s="44" t="s">
        <v>94</v>
      </c>
      <c r="F151" s="44" t="s">
        <v>82</v>
      </c>
      <c r="G151" s="45">
        <v>13.85</v>
      </c>
      <c r="H151" s="45">
        <v>14.14</v>
      </c>
      <c r="I151" s="45">
        <v>14.43</v>
      </c>
      <c r="J151" s="45">
        <v>14.73</v>
      </c>
      <c r="K151" s="45">
        <v>23.43</v>
      </c>
      <c r="L151" s="45">
        <v>23.68</v>
      </c>
      <c r="M151" s="45">
        <v>23.92</v>
      </c>
      <c r="N151" s="45">
        <v>24.16</v>
      </c>
      <c r="O151" s="45">
        <v>43.48</v>
      </c>
      <c r="P151" s="45">
        <v>58.69</v>
      </c>
      <c r="Q151" s="45">
        <v>82.6</v>
      </c>
      <c r="R151" s="45">
        <v>99.99</v>
      </c>
      <c r="S151" s="45">
        <v>57.86</v>
      </c>
      <c r="T151" s="45">
        <v>71.239999999999995</v>
      </c>
      <c r="U151" s="45">
        <v>91.63</v>
      </c>
      <c r="V151" s="45">
        <v>107.15</v>
      </c>
      <c r="W151" s="45">
        <v>68.88</v>
      </c>
      <c r="X151" s="45">
        <v>84.81</v>
      </c>
      <c r="Y151" s="45">
        <v>109.08</v>
      </c>
      <c r="Z151" s="45">
        <v>127.57</v>
      </c>
      <c r="AB151" s="43" t="str">
        <f t="shared" si="19"/>
        <v>INFINITE 44.001 a 5.000</v>
      </c>
      <c r="AC151" s="44" t="s">
        <v>98</v>
      </c>
      <c r="AD151" s="44" t="s">
        <v>70</v>
      </c>
      <c r="AE151" s="45">
        <v>17.510000000000002</v>
      </c>
      <c r="AF151" s="45">
        <v>18.25</v>
      </c>
      <c r="AG151" s="45">
        <v>18.440000000000001</v>
      </c>
      <c r="AH151" s="45">
        <v>18.62</v>
      </c>
      <c r="AI151" s="45">
        <v>21.76</v>
      </c>
      <c r="AJ151" s="45">
        <v>24.37</v>
      </c>
      <c r="AK151" s="45">
        <v>27.21</v>
      </c>
      <c r="AL151" s="45">
        <v>32.630000000000003</v>
      </c>
      <c r="AM151" s="45">
        <v>27.12</v>
      </c>
      <c r="AN151" s="45">
        <v>30.9</v>
      </c>
      <c r="AO151" s="45">
        <v>43.27</v>
      </c>
      <c r="AP151" s="45">
        <v>55.59</v>
      </c>
      <c r="AQ151" s="45">
        <v>31.54</v>
      </c>
      <c r="AR151" s="45">
        <v>35.93</v>
      </c>
      <c r="AS151" s="45">
        <v>50.32</v>
      </c>
      <c r="AT151" s="45">
        <v>64.650000000000006</v>
      </c>
      <c r="BP151" s="43" t="str">
        <f t="shared" si="20"/>
        <v>INFINITE 36.001 a 7.000</v>
      </c>
      <c r="BQ151" s="44" t="s">
        <v>94</v>
      </c>
      <c r="BR151" s="44" t="s">
        <v>82</v>
      </c>
      <c r="BS151" s="45">
        <v>44.58</v>
      </c>
      <c r="BT151" s="45">
        <v>45.53</v>
      </c>
      <c r="BU151" s="45">
        <v>46.47</v>
      </c>
      <c r="BV151" s="45">
        <v>47.42</v>
      </c>
      <c r="BW151" s="45">
        <v>51.36</v>
      </c>
      <c r="BX151" s="45">
        <v>51.9</v>
      </c>
      <c r="BY151" s="45">
        <v>52.42</v>
      </c>
      <c r="BZ151" s="45">
        <v>52.96</v>
      </c>
      <c r="CA151" s="45">
        <v>102.85</v>
      </c>
      <c r="CB151" s="45">
        <v>154.66999999999999</v>
      </c>
      <c r="CC151" s="45">
        <v>189.3</v>
      </c>
      <c r="CD151" s="45">
        <v>223.93</v>
      </c>
      <c r="CE151" s="45">
        <v>125.43</v>
      </c>
      <c r="CF151" s="45">
        <v>182.66</v>
      </c>
      <c r="CG151" s="45">
        <v>218.84</v>
      </c>
      <c r="CH151" s="45">
        <v>255.03</v>
      </c>
      <c r="CI151" s="45">
        <v>149.32</v>
      </c>
      <c r="CJ151" s="45">
        <v>217.45</v>
      </c>
      <c r="CK151" s="45">
        <v>260.52999999999997</v>
      </c>
      <c r="CL151" s="45">
        <v>303.61</v>
      </c>
      <c r="CZ151" s="43" t="str">
        <f t="shared" si="21"/>
        <v>INFINITE 43.001 a 4.000</v>
      </c>
      <c r="DA151" s="44" t="s">
        <v>98</v>
      </c>
      <c r="DB151" s="46" t="s">
        <v>68</v>
      </c>
      <c r="DC151" s="45">
        <v>18.809999999999999</v>
      </c>
      <c r="DD151" s="45">
        <v>19.2</v>
      </c>
      <c r="DE151" s="45">
        <v>19.600000000000001</v>
      </c>
      <c r="DG151" s="43" t="str">
        <f t="shared" si="22"/>
        <v>INFINITE 1Coleta no mesmo dia4210-281 a 90</v>
      </c>
      <c r="DH151" s="43" t="s">
        <v>85</v>
      </c>
      <c r="DI151" s="70" t="s">
        <v>71</v>
      </c>
      <c r="DJ151" s="69" t="s">
        <v>72</v>
      </c>
      <c r="DK151" s="59" t="s">
        <v>102</v>
      </c>
      <c r="DL151" s="22" t="s">
        <v>103</v>
      </c>
      <c r="DR151" s="43" t="str">
        <f t="shared" si="23"/>
        <v>INFINITE 36.001 a 7.000</v>
      </c>
      <c r="DS151" s="44" t="s">
        <v>94</v>
      </c>
      <c r="DT151" s="44" t="s">
        <v>82</v>
      </c>
      <c r="DU151" s="45">
        <v>13.4</v>
      </c>
      <c r="DV151" s="45">
        <v>13.68</v>
      </c>
      <c r="DW151" s="45">
        <v>13.97</v>
      </c>
      <c r="DX151" s="45">
        <v>14.25</v>
      </c>
      <c r="DY151" s="45">
        <v>23.11</v>
      </c>
      <c r="DZ151" s="45">
        <v>23.35</v>
      </c>
      <c r="EA151" s="45">
        <v>23.59</v>
      </c>
      <c r="EB151" s="45">
        <v>23.82</v>
      </c>
      <c r="EC151" s="45">
        <v>43.21</v>
      </c>
      <c r="ED151" s="45">
        <v>58.63</v>
      </c>
      <c r="EE151" s="45">
        <v>82.52</v>
      </c>
      <c r="EF151" s="45">
        <v>99.83</v>
      </c>
      <c r="EG151" s="45">
        <v>68.55</v>
      </c>
      <c r="EH151" s="45">
        <v>84.71</v>
      </c>
      <c r="EI151" s="45">
        <v>108.98</v>
      </c>
      <c r="EJ151" s="45">
        <v>127.39</v>
      </c>
      <c r="EL151" s="43" t="str">
        <f t="shared" si="24"/>
        <v>INFINITE 44.001 a 5.000</v>
      </c>
      <c r="EM151" s="44" t="s">
        <v>98</v>
      </c>
      <c r="EN151" s="44" t="s">
        <v>70</v>
      </c>
      <c r="EO151" s="45">
        <v>17.510000000000002</v>
      </c>
      <c r="EP151" s="45">
        <v>18.68</v>
      </c>
      <c r="EQ151" s="45">
        <v>18.97</v>
      </c>
      <c r="ER151" s="45">
        <v>18.73</v>
      </c>
      <c r="ES151" s="45">
        <v>21.87</v>
      </c>
      <c r="ET151" s="45">
        <v>24.54</v>
      </c>
      <c r="EU151" s="45">
        <v>28.47</v>
      </c>
      <c r="EV151" s="45">
        <v>33.1</v>
      </c>
      <c r="EW151" s="45">
        <v>31.7</v>
      </c>
      <c r="EX151" s="45">
        <v>36.15</v>
      </c>
      <c r="EY151" s="45">
        <v>50.32</v>
      </c>
      <c r="EZ151" s="45">
        <v>64.650000000000006</v>
      </c>
    </row>
    <row r="152" spans="4:156" x14ac:dyDescent="0.25">
      <c r="D152" s="43" t="str">
        <f t="shared" si="18"/>
        <v>INFINITE 37.001 a 8.000</v>
      </c>
      <c r="E152" s="44" t="s">
        <v>94</v>
      </c>
      <c r="F152" s="44" t="s">
        <v>86</v>
      </c>
      <c r="G152" s="45">
        <v>14.64</v>
      </c>
      <c r="H152" s="45">
        <v>14.94</v>
      </c>
      <c r="I152" s="45">
        <v>15.25</v>
      </c>
      <c r="J152" s="45">
        <v>15.57</v>
      </c>
      <c r="K152" s="45">
        <v>25.07</v>
      </c>
      <c r="L152" s="45">
        <v>25.34</v>
      </c>
      <c r="M152" s="45">
        <v>25.59</v>
      </c>
      <c r="N152" s="45">
        <v>25.84</v>
      </c>
      <c r="O152" s="45">
        <v>47.62</v>
      </c>
      <c r="P152" s="45">
        <v>64.3</v>
      </c>
      <c r="Q152" s="45">
        <v>90.5</v>
      </c>
      <c r="R152" s="45">
        <v>109.54</v>
      </c>
      <c r="S152" s="45">
        <v>64.400000000000006</v>
      </c>
      <c r="T152" s="45">
        <v>78.989999999999995</v>
      </c>
      <c r="U152" s="45">
        <v>101.31</v>
      </c>
      <c r="V152" s="45">
        <v>118.23</v>
      </c>
      <c r="W152" s="45">
        <v>76.66</v>
      </c>
      <c r="X152" s="45">
        <v>94.04</v>
      </c>
      <c r="Y152" s="45">
        <v>120.6</v>
      </c>
      <c r="Z152" s="45">
        <v>140.75</v>
      </c>
      <c r="AB152" s="43" t="str">
        <f t="shared" si="19"/>
        <v>INFINITE 45.001 a 6.000</v>
      </c>
      <c r="AC152" s="44" t="s">
        <v>98</v>
      </c>
      <c r="AD152" s="44" t="s">
        <v>76</v>
      </c>
      <c r="AE152" s="45">
        <v>18.48</v>
      </c>
      <c r="AF152" s="45">
        <v>19.260000000000002</v>
      </c>
      <c r="AG152" s="45">
        <v>19.46</v>
      </c>
      <c r="AH152" s="45">
        <v>19.66</v>
      </c>
      <c r="AI152" s="45">
        <v>24.09</v>
      </c>
      <c r="AJ152" s="45">
        <v>27.71</v>
      </c>
      <c r="AK152" s="45">
        <v>31.63</v>
      </c>
      <c r="AL152" s="45">
        <v>39.159999999999997</v>
      </c>
      <c r="AM152" s="45">
        <v>31.43</v>
      </c>
      <c r="AN152" s="45">
        <v>36.07</v>
      </c>
      <c r="AO152" s="45">
        <v>49.37</v>
      </c>
      <c r="AP152" s="45">
        <v>63.5</v>
      </c>
      <c r="AQ152" s="45">
        <v>36.54</v>
      </c>
      <c r="AR152" s="45">
        <v>41.94</v>
      </c>
      <c r="AS152" s="45">
        <v>57.41</v>
      </c>
      <c r="AT152" s="45">
        <v>73.83</v>
      </c>
      <c r="BP152" s="43" t="str">
        <f t="shared" si="20"/>
        <v>INFINITE 37.001 a 8.000</v>
      </c>
      <c r="BQ152" s="44" t="s">
        <v>94</v>
      </c>
      <c r="BR152" s="44" t="s">
        <v>86</v>
      </c>
      <c r="BS152" s="45">
        <v>47.26</v>
      </c>
      <c r="BT152" s="45">
        <v>48.27</v>
      </c>
      <c r="BU152" s="45">
        <v>49.27</v>
      </c>
      <c r="BV152" s="45">
        <v>50.28</v>
      </c>
      <c r="BW152" s="45">
        <v>54.97</v>
      </c>
      <c r="BX152" s="45">
        <v>55.54</v>
      </c>
      <c r="BY152" s="45">
        <v>56.11</v>
      </c>
      <c r="BZ152" s="45">
        <v>56.68</v>
      </c>
      <c r="CA152" s="45">
        <v>112.21</v>
      </c>
      <c r="CB152" s="45">
        <v>168.5</v>
      </c>
      <c r="CC152" s="45">
        <v>206.57</v>
      </c>
      <c r="CD152" s="45">
        <v>244.64</v>
      </c>
      <c r="CE152" s="45">
        <v>136.81</v>
      </c>
      <c r="CF152" s="45">
        <v>201.89</v>
      </c>
      <c r="CG152" s="45">
        <v>241.76</v>
      </c>
      <c r="CH152" s="45">
        <v>281.64</v>
      </c>
      <c r="CI152" s="45">
        <v>162.87</v>
      </c>
      <c r="CJ152" s="45">
        <v>240.35</v>
      </c>
      <c r="CK152" s="45">
        <v>287.81</v>
      </c>
      <c r="CL152" s="45">
        <v>335.28</v>
      </c>
      <c r="CZ152" s="43" t="str">
        <f t="shared" si="21"/>
        <v>INFINITE 44.001 a 5.000</v>
      </c>
      <c r="DA152" s="44" t="s">
        <v>98</v>
      </c>
      <c r="DB152" s="46" t="s">
        <v>70</v>
      </c>
      <c r="DC152" s="45">
        <v>20.71</v>
      </c>
      <c r="DD152" s="45">
        <v>21.14</v>
      </c>
      <c r="DE152" s="45">
        <v>21.58</v>
      </c>
      <c r="DG152" s="43" t="str">
        <f t="shared" si="22"/>
        <v>INFINITE 1Coleta no mesmo dia4210-291 a 100</v>
      </c>
      <c r="DH152" s="43" t="s">
        <v>85</v>
      </c>
      <c r="DI152" s="70" t="s">
        <v>71</v>
      </c>
      <c r="DJ152" s="69" t="s">
        <v>72</v>
      </c>
      <c r="DK152" s="61" t="s">
        <v>105</v>
      </c>
      <c r="DL152" s="25" t="s">
        <v>106</v>
      </c>
      <c r="DR152" s="43" t="str">
        <f t="shared" si="23"/>
        <v>INFINITE 37.001 a 8.000</v>
      </c>
      <c r="DS152" s="44" t="s">
        <v>94</v>
      </c>
      <c r="DT152" s="44" t="s">
        <v>86</v>
      </c>
      <c r="DU152" s="45">
        <v>14.22</v>
      </c>
      <c r="DV152" s="45">
        <v>14.52</v>
      </c>
      <c r="DW152" s="45">
        <v>14.82</v>
      </c>
      <c r="DX152" s="45">
        <v>15.12</v>
      </c>
      <c r="DY152" s="45">
        <v>24.77</v>
      </c>
      <c r="DZ152" s="45">
        <v>25.02</v>
      </c>
      <c r="EA152" s="45">
        <v>25.27</v>
      </c>
      <c r="EB152" s="45">
        <v>25.53</v>
      </c>
      <c r="EC152" s="45">
        <v>47.36</v>
      </c>
      <c r="ED152" s="45">
        <v>64.25</v>
      </c>
      <c r="EE152" s="45">
        <v>90.43</v>
      </c>
      <c r="EF152" s="45">
        <v>109.4</v>
      </c>
      <c r="EG152" s="45">
        <v>76.34</v>
      </c>
      <c r="EH152" s="45">
        <v>93.94</v>
      </c>
      <c r="EI152" s="45">
        <v>120.5</v>
      </c>
      <c r="EJ152" s="45">
        <v>140.58000000000001</v>
      </c>
      <c r="EL152" s="43" t="str">
        <f t="shared" si="24"/>
        <v>INFINITE 45.001 a 6.000</v>
      </c>
      <c r="EM152" s="44" t="s">
        <v>98</v>
      </c>
      <c r="EN152" s="44" t="s">
        <v>76</v>
      </c>
      <c r="EO152" s="45">
        <v>18.48</v>
      </c>
      <c r="EP152" s="45">
        <v>19.03</v>
      </c>
      <c r="EQ152" s="45">
        <v>19.170000000000002</v>
      </c>
      <c r="ER152" s="45">
        <v>19.59</v>
      </c>
      <c r="ES152" s="45">
        <v>24.03</v>
      </c>
      <c r="ET152" s="45">
        <v>27.61</v>
      </c>
      <c r="EU152" s="45">
        <v>30.88</v>
      </c>
      <c r="EV152" s="45">
        <v>38.869999999999997</v>
      </c>
      <c r="EW152" s="45">
        <v>36.44</v>
      </c>
      <c r="EX152" s="45">
        <v>41.81</v>
      </c>
      <c r="EY152" s="45">
        <v>57.41</v>
      </c>
      <c r="EZ152" s="45">
        <v>73.83</v>
      </c>
    </row>
    <row r="153" spans="4:156" x14ac:dyDescent="0.25">
      <c r="D153" s="43" t="str">
        <f t="shared" si="18"/>
        <v>INFINITE 38.001 a 9.000</v>
      </c>
      <c r="E153" s="44" t="s">
        <v>94</v>
      </c>
      <c r="F153" s="44" t="s">
        <v>91</v>
      </c>
      <c r="G153" s="45">
        <v>15.11</v>
      </c>
      <c r="H153" s="45">
        <v>15.43</v>
      </c>
      <c r="I153" s="45">
        <v>15.75</v>
      </c>
      <c r="J153" s="45">
        <v>16.07</v>
      </c>
      <c r="K153" s="45">
        <v>26.71</v>
      </c>
      <c r="L153" s="45">
        <v>26.97</v>
      </c>
      <c r="M153" s="45">
        <v>27.25</v>
      </c>
      <c r="N153" s="45">
        <v>27.53</v>
      </c>
      <c r="O153" s="45">
        <v>51.77</v>
      </c>
      <c r="P153" s="45">
        <v>69.88</v>
      </c>
      <c r="Q153" s="45">
        <v>98.37</v>
      </c>
      <c r="R153" s="45">
        <v>119.08</v>
      </c>
      <c r="S153" s="45">
        <v>67.87</v>
      </c>
      <c r="T153" s="45">
        <v>83.72</v>
      </c>
      <c r="U153" s="45">
        <v>107.93</v>
      </c>
      <c r="V153" s="45">
        <v>126.23</v>
      </c>
      <c r="W153" s="45">
        <v>80.790000000000006</v>
      </c>
      <c r="X153" s="45">
        <v>99.66</v>
      </c>
      <c r="Y153" s="45">
        <v>128.5</v>
      </c>
      <c r="Z153" s="45">
        <v>150.28</v>
      </c>
      <c r="AB153" s="43" t="str">
        <f t="shared" si="19"/>
        <v>INFINITE 46.001 a 7.000</v>
      </c>
      <c r="AC153" s="44" t="s">
        <v>98</v>
      </c>
      <c r="AD153" s="44" t="s">
        <v>82</v>
      </c>
      <c r="AE153" s="45">
        <v>19.510000000000002</v>
      </c>
      <c r="AF153" s="45">
        <v>20.34</v>
      </c>
      <c r="AG153" s="45">
        <v>20.56</v>
      </c>
      <c r="AH153" s="45">
        <v>20.75</v>
      </c>
      <c r="AI153" s="45">
        <v>26.6</v>
      </c>
      <c r="AJ153" s="45">
        <v>30.6</v>
      </c>
      <c r="AK153" s="45">
        <v>34.92</v>
      </c>
      <c r="AL153" s="45">
        <v>43.24</v>
      </c>
      <c r="AM153" s="45">
        <v>33.590000000000003</v>
      </c>
      <c r="AN153" s="45">
        <v>38.549999999999997</v>
      </c>
      <c r="AO153" s="45">
        <v>52.21</v>
      </c>
      <c r="AP153" s="45">
        <v>67</v>
      </c>
      <c r="AQ153" s="45">
        <v>39.049999999999997</v>
      </c>
      <c r="AR153" s="45">
        <v>44.82</v>
      </c>
      <c r="AS153" s="45">
        <v>60.71</v>
      </c>
      <c r="AT153" s="45">
        <v>77.900000000000006</v>
      </c>
      <c r="BP153" s="43" t="str">
        <f t="shared" si="20"/>
        <v>INFINITE 38.001 a 9.000</v>
      </c>
      <c r="BQ153" s="44" t="s">
        <v>94</v>
      </c>
      <c r="BR153" s="44" t="s">
        <v>91</v>
      </c>
      <c r="BS153" s="45">
        <v>51.48</v>
      </c>
      <c r="BT153" s="45">
        <v>52.58</v>
      </c>
      <c r="BU153" s="45">
        <v>53.67</v>
      </c>
      <c r="BV153" s="45">
        <v>54.77</v>
      </c>
      <c r="BW153" s="45">
        <v>59.24</v>
      </c>
      <c r="BX153" s="45">
        <v>59.84</v>
      </c>
      <c r="BY153" s="45">
        <v>60.45</v>
      </c>
      <c r="BZ153" s="45">
        <v>61.07</v>
      </c>
      <c r="CA153" s="45">
        <v>122.32</v>
      </c>
      <c r="CB153" s="45">
        <v>185.39</v>
      </c>
      <c r="CC153" s="45">
        <v>225.84</v>
      </c>
      <c r="CD153" s="45">
        <v>266.3</v>
      </c>
      <c r="CE153" s="45">
        <v>150.19999999999999</v>
      </c>
      <c r="CF153" s="45">
        <v>224.34</v>
      </c>
      <c r="CG153" s="45">
        <v>267.20999999999998</v>
      </c>
      <c r="CH153" s="45">
        <v>310.08999999999997</v>
      </c>
      <c r="CI153" s="45">
        <v>178.81</v>
      </c>
      <c r="CJ153" s="45">
        <v>267.07</v>
      </c>
      <c r="CK153" s="45">
        <v>318.11</v>
      </c>
      <c r="CL153" s="45">
        <v>369.16</v>
      </c>
      <c r="CZ153" s="43" t="str">
        <f t="shared" si="21"/>
        <v>INFINITE 45.001 a 6.000</v>
      </c>
      <c r="DA153" s="44" t="s">
        <v>98</v>
      </c>
      <c r="DB153" s="46" t="s">
        <v>76</v>
      </c>
      <c r="DC153" s="45">
        <v>24.13</v>
      </c>
      <c r="DD153" s="45">
        <v>24.62</v>
      </c>
      <c r="DE153" s="45">
        <v>25.15</v>
      </c>
      <c r="DG153" s="43" t="str">
        <f t="shared" si="22"/>
        <v>INFINITE 1Coleta no mesmo dia4210-2Mais de 100</v>
      </c>
      <c r="DH153" s="43" t="s">
        <v>85</v>
      </c>
      <c r="DI153" s="70" t="s">
        <v>71</v>
      </c>
      <c r="DJ153" s="69" t="s">
        <v>72</v>
      </c>
      <c r="DK153" s="59" t="s">
        <v>108</v>
      </c>
      <c r="DL153" s="22" t="s">
        <v>109</v>
      </c>
      <c r="DR153" s="43" t="str">
        <f t="shared" si="23"/>
        <v>INFINITE 38.001 a 9.000</v>
      </c>
      <c r="DS153" s="44" t="s">
        <v>94</v>
      </c>
      <c r="DT153" s="44" t="s">
        <v>91</v>
      </c>
      <c r="DU153" s="45">
        <v>14.61</v>
      </c>
      <c r="DV153" s="45">
        <v>14.92</v>
      </c>
      <c r="DW153" s="45">
        <v>15.24</v>
      </c>
      <c r="DX153" s="45">
        <v>15.54</v>
      </c>
      <c r="DY153" s="45">
        <v>26.33</v>
      </c>
      <c r="DZ153" s="45">
        <v>26.59</v>
      </c>
      <c r="EA153" s="45">
        <v>26.86</v>
      </c>
      <c r="EB153" s="45">
        <v>27.14</v>
      </c>
      <c r="EC153" s="45">
        <v>51.45</v>
      </c>
      <c r="ED153" s="45">
        <v>69.819999999999993</v>
      </c>
      <c r="EE153" s="45">
        <v>98.27</v>
      </c>
      <c r="EF153" s="45">
        <v>118.88</v>
      </c>
      <c r="EG153" s="45">
        <v>80.400000000000006</v>
      </c>
      <c r="EH153" s="45">
        <v>99.54</v>
      </c>
      <c r="EI153" s="45">
        <v>128.38</v>
      </c>
      <c r="EJ153" s="45">
        <v>150.07</v>
      </c>
      <c r="EL153" s="43" t="str">
        <f t="shared" si="24"/>
        <v>INFINITE 46.001 a 7.000</v>
      </c>
      <c r="EM153" s="44" t="s">
        <v>98</v>
      </c>
      <c r="EN153" s="44" t="s">
        <v>82</v>
      </c>
      <c r="EO153" s="45">
        <v>19.510000000000002</v>
      </c>
      <c r="EP153" s="45">
        <v>20.07</v>
      </c>
      <c r="EQ153" s="45">
        <v>20.23</v>
      </c>
      <c r="ER153" s="45">
        <v>20.69</v>
      </c>
      <c r="ES153" s="45">
        <v>26.53</v>
      </c>
      <c r="ET153" s="45">
        <v>30.47</v>
      </c>
      <c r="EU153" s="45">
        <v>34.03</v>
      </c>
      <c r="EV153" s="45">
        <v>42.89</v>
      </c>
      <c r="EW153" s="45">
        <v>38.94</v>
      </c>
      <c r="EX153" s="45">
        <v>44.66</v>
      </c>
      <c r="EY153" s="45">
        <v>60.71</v>
      </c>
      <c r="EZ153" s="45">
        <v>77.900000000000006</v>
      </c>
    </row>
    <row r="154" spans="4:156" x14ac:dyDescent="0.25">
      <c r="D154" s="43" t="str">
        <f t="shared" si="18"/>
        <v>INFINITE 39.001 a 10.000</v>
      </c>
      <c r="E154" s="44" t="s">
        <v>94</v>
      </c>
      <c r="F154" s="44" t="s">
        <v>95</v>
      </c>
      <c r="G154" s="45">
        <v>15.45</v>
      </c>
      <c r="H154" s="45">
        <v>15.78</v>
      </c>
      <c r="I154" s="45">
        <v>16.100000000000001</v>
      </c>
      <c r="J154" s="45">
        <v>16.43</v>
      </c>
      <c r="K154" s="45">
        <v>28.5</v>
      </c>
      <c r="L154" s="45">
        <v>28.8</v>
      </c>
      <c r="M154" s="45">
        <v>29.08</v>
      </c>
      <c r="N154" s="45">
        <v>29.38</v>
      </c>
      <c r="O154" s="45">
        <v>55.94</v>
      </c>
      <c r="P154" s="45">
        <v>75.5</v>
      </c>
      <c r="Q154" s="45">
        <v>106.27</v>
      </c>
      <c r="R154" s="45">
        <v>128.65</v>
      </c>
      <c r="S154" s="45">
        <v>71.36</v>
      </c>
      <c r="T154" s="45">
        <v>88.42</v>
      </c>
      <c r="U154" s="45">
        <v>114.57</v>
      </c>
      <c r="V154" s="45">
        <v>134.27000000000001</v>
      </c>
      <c r="W154" s="45">
        <v>84.96</v>
      </c>
      <c r="X154" s="45">
        <v>105.27</v>
      </c>
      <c r="Y154" s="45">
        <v>136.38999999999999</v>
      </c>
      <c r="Z154" s="45">
        <v>159.85</v>
      </c>
      <c r="AB154" s="43" t="str">
        <f t="shared" si="19"/>
        <v>INFINITE 47.001 a 8.000</v>
      </c>
      <c r="AC154" s="44" t="s">
        <v>98</v>
      </c>
      <c r="AD154" s="44" t="s">
        <v>86</v>
      </c>
      <c r="AE154" s="45">
        <v>20.5</v>
      </c>
      <c r="AF154" s="45">
        <v>21.38</v>
      </c>
      <c r="AG154" s="45">
        <v>21.59</v>
      </c>
      <c r="AH154" s="45">
        <v>21.82</v>
      </c>
      <c r="AI154" s="45">
        <v>28.98</v>
      </c>
      <c r="AJ154" s="45">
        <v>33.33</v>
      </c>
      <c r="AK154" s="45">
        <v>38.03</v>
      </c>
      <c r="AL154" s="45">
        <v>47.09</v>
      </c>
      <c r="AM154" s="45">
        <v>43.27</v>
      </c>
      <c r="AN154" s="45">
        <v>48.55</v>
      </c>
      <c r="AO154" s="45">
        <v>62.54</v>
      </c>
      <c r="AP154" s="45">
        <v>77.98</v>
      </c>
      <c r="AQ154" s="45">
        <v>50.32</v>
      </c>
      <c r="AR154" s="45">
        <v>56.45</v>
      </c>
      <c r="AS154" s="45">
        <v>72.72</v>
      </c>
      <c r="AT154" s="45">
        <v>90.67</v>
      </c>
      <c r="BP154" s="43" t="str">
        <f t="shared" si="20"/>
        <v>INFINITE 39.001 a 10.000</v>
      </c>
      <c r="BQ154" s="44" t="s">
        <v>94</v>
      </c>
      <c r="BR154" s="44" t="s">
        <v>95</v>
      </c>
      <c r="BS154" s="45">
        <v>55.6</v>
      </c>
      <c r="BT154" s="45">
        <v>56.79</v>
      </c>
      <c r="BU154" s="45">
        <v>57.97</v>
      </c>
      <c r="BV154" s="45">
        <v>59.15</v>
      </c>
      <c r="BW154" s="45">
        <v>63.39</v>
      </c>
      <c r="BX154" s="45">
        <v>64.05</v>
      </c>
      <c r="BY154" s="45">
        <v>64.709999999999994</v>
      </c>
      <c r="BZ154" s="45">
        <v>65.36</v>
      </c>
      <c r="CA154" s="45">
        <v>132.24</v>
      </c>
      <c r="CB154" s="45">
        <v>201.99</v>
      </c>
      <c r="CC154" s="45">
        <v>245.07</v>
      </c>
      <c r="CD154" s="45">
        <v>288.14999999999998</v>
      </c>
      <c r="CE154" s="45">
        <v>163.58000000000001</v>
      </c>
      <c r="CF154" s="45">
        <v>245.97</v>
      </c>
      <c r="CG154" s="45">
        <v>292.17</v>
      </c>
      <c r="CH154" s="45">
        <v>338.38</v>
      </c>
      <c r="CI154" s="45">
        <v>194.74</v>
      </c>
      <c r="CJ154" s="45">
        <v>292.82</v>
      </c>
      <c r="CK154" s="45">
        <v>347.83</v>
      </c>
      <c r="CL154" s="45">
        <v>402.83</v>
      </c>
      <c r="CZ154" s="43" t="str">
        <f t="shared" si="21"/>
        <v>INFINITE 46.001 a 7.000</v>
      </c>
      <c r="DA154" s="44" t="s">
        <v>98</v>
      </c>
      <c r="DB154" s="46" t="s">
        <v>82</v>
      </c>
      <c r="DC154" s="45">
        <v>28.69</v>
      </c>
      <c r="DD154" s="45">
        <v>29.28</v>
      </c>
      <c r="DE154" s="45">
        <v>29.9</v>
      </c>
      <c r="DG154" s="43" t="str">
        <f t="shared" si="22"/>
        <v>INFINITE 1Coleta no mesmo dia7790-9Unitizador</v>
      </c>
      <c r="DH154" s="43" t="s">
        <v>85</v>
      </c>
      <c r="DI154" s="70" t="s">
        <v>71</v>
      </c>
      <c r="DJ154" s="22" t="s">
        <v>111</v>
      </c>
      <c r="DK154" s="61" t="s">
        <v>112</v>
      </c>
      <c r="DL154" s="25" t="s">
        <v>113</v>
      </c>
      <c r="DR154" s="43" t="str">
        <f t="shared" si="23"/>
        <v>INFINITE 39.001 a 10.000</v>
      </c>
      <c r="DS154" s="44" t="s">
        <v>94</v>
      </c>
      <c r="DT154" s="44" t="s">
        <v>95</v>
      </c>
      <c r="DU154" s="45">
        <v>14.88</v>
      </c>
      <c r="DV154" s="45">
        <v>15.2</v>
      </c>
      <c r="DW154" s="45">
        <v>15.5</v>
      </c>
      <c r="DX154" s="45">
        <v>15.82</v>
      </c>
      <c r="DY154" s="45">
        <v>28.05</v>
      </c>
      <c r="DZ154" s="45">
        <v>28.34</v>
      </c>
      <c r="EA154" s="45">
        <v>28.62</v>
      </c>
      <c r="EB154" s="45">
        <v>28.92</v>
      </c>
      <c r="EC154" s="45">
        <v>55.54</v>
      </c>
      <c r="ED154" s="45">
        <v>75.430000000000007</v>
      </c>
      <c r="EE154" s="45">
        <v>106.16</v>
      </c>
      <c r="EF154" s="45">
        <v>128.41999999999999</v>
      </c>
      <c r="EG154" s="45">
        <v>84.5</v>
      </c>
      <c r="EH154" s="45">
        <v>105.12</v>
      </c>
      <c r="EI154" s="45">
        <v>136.24</v>
      </c>
      <c r="EJ154" s="45">
        <v>159.59</v>
      </c>
      <c r="EL154" s="43" t="str">
        <f t="shared" si="24"/>
        <v>INFINITE 47.001 a 8.000</v>
      </c>
      <c r="EM154" s="44" t="s">
        <v>98</v>
      </c>
      <c r="EN154" s="44" t="s">
        <v>86</v>
      </c>
      <c r="EO154" s="45">
        <v>20.5</v>
      </c>
      <c r="EP154" s="45">
        <v>21.18</v>
      </c>
      <c r="EQ154" s="45">
        <v>21.35</v>
      </c>
      <c r="ER154" s="45">
        <v>21.77</v>
      </c>
      <c r="ES154" s="45">
        <v>28.93</v>
      </c>
      <c r="ET154" s="45">
        <v>33.24</v>
      </c>
      <c r="EU154" s="45">
        <v>37.36</v>
      </c>
      <c r="EV154" s="45">
        <v>46.83</v>
      </c>
      <c r="EW154" s="45">
        <v>50.22</v>
      </c>
      <c r="EX154" s="45">
        <v>56.31</v>
      </c>
      <c r="EY154" s="45">
        <v>72.72</v>
      </c>
      <c r="EZ154" s="45">
        <v>90.67</v>
      </c>
    </row>
    <row r="155" spans="4:156" ht="25.5" x14ac:dyDescent="0.25">
      <c r="D155" s="43" t="str">
        <f t="shared" si="18"/>
        <v>INFINITE 3Kg Adicional</v>
      </c>
      <c r="E155" s="44" t="s">
        <v>94</v>
      </c>
      <c r="F155" s="44" t="s">
        <v>63</v>
      </c>
      <c r="G155" s="45">
        <v>1.92</v>
      </c>
      <c r="H155" s="45">
        <v>1.96</v>
      </c>
      <c r="I155" s="45">
        <v>2</v>
      </c>
      <c r="J155" s="45">
        <v>2.0299999999999998</v>
      </c>
      <c r="K155" s="45">
        <v>3.53</v>
      </c>
      <c r="L155" s="45">
        <v>3.57</v>
      </c>
      <c r="M155" s="45">
        <v>3.61</v>
      </c>
      <c r="N155" s="45">
        <v>3.64</v>
      </c>
      <c r="O155" s="45">
        <v>6.94</v>
      </c>
      <c r="P155" s="45">
        <v>9.3699999999999992</v>
      </c>
      <c r="Q155" s="45">
        <v>13.17</v>
      </c>
      <c r="R155" s="45">
        <v>15.96</v>
      </c>
      <c r="S155" s="45">
        <v>8.85</v>
      </c>
      <c r="T155" s="45">
        <v>10.96</v>
      </c>
      <c r="U155" s="45">
        <v>14.21</v>
      </c>
      <c r="V155" s="45">
        <v>16.64</v>
      </c>
      <c r="W155" s="45">
        <v>10.53</v>
      </c>
      <c r="X155" s="45">
        <v>13.05</v>
      </c>
      <c r="Y155" s="45">
        <v>16.920000000000002</v>
      </c>
      <c r="Z155" s="45">
        <v>19.82</v>
      </c>
      <c r="AB155" s="43" t="str">
        <f t="shared" si="19"/>
        <v>INFINITE 48.001 a 9.000</v>
      </c>
      <c r="AC155" s="44" t="s">
        <v>98</v>
      </c>
      <c r="AD155" s="44" t="s">
        <v>91</v>
      </c>
      <c r="AE155" s="45">
        <v>21.11</v>
      </c>
      <c r="AF155" s="45">
        <v>22.01</v>
      </c>
      <c r="AG155" s="45">
        <v>22.23</v>
      </c>
      <c r="AH155" s="45">
        <v>22.46</v>
      </c>
      <c r="AI155" s="45">
        <v>30.41</v>
      </c>
      <c r="AJ155" s="45">
        <v>34.97</v>
      </c>
      <c r="AK155" s="45">
        <v>39.92</v>
      </c>
      <c r="AL155" s="45">
        <v>49.42</v>
      </c>
      <c r="AM155" s="45">
        <v>44.51</v>
      </c>
      <c r="AN155" s="45">
        <v>49.95</v>
      </c>
      <c r="AO155" s="45">
        <v>64.14</v>
      </c>
      <c r="AP155" s="45">
        <v>79.97</v>
      </c>
      <c r="AQ155" s="45">
        <v>51.75</v>
      </c>
      <c r="AR155" s="45">
        <v>58.09</v>
      </c>
      <c r="AS155" s="45">
        <v>74.58</v>
      </c>
      <c r="AT155" s="45">
        <v>92.98</v>
      </c>
      <c r="BP155" s="43" t="str">
        <f t="shared" si="20"/>
        <v>INFINITE 3Kg Adicional</v>
      </c>
      <c r="BQ155" s="44" t="s">
        <v>94</v>
      </c>
      <c r="BR155" s="44" t="s">
        <v>63</v>
      </c>
      <c r="BS155" s="45">
        <v>5.65</v>
      </c>
      <c r="BT155" s="45">
        <v>5.77</v>
      </c>
      <c r="BU155" s="45">
        <v>5.89</v>
      </c>
      <c r="BV155" s="45">
        <v>6.01</v>
      </c>
      <c r="BW155" s="45">
        <v>6.39</v>
      </c>
      <c r="BX155" s="45">
        <v>6.45</v>
      </c>
      <c r="BY155" s="45">
        <v>6.52</v>
      </c>
      <c r="BZ155" s="45">
        <v>6.58</v>
      </c>
      <c r="CA155" s="45">
        <v>13.07</v>
      </c>
      <c r="CB155" s="45">
        <v>20.04</v>
      </c>
      <c r="CC155" s="45">
        <v>24.28</v>
      </c>
      <c r="CD155" s="45">
        <v>28.53</v>
      </c>
      <c r="CE155" s="45">
        <v>16.350000000000001</v>
      </c>
      <c r="CF155" s="45">
        <v>24.53</v>
      </c>
      <c r="CG155" s="45">
        <v>29.01</v>
      </c>
      <c r="CH155" s="45">
        <v>33.51</v>
      </c>
      <c r="CI155" s="45">
        <v>19.47</v>
      </c>
      <c r="CJ155" s="45">
        <v>29.2</v>
      </c>
      <c r="CK155" s="45">
        <v>34.54</v>
      </c>
      <c r="CL155" s="45">
        <v>39.880000000000003</v>
      </c>
      <c r="CZ155" s="43" t="str">
        <f t="shared" si="21"/>
        <v>INFINITE 47.001 a 8.000</v>
      </c>
      <c r="DA155" s="44" t="s">
        <v>98</v>
      </c>
      <c r="DB155" s="46" t="s">
        <v>86</v>
      </c>
      <c r="DC155" s="45">
        <v>37.049999999999997</v>
      </c>
      <c r="DD155" s="45">
        <v>37.81</v>
      </c>
      <c r="DE155" s="45">
        <v>38.61</v>
      </c>
      <c r="DG155" s="43" t="str">
        <f t="shared" si="22"/>
        <v>ServiçoCódigoQtde de objetos</v>
      </c>
      <c r="DI155" s="28" t="s">
        <v>34</v>
      </c>
      <c r="DJ155" s="28" t="s">
        <v>35</v>
      </c>
      <c r="DK155" s="29" t="s">
        <v>36</v>
      </c>
      <c r="DL155" s="30" t="s">
        <v>37</v>
      </c>
      <c r="DR155" s="43" t="str">
        <f t="shared" si="23"/>
        <v>INFINITE 3Kg Adicional</v>
      </c>
      <c r="DS155" s="44" t="s">
        <v>94</v>
      </c>
      <c r="DT155" s="44" t="s">
        <v>63</v>
      </c>
      <c r="DU155" s="45">
        <v>1.92</v>
      </c>
      <c r="DV155" s="45">
        <v>1.96</v>
      </c>
      <c r="DW155" s="45">
        <v>2</v>
      </c>
      <c r="DX155" s="45">
        <v>2.0299999999999998</v>
      </c>
      <c r="DY155" s="45">
        <v>3.53</v>
      </c>
      <c r="DZ155" s="45">
        <v>3.57</v>
      </c>
      <c r="EA155" s="45">
        <v>3.61</v>
      </c>
      <c r="EB155" s="45">
        <v>3.64</v>
      </c>
      <c r="EC155" s="45">
        <v>6.94</v>
      </c>
      <c r="ED155" s="45">
        <v>9.3699999999999992</v>
      </c>
      <c r="EE155" s="45">
        <v>13.17</v>
      </c>
      <c r="EF155" s="45">
        <v>15.96</v>
      </c>
      <c r="EG155" s="45">
        <v>10.53</v>
      </c>
      <c r="EH155" s="45">
        <v>13.05</v>
      </c>
      <c r="EI155" s="45">
        <v>16.920000000000002</v>
      </c>
      <c r="EJ155" s="45">
        <v>19.82</v>
      </c>
      <c r="EL155" s="43" t="str">
        <f t="shared" si="24"/>
        <v>INFINITE 48.001 a 9.000</v>
      </c>
      <c r="EM155" s="44" t="s">
        <v>98</v>
      </c>
      <c r="EN155" s="44" t="s">
        <v>91</v>
      </c>
      <c r="EO155" s="45">
        <v>21.11</v>
      </c>
      <c r="EP155" s="45">
        <v>21.77</v>
      </c>
      <c r="EQ155" s="45">
        <v>21.94</v>
      </c>
      <c r="ER155" s="45">
        <v>22.39</v>
      </c>
      <c r="ES155" s="45">
        <v>30.34</v>
      </c>
      <c r="ET155" s="45">
        <v>34.86</v>
      </c>
      <c r="EU155" s="45">
        <v>39.08</v>
      </c>
      <c r="EV155" s="45">
        <v>49.1</v>
      </c>
      <c r="EW155" s="45">
        <v>51.63</v>
      </c>
      <c r="EX155" s="45">
        <v>57.92</v>
      </c>
      <c r="EY155" s="45">
        <v>74.58</v>
      </c>
      <c r="EZ155" s="45">
        <v>92.98</v>
      </c>
    </row>
    <row r="156" spans="4:156" x14ac:dyDescent="0.25">
      <c r="D156" s="43" t="str">
        <f t="shared" si="18"/>
        <v>Peso (g)</v>
      </c>
      <c r="F156" s="44" t="s">
        <v>32</v>
      </c>
      <c r="G156" s="45" t="s">
        <v>12</v>
      </c>
      <c r="H156" s="45" t="s">
        <v>13</v>
      </c>
      <c r="I156" s="45" t="s">
        <v>14</v>
      </c>
      <c r="J156" s="45" t="s">
        <v>15</v>
      </c>
      <c r="K156" s="45" t="s">
        <v>16</v>
      </c>
      <c r="L156" s="45" t="s">
        <v>17</v>
      </c>
      <c r="M156" s="45" t="s">
        <v>18</v>
      </c>
      <c r="N156" s="45" t="s">
        <v>19</v>
      </c>
      <c r="O156" s="45" t="s">
        <v>20</v>
      </c>
      <c r="P156" s="45" t="s">
        <v>21</v>
      </c>
      <c r="Q156" s="45" t="s">
        <v>22</v>
      </c>
      <c r="R156" s="45" t="s">
        <v>23</v>
      </c>
      <c r="S156" s="45" t="s">
        <v>24</v>
      </c>
      <c r="T156" s="45" t="s">
        <v>25</v>
      </c>
      <c r="U156" s="45" t="s">
        <v>26</v>
      </c>
      <c r="V156" s="45" t="s">
        <v>27</v>
      </c>
      <c r="W156" s="45" t="s">
        <v>28</v>
      </c>
      <c r="X156" s="45" t="s">
        <v>29</v>
      </c>
      <c r="Y156" s="45" t="s">
        <v>30</v>
      </c>
      <c r="Z156" s="45" t="s">
        <v>31</v>
      </c>
      <c r="AB156" s="43" t="str">
        <f t="shared" si="19"/>
        <v>INFINITE 49.001 a 10.000</v>
      </c>
      <c r="AC156" s="44" t="s">
        <v>98</v>
      </c>
      <c r="AD156" s="44" t="s">
        <v>95</v>
      </c>
      <c r="AE156" s="45">
        <v>21.53</v>
      </c>
      <c r="AF156" s="45">
        <v>22.45</v>
      </c>
      <c r="AG156" s="45">
        <v>22.66</v>
      </c>
      <c r="AH156" s="45">
        <v>22.9</v>
      </c>
      <c r="AI156" s="45">
        <v>31.43</v>
      </c>
      <c r="AJ156" s="45">
        <v>36.14</v>
      </c>
      <c r="AK156" s="45">
        <v>41.26</v>
      </c>
      <c r="AL156" s="45">
        <v>51.08</v>
      </c>
      <c r="AM156" s="45">
        <v>45.38</v>
      </c>
      <c r="AN156" s="45">
        <v>50.97</v>
      </c>
      <c r="AO156" s="45">
        <v>65.3</v>
      </c>
      <c r="AP156" s="45">
        <v>81.400000000000006</v>
      </c>
      <c r="AQ156" s="45">
        <v>52.77</v>
      </c>
      <c r="AR156" s="45">
        <v>59.27</v>
      </c>
      <c r="AS156" s="45">
        <v>75.92</v>
      </c>
      <c r="AT156" s="45">
        <v>94.64</v>
      </c>
      <c r="BP156" s="43" t="str">
        <f t="shared" si="20"/>
        <v>Peso (g)</v>
      </c>
      <c r="BR156" s="44" t="s">
        <v>32</v>
      </c>
      <c r="BS156" s="45" t="s">
        <v>12</v>
      </c>
      <c r="BT156" s="45" t="s">
        <v>13</v>
      </c>
      <c r="BU156" s="45" t="s">
        <v>14</v>
      </c>
      <c r="BV156" s="45" t="s">
        <v>15</v>
      </c>
      <c r="BW156" s="45" t="s">
        <v>16</v>
      </c>
      <c r="BX156" s="45" t="s">
        <v>17</v>
      </c>
      <c r="BY156" s="45" t="s">
        <v>18</v>
      </c>
      <c r="BZ156" s="45" t="s">
        <v>19</v>
      </c>
      <c r="CA156" s="45" t="s">
        <v>20</v>
      </c>
      <c r="CB156" s="45" t="s">
        <v>21</v>
      </c>
      <c r="CC156" s="45" t="s">
        <v>22</v>
      </c>
      <c r="CD156" s="45" t="s">
        <v>23</v>
      </c>
      <c r="CE156" s="45" t="s">
        <v>24</v>
      </c>
      <c r="CF156" s="45" t="s">
        <v>25</v>
      </c>
      <c r="CG156" s="45" t="s">
        <v>26</v>
      </c>
      <c r="CH156" s="45" t="s">
        <v>27</v>
      </c>
      <c r="CI156" s="45" t="s">
        <v>28</v>
      </c>
      <c r="CJ156" s="45" t="s">
        <v>29</v>
      </c>
      <c r="CK156" s="45" t="s">
        <v>30</v>
      </c>
      <c r="CL156" s="45" t="s">
        <v>31</v>
      </c>
      <c r="CZ156" s="43" t="str">
        <f t="shared" si="21"/>
        <v>INFINITE 48.001 a 9.000</v>
      </c>
      <c r="DA156" s="44" t="s">
        <v>98</v>
      </c>
      <c r="DB156" s="46" t="s">
        <v>91</v>
      </c>
      <c r="DC156" s="45">
        <v>47.88</v>
      </c>
      <c r="DD156" s="45">
        <v>48.87</v>
      </c>
      <c r="DE156" s="45">
        <v>49.89</v>
      </c>
      <c r="DG156" s="43" t="str">
        <f t="shared" si="22"/>
        <v>INFINITE 2Coleta Agendada7789-50 a 10</v>
      </c>
      <c r="DH156" s="43" t="s">
        <v>90</v>
      </c>
      <c r="DI156" s="70" t="s">
        <v>43</v>
      </c>
      <c r="DJ156" s="68" t="s">
        <v>44</v>
      </c>
      <c r="DK156" s="59" t="s">
        <v>45</v>
      </c>
      <c r="DL156" s="22">
        <v>12.69</v>
      </c>
      <c r="DR156" s="43" t="str">
        <f t="shared" si="23"/>
        <v>Peso (g)</v>
      </c>
      <c r="DS156" s="44"/>
      <c r="DT156" s="44" t="s">
        <v>32</v>
      </c>
      <c r="DU156" s="45" t="s">
        <v>12</v>
      </c>
      <c r="DV156" s="45" t="s">
        <v>13</v>
      </c>
      <c r="DW156" s="45" t="s">
        <v>14</v>
      </c>
      <c r="DX156" s="45" t="s">
        <v>15</v>
      </c>
      <c r="DY156" s="45" t="s">
        <v>16</v>
      </c>
      <c r="DZ156" s="45" t="s">
        <v>17</v>
      </c>
      <c r="EA156" s="45" t="s">
        <v>18</v>
      </c>
      <c r="EB156" s="45" t="s">
        <v>19</v>
      </c>
      <c r="EC156" s="45" t="s">
        <v>20</v>
      </c>
      <c r="ED156" s="45" t="s">
        <v>21</v>
      </c>
      <c r="EE156" s="45" t="s">
        <v>22</v>
      </c>
      <c r="EF156" s="45" t="s">
        <v>23</v>
      </c>
      <c r="EG156" s="45" t="s">
        <v>24</v>
      </c>
      <c r="EH156" s="45" t="s">
        <v>25</v>
      </c>
      <c r="EI156" s="45" t="s">
        <v>26</v>
      </c>
      <c r="EJ156" s="45" t="s">
        <v>27</v>
      </c>
      <c r="EL156" s="43" t="str">
        <f t="shared" si="24"/>
        <v>INFINITE 49.001 a 10.000</v>
      </c>
      <c r="EM156" s="44" t="s">
        <v>98</v>
      </c>
      <c r="EN156" s="44" t="s">
        <v>95</v>
      </c>
      <c r="EO156" s="45">
        <v>21.53</v>
      </c>
      <c r="EP156" s="45">
        <v>22.18</v>
      </c>
      <c r="EQ156" s="45">
        <v>22.33</v>
      </c>
      <c r="ER156" s="45">
        <v>22.82</v>
      </c>
      <c r="ES156" s="45">
        <v>31.35</v>
      </c>
      <c r="ET156" s="45">
        <v>36.01</v>
      </c>
      <c r="EU156" s="45">
        <v>40.29</v>
      </c>
      <c r="EV156" s="45">
        <v>50.71</v>
      </c>
      <c r="EW156" s="45">
        <v>52.63</v>
      </c>
      <c r="EX156" s="45">
        <v>59.08</v>
      </c>
      <c r="EY156" s="45">
        <v>75.92</v>
      </c>
      <c r="EZ156" s="45">
        <v>94.64</v>
      </c>
    </row>
    <row r="157" spans="4:156" x14ac:dyDescent="0.25">
      <c r="D157" s="43" t="str">
        <f t="shared" si="18"/>
        <v>INFINITE 40 a 300</v>
      </c>
      <c r="E157" s="44" t="s">
        <v>98</v>
      </c>
      <c r="F157" s="44" t="s">
        <v>40</v>
      </c>
      <c r="G157" s="45">
        <v>6.11</v>
      </c>
      <c r="H157" s="45">
        <v>6.25</v>
      </c>
      <c r="I157" s="45">
        <v>6.36</v>
      </c>
      <c r="J157" s="45">
        <v>6.5</v>
      </c>
      <c r="K157" s="45">
        <v>11.99</v>
      </c>
      <c r="L157" s="45">
        <v>12.26</v>
      </c>
      <c r="M157" s="45">
        <v>12.52</v>
      </c>
      <c r="N157" s="45">
        <v>13.32</v>
      </c>
      <c r="O157" s="45">
        <v>18.21</v>
      </c>
      <c r="P157" s="45">
        <v>25.5</v>
      </c>
      <c r="Q157" s="45">
        <v>32.78</v>
      </c>
      <c r="R157" s="45">
        <v>38.24</v>
      </c>
      <c r="S157" s="45">
        <v>24.25</v>
      </c>
      <c r="T157" s="45">
        <v>30.97</v>
      </c>
      <c r="U157" s="45">
        <v>37.380000000000003</v>
      </c>
      <c r="V157" s="45">
        <v>42.87</v>
      </c>
      <c r="W157" s="45">
        <v>28.86</v>
      </c>
      <c r="X157" s="45">
        <v>36.86</v>
      </c>
      <c r="Y157" s="45">
        <v>44.5</v>
      </c>
      <c r="Z157" s="45">
        <v>51.03</v>
      </c>
      <c r="AB157" s="43" t="str">
        <f t="shared" si="19"/>
        <v>INFINITE 4Kg Adicional</v>
      </c>
      <c r="AC157" s="44" t="s">
        <v>98</v>
      </c>
      <c r="AD157" s="44" t="s">
        <v>63</v>
      </c>
      <c r="AE157" s="45">
        <v>2.66</v>
      </c>
      <c r="AF157" s="45">
        <v>2.78</v>
      </c>
      <c r="AG157" s="45">
        <v>2.81</v>
      </c>
      <c r="AH157" s="45">
        <v>2.84</v>
      </c>
      <c r="AI157" s="45">
        <v>3.9</v>
      </c>
      <c r="AJ157" s="45">
        <v>4.4800000000000004</v>
      </c>
      <c r="AK157" s="45">
        <v>5.12</v>
      </c>
      <c r="AL157" s="45">
        <v>6.34</v>
      </c>
      <c r="AM157" s="45">
        <v>5.63</v>
      </c>
      <c r="AN157" s="45">
        <v>6.33</v>
      </c>
      <c r="AO157" s="45">
        <v>8.1</v>
      </c>
      <c r="AP157" s="45">
        <v>10.09</v>
      </c>
      <c r="AQ157" s="45">
        <v>6.54</v>
      </c>
      <c r="AR157" s="45">
        <v>7.35</v>
      </c>
      <c r="AS157" s="45">
        <v>9.42</v>
      </c>
      <c r="AT157" s="45">
        <v>11.73</v>
      </c>
      <c r="BP157" s="43" t="str">
        <f t="shared" si="20"/>
        <v>INFINITE 40 a 300</v>
      </c>
      <c r="BQ157" s="44" t="s">
        <v>98</v>
      </c>
      <c r="BR157" s="44" t="s">
        <v>40</v>
      </c>
      <c r="BS157" s="45">
        <v>25.2</v>
      </c>
      <c r="BT157" s="45">
        <v>25.74</v>
      </c>
      <c r="BU157" s="45">
        <v>26.27</v>
      </c>
      <c r="BV157" s="45">
        <v>26.81</v>
      </c>
      <c r="BW157" s="45">
        <v>27.95</v>
      </c>
      <c r="BX157" s="45">
        <v>28.24</v>
      </c>
      <c r="BY157" s="45">
        <v>28.53</v>
      </c>
      <c r="BZ157" s="45">
        <v>28.81</v>
      </c>
      <c r="CA157" s="45">
        <v>40.74</v>
      </c>
      <c r="CB157" s="45">
        <v>63.26</v>
      </c>
      <c r="CC157" s="45">
        <v>76.95</v>
      </c>
      <c r="CD157" s="45">
        <v>90.64</v>
      </c>
      <c r="CE157" s="45">
        <v>52.41</v>
      </c>
      <c r="CF157" s="45">
        <v>69.81</v>
      </c>
      <c r="CG157" s="45">
        <v>80.91</v>
      </c>
      <c r="CH157" s="45">
        <v>92.01</v>
      </c>
      <c r="CI157" s="45">
        <v>62.4</v>
      </c>
      <c r="CJ157" s="45">
        <v>83.11</v>
      </c>
      <c r="CK157" s="45">
        <v>96.32</v>
      </c>
      <c r="CL157" s="45">
        <v>109.54</v>
      </c>
      <c r="CZ157" s="43" t="str">
        <f t="shared" si="21"/>
        <v>INFINITE 49.001 a 10.000</v>
      </c>
      <c r="DA157" s="44" t="s">
        <v>98</v>
      </c>
      <c r="DB157" s="46" t="s">
        <v>95</v>
      </c>
      <c r="DC157" s="45">
        <v>61.18</v>
      </c>
      <c r="DD157" s="45">
        <v>62.44</v>
      </c>
      <c r="DE157" s="45">
        <v>63.75</v>
      </c>
      <c r="DG157" s="43" t="str">
        <f t="shared" si="22"/>
        <v>INFINITE 2Coleta Agendada7789-5Mais de 10</v>
      </c>
      <c r="DH157" s="43" t="s">
        <v>90</v>
      </c>
      <c r="DI157" s="70" t="s">
        <v>43</v>
      </c>
      <c r="DJ157" s="68" t="s">
        <v>44</v>
      </c>
      <c r="DK157" s="61" t="s">
        <v>52</v>
      </c>
      <c r="DL157" s="22">
        <v>0</v>
      </c>
      <c r="DR157" s="43" t="str">
        <f t="shared" si="23"/>
        <v>INFINITE 40 a 300</v>
      </c>
      <c r="DS157" s="44" t="s">
        <v>98</v>
      </c>
      <c r="DT157" s="44" t="s">
        <v>40</v>
      </c>
      <c r="DU157" s="45">
        <v>5.98</v>
      </c>
      <c r="DV157" s="45">
        <v>6.11</v>
      </c>
      <c r="DW157" s="45">
        <v>6.23</v>
      </c>
      <c r="DX157" s="45">
        <v>6.36</v>
      </c>
      <c r="DY157" s="45">
        <v>11.88</v>
      </c>
      <c r="DZ157" s="45">
        <v>12.14</v>
      </c>
      <c r="EA157" s="45">
        <v>12.4</v>
      </c>
      <c r="EB157" s="45">
        <v>13.19</v>
      </c>
      <c r="EC157" s="45">
        <v>18.14</v>
      </c>
      <c r="ED157" s="45">
        <v>25.48</v>
      </c>
      <c r="EE157" s="45">
        <v>32.76</v>
      </c>
      <c r="EF157" s="45">
        <v>38.21</v>
      </c>
      <c r="EG157" s="45">
        <v>28.77</v>
      </c>
      <c r="EH157" s="45">
        <v>36.840000000000003</v>
      </c>
      <c r="EI157" s="45">
        <v>44.47</v>
      </c>
      <c r="EJ157" s="45">
        <v>50.99</v>
      </c>
      <c r="EL157" s="43" t="str">
        <f t="shared" si="24"/>
        <v>INFINITE 4Kg Adicional</v>
      </c>
      <c r="EM157" s="44" t="s">
        <v>98</v>
      </c>
      <c r="EN157" s="44" t="s">
        <v>63</v>
      </c>
      <c r="EO157" s="45">
        <v>2.66</v>
      </c>
      <c r="EP157" s="45">
        <v>2.78</v>
      </c>
      <c r="EQ157" s="45">
        <v>2.81</v>
      </c>
      <c r="ER157" s="45">
        <v>2.84</v>
      </c>
      <c r="ES157" s="45">
        <v>3.9</v>
      </c>
      <c r="ET157" s="45">
        <v>4.4800000000000004</v>
      </c>
      <c r="EU157" s="45">
        <v>5.12</v>
      </c>
      <c r="EV157" s="45">
        <v>6.34</v>
      </c>
      <c r="EW157" s="45">
        <v>6.54</v>
      </c>
      <c r="EX157" s="45">
        <v>7.35</v>
      </c>
      <c r="EY157" s="45">
        <v>9.42</v>
      </c>
      <c r="EZ157" s="45">
        <v>11.73</v>
      </c>
    </row>
    <row r="158" spans="4:156" x14ac:dyDescent="0.25">
      <c r="D158" s="43" t="str">
        <f t="shared" si="18"/>
        <v>INFINITE 4301 a 500</v>
      </c>
      <c r="E158" s="44" t="s">
        <v>98</v>
      </c>
      <c r="F158" s="44" t="s">
        <v>49</v>
      </c>
      <c r="G158" s="45">
        <v>6.84</v>
      </c>
      <c r="H158" s="45">
        <v>6.98</v>
      </c>
      <c r="I158" s="45">
        <v>7.14</v>
      </c>
      <c r="J158" s="45">
        <v>7.27</v>
      </c>
      <c r="K158" s="45">
        <v>12.43</v>
      </c>
      <c r="L158" s="45">
        <v>12.7</v>
      </c>
      <c r="M158" s="45">
        <v>12.97</v>
      </c>
      <c r="N158" s="45">
        <v>13.81</v>
      </c>
      <c r="O158" s="45">
        <v>18.97</v>
      </c>
      <c r="P158" s="45">
        <v>26.57</v>
      </c>
      <c r="Q158" s="45">
        <v>34.15</v>
      </c>
      <c r="R158" s="45">
        <v>39.83</v>
      </c>
      <c r="S158" s="45">
        <v>24.89</v>
      </c>
      <c r="T158" s="45">
        <v>31.86</v>
      </c>
      <c r="U158" s="45">
        <v>38.53</v>
      </c>
      <c r="V158" s="45">
        <v>44.2</v>
      </c>
      <c r="W158" s="45">
        <v>29.63</v>
      </c>
      <c r="X158" s="45">
        <v>37.93</v>
      </c>
      <c r="Y158" s="45">
        <v>45.86</v>
      </c>
      <c r="Z158" s="45">
        <v>52.62</v>
      </c>
      <c r="AB158" s="43" t="str">
        <f t="shared" si="19"/>
        <v>Peso (g)</v>
      </c>
      <c r="AD158" s="44" t="s">
        <v>32</v>
      </c>
      <c r="AE158" s="45" t="s">
        <v>16</v>
      </c>
      <c r="AF158" s="45" t="s">
        <v>17</v>
      </c>
      <c r="AG158" s="45" t="s">
        <v>18</v>
      </c>
      <c r="AH158" s="45" t="s">
        <v>19</v>
      </c>
      <c r="AI158" s="45" t="s">
        <v>20</v>
      </c>
      <c r="AJ158" s="45" t="s">
        <v>21</v>
      </c>
      <c r="AK158" s="45" t="s">
        <v>22</v>
      </c>
      <c r="AL158" s="45" t="s">
        <v>23</v>
      </c>
      <c r="AM158" s="45" t="s">
        <v>24</v>
      </c>
      <c r="AN158" s="45" t="s">
        <v>25</v>
      </c>
      <c r="AO158" s="45" t="s">
        <v>26</v>
      </c>
      <c r="AP158" s="45" t="s">
        <v>27</v>
      </c>
      <c r="AQ158" s="45" t="s">
        <v>28</v>
      </c>
      <c r="AR158" s="45" t="s">
        <v>29</v>
      </c>
      <c r="AS158" s="45" t="s">
        <v>30</v>
      </c>
      <c r="AT158" s="45" t="s">
        <v>31</v>
      </c>
      <c r="BP158" s="43" t="str">
        <f t="shared" si="20"/>
        <v>INFINITE 4301 a 500</v>
      </c>
      <c r="BQ158" s="44" t="s">
        <v>98</v>
      </c>
      <c r="BR158" s="44" t="s">
        <v>49</v>
      </c>
      <c r="BS158" s="45">
        <v>26.1</v>
      </c>
      <c r="BT158" s="45">
        <v>26.66</v>
      </c>
      <c r="BU158" s="45">
        <v>27.21</v>
      </c>
      <c r="BV158" s="45">
        <v>27.77</v>
      </c>
      <c r="BW158" s="45">
        <v>29.57</v>
      </c>
      <c r="BX158" s="45">
        <v>29.87</v>
      </c>
      <c r="BY158" s="45">
        <v>30.18</v>
      </c>
      <c r="BZ158" s="45">
        <v>30.49</v>
      </c>
      <c r="CA158" s="45">
        <v>43.51</v>
      </c>
      <c r="CB158" s="45">
        <v>66.5</v>
      </c>
      <c r="CC158" s="45">
        <v>80.930000000000007</v>
      </c>
      <c r="CD158" s="45">
        <v>95.37</v>
      </c>
      <c r="CE158" s="45">
        <v>54.26</v>
      </c>
      <c r="CF158" s="45">
        <v>71.09</v>
      </c>
      <c r="CG158" s="45">
        <v>82.42</v>
      </c>
      <c r="CH158" s="45">
        <v>93.73</v>
      </c>
      <c r="CI158" s="45">
        <v>64.59</v>
      </c>
      <c r="CJ158" s="45">
        <v>84.63</v>
      </c>
      <c r="CK158" s="45">
        <v>98.11</v>
      </c>
      <c r="CL158" s="45">
        <v>111.59</v>
      </c>
      <c r="CZ158" s="43" t="str">
        <f t="shared" si="21"/>
        <v>Peso (g)</v>
      </c>
      <c r="DB158" s="46" t="s">
        <v>32</v>
      </c>
      <c r="DC158" s="45" t="s">
        <v>12</v>
      </c>
      <c r="DD158" s="45" t="s">
        <v>13</v>
      </c>
      <c r="DE158" s="45" t="s">
        <v>14</v>
      </c>
      <c r="DG158" s="43" t="str">
        <f t="shared" si="22"/>
        <v>INFINITE 2Coleta Agendada7788-70 a 10</v>
      </c>
      <c r="DH158" s="43" t="s">
        <v>90</v>
      </c>
      <c r="DI158" s="70" t="s">
        <v>43</v>
      </c>
      <c r="DJ158" s="25" t="s">
        <v>57</v>
      </c>
      <c r="DK158" s="59" t="s">
        <v>45</v>
      </c>
      <c r="DL158" s="22">
        <v>12.69</v>
      </c>
      <c r="DR158" s="43" t="str">
        <f t="shared" si="23"/>
        <v>INFINITE 4301 a 500</v>
      </c>
      <c r="DS158" s="44" t="s">
        <v>98</v>
      </c>
      <c r="DT158" s="44" t="s">
        <v>49</v>
      </c>
      <c r="DU158" s="45">
        <v>6.82</v>
      </c>
      <c r="DV158" s="45">
        <v>6.97</v>
      </c>
      <c r="DW158" s="45">
        <v>7.12</v>
      </c>
      <c r="DX158" s="45">
        <v>7.25</v>
      </c>
      <c r="DY158" s="45">
        <v>12.42</v>
      </c>
      <c r="DZ158" s="45">
        <v>12.69</v>
      </c>
      <c r="EA158" s="45">
        <v>12.96</v>
      </c>
      <c r="EB158" s="45">
        <v>13.8</v>
      </c>
      <c r="EC158" s="45">
        <v>18.96</v>
      </c>
      <c r="ED158" s="45">
        <v>26.57</v>
      </c>
      <c r="EE158" s="45">
        <v>34.15</v>
      </c>
      <c r="EF158" s="45">
        <v>39.83</v>
      </c>
      <c r="EG158" s="45">
        <v>29.62</v>
      </c>
      <c r="EH158" s="45">
        <v>37.93</v>
      </c>
      <c r="EI158" s="45">
        <v>45.86</v>
      </c>
      <c r="EJ158" s="45">
        <v>52.61</v>
      </c>
      <c r="EL158" s="43" t="str">
        <f t="shared" si="24"/>
        <v>Peso (g)</v>
      </c>
      <c r="EN158" s="44" t="s">
        <v>32</v>
      </c>
      <c r="EO158" s="45" t="s">
        <v>16</v>
      </c>
      <c r="EP158" s="45" t="s">
        <v>17</v>
      </c>
      <c r="EQ158" s="45" t="s">
        <v>18</v>
      </c>
      <c r="ER158" s="45" t="s">
        <v>19</v>
      </c>
      <c r="ES158" s="45" t="s">
        <v>20</v>
      </c>
      <c r="ET158" s="45" t="s">
        <v>21</v>
      </c>
      <c r="EU158" s="45" t="s">
        <v>22</v>
      </c>
      <c r="EV158" s="45" t="s">
        <v>23</v>
      </c>
      <c r="EW158" s="45" t="s">
        <v>28</v>
      </c>
      <c r="EX158" s="45" t="s">
        <v>29</v>
      </c>
      <c r="EY158" s="45" t="s">
        <v>30</v>
      </c>
      <c r="EZ158" s="45" t="s">
        <v>31</v>
      </c>
    </row>
    <row r="159" spans="4:156" x14ac:dyDescent="0.25">
      <c r="D159" s="43" t="str">
        <f t="shared" si="18"/>
        <v>INFINITE 4501 a 1.000</v>
      </c>
      <c r="E159" s="44" t="s">
        <v>98</v>
      </c>
      <c r="F159" s="44" t="s">
        <v>50</v>
      </c>
      <c r="G159" s="45">
        <v>7.34</v>
      </c>
      <c r="H159" s="45">
        <v>7.49</v>
      </c>
      <c r="I159" s="45">
        <v>7.64</v>
      </c>
      <c r="J159" s="45">
        <v>7.8</v>
      </c>
      <c r="K159" s="45">
        <v>13.85</v>
      </c>
      <c r="L159" s="45">
        <v>14</v>
      </c>
      <c r="M159" s="45">
        <v>14.15</v>
      </c>
      <c r="N159" s="45">
        <v>14.28</v>
      </c>
      <c r="O159" s="45">
        <v>19.739999999999998</v>
      </c>
      <c r="P159" s="45">
        <v>27.64</v>
      </c>
      <c r="Q159" s="45">
        <v>35.53</v>
      </c>
      <c r="R159" s="45">
        <v>41.45</v>
      </c>
      <c r="S159" s="45">
        <v>25.53</v>
      </c>
      <c r="T159" s="45">
        <v>32.76</v>
      </c>
      <c r="U159" s="45">
        <v>39.68</v>
      </c>
      <c r="V159" s="45">
        <v>45.54</v>
      </c>
      <c r="W159" s="45">
        <v>30.39</v>
      </c>
      <c r="X159" s="45">
        <v>39</v>
      </c>
      <c r="Y159" s="45">
        <v>47.24</v>
      </c>
      <c r="Z159" s="45">
        <v>54.22</v>
      </c>
      <c r="AB159" s="43" t="str">
        <f t="shared" si="19"/>
        <v>INFINITE 50 a 500</v>
      </c>
      <c r="AC159" s="44" t="s">
        <v>100</v>
      </c>
      <c r="AD159" s="44" t="s">
        <v>41</v>
      </c>
      <c r="AE159" s="45">
        <v>11.11</v>
      </c>
      <c r="AF159" s="45">
        <v>11.59</v>
      </c>
      <c r="AG159" s="45">
        <v>11.7</v>
      </c>
      <c r="AH159" s="45">
        <v>11.83</v>
      </c>
      <c r="AI159" s="45">
        <v>13.24</v>
      </c>
      <c r="AJ159" s="45">
        <v>14.84</v>
      </c>
      <c r="AK159" s="45">
        <v>16.55</v>
      </c>
      <c r="AL159" s="45">
        <v>19.87</v>
      </c>
      <c r="AM159" s="45">
        <v>13.63</v>
      </c>
      <c r="AN159" s="45">
        <v>16.489999999999998</v>
      </c>
      <c r="AO159" s="45">
        <v>27.68</v>
      </c>
      <c r="AP159" s="45">
        <v>38.01</v>
      </c>
      <c r="AQ159" s="45">
        <v>15.85</v>
      </c>
      <c r="AR159" s="45">
        <v>19.18</v>
      </c>
      <c r="AS159" s="45">
        <v>32.19</v>
      </c>
      <c r="AT159" s="45">
        <v>44.19</v>
      </c>
      <c r="BP159" s="43" t="str">
        <f t="shared" si="20"/>
        <v>INFINITE 4501 a 1.000</v>
      </c>
      <c r="BQ159" s="44" t="s">
        <v>98</v>
      </c>
      <c r="BR159" s="44" t="s">
        <v>50</v>
      </c>
      <c r="BS159" s="45">
        <v>26.99</v>
      </c>
      <c r="BT159" s="45">
        <v>27.57</v>
      </c>
      <c r="BU159" s="45">
        <v>28.14</v>
      </c>
      <c r="BV159" s="45">
        <v>28.72</v>
      </c>
      <c r="BW159" s="45">
        <v>31.19</v>
      </c>
      <c r="BX159" s="45">
        <v>31.51</v>
      </c>
      <c r="BY159" s="45">
        <v>31.83</v>
      </c>
      <c r="BZ159" s="45">
        <v>32.15</v>
      </c>
      <c r="CA159" s="45">
        <v>46.27</v>
      </c>
      <c r="CB159" s="45">
        <v>69.75</v>
      </c>
      <c r="CC159" s="45">
        <v>84.92</v>
      </c>
      <c r="CD159" s="45">
        <v>100.09</v>
      </c>
      <c r="CE159" s="45">
        <v>56.1</v>
      </c>
      <c r="CF159" s="45">
        <v>72.37</v>
      </c>
      <c r="CG159" s="45">
        <v>83.92</v>
      </c>
      <c r="CH159" s="45">
        <v>95.46</v>
      </c>
      <c r="CI159" s="45">
        <v>66.790000000000006</v>
      </c>
      <c r="CJ159" s="45">
        <v>86.16</v>
      </c>
      <c r="CK159" s="45">
        <v>99.9</v>
      </c>
      <c r="CL159" s="45">
        <v>113.64</v>
      </c>
      <c r="CZ159" s="43" t="str">
        <f t="shared" si="21"/>
        <v>INFINITE 50 a 300</v>
      </c>
      <c r="DA159" s="44" t="s">
        <v>100</v>
      </c>
      <c r="DB159" s="46" t="s">
        <v>40</v>
      </c>
      <c r="DC159" s="45">
        <v>11.88</v>
      </c>
      <c r="DD159" s="45">
        <v>12.12</v>
      </c>
      <c r="DE159" s="45">
        <v>12.38</v>
      </c>
      <c r="DG159" s="43" t="str">
        <f t="shared" si="22"/>
        <v>INFINITE 2Coleta Programada4209-90 a 10</v>
      </c>
      <c r="DH159" s="43" t="s">
        <v>90</v>
      </c>
      <c r="DI159" s="71" t="s">
        <v>64</v>
      </c>
      <c r="DJ159" s="68" t="s">
        <v>65</v>
      </c>
      <c r="DK159" s="61" t="s">
        <v>45</v>
      </c>
      <c r="DL159" s="25">
        <v>10.58</v>
      </c>
      <c r="DR159" s="43" t="str">
        <f t="shared" si="23"/>
        <v>INFINITE 4501 a 1.000</v>
      </c>
      <c r="DS159" s="44" t="s">
        <v>98</v>
      </c>
      <c r="DT159" s="44" t="s">
        <v>50</v>
      </c>
      <c r="DU159" s="45">
        <v>7.34</v>
      </c>
      <c r="DV159" s="45">
        <v>7.5</v>
      </c>
      <c r="DW159" s="45">
        <v>7.65</v>
      </c>
      <c r="DX159" s="45">
        <v>7.81</v>
      </c>
      <c r="DY159" s="45">
        <v>13.86</v>
      </c>
      <c r="DZ159" s="45">
        <v>14.01</v>
      </c>
      <c r="EA159" s="45">
        <v>14.16</v>
      </c>
      <c r="EB159" s="45">
        <v>14.29</v>
      </c>
      <c r="EC159" s="45">
        <v>19.75</v>
      </c>
      <c r="ED159" s="45">
        <v>27.64</v>
      </c>
      <c r="EE159" s="45">
        <v>35.53</v>
      </c>
      <c r="EF159" s="45">
        <v>41.45</v>
      </c>
      <c r="EG159" s="45">
        <v>30.4</v>
      </c>
      <c r="EH159" s="45">
        <v>39</v>
      </c>
      <c r="EI159" s="45">
        <v>47.24</v>
      </c>
      <c r="EJ159" s="45">
        <v>54.22</v>
      </c>
      <c r="EL159" s="43" t="str">
        <f t="shared" si="24"/>
        <v>INFINITE 50 a 500</v>
      </c>
      <c r="EM159" s="44" t="s">
        <v>100</v>
      </c>
      <c r="EN159" s="44" t="s">
        <v>41</v>
      </c>
      <c r="EO159" s="45">
        <v>11.11</v>
      </c>
      <c r="EP159" s="45">
        <v>11.49</v>
      </c>
      <c r="EQ159" s="45">
        <v>11.58</v>
      </c>
      <c r="ER159" s="45">
        <v>11.8</v>
      </c>
      <c r="ES159" s="45">
        <v>13.22</v>
      </c>
      <c r="ET159" s="45">
        <v>14.8</v>
      </c>
      <c r="EU159" s="45">
        <v>16.28</v>
      </c>
      <c r="EV159" s="45">
        <v>19.77</v>
      </c>
      <c r="EW159" s="45">
        <v>15.82</v>
      </c>
      <c r="EX159" s="45">
        <v>19.13</v>
      </c>
      <c r="EY159" s="45">
        <v>32.19</v>
      </c>
      <c r="EZ159" s="45">
        <v>44.19</v>
      </c>
    </row>
    <row r="160" spans="4:156" x14ac:dyDescent="0.25">
      <c r="D160" s="43" t="str">
        <f t="shared" si="18"/>
        <v>INFINITE 41.001 a 2.000</v>
      </c>
      <c r="E160" s="44" t="s">
        <v>98</v>
      </c>
      <c r="F160" s="44" t="s">
        <v>55</v>
      </c>
      <c r="G160" s="45">
        <v>9.2100000000000009</v>
      </c>
      <c r="H160" s="45">
        <v>9.41</v>
      </c>
      <c r="I160" s="45">
        <v>9.6</v>
      </c>
      <c r="J160" s="45">
        <v>9.8000000000000007</v>
      </c>
      <c r="K160" s="45">
        <v>15.28</v>
      </c>
      <c r="L160" s="45">
        <v>15.44</v>
      </c>
      <c r="M160" s="45">
        <v>15.6</v>
      </c>
      <c r="N160" s="45">
        <v>15.76</v>
      </c>
      <c r="O160" s="45">
        <v>23.8</v>
      </c>
      <c r="P160" s="45">
        <v>33.32</v>
      </c>
      <c r="Q160" s="45">
        <v>42.83</v>
      </c>
      <c r="R160" s="45">
        <v>49.97</v>
      </c>
      <c r="S160" s="45">
        <v>31.91</v>
      </c>
      <c r="T160" s="45">
        <v>40.520000000000003</v>
      </c>
      <c r="U160" s="45">
        <v>48.8</v>
      </c>
      <c r="V160" s="45">
        <v>55.7</v>
      </c>
      <c r="W160" s="45">
        <v>37.99</v>
      </c>
      <c r="X160" s="45">
        <v>48.23</v>
      </c>
      <c r="Y160" s="45">
        <v>58.1</v>
      </c>
      <c r="Z160" s="45">
        <v>66.31</v>
      </c>
      <c r="AB160" s="43" t="str">
        <f t="shared" si="19"/>
        <v>INFINITE 5501 a 1.000</v>
      </c>
      <c r="AC160" s="44" t="s">
        <v>100</v>
      </c>
      <c r="AD160" s="44" t="s">
        <v>50</v>
      </c>
      <c r="AE160" s="45">
        <v>11.92</v>
      </c>
      <c r="AF160" s="45">
        <v>12.43</v>
      </c>
      <c r="AG160" s="45">
        <v>12.55</v>
      </c>
      <c r="AH160" s="45">
        <v>12.68</v>
      </c>
      <c r="AI160" s="45">
        <v>14.19</v>
      </c>
      <c r="AJ160" s="45">
        <v>15.88</v>
      </c>
      <c r="AK160" s="45">
        <v>17.73</v>
      </c>
      <c r="AL160" s="45">
        <v>21.29</v>
      </c>
      <c r="AM160" s="45">
        <v>14.45</v>
      </c>
      <c r="AN160" s="45">
        <v>17.399999999999999</v>
      </c>
      <c r="AO160" s="45">
        <v>28.71</v>
      </c>
      <c r="AP160" s="45">
        <v>39.22</v>
      </c>
      <c r="AQ160" s="45">
        <v>16.8</v>
      </c>
      <c r="AR160" s="45">
        <v>20.23</v>
      </c>
      <c r="AS160" s="45">
        <v>33.380000000000003</v>
      </c>
      <c r="AT160" s="45">
        <v>45.61</v>
      </c>
      <c r="BP160" s="43" t="str">
        <f t="shared" si="20"/>
        <v>INFINITE 41.001 a 2.000</v>
      </c>
      <c r="BQ160" s="44" t="s">
        <v>98</v>
      </c>
      <c r="BR160" s="44" t="s">
        <v>55</v>
      </c>
      <c r="BS160" s="45">
        <v>29.86</v>
      </c>
      <c r="BT160" s="45">
        <v>30.5</v>
      </c>
      <c r="BU160" s="45">
        <v>31.14</v>
      </c>
      <c r="BV160" s="45">
        <v>31.78</v>
      </c>
      <c r="BW160" s="45">
        <v>34.33</v>
      </c>
      <c r="BX160" s="45">
        <v>34.69</v>
      </c>
      <c r="BY160" s="45">
        <v>35.049999999999997</v>
      </c>
      <c r="BZ160" s="45">
        <v>35.4</v>
      </c>
      <c r="CA160" s="45">
        <v>55.43</v>
      </c>
      <c r="CB160" s="45">
        <v>83.97</v>
      </c>
      <c r="CC160" s="45">
        <v>102.43</v>
      </c>
      <c r="CD160" s="45">
        <v>120.89</v>
      </c>
      <c r="CE160" s="45">
        <v>67.569999999999993</v>
      </c>
      <c r="CF160" s="45">
        <v>91.13</v>
      </c>
      <c r="CG160" s="45">
        <v>106.6</v>
      </c>
      <c r="CH160" s="45">
        <v>122.07</v>
      </c>
      <c r="CI160" s="45">
        <v>80.430000000000007</v>
      </c>
      <c r="CJ160" s="45">
        <v>108.49</v>
      </c>
      <c r="CK160" s="45">
        <v>126.9</v>
      </c>
      <c r="CL160" s="45">
        <v>145.31</v>
      </c>
      <c r="CZ160" s="43" t="str">
        <f t="shared" si="21"/>
        <v>INFINITE 5301 a 500</v>
      </c>
      <c r="DA160" s="44" t="s">
        <v>100</v>
      </c>
      <c r="DB160" s="46" t="s">
        <v>49</v>
      </c>
      <c r="DC160" s="45">
        <v>12.35</v>
      </c>
      <c r="DD160" s="45">
        <v>12.61</v>
      </c>
      <c r="DE160" s="45">
        <v>12.87</v>
      </c>
      <c r="DG160" s="43" t="str">
        <f t="shared" si="22"/>
        <v>INFINITE 2Coleta Programada4209-9Mais de 10</v>
      </c>
      <c r="DH160" s="43" t="s">
        <v>90</v>
      </c>
      <c r="DI160" s="71" t="s">
        <v>64</v>
      </c>
      <c r="DJ160" s="68" t="s">
        <v>65</v>
      </c>
      <c r="DK160" s="59" t="s">
        <v>52</v>
      </c>
      <c r="DL160" s="22">
        <v>0</v>
      </c>
      <c r="DR160" s="43" t="str">
        <f t="shared" si="23"/>
        <v>INFINITE 41.001 a 2.000</v>
      </c>
      <c r="DS160" s="44" t="s">
        <v>98</v>
      </c>
      <c r="DT160" s="44" t="s">
        <v>55</v>
      </c>
      <c r="DU160" s="45">
        <v>9.69</v>
      </c>
      <c r="DV160" s="45">
        <v>9.9</v>
      </c>
      <c r="DW160" s="45">
        <v>10.11</v>
      </c>
      <c r="DX160" s="45">
        <v>10.32</v>
      </c>
      <c r="DY160" s="45">
        <v>15.63</v>
      </c>
      <c r="DZ160" s="45">
        <v>15.8</v>
      </c>
      <c r="EA160" s="45">
        <v>15.95</v>
      </c>
      <c r="EB160" s="45">
        <v>16.12</v>
      </c>
      <c r="EC160" s="45">
        <v>24.04</v>
      </c>
      <c r="ED160" s="45">
        <v>33.36</v>
      </c>
      <c r="EE160" s="45">
        <v>42.89</v>
      </c>
      <c r="EF160" s="45">
        <v>50.09</v>
      </c>
      <c r="EG160" s="45">
        <v>38.29</v>
      </c>
      <c r="EH160" s="45">
        <v>48.33</v>
      </c>
      <c r="EI160" s="45">
        <v>58.19</v>
      </c>
      <c r="EJ160" s="45">
        <v>66.47</v>
      </c>
      <c r="EL160" s="43" t="str">
        <f t="shared" si="24"/>
        <v>INFINITE 5501 a 1.000</v>
      </c>
      <c r="EM160" s="44" t="s">
        <v>100</v>
      </c>
      <c r="EN160" s="44" t="s">
        <v>50</v>
      </c>
      <c r="EO160" s="45">
        <v>11.92</v>
      </c>
      <c r="EP160" s="45">
        <v>12.43</v>
      </c>
      <c r="EQ160" s="45">
        <v>12.55</v>
      </c>
      <c r="ER160" s="45">
        <v>12.68</v>
      </c>
      <c r="ES160" s="45">
        <v>14.19</v>
      </c>
      <c r="ET160" s="45">
        <v>15.88</v>
      </c>
      <c r="EU160" s="45">
        <v>17.73</v>
      </c>
      <c r="EV160" s="45">
        <v>21.29</v>
      </c>
      <c r="EW160" s="45">
        <v>16.8</v>
      </c>
      <c r="EX160" s="45">
        <v>20.23</v>
      </c>
      <c r="EY160" s="45">
        <v>33.380000000000003</v>
      </c>
      <c r="EZ160" s="45">
        <v>45.61</v>
      </c>
    </row>
    <row r="161" spans="4:156" x14ac:dyDescent="0.25">
      <c r="D161" s="43" t="str">
        <f t="shared" si="18"/>
        <v>INFINITE 42.001 a 3.000</v>
      </c>
      <c r="E161" s="44" t="s">
        <v>98</v>
      </c>
      <c r="F161" s="44" t="s">
        <v>62</v>
      </c>
      <c r="G161" s="45">
        <v>10.26</v>
      </c>
      <c r="H161" s="45">
        <v>10.49</v>
      </c>
      <c r="I161" s="45">
        <v>10.7</v>
      </c>
      <c r="J161" s="45">
        <v>10.92</v>
      </c>
      <c r="K161" s="45">
        <v>16.71</v>
      </c>
      <c r="L161" s="45">
        <v>16.88</v>
      </c>
      <c r="M161" s="45">
        <v>17.059999999999999</v>
      </c>
      <c r="N161" s="45">
        <v>17.23</v>
      </c>
      <c r="O161" s="45">
        <v>27.77</v>
      </c>
      <c r="P161" s="45">
        <v>37.5</v>
      </c>
      <c r="Q161" s="45">
        <v>52.78</v>
      </c>
      <c r="R161" s="45">
        <v>63.89</v>
      </c>
      <c r="S161" s="45">
        <v>38.25</v>
      </c>
      <c r="T161" s="45">
        <v>47</v>
      </c>
      <c r="U161" s="45">
        <v>60.13</v>
      </c>
      <c r="V161" s="45">
        <v>70.38</v>
      </c>
      <c r="W161" s="45">
        <v>45.53</v>
      </c>
      <c r="X161" s="45">
        <v>55.95</v>
      </c>
      <c r="Y161" s="45">
        <v>71.59</v>
      </c>
      <c r="Z161" s="45">
        <v>83.78</v>
      </c>
      <c r="AB161" s="43" t="str">
        <f t="shared" si="19"/>
        <v>INFINITE 51.001 a 2.000</v>
      </c>
      <c r="AC161" s="44" t="s">
        <v>100</v>
      </c>
      <c r="AD161" s="44" t="s">
        <v>55</v>
      </c>
      <c r="AE161" s="45">
        <v>12.55</v>
      </c>
      <c r="AF161" s="45">
        <v>13.09</v>
      </c>
      <c r="AG161" s="45">
        <v>13.22</v>
      </c>
      <c r="AH161" s="45">
        <v>13.36</v>
      </c>
      <c r="AI161" s="45">
        <v>15.58</v>
      </c>
      <c r="AJ161" s="45">
        <v>17.45</v>
      </c>
      <c r="AK161" s="45">
        <v>19.48</v>
      </c>
      <c r="AL161" s="45">
        <v>23.38</v>
      </c>
      <c r="AM161" s="45">
        <v>17.14</v>
      </c>
      <c r="AN161" s="45">
        <v>20.25</v>
      </c>
      <c r="AO161" s="45">
        <v>31.71</v>
      </c>
      <c r="AP161" s="45">
        <v>42.53</v>
      </c>
      <c r="AQ161" s="45">
        <v>19.93</v>
      </c>
      <c r="AR161" s="45">
        <v>23.54</v>
      </c>
      <c r="AS161" s="45">
        <v>36.86</v>
      </c>
      <c r="AT161" s="45">
        <v>49.46</v>
      </c>
      <c r="BP161" s="43" t="str">
        <f t="shared" si="20"/>
        <v>INFINITE 42.001 a 3.000</v>
      </c>
      <c r="BQ161" s="44" t="s">
        <v>98</v>
      </c>
      <c r="BR161" s="44" t="s">
        <v>62</v>
      </c>
      <c r="BS161" s="45">
        <v>32.909999999999997</v>
      </c>
      <c r="BT161" s="45">
        <v>33.619999999999997</v>
      </c>
      <c r="BU161" s="45">
        <v>34.32</v>
      </c>
      <c r="BV161" s="45">
        <v>35.01</v>
      </c>
      <c r="BW161" s="45">
        <v>37.76</v>
      </c>
      <c r="BX161" s="45">
        <v>38.15</v>
      </c>
      <c r="BY161" s="45">
        <v>38.54</v>
      </c>
      <c r="BZ161" s="45">
        <v>38.93</v>
      </c>
      <c r="CA161" s="45">
        <v>65.17</v>
      </c>
      <c r="CB161" s="45">
        <v>98.09</v>
      </c>
      <c r="CC161" s="45">
        <v>119.7</v>
      </c>
      <c r="CD161" s="45">
        <v>141.31</v>
      </c>
      <c r="CE161" s="45">
        <v>79.27</v>
      </c>
      <c r="CF161" s="45">
        <v>109.4</v>
      </c>
      <c r="CG161" s="45">
        <v>129.12</v>
      </c>
      <c r="CH161" s="45">
        <v>148.84</v>
      </c>
      <c r="CI161" s="45">
        <v>94.37</v>
      </c>
      <c r="CJ161" s="45">
        <v>130.24</v>
      </c>
      <c r="CK161" s="45">
        <v>153.71</v>
      </c>
      <c r="CL161" s="45">
        <v>177.19</v>
      </c>
      <c r="CZ161" s="43" t="str">
        <f t="shared" si="21"/>
        <v>INFINITE 5501 a 1.000</v>
      </c>
      <c r="DA161" s="44" t="s">
        <v>100</v>
      </c>
      <c r="DB161" s="46" t="s">
        <v>50</v>
      </c>
      <c r="DC161" s="45">
        <v>13.21</v>
      </c>
      <c r="DD161" s="45">
        <v>13.48</v>
      </c>
      <c r="DE161" s="45">
        <v>13.77</v>
      </c>
      <c r="DG161" s="43" t="str">
        <f t="shared" si="22"/>
        <v>INFINITE 2Coleta no mesmo dia4210-211 a 20</v>
      </c>
      <c r="DH161" s="43" t="s">
        <v>90</v>
      </c>
      <c r="DI161" s="70" t="s">
        <v>71</v>
      </c>
      <c r="DJ161" s="69" t="s">
        <v>72</v>
      </c>
      <c r="DK161" s="61" t="s">
        <v>73</v>
      </c>
      <c r="DL161" s="25" t="s">
        <v>74</v>
      </c>
      <c r="DR161" s="43" t="str">
        <f t="shared" si="23"/>
        <v>INFINITE 42.001 a 3.000</v>
      </c>
      <c r="DS161" s="44" t="s">
        <v>98</v>
      </c>
      <c r="DT161" s="44" t="s">
        <v>62</v>
      </c>
      <c r="DU161" s="45">
        <v>10.96</v>
      </c>
      <c r="DV161" s="45">
        <v>11.2</v>
      </c>
      <c r="DW161" s="45">
        <v>11.43</v>
      </c>
      <c r="DX161" s="45">
        <v>11.66</v>
      </c>
      <c r="DY161" s="45">
        <v>17.2</v>
      </c>
      <c r="DZ161" s="45">
        <v>17.37</v>
      </c>
      <c r="EA161" s="45">
        <v>17.559999999999999</v>
      </c>
      <c r="EB161" s="45">
        <v>17.73</v>
      </c>
      <c r="EC161" s="45">
        <v>28.13</v>
      </c>
      <c r="ED161" s="45">
        <v>37.58</v>
      </c>
      <c r="EE161" s="45">
        <v>52.88</v>
      </c>
      <c r="EF161" s="45">
        <v>64.099999999999994</v>
      </c>
      <c r="EG161" s="45">
        <v>45.99</v>
      </c>
      <c r="EH161" s="45">
        <v>56.1</v>
      </c>
      <c r="EI161" s="45">
        <v>71.72</v>
      </c>
      <c r="EJ161" s="45">
        <v>84.02</v>
      </c>
      <c r="EL161" s="43" t="str">
        <f t="shared" si="24"/>
        <v>INFINITE 51.001 a 2.000</v>
      </c>
      <c r="EM161" s="44" t="s">
        <v>100</v>
      </c>
      <c r="EN161" s="44" t="s">
        <v>55</v>
      </c>
      <c r="EO161" s="45">
        <v>12.55</v>
      </c>
      <c r="EP161" s="45">
        <v>13.21</v>
      </c>
      <c r="EQ161" s="45">
        <v>13.38</v>
      </c>
      <c r="ER161" s="45">
        <v>13.39</v>
      </c>
      <c r="ES161" s="45">
        <v>15.62</v>
      </c>
      <c r="ET161" s="45">
        <v>17.5</v>
      </c>
      <c r="EU161" s="45">
        <v>19.84</v>
      </c>
      <c r="EV161" s="45">
        <v>23.51</v>
      </c>
      <c r="EW161" s="45">
        <v>19.98</v>
      </c>
      <c r="EX161" s="45">
        <v>23.6</v>
      </c>
      <c r="EY161" s="45">
        <v>36.86</v>
      </c>
      <c r="EZ161" s="45">
        <v>49.46</v>
      </c>
    </row>
    <row r="162" spans="4:156" x14ac:dyDescent="0.25">
      <c r="D162" s="43" t="str">
        <f t="shared" si="18"/>
        <v>INFINITE 43.001 a 4.000</v>
      </c>
      <c r="E162" s="44" t="s">
        <v>98</v>
      </c>
      <c r="F162" s="44" t="s">
        <v>68</v>
      </c>
      <c r="G162" s="45">
        <v>11.09</v>
      </c>
      <c r="H162" s="45">
        <v>11.32</v>
      </c>
      <c r="I162" s="45">
        <v>11.57</v>
      </c>
      <c r="J162" s="45">
        <v>11.8</v>
      </c>
      <c r="K162" s="45">
        <v>18.38</v>
      </c>
      <c r="L162" s="45">
        <v>18.579999999999998</v>
      </c>
      <c r="M162" s="45">
        <v>18.77</v>
      </c>
      <c r="N162" s="45">
        <v>18.95</v>
      </c>
      <c r="O162" s="45">
        <v>31.85</v>
      </c>
      <c r="P162" s="45">
        <v>43</v>
      </c>
      <c r="Q162" s="45">
        <v>60.52</v>
      </c>
      <c r="R162" s="45">
        <v>73.260000000000005</v>
      </c>
      <c r="S162" s="45">
        <v>41.66</v>
      </c>
      <c r="T162" s="45">
        <v>51.63</v>
      </c>
      <c r="U162" s="45">
        <v>66.64</v>
      </c>
      <c r="V162" s="45">
        <v>78.25</v>
      </c>
      <c r="W162" s="45">
        <v>49.6</v>
      </c>
      <c r="X162" s="45">
        <v>61.47</v>
      </c>
      <c r="Y162" s="45">
        <v>79.33</v>
      </c>
      <c r="Z162" s="45">
        <v>93.15</v>
      </c>
      <c r="AB162" s="43" t="str">
        <f t="shared" si="19"/>
        <v>INFINITE 52.001 a 3.000</v>
      </c>
      <c r="AC162" s="44" t="s">
        <v>100</v>
      </c>
      <c r="AD162" s="44" t="s">
        <v>62</v>
      </c>
      <c r="AE162" s="45">
        <v>15</v>
      </c>
      <c r="AF162" s="45">
        <v>15.64</v>
      </c>
      <c r="AG162" s="45">
        <v>15.8</v>
      </c>
      <c r="AH162" s="45">
        <v>15.96</v>
      </c>
      <c r="AI162" s="45">
        <v>18.63</v>
      </c>
      <c r="AJ162" s="45">
        <v>20.86</v>
      </c>
      <c r="AK162" s="45">
        <v>23.28</v>
      </c>
      <c r="AL162" s="45">
        <v>27.95</v>
      </c>
      <c r="AM162" s="45">
        <v>19.760000000000002</v>
      </c>
      <c r="AN162" s="45">
        <v>23.17</v>
      </c>
      <c r="AO162" s="45">
        <v>34.979999999999997</v>
      </c>
      <c r="AP162" s="45">
        <v>46.46</v>
      </c>
      <c r="AQ162" s="45">
        <v>22.98</v>
      </c>
      <c r="AR162" s="45">
        <v>26.95</v>
      </c>
      <c r="AS162" s="45">
        <v>40.67</v>
      </c>
      <c r="AT162" s="45">
        <v>54.02</v>
      </c>
      <c r="BP162" s="43" t="str">
        <f t="shared" si="20"/>
        <v>INFINITE 43.001 a 4.000</v>
      </c>
      <c r="BQ162" s="44" t="s">
        <v>98</v>
      </c>
      <c r="BR162" s="44" t="s">
        <v>68</v>
      </c>
      <c r="BS162" s="45">
        <v>35.78</v>
      </c>
      <c r="BT162" s="45">
        <v>36.549999999999997</v>
      </c>
      <c r="BU162" s="45">
        <v>37.31</v>
      </c>
      <c r="BV162" s="45">
        <v>38.07</v>
      </c>
      <c r="BW162" s="45">
        <v>41.46</v>
      </c>
      <c r="BX162" s="45">
        <v>41.89</v>
      </c>
      <c r="BY162" s="45">
        <v>42.32</v>
      </c>
      <c r="BZ162" s="45">
        <v>42.75</v>
      </c>
      <c r="CA162" s="45">
        <v>74.42</v>
      </c>
      <c r="CB162" s="45">
        <v>112.11</v>
      </c>
      <c r="CC162" s="45">
        <v>137.11000000000001</v>
      </c>
      <c r="CD162" s="45">
        <v>162.11000000000001</v>
      </c>
      <c r="CE162" s="45">
        <v>91.04</v>
      </c>
      <c r="CF162" s="45">
        <v>127.67</v>
      </c>
      <c r="CG162" s="45">
        <v>151.56</v>
      </c>
      <c r="CH162" s="45">
        <v>175.45</v>
      </c>
      <c r="CI162" s="45">
        <v>108.39</v>
      </c>
      <c r="CJ162" s="45">
        <v>152</v>
      </c>
      <c r="CK162" s="45">
        <v>180.42</v>
      </c>
      <c r="CL162" s="45">
        <v>208.86</v>
      </c>
      <c r="CZ162" s="43" t="str">
        <f t="shared" si="21"/>
        <v>INFINITE 51.001 a 2.000</v>
      </c>
      <c r="DA162" s="44" t="s">
        <v>100</v>
      </c>
      <c r="DB162" s="46" t="s">
        <v>55</v>
      </c>
      <c r="DC162" s="45">
        <v>15.39</v>
      </c>
      <c r="DD162" s="45">
        <v>15.7</v>
      </c>
      <c r="DE162" s="45">
        <v>16.04</v>
      </c>
      <c r="DG162" s="43" t="str">
        <f t="shared" si="22"/>
        <v>INFINITE 2Coleta no mesmo dia4210-221 a 30</v>
      </c>
      <c r="DH162" s="43" t="s">
        <v>90</v>
      </c>
      <c r="DI162" s="70" t="s">
        <v>71</v>
      </c>
      <c r="DJ162" s="69" t="s">
        <v>72</v>
      </c>
      <c r="DK162" s="59" t="s">
        <v>77</v>
      </c>
      <c r="DL162" s="22" t="s">
        <v>78</v>
      </c>
      <c r="DR162" s="43" t="str">
        <f t="shared" si="23"/>
        <v>INFINITE 43.001 a 4.000</v>
      </c>
      <c r="DS162" s="44" t="s">
        <v>98</v>
      </c>
      <c r="DT162" s="44" t="s">
        <v>68</v>
      </c>
      <c r="DU162" s="45">
        <v>12.2</v>
      </c>
      <c r="DV162" s="45">
        <v>12.46</v>
      </c>
      <c r="DW162" s="45">
        <v>12.72</v>
      </c>
      <c r="DX162" s="45">
        <v>12.98</v>
      </c>
      <c r="DY162" s="45">
        <v>19.170000000000002</v>
      </c>
      <c r="DZ162" s="45">
        <v>19.38</v>
      </c>
      <c r="EA162" s="45">
        <v>19.579999999999998</v>
      </c>
      <c r="EB162" s="45">
        <v>19.760000000000002</v>
      </c>
      <c r="EC162" s="45">
        <v>32.450000000000003</v>
      </c>
      <c r="ED162" s="45">
        <v>43.12</v>
      </c>
      <c r="EE162" s="45">
        <v>60.69</v>
      </c>
      <c r="EF162" s="45">
        <v>73.61</v>
      </c>
      <c r="EG162" s="45">
        <v>50.33</v>
      </c>
      <c r="EH162" s="45">
        <v>61.7</v>
      </c>
      <c r="EI162" s="45">
        <v>79.55</v>
      </c>
      <c r="EJ162" s="45">
        <v>93.56</v>
      </c>
      <c r="EL162" s="43" t="str">
        <f t="shared" si="24"/>
        <v>INFINITE 52.001 a 3.000</v>
      </c>
      <c r="EM162" s="44" t="s">
        <v>100</v>
      </c>
      <c r="EN162" s="44" t="s">
        <v>62</v>
      </c>
      <c r="EO162" s="45">
        <v>15</v>
      </c>
      <c r="EP162" s="45">
        <v>15.94</v>
      </c>
      <c r="EQ162" s="45">
        <v>16.170000000000002</v>
      </c>
      <c r="ER162" s="45">
        <v>16.04</v>
      </c>
      <c r="ES162" s="45">
        <v>18.71</v>
      </c>
      <c r="ET162" s="45">
        <v>20.99</v>
      </c>
      <c r="EU162" s="45">
        <v>24.16</v>
      </c>
      <c r="EV162" s="45">
        <v>28.27</v>
      </c>
      <c r="EW162" s="45">
        <v>23.07</v>
      </c>
      <c r="EX162" s="45">
        <v>27.09</v>
      </c>
      <c r="EY162" s="45">
        <v>40.67</v>
      </c>
      <c r="EZ162" s="45">
        <v>54.02</v>
      </c>
    </row>
    <row r="163" spans="4:156" x14ac:dyDescent="0.25">
      <c r="D163" s="43" t="str">
        <f t="shared" si="18"/>
        <v>INFINITE 44.001 a 5.000</v>
      </c>
      <c r="E163" s="44" t="s">
        <v>98</v>
      </c>
      <c r="F163" s="44" t="s">
        <v>70</v>
      </c>
      <c r="G163" s="45">
        <v>11.99</v>
      </c>
      <c r="H163" s="45">
        <v>12.24</v>
      </c>
      <c r="I163" s="45">
        <v>12.5</v>
      </c>
      <c r="J163" s="45">
        <v>12.75</v>
      </c>
      <c r="K163" s="45">
        <v>19.82</v>
      </c>
      <c r="L163" s="45">
        <v>20.03</v>
      </c>
      <c r="M163" s="45">
        <v>20.23</v>
      </c>
      <c r="N163" s="45">
        <v>20.440000000000001</v>
      </c>
      <c r="O163" s="45">
        <v>35.15</v>
      </c>
      <c r="P163" s="45">
        <v>47.46</v>
      </c>
      <c r="Q163" s="45">
        <v>66.790000000000006</v>
      </c>
      <c r="R163" s="45">
        <v>80.849999999999994</v>
      </c>
      <c r="S163" s="45">
        <v>50.4</v>
      </c>
      <c r="T163" s="45">
        <v>61.33</v>
      </c>
      <c r="U163" s="45">
        <v>77.86</v>
      </c>
      <c r="V163" s="45">
        <v>90.58</v>
      </c>
      <c r="W163" s="45">
        <v>60</v>
      </c>
      <c r="X163" s="45">
        <v>73.010000000000005</v>
      </c>
      <c r="Y163" s="45">
        <v>92.69</v>
      </c>
      <c r="Z163" s="45">
        <v>107.83</v>
      </c>
      <c r="AB163" s="43" t="str">
        <f t="shared" si="19"/>
        <v>INFINITE 53.001 a 4.000</v>
      </c>
      <c r="AC163" s="44" t="s">
        <v>100</v>
      </c>
      <c r="AD163" s="44" t="s">
        <v>68</v>
      </c>
      <c r="AE163" s="45">
        <v>16.02</v>
      </c>
      <c r="AF163" s="45">
        <v>16.7</v>
      </c>
      <c r="AG163" s="45">
        <v>16.87</v>
      </c>
      <c r="AH163" s="45">
        <v>17.04</v>
      </c>
      <c r="AI163" s="45">
        <v>19.91</v>
      </c>
      <c r="AJ163" s="45">
        <v>22.29</v>
      </c>
      <c r="AK163" s="45">
        <v>24.88</v>
      </c>
      <c r="AL163" s="45">
        <v>29.86</v>
      </c>
      <c r="AM163" s="45">
        <v>25.34</v>
      </c>
      <c r="AN163" s="45">
        <v>28.89</v>
      </c>
      <c r="AO163" s="45">
        <v>40.81</v>
      </c>
      <c r="AP163" s="45">
        <v>52.57</v>
      </c>
      <c r="AQ163" s="45">
        <v>29.46</v>
      </c>
      <c r="AR163" s="45">
        <v>33.590000000000003</v>
      </c>
      <c r="AS163" s="45">
        <v>47.46</v>
      </c>
      <c r="AT163" s="45">
        <v>61.13</v>
      </c>
      <c r="BP163" s="43" t="str">
        <f t="shared" si="20"/>
        <v>INFINITE 44.001 a 5.000</v>
      </c>
      <c r="BQ163" s="44" t="s">
        <v>98</v>
      </c>
      <c r="BR163" s="44" t="s">
        <v>70</v>
      </c>
      <c r="BS163" s="45">
        <v>38.65</v>
      </c>
      <c r="BT163" s="45">
        <v>39.47</v>
      </c>
      <c r="BU163" s="45">
        <v>40.299999999999997</v>
      </c>
      <c r="BV163" s="45">
        <v>41.12</v>
      </c>
      <c r="BW163" s="45">
        <v>44.71</v>
      </c>
      <c r="BX163" s="45">
        <v>45.17</v>
      </c>
      <c r="BY163" s="45">
        <v>45.62</v>
      </c>
      <c r="BZ163" s="45">
        <v>46.08</v>
      </c>
      <c r="CA163" s="45">
        <v>84.16</v>
      </c>
      <c r="CB163" s="45">
        <v>126.14</v>
      </c>
      <c r="CC163" s="45">
        <v>154.38</v>
      </c>
      <c r="CD163" s="45">
        <v>182.62</v>
      </c>
      <c r="CE163" s="45">
        <v>102.59</v>
      </c>
      <c r="CF163" s="45">
        <v>146.03</v>
      </c>
      <c r="CG163" s="45">
        <v>173.92</v>
      </c>
      <c r="CH163" s="45">
        <v>201.81</v>
      </c>
      <c r="CI163" s="45">
        <v>122.13</v>
      </c>
      <c r="CJ163" s="45">
        <v>173.84</v>
      </c>
      <c r="CK163" s="45">
        <v>207.05</v>
      </c>
      <c r="CL163" s="45">
        <v>240.25</v>
      </c>
      <c r="CZ163" s="43" t="str">
        <f t="shared" si="21"/>
        <v>INFINITE 52.001 a 3.000</v>
      </c>
      <c r="DA163" s="44" t="s">
        <v>100</v>
      </c>
      <c r="DB163" s="46" t="s">
        <v>62</v>
      </c>
      <c r="DC163" s="45">
        <v>17.100000000000001</v>
      </c>
      <c r="DD163" s="45">
        <v>17.45</v>
      </c>
      <c r="DE163" s="45">
        <v>17.82</v>
      </c>
      <c r="DG163" s="43" t="str">
        <f t="shared" si="22"/>
        <v>INFINITE 2Coleta no mesmo dia4210-231 a 40</v>
      </c>
      <c r="DH163" s="43" t="s">
        <v>90</v>
      </c>
      <c r="DI163" s="70" t="s">
        <v>71</v>
      </c>
      <c r="DJ163" s="69" t="s">
        <v>72</v>
      </c>
      <c r="DK163" s="61" t="s">
        <v>83</v>
      </c>
      <c r="DL163" s="25" t="s">
        <v>78</v>
      </c>
      <c r="DR163" s="43" t="str">
        <f t="shared" si="23"/>
        <v>INFINITE 44.001 a 5.000</v>
      </c>
      <c r="DS163" s="44" t="s">
        <v>98</v>
      </c>
      <c r="DT163" s="44" t="s">
        <v>70</v>
      </c>
      <c r="DU163" s="45">
        <v>13.04</v>
      </c>
      <c r="DV163" s="45">
        <v>13.32</v>
      </c>
      <c r="DW163" s="45">
        <v>13.6</v>
      </c>
      <c r="DX163" s="45">
        <v>13.88</v>
      </c>
      <c r="DY163" s="45">
        <v>20.57</v>
      </c>
      <c r="DZ163" s="45">
        <v>20.78</v>
      </c>
      <c r="EA163" s="45">
        <v>21</v>
      </c>
      <c r="EB163" s="45">
        <v>21.21</v>
      </c>
      <c r="EC163" s="45">
        <v>35.75</v>
      </c>
      <c r="ED163" s="45">
        <v>47.57</v>
      </c>
      <c r="EE163" s="45">
        <v>66.95</v>
      </c>
      <c r="EF163" s="45">
        <v>81.19</v>
      </c>
      <c r="EG163" s="45">
        <v>60.79</v>
      </c>
      <c r="EH163" s="45">
        <v>73.25</v>
      </c>
      <c r="EI163" s="45">
        <v>92.93</v>
      </c>
      <c r="EJ163" s="45">
        <v>108.24</v>
      </c>
      <c r="EL163" s="43" t="str">
        <f t="shared" si="24"/>
        <v>INFINITE 53.001 a 4.000</v>
      </c>
      <c r="EM163" s="44" t="s">
        <v>100</v>
      </c>
      <c r="EN163" s="44" t="s">
        <v>68</v>
      </c>
      <c r="EO163" s="45">
        <v>16.02</v>
      </c>
      <c r="EP163" s="45">
        <v>17.39</v>
      </c>
      <c r="EQ163" s="45">
        <v>17.71</v>
      </c>
      <c r="ER163" s="45">
        <v>17.21</v>
      </c>
      <c r="ES163" s="45">
        <v>20.079999999999998</v>
      </c>
      <c r="ET163" s="45">
        <v>22.57</v>
      </c>
      <c r="EU163" s="45">
        <v>26.88</v>
      </c>
      <c r="EV163" s="45">
        <v>30.61</v>
      </c>
      <c r="EW163" s="45">
        <v>29.73</v>
      </c>
      <c r="EX163" s="45">
        <v>33.96</v>
      </c>
      <c r="EY163" s="45">
        <v>47.46</v>
      </c>
      <c r="EZ163" s="45">
        <v>61.13</v>
      </c>
    </row>
    <row r="164" spans="4:156" x14ac:dyDescent="0.25">
      <c r="D164" s="43" t="str">
        <f t="shared" si="18"/>
        <v>INFINITE 45.001 a 6.000</v>
      </c>
      <c r="E164" s="44" t="s">
        <v>98</v>
      </c>
      <c r="F164" s="44" t="s">
        <v>76</v>
      </c>
      <c r="G164" s="45">
        <v>12.74</v>
      </c>
      <c r="H164" s="45">
        <v>13.01</v>
      </c>
      <c r="I164" s="45">
        <v>13.28</v>
      </c>
      <c r="J164" s="45">
        <v>13.55</v>
      </c>
      <c r="K164" s="45">
        <v>21.4</v>
      </c>
      <c r="L164" s="45">
        <v>21.63</v>
      </c>
      <c r="M164" s="45">
        <v>21.84</v>
      </c>
      <c r="N164" s="45">
        <v>22.07</v>
      </c>
      <c r="O164" s="45">
        <v>38.54</v>
      </c>
      <c r="P164" s="45">
        <v>52.02</v>
      </c>
      <c r="Q164" s="45">
        <v>73.22</v>
      </c>
      <c r="R164" s="45">
        <v>88.63</v>
      </c>
      <c r="S164" s="45">
        <v>53.24</v>
      </c>
      <c r="T164" s="45">
        <v>65.17</v>
      </c>
      <c r="U164" s="45">
        <v>83.27</v>
      </c>
      <c r="V164" s="45">
        <v>97.12</v>
      </c>
      <c r="W164" s="45">
        <v>63.38</v>
      </c>
      <c r="X164" s="45">
        <v>77.58</v>
      </c>
      <c r="Y164" s="45">
        <v>99.13</v>
      </c>
      <c r="Z164" s="45">
        <v>115.62</v>
      </c>
      <c r="AB164" s="43" t="str">
        <f t="shared" si="19"/>
        <v>INFINITE 54.001 a 5.000</v>
      </c>
      <c r="AC164" s="44" t="s">
        <v>100</v>
      </c>
      <c r="AD164" s="44" t="s">
        <v>70</v>
      </c>
      <c r="AE164" s="45">
        <v>17.12</v>
      </c>
      <c r="AF164" s="45">
        <v>17.850000000000001</v>
      </c>
      <c r="AG164" s="45">
        <v>18.03</v>
      </c>
      <c r="AH164" s="45">
        <v>18.21</v>
      </c>
      <c r="AI164" s="45">
        <v>21.28</v>
      </c>
      <c r="AJ164" s="45">
        <v>23.83</v>
      </c>
      <c r="AK164" s="45">
        <v>26.6</v>
      </c>
      <c r="AL164" s="45">
        <v>31.91</v>
      </c>
      <c r="AM164" s="45">
        <v>26.51</v>
      </c>
      <c r="AN164" s="45">
        <v>30.21</v>
      </c>
      <c r="AO164" s="45">
        <v>42.31</v>
      </c>
      <c r="AP164" s="45">
        <v>54.36</v>
      </c>
      <c r="AQ164" s="45">
        <v>30.84</v>
      </c>
      <c r="AR164" s="45">
        <v>35.130000000000003</v>
      </c>
      <c r="AS164" s="45">
        <v>49.2</v>
      </c>
      <c r="AT164" s="45">
        <v>63.21</v>
      </c>
      <c r="BP164" s="43" t="str">
        <f t="shared" si="20"/>
        <v>INFINITE 45.001 a 6.000</v>
      </c>
      <c r="BQ164" s="44" t="s">
        <v>98</v>
      </c>
      <c r="BR164" s="44" t="s">
        <v>76</v>
      </c>
      <c r="BS164" s="45">
        <v>41.34</v>
      </c>
      <c r="BT164" s="45">
        <v>42.23</v>
      </c>
      <c r="BU164" s="45">
        <v>43.11</v>
      </c>
      <c r="BV164" s="45">
        <v>43.98</v>
      </c>
      <c r="BW164" s="45">
        <v>48.31</v>
      </c>
      <c r="BX164" s="45">
        <v>48.81</v>
      </c>
      <c r="BY164" s="45">
        <v>49.31</v>
      </c>
      <c r="BZ164" s="45">
        <v>49.81</v>
      </c>
      <c r="CA164" s="45">
        <v>93.5</v>
      </c>
      <c r="CB164" s="45">
        <v>140.55000000000001</v>
      </c>
      <c r="CC164" s="45">
        <v>171.99</v>
      </c>
      <c r="CD164" s="45">
        <v>203.43</v>
      </c>
      <c r="CE164" s="45">
        <v>114.05</v>
      </c>
      <c r="CF164" s="45">
        <v>164.54</v>
      </c>
      <c r="CG164" s="45">
        <v>196.56</v>
      </c>
      <c r="CH164" s="45">
        <v>228.58</v>
      </c>
      <c r="CI164" s="45">
        <v>135.78</v>
      </c>
      <c r="CJ164" s="45">
        <v>195.88</v>
      </c>
      <c r="CK164" s="45">
        <v>234</v>
      </c>
      <c r="CL164" s="45">
        <v>272.12</v>
      </c>
      <c r="CZ164" s="43" t="str">
        <f t="shared" si="21"/>
        <v>INFINITE 53.001 a 4.000</v>
      </c>
      <c r="DA164" s="44" t="s">
        <v>100</v>
      </c>
      <c r="DB164" s="46" t="s">
        <v>68</v>
      </c>
      <c r="DC164" s="45">
        <v>18.809999999999999</v>
      </c>
      <c r="DD164" s="45">
        <v>19.2</v>
      </c>
      <c r="DE164" s="45">
        <v>19.600000000000001</v>
      </c>
      <c r="DG164" s="43" t="str">
        <f t="shared" si="22"/>
        <v>INFINITE 2Coleta no mesmo dia4210-241 a 50</v>
      </c>
      <c r="DH164" s="43" t="s">
        <v>90</v>
      </c>
      <c r="DI164" s="70" t="s">
        <v>71</v>
      </c>
      <c r="DJ164" s="69" t="s">
        <v>72</v>
      </c>
      <c r="DK164" s="59" t="s">
        <v>87</v>
      </c>
      <c r="DL164" s="22" t="s">
        <v>88</v>
      </c>
      <c r="DR164" s="43" t="str">
        <f t="shared" si="23"/>
        <v>INFINITE 45.001 a 6.000</v>
      </c>
      <c r="DS164" s="44" t="s">
        <v>98</v>
      </c>
      <c r="DT164" s="44" t="s">
        <v>76</v>
      </c>
      <c r="DU164" s="45">
        <v>12.34</v>
      </c>
      <c r="DV164" s="45">
        <v>12.61</v>
      </c>
      <c r="DW164" s="45">
        <v>12.87</v>
      </c>
      <c r="DX164" s="45">
        <v>13.13</v>
      </c>
      <c r="DY164" s="45">
        <v>21.11</v>
      </c>
      <c r="DZ164" s="45">
        <v>21.34</v>
      </c>
      <c r="EA164" s="45">
        <v>21.56</v>
      </c>
      <c r="EB164" s="45">
        <v>21.77</v>
      </c>
      <c r="EC164" s="45">
        <v>38.31</v>
      </c>
      <c r="ED164" s="45">
        <v>51.98</v>
      </c>
      <c r="EE164" s="45">
        <v>73.150000000000006</v>
      </c>
      <c r="EF164" s="45">
        <v>88.5</v>
      </c>
      <c r="EG164" s="45">
        <v>63.09</v>
      </c>
      <c r="EH164" s="45">
        <v>77.489999999999995</v>
      </c>
      <c r="EI164" s="45">
        <v>99.04</v>
      </c>
      <c r="EJ164" s="45">
        <v>115.47</v>
      </c>
      <c r="EL164" s="43" t="str">
        <f t="shared" si="24"/>
        <v>INFINITE 54.001 a 5.000</v>
      </c>
      <c r="EM164" s="44" t="s">
        <v>100</v>
      </c>
      <c r="EN164" s="44" t="s">
        <v>70</v>
      </c>
      <c r="EO164" s="45">
        <v>17.12</v>
      </c>
      <c r="EP164" s="45">
        <v>18.27</v>
      </c>
      <c r="EQ164" s="45">
        <v>18.55</v>
      </c>
      <c r="ER164" s="45">
        <v>18.309999999999999</v>
      </c>
      <c r="ES164" s="45">
        <v>21.38</v>
      </c>
      <c r="ET164" s="45">
        <v>24</v>
      </c>
      <c r="EU164" s="45">
        <v>27.83</v>
      </c>
      <c r="EV164" s="45">
        <v>32.369999999999997</v>
      </c>
      <c r="EW164" s="45">
        <v>30.99</v>
      </c>
      <c r="EX164" s="45">
        <v>35.35</v>
      </c>
      <c r="EY164" s="45">
        <v>49.2</v>
      </c>
      <c r="EZ164" s="45">
        <v>63.21</v>
      </c>
    </row>
    <row r="165" spans="4:156" x14ac:dyDescent="0.25">
      <c r="D165" s="43" t="str">
        <f t="shared" si="18"/>
        <v>INFINITE 46.001 a 7.000</v>
      </c>
      <c r="E165" s="44" t="s">
        <v>98</v>
      </c>
      <c r="F165" s="44" t="s">
        <v>82</v>
      </c>
      <c r="G165" s="45">
        <v>13.55</v>
      </c>
      <c r="H165" s="45">
        <v>13.83</v>
      </c>
      <c r="I165" s="45">
        <v>14.12</v>
      </c>
      <c r="J165" s="45">
        <v>14.41</v>
      </c>
      <c r="K165" s="45">
        <v>22.92</v>
      </c>
      <c r="L165" s="45">
        <v>23.17</v>
      </c>
      <c r="M165" s="45">
        <v>23.4</v>
      </c>
      <c r="N165" s="45">
        <v>23.63</v>
      </c>
      <c r="O165" s="45">
        <v>42.53</v>
      </c>
      <c r="P165" s="45">
        <v>57.41</v>
      </c>
      <c r="Q165" s="45">
        <v>80.8</v>
      </c>
      <c r="R165" s="45">
        <v>97.81</v>
      </c>
      <c r="S165" s="45">
        <v>56.6</v>
      </c>
      <c r="T165" s="45">
        <v>69.7</v>
      </c>
      <c r="U165" s="45">
        <v>89.64</v>
      </c>
      <c r="V165" s="45">
        <v>104.82</v>
      </c>
      <c r="W165" s="45">
        <v>67.38</v>
      </c>
      <c r="X165" s="45">
        <v>82.97</v>
      </c>
      <c r="Y165" s="45">
        <v>106.71</v>
      </c>
      <c r="Z165" s="45">
        <v>124.79</v>
      </c>
      <c r="AB165" s="43" t="str">
        <f t="shared" si="19"/>
        <v>INFINITE 55.001 a 6.000</v>
      </c>
      <c r="AC165" s="44" t="s">
        <v>100</v>
      </c>
      <c r="AD165" s="44" t="s">
        <v>76</v>
      </c>
      <c r="AE165" s="45">
        <v>18.07</v>
      </c>
      <c r="AF165" s="45">
        <v>18.829999999999998</v>
      </c>
      <c r="AG165" s="45">
        <v>19.03</v>
      </c>
      <c r="AH165" s="45">
        <v>19.22</v>
      </c>
      <c r="AI165" s="45">
        <v>23.56</v>
      </c>
      <c r="AJ165" s="45">
        <v>27.1</v>
      </c>
      <c r="AK165" s="45">
        <v>30.92</v>
      </c>
      <c r="AL165" s="45">
        <v>38.29</v>
      </c>
      <c r="AM165" s="45">
        <v>30.73</v>
      </c>
      <c r="AN165" s="45">
        <v>35.270000000000003</v>
      </c>
      <c r="AO165" s="45">
        <v>48.28</v>
      </c>
      <c r="AP165" s="45">
        <v>62.08</v>
      </c>
      <c r="AQ165" s="45">
        <v>35.729999999999997</v>
      </c>
      <c r="AR165" s="45">
        <v>41.01</v>
      </c>
      <c r="AS165" s="45">
        <v>56.14</v>
      </c>
      <c r="AT165" s="45">
        <v>72.19</v>
      </c>
      <c r="BP165" s="43" t="str">
        <f t="shared" si="20"/>
        <v>INFINITE 46.001 a 7.000</v>
      </c>
      <c r="BQ165" s="44" t="s">
        <v>98</v>
      </c>
      <c r="BR165" s="44" t="s">
        <v>82</v>
      </c>
      <c r="BS165" s="45">
        <v>44.58</v>
      </c>
      <c r="BT165" s="45">
        <v>45.53</v>
      </c>
      <c r="BU165" s="45">
        <v>46.47</v>
      </c>
      <c r="BV165" s="45">
        <v>47.42</v>
      </c>
      <c r="BW165" s="45">
        <v>51.36</v>
      </c>
      <c r="BX165" s="45">
        <v>51.9</v>
      </c>
      <c r="BY165" s="45">
        <v>52.42</v>
      </c>
      <c r="BZ165" s="45">
        <v>52.96</v>
      </c>
      <c r="CA165" s="45">
        <v>102.85</v>
      </c>
      <c r="CB165" s="45">
        <v>154.66999999999999</v>
      </c>
      <c r="CC165" s="45">
        <v>189.3</v>
      </c>
      <c r="CD165" s="45">
        <v>223.93</v>
      </c>
      <c r="CE165" s="45">
        <v>125.43</v>
      </c>
      <c r="CF165" s="45">
        <v>182.66</v>
      </c>
      <c r="CG165" s="45">
        <v>218.84</v>
      </c>
      <c r="CH165" s="45">
        <v>255.03</v>
      </c>
      <c r="CI165" s="45">
        <v>149.32</v>
      </c>
      <c r="CJ165" s="45">
        <v>217.45</v>
      </c>
      <c r="CK165" s="45">
        <v>260.52999999999997</v>
      </c>
      <c r="CL165" s="45">
        <v>303.61</v>
      </c>
      <c r="CZ165" s="43" t="str">
        <f t="shared" si="21"/>
        <v>INFINITE 54.001 a 5.000</v>
      </c>
      <c r="DA165" s="44" t="s">
        <v>100</v>
      </c>
      <c r="DB165" s="46" t="s">
        <v>70</v>
      </c>
      <c r="DC165" s="45">
        <v>20.71</v>
      </c>
      <c r="DD165" s="45">
        <v>21.14</v>
      </c>
      <c r="DE165" s="45">
        <v>21.58</v>
      </c>
      <c r="DG165" s="43" t="str">
        <f t="shared" si="22"/>
        <v>INFINITE 2Coleta no mesmo dia4210-251 a 60</v>
      </c>
      <c r="DH165" s="43" t="s">
        <v>90</v>
      </c>
      <c r="DI165" s="70" t="s">
        <v>71</v>
      </c>
      <c r="DJ165" s="69" t="s">
        <v>72</v>
      </c>
      <c r="DK165" s="61" t="s">
        <v>92</v>
      </c>
      <c r="DL165" s="25" t="s">
        <v>93</v>
      </c>
      <c r="DR165" s="43" t="str">
        <f t="shared" si="23"/>
        <v>INFINITE 46.001 a 7.000</v>
      </c>
      <c r="DS165" s="44" t="s">
        <v>98</v>
      </c>
      <c r="DT165" s="44" t="s">
        <v>82</v>
      </c>
      <c r="DU165" s="45">
        <v>13.1</v>
      </c>
      <c r="DV165" s="45">
        <v>13.38</v>
      </c>
      <c r="DW165" s="45">
        <v>13.66</v>
      </c>
      <c r="DX165" s="45">
        <v>13.94</v>
      </c>
      <c r="DY165" s="45">
        <v>22.61</v>
      </c>
      <c r="DZ165" s="45">
        <v>22.84</v>
      </c>
      <c r="EA165" s="45">
        <v>23.08</v>
      </c>
      <c r="EB165" s="45">
        <v>23.3</v>
      </c>
      <c r="EC165" s="45">
        <v>42.27</v>
      </c>
      <c r="ED165" s="45">
        <v>57.36</v>
      </c>
      <c r="EE165" s="45">
        <v>80.73</v>
      </c>
      <c r="EF165" s="45">
        <v>97.66</v>
      </c>
      <c r="EG165" s="45">
        <v>67.06</v>
      </c>
      <c r="EH165" s="45">
        <v>82.87</v>
      </c>
      <c r="EI165" s="45">
        <v>106.61</v>
      </c>
      <c r="EJ165" s="45">
        <v>124.62</v>
      </c>
      <c r="EL165" s="43" t="str">
        <f t="shared" si="24"/>
        <v>INFINITE 55.001 a 6.000</v>
      </c>
      <c r="EM165" s="44" t="s">
        <v>100</v>
      </c>
      <c r="EN165" s="44" t="s">
        <v>76</v>
      </c>
      <c r="EO165" s="45">
        <v>18.07</v>
      </c>
      <c r="EP165" s="45">
        <v>18.600000000000001</v>
      </c>
      <c r="EQ165" s="45">
        <v>18.739999999999998</v>
      </c>
      <c r="ER165" s="45">
        <v>19.16</v>
      </c>
      <c r="ES165" s="45">
        <v>23.5</v>
      </c>
      <c r="ET165" s="45">
        <v>27</v>
      </c>
      <c r="EU165" s="45">
        <v>30.19</v>
      </c>
      <c r="EV165" s="45">
        <v>38.01</v>
      </c>
      <c r="EW165" s="45">
        <v>35.630000000000003</v>
      </c>
      <c r="EX165" s="45">
        <v>40.880000000000003</v>
      </c>
      <c r="EY165" s="45">
        <v>56.14</v>
      </c>
      <c r="EZ165" s="45">
        <v>72.19</v>
      </c>
    </row>
    <row r="166" spans="4:156" x14ac:dyDescent="0.25">
      <c r="D166" s="43" t="str">
        <f t="shared" si="18"/>
        <v>INFINITE 47.001 a 8.000</v>
      </c>
      <c r="E166" s="44" t="s">
        <v>98</v>
      </c>
      <c r="F166" s="44" t="s">
        <v>86</v>
      </c>
      <c r="G166" s="45">
        <v>14.32</v>
      </c>
      <c r="H166" s="45">
        <v>14.62</v>
      </c>
      <c r="I166" s="45">
        <v>14.92</v>
      </c>
      <c r="J166" s="45">
        <v>15.23</v>
      </c>
      <c r="K166" s="45">
        <v>24.53</v>
      </c>
      <c r="L166" s="45">
        <v>24.79</v>
      </c>
      <c r="M166" s="45">
        <v>25.03</v>
      </c>
      <c r="N166" s="45">
        <v>25.28</v>
      </c>
      <c r="O166" s="45">
        <v>46.58</v>
      </c>
      <c r="P166" s="45">
        <v>62.9</v>
      </c>
      <c r="Q166" s="45">
        <v>88.53</v>
      </c>
      <c r="R166" s="45">
        <v>107.16</v>
      </c>
      <c r="S166" s="45">
        <v>63</v>
      </c>
      <c r="T166" s="45">
        <v>77.27</v>
      </c>
      <c r="U166" s="45">
        <v>99.11</v>
      </c>
      <c r="V166" s="45">
        <v>115.66</v>
      </c>
      <c r="W166" s="45">
        <v>75</v>
      </c>
      <c r="X166" s="45">
        <v>92</v>
      </c>
      <c r="Y166" s="45">
        <v>117.98</v>
      </c>
      <c r="Z166" s="45">
        <v>137.69</v>
      </c>
      <c r="AB166" s="43" t="str">
        <f t="shared" si="19"/>
        <v>INFINITE 56.001 a 7.000</v>
      </c>
      <c r="AC166" s="44" t="s">
        <v>100</v>
      </c>
      <c r="AD166" s="44" t="s">
        <v>82</v>
      </c>
      <c r="AE166" s="45">
        <v>19.079999999999998</v>
      </c>
      <c r="AF166" s="45">
        <v>19.89</v>
      </c>
      <c r="AG166" s="45">
        <v>20.100000000000001</v>
      </c>
      <c r="AH166" s="45">
        <v>20.29</v>
      </c>
      <c r="AI166" s="45">
        <v>26.01</v>
      </c>
      <c r="AJ166" s="45">
        <v>29.92</v>
      </c>
      <c r="AK166" s="45">
        <v>34.14</v>
      </c>
      <c r="AL166" s="45">
        <v>42.28</v>
      </c>
      <c r="AM166" s="45">
        <v>32.840000000000003</v>
      </c>
      <c r="AN166" s="45">
        <v>37.69</v>
      </c>
      <c r="AO166" s="45">
        <v>51.05</v>
      </c>
      <c r="AP166" s="45">
        <v>65.510000000000005</v>
      </c>
      <c r="AQ166" s="45">
        <v>38.18</v>
      </c>
      <c r="AR166" s="45">
        <v>43.82</v>
      </c>
      <c r="AS166" s="45">
        <v>59.36</v>
      </c>
      <c r="AT166" s="45">
        <v>76.17</v>
      </c>
      <c r="BP166" s="43" t="str">
        <f t="shared" si="20"/>
        <v>INFINITE 47.001 a 8.000</v>
      </c>
      <c r="BQ166" s="44" t="s">
        <v>98</v>
      </c>
      <c r="BR166" s="44" t="s">
        <v>86</v>
      </c>
      <c r="BS166" s="45">
        <v>47.26</v>
      </c>
      <c r="BT166" s="45">
        <v>48.27</v>
      </c>
      <c r="BU166" s="45">
        <v>49.27</v>
      </c>
      <c r="BV166" s="45">
        <v>50.28</v>
      </c>
      <c r="BW166" s="45">
        <v>54.97</v>
      </c>
      <c r="BX166" s="45">
        <v>55.54</v>
      </c>
      <c r="BY166" s="45">
        <v>56.11</v>
      </c>
      <c r="BZ166" s="45">
        <v>56.68</v>
      </c>
      <c r="CA166" s="45">
        <v>112.21</v>
      </c>
      <c r="CB166" s="45">
        <v>168.5</v>
      </c>
      <c r="CC166" s="45">
        <v>206.57</v>
      </c>
      <c r="CD166" s="45">
        <v>244.64</v>
      </c>
      <c r="CE166" s="45">
        <v>136.81</v>
      </c>
      <c r="CF166" s="45">
        <v>201.89</v>
      </c>
      <c r="CG166" s="45">
        <v>241.76</v>
      </c>
      <c r="CH166" s="45">
        <v>281.64</v>
      </c>
      <c r="CI166" s="45">
        <v>162.87</v>
      </c>
      <c r="CJ166" s="45">
        <v>240.35</v>
      </c>
      <c r="CK166" s="45">
        <v>287.81</v>
      </c>
      <c r="CL166" s="45">
        <v>335.28</v>
      </c>
      <c r="CZ166" s="43" t="str">
        <f t="shared" si="21"/>
        <v>INFINITE 55.001 a 6.000</v>
      </c>
      <c r="DA166" s="44" t="s">
        <v>100</v>
      </c>
      <c r="DB166" s="46" t="s">
        <v>76</v>
      </c>
      <c r="DC166" s="45">
        <v>24.13</v>
      </c>
      <c r="DD166" s="45">
        <v>24.62</v>
      </c>
      <c r="DE166" s="45">
        <v>25.15</v>
      </c>
      <c r="DG166" s="43" t="str">
        <f t="shared" si="22"/>
        <v>INFINITE 2Coleta no mesmo dia4210-261 a 70</v>
      </c>
      <c r="DH166" s="43" t="s">
        <v>90</v>
      </c>
      <c r="DI166" s="70" t="s">
        <v>71</v>
      </c>
      <c r="DJ166" s="69" t="s">
        <v>72</v>
      </c>
      <c r="DK166" s="59" t="s">
        <v>96</v>
      </c>
      <c r="DL166" s="22" t="s">
        <v>97</v>
      </c>
      <c r="DR166" s="43" t="str">
        <f t="shared" si="23"/>
        <v>INFINITE 47.001 a 8.000</v>
      </c>
      <c r="DS166" s="44" t="s">
        <v>98</v>
      </c>
      <c r="DT166" s="44" t="s">
        <v>86</v>
      </c>
      <c r="DU166" s="45">
        <v>13.91</v>
      </c>
      <c r="DV166" s="45">
        <v>14.2</v>
      </c>
      <c r="DW166" s="45">
        <v>14.5</v>
      </c>
      <c r="DX166" s="45">
        <v>14.8</v>
      </c>
      <c r="DY166" s="45">
        <v>24.23</v>
      </c>
      <c r="DZ166" s="45">
        <v>24.48</v>
      </c>
      <c r="EA166" s="45">
        <v>24.72</v>
      </c>
      <c r="EB166" s="45">
        <v>24.98</v>
      </c>
      <c r="EC166" s="45">
        <v>46.33</v>
      </c>
      <c r="ED166" s="45">
        <v>62.86</v>
      </c>
      <c r="EE166" s="45">
        <v>88.46</v>
      </c>
      <c r="EF166" s="45">
        <v>107.02</v>
      </c>
      <c r="EG166" s="45">
        <v>74.680000000000007</v>
      </c>
      <c r="EH166" s="45">
        <v>91.9</v>
      </c>
      <c r="EI166" s="45">
        <v>117.88</v>
      </c>
      <c r="EJ166" s="45">
        <v>137.52000000000001</v>
      </c>
      <c r="EL166" s="43" t="str">
        <f t="shared" si="24"/>
        <v>INFINITE 56.001 a 7.000</v>
      </c>
      <c r="EM166" s="44" t="s">
        <v>100</v>
      </c>
      <c r="EN166" s="44" t="s">
        <v>82</v>
      </c>
      <c r="EO166" s="45">
        <v>19.079999999999998</v>
      </c>
      <c r="EP166" s="45">
        <v>19.62</v>
      </c>
      <c r="EQ166" s="45">
        <v>19.78</v>
      </c>
      <c r="ER166" s="45">
        <v>20.23</v>
      </c>
      <c r="ES166" s="45">
        <v>25.94</v>
      </c>
      <c r="ET166" s="45">
        <v>29.8</v>
      </c>
      <c r="EU166" s="45">
        <v>33.270000000000003</v>
      </c>
      <c r="EV166" s="45">
        <v>41.94</v>
      </c>
      <c r="EW166" s="45">
        <v>38.08</v>
      </c>
      <c r="EX166" s="45">
        <v>43.67</v>
      </c>
      <c r="EY166" s="45">
        <v>59.36</v>
      </c>
      <c r="EZ166" s="45">
        <v>76.17</v>
      </c>
    </row>
    <row r="167" spans="4:156" x14ac:dyDescent="0.25">
      <c r="D167" s="43" t="str">
        <f t="shared" si="18"/>
        <v>INFINITE 48.001 a 9.000</v>
      </c>
      <c r="E167" s="44" t="s">
        <v>98</v>
      </c>
      <c r="F167" s="44" t="s">
        <v>91</v>
      </c>
      <c r="G167" s="45">
        <v>14.78</v>
      </c>
      <c r="H167" s="45">
        <v>15.09</v>
      </c>
      <c r="I167" s="45">
        <v>15.41</v>
      </c>
      <c r="J167" s="45">
        <v>15.72</v>
      </c>
      <c r="K167" s="45">
        <v>26.13</v>
      </c>
      <c r="L167" s="45">
        <v>26.39</v>
      </c>
      <c r="M167" s="45">
        <v>26.66</v>
      </c>
      <c r="N167" s="45">
        <v>26.93</v>
      </c>
      <c r="O167" s="45">
        <v>50.64</v>
      </c>
      <c r="P167" s="45">
        <v>68.36</v>
      </c>
      <c r="Q167" s="45">
        <v>96.23</v>
      </c>
      <c r="R167" s="45">
        <v>116.49</v>
      </c>
      <c r="S167" s="45">
        <v>66.39</v>
      </c>
      <c r="T167" s="45">
        <v>81.900000000000006</v>
      </c>
      <c r="U167" s="45">
        <v>105.59</v>
      </c>
      <c r="V167" s="45">
        <v>123.49</v>
      </c>
      <c r="W167" s="45">
        <v>79.040000000000006</v>
      </c>
      <c r="X167" s="45">
        <v>97.5</v>
      </c>
      <c r="Y167" s="45">
        <v>125.7</v>
      </c>
      <c r="Z167" s="45">
        <v>147.02000000000001</v>
      </c>
      <c r="AB167" s="43" t="str">
        <f t="shared" si="19"/>
        <v>INFINITE 57.001 a 8.000</v>
      </c>
      <c r="AC167" s="44" t="s">
        <v>100</v>
      </c>
      <c r="AD167" s="44" t="s">
        <v>86</v>
      </c>
      <c r="AE167" s="45">
        <v>20.05</v>
      </c>
      <c r="AF167" s="45">
        <v>20.9</v>
      </c>
      <c r="AG167" s="45">
        <v>21.11</v>
      </c>
      <c r="AH167" s="45">
        <v>21.33</v>
      </c>
      <c r="AI167" s="45">
        <v>28.34</v>
      </c>
      <c r="AJ167" s="45">
        <v>32.590000000000003</v>
      </c>
      <c r="AK167" s="45">
        <v>37.19</v>
      </c>
      <c r="AL167" s="45">
        <v>46.04</v>
      </c>
      <c r="AM167" s="45">
        <v>42.31</v>
      </c>
      <c r="AN167" s="45">
        <v>47.47</v>
      </c>
      <c r="AO167" s="45">
        <v>61.15</v>
      </c>
      <c r="AP167" s="45">
        <v>76.239999999999995</v>
      </c>
      <c r="AQ167" s="45">
        <v>49.2</v>
      </c>
      <c r="AR167" s="45">
        <v>55.19</v>
      </c>
      <c r="AS167" s="45">
        <v>71.099999999999994</v>
      </c>
      <c r="AT167" s="45">
        <v>88.65</v>
      </c>
      <c r="BP167" s="43" t="str">
        <f t="shared" si="20"/>
        <v>INFINITE 48.001 a 9.000</v>
      </c>
      <c r="BQ167" s="44" t="s">
        <v>98</v>
      </c>
      <c r="BR167" s="44" t="s">
        <v>91</v>
      </c>
      <c r="BS167" s="45">
        <v>51.48</v>
      </c>
      <c r="BT167" s="45">
        <v>52.58</v>
      </c>
      <c r="BU167" s="45">
        <v>53.67</v>
      </c>
      <c r="BV167" s="45">
        <v>54.77</v>
      </c>
      <c r="BW167" s="45">
        <v>59.24</v>
      </c>
      <c r="BX167" s="45">
        <v>59.84</v>
      </c>
      <c r="BY167" s="45">
        <v>60.45</v>
      </c>
      <c r="BZ167" s="45">
        <v>61.07</v>
      </c>
      <c r="CA167" s="45">
        <v>122.32</v>
      </c>
      <c r="CB167" s="45">
        <v>185.39</v>
      </c>
      <c r="CC167" s="45">
        <v>225.84</v>
      </c>
      <c r="CD167" s="45">
        <v>266.3</v>
      </c>
      <c r="CE167" s="45">
        <v>150.19999999999999</v>
      </c>
      <c r="CF167" s="45">
        <v>224.34</v>
      </c>
      <c r="CG167" s="45">
        <v>267.20999999999998</v>
      </c>
      <c r="CH167" s="45">
        <v>310.08999999999997</v>
      </c>
      <c r="CI167" s="45">
        <v>178.81</v>
      </c>
      <c r="CJ167" s="45">
        <v>267.07</v>
      </c>
      <c r="CK167" s="45">
        <v>318.11</v>
      </c>
      <c r="CL167" s="45">
        <v>369.16</v>
      </c>
      <c r="CZ167" s="43" t="str">
        <f t="shared" si="21"/>
        <v>INFINITE 56.001 a 7.000</v>
      </c>
      <c r="DA167" s="44" t="s">
        <v>100</v>
      </c>
      <c r="DB167" s="46" t="s">
        <v>82</v>
      </c>
      <c r="DC167" s="45">
        <v>28.69</v>
      </c>
      <c r="DD167" s="45">
        <v>29.28</v>
      </c>
      <c r="DE167" s="45">
        <v>29.9</v>
      </c>
      <c r="DG167" s="43" t="str">
        <f t="shared" si="22"/>
        <v>INFINITE 2Coleta no mesmo dia4210-271 a 80</v>
      </c>
      <c r="DH167" s="43" t="s">
        <v>90</v>
      </c>
      <c r="DI167" s="70" t="s">
        <v>71</v>
      </c>
      <c r="DJ167" s="69" t="s">
        <v>72</v>
      </c>
      <c r="DK167" s="61" t="s">
        <v>99</v>
      </c>
      <c r="DL167" s="25" t="s">
        <v>97</v>
      </c>
      <c r="DR167" s="43" t="str">
        <f t="shared" si="23"/>
        <v>INFINITE 48.001 a 9.000</v>
      </c>
      <c r="DS167" s="44" t="s">
        <v>98</v>
      </c>
      <c r="DT167" s="44" t="s">
        <v>91</v>
      </c>
      <c r="DU167" s="45">
        <v>14.29</v>
      </c>
      <c r="DV167" s="45">
        <v>14.6</v>
      </c>
      <c r="DW167" s="45">
        <v>14.9</v>
      </c>
      <c r="DX167" s="45">
        <v>15.2</v>
      </c>
      <c r="DY167" s="45">
        <v>25.76</v>
      </c>
      <c r="DZ167" s="45">
        <v>26.01</v>
      </c>
      <c r="EA167" s="45">
        <v>26.28</v>
      </c>
      <c r="EB167" s="45">
        <v>26.55</v>
      </c>
      <c r="EC167" s="45">
        <v>50.33</v>
      </c>
      <c r="ED167" s="45">
        <v>68.3</v>
      </c>
      <c r="EE167" s="45">
        <v>96.14</v>
      </c>
      <c r="EF167" s="45">
        <v>116.3</v>
      </c>
      <c r="EG167" s="45">
        <v>78.650000000000006</v>
      </c>
      <c r="EH167" s="45">
        <v>97.38</v>
      </c>
      <c r="EI167" s="45">
        <v>125.59</v>
      </c>
      <c r="EJ167" s="45">
        <v>146.81</v>
      </c>
      <c r="EL167" s="43" t="str">
        <f t="shared" si="24"/>
        <v>INFINITE 57.001 a 8.000</v>
      </c>
      <c r="EM167" s="44" t="s">
        <v>100</v>
      </c>
      <c r="EN167" s="44" t="s">
        <v>86</v>
      </c>
      <c r="EO167" s="45">
        <v>20.05</v>
      </c>
      <c r="EP167" s="45">
        <v>20.71</v>
      </c>
      <c r="EQ167" s="45">
        <v>20.87</v>
      </c>
      <c r="ER167" s="45">
        <v>21.29</v>
      </c>
      <c r="ES167" s="45">
        <v>28.28</v>
      </c>
      <c r="ET167" s="45">
        <v>32.5</v>
      </c>
      <c r="EU167" s="45">
        <v>36.53</v>
      </c>
      <c r="EV167" s="45">
        <v>45.79</v>
      </c>
      <c r="EW167" s="45">
        <v>49.1</v>
      </c>
      <c r="EX167" s="45">
        <v>55.06</v>
      </c>
      <c r="EY167" s="45">
        <v>71.099999999999994</v>
      </c>
      <c r="EZ167" s="45">
        <v>88.65</v>
      </c>
    </row>
    <row r="168" spans="4:156" x14ac:dyDescent="0.25">
      <c r="D168" s="43" t="str">
        <f t="shared" si="18"/>
        <v>INFINITE 49.001 a 10.000</v>
      </c>
      <c r="E168" s="44" t="s">
        <v>98</v>
      </c>
      <c r="F168" s="44" t="s">
        <v>95</v>
      </c>
      <c r="G168" s="45">
        <v>15.11</v>
      </c>
      <c r="H168" s="45">
        <v>15.44</v>
      </c>
      <c r="I168" s="45">
        <v>15.75</v>
      </c>
      <c r="J168" s="45">
        <v>16.07</v>
      </c>
      <c r="K168" s="45">
        <v>27.88</v>
      </c>
      <c r="L168" s="45">
        <v>28.17</v>
      </c>
      <c r="M168" s="45">
        <v>28.45</v>
      </c>
      <c r="N168" s="45">
        <v>28.75</v>
      </c>
      <c r="O168" s="45">
        <v>54.72</v>
      </c>
      <c r="P168" s="45">
        <v>73.86</v>
      </c>
      <c r="Q168" s="45">
        <v>103.96</v>
      </c>
      <c r="R168" s="45">
        <v>125.86</v>
      </c>
      <c r="S168" s="45">
        <v>69.81</v>
      </c>
      <c r="T168" s="45">
        <v>86.5</v>
      </c>
      <c r="U168" s="45">
        <v>112.08</v>
      </c>
      <c r="V168" s="45">
        <v>131.36000000000001</v>
      </c>
      <c r="W168" s="45">
        <v>83.12</v>
      </c>
      <c r="X168" s="45">
        <v>102.98</v>
      </c>
      <c r="Y168" s="45">
        <v>133.43</v>
      </c>
      <c r="Z168" s="45">
        <v>156.38</v>
      </c>
      <c r="AB168" s="43" t="str">
        <f t="shared" si="19"/>
        <v>INFINITE 58.001 a 9.000</v>
      </c>
      <c r="AC168" s="44" t="s">
        <v>100</v>
      </c>
      <c r="AD168" s="44" t="s">
        <v>91</v>
      </c>
      <c r="AE168" s="45">
        <v>20.64</v>
      </c>
      <c r="AF168" s="45">
        <v>21.52</v>
      </c>
      <c r="AG168" s="45">
        <v>21.74</v>
      </c>
      <c r="AH168" s="45">
        <v>21.96</v>
      </c>
      <c r="AI168" s="45">
        <v>29.74</v>
      </c>
      <c r="AJ168" s="45">
        <v>34.200000000000003</v>
      </c>
      <c r="AK168" s="45">
        <v>39.03</v>
      </c>
      <c r="AL168" s="45">
        <v>48.32</v>
      </c>
      <c r="AM168" s="45">
        <v>43.52</v>
      </c>
      <c r="AN168" s="45">
        <v>48.84</v>
      </c>
      <c r="AO168" s="45">
        <v>62.72</v>
      </c>
      <c r="AP168" s="45">
        <v>78.19</v>
      </c>
      <c r="AQ168" s="45">
        <v>50.6</v>
      </c>
      <c r="AR168" s="45">
        <v>56.8</v>
      </c>
      <c r="AS168" s="45">
        <v>72.930000000000007</v>
      </c>
      <c r="AT168" s="45">
        <v>90.91</v>
      </c>
      <c r="BP168" s="43" t="str">
        <f t="shared" si="20"/>
        <v>INFINITE 49.001 a 10.000</v>
      </c>
      <c r="BQ168" s="44" t="s">
        <v>98</v>
      </c>
      <c r="BR168" s="44" t="s">
        <v>95</v>
      </c>
      <c r="BS168" s="45">
        <v>55.6</v>
      </c>
      <c r="BT168" s="45">
        <v>56.79</v>
      </c>
      <c r="BU168" s="45">
        <v>57.97</v>
      </c>
      <c r="BV168" s="45">
        <v>59.15</v>
      </c>
      <c r="BW168" s="45">
        <v>63.39</v>
      </c>
      <c r="BX168" s="45">
        <v>64.05</v>
      </c>
      <c r="BY168" s="45">
        <v>64.709999999999994</v>
      </c>
      <c r="BZ168" s="45">
        <v>65.36</v>
      </c>
      <c r="CA168" s="45">
        <v>132.24</v>
      </c>
      <c r="CB168" s="45">
        <v>201.99</v>
      </c>
      <c r="CC168" s="45">
        <v>245.07</v>
      </c>
      <c r="CD168" s="45">
        <v>288.14999999999998</v>
      </c>
      <c r="CE168" s="45">
        <v>163.58000000000001</v>
      </c>
      <c r="CF168" s="45">
        <v>245.97</v>
      </c>
      <c r="CG168" s="45">
        <v>292.17</v>
      </c>
      <c r="CH168" s="45">
        <v>338.38</v>
      </c>
      <c r="CI168" s="45">
        <v>194.74</v>
      </c>
      <c r="CJ168" s="45">
        <v>292.82</v>
      </c>
      <c r="CK168" s="45">
        <v>347.83</v>
      </c>
      <c r="CL168" s="45">
        <v>402.83</v>
      </c>
      <c r="CZ168" s="43" t="str">
        <f t="shared" si="21"/>
        <v>INFINITE 57.001 a 8.000</v>
      </c>
      <c r="DA168" s="44" t="s">
        <v>100</v>
      </c>
      <c r="DB168" s="46" t="s">
        <v>86</v>
      </c>
      <c r="DC168" s="45">
        <v>37.049999999999997</v>
      </c>
      <c r="DD168" s="45">
        <v>37.81</v>
      </c>
      <c r="DE168" s="45">
        <v>38.61</v>
      </c>
      <c r="DG168" s="43" t="str">
        <f t="shared" si="22"/>
        <v>INFINITE 2Coleta no mesmo dia4210-281 a 90</v>
      </c>
      <c r="DH168" s="43" t="s">
        <v>90</v>
      </c>
      <c r="DI168" s="70" t="s">
        <v>71</v>
      </c>
      <c r="DJ168" s="69" t="s">
        <v>72</v>
      </c>
      <c r="DK168" s="59" t="s">
        <v>102</v>
      </c>
      <c r="DL168" s="22" t="s">
        <v>103</v>
      </c>
      <c r="DR168" s="43" t="str">
        <f t="shared" si="23"/>
        <v>INFINITE 49.001 a 10.000</v>
      </c>
      <c r="DS168" s="44" t="s">
        <v>98</v>
      </c>
      <c r="DT168" s="44" t="s">
        <v>95</v>
      </c>
      <c r="DU168" s="45">
        <v>14.55</v>
      </c>
      <c r="DV168" s="45">
        <v>14.87</v>
      </c>
      <c r="DW168" s="45">
        <v>15.17</v>
      </c>
      <c r="DX168" s="45">
        <v>15.48</v>
      </c>
      <c r="DY168" s="45">
        <v>27.44</v>
      </c>
      <c r="DZ168" s="45">
        <v>27.72</v>
      </c>
      <c r="EA168" s="45">
        <v>28</v>
      </c>
      <c r="EB168" s="45">
        <v>28.29</v>
      </c>
      <c r="EC168" s="45">
        <v>54.33</v>
      </c>
      <c r="ED168" s="45">
        <v>73.790000000000006</v>
      </c>
      <c r="EE168" s="45">
        <v>103.85</v>
      </c>
      <c r="EF168" s="45">
        <v>125.63</v>
      </c>
      <c r="EG168" s="45">
        <v>82.67</v>
      </c>
      <c r="EH168" s="45">
        <v>102.83</v>
      </c>
      <c r="EI168" s="45">
        <v>133.28</v>
      </c>
      <c r="EJ168" s="45">
        <v>156.12</v>
      </c>
      <c r="EL168" s="43" t="str">
        <f t="shared" si="24"/>
        <v>INFINITE 58.001 a 9.000</v>
      </c>
      <c r="EM168" s="44" t="s">
        <v>100</v>
      </c>
      <c r="EN168" s="44" t="s">
        <v>91</v>
      </c>
      <c r="EO168" s="45">
        <v>20.64</v>
      </c>
      <c r="EP168" s="45">
        <v>21.29</v>
      </c>
      <c r="EQ168" s="45">
        <v>21.45</v>
      </c>
      <c r="ER168" s="45">
        <v>21.89</v>
      </c>
      <c r="ES168" s="45">
        <v>29.66</v>
      </c>
      <c r="ET168" s="45">
        <v>34.08</v>
      </c>
      <c r="EU168" s="45">
        <v>38.21</v>
      </c>
      <c r="EV168" s="45">
        <v>48</v>
      </c>
      <c r="EW168" s="45">
        <v>50.49</v>
      </c>
      <c r="EX168" s="45">
        <v>56.63</v>
      </c>
      <c r="EY168" s="45">
        <v>72.930000000000007</v>
      </c>
      <c r="EZ168" s="45">
        <v>90.91</v>
      </c>
    </row>
    <row r="169" spans="4:156" x14ac:dyDescent="0.25">
      <c r="D169" s="43" t="str">
        <f t="shared" si="18"/>
        <v>INFINITE 4Kg Adicional</v>
      </c>
      <c r="E169" s="44" t="s">
        <v>98</v>
      </c>
      <c r="F169" s="44" t="s">
        <v>63</v>
      </c>
      <c r="G169" s="45">
        <v>1.88</v>
      </c>
      <c r="H169" s="45">
        <v>1.92</v>
      </c>
      <c r="I169" s="45">
        <v>1.95</v>
      </c>
      <c r="J169" s="45">
        <v>1.99</v>
      </c>
      <c r="K169" s="45">
        <v>3.46</v>
      </c>
      <c r="L169" s="45">
        <v>3.49</v>
      </c>
      <c r="M169" s="45">
        <v>3.53</v>
      </c>
      <c r="N169" s="45">
        <v>3.56</v>
      </c>
      <c r="O169" s="45">
        <v>6.79</v>
      </c>
      <c r="P169" s="45">
        <v>9.16</v>
      </c>
      <c r="Q169" s="45">
        <v>12.89</v>
      </c>
      <c r="R169" s="45">
        <v>15.62</v>
      </c>
      <c r="S169" s="45">
        <v>8.66</v>
      </c>
      <c r="T169" s="45">
        <v>10.72</v>
      </c>
      <c r="U169" s="45">
        <v>13.91</v>
      </c>
      <c r="V169" s="45">
        <v>16.28</v>
      </c>
      <c r="W169" s="45">
        <v>10.31</v>
      </c>
      <c r="X169" s="45">
        <v>12.76</v>
      </c>
      <c r="Y169" s="45">
        <v>16.55</v>
      </c>
      <c r="Z169" s="45">
        <v>19.39</v>
      </c>
      <c r="AB169" s="43" t="str">
        <f t="shared" si="19"/>
        <v>INFINITE 59.001 a 10.000</v>
      </c>
      <c r="AC169" s="44" t="s">
        <v>100</v>
      </c>
      <c r="AD169" s="44" t="s">
        <v>95</v>
      </c>
      <c r="AE169" s="45">
        <v>21.05</v>
      </c>
      <c r="AF169" s="45">
        <v>21.95</v>
      </c>
      <c r="AG169" s="45">
        <v>22.16</v>
      </c>
      <c r="AH169" s="45">
        <v>22.39</v>
      </c>
      <c r="AI169" s="45">
        <v>30.73</v>
      </c>
      <c r="AJ169" s="45">
        <v>35.340000000000003</v>
      </c>
      <c r="AK169" s="45">
        <v>40.340000000000003</v>
      </c>
      <c r="AL169" s="45">
        <v>49.94</v>
      </c>
      <c r="AM169" s="45">
        <v>44.37</v>
      </c>
      <c r="AN169" s="45">
        <v>49.83</v>
      </c>
      <c r="AO169" s="45">
        <v>63.84</v>
      </c>
      <c r="AP169" s="45">
        <v>79.59</v>
      </c>
      <c r="AQ169" s="45">
        <v>51.59</v>
      </c>
      <c r="AR169" s="45">
        <v>57.95</v>
      </c>
      <c r="AS169" s="45">
        <v>74.239999999999995</v>
      </c>
      <c r="AT169" s="45">
        <v>92.54</v>
      </c>
      <c r="BP169" s="43" t="str">
        <f t="shared" si="20"/>
        <v>INFINITE 4Kg Adicional</v>
      </c>
      <c r="BQ169" s="44" t="s">
        <v>98</v>
      </c>
      <c r="BR169" s="44" t="s">
        <v>63</v>
      </c>
      <c r="BS169" s="45">
        <v>5.65</v>
      </c>
      <c r="BT169" s="45">
        <v>5.77</v>
      </c>
      <c r="BU169" s="45">
        <v>5.89</v>
      </c>
      <c r="BV169" s="45">
        <v>6.01</v>
      </c>
      <c r="BW169" s="45">
        <v>6.39</v>
      </c>
      <c r="BX169" s="45">
        <v>6.45</v>
      </c>
      <c r="BY169" s="45">
        <v>6.52</v>
      </c>
      <c r="BZ169" s="45">
        <v>6.58</v>
      </c>
      <c r="CA169" s="45">
        <v>13.07</v>
      </c>
      <c r="CB169" s="45">
        <v>20.04</v>
      </c>
      <c r="CC169" s="45">
        <v>24.28</v>
      </c>
      <c r="CD169" s="45">
        <v>28.53</v>
      </c>
      <c r="CE169" s="45">
        <v>16.350000000000001</v>
      </c>
      <c r="CF169" s="45">
        <v>24.53</v>
      </c>
      <c r="CG169" s="45">
        <v>29.01</v>
      </c>
      <c r="CH169" s="45">
        <v>33.51</v>
      </c>
      <c r="CI169" s="45">
        <v>19.47</v>
      </c>
      <c r="CJ169" s="45">
        <v>29.2</v>
      </c>
      <c r="CK169" s="45">
        <v>34.54</v>
      </c>
      <c r="CL169" s="45">
        <v>39.880000000000003</v>
      </c>
      <c r="CZ169" s="43" t="str">
        <f t="shared" si="21"/>
        <v>INFINITE 58.001 a 9.000</v>
      </c>
      <c r="DA169" s="44" t="s">
        <v>100</v>
      </c>
      <c r="DB169" s="46" t="s">
        <v>91</v>
      </c>
      <c r="DC169" s="45">
        <v>47.88</v>
      </c>
      <c r="DD169" s="45">
        <v>48.87</v>
      </c>
      <c r="DE169" s="45">
        <v>49.89</v>
      </c>
      <c r="DG169" s="43" t="str">
        <f t="shared" si="22"/>
        <v>INFINITE 2Coleta no mesmo dia4210-291 a 100</v>
      </c>
      <c r="DH169" s="43" t="s">
        <v>90</v>
      </c>
      <c r="DI169" s="70" t="s">
        <v>71</v>
      </c>
      <c r="DJ169" s="69" t="s">
        <v>72</v>
      </c>
      <c r="DK169" s="61" t="s">
        <v>105</v>
      </c>
      <c r="DL169" s="25" t="s">
        <v>106</v>
      </c>
      <c r="DR169" s="43" t="str">
        <f t="shared" si="23"/>
        <v>INFINITE 4Kg Adicional</v>
      </c>
      <c r="DS169" s="44" t="s">
        <v>98</v>
      </c>
      <c r="DT169" s="44" t="s">
        <v>63</v>
      </c>
      <c r="DU169" s="45">
        <v>1.88</v>
      </c>
      <c r="DV169" s="45">
        <v>1.92</v>
      </c>
      <c r="DW169" s="45">
        <v>1.95</v>
      </c>
      <c r="DX169" s="45">
        <v>1.99</v>
      </c>
      <c r="DY169" s="45">
        <v>3.46</v>
      </c>
      <c r="DZ169" s="45">
        <v>3.49</v>
      </c>
      <c r="EA169" s="45">
        <v>3.53</v>
      </c>
      <c r="EB169" s="45">
        <v>3.56</v>
      </c>
      <c r="EC169" s="45">
        <v>6.79</v>
      </c>
      <c r="ED169" s="45">
        <v>9.16</v>
      </c>
      <c r="EE169" s="45">
        <v>12.89</v>
      </c>
      <c r="EF169" s="45">
        <v>15.62</v>
      </c>
      <c r="EG169" s="45">
        <v>10.31</v>
      </c>
      <c r="EH169" s="45">
        <v>12.76</v>
      </c>
      <c r="EI169" s="45">
        <v>16.55</v>
      </c>
      <c r="EJ169" s="45">
        <v>19.39</v>
      </c>
      <c r="EL169" s="43" t="str">
        <f t="shared" si="24"/>
        <v>INFINITE 59.001 a 10.000</v>
      </c>
      <c r="EM169" s="44" t="s">
        <v>100</v>
      </c>
      <c r="EN169" s="44" t="s">
        <v>95</v>
      </c>
      <c r="EO169" s="45">
        <v>21.05</v>
      </c>
      <c r="EP169" s="45">
        <v>21.68</v>
      </c>
      <c r="EQ169" s="45">
        <v>21.83</v>
      </c>
      <c r="ER169" s="45">
        <v>22.32</v>
      </c>
      <c r="ES169" s="45">
        <v>30.65</v>
      </c>
      <c r="ET169" s="45">
        <v>35.21</v>
      </c>
      <c r="EU169" s="45">
        <v>39.4</v>
      </c>
      <c r="EV169" s="45">
        <v>49.58</v>
      </c>
      <c r="EW169" s="45">
        <v>51.46</v>
      </c>
      <c r="EX169" s="45">
        <v>57.76</v>
      </c>
      <c r="EY169" s="45">
        <v>74.239999999999995</v>
      </c>
      <c r="EZ169" s="45">
        <v>92.54</v>
      </c>
    </row>
    <row r="170" spans="4:156" x14ac:dyDescent="0.25">
      <c r="D170" s="43" t="str">
        <f t="shared" si="18"/>
        <v>Peso (g)</v>
      </c>
      <c r="F170" s="44" t="s">
        <v>32</v>
      </c>
      <c r="G170" s="45" t="s">
        <v>12</v>
      </c>
      <c r="H170" s="45" t="s">
        <v>13</v>
      </c>
      <c r="I170" s="45" t="s">
        <v>14</v>
      </c>
      <c r="J170" s="45" t="s">
        <v>15</v>
      </c>
      <c r="K170" s="45" t="s">
        <v>16</v>
      </c>
      <c r="L170" s="45" t="s">
        <v>17</v>
      </c>
      <c r="M170" s="45" t="s">
        <v>18</v>
      </c>
      <c r="N170" s="45" t="s">
        <v>19</v>
      </c>
      <c r="O170" s="45" t="s">
        <v>20</v>
      </c>
      <c r="P170" s="45" t="s">
        <v>21</v>
      </c>
      <c r="Q170" s="45" t="s">
        <v>22</v>
      </c>
      <c r="R170" s="45" t="s">
        <v>23</v>
      </c>
      <c r="S170" s="45" t="s">
        <v>24</v>
      </c>
      <c r="T170" s="45" t="s">
        <v>25</v>
      </c>
      <c r="U170" s="45" t="s">
        <v>26</v>
      </c>
      <c r="V170" s="45" t="s">
        <v>27</v>
      </c>
      <c r="W170" s="45" t="s">
        <v>28</v>
      </c>
      <c r="X170" s="45" t="s">
        <v>29</v>
      </c>
      <c r="Y170" s="45" t="s">
        <v>30</v>
      </c>
      <c r="Z170" s="45" t="s">
        <v>31</v>
      </c>
      <c r="AB170" s="43" t="str">
        <f t="shared" si="19"/>
        <v>INFINITE 5Kg Adicional</v>
      </c>
      <c r="AC170" s="44" t="s">
        <v>100</v>
      </c>
      <c r="AD170" s="44" t="s">
        <v>63</v>
      </c>
      <c r="AE170" s="45">
        <v>2.6</v>
      </c>
      <c r="AF170" s="45">
        <v>2.72</v>
      </c>
      <c r="AG170" s="45">
        <v>2.75</v>
      </c>
      <c r="AH170" s="45">
        <v>2.78</v>
      </c>
      <c r="AI170" s="45">
        <v>3.81</v>
      </c>
      <c r="AJ170" s="45">
        <v>4.38</v>
      </c>
      <c r="AK170" s="45">
        <v>5.01</v>
      </c>
      <c r="AL170" s="45">
        <v>6.2</v>
      </c>
      <c r="AM170" s="45">
        <v>5.5</v>
      </c>
      <c r="AN170" s="45">
        <v>6.19</v>
      </c>
      <c r="AO170" s="45">
        <v>7.92</v>
      </c>
      <c r="AP170" s="45">
        <v>9.86</v>
      </c>
      <c r="AQ170" s="45">
        <v>6.4</v>
      </c>
      <c r="AR170" s="45">
        <v>7.19</v>
      </c>
      <c r="AS170" s="45">
        <v>9.2100000000000009</v>
      </c>
      <c r="AT170" s="45">
        <v>11.47</v>
      </c>
      <c r="BP170" s="43" t="str">
        <f t="shared" si="20"/>
        <v>Peso (g)</v>
      </c>
      <c r="BR170" s="44" t="s">
        <v>32</v>
      </c>
      <c r="BS170" s="45" t="s">
        <v>12</v>
      </c>
      <c r="BT170" s="45" t="s">
        <v>13</v>
      </c>
      <c r="BU170" s="45" t="s">
        <v>14</v>
      </c>
      <c r="BV170" s="45" t="s">
        <v>15</v>
      </c>
      <c r="BW170" s="45" t="s">
        <v>16</v>
      </c>
      <c r="BX170" s="45" t="s">
        <v>17</v>
      </c>
      <c r="BY170" s="45" t="s">
        <v>18</v>
      </c>
      <c r="BZ170" s="45" t="s">
        <v>19</v>
      </c>
      <c r="CA170" s="45" t="s">
        <v>20</v>
      </c>
      <c r="CB170" s="45" t="s">
        <v>21</v>
      </c>
      <c r="CC170" s="45" t="s">
        <v>22</v>
      </c>
      <c r="CD170" s="45" t="s">
        <v>23</v>
      </c>
      <c r="CE170" s="45" t="s">
        <v>24</v>
      </c>
      <c r="CF170" s="45" t="s">
        <v>25</v>
      </c>
      <c r="CG170" s="45" t="s">
        <v>26</v>
      </c>
      <c r="CH170" s="45" t="s">
        <v>27</v>
      </c>
      <c r="CI170" s="45" t="s">
        <v>28</v>
      </c>
      <c r="CJ170" s="45" t="s">
        <v>29</v>
      </c>
      <c r="CK170" s="45" t="s">
        <v>30</v>
      </c>
      <c r="CL170" s="45" t="s">
        <v>31</v>
      </c>
      <c r="CZ170" s="43" t="str">
        <f t="shared" si="21"/>
        <v>INFINITE 59.001 a 10.000</v>
      </c>
      <c r="DA170" s="44" t="s">
        <v>100</v>
      </c>
      <c r="DB170" s="46" t="s">
        <v>95</v>
      </c>
      <c r="DC170" s="45">
        <v>61.18</v>
      </c>
      <c r="DD170" s="45">
        <v>62.44</v>
      </c>
      <c r="DE170" s="45">
        <v>63.75</v>
      </c>
      <c r="DG170" s="43" t="str">
        <f t="shared" si="22"/>
        <v>INFINITE 2Coleta no mesmo dia4210-2Mais de 100</v>
      </c>
      <c r="DH170" s="43" t="s">
        <v>90</v>
      </c>
      <c r="DI170" s="70" t="s">
        <v>71</v>
      </c>
      <c r="DJ170" s="69" t="s">
        <v>72</v>
      </c>
      <c r="DK170" s="59" t="s">
        <v>108</v>
      </c>
      <c r="DL170" s="22" t="s">
        <v>109</v>
      </c>
      <c r="DR170" s="43" t="str">
        <f t="shared" si="23"/>
        <v>Peso (g)</v>
      </c>
      <c r="DS170" s="44"/>
      <c r="DT170" s="44" t="s">
        <v>32</v>
      </c>
      <c r="DU170" s="45" t="s">
        <v>12</v>
      </c>
      <c r="DV170" s="45" t="s">
        <v>13</v>
      </c>
      <c r="DW170" s="45" t="s">
        <v>14</v>
      </c>
      <c r="DX170" s="45" t="s">
        <v>15</v>
      </c>
      <c r="DY170" s="45" t="s">
        <v>16</v>
      </c>
      <c r="DZ170" s="45" t="s">
        <v>17</v>
      </c>
      <c r="EA170" s="45" t="s">
        <v>18</v>
      </c>
      <c r="EB170" s="45" t="s">
        <v>19</v>
      </c>
      <c r="EC170" s="45" t="s">
        <v>20</v>
      </c>
      <c r="ED170" s="45" t="s">
        <v>21</v>
      </c>
      <c r="EE170" s="45" t="s">
        <v>22</v>
      </c>
      <c r="EF170" s="45" t="s">
        <v>23</v>
      </c>
      <c r="EG170" s="45" t="s">
        <v>24</v>
      </c>
      <c r="EH170" s="45" t="s">
        <v>25</v>
      </c>
      <c r="EI170" s="45" t="s">
        <v>26</v>
      </c>
      <c r="EJ170" s="45" t="s">
        <v>27</v>
      </c>
      <c r="EL170" s="43" t="str">
        <f t="shared" si="24"/>
        <v>INFINITE 5Kg Adicional</v>
      </c>
      <c r="EM170" s="44" t="s">
        <v>100</v>
      </c>
      <c r="EN170" s="44" t="s">
        <v>63</v>
      </c>
      <c r="EO170" s="45">
        <v>2.6</v>
      </c>
      <c r="EP170" s="45">
        <v>2.72</v>
      </c>
      <c r="EQ170" s="45">
        <v>2.75</v>
      </c>
      <c r="ER170" s="45">
        <v>2.78</v>
      </c>
      <c r="ES170" s="45">
        <v>3.81</v>
      </c>
      <c r="ET170" s="45">
        <v>4.38</v>
      </c>
      <c r="EU170" s="45">
        <v>5.01</v>
      </c>
      <c r="EV170" s="45">
        <v>6.2</v>
      </c>
      <c r="EW170" s="45">
        <v>6.4</v>
      </c>
      <c r="EX170" s="45">
        <v>7.19</v>
      </c>
      <c r="EY170" s="45">
        <v>9.2100000000000009</v>
      </c>
      <c r="EZ170" s="45">
        <v>11.47</v>
      </c>
    </row>
    <row r="171" spans="4:156" x14ac:dyDescent="0.25">
      <c r="D171" s="43" t="str">
        <f t="shared" si="18"/>
        <v>INFINITE 50 a 300</v>
      </c>
      <c r="E171" s="44" t="s">
        <v>100</v>
      </c>
      <c r="F171" s="44" t="s">
        <v>40</v>
      </c>
      <c r="G171" s="45">
        <v>5.98</v>
      </c>
      <c r="H171" s="45">
        <v>6.11</v>
      </c>
      <c r="I171" s="45">
        <v>6.22</v>
      </c>
      <c r="J171" s="45">
        <v>6.35</v>
      </c>
      <c r="K171" s="45">
        <v>11.72</v>
      </c>
      <c r="L171" s="45">
        <v>11.99</v>
      </c>
      <c r="M171" s="45">
        <v>12.24</v>
      </c>
      <c r="N171" s="45">
        <v>13.02</v>
      </c>
      <c r="O171" s="45">
        <v>17.8</v>
      </c>
      <c r="P171" s="45">
        <v>24.93</v>
      </c>
      <c r="Q171" s="45">
        <v>32.049999999999997</v>
      </c>
      <c r="R171" s="45">
        <v>37.39</v>
      </c>
      <c r="S171" s="45">
        <v>23.71</v>
      </c>
      <c r="T171" s="45">
        <v>30.28</v>
      </c>
      <c r="U171" s="45">
        <v>36.549999999999997</v>
      </c>
      <c r="V171" s="45">
        <v>41.91</v>
      </c>
      <c r="W171" s="45">
        <v>28.22</v>
      </c>
      <c r="X171" s="45">
        <v>36.04</v>
      </c>
      <c r="Y171" s="45">
        <v>43.51</v>
      </c>
      <c r="Z171" s="45">
        <v>49.9</v>
      </c>
      <c r="AB171" s="43" t="str">
        <f t="shared" si="19"/>
        <v>Peso (g)</v>
      </c>
      <c r="AD171" s="44" t="s">
        <v>32</v>
      </c>
      <c r="AE171" s="45" t="s">
        <v>16</v>
      </c>
      <c r="AF171" s="45" t="s">
        <v>17</v>
      </c>
      <c r="AG171" s="45" t="s">
        <v>18</v>
      </c>
      <c r="AH171" s="45" t="s">
        <v>19</v>
      </c>
      <c r="AI171" s="45" t="s">
        <v>20</v>
      </c>
      <c r="AJ171" s="45" t="s">
        <v>21</v>
      </c>
      <c r="AK171" s="45" t="s">
        <v>22</v>
      </c>
      <c r="AL171" s="45" t="s">
        <v>23</v>
      </c>
      <c r="AM171" s="45" t="s">
        <v>24</v>
      </c>
      <c r="AN171" s="45" t="s">
        <v>25</v>
      </c>
      <c r="AO171" s="45" t="s">
        <v>26</v>
      </c>
      <c r="AP171" s="45" t="s">
        <v>27</v>
      </c>
      <c r="AQ171" s="45" t="s">
        <v>28</v>
      </c>
      <c r="AR171" s="45" t="s">
        <v>29</v>
      </c>
      <c r="AS171" s="45" t="s">
        <v>30</v>
      </c>
      <c r="AT171" s="45" t="s">
        <v>31</v>
      </c>
      <c r="BP171" s="43" t="str">
        <f t="shared" si="20"/>
        <v>INFINITE 50 a 300</v>
      </c>
      <c r="BQ171" s="44" t="s">
        <v>100</v>
      </c>
      <c r="BR171" s="44" t="s">
        <v>40</v>
      </c>
      <c r="BS171" s="45">
        <v>25.2</v>
      </c>
      <c r="BT171" s="45">
        <v>25.74</v>
      </c>
      <c r="BU171" s="45">
        <v>26.27</v>
      </c>
      <c r="BV171" s="45">
        <v>26.81</v>
      </c>
      <c r="BW171" s="45">
        <v>27.95</v>
      </c>
      <c r="BX171" s="45">
        <v>28.24</v>
      </c>
      <c r="BY171" s="45">
        <v>28.53</v>
      </c>
      <c r="BZ171" s="45">
        <v>28.81</v>
      </c>
      <c r="CA171" s="45">
        <v>40.74</v>
      </c>
      <c r="CB171" s="45">
        <v>63.26</v>
      </c>
      <c r="CC171" s="45">
        <v>76.95</v>
      </c>
      <c r="CD171" s="45">
        <v>90.64</v>
      </c>
      <c r="CE171" s="45">
        <v>52.41</v>
      </c>
      <c r="CF171" s="45">
        <v>69.81</v>
      </c>
      <c r="CG171" s="45">
        <v>80.91</v>
      </c>
      <c r="CH171" s="45">
        <v>92.01</v>
      </c>
      <c r="CI171" s="45">
        <v>62.4</v>
      </c>
      <c r="CJ171" s="45">
        <v>83.11</v>
      </c>
      <c r="CK171" s="45">
        <v>96.32</v>
      </c>
      <c r="CL171" s="45">
        <v>109.54</v>
      </c>
      <c r="CZ171" s="43" t="str">
        <f t="shared" si="21"/>
        <v>Peso (g)</v>
      </c>
      <c r="DB171" s="46" t="s">
        <v>32</v>
      </c>
      <c r="DC171" s="45" t="s">
        <v>12</v>
      </c>
      <c r="DD171" s="45" t="s">
        <v>13</v>
      </c>
      <c r="DE171" s="45" t="s">
        <v>14</v>
      </c>
      <c r="DG171" s="43" t="str">
        <f t="shared" si="22"/>
        <v>INFINITE 2Coleta no mesmo dia7790-9Unitizador</v>
      </c>
      <c r="DH171" s="43" t="s">
        <v>90</v>
      </c>
      <c r="DI171" s="70" t="s">
        <v>71</v>
      </c>
      <c r="DJ171" s="22" t="s">
        <v>111</v>
      </c>
      <c r="DK171" s="61" t="s">
        <v>112</v>
      </c>
      <c r="DL171" s="25" t="s">
        <v>113</v>
      </c>
      <c r="DR171" s="43" t="str">
        <f t="shared" si="23"/>
        <v>INFINITE 50 a 300</v>
      </c>
      <c r="DS171" s="44" t="s">
        <v>100</v>
      </c>
      <c r="DT171" s="44" t="s">
        <v>40</v>
      </c>
      <c r="DU171" s="45">
        <v>5.84</v>
      </c>
      <c r="DV171" s="45">
        <v>5.98</v>
      </c>
      <c r="DW171" s="45">
        <v>6.09</v>
      </c>
      <c r="DX171" s="45">
        <v>6.22</v>
      </c>
      <c r="DY171" s="45">
        <v>11.62</v>
      </c>
      <c r="DZ171" s="45">
        <v>11.87</v>
      </c>
      <c r="EA171" s="45">
        <v>12.13</v>
      </c>
      <c r="EB171" s="45">
        <v>12.9</v>
      </c>
      <c r="EC171" s="45">
        <v>17.73</v>
      </c>
      <c r="ED171" s="45">
        <v>24.91</v>
      </c>
      <c r="EE171" s="45">
        <v>32.03</v>
      </c>
      <c r="EF171" s="45">
        <v>37.36</v>
      </c>
      <c r="EG171" s="45">
        <v>28.13</v>
      </c>
      <c r="EH171" s="45">
        <v>36.020000000000003</v>
      </c>
      <c r="EI171" s="45">
        <v>43.48</v>
      </c>
      <c r="EJ171" s="45">
        <v>49.85</v>
      </c>
    </row>
    <row r="172" spans="4:156" ht="25.5" x14ac:dyDescent="0.25">
      <c r="D172" s="43" t="str">
        <f t="shared" si="18"/>
        <v>INFINITE 5301 a 500</v>
      </c>
      <c r="E172" s="44" t="s">
        <v>100</v>
      </c>
      <c r="F172" s="44" t="s">
        <v>49</v>
      </c>
      <c r="G172" s="45">
        <v>6.69</v>
      </c>
      <c r="H172" s="45">
        <v>6.83</v>
      </c>
      <c r="I172" s="45">
        <v>6.98</v>
      </c>
      <c r="J172" s="45">
        <v>7.11</v>
      </c>
      <c r="K172" s="45">
        <v>12.15</v>
      </c>
      <c r="L172" s="45">
        <v>12.42</v>
      </c>
      <c r="M172" s="45">
        <v>12.68</v>
      </c>
      <c r="N172" s="45">
        <v>13.5</v>
      </c>
      <c r="O172" s="45">
        <v>18.55</v>
      </c>
      <c r="P172" s="45">
        <v>25.98</v>
      </c>
      <c r="Q172" s="45">
        <v>33.39</v>
      </c>
      <c r="R172" s="45">
        <v>38.950000000000003</v>
      </c>
      <c r="S172" s="45">
        <v>24.33</v>
      </c>
      <c r="T172" s="45">
        <v>31.15</v>
      </c>
      <c r="U172" s="45">
        <v>37.67</v>
      </c>
      <c r="V172" s="45">
        <v>43.22</v>
      </c>
      <c r="W172" s="45">
        <v>28.97</v>
      </c>
      <c r="X172" s="45">
        <v>37.08</v>
      </c>
      <c r="Y172" s="45">
        <v>44.84</v>
      </c>
      <c r="Z172" s="45">
        <v>51.45</v>
      </c>
      <c r="AB172" s="43" t="str">
        <f t="shared" si="19"/>
        <v>INFINITE 60 a 500</v>
      </c>
      <c r="AC172" s="44" t="s">
        <v>104</v>
      </c>
      <c r="AD172" s="44" t="s">
        <v>41</v>
      </c>
      <c r="AE172" s="45">
        <v>10.86</v>
      </c>
      <c r="AF172" s="45">
        <v>11.33</v>
      </c>
      <c r="AG172" s="45">
        <v>11.44</v>
      </c>
      <c r="AH172" s="45">
        <v>11.56</v>
      </c>
      <c r="AI172" s="45">
        <v>12.94</v>
      </c>
      <c r="AJ172" s="45">
        <v>14.5</v>
      </c>
      <c r="AK172" s="45">
        <v>16.18</v>
      </c>
      <c r="AL172" s="45">
        <v>19.420000000000002</v>
      </c>
      <c r="AM172" s="45">
        <v>13.32</v>
      </c>
      <c r="AN172" s="45">
        <v>16.12</v>
      </c>
      <c r="AO172" s="45">
        <v>27.06</v>
      </c>
      <c r="AP172" s="45">
        <v>37.14</v>
      </c>
      <c r="AQ172" s="45">
        <v>15.49</v>
      </c>
      <c r="AR172" s="45">
        <v>18.739999999999998</v>
      </c>
      <c r="AS172" s="45">
        <v>31.46</v>
      </c>
      <c r="AT172" s="45">
        <v>43.19</v>
      </c>
      <c r="BP172" s="43" t="str">
        <f t="shared" si="20"/>
        <v>INFINITE 5301 a 500</v>
      </c>
      <c r="BQ172" s="44" t="s">
        <v>100</v>
      </c>
      <c r="BR172" s="44" t="s">
        <v>49</v>
      </c>
      <c r="BS172" s="45">
        <v>26.1</v>
      </c>
      <c r="BT172" s="45">
        <v>26.66</v>
      </c>
      <c r="BU172" s="45">
        <v>27.21</v>
      </c>
      <c r="BV172" s="45">
        <v>27.77</v>
      </c>
      <c r="BW172" s="45">
        <v>29.57</v>
      </c>
      <c r="BX172" s="45">
        <v>29.87</v>
      </c>
      <c r="BY172" s="45">
        <v>30.18</v>
      </c>
      <c r="BZ172" s="45">
        <v>30.49</v>
      </c>
      <c r="CA172" s="45">
        <v>43.51</v>
      </c>
      <c r="CB172" s="45">
        <v>66.5</v>
      </c>
      <c r="CC172" s="45">
        <v>80.930000000000007</v>
      </c>
      <c r="CD172" s="45">
        <v>95.37</v>
      </c>
      <c r="CE172" s="45">
        <v>54.26</v>
      </c>
      <c r="CF172" s="45">
        <v>71.09</v>
      </c>
      <c r="CG172" s="45">
        <v>82.42</v>
      </c>
      <c r="CH172" s="45">
        <v>93.73</v>
      </c>
      <c r="CI172" s="45">
        <v>64.59</v>
      </c>
      <c r="CJ172" s="45">
        <v>84.63</v>
      </c>
      <c r="CK172" s="45">
        <v>98.11</v>
      </c>
      <c r="CL172" s="45">
        <v>111.59</v>
      </c>
      <c r="CZ172" s="43" t="str">
        <f t="shared" si="21"/>
        <v>INFINITE 60 a 300</v>
      </c>
      <c r="DA172" s="44" t="s">
        <v>104</v>
      </c>
      <c r="DB172" s="46" t="s">
        <v>40</v>
      </c>
      <c r="DC172" s="45">
        <v>11.88</v>
      </c>
      <c r="DD172" s="45">
        <v>12.12</v>
      </c>
      <c r="DE172" s="45">
        <v>12.38</v>
      </c>
      <c r="DG172" s="43" t="str">
        <f t="shared" si="22"/>
        <v>ServiçoCódigoQtde de objetos</v>
      </c>
      <c r="DI172" s="28" t="s">
        <v>34</v>
      </c>
      <c r="DJ172" s="28" t="s">
        <v>35</v>
      </c>
      <c r="DK172" s="29" t="s">
        <v>36</v>
      </c>
      <c r="DL172" s="30" t="s">
        <v>37</v>
      </c>
      <c r="DR172" s="43" t="str">
        <f t="shared" si="23"/>
        <v>INFINITE 5301 a 500</v>
      </c>
      <c r="DS172" s="44" t="s">
        <v>100</v>
      </c>
      <c r="DT172" s="44" t="s">
        <v>49</v>
      </c>
      <c r="DU172" s="45">
        <v>6.67</v>
      </c>
      <c r="DV172" s="45">
        <v>6.81</v>
      </c>
      <c r="DW172" s="45">
        <v>6.96</v>
      </c>
      <c r="DX172" s="45">
        <v>7.09</v>
      </c>
      <c r="DY172" s="45">
        <v>12.14</v>
      </c>
      <c r="DZ172" s="45">
        <v>12.41</v>
      </c>
      <c r="EA172" s="45">
        <v>12.67</v>
      </c>
      <c r="EB172" s="45">
        <v>13.49</v>
      </c>
      <c r="EC172" s="45">
        <v>18.54</v>
      </c>
      <c r="ED172" s="45">
        <v>25.98</v>
      </c>
      <c r="EE172" s="45">
        <v>33.39</v>
      </c>
      <c r="EF172" s="45">
        <v>38.950000000000003</v>
      </c>
      <c r="EG172" s="45">
        <v>28.96</v>
      </c>
      <c r="EH172" s="45">
        <v>37.08</v>
      </c>
      <c r="EI172" s="45">
        <v>44.84</v>
      </c>
      <c r="EJ172" s="45">
        <v>51.44</v>
      </c>
    </row>
    <row r="173" spans="4:156" x14ac:dyDescent="0.25">
      <c r="D173" s="43" t="str">
        <f t="shared" si="18"/>
        <v>INFINITE 5501 a 1.000</v>
      </c>
      <c r="E173" s="44" t="s">
        <v>100</v>
      </c>
      <c r="F173" s="44" t="s">
        <v>50</v>
      </c>
      <c r="G173" s="45">
        <v>7.17</v>
      </c>
      <c r="H173" s="45">
        <v>7.32</v>
      </c>
      <c r="I173" s="45">
        <v>7.47</v>
      </c>
      <c r="J173" s="45">
        <v>7.63</v>
      </c>
      <c r="K173" s="45">
        <v>13.54</v>
      </c>
      <c r="L173" s="45">
        <v>13.69</v>
      </c>
      <c r="M173" s="45">
        <v>13.83</v>
      </c>
      <c r="N173" s="45">
        <v>13.97</v>
      </c>
      <c r="O173" s="45">
        <v>19.3</v>
      </c>
      <c r="P173" s="45">
        <v>27.02</v>
      </c>
      <c r="Q173" s="45">
        <v>34.74</v>
      </c>
      <c r="R173" s="45">
        <v>40.53</v>
      </c>
      <c r="S173" s="45">
        <v>24.97</v>
      </c>
      <c r="T173" s="45">
        <v>32.03</v>
      </c>
      <c r="U173" s="45">
        <v>38.799999999999997</v>
      </c>
      <c r="V173" s="45">
        <v>44.53</v>
      </c>
      <c r="W173" s="45">
        <v>29.72</v>
      </c>
      <c r="X173" s="45">
        <v>38.130000000000003</v>
      </c>
      <c r="Y173" s="45">
        <v>46.19</v>
      </c>
      <c r="Z173" s="45">
        <v>53.01</v>
      </c>
      <c r="AB173" s="43" t="str">
        <f t="shared" si="19"/>
        <v>INFINITE 6501 a 1.000</v>
      </c>
      <c r="AC173" s="44" t="s">
        <v>104</v>
      </c>
      <c r="AD173" s="44" t="s">
        <v>50</v>
      </c>
      <c r="AE173" s="45">
        <v>11.64</v>
      </c>
      <c r="AF173" s="45">
        <v>12.14</v>
      </c>
      <c r="AG173" s="45">
        <v>12.26</v>
      </c>
      <c r="AH173" s="45">
        <v>12.39</v>
      </c>
      <c r="AI173" s="45">
        <v>13.86</v>
      </c>
      <c r="AJ173" s="45">
        <v>15.52</v>
      </c>
      <c r="AK173" s="45">
        <v>17.329999999999998</v>
      </c>
      <c r="AL173" s="45">
        <v>20.8</v>
      </c>
      <c r="AM173" s="45">
        <v>14.12</v>
      </c>
      <c r="AN173" s="45">
        <v>17</v>
      </c>
      <c r="AO173" s="45">
        <v>28.05</v>
      </c>
      <c r="AP173" s="45">
        <v>38.33</v>
      </c>
      <c r="AQ173" s="45">
        <v>16.420000000000002</v>
      </c>
      <c r="AR173" s="45">
        <v>19.77</v>
      </c>
      <c r="AS173" s="45">
        <v>32.619999999999997</v>
      </c>
      <c r="AT173" s="45">
        <v>44.57</v>
      </c>
      <c r="BP173" s="43" t="str">
        <f t="shared" si="20"/>
        <v>INFINITE 5501 a 1.000</v>
      </c>
      <c r="BQ173" s="44" t="s">
        <v>100</v>
      </c>
      <c r="BR173" s="44" t="s">
        <v>50</v>
      </c>
      <c r="BS173" s="45">
        <v>26.99</v>
      </c>
      <c r="BT173" s="45">
        <v>27.57</v>
      </c>
      <c r="BU173" s="45">
        <v>28.14</v>
      </c>
      <c r="BV173" s="45">
        <v>28.72</v>
      </c>
      <c r="BW173" s="45">
        <v>31.19</v>
      </c>
      <c r="BX173" s="45">
        <v>31.51</v>
      </c>
      <c r="BY173" s="45">
        <v>31.83</v>
      </c>
      <c r="BZ173" s="45">
        <v>32.15</v>
      </c>
      <c r="CA173" s="45">
        <v>46.27</v>
      </c>
      <c r="CB173" s="45">
        <v>69.75</v>
      </c>
      <c r="CC173" s="45">
        <v>84.92</v>
      </c>
      <c r="CD173" s="45">
        <v>100.09</v>
      </c>
      <c r="CE173" s="45">
        <v>56.1</v>
      </c>
      <c r="CF173" s="45">
        <v>72.37</v>
      </c>
      <c r="CG173" s="45">
        <v>83.92</v>
      </c>
      <c r="CH173" s="45">
        <v>95.46</v>
      </c>
      <c r="CI173" s="45">
        <v>66.790000000000006</v>
      </c>
      <c r="CJ173" s="45">
        <v>86.16</v>
      </c>
      <c r="CK173" s="45">
        <v>99.9</v>
      </c>
      <c r="CL173" s="45">
        <v>113.64</v>
      </c>
      <c r="CZ173" s="43" t="str">
        <f t="shared" si="21"/>
        <v>INFINITE 6301 a 500</v>
      </c>
      <c r="DA173" s="44" t="s">
        <v>104</v>
      </c>
      <c r="DB173" s="46" t="s">
        <v>49</v>
      </c>
      <c r="DC173" s="45">
        <v>12.35</v>
      </c>
      <c r="DD173" s="45">
        <v>12.61</v>
      </c>
      <c r="DE173" s="45">
        <v>12.87</v>
      </c>
      <c r="DG173" s="43" t="str">
        <f t="shared" si="22"/>
        <v>INFINITE 3Coleta Agendada7789-50 a 10</v>
      </c>
      <c r="DH173" s="43" t="s">
        <v>94</v>
      </c>
      <c r="DI173" s="70" t="s">
        <v>43</v>
      </c>
      <c r="DJ173" s="68" t="s">
        <v>44</v>
      </c>
      <c r="DK173" s="59" t="s">
        <v>45</v>
      </c>
      <c r="DL173" s="22">
        <v>12.69</v>
      </c>
      <c r="DR173" s="43" t="str">
        <f t="shared" si="23"/>
        <v>INFINITE 5501 a 1.000</v>
      </c>
      <c r="DS173" s="44" t="s">
        <v>100</v>
      </c>
      <c r="DT173" s="44" t="s">
        <v>50</v>
      </c>
      <c r="DU173" s="45">
        <v>7.18</v>
      </c>
      <c r="DV173" s="45">
        <v>7.33</v>
      </c>
      <c r="DW173" s="45">
        <v>7.48</v>
      </c>
      <c r="DX173" s="45">
        <v>7.64</v>
      </c>
      <c r="DY173" s="45">
        <v>13.55</v>
      </c>
      <c r="DZ173" s="45">
        <v>13.7</v>
      </c>
      <c r="EA173" s="45">
        <v>13.84</v>
      </c>
      <c r="EB173" s="45">
        <v>13.97</v>
      </c>
      <c r="EC173" s="45">
        <v>19.309999999999999</v>
      </c>
      <c r="ED173" s="45">
        <v>27.02</v>
      </c>
      <c r="EE173" s="45">
        <v>34.74</v>
      </c>
      <c r="EF173" s="45">
        <v>40.53</v>
      </c>
      <c r="EG173" s="45">
        <v>29.73</v>
      </c>
      <c r="EH173" s="45">
        <v>38.130000000000003</v>
      </c>
      <c r="EI173" s="45">
        <v>46.19</v>
      </c>
      <c r="EJ173" s="45">
        <v>53.01</v>
      </c>
    </row>
    <row r="174" spans="4:156" x14ac:dyDescent="0.25">
      <c r="D174" s="43" t="str">
        <f t="shared" si="18"/>
        <v>INFINITE 51.001 a 2.000</v>
      </c>
      <c r="E174" s="44" t="s">
        <v>100</v>
      </c>
      <c r="F174" s="44" t="s">
        <v>55</v>
      </c>
      <c r="G174" s="45">
        <v>9</v>
      </c>
      <c r="H174" s="45">
        <v>9.1999999999999993</v>
      </c>
      <c r="I174" s="45">
        <v>9.39</v>
      </c>
      <c r="J174" s="45">
        <v>9.58</v>
      </c>
      <c r="K174" s="45">
        <v>14.94</v>
      </c>
      <c r="L174" s="45">
        <v>15.1</v>
      </c>
      <c r="M174" s="45">
        <v>15.25</v>
      </c>
      <c r="N174" s="45">
        <v>15.41</v>
      </c>
      <c r="O174" s="45">
        <v>23.27</v>
      </c>
      <c r="P174" s="45">
        <v>32.58</v>
      </c>
      <c r="Q174" s="45">
        <v>41.88</v>
      </c>
      <c r="R174" s="45">
        <v>48.86</v>
      </c>
      <c r="S174" s="45">
        <v>31.2</v>
      </c>
      <c r="T174" s="45">
        <v>39.619999999999997</v>
      </c>
      <c r="U174" s="45">
        <v>47.71</v>
      </c>
      <c r="V174" s="45">
        <v>54.46</v>
      </c>
      <c r="W174" s="45">
        <v>37.14</v>
      </c>
      <c r="X174" s="45">
        <v>47.16</v>
      </c>
      <c r="Y174" s="45">
        <v>56.8</v>
      </c>
      <c r="Z174" s="45">
        <v>64.84</v>
      </c>
      <c r="AB174" s="43" t="str">
        <f t="shared" si="19"/>
        <v>INFINITE 61.001 a 2.000</v>
      </c>
      <c r="AC174" s="44" t="s">
        <v>104</v>
      </c>
      <c r="AD174" s="44" t="s">
        <v>55</v>
      </c>
      <c r="AE174" s="45">
        <v>12.26</v>
      </c>
      <c r="AF174" s="45">
        <v>12.79</v>
      </c>
      <c r="AG174" s="45">
        <v>12.92</v>
      </c>
      <c r="AH174" s="45">
        <v>13.05</v>
      </c>
      <c r="AI174" s="45">
        <v>15.23</v>
      </c>
      <c r="AJ174" s="45">
        <v>17.05</v>
      </c>
      <c r="AK174" s="45">
        <v>19.04</v>
      </c>
      <c r="AL174" s="45">
        <v>22.85</v>
      </c>
      <c r="AM174" s="45">
        <v>16.75</v>
      </c>
      <c r="AN174" s="45">
        <v>19.79</v>
      </c>
      <c r="AO174" s="45">
        <v>30.99</v>
      </c>
      <c r="AP174" s="45">
        <v>41.56</v>
      </c>
      <c r="AQ174" s="45">
        <v>19.48</v>
      </c>
      <c r="AR174" s="45">
        <v>23.01</v>
      </c>
      <c r="AS174" s="45">
        <v>36.03</v>
      </c>
      <c r="AT174" s="45">
        <v>48.33</v>
      </c>
      <c r="BP174" s="43" t="str">
        <f t="shared" si="20"/>
        <v>INFINITE 51.001 a 2.000</v>
      </c>
      <c r="BQ174" s="44" t="s">
        <v>100</v>
      </c>
      <c r="BR174" s="44" t="s">
        <v>55</v>
      </c>
      <c r="BS174" s="45">
        <v>29.86</v>
      </c>
      <c r="BT174" s="45">
        <v>30.5</v>
      </c>
      <c r="BU174" s="45">
        <v>31.14</v>
      </c>
      <c r="BV174" s="45">
        <v>31.78</v>
      </c>
      <c r="BW174" s="45">
        <v>34.33</v>
      </c>
      <c r="BX174" s="45">
        <v>34.69</v>
      </c>
      <c r="BY174" s="45">
        <v>35.049999999999997</v>
      </c>
      <c r="BZ174" s="45">
        <v>35.4</v>
      </c>
      <c r="CA174" s="45">
        <v>55.43</v>
      </c>
      <c r="CB174" s="45">
        <v>83.97</v>
      </c>
      <c r="CC174" s="45">
        <v>102.43</v>
      </c>
      <c r="CD174" s="45">
        <v>120.89</v>
      </c>
      <c r="CE174" s="45">
        <v>67.569999999999993</v>
      </c>
      <c r="CF174" s="45">
        <v>91.13</v>
      </c>
      <c r="CG174" s="45">
        <v>106.6</v>
      </c>
      <c r="CH174" s="45">
        <v>122.07</v>
      </c>
      <c r="CI174" s="45">
        <v>80.430000000000007</v>
      </c>
      <c r="CJ174" s="45">
        <v>108.49</v>
      </c>
      <c r="CK174" s="45">
        <v>126.9</v>
      </c>
      <c r="CL174" s="45">
        <v>145.31</v>
      </c>
      <c r="CZ174" s="43" t="str">
        <f t="shared" si="21"/>
        <v>INFINITE 6501 a 1.000</v>
      </c>
      <c r="DA174" s="44" t="s">
        <v>104</v>
      </c>
      <c r="DB174" s="46" t="s">
        <v>50</v>
      </c>
      <c r="DC174" s="45">
        <v>13.21</v>
      </c>
      <c r="DD174" s="45">
        <v>13.48</v>
      </c>
      <c r="DE174" s="45">
        <v>13.77</v>
      </c>
      <c r="DG174" s="43" t="str">
        <f t="shared" si="22"/>
        <v>INFINITE 3Coleta Agendada7789-5Mais de 10</v>
      </c>
      <c r="DH174" s="43" t="s">
        <v>94</v>
      </c>
      <c r="DI174" s="70" t="s">
        <v>43</v>
      </c>
      <c r="DJ174" s="68" t="s">
        <v>44</v>
      </c>
      <c r="DK174" s="61" t="s">
        <v>52</v>
      </c>
      <c r="DL174" s="22">
        <v>0</v>
      </c>
      <c r="DR174" s="43" t="str">
        <f t="shared" si="23"/>
        <v>INFINITE 51.001 a 2.000</v>
      </c>
      <c r="DS174" s="44" t="s">
        <v>100</v>
      </c>
      <c r="DT174" s="44" t="s">
        <v>55</v>
      </c>
      <c r="DU174" s="45">
        <v>9.48</v>
      </c>
      <c r="DV174" s="45">
        <v>9.68</v>
      </c>
      <c r="DW174" s="45">
        <v>9.8800000000000008</v>
      </c>
      <c r="DX174" s="45">
        <v>10.09</v>
      </c>
      <c r="DY174" s="45">
        <v>15.29</v>
      </c>
      <c r="DZ174" s="45">
        <v>15.44</v>
      </c>
      <c r="EA174" s="45">
        <v>15.59</v>
      </c>
      <c r="EB174" s="45">
        <v>15.76</v>
      </c>
      <c r="EC174" s="45">
        <v>23.5</v>
      </c>
      <c r="ED174" s="45">
        <v>32.619999999999997</v>
      </c>
      <c r="EE174" s="45">
        <v>41.94</v>
      </c>
      <c r="EF174" s="45">
        <v>48.98</v>
      </c>
      <c r="EG174" s="45">
        <v>37.44</v>
      </c>
      <c r="EH174" s="45">
        <v>47.26</v>
      </c>
      <c r="EI174" s="45">
        <v>56.89</v>
      </c>
      <c r="EJ174" s="45">
        <v>64.989999999999995</v>
      </c>
    </row>
    <row r="175" spans="4:156" x14ac:dyDescent="0.25">
      <c r="D175" s="43" t="str">
        <f t="shared" si="18"/>
        <v>INFINITE 52.001 a 3.000</v>
      </c>
      <c r="E175" s="44" t="s">
        <v>100</v>
      </c>
      <c r="F175" s="44" t="s">
        <v>62</v>
      </c>
      <c r="G175" s="45">
        <v>10.029999999999999</v>
      </c>
      <c r="H175" s="45">
        <v>10.25</v>
      </c>
      <c r="I175" s="45">
        <v>10.46</v>
      </c>
      <c r="J175" s="45">
        <v>10.67</v>
      </c>
      <c r="K175" s="45">
        <v>16.34</v>
      </c>
      <c r="L175" s="45">
        <v>16.5</v>
      </c>
      <c r="M175" s="45">
        <v>16.68</v>
      </c>
      <c r="N175" s="45">
        <v>16.84</v>
      </c>
      <c r="O175" s="45">
        <v>27.16</v>
      </c>
      <c r="P175" s="45">
        <v>36.67</v>
      </c>
      <c r="Q175" s="45">
        <v>51.6</v>
      </c>
      <c r="R175" s="45">
        <v>62.47</v>
      </c>
      <c r="S175" s="45">
        <v>37.4</v>
      </c>
      <c r="T175" s="45">
        <v>45.95</v>
      </c>
      <c r="U175" s="45">
        <v>58.79</v>
      </c>
      <c r="V175" s="45">
        <v>68.819999999999993</v>
      </c>
      <c r="W175" s="45">
        <v>44.52</v>
      </c>
      <c r="X175" s="45">
        <v>54.71</v>
      </c>
      <c r="Y175" s="45">
        <v>70</v>
      </c>
      <c r="Z175" s="45">
        <v>81.92</v>
      </c>
      <c r="AB175" s="43" t="str">
        <f t="shared" si="19"/>
        <v>INFINITE 62.001 a 3.000</v>
      </c>
      <c r="AC175" s="44" t="s">
        <v>104</v>
      </c>
      <c r="AD175" s="44" t="s">
        <v>62</v>
      </c>
      <c r="AE175" s="45">
        <v>14.66</v>
      </c>
      <c r="AF175" s="45">
        <v>15.28</v>
      </c>
      <c r="AG175" s="45">
        <v>15.44</v>
      </c>
      <c r="AH175" s="45">
        <v>15.6</v>
      </c>
      <c r="AI175" s="45">
        <v>18.21</v>
      </c>
      <c r="AJ175" s="45">
        <v>20.39</v>
      </c>
      <c r="AK175" s="45">
        <v>22.76</v>
      </c>
      <c r="AL175" s="45">
        <v>27.31</v>
      </c>
      <c r="AM175" s="45">
        <v>19.309999999999999</v>
      </c>
      <c r="AN175" s="45">
        <v>22.64</v>
      </c>
      <c r="AO175" s="45">
        <v>34.19</v>
      </c>
      <c r="AP175" s="45">
        <v>45.41</v>
      </c>
      <c r="AQ175" s="45">
        <v>22.45</v>
      </c>
      <c r="AR175" s="45">
        <v>26.33</v>
      </c>
      <c r="AS175" s="45">
        <v>39.75</v>
      </c>
      <c r="AT175" s="45">
        <v>52.8</v>
      </c>
      <c r="BP175" s="43" t="str">
        <f t="shared" si="20"/>
        <v>INFINITE 52.001 a 3.000</v>
      </c>
      <c r="BQ175" s="44" t="s">
        <v>100</v>
      </c>
      <c r="BR175" s="44" t="s">
        <v>62</v>
      </c>
      <c r="BS175" s="45">
        <v>32.909999999999997</v>
      </c>
      <c r="BT175" s="45">
        <v>33.619999999999997</v>
      </c>
      <c r="BU175" s="45">
        <v>34.32</v>
      </c>
      <c r="BV175" s="45">
        <v>35.01</v>
      </c>
      <c r="BW175" s="45">
        <v>37.76</v>
      </c>
      <c r="BX175" s="45">
        <v>38.15</v>
      </c>
      <c r="BY175" s="45">
        <v>38.54</v>
      </c>
      <c r="BZ175" s="45">
        <v>38.93</v>
      </c>
      <c r="CA175" s="45">
        <v>65.17</v>
      </c>
      <c r="CB175" s="45">
        <v>98.09</v>
      </c>
      <c r="CC175" s="45">
        <v>119.7</v>
      </c>
      <c r="CD175" s="45">
        <v>141.31</v>
      </c>
      <c r="CE175" s="45">
        <v>79.27</v>
      </c>
      <c r="CF175" s="45">
        <v>109.4</v>
      </c>
      <c r="CG175" s="45">
        <v>129.12</v>
      </c>
      <c r="CH175" s="45">
        <v>148.84</v>
      </c>
      <c r="CI175" s="45">
        <v>94.37</v>
      </c>
      <c r="CJ175" s="45">
        <v>130.24</v>
      </c>
      <c r="CK175" s="45">
        <v>153.71</v>
      </c>
      <c r="CL175" s="45">
        <v>177.19</v>
      </c>
      <c r="CZ175" s="43" t="str">
        <f t="shared" si="21"/>
        <v>INFINITE 61.001 a 2.000</v>
      </c>
      <c r="DA175" s="44" t="s">
        <v>104</v>
      </c>
      <c r="DB175" s="46" t="s">
        <v>55</v>
      </c>
      <c r="DC175" s="45">
        <v>15.39</v>
      </c>
      <c r="DD175" s="45">
        <v>15.7</v>
      </c>
      <c r="DE175" s="45">
        <v>16.04</v>
      </c>
      <c r="DG175" s="43" t="str">
        <f t="shared" si="22"/>
        <v>INFINITE 3Coleta Agendada7788-70 a 10</v>
      </c>
      <c r="DH175" s="43" t="s">
        <v>94</v>
      </c>
      <c r="DI175" s="70" t="s">
        <v>43</v>
      </c>
      <c r="DJ175" s="25" t="s">
        <v>57</v>
      </c>
      <c r="DK175" s="59" t="s">
        <v>45</v>
      </c>
      <c r="DL175" s="22">
        <v>12.69</v>
      </c>
      <c r="DR175" s="43" t="str">
        <f t="shared" si="23"/>
        <v>INFINITE 52.001 a 3.000</v>
      </c>
      <c r="DS175" s="44" t="s">
        <v>100</v>
      </c>
      <c r="DT175" s="44" t="s">
        <v>62</v>
      </c>
      <c r="DU175" s="45">
        <v>10.72</v>
      </c>
      <c r="DV175" s="45">
        <v>10.95</v>
      </c>
      <c r="DW175" s="45">
        <v>11.18</v>
      </c>
      <c r="DX175" s="45">
        <v>11.4</v>
      </c>
      <c r="DY175" s="45">
        <v>16.82</v>
      </c>
      <c r="DZ175" s="45">
        <v>16.98</v>
      </c>
      <c r="EA175" s="45">
        <v>17.170000000000002</v>
      </c>
      <c r="EB175" s="45">
        <v>17.34</v>
      </c>
      <c r="EC175" s="45">
        <v>27.51</v>
      </c>
      <c r="ED175" s="45">
        <v>36.74</v>
      </c>
      <c r="EE175" s="45">
        <v>51.7</v>
      </c>
      <c r="EF175" s="45">
        <v>62.67</v>
      </c>
      <c r="EG175" s="45">
        <v>44.97</v>
      </c>
      <c r="EH175" s="45">
        <v>54.85</v>
      </c>
      <c r="EI175" s="45">
        <v>70.13</v>
      </c>
      <c r="EJ175" s="45">
        <v>82.16</v>
      </c>
    </row>
    <row r="176" spans="4:156" x14ac:dyDescent="0.25">
      <c r="D176" s="43" t="str">
        <f t="shared" si="18"/>
        <v>INFINITE 53.001 a 4.000</v>
      </c>
      <c r="E176" s="44" t="s">
        <v>100</v>
      </c>
      <c r="F176" s="44" t="s">
        <v>68</v>
      </c>
      <c r="G176" s="45">
        <v>10.84</v>
      </c>
      <c r="H176" s="45">
        <v>11.07</v>
      </c>
      <c r="I176" s="45">
        <v>11.31</v>
      </c>
      <c r="J176" s="45">
        <v>11.54</v>
      </c>
      <c r="K176" s="45">
        <v>17.97</v>
      </c>
      <c r="L176" s="45">
        <v>18.16</v>
      </c>
      <c r="M176" s="45">
        <v>18.350000000000001</v>
      </c>
      <c r="N176" s="45">
        <v>18.53</v>
      </c>
      <c r="O176" s="45">
        <v>31.14</v>
      </c>
      <c r="P176" s="45">
        <v>42.05</v>
      </c>
      <c r="Q176" s="45">
        <v>59.17</v>
      </c>
      <c r="R176" s="45">
        <v>71.63</v>
      </c>
      <c r="S176" s="45">
        <v>40.74</v>
      </c>
      <c r="T176" s="45">
        <v>50.49</v>
      </c>
      <c r="U176" s="45">
        <v>65.16</v>
      </c>
      <c r="V176" s="45">
        <v>76.510000000000005</v>
      </c>
      <c r="W176" s="45">
        <v>48.5</v>
      </c>
      <c r="X176" s="45">
        <v>60.1</v>
      </c>
      <c r="Y176" s="45">
        <v>77.56</v>
      </c>
      <c r="Z176" s="45">
        <v>91.08</v>
      </c>
      <c r="AB176" s="43" t="str">
        <f t="shared" si="19"/>
        <v>INFINITE 63.001 a 4.000</v>
      </c>
      <c r="AC176" s="44" t="s">
        <v>104</v>
      </c>
      <c r="AD176" s="44" t="s">
        <v>68</v>
      </c>
      <c r="AE176" s="45">
        <v>15.65</v>
      </c>
      <c r="AF176" s="45">
        <v>16.32</v>
      </c>
      <c r="AG176" s="45">
        <v>16.489999999999998</v>
      </c>
      <c r="AH176" s="45">
        <v>16.649999999999999</v>
      </c>
      <c r="AI176" s="45">
        <v>19.45</v>
      </c>
      <c r="AJ176" s="45">
        <v>21.78</v>
      </c>
      <c r="AK176" s="45">
        <v>24.31</v>
      </c>
      <c r="AL176" s="45">
        <v>29.18</v>
      </c>
      <c r="AM176" s="45">
        <v>24.76</v>
      </c>
      <c r="AN176" s="45">
        <v>28.23</v>
      </c>
      <c r="AO176" s="45">
        <v>39.89</v>
      </c>
      <c r="AP176" s="45">
        <v>51.38</v>
      </c>
      <c r="AQ176" s="45">
        <v>28.79</v>
      </c>
      <c r="AR176" s="45">
        <v>32.83</v>
      </c>
      <c r="AS176" s="45">
        <v>46.38</v>
      </c>
      <c r="AT176" s="45">
        <v>59.74</v>
      </c>
      <c r="BP176" s="43" t="str">
        <f t="shared" si="20"/>
        <v>INFINITE 53.001 a 4.000</v>
      </c>
      <c r="BQ176" s="44" t="s">
        <v>100</v>
      </c>
      <c r="BR176" s="44" t="s">
        <v>68</v>
      </c>
      <c r="BS176" s="45">
        <v>35.78</v>
      </c>
      <c r="BT176" s="45">
        <v>36.549999999999997</v>
      </c>
      <c r="BU176" s="45">
        <v>37.31</v>
      </c>
      <c r="BV176" s="45">
        <v>38.07</v>
      </c>
      <c r="BW176" s="45">
        <v>41.46</v>
      </c>
      <c r="BX176" s="45">
        <v>41.89</v>
      </c>
      <c r="BY176" s="45">
        <v>42.32</v>
      </c>
      <c r="BZ176" s="45">
        <v>42.75</v>
      </c>
      <c r="CA176" s="45">
        <v>74.42</v>
      </c>
      <c r="CB176" s="45">
        <v>112.11</v>
      </c>
      <c r="CC176" s="45">
        <v>137.11000000000001</v>
      </c>
      <c r="CD176" s="45">
        <v>162.11000000000001</v>
      </c>
      <c r="CE176" s="45">
        <v>91.04</v>
      </c>
      <c r="CF176" s="45">
        <v>127.67</v>
      </c>
      <c r="CG176" s="45">
        <v>151.56</v>
      </c>
      <c r="CH176" s="45">
        <v>175.45</v>
      </c>
      <c r="CI176" s="45">
        <v>108.39</v>
      </c>
      <c r="CJ176" s="45">
        <v>152</v>
      </c>
      <c r="CK176" s="45">
        <v>180.42</v>
      </c>
      <c r="CL176" s="45">
        <v>208.86</v>
      </c>
      <c r="CZ176" s="43" t="str">
        <f t="shared" si="21"/>
        <v>INFINITE 62.001 a 3.000</v>
      </c>
      <c r="DA176" s="44" t="s">
        <v>104</v>
      </c>
      <c r="DB176" s="46" t="s">
        <v>62</v>
      </c>
      <c r="DC176" s="45">
        <v>17.100000000000001</v>
      </c>
      <c r="DD176" s="45">
        <v>17.45</v>
      </c>
      <c r="DE176" s="45">
        <v>17.82</v>
      </c>
      <c r="DG176" s="43" t="str">
        <f t="shared" si="22"/>
        <v>INFINITE 3Coleta Programada4209-90 a 10</v>
      </c>
      <c r="DH176" s="43" t="s">
        <v>94</v>
      </c>
      <c r="DI176" s="71" t="s">
        <v>64</v>
      </c>
      <c r="DJ176" s="68" t="s">
        <v>65</v>
      </c>
      <c r="DK176" s="61" t="s">
        <v>45</v>
      </c>
      <c r="DL176" s="25">
        <v>10.58</v>
      </c>
      <c r="DR176" s="43" t="str">
        <f t="shared" si="23"/>
        <v>INFINITE 53.001 a 4.000</v>
      </c>
      <c r="DS176" s="44" t="s">
        <v>100</v>
      </c>
      <c r="DT176" s="44" t="s">
        <v>68</v>
      </c>
      <c r="DU176" s="45">
        <v>11.92</v>
      </c>
      <c r="DV176" s="45">
        <v>12.18</v>
      </c>
      <c r="DW176" s="45">
        <v>12.43</v>
      </c>
      <c r="DX176" s="45">
        <v>12.69</v>
      </c>
      <c r="DY176" s="45">
        <v>18.739999999999998</v>
      </c>
      <c r="DZ176" s="45">
        <v>18.95</v>
      </c>
      <c r="EA176" s="45">
        <v>19.14</v>
      </c>
      <c r="EB176" s="45">
        <v>19.32</v>
      </c>
      <c r="EC176" s="45">
        <v>31.73</v>
      </c>
      <c r="ED176" s="45">
        <v>42.16</v>
      </c>
      <c r="EE176" s="45">
        <v>59.34</v>
      </c>
      <c r="EF176" s="45">
        <v>71.98</v>
      </c>
      <c r="EG176" s="45">
        <v>49.21</v>
      </c>
      <c r="EH176" s="45">
        <v>60.32</v>
      </c>
      <c r="EI176" s="45">
        <v>77.78</v>
      </c>
      <c r="EJ176" s="45">
        <v>91.48</v>
      </c>
    </row>
    <row r="177" spans="4:140" x14ac:dyDescent="0.25">
      <c r="D177" s="43" t="str">
        <f t="shared" si="18"/>
        <v>INFINITE 54.001 a 5.000</v>
      </c>
      <c r="E177" s="44" t="s">
        <v>100</v>
      </c>
      <c r="F177" s="44" t="s">
        <v>70</v>
      </c>
      <c r="G177" s="45">
        <v>11.72</v>
      </c>
      <c r="H177" s="45">
        <v>11.97</v>
      </c>
      <c r="I177" s="45">
        <v>12.22</v>
      </c>
      <c r="J177" s="45">
        <v>12.47</v>
      </c>
      <c r="K177" s="45">
        <v>19.38</v>
      </c>
      <c r="L177" s="45">
        <v>19.579999999999998</v>
      </c>
      <c r="M177" s="45">
        <v>19.78</v>
      </c>
      <c r="N177" s="45">
        <v>19.98</v>
      </c>
      <c r="O177" s="45">
        <v>34.369999999999997</v>
      </c>
      <c r="P177" s="45">
        <v>46.4</v>
      </c>
      <c r="Q177" s="45">
        <v>65.3</v>
      </c>
      <c r="R177" s="45">
        <v>79.05</v>
      </c>
      <c r="S177" s="45">
        <v>49.28</v>
      </c>
      <c r="T177" s="45">
        <v>59.96</v>
      </c>
      <c r="U177" s="45">
        <v>76.13</v>
      </c>
      <c r="V177" s="45">
        <v>88.56</v>
      </c>
      <c r="W177" s="45">
        <v>58.67</v>
      </c>
      <c r="X177" s="45">
        <v>71.39</v>
      </c>
      <c r="Y177" s="45">
        <v>90.63</v>
      </c>
      <c r="Z177" s="45">
        <v>105.43</v>
      </c>
      <c r="AB177" s="43" t="str">
        <f t="shared" si="19"/>
        <v>INFINITE 64.001 a 5.000</v>
      </c>
      <c r="AC177" s="44" t="s">
        <v>104</v>
      </c>
      <c r="AD177" s="44" t="s">
        <v>70</v>
      </c>
      <c r="AE177" s="45">
        <v>16.739999999999998</v>
      </c>
      <c r="AF177" s="45">
        <v>17.440000000000001</v>
      </c>
      <c r="AG177" s="45">
        <v>17.62</v>
      </c>
      <c r="AH177" s="45">
        <v>17.79</v>
      </c>
      <c r="AI177" s="45">
        <v>20.79</v>
      </c>
      <c r="AJ177" s="45">
        <v>23.29</v>
      </c>
      <c r="AK177" s="45">
        <v>26</v>
      </c>
      <c r="AL177" s="45">
        <v>31.18</v>
      </c>
      <c r="AM177" s="45">
        <v>25.91</v>
      </c>
      <c r="AN177" s="45">
        <v>29.52</v>
      </c>
      <c r="AO177" s="45">
        <v>41.35</v>
      </c>
      <c r="AP177" s="45">
        <v>53.12</v>
      </c>
      <c r="AQ177" s="45">
        <v>30.13</v>
      </c>
      <c r="AR177" s="45">
        <v>34.33</v>
      </c>
      <c r="AS177" s="45">
        <v>48.08</v>
      </c>
      <c r="AT177" s="45">
        <v>61.77</v>
      </c>
      <c r="BP177" s="43" t="str">
        <f t="shared" si="20"/>
        <v>INFINITE 54.001 a 5.000</v>
      </c>
      <c r="BQ177" s="44" t="s">
        <v>100</v>
      </c>
      <c r="BR177" s="44" t="s">
        <v>70</v>
      </c>
      <c r="BS177" s="45">
        <v>38.65</v>
      </c>
      <c r="BT177" s="45">
        <v>39.47</v>
      </c>
      <c r="BU177" s="45">
        <v>40.299999999999997</v>
      </c>
      <c r="BV177" s="45">
        <v>41.12</v>
      </c>
      <c r="BW177" s="45">
        <v>44.71</v>
      </c>
      <c r="BX177" s="45">
        <v>45.17</v>
      </c>
      <c r="BY177" s="45">
        <v>45.62</v>
      </c>
      <c r="BZ177" s="45">
        <v>46.08</v>
      </c>
      <c r="CA177" s="45">
        <v>84.16</v>
      </c>
      <c r="CB177" s="45">
        <v>126.14</v>
      </c>
      <c r="CC177" s="45">
        <v>154.38</v>
      </c>
      <c r="CD177" s="45">
        <v>182.62</v>
      </c>
      <c r="CE177" s="45">
        <v>102.59</v>
      </c>
      <c r="CF177" s="45">
        <v>146.03</v>
      </c>
      <c r="CG177" s="45">
        <v>173.92</v>
      </c>
      <c r="CH177" s="45">
        <v>201.81</v>
      </c>
      <c r="CI177" s="45">
        <v>122.13</v>
      </c>
      <c r="CJ177" s="45">
        <v>173.84</v>
      </c>
      <c r="CK177" s="45">
        <v>207.05</v>
      </c>
      <c r="CL177" s="45">
        <v>240.25</v>
      </c>
      <c r="CZ177" s="43" t="str">
        <f t="shared" si="21"/>
        <v>INFINITE 63.001 a 4.000</v>
      </c>
      <c r="DA177" s="44" t="s">
        <v>104</v>
      </c>
      <c r="DB177" s="46" t="s">
        <v>68</v>
      </c>
      <c r="DC177" s="45">
        <v>18.809999999999999</v>
      </c>
      <c r="DD177" s="45">
        <v>19.2</v>
      </c>
      <c r="DE177" s="45">
        <v>19.600000000000001</v>
      </c>
      <c r="DG177" s="43" t="str">
        <f t="shared" si="22"/>
        <v>INFINITE 3Coleta Programada4209-9Mais de 10</v>
      </c>
      <c r="DH177" s="43" t="s">
        <v>94</v>
      </c>
      <c r="DI177" s="71" t="s">
        <v>64</v>
      </c>
      <c r="DJ177" s="68" t="s">
        <v>65</v>
      </c>
      <c r="DK177" s="59" t="s">
        <v>52</v>
      </c>
      <c r="DL177" s="22">
        <v>0</v>
      </c>
      <c r="DR177" s="43" t="str">
        <f t="shared" si="23"/>
        <v>INFINITE 54.001 a 5.000</v>
      </c>
      <c r="DS177" s="44" t="s">
        <v>100</v>
      </c>
      <c r="DT177" s="44" t="s">
        <v>70</v>
      </c>
      <c r="DU177" s="45">
        <v>12.75</v>
      </c>
      <c r="DV177" s="45">
        <v>13.02</v>
      </c>
      <c r="DW177" s="45">
        <v>13.3</v>
      </c>
      <c r="DX177" s="45">
        <v>13.57</v>
      </c>
      <c r="DY177" s="45">
        <v>20.11</v>
      </c>
      <c r="DZ177" s="45">
        <v>20.32</v>
      </c>
      <c r="EA177" s="45">
        <v>20.53</v>
      </c>
      <c r="EB177" s="45">
        <v>20.74</v>
      </c>
      <c r="EC177" s="45">
        <v>34.950000000000003</v>
      </c>
      <c r="ED177" s="45">
        <v>46.52</v>
      </c>
      <c r="EE177" s="45">
        <v>65.459999999999994</v>
      </c>
      <c r="EF177" s="45">
        <v>79.38</v>
      </c>
      <c r="EG177" s="45">
        <v>59.44</v>
      </c>
      <c r="EH177" s="45">
        <v>71.62</v>
      </c>
      <c r="EI177" s="45">
        <v>90.86</v>
      </c>
      <c r="EJ177" s="45">
        <v>105.84</v>
      </c>
    </row>
    <row r="178" spans="4:140" x14ac:dyDescent="0.25">
      <c r="D178" s="43" t="str">
        <f t="shared" si="18"/>
        <v>INFINITE 55.001 a 6.000</v>
      </c>
      <c r="E178" s="44" t="s">
        <v>100</v>
      </c>
      <c r="F178" s="44" t="s">
        <v>76</v>
      </c>
      <c r="G178" s="45">
        <v>12.45</v>
      </c>
      <c r="H178" s="45">
        <v>12.72</v>
      </c>
      <c r="I178" s="45">
        <v>12.99</v>
      </c>
      <c r="J178" s="45">
        <v>13.25</v>
      </c>
      <c r="K178" s="45">
        <v>20.93</v>
      </c>
      <c r="L178" s="45">
        <v>21.15</v>
      </c>
      <c r="M178" s="45">
        <v>21.36</v>
      </c>
      <c r="N178" s="45">
        <v>21.58</v>
      </c>
      <c r="O178" s="45">
        <v>37.68</v>
      </c>
      <c r="P178" s="45">
        <v>50.86</v>
      </c>
      <c r="Q178" s="45">
        <v>71.59</v>
      </c>
      <c r="R178" s="45">
        <v>86.66</v>
      </c>
      <c r="S178" s="45">
        <v>52.05</v>
      </c>
      <c r="T178" s="45">
        <v>63.72</v>
      </c>
      <c r="U178" s="45">
        <v>81.42</v>
      </c>
      <c r="V178" s="45">
        <v>94.96</v>
      </c>
      <c r="W178" s="45">
        <v>61.97</v>
      </c>
      <c r="X178" s="45">
        <v>75.86</v>
      </c>
      <c r="Y178" s="45">
        <v>96.92</v>
      </c>
      <c r="Z178" s="45">
        <v>113.05</v>
      </c>
      <c r="AB178" s="43" t="str">
        <f t="shared" si="19"/>
        <v>INFINITE 65.001 a 6.000</v>
      </c>
      <c r="AC178" s="44" t="s">
        <v>104</v>
      </c>
      <c r="AD178" s="44" t="s">
        <v>76</v>
      </c>
      <c r="AE178" s="45">
        <v>17.66</v>
      </c>
      <c r="AF178" s="45">
        <v>18.399999999999999</v>
      </c>
      <c r="AG178" s="45">
        <v>18.59</v>
      </c>
      <c r="AH178" s="45">
        <v>18.78</v>
      </c>
      <c r="AI178" s="45">
        <v>23.02</v>
      </c>
      <c r="AJ178" s="45">
        <v>26.48</v>
      </c>
      <c r="AK178" s="45">
        <v>30.22</v>
      </c>
      <c r="AL178" s="45">
        <v>37.42</v>
      </c>
      <c r="AM178" s="45">
        <v>30.03</v>
      </c>
      <c r="AN178" s="45">
        <v>34.47</v>
      </c>
      <c r="AO178" s="45">
        <v>47.18</v>
      </c>
      <c r="AP178" s="45">
        <v>60.67</v>
      </c>
      <c r="AQ178" s="45">
        <v>34.92</v>
      </c>
      <c r="AR178" s="45">
        <v>40.08</v>
      </c>
      <c r="AS178" s="45">
        <v>54.86</v>
      </c>
      <c r="AT178" s="45">
        <v>70.55</v>
      </c>
      <c r="BP178" s="43" t="str">
        <f t="shared" si="20"/>
        <v>INFINITE 55.001 a 6.000</v>
      </c>
      <c r="BQ178" s="44" t="s">
        <v>100</v>
      </c>
      <c r="BR178" s="44" t="s">
        <v>76</v>
      </c>
      <c r="BS178" s="45">
        <v>41.34</v>
      </c>
      <c r="BT178" s="45">
        <v>42.23</v>
      </c>
      <c r="BU178" s="45">
        <v>43.11</v>
      </c>
      <c r="BV178" s="45">
        <v>43.98</v>
      </c>
      <c r="BW178" s="45">
        <v>48.31</v>
      </c>
      <c r="BX178" s="45">
        <v>48.81</v>
      </c>
      <c r="BY178" s="45">
        <v>49.31</v>
      </c>
      <c r="BZ178" s="45">
        <v>49.81</v>
      </c>
      <c r="CA178" s="45">
        <v>93.5</v>
      </c>
      <c r="CB178" s="45">
        <v>140.55000000000001</v>
      </c>
      <c r="CC178" s="45">
        <v>171.99</v>
      </c>
      <c r="CD178" s="45">
        <v>203.43</v>
      </c>
      <c r="CE178" s="45">
        <v>114.05</v>
      </c>
      <c r="CF178" s="45">
        <v>164.54</v>
      </c>
      <c r="CG178" s="45">
        <v>196.56</v>
      </c>
      <c r="CH178" s="45">
        <v>228.58</v>
      </c>
      <c r="CI178" s="45">
        <v>135.78</v>
      </c>
      <c r="CJ178" s="45">
        <v>195.88</v>
      </c>
      <c r="CK178" s="45">
        <v>234</v>
      </c>
      <c r="CL178" s="45">
        <v>272.12</v>
      </c>
      <c r="CZ178" s="43" t="str">
        <f t="shared" si="21"/>
        <v>INFINITE 64.001 a 5.000</v>
      </c>
      <c r="DA178" s="44" t="s">
        <v>104</v>
      </c>
      <c r="DB178" s="46" t="s">
        <v>70</v>
      </c>
      <c r="DC178" s="45">
        <v>20.71</v>
      </c>
      <c r="DD178" s="45">
        <v>21.14</v>
      </c>
      <c r="DE178" s="45">
        <v>21.58</v>
      </c>
      <c r="DG178" s="43" t="str">
        <f t="shared" si="22"/>
        <v>INFINITE 3Coleta no mesmo dia4210-211 a 20</v>
      </c>
      <c r="DH178" s="43" t="s">
        <v>94</v>
      </c>
      <c r="DI178" s="70" t="s">
        <v>71</v>
      </c>
      <c r="DJ178" s="69" t="s">
        <v>72</v>
      </c>
      <c r="DK178" s="61" t="s">
        <v>73</v>
      </c>
      <c r="DL178" s="25" t="s">
        <v>74</v>
      </c>
      <c r="DR178" s="43" t="str">
        <f t="shared" si="23"/>
        <v>INFINITE 55.001 a 6.000</v>
      </c>
      <c r="DS178" s="44" t="s">
        <v>100</v>
      </c>
      <c r="DT178" s="44" t="s">
        <v>76</v>
      </c>
      <c r="DU178" s="45">
        <v>12.06</v>
      </c>
      <c r="DV178" s="45">
        <v>12.33</v>
      </c>
      <c r="DW178" s="45">
        <v>12.58</v>
      </c>
      <c r="DX178" s="45">
        <v>12.84</v>
      </c>
      <c r="DY178" s="45">
        <v>20.64</v>
      </c>
      <c r="DZ178" s="45">
        <v>20.86</v>
      </c>
      <c r="EA178" s="45">
        <v>21.08</v>
      </c>
      <c r="EB178" s="45">
        <v>21.29</v>
      </c>
      <c r="EC178" s="45">
        <v>37.46</v>
      </c>
      <c r="ED178" s="45">
        <v>50.82</v>
      </c>
      <c r="EE178" s="45">
        <v>71.53</v>
      </c>
      <c r="EF178" s="45">
        <v>86.53</v>
      </c>
      <c r="EG178" s="45">
        <v>61.69</v>
      </c>
      <c r="EH178" s="45">
        <v>75.77</v>
      </c>
      <c r="EI178" s="45">
        <v>96.84</v>
      </c>
      <c r="EJ178" s="45">
        <v>112.9</v>
      </c>
    </row>
    <row r="179" spans="4:140" x14ac:dyDescent="0.25">
      <c r="D179" s="43" t="str">
        <f t="shared" si="18"/>
        <v>INFINITE 56.001 a 7.000</v>
      </c>
      <c r="E179" s="44" t="s">
        <v>100</v>
      </c>
      <c r="F179" s="44" t="s">
        <v>82</v>
      </c>
      <c r="G179" s="45">
        <v>13.24</v>
      </c>
      <c r="H179" s="45">
        <v>13.53</v>
      </c>
      <c r="I179" s="45">
        <v>13.81</v>
      </c>
      <c r="J179" s="45">
        <v>14.09</v>
      </c>
      <c r="K179" s="45">
        <v>22.41</v>
      </c>
      <c r="L179" s="45">
        <v>22.65</v>
      </c>
      <c r="M179" s="45">
        <v>22.88</v>
      </c>
      <c r="N179" s="45">
        <v>23.11</v>
      </c>
      <c r="O179" s="45">
        <v>41.59</v>
      </c>
      <c r="P179" s="45">
        <v>56.14</v>
      </c>
      <c r="Q179" s="45">
        <v>79.010000000000005</v>
      </c>
      <c r="R179" s="45">
        <v>95.64</v>
      </c>
      <c r="S179" s="45">
        <v>55.34</v>
      </c>
      <c r="T179" s="45">
        <v>68.150000000000006</v>
      </c>
      <c r="U179" s="45">
        <v>87.65</v>
      </c>
      <c r="V179" s="45">
        <v>102.49</v>
      </c>
      <c r="W179" s="45">
        <v>65.89</v>
      </c>
      <c r="X179" s="45">
        <v>81.13</v>
      </c>
      <c r="Y179" s="45">
        <v>104.34</v>
      </c>
      <c r="Z179" s="45">
        <v>122.02</v>
      </c>
      <c r="AB179" s="43" t="str">
        <f t="shared" si="19"/>
        <v>INFINITE 66.001 a 7.000</v>
      </c>
      <c r="AC179" s="44" t="s">
        <v>104</v>
      </c>
      <c r="AD179" s="44" t="s">
        <v>82</v>
      </c>
      <c r="AE179" s="45">
        <v>18.64</v>
      </c>
      <c r="AF179" s="45">
        <v>19.440000000000001</v>
      </c>
      <c r="AG179" s="45">
        <v>19.64</v>
      </c>
      <c r="AH179" s="45">
        <v>19.829999999999998</v>
      </c>
      <c r="AI179" s="45">
        <v>25.42</v>
      </c>
      <c r="AJ179" s="45">
        <v>29.24</v>
      </c>
      <c r="AK179" s="45">
        <v>33.369999999999997</v>
      </c>
      <c r="AL179" s="45">
        <v>41.31</v>
      </c>
      <c r="AM179" s="45">
        <v>32.1</v>
      </c>
      <c r="AN179" s="45">
        <v>36.83</v>
      </c>
      <c r="AO179" s="45">
        <v>49.89</v>
      </c>
      <c r="AP179" s="45">
        <v>64.02</v>
      </c>
      <c r="AQ179" s="45">
        <v>37.32</v>
      </c>
      <c r="AR179" s="45">
        <v>42.83</v>
      </c>
      <c r="AS179" s="45">
        <v>58.01</v>
      </c>
      <c r="AT179" s="45">
        <v>74.44</v>
      </c>
      <c r="BP179" s="43" t="str">
        <f t="shared" si="20"/>
        <v>INFINITE 56.001 a 7.000</v>
      </c>
      <c r="BQ179" s="44" t="s">
        <v>100</v>
      </c>
      <c r="BR179" s="44" t="s">
        <v>82</v>
      </c>
      <c r="BS179" s="45">
        <v>44.58</v>
      </c>
      <c r="BT179" s="45">
        <v>45.53</v>
      </c>
      <c r="BU179" s="45">
        <v>46.47</v>
      </c>
      <c r="BV179" s="45">
        <v>47.42</v>
      </c>
      <c r="BW179" s="45">
        <v>51.36</v>
      </c>
      <c r="BX179" s="45">
        <v>51.9</v>
      </c>
      <c r="BY179" s="45">
        <v>52.42</v>
      </c>
      <c r="BZ179" s="45">
        <v>52.96</v>
      </c>
      <c r="CA179" s="45">
        <v>102.85</v>
      </c>
      <c r="CB179" s="45">
        <v>154.66999999999999</v>
      </c>
      <c r="CC179" s="45">
        <v>189.3</v>
      </c>
      <c r="CD179" s="45">
        <v>223.93</v>
      </c>
      <c r="CE179" s="45">
        <v>125.43</v>
      </c>
      <c r="CF179" s="45">
        <v>182.66</v>
      </c>
      <c r="CG179" s="45">
        <v>218.84</v>
      </c>
      <c r="CH179" s="45">
        <v>255.03</v>
      </c>
      <c r="CI179" s="45">
        <v>149.32</v>
      </c>
      <c r="CJ179" s="45">
        <v>217.45</v>
      </c>
      <c r="CK179" s="45">
        <v>260.52999999999997</v>
      </c>
      <c r="CL179" s="45">
        <v>303.61</v>
      </c>
      <c r="CZ179" s="43" t="str">
        <f t="shared" si="21"/>
        <v>INFINITE 65.001 a 6.000</v>
      </c>
      <c r="DA179" s="44" t="s">
        <v>104</v>
      </c>
      <c r="DB179" s="46" t="s">
        <v>76</v>
      </c>
      <c r="DC179" s="45">
        <v>24.13</v>
      </c>
      <c r="DD179" s="45">
        <v>24.62</v>
      </c>
      <c r="DE179" s="45">
        <v>25.15</v>
      </c>
      <c r="DG179" s="43" t="str">
        <f t="shared" si="22"/>
        <v>INFINITE 3Coleta no mesmo dia4210-221 a 30</v>
      </c>
      <c r="DH179" s="43" t="s">
        <v>94</v>
      </c>
      <c r="DI179" s="70" t="s">
        <v>71</v>
      </c>
      <c r="DJ179" s="69" t="s">
        <v>72</v>
      </c>
      <c r="DK179" s="59" t="s">
        <v>77</v>
      </c>
      <c r="DL179" s="22" t="s">
        <v>78</v>
      </c>
      <c r="DR179" s="43" t="str">
        <f t="shared" si="23"/>
        <v>INFINITE 56.001 a 7.000</v>
      </c>
      <c r="DS179" s="44" t="s">
        <v>100</v>
      </c>
      <c r="DT179" s="44" t="s">
        <v>82</v>
      </c>
      <c r="DU179" s="45">
        <v>12.81</v>
      </c>
      <c r="DV179" s="45">
        <v>13.09</v>
      </c>
      <c r="DW179" s="45">
        <v>13.36</v>
      </c>
      <c r="DX179" s="45">
        <v>13.63</v>
      </c>
      <c r="DY179" s="45">
        <v>22.11</v>
      </c>
      <c r="DZ179" s="45">
        <v>22.33</v>
      </c>
      <c r="EA179" s="45">
        <v>22.56</v>
      </c>
      <c r="EB179" s="45">
        <v>22.78</v>
      </c>
      <c r="EC179" s="45">
        <v>41.33</v>
      </c>
      <c r="ED179" s="45">
        <v>56.08</v>
      </c>
      <c r="EE179" s="45">
        <v>78.94</v>
      </c>
      <c r="EF179" s="45">
        <v>95.49</v>
      </c>
      <c r="EG179" s="45">
        <v>65.569999999999993</v>
      </c>
      <c r="EH179" s="45">
        <v>81.03</v>
      </c>
      <c r="EI179" s="45">
        <v>104.24</v>
      </c>
      <c r="EJ179" s="45">
        <v>121.85</v>
      </c>
    </row>
    <row r="180" spans="4:140" x14ac:dyDescent="0.25">
      <c r="D180" s="43" t="str">
        <f t="shared" si="18"/>
        <v>INFINITE 57.001 a 8.000</v>
      </c>
      <c r="E180" s="44" t="s">
        <v>100</v>
      </c>
      <c r="F180" s="44" t="s">
        <v>86</v>
      </c>
      <c r="G180" s="45">
        <v>14</v>
      </c>
      <c r="H180" s="45">
        <v>14.29</v>
      </c>
      <c r="I180" s="45">
        <v>14.59</v>
      </c>
      <c r="J180" s="45">
        <v>14.89</v>
      </c>
      <c r="K180" s="45">
        <v>23.98</v>
      </c>
      <c r="L180" s="45">
        <v>24.24</v>
      </c>
      <c r="M180" s="45">
        <v>24.47</v>
      </c>
      <c r="N180" s="45">
        <v>24.72</v>
      </c>
      <c r="O180" s="45">
        <v>45.55</v>
      </c>
      <c r="P180" s="45">
        <v>61.5</v>
      </c>
      <c r="Q180" s="45">
        <v>86.57</v>
      </c>
      <c r="R180" s="45">
        <v>104.78</v>
      </c>
      <c r="S180" s="45">
        <v>61.6</v>
      </c>
      <c r="T180" s="45">
        <v>75.56</v>
      </c>
      <c r="U180" s="45">
        <v>96.91</v>
      </c>
      <c r="V180" s="45">
        <v>113.09</v>
      </c>
      <c r="W180" s="45">
        <v>73.33</v>
      </c>
      <c r="X180" s="45">
        <v>89.95</v>
      </c>
      <c r="Y180" s="45">
        <v>115.36</v>
      </c>
      <c r="Z180" s="45">
        <v>134.63</v>
      </c>
      <c r="AB180" s="43" t="str">
        <f t="shared" si="19"/>
        <v>INFINITE 67.001 a 8.000</v>
      </c>
      <c r="AC180" s="44" t="s">
        <v>104</v>
      </c>
      <c r="AD180" s="44" t="s">
        <v>86</v>
      </c>
      <c r="AE180" s="45">
        <v>19.59</v>
      </c>
      <c r="AF180" s="45">
        <v>20.43</v>
      </c>
      <c r="AG180" s="45">
        <v>20.63</v>
      </c>
      <c r="AH180" s="45">
        <v>20.85</v>
      </c>
      <c r="AI180" s="45">
        <v>27.69</v>
      </c>
      <c r="AJ180" s="45">
        <v>31.85</v>
      </c>
      <c r="AK180" s="45">
        <v>36.340000000000003</v>
      </c>
      <c r="AL180" s="45">
        <v>45</v>
      </c>
      <c r="AM180" s="45">
        <v>41.35</v>
      </c>
      <c r="AN180" s="45">
        <v>46.39</v>
      </c>
      <c r="AO180" s="45">
        <v>59.76</v>
      </c>
      <c r="AP180" s="45">
        <v>74.510000000000005</v>
      </c>
      <c r="AQ180" s="45">
        <v>48.08</v>
      </c>
      <c r="AR180" s="45">
        <v>53.94</v>
      </c>
      <c r="AS180" s="45">
        <v>69.489999999999995</v>
      </c>
      <c r="AT180" s="45">
        <v>86.64</v>
      </c>
      <c r="BP180" s="43" t="str">
        <f t="shared" si="20"/>
        <v>INFINITE 57.001 a 8.000</v>
      </c>
      <c r="BQ180" s="44" t="s">
        <v>100</v>
      </c>
      <c r="BR180" s="44" t="s">
        <v>86</v>
      </c>
      <c r="BS180" s="45">
        <v>47.26</v>
      </c>
      <c r="BT180" s="45">
        <v>48.27</v>
      </c>
      <c r="BU180" s="45">
        <v>49.27</v>
      </c>
      <c r="BV180" s="45">
        <v>50.28</v>
      </c>
      <c r="BW180" s="45">
        <v>54.97</v>
      </c>
      <c r="BX180" s="45">
        <v>55.54</v>
      </c>
      <c r="BY180" s="45">
        <v>56.11</v>
      </c>
      <c r="BZ180" s="45">
        <v>56.68</v>
      </c>
      <c r="CA180" s="45">
        <v>112.21</v>
      </c>
      <c r="CB180" s="45">
        <v>168.5</v>
      </c>
      <c r="CC180" s="45">
        <v>206.57</v>
      </c>
      <c r="CD180" s="45">
        <v>244.64</v>
      </c>
      <c r="CE180" s="45">
        <v>136.81</v>
      </c>
      <c r="CF180" s="45">
        <v>201.89</v>
      </c>
      <c r="CG180" s="45">
        <v>241.76</v>
      </c>
      <c r="CH180" s="45">
        <v>281.64</v>
      </c>
      <c r="CI180" s="45">
        <v>162.87</v>
      </c>
      <c r="CJ180" s="45">
        <v>240.35</v>
      </c>
      <c r="CK180" s="45">
        <v>287.81</v>
      </c>
      <c r="CL180" s="45">
        <v>335.28</v>
      </c>
      <c r="CZ180" s="43" t="str">
        <f t="shared" si="21"/>
        <v>INFINITE 66.001 a 7.000</v>
      </c>
      <c r="DA180" s="44" t="s">
        <v>104</v>
      </c>
      <c r="DB180" s="46" t="s">
        <v>82</v>
      </c>
      <c r="DC180" s="45">
        <v>28.69</v>
      </c>
      <c r="DD180" s="45">
        <v>29.28</v>
      </c>
      <c r="DE180" s="45">
        <v>29.9</v>
      </c>
      <c r="DG180" s="43" t="str">
        <f t="shared" si="22"/>
        <v>INFINITE 3Coleta no mesmo dia4210-231 a 40</v>
      </c>
      <c r="DH180" s="43" t="s">
        <v>94</v>
      </c>
      <c r="DI180" s="70" t="s">
        <v>71</v>
      </c>
      <c r="DJ180" s="69" t="s">
        <v>72</v>
      </c>
      <c r="DK180" s="61" t="s">
        <v>83</v>
      </c>
      <c r="DL180" s="25" t="s">
        <v>78</v>
      </c>
      <c r="DR180" s="43" t="str">
        <f t="shared" si="23"/>
        <v>INFINITE 57.001 a 8.000</v>
      </c>
      <c r="DS180" s="44" t="s">
        <v>100</v>
      </c>
      <c r="DT180" s="44" t="s">
        <v>86</v>
      </c>
      <c r="DU180" s="45">
        <v>13.6</v>
      </c>
      <c r="DV180" s="45">
        <v>13.89</v>
      </c>
      <c r="DW180" s="45">
        <v>14.18</v>
      </c>
      <c r="DX180" s="45">
        <v>14.47</v>
      </c>
      <c r="DY180" s="45">
        <v>23.69</v>
      </c>
      <c r="DZ180" s="45">
        <v>23.94</v>
      </c>
      <c r="EA180" s="45">
        <v>24.17</v>
      </c>
      <c r="EB180" s="45">
        <v>24.42</v>
      </c>
      <c r="EC180" s="45">
        <v>45.3</v>
      </c>
      <c r="ED180" s="45">
        <v>61.46</v>
      </c>
      <c r="EE180" s="45">
        <v>86.5</v>
      </c>
      <c r="EF180" s="45">
        <v>104.64</v>
      </c>
      <c r="EG180" s="45">
        <v>73.02</v>
      </c>
      <c r="EH180" s="45">
        <v>89.86</v>
      </c>
      <c r="EI180" s="45">
        <v>115.26</v>
      </c>
      <c r="EJ180" s="45">
        <v>134.46</v>
      </c>
    </row>
    <row r="181" spans="4:140" x14ac:dyDescent="0.25">
      <c r="D181" s="43" t="str">
        <f t="shared" si="18"/>
        <v>INFINITE 58.001 a 9.000</v>
      </c>
      <c r="E181" s="44" t="s">
        <v>100</v>
      </c>
      <c r="F181" s="44" t="s">
        <v>91</v>
      </c>
      <c r="G181" s="45">
        <v>14.45</v>
      </c>
      <c r="H181" s="45">
        <v>14.76</v>
      </c>
      <c r="I181" s="45">
        <v>15.07</v>
      </c>
      <c r="J181" s="45">
        <v>15.37</v>
      </c>
      <c r="K181" s="45">
        <v>25.55</v>
      </c>
      <c r="L181" s="45">
        <v>25.8</v>
      </c>
      <c r="M181" s="45">
        <v>26.07</v>
      </c>
      <c r="N181" s="45">
        <v>26.33</v>
      </c>
      <c r="O181" s="45">
        <v>49.52</v>
      </c>
      <c r="P181" s="45">
        <v>66.84</v>
      </c>
      <c r="Q181" s="45">
        <v>94.09</v>
      </c>
      <c r="R181" s="45">
        <v>113.9</v>
      </c>
      <c r="S181" s="45">
        <v>64.92</v>
      </c>
      <c r="T181" s="45">
        <v>80.08</v>
      </c>
      <c r="U181" s="45">
        <v>103.24</v>
      </c>
      <c r="V181" s="45">
        <v>120.74</v>
      </c>
      <c r="W181" s="45">
        <v>77.28</v>
      </c>
      <c r="X181" s="45">
        <v>95.33</v>
      </c>
      <c r="Y181" s="45">
        <v>122.91</v>
      </c>
      <c r="Z181" s="45">
        <v>143.75</v>
      </c>
      <c r="AB181" s="43" t="str">
        <f t="shared" si="19"/>
        <v>INFINITE 68.001 a 9.000</v>
      </c>
      <c r="AC181" s="44" t="s">
        <v>104</v>
      </c>
      <c r="AD181" s="44" t="s">
        <v>91</v>
      </c>
      <c r="AE181" s="45">
        <v>20.170000000000002</v>
      </c>
      <c r="AF181" s="45">
        <v>21.03</v>
      </c>
      <c r="AG181" s="45">
        <v>21.24</v>
      </c>
      <c r="AH181" s="45">
        <v>21.46</v>
      </c>
      <c r="AI181" s="45">
        <v>29.06</v>
      </c>
      <c r="AJ181" s="45">
        <v>33.42</v>
      </c>
      <c r="AK181" s="45">
        <v>38.14</v>
      </c>
      <c r="AL181" s="45">
        <v>47.22</v>
      </c>
      <c r="AM181" s="45">
        <v>42.53</v>
      </c>
      <c r="AN181" s="45">
        <v>47.73</v>
      </c>
      <c r="AO181" s="45">
        <v>61.29</v>
      </c>
      <c r="AP181" s="45">
        <v>76.41</v>
      </c>
      <c r="AQ181" s="45">
        <v>49.45</v>
      </c>
      <c r="AR181" s="45">
        <v>55.5</v>
      </c>
      <c r="AS181" s="45">
        <v>71.27</v>
      </c>
      <c r="AT181" s="45">
        <v>88.85</v>
      </c>
      <c r="BP181" s="43" t="str">
        <f t="shared" si="20"/>
        <v>INFINITE 58.001 a 9.000</v>
      </c>
      <c r="BQ181" s="44" t="s">
        <v>100</v>
      </c>
      <c r="BR181" s="44" t="s">
        <v>91</v>
      </c>
      <c r="BS181" s="45">
        <v>51.48</v>
      </c>
      <c r="BT181" s="45">
        <v>52.58</v>
      </c>
      <c r="BU181" s="45">
        <v>53.67</v>
      </c>
      <c r="BV181" s="45">
        <v>54.77</v>
      </c>
      <c r="BW181" s="45">
        <v>59.24</v>
      </c>
      <c r="BX181" s="45">
        <v>59.84</v>
      </c>
      <c r="BY181" s="45">
        <v>60.45</v>
      </c>
      <c r="BZ181" s="45">
        <v>61.07</v>
      </c>
      <c r="CA181" s="45">
        <v>122.32</v>
      </c>
      <c r="CB181" s="45">
        <v>185.39</v>
      </c>
      <c r="CC181" s="45">
        <v>225.84</v>
      </c>
      <c r="CD181" s="45">
        <v>266.3</v>
      </c>
      <c r="CE181" s="45">
        <v>150.19999999999999</v>
      </c>
      <c r="CF181" s="45">
        <v>224.34</v>
      </c>
      <c r="CG181" s="45">
        <v>267.20999999999998</v>
      </c>
      <c r="CH181" s="45">
        <v>310.08999999999997</v>
      </c>
      <c r="CI181" s="45">
        <v>178.81</v>
      </c>
      <c r="CJ181" s="45">
        <v>267.07</v>
      </c>
      <c r="CK181" s="45">
        <v>318.11</v>
      </c>
      <c r="CL181" s="45">
        <v>369.16</v>
      </c>
      <c r="CZ181" s="43" t="str">
        <f t="shared" si="21"/>
        <v>INFINITE 67.001 a 8.000</v>
      </c>
      <c r="DA181" s="44" t="s">
        <v>104</v>
      </c>
      <c r="DB181" s="46" t="s">
        <v>86</v>
      </c>
      <c r="DC181" s="45">
        <v>37.049999999999997</v>
      </c>
      <c r="DD181" s="45">
        <v>37.81</v>
      </c>
      <c r="DE181" s="45">
        <v>38.61</v>
      </c>
      <c r="DG181" s="43" t="str">
        <f t="shared" si="22"/>
        <v>INFINITE 3Coleta no mesmo dia4210-241 a 50</v>
      </c>
      <c r="DH181" s="43" t="s">
        <v>94</v>
      </c>
      <c r="DI181" s="70" t="s">
        <v>71</v>
      </c>
      <c r="DJ181" s="69" t="s">
        <v>72</v>
      </c>
      <c r="DK181" s="59" t="s">
        <v>87</v>
      </c>
      <c r="DL181" s="22" t="s">
        <v>88</v>
      </c>
      <c r="DR181" s="43" t="str">
        <f t="shared" si="23"/>
        <v>INFINITE 58.001 a 9.000</v>
      </c>
      <c r="DS181" s="44" t="s">
        <v>100</v>
      </c>
      <c r="DT181" s="44" t="s">
        <v>91</v>
      </c>
      <c r="DU181" s="45">
        <v>13.97</v>
      </c>
      <c r="DV181" s="45">
        <v>14.27</v>
      </c>
      <c r="DW181" s="45">
        <v>14.57</v>
      </c>
      <c r="DX181" s="45">
        <v>14.86</v>
      </c>
      <c r="DY181" s="45">
        <v>25.19</v>
      </c>
      <c r="DZ181" s="45">
        <v>25.43</v>
      </c>
      <c r="EA181" s="45">
        <v>25.7</v>
      </c>
      <c r="EB181" s="45">
        <v>25.96</v>
      </c>
      <c r="EC181" s="45">
        <v>49.21</v>
      </c>
      <c r="ED181" s="45">
        <v>66.78</v>
      </c>
      <c r="EE181" s="45">
        <v>94</v>
      </c>
      <c r="EF181" s="45">
        <v>113.71</v>
      </c>
      <c r="EG181" s="45">
        <v>76.900000000000006</v>
      </c>
      <c r="EH181" s="45">
        <v>95.22</v>
      </c>
      <c r="EI181" s="45">
        <v>122.8</v>
      </c>
      <c r="EJ181" s="45">
        <v>143.55000000000001</v>
      </c>
    </row>
    <row r="182" spans="4:140" x14ac:dyDescent="0.25">
      <c r="D182" s="43" t="str">
        <f t="shared" si="18"/>
        <v>INFINITE 59.001 a 10.000</v>
      </c>
      <c r="E182" s="44" t="s">
        <v>100</v>
      </c>
      <c r="F182" s="44" t="s">
        <v>95</v>
      </c>
      <c r="G182" s="45">
        <v>14.78</v>
      </c>
      <c r="H182" s="45">
        <v>15.09</v>
      </c>
      <c r="I182" s="45">
        <v>15.4</v>
      </c>
      <c r="J182" s="45">
        <v>15.72</v>
      </c>
      <c r="K182" s="45">
        <v>27.26</v>
      </c>
      <c r="L182" s="45">
        <v>27.54</v>
      </c>
      <c r="M182" s="45">
        <v>27.82</v>
      </c>
      <c r="N182" s="45">
        <v>28.11</v>
      </c>
      <c r="O182" s="45">
        <v>53.5</v>
      </c>
      <c r="P182" s="45">
        <v>72.22</v>
      </c>
      <c r="Q182" s="45">
        <v>101.65</v>
      </c>
      <c r="R182" s="45">
        <v>123.06</v>
      </c>
      <c r="S182" s="45">
        <v>68.260000000000005</v>
      </c>
      <c r="T182" s="45">
        <v>84.58</v>
      </c>
      <c r="U182" s="45">
        <v>109.59</v>
      </c>
      <c r="V182" s="45">
        <v>128.44</v>
      </c>
      <c r="W182" s="45">
        <v>81.27</v>
      </c>
      <c r="X182" s="45">
        <v>100.69</v>
      </c>
      <c r="Y182" s="45">
        <v>130.46</v>
      </c>
      <c r="Z182" s="45">
        <v>152.9</v>
      </c>
      <c r="AB182" s="43" t="str">
        <f t="shared" si="19"/>
        <v>INFINITE 69.001 a 10.000</v>
      </c>
      <c r="AC182" s="44" t="s">
        <v>104</v>
      </c>
      <c r="AD182" s="44" t="s">
        <v>95</v>
      </c>
      <c r="AE182" s="45">
        <v>20.57</v>
      </c>
      <c r="AF182" s="45">
        <v>21.45</v>
      </c>
      <c r="AG182" s="45">
        <v>21.65</v>
      </c>
      <c r="AH182" s="45">
        <v>21.88</v>
      </c>
      <c r="AI182" s="45">
        <v>30.03</v>
      </c>
      <c r="AJ182" s="45">
        <v>34.54</v>
      </c>
      <c r="AK182" s="45">
        <v>39.42</v>
      </c>
      <c r="AL182" s="45">
        <v>48.81</v>
      </c>
      <c r="AM182" s="45">
        <v>43.36</v>
      </c>
      <c r="AN182" s="45">
        <v>48.7</v>
      </c>
      <c r="AO182" s="45">
        <v>62.39</v>
      </c>
      <c r="AP182" s="45">
        <v>77.78</v>
      </c>
      <c r="AQ182" s="45">
        <v>50.42</v>
      </c>
      <c r="AR182" s="45">
        <v>56.63</v>
      </c>
      <c r="AS182" s="45">
        <v>72.55</v>
      </c>
      <c r="AT182" s="45">
        <v>90.44</v>
      </c>
      <c r="BP182" s="43" t="str">
        <f t="shared" si="20"/>
        <v>INFINITE 59.001 a 10.000</v>
      </c>
      <c r="BQ182" s="44" t="s">
        <v>100</v>
      </c>
      <c r="BR182" s="44" t="s">
        <v>95</v>
      </c>
      <c r="BS182" s="45">
        <v>55.6</v>
      </c>
      <c r="BT182" s="45">
        <v>56.79</v>
      </c>
      <c r="BU182" s="45">
        <v>57.97</v>
      </c>
      <c r="BV182" s="45">
        <v>59.15</v>
      </c>
      <c r="BW182" s="45">
        <v>63.39</v>
      </c>
      <c r="BX182" s="45">
        <v>64.05</v>
      </c>
      <c r="BY182" s="45">
        <v>64.709999999999994</v>
      </c>
      <c r="BZ182" s="45">
        <v>65.36</v>
      </c>
      <c r="CA182" s="45">
        <v>132.24</v>
      </c>
      <c r="CB182" s="45">
        <v>201.99</v>
      </c>
      <c r="CC182" s="45">
        <v>245.07</v>
      </c>
      <c r="CD182" s="45">
        <v>288.14999999999998</v>
      </c>
      <c r="CE182" s="45">
        <v>163.58000000000001</v>
      </c>
      <c r="CF182" s="45">
        <v>245.97</v>
      </c>
      <c r="CG182" s="45">
        <v>292.17</v>
      </c>
      <c r="CH182" s="45">
        <v>338.38</v>
      </c>
      <c r="CI182" s="45">
        <v>194.74</v>
      </c>
      <c r="CJ182" s="45">
        <v>292.82</v>
      </c>
      <c r="CK182" s="45">
        <v>347.83</v>
      </c>
      <c r="CL182" s="45">
        <v>402.83</v>
      </c>
      <c r="CZ182" s="43" t="str">
        <f t="shared" si="21"/>
        <v>INFINITE 68.001 a 9.000</v>
      </c>
      <c r="DA182" s="44" t="s">
        <v>104</v>
      </c>
      <c r="DB182" s="46" t="s">
        <v>91</v>
      </c>
      <c r="DC182" s="45">
        <v>47.88</v>
      </c>
      <c r="DD182" s="45">
        <v>48.87</v>
      </c>
      <c r="DE182" s="45">
        <v>49.89</v>
      </c>
      <c r="DG182" s="43" t="str">
        <f t="shared" si="22"/>
        <v>INFINITE 3Coleta no mesmo dia4210-251 a 60</v>
      </c>
      <c r="DH182" s="43" t="s">
        <v>94</v>
      </c>
      <c r="DI182" s="70" t="s">
        <v>71</v>
      </c>
      <c r="DJ182" s="69" t="s">
        <v>72</v>
      </c>
      <c r="DK182" s="61" t="s">
        <v>92</v>
      </c>
      <c r="DL182" s="25" t="s">
        <v>93</v>
      </c>
      <c r="DR182" s="43" t="str">
        <f t="shared" si="23"/>
        <v>INFINITE 59.001 a 10.000</v>
      </c>
      <c r="DS182" s="44" t="s">
        <v>100</v>
      </c>
      <c r="DT182" s="44" t="s">
        <v>95</v>
      </c>
      <c r="DU182" s="45">
        <v>14.23</v>
      </c>
      <c r="DV182" s="45">
        <v>14.54</v>
      </c>
      <c r="DW182" s="45">
        <v>14.83</v>
      </c>
      <c r="DX182" s="45">
        <v>15.14</v>
      </c>
      <c r="DY182" s="45">
        <v>26.83</v>
      </c>
      <c r="DZ182" s="45">
        <v>27.1</v>
      </c>
      <c r="EA182" s="45">
        <v>27.38</v>
      </c>
      <c r="EB182" s="45">
        <v>27.66</v>
      </c>
      <c r="EC182" s="45">
        <v>53.13</v>
      </c>
      <c r="ED182" s="45">
        <v>72.150000000000006</v>
      </c>
      <c r="EE182" s="45">
        <v>101.54</v>
      </c>
      <c r="EF182" s="45">
        <v>122.84</v>
      </c>
      <c r="EG182" s="45">
        <v>80.83</v>
      </c>
      <c r="EH182" s="45">
        <v>100.55</v>
      </c>
      <c r="EI182" s="45">
        <v>130.32</v>
      </c>
      <c r="EJ182" s="45">
        <v>152.65</v>
      </c>
    </row>
    <row r="183" spans="4:140" x14ac:dyDescent="0.25">
      <c r="D183" s="43" t="str">
        <f t="shared" si="18"/>
        <v>INFINITE 5Kg Adicional</v>
      </c>
      <c r="E183" s="44" t="s">
        <v>100</v>
      </c>
      <c r="F183" s="44" t="s">
        <v>63</v>
      </c>
      <c r="G183" s="45">
        <v>1.84</v>
      </c>
      <c r="H183" s="45">
        <v>1.87</v>
      </c>
      <c r="I183" s="45">
        <v>1.91</v>
      </c>
      <c r="J183" s="45">
        <v>1.94</v>
      </c>
      <c r="K183" s="45">
        <v>3.38</v>
      </c>
      <c r="L183" s="45">
        <v>3.41</v>
      </c>
      <c r="M183" s="45">
        <v>3.45</v>
      </c>
      <c r="N183" s="45">
        <v>3.48</v>
      </c>
      <c r="O183" s="45">
        <v>6.64</v>
      </c>
      <c r="P183" s="45">
        <v>8.9600000000000009</v>
      </c>
      <c r="Q183" s="45">
        <v>12.6</v>
      </c>
      <c r="R183" s="45">
        <v>15.27</v>
      </c>
      <c r="S183" s="45">
        <v>8.4700000000000006</v>
      </c>
      <c r="T183" s="45">
        <v>10.48</v>
      </c>
      <c r="U183" s="45">
        <v>13.6</v>
      </c>
      <c r="V183" s="45">
        <v>15.92</v>
      </c>
      <c r="W183" s="45">
        <v>10.08</v>
      </c>
      <c r="X183" s="45">
        <v>12.48</v>
      </c>
      <c r="Y183" s="45">
        <v>16.18</v>
      </c>
      <c r="Z183" s="45">
        <v>18.96</v>
      </c>
      <c r="AB183" s="43" t="str">
        <f t="shared" si="19"/>
        <v>INFINITE 6Kg Adicional</v>
      </c>
      <c r="AC183" s="44" t="s">
        <v>104</v>
      </c>
      <c r="AD183" s="44" t="s">
        <v>63</v>
      </c>
      <c r="AE183" s="45">
        <v>2.5499999999999998</v>
      </c>
      <c r="AF183" s="45">
        <v>2.66</v>
      </c>
      <c r="AG183" s="45">
        <v>2.68</v>
      </c>
      <c r="AH183" s="45">
        <v>2.72</v>
      </c>
      <c r="AI183" s="45">
        <v>3.72</v>
      </c>
      <c r="AJ183" s="45">
        <v>4.28</v>
      </c>
      <c r="AK183" s="45">
        <v>4.8899999999999997</v>
      </c>
      <c r="AL183" s="45">
        <v>6.05</v>
      </c>
      <c r="AM183" s="45">
        <v>5.38</v>
      </c>
      <c r="AN183" s="45">
        <v>6.05</v>
      </c>
      <c r="AO183" s="45">
        <v>7.74</v>
      </c>
      <c r="AP183" s="45">
        <v>9.64</v>
      </c>
      <c r="AQ183" s="45">
        <v>6.25</v>
      </c>
      <c r="AR183" s="45">
        <v>7.03</v>
      </c>
      <c r="AS183" s="45">
        <v>9</v>
      </c>
      <c r="AT183" s="45">
        <v>11.21</v>
      </c>
      <c r="BP183" s="43" t="str">
        <f t="shared" si="20"/>
        <v>INFINITE 5Kg Adicional</v>
      </c>
      <c r="BQ183" s="44" t="s">
        <v>100</v>
      </c>
      <c r="BR183" s="44" t="s">
        <v>63</v>
      </c>
      <c r="BS183" s="45">
        <v>5.65</v>
      </c>
      <c r="BT183" s="45">
        <v>5.77</v>
      </c>
      <c r="BU183" s="45">
        <v>5.89</v>
      </c>
      <c r="BV183" s="45">
        <v>6.01</v>
      </c>
      <c r="BW183" s="45">
        <v>6.39</v>
      </c>
      <c r="BX183" s="45">
        <v>6.45</v>
      </c>
      <c r="BY183" s="45">
        <v>6.52</v>
      </c>
      <c r="BZ183" s="45">
        <v>6.58</v>
      </c>
      <c r="CA183" s="45">
        <v>13.07</v>
      </c>
      <c r="CB183" s="45">
        <v>20.04</v>
      </c>
      <c r="CC183" s="45">
        <v>24.28</v>
      </c>
      <c r="CD183" s="45">
        <v>28.53</v>
      </c>
      <c r="CE183" s="45">
        <v>16.350000000000001</v>
      </c>
      <c r="CF183" s="45">
        <v>24.53</v>
      </c>
      <c r="CG183" s="45">
        <v>29.01</v>
      </c>
      <c r="CH183" s="45">
        <v>33.51</v>
      </c>
      <c r="CI183" s="45">
        <v>19.47</v>
      </c>
      <c r="CJ183" s="45">
        <v>29.2</v>
      </c>
      <c r="CK183" s="45">
        <v>34.54</v>
      </c>
      <c r="CL183" s="45">
        <v>39.880000000000003</v>
      </c>
      <c r="CZ183" s="43" t="str">
        <f t="shared" si="21"/>
        <v>INFINITE 69.001 a 10.000</v>
      </c>
      <c r="DA183" s="44" t="s">
        <v>104</v>
      </c>
      <c r="DB183" s="46" t="s">
        <v>95</v>
      </c>
      <c r="DC183" s="45">
        <v>61.18</v>
      </c>
      <c r="DD183" s="45">
        <v>62.44</v>
      </c>
      <c r="DE183" s="45">
        <v>63.75</v>
      </c>
      <c r="DG183" s="43" t="str">
        <f t="shared" si="22"/>
        <v>INFINITE 3Coleta no mesmo dia4210-261 a 70</v>
      </c>
      <c r="DH183" s="43" t="s">
        <v>94</v>
      </c>
      <c r="DI183" s="70" t="s">
        <v>71</v>
      </c>
      <c r="DJ183" s="69" t="s">
        <v>72</v>
      </c>
      <c r="DK183" s="59" t="s">
        <v>96</v>
      </c>
      <c r="DL183" s="22" t="s">
        <v>97</v>
      </c>
      <c r="DR183" s="43" t="str">
        <f t="shared" si="23"/>
        <v>INFINITE 5Kg Adicional</v>
      </c>
      <c r="DS183" s="44" t="s">
        <v>100</v>
      </c>
      <c r="DT183" s="44" t="s">
        <v>63</v>
      </c>
      <c r="DU183" s="45">
        <v>1.84</v>
      </c>
      <c r="DV183" s="45">
        <v>1.87</v>
      </c>
      <c r="DW183" s="45">
        <v>1.91</v>
      </c>
      <c r="DX183" s="45">
        <v>1.94</v>
      </c>
      <c r="DY183" s="45">
        <v>3.38</v>
      </c>
      <c r="DZ183" s="45">
        <v>3.41</v>
      </c>
      <c r="EA183" s="45">
        <v>3.45</v>
      </c>
      <c r="EB183" s="45">
        <v>3.48</v>
      </c>
      <c r="EC183" s="45">
        <v>6.64</v>
      </c>
      <c r="ED183" s="45">
        <v>8.9600000000000009</v>
      </c>
      <c r="EE183" s="45">
        <v>12.6</v>
      </c>
      <c r="EF183" s="45">
        <v>15.27</v>
      </c>
      <c r="EG183" s="45">
        <v>10.08</v>
      </c>
      <c r="EH183" s="45">
        <v>12.48</v>
      </c>
      <c r="EI183" s="45">
        <v>16.18</v>
      </c>
      <c r="EJ183" s="45">
        <v>18.96</v>
      </c>
    </row>
    <row r="184" spans="4:140" ht="15" x14ac:dyDescent="0.25">
      <c r="D184" s="43" t="str">
        <f t="shared" si="18"/>
        <v>Peso (g)</v>
      </c>
      <c r="F184" s="44" t="s">
        <v>32</v>
      </c>
      <c r="G184" s="45" t="s">
        <v>12</v>
      </c>
      <c r="H184" s="45" t="s">
        <v>13</v>
      </c>
      <c r="I184" s="45" t="s">
        <v>14</v>
      </c>
      <c r="J184" s="45" t="s">
        <v>15</v>
      </c>
      <c r="K184" s="45" t="s">
        <v>16</v>
      </c>
      <c r="L184" s="45" t="s">
        <v>17</v>
      </c>
      <c r="M184" s="45" t="s">
        <v>18</v>
      </c>
      <c r="N184" s="45" t="s">
        <v>19</v>
      </c>
      <c r="O184" s="45" t="s">
        <v>20</v>
      </c>
      <c r="P184" s="45" t="s">
        <v>21</v>
      </c>
      <c r="Q184" s="45" t="s">
        <v>22</v>
      </c>
      <c r="R184" s="45" t="s">
        <v>23</v>
      </c>
      <c r="S184" s="45" t="s">
        <v>24</v>
      </c>
      <c r="T184" s="45" t="s">
        <v>25</v>
      </c>
      <c r="U184" s="45" t="s">
        <v>26</v>
      </c>
      <c r="V184" s="45" t="s">
        <v>27</v>
      </c>
      <c r="W184" s="45" t="s">
        <v>28</v>
      </c>
      <c r="X184" s="45" t="s">
        <v>29</v>
      </c>
      <c r="Y184" s="45" t="s">
        <v>30</v>
      </c>
      <c r="Z184" s="45" t="s">
        <v>31</v>
      </c>
      <c r="AB184" s="43" t="str">
        <f t="shared" si="19"/>
        <v>Peso (g)</v>
      </c>
      <c r="AD184" s="44" t="s">
        <v>32</v>
      </c>
      <c r="AE184" s="45" t="s">
        <v>16</v>
      </c>
      <c r="AF184" s="45" t="s">
        <v>17</v>
      </c>
      <c r="AG184" s="45" t="s">
        <v>18</v>
      </c>
      <c r="AH184" s="45" t="s">
        <v>19</v>
      </c>
      <c r="AI184" s="45" t="s">
        <v>20</v>
      </c>
      <c r="AJ184" s="45" t="s">
        <v>21</v>
      </c>
      <c r="AK184" s="45" t="s">
        <v>22</v>
      </c>
      <c r="AL184" s="45" t="s">
        <v>23</v>
      </c>
      <c r="AM184" s="45" t="s">
        <v>24</v>
      </c>
      <c r="AN184" s="45" t="s">
        <v>25</v>
      </c>
      <c r="AO184" s="45" t="s">
        <v>26</v>
      </c>
      <c r="AP184" s="45" t="s">
        <v>27</v>
      </c>
      <c r="AQ184" s="45" t="s">
        <v>28</v>
      </c>
      <c r="AR184" s="45" t="s">
        <v>29</v>
      </c>
      <c r="AS184" s="45" t="s">
        <v>30</v>
      </c>
      <c r="AT184" s="45" t="s">
        <v>31</v>
      </c>
      <c r="BP184" s="43" t="str">
        <f t="shared" si="20"/>
        <v>Peso (g)</v>
      </c>
      <c r="BR184" s="44" t="s">
        <v>32</v>
      </c>
      <c r="BS184" s="45" t="s">
        <v>12</v>
      </c>
      <c r="BT184" s="45" t="s">
        <v>13</v>
      </c>
      <c r="BU184" s="45" t="s">
        <v>14</v>
      </c>
      <c r="BV184" s="45" t="s">
        <v>15</v>
      </c>
      <c r="BW184" s="45" t="s">
        <v>16</v>
      </c>
      <c r="BX184" s="45" t="s">
        <v>17</v>
      </c>
      <c r="BY184" s="45" t="s">
        <v>18</v>
      </c>
      <c r="BZ184" s="45" t="s">
        <v>19</v>
      </c>
      <c r="CA184" s="45" t="s">
        <v>20</v>
      </c>
      <c r="CB184" s="45" t="s">
        <v>21</v>
      </c>
      <c r="CC184" s="45" t="s">
        <v>22</v>
      </c>
      <c r="CD184" s="45" t="s">
        <v>23</v>
      </c>
      <c r="CE184" s="45" t="s">
        <v>24</v>
      </c>
      <c r="CF184" s="45" t="s">
        <v>25</v>
      </c>
      <c r="CG184" s="45" t="s">
        <v>26</v>
      </c>
      <c r="CH184" s="45" t="s">
        <v>27</v>
      </c>
      <c r="CI184" s="45" t="s">
        <v>28</v>
      </c>
      <c r="CJ184" s="45" t="s">
        <v>29</v>
      </c>
      <c r="CK184" s="45" t="s">
        <v>30</v>
      </c>
      <c r="CL184" s="45" t="s">
        <v>31</v>
      </c>
      <c r="CZ184" s="43" t="str">
        <f t="shared" si="21"/>
        <v>Peso (g)</v>
      </c>
      <c r="DB184" s="46" t="s">
        <v>32</v>
      </c>
      <c r="DC184" s="45" t="s">
        <v>12</v>
      </c>
      <c r="DD184" s="45" t="s">
        <v>13</v>
      </c>
      <c r="DE184" s="45" t="s">
        <v>14</v>
      </c>
      <c r="DG184" s="43" t="str">
        <f t="shared" si="22"/>
        <v>INFINITE 3Coleta no mesmo dia4210-271 a 80</v>
      </c>
      <c r="DH184" s="43" t="s">
        <v>94</v>
      </c>
      <c r="DI184" s="70" t="s">
        <v>71</v>
      </c>
      <c r="DJ184" s="69" t="s">
        <v>72</v>
      </c>
      <c r="DK184" s="61" t="s">
        <v>99</v>
      </c>
      <c r="DL184" s="25" t="s">
        <v>97</v>
      </c>
      <c r="DR184"/>
      <c r="DS184"/>
      <c r="DT184"/>
    </row>
    <row r="185" spans="4:140" ht="15" x14ac:dyDescent="0.25">
      <c r="D185" s="43" t="str">
        <f t="shared" si="18"/>
        <v>INFINITE 60 a 300</v>
      </c>
      <c r="E185" s="44" t="s">
        <v>104</v>
      </c>
      <c r="F185" s="44" t="s">
        <v>40</v>
      </c>
      <c r="G185" s="45">
        <v>5.84</v>
      </c>
      <c r="H185" s="45">
        <v>5.97</v>
      </c>
      <c r="I185" s="45">
        <v>6.08</v>
      </c>
      <c r="J185" s="45">
        <v>6.21</v>
      </c>
      <c r="K185" s="45">
        <v>11.46</v>
      </c>
      <c r="L185" s="45">
        <v>11.71</v>
      </c>
      <c r="M185" s="45">
        <v>11.96</v>
      </c>
      <c r="N185" s="45">
        <v>12.73</v>
      </c>
      <c r="O185" s="45">
        <v>17.399999999999999</v>
      </c>
      <c r="P185" s="45">
        <v>24.36</v>
      </c>
      <c r="Q185" s="45">
        <v>31.32</v>
      </c>
      <c r="R185" s="45">
        <v>36.54</v>
      </c>
      <c r="S185" s="45">
        <v>23.17</v>
      </c>
      <c r="T185" s="45">
        <v>29.59</v>
      </c>
      <c r="U185" s="45">
        <v>35.72</v>
      </c>
      <c r="V185" s="45">
        <v>40.96</v>
      </c>
      <c r="W185" s="45">
        <v>27.58</v>
      </c>
      <c r="X185" s="45">
        <v>35.229999999999997</v>
      </c>
      <c r="Y185" s="45">
        <v>42.52</v>
      </c>
      <c r="Z185" s="45">
        <v>48.76</v>
      </c>
      <c r="AB185" s="43" t="str">
        <f t="shared" si="19"/>
        <v>INFINITE 70 a 500</v>
      </c>
      <c r="AC185" s="44" t="s">
        <v>107</v>
      </c>
      <c r="AD185" s="44" t="s">
        <v>41</v>
      </c>
      <c r="AE185" s="45">
        <v>10.61</v>
      </c>
      <c r="AF185" s="45">
        <v>11.06</v>
      </c>
      <c r="AG185" s="45">
        <v>11.17</v>
      </c>
      <c r="AH185" s="45">
        <v>11.29</v>
      </c>
      <c r="AI185" s="45">
        <v>12.64</v>
      </c>
      <c r="AJ185" s="45">
        <v>14.16</v>
      </c>
      <c r="AK185" s="45">
        <v>15.8</v>
      </c>
      <c r="AL185" s="45">
        <v>18.97</v>
      </c>
      <c r="AM185" s="45">
        <v>13.01</v>
      </c>
      <c r="AN185" s="45">
        <v>15.74</v>
      </c>
      <c r="AO185" s="45">
        <v>26.43</v>
      </c>
      <c r="AP185" s="45">
        <v>36.28</v>
      </c>
      <c r="AQ185" s="45">
        <v>15.13</v>
      </c>
      <c r="AR185" s="45">
        <v>18.3</v>
      </c>
      <c r="AS185" s="45">
        <v>30.73</v>
      </c>
      <c r="AT185" s="45">
        <v>42.18</v>
      </c>
      <c r="BP185" s="43" t="str">
        <f t="shared" si="20"/>
        <v>INFINITE 60 a 300</v>
      </c>
      <c r="BQ185" s="44" t="s">
        <v>104</v>
      </c>
      <c r="BR185" s="44" t="s">
        <v>40</v>
      </c>
      <c r="BS185" s="45">
        <v>25.2</v>
      </c>
      <c r="BT185" s="45">
        <v>25.74</v>
      </c>
      <c r="BU185" s="45">
        <v>26.27</v>
      </c>
      <c r="BV185" s="45">
        <v>26.81</v>
      </c>
      <c r="BW185" s="45">
        <v>27.95</v>
      </c>
      <c r="BX185" s="45">
        <v>28.24</v>
      </c>
      <c r="BY185" s="45">
        <v>28.53</v>
      </c>
      <c r="BZ185" s="45">
        <v>28.81</v>
      </c>
      <c r="CA185" s="45">
        <v>40.74</v>
      </c>
      <c r="CB185" s="45">
        <v>63.26</v>
      </c>
      <c r="CC185" s="45">
        <v>76.95</v>
      </c>
      <c r="CD185" s="45">
        <v>90.64</v>
      </c>
      <c r="CE185" s="45">
        <v>52.41</v>
      </c>
      <c r="CF185" s="45">
        <v>69.81</v>
      </c>
      <c r="CG185" s="45">
        <v>80.91</v>
      </c>
      <c r="CH185" s="45">
        <v>92.01</v>
      </c>
      <c r="CI185" s="45">
        <v>62.4</v>
      </c>
      <c r="CJ185" s="45">
        <v>83.11</v>
      </c>
      <c r="CK185" s="45">
        <v>96.32</v>
      </c>
      <c r="CL185" s="45">
        <v>109.54</v>
      </c>
      <c r="CZ185" s="43" t="str">
        <f t="shared" si="21"/>
        <v>INFINITE 70 a 300</v>
      </c>
      <c r="DA185" s="44" t="s">
        <v>107</v>
      </c>
      <c r="DB185" s="46" t="s">
        <v>40</v>
      </c>
      <c r="DC185" s="45">
        <v>11.88</v>
      </c>
      <c r="DD185" s="45">
        <v>12.12</v>
      </c>
      <c r="DE185" s="45">
        <v>12.38</v>
      </c>
      <c r="DG185" s="43" t="str">
        <f t="shared" si="22"/>
        <v>INFINITE 3Coleta no mesmo dia4210-281 a 90</v>
      </c>
      <c r="DH185" s="43" t="s">
        <v>94</v>
      </c>
      <c r="DI185" s="70" t="s">
        <v>71</v>
      </c>
      <c r="DJ185" s="69" t="s">
        <v>72</v>
      </c>
      <c r="DK185" s="59" t="s">
        <v>102</v>
      </c>
      <c r="DL185" s="22" t="s">
        <v>103</v>
      </c>
      <c r="DR185"/>
      <c r="DS185"/>
      <c r="DT185"/>
    </row>
    <row r="186" spans="4:140" ht="15" x14ac:dyDescent="0.25">
      <c r="D186" s="43" t="str">
        <f t="shared" si="18"/>
        <v>INFINITE 6301 a 500</v>
      </c>
      <c r="E186" s="44" t="s">
        <v>104</v>
      </c>
      <c r="F186" s="44" t="s">
        <v>49</v>
      </c>
      <c r="G186" s="45">
        <v>6.54</v>
      </c>
      <c r="H186" s="45">
        <v>6.67</v>
      </c>
      <c r="I186" s="45">
        <v>6.82</v>
      </c>
      <c r="J186" s="45">
        <v>6.95</v>
      </c>
      <c r="K186" s="45">
        <v>11.88</v>
      </c>
      <c r="L186" s="45">
        <v>12.13</v>
      </c>
      <c r="M186" s="45">
        <v>12.39</v>
      </c>
      <c r="N186" s="45">
        <v>13.19</v>
      </c>
      <c r="O186" s="45">
        <v>18.13</v>
      </c>
      <c r="P186" s="45">
        <v>25.39</v>
      </c>
      <c r="Q186" s="45">
        <v>32.630000000000003</v>
      </c>
      <c r="R186" s="45">
        <v>38.06</v>
      </c>
      <c r="S186" s="45">
        <v>23.78</v>
      </c>
      <c r="T186" s="45">
        <v>30.44</v>
      </c>
      <c r="U186" s="45">
        <v>36.82</v>
      </c>
      <c r="V186" s="45">
        <v>42.23</v>
      </c>
      <c r="W186" s="45">
        <v>28.31</v>
      </c>
      <c r="X186" s="45">
        <v>36.24</v>
      </c>
      <c r="Y186" s="45">
        <v>43.83</v>
      </c>
      <c r="Z186" s="45">
        <v>50.28</v>
      </c>
      <c r="AB186" s="43" t="str">
        <f t="shared" si="19"/>
        <v>INFINITE 7501 a 1.000</v>
      </c>
      <c r="AC186" s="44" t="s">
        <v>107</v>
      </c>
      <c r="AD186" s="44" t="s">
        <v>50</v>
      </c>
      <c r="AE186" s="45">
        <v>11.37</v>
      </c>
      <c r="AF186" s="45">
        <v>11.86</v>
      </c>
      <c r="AG186" s="45">
        <v>11.98</v>
      </c>
      <c r="AH186" s="45">
        <v>12.1</v>
      </c>
      <c r="AI186" s="45">
        <v>13.54</v>
      </c>
      <c r="AJ186" s="45">
        <v>15.16</v>
      </c>
      <c r="AK186" s="45">
        <v>16.93</v>
      </c>
      <c r="AL186" s="45">
        <v>20.32</v>
      </c>
      <c r="AM186" s="45">
        <v>13.79</v>
      </c>
      <c r="AN186" s="45">
        <v>16.61</v>
      </c>
      <c r="AO186" s="45">
        <v>27.4</v>
      </c>
      <c r="AP186" s="45">
        <v>37.44</v>
      </c>
      <c r="AQ186" s="45">
        <v>16.04</v>
      </c>
      <c r="AR186" s="45">
        <v>19.309999999999999</v>
      </c>
      <c r="AS186" s="45">
        <v>31.86</v>
      </c>
      <c r="AT186" s="45">
        <v>43.54</v>
      </c>
      <c r="BP186" s="43" t="str">
        <f t="shared" si="20"/>
        <v>INFINITE 6301 a 500</v>
      </c>
      <c r="BQ186" s="44" t="s">
        <v>104</v>
      </c>
      <c r="BR186" s="44" t="s">
        <v>49</v>
      </c>
      <c r="BS186" s="45">
        <v>26.1</v>
      </c>
      <c r="BT186" s="45">
        <v>26.66</v>
      </c>
      <c r="BU186" s="45">
        <v>27.21</v>
      </c>
      <c r="BV186" s="45">
        <v>27.77</v>
      </c>
      <c r="BW186" s="45">
        <v>29.57</v>
      </c>
      <c r="BX186" s="45">
        <v>29.87</v>
      </c>
      <c r="BY186" s="45">
        <v>30.18</v>
      </c>
      <c r="BZ186" s="45">
        <v>30.49</v>
      </c>
      <c r="CA186" s="45">
        <v>43.51</v>
      </c>
      <c r="CB186" s="45">
        <v>66.5</v>
      </c>
      <c r="CC186" s="45">
        <v>80.930000000000007</v>
      </c>
      <c r="CD186" s="45">
        <v>95.37</v>
      </c>
      <c r="CE186" s="45">
        <v>54.26</v>
      </c>
      <c r="CF186" s="45">
        <v>71.09</v>
      </c>
      <c r="CG186" s="45">
        <v>82.42</v>
      </c>
      <c r="CH186" s="45">
        <v>93.73</v>
      </c>
      <c r="CI186" s="45">
        <v>64.59</v>
      </c>
      <c r="CJ186" s="45">
        <v>84.63</v>
      </c>
      <c r="CK186" s="45">
        <v>98.11</v>
      </c>
      <c r="CL186" s="45">
        <v>111.59</v>
      </c>
      <c r="CZ186" s="43" t="str">
        <f t="shared" si="21"/>
        <v>INFINITE 7301 a 500</v>
      </c>
      <c r="DA186" s="44" t="s">
        <v>107</v>
      </c>
      <c r="DB186" s="46" t="s">
        <v>49</v>
      </c>
      <c r="DC186" s="45">
        <v>12.35</v>
      </c>
      <c r="DD186" s="45">
        <v>12.61</v>
      </c>
      <c r="DE186" s="45">
        <v>12.87</v>
      </c>
      <c r="DG186" s="43" t="str">
        <f t="shared" si="22"/>
        <v>INFINITE 3Coleta no mesmo dia4210-291 a 100</v>
      </c>
      <c r="DH186" s="43" t="s">
        <v>94</v>
      </c>
      <c r="DI186" s="70" t="s">
        <v>71</v>
      </c>
      <c r="DJ186" s="69" t="s">
        <v>72</v>
      </c>
      <c r="DK186" s="61" t="s">
        <v>105</v>
      </c>
      <c r="DL186" s="25" t="s">
        <v>106</v>
      </c>
      <c r="DR186"/>
      <c r="DS186"/>
      <c r="DT186"/>
    </row>
    <row r="187" spans="4:140" ht="15" x14ac:dyDescent="0.25">
      <c r="D187" s="43" t="str">
        <f t="shared" si="18"/>
        <v>INFINITE 6501 a 1.000</v>
      </c>
      <c r="E187" s="44" t="s">
        <v>104</v>
      </c>
      <c r="F187" s="44" t="s">
        <v>50</v>
      </c>
      <c r="G187" s="45">
        <v>7.01</v>
      </c>
      <c r="H187" s="45">
        <v>7.16</v>
      </c>
      <c r="I187" s="45">
        <v>7.3</v>
      </c>
      <c r="J187" s="45">
        <v>7.46</v>
      </c>
      <c r="K187" s="45">
        <v>13.24</v>
      </c>
      <c r="L187" s="45">
        <v>13.38</v>
      </c>
      <c r="M187" s="45">
        <v>13.52</v>
      </c>
      <c r="N187" s="45">
        <v>13.65</v>
      </c>
      <c r="O187" s="45">
        <v>18.86</v>
      </c>
      <c r="P187" s="45">
        <v>26.41</v>
      </c>
      <c r="Q187" s="45">
        <v>33.950000000000003</v>
      </c>
      <c r="R187" s="45">
        <v>39.61</v>
      </c>
      <c r="S187" s="45">
        <v>24.4</v>
      </c>
      <c r="T187" s="45">
        <v>31.3</v>
      </c>
      <c r="U187" s="45">
        <v>37.92</v>
      </c>
      <c r="V187" s="45">
        <v>43.52</v>
      </c>
      <c r="W187" s="45">
        <v>29.04</v>
      </c>
      <c r="X187" s="45">
        <v>37.26</v>
      </c>
      <c r="Y187" s="45">
        <v>45.14</v>
      </c>
      <c r="Z187" s="45">
        <v>51.81</v>
      </c>
      <c r="AB187" s="43" t="str">
        <f t="shared" si="19"/>
        <v>INFINITE 71.001 a 2.000</v>
      </c>
      <c r="AC187" s="44" t="s">
        <v>107</v>
      </c>
      <c r="AD187" s="44" t="s">
        <v>55</v>
      </c>
      <c r="AE187" s="45">
        <v>11.98</v>
      </c>
      <c r="AF187" s="45">
        <v>12.49</v>
      </c>
      <c r="AG187" s="45">
        <v>12.62</v>
      </c>
      <c r="AH187" s="45">
        <v>12.75</v>
      </c>
      <c r="AI187" s="45">
        <v>14.88</v>
      </c>
      <c r="AJ187" s="45">
        <v>16.66</v>
      </c>
      <c r="AK187" s="45">
        <v>18.600000000000001</v>
      </c>
      <c r="AL187" s="45">
        <v>22.32</v>
      </c>
      <c r="AM187" s="45">
        <v>16.36</v>
      </c>
      <c r="AN187" s="45">
        <v>19.329999999999998</v>
      </c>
      <c r="AO187" s="45">
        <v>30.27</v>
      </c>
      <c r="AP187" s="45">
        <v>40.6</v>
      </c>
      <c r="AQ187" s="45">
        <v>19.03</v>
      </c>
      <c r="AR187" s="45">
        <v>22.47</v>
      </c>
      <c r="AS187" s="45">
        <v>35.19</v>
      </c>
      <c r="AT187" s="45">
        <v>47.21</v>
      </c>
      <c r="BP187" s="43" t="str">
        <f t="shared" si="20"/>
        <v>INFINITE 6501 a 1.000</v>
      </c>
      <c r="BQ187" s="44" t="s">
        <v>104</v>
      </c>
      <c r="BR187" s="44" t="s">
        <v>50</v>
      </c>
      <c r="BS187" s="45">
        <v>26.99</v>
      </c>
      <c r="BT187" s="45">
        <v>27.57</v>
      </c>
      <c r="BU187" s="45">
        <v>28.14</v>
      </c>
      <c r="BV187" s="45">
        <v>28.72</v>
      </c>
      <c r="BW187" s="45">
        <v>31.19</v>
      </c>
      <c r="BX187" s="45">
        <v>31.51</v>
      </c>
      <c r="BY187" s="45">
        <v>31.83</v>
      </c>
      <c r="BZ187" s="45">
        <v>32.15</v>
      </c>
      <c r="CA187" s="45">
        <v>46.27</v>
      </c>
      <c r="CB187" s="45">
        <v>69.75</v>
      </c>
      <c r="CC187" s="45">
        <v>84.92</v>
      </c>
      <c r="CD187" s="45">
        <v>100.09</v>
      </c>
      <c r="CE187" s="45">
        <v>56.1</v>
      </c>
      <c r="CF187" s="45">
        <v>72.37</v>
      </c>
      <c r="CG187" s="45">
        <v>83.92</v>
      </c>
      <c r="CH187" s="45">
        <v>95.46</v>
      </c>
      <c r="CI187" s="45">
        <v>66.790000000000006</v>
      </c>
      <c r="CJ187" s="45">
        <v>86.16</v>
      </c>
      <c r="CK187" s="45">
        <v>99.9</v>
      </c>
      <c r="CL187" s="45">
        <v>113.64</v>
      </c>
      <c r="CZ187" s="43" t="str">
        <f t="shared" si="21"/>
        <v>INFINITE 7501 a 1.000</v>
      </c>
      <c r="DA187" s="44" t="s">
        <v>107</v>
      </c>
      <c r="DB187" s="46" t="s">
        <v>50</v>
      </c>
      <c r="DC187" s="45">
        <v>13.21</v>
      </c>
      <c r="DD187" s="45">
        <v>13.48</v>
      </c>
      <c r="DE187" s="45">
        <v>13.77</v>
      </c>
      <c r="DG187" s="43" t="str">
        <f t="shared" si="22"/>
        <v>INFINITE 3Coleta no mesmo dia4210-2Mais de 100</v>
      </c>
      <c r="DH187" s="43" t="s">
        <v>94</v>
      </c>
      <c r="DI187" s="70" t="s">
        <v>71</v>
      </c>
      <c r="DJ187" s="69" t="s">
        <v>72</v>
      </c>
      <c r="DK187" s="59" t="s">
        <v>108</v>
      </c>
      <c r="DL187" s="22" t="s">
        <v>109</v>
      </c>
      <c r="DR187"/>
      <c r="DS187"/>
      <c r="DT187"/>
    </row>
    <row r="188" spans="4:140" ht="15" x14ac:dyDescent="0.25">
      <c r="D188" s="43" t="str">
        <f t="shared" si="18"/>
        <v>INFINITE 61.001 a 2.000</v>
      </c>
      <c r="E188" s="44" t="s">
        <v>104</v>
      </c>
      <c r="F188" s="44" t="s">
        <v>55</v>
      </c>
      <c r="G188" s="45">
        <v>8.8000000000000007</v>
      </c>
      <c r="H188" s="45">
        <v>8.99</v>
      </c>
      <c r="I188" s="45">
        <v>9.18</v>
      </c>
      <c r="J188" s="45">
        <v>9.3699999999999992</v>
      </c>
      <c r="K188" s="45">
        <v>14.6</v>
      </c>
      <c r="L188" s="45">
        <v>14.76</v>
      </c>
      <c r="M188" s="45">
        <v>14.9</v>
      </c>
      <c r="N188" s="45">
        <v>15.06</v>
      </c>
      <c r="O188" s="45">
        <v>22.74</v>
      </c>
      <c r="P188" s="45">
        <v>31.84</v>
      </c>
      <c r="Q188" s="45">
        <v>40.93</v>
      </c>
      <c r="R188" s="45">
        <v>47.75</v>
      </c>
      <c r="S188" s="45">
        <v>30.5</v>
      </c>
      <c r="T188" s="45">
        <v>38.72</v>
      </c>
      <c r="U188" s="45">
        <v>46.63</v>
      </c>
      <c r="V188" s="45">
        <v>53.23</v>
      </c>
      <c r="W188" s="45">
        <v>36.299999999999997</v>
      </c>
      <c r="X188" s="45">
        <v>46.09</v>
      </c>
      <c r="Y188" s="45">
        <v>55.51</v>
      </c>
      <c r="Z188" s="45">
        <v>63.36</v>
      </c>
      <c r="AB188" s="43" t="str">
        <f t="shared" si="19"/>
        <v>INFINITE 72.001 a 3.000</v>
      </c>
      <c r="AC188" s="44" t="s">
        <v>107</v>
      </c>
      <c r="AD188" s="44" t="s">
        <v>62</v>
      </c>
      <c r="AE188" s="45">
        <v>14.32</v>
      </c>
      <c r="AF188" s="45">
        <v>14.93</v>
      </c>
      <c r="AG188" s="45">
        <v>15.08</v>
      </c>
      <c r="AH188" s="45">
        <v>15.24</v>
      </c>
      <c r="AI188" s="45">
        <v>17.78</v>
      </c>
      <c r="AJ188" s="45">
        <v>19.920000000000002</v>
      </c>
      <c r="AK188" s="45">
        <v>22.23</v>
      </c>
      <c r="AL188" s="45">
        <v>26.68</v>
      </c>
      <c r="AM188" s="45">
        <v>18.86</v>
      </c>
      <c r="AN188" s="45">
        <v>22.12</v>
      </c>
      <c r="AO188" s="45">
        <v>33.39</v>
      </c>
      <c r="AP188" s="45">
        <v>44.35</v>
      </c>
      <c r="AQ188" s="45">
        <v>21.93</v>
      </c>
      <c r="AR188" s="45">
        <v>25.72</v>
      </c>
      <c r="AS188" s="45">
        <v>38.82</v>
      </c>
      <c r="AT188" s="45">
        <v>51.57</v>
      </c>
      <c r="BP188" s="43" t="str">
        <f t="shared" si="20"/>
        <v>INFINITE 61.001 a 2.000</v>
      </c>
      <c r="BQ188" s="44" t="s">
        <v>104</v>
      </c>
      <c r="BR188" s="44" t="s">
        <v>55</v>
      </c>
      <c r="BS188" s="45">
        <v>29.86</v>
      </c>
      <c r="BT188" s="45">
        <v>30.5</v>
      </c>
      <c r="BU188" s="45">
        <v>31.14</v>
      </c>
      <c r="BV188" s="45">
        <v>31.78</v>
      </c>
      <c r="BW188" s="45">
        <v>34.33</v>
      </c>
      <c r="BX188" s="45">
        <v>34.69</v>
      </c>
      <c r="BY188" s="45">
        <v>35.049999999999997</v>
      </c>
      <c r="BZ188" s="45">
        <v>35.4</v>
      </c>
      <c r="CA188" s="45">
        <v>55.43</v>
      </c>
      <c r="CB188" s="45">
        <v>83.97</v>
      </c>
      <c r="CC188" s="45">
        <v>102.43</v>
      </c>
      <c r="CD188" s="45">
        <v>120.89</v>
      </c>
      <c r="CE188" s="45">
        <v>67.569999999999993</v>
      </c>
      <c r="CF188" s="45">
        <v>91.13</v>
      </c>
      <c r="CG188" s="45">
        <v>106.6</v>
      </c>
      <c r="CH188" s="45">
        <v>122.07</v>
      </c>
      <c r="CI188" s="45">
        <v>80.430000000000007</v>
      </c>
      <c r="CJ188" s="45">
        <v>108.49</v>
      </c>
      <c r="CK188" s="45">
        <v>126.9</v>
      </c>
      <c r="CL188" s="45">
        <v>145.31</v>
      </c>
      <c r="CZ188" s="43" t="str">
        <f t="shared" si="21"/>
        <v>INFINITE 71.001 a 2.000</v>
      </c>
      <c r="DA188" s="44" t="s">
        <v>107</v>
      </c>
      <c r="DB188" s="46" t="s">
        <v>55</v>
      </c>
      <c r="DC188" s="45">
        <v>15.39</v>
      </c>
      <c r="DD188" s="45">
        <v>15.7</v>
      </c>
      <c r="DE188" s="45">
        <v>16.04</v>
      </c>
      <c r="DG188" s="43" t="str">
        <f t="shared" si="22"/>
        <v>INFINITE 3Coleta no mesmo dia7790-9Unitizador</v>
      </c>
      <c r="DH188" s="43" t="s">
        <v>94</v>
      </c>
      <c r="DI188" s="70" t="s">
        <v>71</v>
      </c>
      <c r="DJ188" s="22" t="s">
        <v>111</v>
      </c>
      <c r="DK188" s="61" t="s">
        <v>112</v>
      </c>
      <c r="DL188" s="25" t="s">
        <v>113</v>
      </c>
      <c r="DR188"/>
      <c r="DS188"/>
      <c r="DT188"/>
    </row>
    <row r="189" spans="4:140" ht="25.5" x14ac:dyDescent="0.25">
      <c r="D189" s="43" t="str">
        <f t="shared" si="18"/>
        <v>INFINITE 62.001 a 3.000</v>
      </c>
      <c r="E189" s="44" t="s">
        <v>104</v>
      </c>
      <c r="F189" s="44" t="s">
        <v>62</v>
      </c>
      <c r="G189" s="45">
        <v>9.8000000000000007</v>
      </c>
      <c r="H189" s="45">
        <v>10.02</v>
      </c>
      <c r="I189" s="45">
        <v>10.23</v>
      </c>
      <c r="J189" s="45">
        <v>10.43</v>
      </c>
      <c r="K189" s="45">
        <v>15.97</v>
      </c>
      <c r="L189" s="45">
        <v>16.13</v>
      </c>
      <c r="M189" s="45">
        <v>16.3</v>
      </c>
      <c r="N189" s="45">
        <v>16.46</v>
      </c>
      <c r="O189" s="45">
        <v>26.54</v>
      </c>
      <c r="P189" s="45">
        <v>35.840000000000003</v>
      </c>
      <c r="Q189" s="45">
        <v>50.43</v>
      </c>
      <c r="R189" s="45">
        <v>61.05</v>
      </c>
      <c r="S189" s="45">
        <v>36.549999999999997</v>
      </c>
      <c r="T189" s="45">
        <v>44.91</v>
      </c>
      <c r="U189" s="45">
        <v>57.46</v>
      </c>
      <c r="V189" s="45">
        <v>67.25</v>
      </c>
      <c r="W189" s="45">
        <v>43.51</v>
      </c>
      <c r="X189" s="45">
        <v>53.47</v>
      </c>
      <c r="Y189" s="45">
        <v>68.400000000000006</v>
      </c>
      <c r="Z189" s="45">
        <v>80.06</v>
      </c>
      <c r="AB189" s="43" t="str">
        <f t="shared" si="19"/>
        <v>INFINITE 73.001 a 4.000</v>
      </c>
      <c r="AC189" s="44" t="s">
        <v>107</v>
      </c>
      <c r="AD189" s="44" t="s">
        <v>68</v>
      </c>
      <c r="AE189" s="45">
        <v>15.29</v>
      </c>
      <c r="AF189" s="45">
        <v>15.94</v>
      </c>
      <c r="AG189" s="45">
        <v>16.100000000000001</v>
      </c>
      <c r="AH189" s="45">
        <v>16.260000000000002</v>
      </c>
      <c r="AI189" s="45">
        <v>19</v>
      </c>
      <c r="AJ189" s="45">
        <v>21.28</v>
      </c>
      <c r="AK189" s="45">
        <v>23.75</v>
      </c>
      <c r="AL189" s="45">
        <v>28.5</v>
      </c>
      <c r="AM189" s="45">
        <v>24.18</v>
      </c>
      <c r="AN189" s="45">
        <v>27.58</v>
      </c>
      <c r="AO189" s="45">
        <v>38.96</v>
      </c>
      <c r="AP189" s="45">
        <v>50.18</v>
      </c>
      <c r="AQ189" s="45">
        <v>28.12</v>
      </c>
      <c r="AR189" s="45">
        <v>32.06</v>
      </c>
      <c r="AS189" s="45">
        <v>45.3</v>
      </c>
      <c r="AT189" s="45">
        <v>58.35</v>
      </c>
      <c r="BP189" s="43" t="str">
        <f t="shared" si="20"/>
        <v>INFINITE 62.001 a 3.000</v>
      </c>
      <c r="BQ189" s="44" t="s">
        <v>104</v>
      </c>
      <c r="BR189" s="44" t="s">
        <v>62</v>
      </c>
      <c r="BS189" s="45">
        <v>32.909999999999997</v>
      </c>
      <c r="BT189" s="45">
        <v>33.619999999999997</v>
      </c>
      <c r="BU189" s="45">
        <v>34.32</v>
      </c>
      <c r="BV189" s="45">
        <v>35.01</v>
      </c>
      <c r="BW189" s="45">
        <v>37.76</v>
      </c>
      <c r="BX189" s="45">
        <v>38.15</v>
      </c>
      <c r="BY189" s="45">
        <v>38.54</v>
      </c>
      <c r="BZ189" s="45">
        <v>38.93</v>
      </c>
      <c r="CA189" s="45">
        <v>65.17</v>
      </c>
      <c r="CB189" s="45">
        <v>98.09</v>
      </c>
      <c r="CC189" s="45">
        <v>119.7</v>
      </c>
      <c r="CD189" s="45">
        <v>141.31</v>
      </c>
      <c r="CE189" s="45">
        <v>79.27</v>
      </c>
      <c r="CF189" s="45">
        <v>109.4</v>
      </c>
      <c r="CG189" s="45">
        <v>129.12</v>
      </c>
      <c r="CH189" s="45">
        <v>148.84</v>
      </c>
      <c r="CI189" s="45">
        <v>94.37</v>
      </c>
      <c r="CJ189" s="45">
        <v>130.24</v>
      </c>
      <c r="CK189" s="45">
        <v>153.71</v>
      </c>
      <c r="CL189" s="45">
        <v>177.19</v>
      </c>
      <c r="CZ189" s="43" t="str">
        <f t="shared" si="21"/>
        <v>INFINITE 72.001 a 3.000</v>
      </c>
      <c r="DA189" s="44" t="s">
        <v>107</v>
      </c>
      <c r="DB189" s="46" t="s">
        <v>62</v>
      </c>
      <c r="DC189" s="45">
        <v>17.100000000000001</v>
      </c>
      <c r="DD189" s="45">
        <v>17.45</v>
      </c>
      <c r="DE189" s="45">
        <v>17.82</v>
      </c>
      <c r="DG189" s="43" t="str">
        <f t="shared" si="22"/>
        <v>ServiçoCódigoQtde de objetos</v>
      </c>
      <c r="DI189" s="28" t="s">
        <v>34</v>
      </c>
      <c r="DJ189" s="28" t="s">
        <v>35</v>
      </c>
      <c r="DK189" s="29" t="s">
        <v>36</v>
      </c>
      <c r="DL189" s="30" t="s">
        <v>37</v>
      </c>
      <c r="DR189"/>
      <c r="DS189"/>
      <c r="DT189"/>
    </row>
    <row r="190" spans="4:140" ht="15" x14ac:dyDescent="0.25">
      <c r="D190" s="43" t="str">
        <f t="shared" si="18"/>
        <v>INFINITE 63.001 a 4.000</v>
      </c>
      <c r="E190" s="44" t="s">
        <v>104</v>
      </c>
      <c r="F190" s="44" t="s">
        <v>68</v>
      </c>
      <c r="G190" s="45">
        <v>10.6</v>
      </c>
      <c r="H190" s="45">
        <v>10.82</v>
      </c>
      <c r="I190" s="45">
        <v>11.05</v>
      </c>
      <c r="J190" s="45">
        <v>11.27</v>
      </c>
      <c r="K190" s="45">
        <v>17.559999999999999</v>
      </c>
      <c r="L190" s="45">
        <v>17.75</v>
      </c>
      <c r="M190" s="45">
        <v>17.93</v>
      </c>
      <c r="N190" s="45">
        <v>18.11</v>
      </c>
      <c r="O190" s="45">
        <v>30.44</v>
      </c>
      <c r="P190" s="45">
        <v>41.09</v>
      </c>
      <c r="Q190" s="45">
        <v>57.83</v>
      </c>
      <c r="R190" s="45">
        <v>70</v>
      </c>
      <c r="S190" s="45">
        <v>39.81</v>
      </c>
      <c r="T190" s="45">
        <v>49.34</v>
      </c>
      <c r="U190" s="45">
        <v>63.67</v>
      </c>
      <c r="V190" s="45">
        <v>74.77</v>
      </c>
      <c r="W190" s="45">
        <v>47.39</v>
      </c>
      <c r="X190" s="45">
        <v>58.74</v>
      </c>
      <c r="Y190" s="45">
        <v>75.8</v>
      </c>
      <c r="Z190" s="45">
        <v>89.01</v>
      </c>
      <c r="AB190" s="43" t="str">
        <f t="shared" si="19"/>
        <v>INFINITE 74.001 a 5.000</v>
      </c>
      <c r="AC190" s="44" t="s">
        <v>107</v>
      </c>
      <c r="AD190" s="44" t="s">
        <v>70</v>
      </c>
      <c r="AE190" s="45">
        <v>16.350000000000001</v>
      </c>
      <c r="AF190" s="45">
        <v>17.04</v>
      </c>
      <c r="AG190" s="45">
        <v>17.21</v>
      </c>
      <c r="AH190" s="45">
        <v>17.38</v>
      </c>
      <c r="AI190" s="45">
        <v>20.309999999999999</v>
      </c>
      <c r="AJ190" s="45">
        <v>22.75</v>
      </c>
      <c r="AK190" s="45">
        <v>25.39</v>
      </c>
      <c r="AL190" s="45">
        <v>30.46</v>
      </c>
      <c r="AM190" s="45">
        <v>25.31</v>
      </c>
      <c r="AN190" s="45">
        <v>28.84</v>
      </c>
      <c r="AO190" s="45">
        <v>40.39</v>
      </c>
      <c r="AP190" s="45">
        <v>51.89</v>
      </c>
      <c r="AQ190" s="45">
        <v>29.43</v>
      </c>
      <c r="AR190" s="45">
        <v>33.53</v>
      </c>
      <c r="AS190" s="45">
        <v>46.96</v>
      </c>
      <c r="AT190" s="45">
        <v>60.34</v>
      </c>
      <c r="BP190" s="43" t="str">
        <f t="shared" si="20"/>
        <v>INFINITE 63.001 a 4.000</v>
      </c>
      <c r="BQ190" s="44" t="s">
        <v>104</v>
      </c>
      <c r="BR190" s="44" t="s">
        <v>68</v>
      </c>
      <c r="BS190" s="45">
        <v>35.78</v>
      </c>
      <c r="BT190" s="45">
        <v>36.549999999999997</v>
      </c>
      <c r="BU190" s="45">
        <v>37.31</v>
      </c>
      <c r="BV190" s="45">
        <v>38.07</v>
      </c>
      <c r="BW190" s="45">
        <v>41.46</v>
      </c>
      <c r="BX190" s="45">
        <v>41.89</v>
      </c>
      <c r="BY190" s="45">
        <v>42.32</v>
      </c>
      <c r="BZ190" s="45">
        <v>42.75</v>
      </c>
      <c r="CA190" s="45">
        <v>74.42</v>
      </c>
      <c r="CB190" s="45">
        <v>112.11</v>
      </c>
      <c r="CC190" s="45">
        <v>137.11000000000001</v>
      </c>
      <c r="CD190" s="45">
        <v>162.11000000000001</v>
      </c>
      <c r="CE190" s="45">
        <v>91.04</v>
      </c>
      <c r="CF190" s="45">
        <v>127.67</v>
      </c>
      <c r="CG190" s="45">
        <v>151.56</v>
      </c>
      <c r="CH190" s="45">
        <v>175.45</v>
      </c>
      <c r="CI190" s="45">
        <v>108.39</v>
      </c>
      <c r="CJ190" s="45">
        <v>152</v>
      </c>
      <c r="CK190" s="45">
        <v>180.42</v>
      </c>
      <c r="CL190" s="45">
        <v>208.86</v>
      </c>
      <c r="CZ190" s="43" t="str">
        <f t="shared" si="21"/>
        <v>INFINITE 73.001 a 4.000</v>
      </c>
      <c r="DA190" s="44" t="s">
        <v>107</v>
      </c>
      <c r="DB190" s="46" t="s">
        <v>68</v>
      </c>
      <c r="DC190" s="45">
        <v>18.809999999999999</v>
      </c>
      <c r="DD190" s="45">
        <v>19.2</v>
      </c>
      <c r="DE190" s="45">
        <v>19.600000000000001</v>
      </c>
      <c r="DG190" s="43" t="str">
        <f t="shared" si="22"/>
        <v>INFINITE 4Coleta Agendada7789-50 a 10</v>
      </c>
      <c r="DH190" s="43" t="s">
        <v>98</v>
      </c>
      <c r="DI190" s="70" t="s">
        <v>43</v>
      </c>
      <c r="DJ190" s="68" t="s">
        <v>44</v>
      </c>
      <c r="DK190" s="59" t="s">
        <v>45</v>
      </c>
      <c r="DL190" s="22">
        <v>12.69</v>
      </c>
      <c r="DR190"/>
      <c r="DS190"/>
      <c r="DT190"/>
    </row>
    <row r="191" spans="4:140" ht="15" x14ac:dyDescent="0.25">
      <c r="D191" s="43" t="str">
        <f t="shared" si="18"/>
        <v>INFINITE 64.001 a 5.000</v>
      </c>
      <c r="E191" s="44" t="s">
        <v>104</v>
      </c>
      <c r="F191" s="44" t="s">
        <v>70</v>
      </c>
      <c r="G191" s="45">
        <v>11.46</v>
      </c>
      <c r="H191" s="45">
        <v>11.7</v>
      </c>
      <c r="I191" s="45">
        <v>11.95</v>
      </c>
      <c r="J191" s="45">
        <v>12.19</v>
      </c>
      <c r="K191" s="45">
        <v>18.940000000000001</v>
      </c>
      <c r="L191" s="45">
        <v>19.14</v>
      </c>
      <c r="M191" s="45">
        <v>19.329999999999998</v>
      </c>
      <c r="N191" s="45">
        <v>19.53</v>
      </c>
      <c r="O191" s="45">
        <v>33.590000000000003</v>
      </c>
      <c r="P191" s="45">
        <v>45.35</v>
      </c>
      <c r="Q191" s="45">
        <v>63.82</v>
      </c>
      <c r="R191" s="45">
        <v>77.25</v>
      </c>
      <c r="S191" s="45">
        <v>48.16</v>
      </c>
      <c r="T191" s="45">
        <v>58.6</v>
      </c>
      <c r="U191" s="45">
        <v>74.400000000000006</v>
      </c>
      <c r="V191" s="45">
        <v>86.55</v>
      </c>
      <c r="W191" s="45">
        <v>57.34</v>
      </c>
      <c r="X191" s="45">
        <v>69.760000000000005</v>
      </c>
      <c r="Y191" s="45">
        <v>88.57</v>
      </c>
      <c r="Z191" s="45">
        <v>103.04</v>
      </c>
      <c r="AB191" s="43" t="str">
        <f t="shared" si="19"/>
        <v>INFINITE 75.001 a 6.000</v>
      </c>
      <c r="AC191" s="44" t="s">
        <v>107</v>
      </c>
      <c r="AD191" s="44" t="s">
        <v>76</v>
      </c>
      <c r="AE191" s="45">
        <v>17.25</v>
      </c>
      <c r="AF191" s="45">
        <v>17.98</v>
      </c>
      <c r="AG191" s="45">
        <v>18.16</v>
      </c>
      <c r="AH191" s="45">
        <v>18.350000000000001</v>
      </c>
      <c r="AI191" s="45">
        <v>22.49</v>
      </c>
      <c r="AJ191" s="45">
        <v>25.86</v>
      </c>
      <c r="AK191" s="45">
        <v>29.52</v>
      </c>
      <c r="AL191" s="45">
        <v>36.549999999999997</v>
      </c>
      <c r="AM191" s="45">
        <v>29.33</v>
      </c>
      <c r="AN191" s="45">
        <v>33.67</v>
      </c>
      <c r="AO191" s="45">
        <v>46.08</v>
      </c>
      <c r="AP191" s="45">
        <v>59.26</v>
      </c>
      <c r="AQ191" s="45">
        <v>34.1</v>
      </c>
      <c r="AR191" s="45">
        <v>39.14</v>
      </c>
      <c r="AS191" s="45">
        <v>53.58</v>
      </c>
      <c r="AT191" s="45">
        <v>68.91</v>
      </c>
      <c r="BP191" s="43" t="str">
        <f t="shared" si="20"/>
        <v>INFINITE 64.001 a 5.000</v>
      </c>
      <c r="BQ191" s="44" t="s">
        <v>104</v>
      </c>
      <c r="BR191" s="44" t="s">
        <v>70</v>
      </c>
      <c r="BS191" s="45">
        <v>38.65</v>
      </c>
      <c r="BT191" s="45">
        <v>39.47</v>
      </c>
      <c r="BU191" s="45">
        <v>40.299999999999997</v>
      </c>
      <c r="BV191" s="45">
        <v>41.12</v>
      </c>
      <c r="BW191" s="45">
        <v>44.71</v>
      </c>
      <c r="BX191" s="45">
        <v>45.17</v>
      </c>
      <c r="BY191" s="45">
        <v>45.62</v>
      </c>
      <c r="BZ191" s="45">
        <v>46.08</v>
      </c>
      <c r="CA191" s="45">
        <v>84.16</v>
      </c>
      <c r="CB191" s="45">
        <v>126.14</v>
      </c>
      <c r="CC191" s="45">
        <v>154.38</v>
      </c>
      <c r="CD191" s="45">
        <v>182.62</v>
      </c>
      <c r="CE191" s="45">
        <v>102.59</v>
      </c>
      <c r="CF191" s="45">
        <v>146.03</v>
      </c>
      <c r="CG191" s="45">
        <v>173.92</v>
      </c>
      <c r="CH191" s="45">
        <v>201.81</v>
      </c>
      <c r="CI191" s="45">
        <v>122.13</v>
      </c>
      <c r="CJ191" s="45">
        <v>173.84</v>
      </c>
      <c r="CK191" s="45">
        <v>207.05</v>
      </c>
      <c r="CL191" s="45">
        <v>240.25</v>
      </c>
      <c r="CZ191" s="43" t="str">
        <f t="shared" si="21"/>
        <v>INFINITE 74.001 a 5.000</v>
      </c>
      <c r="DA191" s="44" t="s">
        <v>107</v>
      </c>
      <c r="DB191" s="46" t="s">
        <v>70</v>
      </c>
      <c r="DC191" s="45">
        <v>20.71</v>
      </c>
      <c r="DD191" s="45">
        <v>21.14</v>
      </c>
      <c r="DE191" s="45">
        <v>21.58</v>
      </c>
      <c r="DG191" s="43" t="str">
        <f t="shared" si="22"/>
        <v>INFINITE 4Coleta Agendada7789-5Mais de 10</v>
      </c>
      <c r="DH191" s="43" t="s">
        <v>98</v>
      </c>
      <c r="DI191" s="70" t="s">
        <v>43</v>
      </c>
      <c r="DJ191" s="68" t="s">
        <v>44</v>
      </c>
      <c r="DK191" s="61" t="s">
        <v>52</v>
      </c>
      <c r="DL191" s="22">
        <v>0</v>
      </c>
      <c r="DR191"/>
      <c r="DS191"/>
      <c r="DT191"/>
    </row>
    <row r="192" spans="4:140" ht="15" x14ac:dyDescent="0.25">
      <c r="D192" s="43" t="str">
        <f t="shared" si="18"/>
        <v>INFINITE 65.001 a 6.000</v>
      </c>
      <c r="E192" s="44" t="s">
        <v>104</v>
      </c>
      <c r="F192" s="44" t="s">
        <v>76</v>
      </c>
      <c r="G192" s="45">
        <v>12.17</v>
      </c>
      <c r="H192" s="45">
        <v>12.44</v>
      </c>
      <c r="I192" s="45">
        <v>12.69</v>
      </c>
      <c r="J192" s="45">
        <v>12.95</v>
      </c>
      <c r="K192" s="45">
        <v>20.45</v>
      </c>
      <c r="L192" s="45">
        <v>20.67</v>
      </c>
      <c r="M192" s="45">
        <v>20.87</v>
      </c>
      <c r="N192" s="45">
        <v>21.09</v>
      </c>
      <c r="O192" s="45">
        <v>36.83</v>
      </c>
      <c r="P192" s="45">
        <v>49.71</v>
      </c>
      <c r="Q192" s="45">
        <v>69.959999999999994</v>
      </c>
      <c r="R192" s="45">
        <v>84.69</v>
      </c>
      <c r="S192" s="45">
        <v>50.87</v>
      </c>
      <c r="T192" s="45">
        <v>62.27</v>
      </c>
      <c r="U192" s="45">
        <v>79.569999999999993</v>
      </c>
      <c r="V192" s="45">
        <v>92.8</v>
      </c>
      <c r="W192" s="45">
        <v>60.56</v>
      </c>
      <c r="X192" s="45">
        <v>74.13</v>
      </c>
      <c r="Y192" s="45">
        <v>94.72</v>
      </c>
      <c r="Z192" s="45">
        <v>110.48</v>
      </c>
      <c r="AB192" s="43" t="str">
        <f t="shared" si="19"/>
        <v>INFINITE 76.001 a 7.000</v>
      </c>
      <c r="AC192" s="44" t="s">
        <v>107</v>
      </c>
      <c r="AD192" s="44" t="s">
        <v>82</v>
      </c>
      <c r="AE192" s="45">
        <v>18.21</v>
      </c>
      <c r="AF192" s="45">
        <v>18.98</v>
      </c>
      <c r="AG192" s="45">
        <v>19.190000000000001</v>
      </c>
      <c r="AH192" s="45">
        <v>19.37</v>
      </c>
      <c r="AI192" s="45">
        <v>24.83</v>
      </c>
      <c r="AJ192" s="45">
        <v>28.56</v>
      </c>
      <c r="AK192" s="45">
        <v>32.590000000000003</v>
      </c>
      <c r="AL192" s="45">
        <v>40.35</v>
      </c>
      <c r="AM192" s="45">
        <v>31.35</v>
      </c>
      <c r="AN192" s="45">
        <v>35.979999999999997</v>
      </c>
      <c r="AO192" s="45">
        <v>48.73</v>
      </c>
      <c r="AP192" s="45">
        <v>62.53</v>
      </c>
      <c r="AQ192" s="45">
        <v>36.450000000000003</v>
      </c>
      <c r="AR192" s="45">
        <v>41.83</v>
      </c>
      <c r="AS192" s="45">
        <v>56.66</v>
      </c>
      <c r="AT192" s="45">
        <v>72.709999999999994</v>
      </c>
      <c r="BP192" s="43" t="str">
        <f t="shared" si="20"/>
        <v>INFINITE 65.001 a 6.000</v>
      </c>
      <c r="BQ192" s="44" t="s">
        <v>104</v>
      </c>
      <c r="BR192" s="44" t="s">
        <v>76</v>
      </c>
      <c r="BS192" s="45">
        <v>41.34</v>
      </c>
      <c r="BT192" s="45">
        <v>42.23</v>
      </c>
      <c r="BU192" s="45">
        <v>43.11</v>
      </c>
      <c r="BV192" s="45">
        <v>43.98</v>
      </c>
      <c r="BW192" s="45">
        <v>48.31</v>
      </c>
      <c r="BX192" s="45">
        <v>48.81</v>
      </c>
      <c r="BY192" s="45">
        <v>49.31</v>
      </c>
      <c r="BZ192" s="45">
        <v>49.81</v>
      </c>
      <c r="CA192" s="45">
        <v>93.5</v>
      </c>
      <c r="CB192" s="45">
        <v>140.55000000000001</v>
      </c>
      <c r="CC192" s="45">
        <v>171.99</v>
      </c>
      <c r="CD192" s="45">
        <v>203.43</v>
      </c>
      <c r="CE192" s="45">
        <v>114.05</v>
      </c>
      <c r="CF192" s="45">
        <v>164.54</v>
      </c>
      <c r="CG192" s="45">
        <v>196.56</v>
      </c>
      <c r="CH192" s="45">
        <v>228.58</v>
      </c>
      <c r="CI192" s="45">
        <v>135.78</v>
      </c>
      <c r="CJ192" s="45">
        <v>195.88</v>
      </c>
      <c r="CK192" s="45">
        <v>234</v>
      </c>
      <c r="CL192" s="45">
        <v>272.12</v>
      </c>
      <c r="CZ192" s="43" t="str">
        <f t="shared" si="21"/>
        <v>INFINITE 75.001 a 6.000</v>
      </c>
      <c r="DA192" s="44" t="s">
        <v>107</v>
      </c>
      <c r="DB192" s="46" t="s">
        <v>76</v>
      </c>
      <c r="DC192" s="45">
        <v>24.13</v>
      </c>
      <c r="DD192" s="45">
        <v>24.62</v>
      </c>
      <c r="DE192" s="45">
        <v>25.15</v>
      </c>
      <c r="DG192" s="43" t="str">
        <f t="shared" si="22"/>
        <v>INFINITE 4Coleta Agendada7788-70 a 10</v>
      </c>
      <c r="DH192" s="43" t="s">
        <v>98</v>
      </c>
      <c r="DI192" s="70" t="s">
        <v>43</v>
      </c>
      <c r="DJ192" s="25" t="s">
        <v>57</v>
      </c>
      <c r="DK192" s="59" t="s">
        <v>45</v>
      </c>
      <c r="DL192" s="22">
        <v>12.69</v>
      </c>
      <c r="DR192"/>
      <c r="DS192"/>
      <c r="DT192"/>
    </row>
    <row r="193" spans="4:124" ht="15" x14ac:dyDescent="0.25">
      <c r="D193" s="43" t="str">
        <f t="shared" si="18"/>
        <v>INFINITE 66.001 a 7.000</v>
      </c>
      <c r="E193" s="44" t="s">
        <v>104</v>
      </c>
      <c r="F193" s="44" t="s">
        <v>82</v>
      </c>
      <c r="G193" s="45">
        <v>12.94</v>
      </c>
      <c r="H193" s="45">
        <v>13.22</v>
      </c>
      <c r="I193" s="45">
        <v>13.49</v>
      </c>
      <c r="J193" s="45">
        <v>13.77</v>
      </c>
      <c r="K193" s="45">
        <v>21.9</v>
      </c>
      <c r="L193" s="45">
        <v>22.14</v>
      </c>
      <c r="M193" s="45">
        <v>22.36</v>
      </c>
      <c r="N193" s="45">
        <v>22.58</v>
      </c>
      <c r="O193" s="45">
        <v>40.64</v>
      </c>
      <c r="P193" s="45">
        <v>54.86</v>
      </c>
      <c r="Q193" s="45">
        <v>77.209999999999994</v>
      </c>
      <c r="R193" s="45">
        <v>93.46</v>
      </c>
      <c r="S193" s="45">
        <v>54.09</v>
      </c>
      <c r="T193" s="45">
        <v>66.599999999999994</v>
      </c>
      <c r="U193" s="45">
        <v>85.66</v>
      </c>
      <c r="V193" s="45">
        <v>100.16</v>
      </c>
      <c r="W193" s="45">
        <v>64.39</v>
      </c>
      <c r="X193" s="45">
        <v>79.28</v>
      </c>
      <c r="Y193" s="45">
        <v>101.97</v>
      </c>
      <c r="Z193" s="45">
        <v>119.25</v>
      </c>
      <c r="AB193" s="43" t="str">
        <f t="shared" si="19"/>
        <v>INFINITE 77.001 a 8.000</v>
      </c>
      <c r="AC193" s="44" t="s">
        <v>107</v>
      </c>
      <c r="AD193" s="44" t="s">
        <v>86</v>
      </c>
      <c r="AE193" s="45">
        <v>19.14</v>
      </c>
      <c r="AF193" s="45">
        <v>19.95</v>
      </c>
      <c r="AG193" s="45">
        <v>20.149999999999999</v>
      </c>
      <c r="AH193" s="45">
        <v>20.36</v>
      </c>
      <c r="AI193" s="45">
        <v>27.05</v>
      </c>
      <c r="AJ193" s="45">
        <v>31.11</v>
      </c>
      <c r="AK193" s="45">
        <v>35.5</v>
      </c>
      <c r="AL193" s="45">
        <v>43.95</v>
      </c>
      <c r="AM193" s="45">
        <v>40.39</v>
      </c>
      <c r="AN193" s="45">
        <v>45.31</v>
      </c>
      <c r="AO193" s="45">
        <v>58.37</v>
      </c>
      <c r="AP193" s="45">
        <v>72.78</v>
      </c>
      <c r="AQ193" s="45">
        <v>46.96</v>
      </c>
      <c r="AR193" s="45">
        <v>52.68</v>
      </c>
      <c r="AS193" s="45">
        <v>67.87</v>
      </c>
      <c r="AT193" s="45">
        <v>84.62</v>
      </c>
      <c r="BP193" s="43" t="str">
        <f t="shared" si="20"/>
        <v>INFINITE 66.001 a 7.000</v>
      </c>
      <c r="BQ193" s="44" t="s">
        <v>104</v>
      </c>
      <c r="BR193" s="44" t="s">
        <v>82</v>
      </c>
      <c r="BS193" s="45">
        <v>44.58</v>
      </c>
      <c r="BT193" s="45">
        <v>45.53</v>
      </c>
      <c r="BU193" s="45">
        <v>46.47</v>
      </c>
      <c r="BV193" s="45">
        <v>47.42</v>
      </c>
      <c r="BW193" s="45">
        <v>51.36</v>
      </c>
      <c r="BX193" s="45">
        <v>51.9</v>
      </c>
      <c r="BY193" s="45">
        <v>52.42</v>
      </c>
      <c r="BZ193" s="45">
        <v>52.96</v>
      </c>
      <c r="CA193" s="45">
        <v>102.85</v>
      </c>
      <c r="CB193" s="45">
        <v>154.66999999999999</v>
      </c>
      <c r="CC193" s="45">
        <v>189.3</v>
      </c>
      <c r="CD193" s="45">
        <v>223.93</v>
      </c>
      <c r="CE193" s="45">
        <v>125.43</v>
      </c>
      <c r="CF193" s="45">
        <v>182.66</v>
      </c>
      <c r="CG193" s="45">
        <v>218.84</v>
      </c>
      <c r="CH193" s="45">
        <v>255.03</v>
      </c>
      <c r="CI193" s="45">
        <v>149.32</v>
      </c>
      <c r="CJ193" s="45">
        <v>217.45</v>
      </c>
      <c r="CK193" s="45">
        <v>260.52999999999997</v>
      </c>
      <c r="CL193" s="45">
        <v>303.61</v>
      </c>
      <c r="CZ193" s="43" t="str">
        <f t="shared" si="21"/>
        <v>INFINITE 76.001 a 7.000</v>
      </c>
      <c r="DA193" s="44" t="s">
        <v>107</v>
      </c>
      <c r="DB193" s="46" t="s">
        <v>82</v>
      </c>
      <c r="DC193" s="45">
        <v>28.69</v>
      </c>
      <c r="DD193" s="45">
        <v>29.28</v>
      </c>
      <c r="DE193" s="45">
        <v>29.9</v>
      </c>
      <c r="DG193" s="43" t="str">
        <f t="shared" si="22"/>
        <v>INFINITE 4Coleta Programada4209-90 a 10</v>
      </c>
      <c r="DH193" s="43" t="s">
        <v>98</v>
      </c>
      <c r="DI193" s="71" t="s">
        <v>64</v>
      </c>
      <c r="DJ193" s="68" t="s">
        <v>65</v>
      </c>
      <c r="DK193" s="61" t="s">
        <v>45</v>
      </c>
      <c r="DL193" s="25">
        <v>10.58</v>
      </c>
      <c r="DR193"/>
      <c r="DS193"/>
      <c r="DT193"/>
    </row>
    <row r="194" spans="4:124" ht="15" x14ac:dyDescent="0.25">
      <c r="D194" s="43" t="str">
        <f t="shared" si="18"/>
        <v>INFINITE 67.001 a 8.000</v>
      </c>
      <c r="E194" s="44" t="s">
        <v>104</v>
      </c>
      <c r="F194" s="44" t="s">
        <v>86</v>
      </c>
      <c r="G194" s="45">
        <v>13.68</v>
      </c>
      <c r="H194" s="45">
        <v>13.97</v>
      </c>
      <c r="I194" s="45">
        <v>14.26</v>
      </c>
      <c r="J194" s="45">
        <v>14.55</v>
      </c>
      <c r="K194" s="45">
        <v>23.44</v>
      </c>
      <c r="L194" s="45">
        <v>23.68</v>
      </c>
      <c r="M194" s="45">
        <v>23.92</v>
      </c>
      <c r="N194" s="45">
        <v>24.16</v>
      </c>
      <c r="O194" s="45">
        <v>44.51</v>
      </c>
      <c r="P194" s="45">
        <v>60.11</v>
      </c>
      <c r="Q194" s="45">
        <v>84.6</v>
      </c>
      <c r="R194" s="45">
        <v>102.4</v>
      </c>
      <c r="S194" s="45">
        <v>60.2</v>
      </c>
      <c r="T194" s="45">
        <v>73.84</v>
      </c>
      <c r="U194" s="45">
        <v>94.7</v>
      </c>
      <c r="V194" s="45">
        <v>110.52</v>
      </c>
      <c r="W194" s="45">
        <v>71.66</v>
      </c>
      <c r="X194" s="45">
        <v>87.91</v>
      </c>
      <c r="Y194" s="45">
        <v>112.74</v>
      </c>
      <c r="Z194" s="45">
        <v>131.57</v>
      </c>
      <c r="AB194" s="43" t="str">
        <f t="shared" si="19"/>
        <v>INFINITE 78.001 a 9.000</v>
      </c>
      <c r="AC194" s="44" t="s">
        <v>107</v>
      </c>
      <c r="AD194" s="44" t="s">
        <v>91</v>
      </c>
      <c r="AE194" s="45">
        <v>19.7</v>
      </c>
      <c r="AF194" s="45">
        <v>20.54</v>
      </c>
      <c r="AG194" s="45">
        <v>20.75</v>
      </c>
      <c r="AH194" s="45">
        <v>20.96</v>
      </c>
      <c r="AI194" s="45">
        <v>28.38</v>
      </c>
      <c r="AJ194" s="45">
        <v>32.64</v>
      </c>
      <c r="AK194" s="45">
        <v>37.25</v>
      </c>
      <c r="AL194" s="45">
        <v>46.12</v>
      </c>
      <c r="AM194" s="45">
        <v>41.54</v>
      </c>
      <c r="AN194" s="45">
        <v>46.62</v>
      </c>
      <c r="AO194" s="45">
        <v>59.87</v>
      </c>
      <c r="AP194" s="45">
        <v>74.63</v>
      </c>
      <c r="AQ194" s="45">
        <v>48.3</v>
      </c>
      <c r="AR194" s="45">
        <v>54.21</v>
      </c>
      <c r="AS194" s="45">
        <v>69.61</v>
      </c>
      <c r="AT194" s="45">
        <v>86.78</v>
      </c>
      <c r="BP194" s="43" t="str">
        <f t="shared" si="20"/>
        <v>INFINITE 67.001 a 8.000</v>
      </c>
      <c r="BQ194" s="44" t="s">
        <v>104</v>
      </c>
      <c r="BR194" s="44" t="s">
        <v>86</v>
      </c>
      <c r="BS194" s="45">
        <v>47.26</v>
      </c>
      <c r="BT194" s="45">
        <v>48.27</v>
      </c>
      <c r="BU194" s="45">
        <v>49.27</v>
      </c>
      <c r="BV194" s="45">
        <v>50.28</v>
      </c>
      <c r="BW194" s="45">
        <v>54.97</v>
      </c>
      <c r="BX194" s="45">
        <v>55.54</v>
      </c>
      <c r="BY194" s="45">
        <v>56.11</v>
      </c>
      <c r="BZ194" s="45">
        <v>56.68</v>
      </c>
      <c r="CA194" s="45">
        <v>112.21</v>
      </c>
      <c r="CB194" s="45">
        <v>168.5</v>
      </c>
      <c r="CC194" s="45">
        <v>206.57</v>
      </c>
      <c r="CD194" s="45">
        <v>244.64</v>
      </c>
      <c r="CE194" s="45">
        <v>136.81</v>
      </c>
      <c r="CF194" s="45">
        <v>201.89</v>
      </c>
      <c r="CG194" s="45">
        <v>241.76</v>
      </c>
      <c r="CH194" s="45">
        <v>281.64</v>
      </c>
      <c r="CI194" s="45">
        <v>162.87</v>
      </c>
      <c r="CJ194" s="45">
        <v>240.35</v>
      </c>
      <c r="CK194" s="45">
        <v>287.81</v>
      </c>
      <c r="CL194" s="45">
        <v>335.28</v>
      </c>
      <c r="CZ194" s="43" t="str">
        <f t="shared" si="21"/>
        <v>INFINITE 77.001 a 8.000</v>
      </c>
      <c r="DA194" s="44" t="s">
        <v>107</v>
      </c>
      <c r="DB194" s="46" t="s">
        <v>86</v>
      </c>
      <c r="DC194" s="45">
        <v>37.049999999999997</v>
      </c>
      <c r="DD194" s="45">
        <v>37.81</v>
      </c>
      <c r="DE194" s="45">
        <v>38.61</v>
      </c>
      <c r="DG194" s="43" t="str">
        <f t="shared" si="22"/>
        <v>INFINITE 4Coleta Programada4209-9Mais de 10</v>
      </c>
      <c r="DH194" s="43" t="s">
        <v>98</v>
      </c>
      <c r="DI194" s="71" t="s">
        <v>64</v>
      </c>
      <c r="DJ194" s="68" t="s">
        <v>65</v>
      </c>
      <c r="DK194" s="59" t="s">
        <v>52</v>
      </c>
      <c r="DL194" s="22">
        <v>0</v>
      </c>
      <c r="DR194"/>
      <c r="DS194"/>
      <c r="DT194"/>
    </row>
    <row r="195" spans="4:124" ht="15" x14ac:dyDescent="0.25">
      <c r="D195" s="43" t="str">
        <f t="shared" si="18"/>
        <v>INFINITE 68.001 a 9.000</v>
      </c>
      <c r="E195" s="44" t="s">
        <v>104</v>
      </c>
      <c r="F195" s="44" t="s">
        <v>91</v>
      </c>
      <c r="G195" s="45">
        <v>14.12</v>
      </c>
      <c r="H195" s="45">
        <v>14.42</v>
      </c>
      <c r="I195" s="45">
        <v>14.72</v>
      </c>
      <c r="J195" s="45">
        <v>15.02</v>
      </c>
      <c r="K195" s="45">
        <v>24.97</v>
      </c>
      <c r="L195" s="45">
        <v>25.22</v>
      </c>
      <c r="M195" s="45">
        <v>25.47</v>
      </c>
      <c r="N195" s="45">
        <v>25.73</v>
      </c>
      <c r="O195" s="45">
        <v>48.39</v>
      </c>
      <c r="P195" s="45">
        <v>65.33</v>
      </c>
      <c r="Q195" s="45">
        <v>91.95</v>
      </c>
      <c r="R195" s="45">
        <v>111.31</v>
      </c>
      <c r="S195" s="45">
        <v>63.44</v>
      </c>
      <c r="T195" s="45">
        <v>78.260000000000005</v>
      </c>
      <c r="U195" s="45">
        <v>100.9</v>
      </c>
      <c r="V195" s="45">
        <v>118</v>
      </c>
      <c r="W195" s="45">
        <v>75.53</v>
      </c>
      <c r="X195" s="45">
        <v>93.16</v>
      </c>
      <c r="Y195" s="45">
        <v>120.12</v>
      </c>
      <c r="Z195" s="45">
        <v>140.47999999999999</v>
      </c>
      <c r="AB195" s="43" t="str">
        <f t="shared" si="19"/>
        <v>INFINITE 79.001 a 10.000</v>
      </c>
      <c r="AC195" s="44" t="s">
        <v>107</v>
      </c>
      <c r="AD195" s="44" t="s">
        <v>95</v>
      </c>
      <c r="AE195" s="45">
        <v>20.09</v>
      </c>
      <c r="AF195" s="45">
        <v>20.95</v>
      </c>
      <c r="AG195" s="45">
        <v>21.15</v>
      </c>
      <c r="AH195" s="45">
        <v>21.37</v>
      </c>
      <c r="AI195" s="45">
        <v>29.33</v>
      </c>
      <c r="AJ195" s="45">
        <v>33.729999999999997</v>
      </c>
      <c r="AK195" s="45">
        <v>38.51</v>
      </c>
      <c r="AL195" s="45">
        <v>47.67</v>
      </c>
      <c r="AM195" s="45">
        <v>42.35</v>
      </c>
      <c r="AN195" s="45">
        <v>47.57</v>
      </c>
      <c r="AO195" s="45">
        <v>60.94</v>
      </c>
      <c r="AP195" s="45">
        <v>75.97</v>
      </c>
      <c r="AQ195" s="45">
        <v>49.25</v>
      </c>
      <c r="AR195" s="45">
        <v>55.31</v>
      </c>
      <c r="AS195" s="45">
        <v>70.86</v>
      </c>
      <c r="AT195" s="45">
        <v>88.33</v>
      </c>
      <c r="BP195" s="43" t="str">
        <f t="shared" si="20"/>
        <v>INFINITE 68.001 a 9.000</v>
      </c>
      <c r="BQ195" s="44" t="s">
        <v>104</v>
      </c>
      <c r="BR195" s="44" t="s">
        <v>91</v>
      </c>
      <c r="BS195" s="45">
        <v>51.48</v>
      </c>
      <c r="BT195" s="45">
        <v>52.58</v>
      </c>
      <c r="BU195" s="45">
        <v>53.67</v>
      </c>
      <c r="BV195" s="45">
        <v>54.77</v>
      </c>
      <c r="BW195" s="45">
        <v>59.24</v>
      </c>
      <c r="BX195" s="45">
        <v>59.84</v>
      </c>
      <c r="BY195" s="45">
        <v>60.45</v>
      </c>
      <c r="BZ195" s="45">
        <v>61.07</v>
      </c>
      <c r="CA195" s="45">
        <v>122.32</v>
      </c>
      <c r="CB195" s="45">
        <v>185.39</v>
      </c>
      <c r="CC195" s="45">
        <v>225.84</v>
      </c>
      <c r="CD195" s="45">
        <v>266.3</v>
      </c>
      <c r="CE195" s="45">
        <v>150.19999999999999</v>
      </c>
      <c r="CF195" s="45">
        <v>224.34</v>
      </c>
      <c r="CG195" s="45">
        <v>267.20999999999998</v>
      </c>
      <c r="CH195" s="45">
        <v>310.08999999999997</v>
      </c>
      <c r="CI195" s="45">
        <v>178.81</v>
      </c>
      <c r="CJ195" s="45">
        <v>267.07</v>
      </c>
      <c r="CK195" s="45">
        <v>318.11</v>
      </c>
      <c r="CL195" s="45">
        <v>369.16</v>
      </c>
      <c r="CZ195" s="43" t="str">
        <f t="shared" si="21"/>
        <v>INFINITE 78.001 a 9.000</v>
      </c>
      <c r="DA195" s="44" t="s">
        <v>107</v>
      </c>
      <c r="DB195" s="46" t="s">
        <v>91</v>
      </c>
      <c r="DC195" s="45">
        <v>47.88</v>
      </c>
      <c r="DD195" s="45">
        <v>48.87</v>
      </c>
      <c r="DE195" s="45">
        <v>49.89</v>
      </c>
      <c r="DG195" s="43" t="str">
        <f t="shared" si="22"/>
        <v>INFINITE 4Coleta no mesmo dia4210-211 a 20</v>
      </c>
      <c r="DH195" s="43" t="s">
        <v>98</v>
      </c>
      <c r="DI195" s="70" t="s">
        <v>71</v>
      </c>
      <c r="DJ195" s="69" t="s">
        <v>72</v>
      </c>
      <c r="DK195" s="61" t="s">
        <v>73</v>
      </c>
      <c r="DL195" s="25" t="s">
        <v>74</v>
      </c>
      <c r="DR195"/>
      <c r="DS195"/>
      <c r="DT195"/>
    </row>
    <row r="196" spans="4:124" ht="15" x14ac:dyDescent="0.25">
      <c r="D196" s="43" t="str">
        <f t="shared" ref="D196:D239" si="25">CONCATENATE(E196,F196)</f>
        <v>INFINITE 69.001 a 10.000</v>
      </c>
      <c r="E196" s="44" t="s">
        <v>104</v>
      </c>
      <c r="F196" s="44" t="s">
        <v>95</v>
      </c>
      <c r="G196" s="45">
        <v>14.44</v>
      </c>
      <c r="H196" s="45">
        <v>14.75</v>
      </c>
      <c r="I196" s="45">
        <v>15.05</v>
      </c>
      <c r="J196" s="45">
        <v>15.36</v>
      </c>
      <c r="K196" s="45">
        <v>26.64</v>
      </c>
      <c r="L196" s="45">
        <v>26.92</v>
      </c>
      <c r="M196" s="45">
        <v>27.18</v>
      </c>
      <c r="N196" s="45">
        <v>27.47</v>
      </c>
      <c r="O196" s="45">
        <v>52.29</v>
      </c>
      <c r="P196" s="45">
        <v>70.58</v>
      </c>
      <c r="Q196" s="45">
        <v>99.34</v>
      </c>
      <c r="R196" s="45">
        <v>120.26</v>
      </c>
      <c r="S196" s="45">
        <v>66.709999999999994</v>
      </c>
      <c r="T196" s="45">
        <v>82.65</v>
      </c>
      <c r="U196" s="45">
        <v>107.1</v>
      </c>
      <c r="V196" s="45">
        <v>125.52</v>
      </c>
      <c r="W196" s="45">
        <v>79.42</v>
      </c>
      <c r="X196" s="45">
        <v>98.4</v>
      </c>
      <c r="Y196" s="45">
        <v>127.5</v>
      </c>
      <c r="Z196" s="45">
        <v>149.43</v>
      </c>
      <c r="AB196" s="43" t="str">
        <f t="shared" ref="AB196:AB222" si="26">CONCATENATE(AC196,AD196)</f>
        <v>INFINITE 7Kg Adicional</v>
      </c>
      <c r="AC196" s="44" t="s">
        <v>107</v>
      </c>
      <c r="AD196" s="44" t="s">
        <v>63</v>
      </c>
      <c r="AE196" s="45">
        <v>2.4900000000000002</v>
      </c>
      <c r="AF196" s="45">
        <v>2.6</v>
      </c>
      <c r="AG196" s="45">
        <v>2.62</v>
      </c>
      <c r="AH196" s="45">
        <v>2.65</v>
      </c>
      <c r="AI196" s="45">
        <v>3.64</v>
      </c>
      <c r="AJ196" s="45">
        <v>4.18</v>
      </c>
      <c r="AK196" s="45">
        <v>4.78</v>
      </c>
      <c r="AL196" s="45">
        <v>5.91</v>
      </c>
      <c r="AM196" s="45">
        <v>5.25</v>
      </c>
      <c r="AN196" s="45">
        <v>5.91</v>
      </c>
      <c r="AO196" s="45">
        <v>7.56</v>
      </c>
      <c r="AP196" s="45">
        <v>9.42</v>
      </c>
      <c r="AQ196" s="45">
        <v>6.11</v>
      </c>
      <c r="AR196" s="45">
        <v>6.86</v>
      </c>
      <c r="AS196" s="45">
        <v>8.7899999999999991</v>
      </c>
      <c r="AT196" s="45">
        <v>10.95</v>
      </c>
      <c r="BP196" s="43" t="str">
        <f t="shared" ref="BP196:BP239" si="27">CONCATENATE(BQ196,BR196)</f>
        <v>INFINITE 69.001 a 10.000</v>
      </c>
      <c r="BQ196" s="44" t="s">
        <v>104</v>
      </c>
      <c r="BR196" s="44" t="s">
        <v>95</v>
      </c>
      <c r="BS196" s="45">
        <v>55.6</v>
      </c>
      <c r="BT196" s="45">
        <v>56.79</v>
      </c>
      <c r="BU196" s="45">
        <v>57.97</v>
      </c>
      <c r="BV196" s="45">
        <v>59.15</v>
      </c>
      <c r="BW196" s="45">
        <v>63.39</v>
      </c>
      <c r="BX196" s="45">
        <v>64.05</v>
      </c>
      <c r="BY196" s="45">
        <v>64.709999999999994</v>
      </c>
      <c r="BZ196" s="45">
        <v>65.36</v>
      </c>
      <c r="CA196" s="45">
        <v>132.24</v>
      </c>
      <c r="CB196" s="45">
        <v>201.99</v>
      </c>
      <c r="CC196" s="45">
        <v>245.07</v>
      </c>
      <c r="CD196" s="45">
        <v>288.14999999999998</v>
      </c>
      <c r="CE196" s="45">
        <v>163.58000000000001</v>
      </c>
      <c r="CF196" s="45">
        <v>245.97</v>
      </c>
      <c r="CG196" s="45">
        <v>292.17</v>
      </c>
      <c r="CH196" s="45">
        <v>338.38</v>
      </c>
      <c r="CI196" s="45">
        <v>194.74</v>
      </c>
      <c r="CJ196" s="45">
        <v>292.82</v>
      </c>
      <c r="CK196" s="45">
        <v>347.83</v>
      </c>
      <c r="CL196" s="45">
        <v>402.83</v>
      </c>
      <c r="CZ196" s="43" t="str">
        <f t="shared" ref="CZ196:CZ222" si="28">CONCATENATE(DA196,DB196)</f>
        <v>INFINITE 79.001 a 10.000</v>
      </c>
      <c r="DA196" s="44" t="s">
        <v>107</v>
      </c>
      <c r="DB196" s="46" t="s">
        <v>95</v>
      </c>
      <c r="DC196" s="45">
        <v>61.18</v>
      </c>
      <c r="DD196" s="45">
        <v>62.44</v>
      </c>
      <c r="DE196" s="45">
        <v>63.75</v>
      </c>
      <c r="DG196" s="43" t="str">
        <f t="shared" ref="DG196:DG259" si="29">CONCATENATE(DH196,DI196,DJ196,DK196)</f>
        <v>INFINITE 4Coleta no mesmo dia4210-221 a 30</v>
      </c>
      <c r="DH196" s="43" t="s">
        <v>98</v>
      </c>
      <c r="DI196" s="70" t="s">
        <v>71</v>
      </c>
      <c r="DJ196" s="69" t="s">
        <v>72</v>
      </c>
      <c r="DK196" s="59" t="s">
        <v>77</v>
      </c>
      <c r="DL196" s="22" t="s">
        <v>78</v>
      </c>
      <c r="DR196"/>
      <c r="DS196"/>
      <c r="DT196"/>
    </row>
    <row r="197" spans="4:124" ht="15" x14ac:dyDescent="0.25">
      <c r="D197" s="43" t="str">
        <f t="shared" si="25"/>
        <v>INFINITE 6Kg Adicional</v>
      </c>
      <c r="E197" s="44" t="s">
        <v>104</v>
      </c>
      <c r="F197" s="44" t="s">
        <v>63</v>
      </c>
      <c r="G197" s="45">
        <v>1.8</v>
      </c>
      <c r="H197" s="45">
        <v>1.83</v>
      </c>
      <c r="I197" s="45">
        <v>1.87</v>
      </c>
      <c r="J197" s="45">
        <v>1.9</v>
      </c>
      <c r="K197" s="45">
        <v>3.3</v>
      </c>
      <c r="L197" s="45">
        <v>3.34</v>
      </c>
      <c r="M197" s="45">
        <v>3.37</v>
      </c>
      <c r="N197" s="45">
        <v>3.41</v>
      </c>
      <c r="O197" s="45">
        <v>6.48</v>
      </c>
      <c r="P197" s="45">
        <v>8.75</v>
      </c>
      <c r="Q197" s="45">
        <v>12.32</v>
      </c>
      <c r="R197" s="45">
        <v>14.92</v>
      </c>
      <c r="S197" s="45">
        <v>8.27</v>
      </c>
      <c r="T197" s="45">
        <v>10.24</v>
      </c>
      <c r="U197" s="45">
        <v>13.29</v>
      </c>
      <c r="V197" s="45">
        <v>15.56</v>
      </c>
      <c r="W197" s="45">
        <v>9.85</v>
      </c>
      <c r="X197" s="45">
        <v>12.19</v>
      </c>
      <c r="Y197" s="45">
        <v>15.82</v>
      </c>
      <c r="Z197" s="45">
        <v>18.52</v>
      </c>
      <c r="AB197" s="43" t="str">
        <f t="shared" si="26"/>
        <v>Peso (g)</v>
      </c>
      <c r="AD197" s="44" t="s">
        <v>32</v>
      </c>
      <c r="AE197" s="45" t="s">
        <v>16</v>
      </c>
      <c r="AF197" s="45" t="s">
        <v>17</v>
      </c>
      <c r="AG197" s="45" t="s">
        <v>18</v>
      </c>
      <c r="AH197" s="45" t="s">
        <v>19</v>
      </c>
      <c r="AI197" s="45" t="s">
        <v>20</v>
      </c>
      <c r="AJ197" s="45" t="s">
        <v>21</v>
      </c>
      <c r="AK197" s="45" t="s">
        <v>22</v>
      </c>
      <c r="AL197" s="45" t="s">
        <v>23</v>
      </c>
      <c r="AM197" s="45" t="s">
        <v>24</v>
      </c>
      <c r="AN197" s="45" t="s">
        <v>25</v>
      </c>
      <c r="AO197" s="45" t="s">
        <v>26</v>
      </c>
      <c r="AP197" s="45" t="s">
        <v>27</v>
      </c>
      <c r="AQ197" s="45" t="s">
        <v>28</v>
      </c>
      <c r="AR197" s="45" t="s">
        <v>29</v>
      </c>
      <c r="AS197" s="45" t="s">
        <v>30</v>
      </c>
      <c r="AT197" s="45" t="s">
        <v>31</v>
      </c>
      <c r="BP197" s="43" t="str">
        <f t="shared" si="27"/>
        <v>INFINITE 6Kg Adicional</v>
      </c>
      <c r="BQ197" s="44" t="s">
        <v>104</v>
      </c>
      <c r="BR197" s="44" t="s">
        <v>63</v>
      </c>
      <c r="BS197" s="45">
        <v>5.65</v>
      </c>
      <c r="BT197" s="45">
        <v>5.77</v>
      </c>
      <c r="BU197" s="45">
        <v>5.89</v>
      </c>
      <c r="BV197" s="45">
        <v>6.01</v>
      </c>
      <c r="BW197" s="45">
        <v>6.39</v>
      </c>
      <c r="BX197" s="45">
        <v>6.45</v>
      </c>
      <c r="BY197" s="45">
        <v>6.52</v>
      </c>
      <c r="BZ197" s="45">
        <v>6.58</v>
      </c>
      <c r="CA197" s="45">
        <v>13.07</v>
      </c>
      <c r="CB197" s="45">
        <v>20.04</v>
      </c>
      <c r="CC197" s="45">
        <v>24.28</v>
      </c>
      <c r="CD197" s="45">
        <v>28.53</v>
      </c>
      <c r="CE197" s="45">
        <v>16.350000000000001</v>
      </c>
      <c r="CF197" s="45">
        <v>24.53</v>
      </c>
      <c r="CG197" s="45">
        <v>29.01</v>
      </c>
      <c r="CH197" s="45">
        <v>33.51</v>
      </c>
      <c r="CI197" s="45">
        <v>19.47</v>
      </c>
      <c r="CJ197" s="45">
        <v>29.2</v>
      </c>
      <c r="CK197" s="45">
        <v>34.54</v>
      </c>
      <c r="CL197" s="45">
        <v>39.880000000000003</v>
      </c>
      <c r="CZ197" s="43" t="str">
        <f t="shared" si="28"/>
        <v>Peso (g)</v>
      </c>
      <c r="DB197" s="46" t="s">
        <v>32</v>
      </c>
      <c r="DC197" s="45" t="s">
        <v>12</v>
      </c>
      <c r="DD197" s="45" t="s">
        <v>13</v>
      </c>
      <c r="DE197" s="45" t="s">
        <v>14</v>
      </c>
      <c r="DG197" s="43" t="str">
        <f t="shared" si="29"/>
        <v>INFINITE 4Coleta no mesmo dia4210-231 a 40</v>
      </c>
      <c r="DH197" s="43" t="s">
        <v>98</v>
      </c>
      <c r="DI197" s="70" t="s">
        <v>71</v>
      </c>
      <c r="DJ197" s="69" t="s">
        <v>72</v>
      </c>
      <c r="DK197" s="61" t="s">
        <v>83</v>
      </c>
      <c r="DL197" s="25" t="s">
        <v>78</v>
      </c>
      <c r="DR197"/>
      <c r="DS197"/>
      <c r="DT197"/>
    </row>
    <row r="198" spans="4:124" ht="15" x14ac:dyDescent="0.25">
      <c r="D198" s="43" t="str">
        <f t="shared" si="25"/>
        <v>Peso (g)</v>
      </c>
      <c r="F198" s="44" t="s">
        <v>32</v>
      </c>
      <c r="G198" s="45" t="s">
        <v>12</v>
      </c>
      <c r="H198" s="45" t="s">
        <v>13</v>
      </c>
      <c r="I198" s="45" t="s">
        <v>14</v>
      </c>
      <c r="J198" s="45" t="s">
        <v>15</v>
      </c>
      <c r="K198" s="45" t="s">
        <v>16</v>
      </c>
      <c r="L198" s="45" t="s">
        <v>17</v>
      </c>
      <c r="M198" s="45" t="s">
        <v>18</v>
      </c>
      <c r="N198" s="45" t="s">
        <v>19</v>
      </c>
      <c r="O198" s="45" t="s">
        <v>20</v>
      </c>
      <c r="P198" s="45" t="s">
        <v>21</v>
      </c>
      <c r="Q198" s="45" t="s">
        <v>22</v>
      </c>
      <c r="R198" s="45" t="s">
        <v>23</v>
      </c>
      <c r="S198" s="45" t="s">
        <v>24</v>
      </c>
      <c r="T198" s="45" t="s">
        <v>25</v>
      </c>
      <c r="U198" s="45" t="s">
        <v>26</v>
      </c>
      <c r="V198" s="45" t="s">
        <v>27</v>
      </c>
      <c r="W198" s="45" t="s">
        <v>28</v>
      </c>
      <c r="X198" s="45" t="s">
        <v>29</v>
      </c>
      <c r="Y198" s="45" t="s">
        <v>30</v>
      </c>
      <c r="Z198" s="45" t="s">
        <v>31</v>
      </c>
      <c r="AB198" s="43" t="str">
        <f t="shared" si="26"/>
        <v>INFINITE 80 a 500</v>
      </c>
      <c r="AC198" s="44" t="s">
        <v>110</v>
      </c>
      <c r="AD198" s="44" t="s">
        <v>41</v>
      </c>
      <c r="AE198" s="45">
        <v>10.36</v>
      </c>
      <c r="AF198" s="45">
        <v>10.8</v>
      </c>
      <c r="AG198" s="45">
        <v>10.91</v>
      </c>
      <c r="AH198" s="45">
        <v>11.02</v>
      </c>
      <c r="AI198" s="45">
        <v>12.34</v>
      </c>
      <c r="AJ198" s="45">
        <v>13.83</v>
      </c>
      <c r="AK198" s="45">
        <v>15.42</v>
      </c>
      <c r="AL198" s="45">
        <v>18.52</v>
      </c>
      <c r="AM198" s="45">
        <v>12.7</v>
      </c>
      <c r="AN198" s="45">
        <v>15.37</v>
      </c>
      <c r="AO198" s="45">
        <v>25.8</v>
      </c>
      <c r="AP198" s="45">
        <v>35.42</v>
      </c>
      <c r="AQ198" s="45">
        <v>14.77</v>
      </c>
      <c r="AR198" s="45">
        <v>17.87</v>
      </c>
      <c r="AS198" s="45">
        <v>30</v>
      </c>
      <c r="AT198" s="45">
        <v>41.18</v>
      </c>
      <c r="BP198" s="43" t="str">
        <f t="shared" si="27"/>
        <v>Peso (g)</v>
      </c>
      <c r="BR198" s="44" t="s">
        <v>32</v>
      </c>
      <c r="BS198" s="45" t="s">
        <v>12</v>
      </c>
      <c r="BT198" s="45" t="s">
        <v>13</v>
      </c>
      <c r="BU198" s="45" t="s">
        <v>14</v>
      </c>
      <c r="BV198" s="45" t="s">
        <v>15</v>
      </c>
      <c r="BW198" s="45" t="s">
        <v>16</v>
      </c>
      <c r="BX198" s="45" t="s">
        <v>17</v>
      </c>
      <c r="BY198" s="45" t="s">
        <v>18</v>
      </c>
      <c r="BZ198" s="45" t="s">
        <v>19</v>
      </c>
      <c r="CA198" s="45" t="s">
        <v>20</v>
      </c>
      <c r="CB198" s="45" t="s">
        <v>21</v>
      </c>
      <c r="CC198" s="45" t="s">
        <v>22</v>
      </c>
      <c r="CD198" s="45" t="s">
        <v>23</v>
      </c>
      <c r="CE198" s="45" t="s">
        <v>24</v>
      </c>
      <c r="CF198" s="45" t="s">
        <v>25</v>
      </c>
      <c r="CG198" s="45" t="s">
        <v>26</v>
      </c>
      <c r="CH198" s="45" t="s">
        <v>27</v>
      </c>
      <c r="CI198" s="45" t="s">
        <v>28</v>
      </c>
      <c r="CJ198" s="45" t="s">
        <v>29</v>
      </c>
      <c r="CK198" s="45" t="s">
        <v>30</v>
      </c>
      <c r="CL198" s="45" t="s">
        <v>31</v>
      </c>
      <c r="CZ198" s="43" t="str">
        <f t="shared" si="28"/>
        <v>INFINITE 80 a 300</v>
      </c>
      <c r="DA198" s="44" t="s">
        <v>110</v>
      </c>
      <c r="DB198" s="46" t="s">
        <v>40</v>
      </c>
      <c r="DC198" s="45">
        <v>11.88</v>
      </c>
      <c r="DD198" s="45">
        <v>12.12</v>
      </c>
      <c r="DE198" s="45">
        <v>12.38</v>
      </c>
      <c r="DG198" s="43" t="str">
        <f t="shared" si="29"/>
        <v>INFINITE 4Coleta no mesmo dia4210-241 a 50</v>
      </c>
      <c r="DH198" s="43" t="s">
        <v>98</v>
      </c>
      <c r="DI198" s="70" t="s">
        <v>71</v>
      </c>
      <c r="DJ198" s="69" t="s">
        <v>72</v>
      </c>
      <c r="DK198" s="59" t="s">
        <v>87</v>
      </c>
      <c r="DL198" s="22" t="s">
        <v>88</v>
      </c>
      <c r="DR198"/>
      <c r="DS198"/>
      <c r="DT198"/>
    </row>
    <row r="199" spans="4:124" ht="15" x14ac:dyDescent="0.25">
      <c r="D199" s="43" t="str">
        <f t="shared" si="25"/>
        <v>INFINITE 70 a 300</v>
      </c>
      <c r="E199" s="44" t="s">
        <v>107</v>
      </c>
      <c r="F199" s="44" t="s">
        <v>40</v>
      </c>
      <c r="G199" s="45">
        <v>5.7</v>
      </c>
      <c r="H199" s="45">
        <v>5.83</v>
      </c>
      <c r="I199" s="45">
        <v>5.94</v>
      </c>
      <c r="J199" s="45">
        <v>6.06</v>
      </c>
      <c r="K199" s="45">
        <v>11.19</v>
      </c>
      <c r="L199" s="45">
        <v>11.44</v>
      </c>
      <c r="M199" s="45">
        <v>11.68</v>
      </c>
      <c r="N199" s="45">
        <v>12.43</v>
      </c>
      <c r="O199" s="45">
        <v>16.989999999999998</v>
      </c>
      <c r="P199" s="45">
        <v>23.8</v>
      </c>
      <c r="Q199" s="45">
        <v>30.59</v>
      </c>
      <c r="R199" s="45">
        <v>35.69</v>
      </c>
      <c r="S199" s="45">
        <v>22.63</v>
      </c>
      <c r="T199" s="45">
        <v>28.9</v>
      </c>
      <c r="U199" s="45">
        <v>34.89</v>
      </c>
      <c r="V199" s="45">
        <v>40.01</v>
      </c>
      <c r="W199" s="45">
        <v>26.94</v>
      </c>
      <c r="X199" s="45">
        <v>34.409999999999997</v>
      </c>
      <c r="Y199" s="45">
        <v>41.53</v>
      </c>
      <c r="Z199" s="45">
        <v>47.63</v>
      </c>
      <c r="AB199" s="43" t="str">
        <f t="shared" si="26"/>
        <v>INFINITE 8501 a 1.000</v>
      </c>
      <c r="AC199" s="44" t="s">
        <v>110</v>
      </c>
      <c r="AD199" s="44" t="s">
        <v>50</v>
      </c>
      <c r="AE199" s="45">
        <v>11.1</v>
      </c>
      <c r="AF199" s="45">
        <v>11.58</v>
      </c>
      <c r="AG199" s="45">
        <v>11.69</v>
      </c>
      <c r="AH199" s="45">
        <v>11.82</v>
      </c>
      <c r="AI199" s="45">
        <v>13.22</v>
      </c>
      <c r="AJ199" s="45">
        <v>14.8</v>
      </c>
      <c r="AK199" s="45">
        <v>16.52</v>
      </c>
      <c r="AL199" s="45">
        <v>19.84</v>
      </c>
      <c r="AM199" s="45">
        <v>13.46</v>
      </c>
      <c r="AN199" s="45">
        <v>16.21</v>
      </c>
      <c r="AO199" s="45">
        <v>26.75</v>
      </c>
      <c r="AP199" s="45">
        <v>36.549999999999997</v>
      </c>
      <c r="AQ199" s="45">
        <v>15.65</v>
      </c>
      <c r="AR199" s="45">
        <v>18.850000000000001</v>
      </c>
      <c r="AS199" s="45">
        <v>31.1</v>
      </c>
      <c r="AT199" s="45">
        <v>42.5</v>
      </c>
      <c r="BP199" s="43" t="str">
        <f t="shared" si="27"/>
        <v>INFINITE 70 a 300</v>
      </c>
      <c r="BQ199" s="44" t="s">
        <v>107</v>
      </c>
      <c r="BR199" s="44" t="s">
        <v>40</v>
      </c>
      <c r="BS199" s="45">
        <v>25.2</v>
      </c>
      <c r="BT199" s="45">
        <v>25.74</v>
      </c>
      <c r="BU199" s="45">
        <v>26.27</v>
      </c>
      <c r="BV199" s="45">
        <v>26.81</v>
      </c>
      <c r="BW199" s="45">
        <v>27.95</v>
      </c>
      <c r="BX199" s="45">
        <v>28.24</v>
      </c>
      <c r="BY199" s="45">
        <v>28.53</v>
      </c>
      <c r="BZ199" s="45">
        <v>28.81</v>
      </c>
      <c r="CA199" s="45">
        <v>40.74</v>
      </c>
      <c r="CB199" s="45">
        <v>63.26</v>
      </c>
      <c r="CC199" s="45">
        <v>76.95</v>
      </c>
      <c r="CD199" s="45">
        <v>90.64</v>
      </c>
      <c r="CE199" s="45">
        <v>52.41</v>
      </c>
      <c r="CF199" s="45">
        <v>69.81</v>
      </c>
      <c r="CG199" s="45">
        <v>80.91</v>
      </c>
      <c r="CH199" s="45">
        <v>92.01</v>
      </c>
      <c r="CI199" s="45">
        <v>62.4</v>
      </c>
      <c r="CJ199" s="45">
        <v>83.11</v>
      </c>
      <c r="CK199" s="45">
        <v>96.32</v>
      </c>
      <c r="CL199" s="45">
        <v>109.54</v>
      </c>
      <c r="CZ199" s="43" t="str">
        <f t="shared" si="28"/>
        <v>INFINITE 8301 a 500</v>
      </c>
      <c r="DA199" s="44" t="s">
        <v>110</v>
      </c>
      <c r="DB199" s="46" t="s">
        <v>49</v>
      </c>
      <c r="DC199" s="45">
        <v>12.35</v>
      </c>
      <c r="DD199" s="45">
        <v>12.61</v>
      </c>
      <c r="DE199" s="45">
        <v>12.87</v>
      </c>
      <c r="DG199" s="43" t="str">
        <f t="shared" si="29"/>
        <v>INFINITE 4Coleta no mesmo dia4210-251 a 60</v>
      </c>
      <c r="DH199" s="43" t="s">
        <v>98</v>
      </c>
      <c r="DI199" s="70" t="s">
        <v>71</v>
      </c>
      <c r="DJ199" s="69" t="s">
        <v>72</v>
      </c>
      <c r="DK199" s="61" t="s">
        <v>92</v>
      </c>
      <c r="DL199" s="25" t="s">
        <v>93</v>
      </c>
      <c r="DR199"/>
      <c r="DS199"/>
      <c r="DT199"/>
    </row>
    <row r="200" spans="4:124" ht="15" x14ac:dyDescent="0.25">
      <c r="D200" s="43" t="str">
        <f t="shared" si="25"/>
        <v>INFINITE 7301 a 500</v>
      </c>
      <c r="E200" s="44" t="s">
        <v>107</v>
      </c>
      <c r="F200" s="44" t="s">
        <v>49</v>
      </c>
      <c r="G200" s="45">
        <v>6.38</v>
      </c>
      <c r="H200" s="45">
        <v>6.52</v>
      </c>
      <c r="I200" s="45">
        <v>6.66</v>
      </c>
      <c r="J200" s="45">
        <v>6.79</v>
      </c>
      <c r="K200" s="45">
        <v>11.6</v>
      </c>
      <c r="L200" s="45">
        <v>11.85</v>
      </c>
      <c r="M200" s="45">
        <v>12.1</v>
      </c>
      <c r="N200" s="45">
        <v>12.89</v>
      </c>
      <c r="O200" s="45">
        <v>17.71</v>
      </c>
      <c r="P200" s="45">
        <v>24.8</v>
      </c>
      <c r="Q200" s="45">
        <v>31.87</v>
      </c>
      <c r="R200" s="45">
        <v>37.18</v>
      </c>
      <c r="S200" s="45">
        <v>23.23</v>
      </c>
      <c r="T200" s="45">
        <v>29.74</v>
      </c>
      <c r="U200" s="45">
        <v>35.96</v>
      </c>
      <c r="V200" s="45">
        <v>41.25</v>
      </c>
      <c r="W200" s="45">
        <v>27.65</v>
      </c>
      <c r="X200" s="45">
        <v>35.4</v>
      </c>
      <c r="Y200" s="45">
        <v>42.81</v>
      </c>
      <c r="Z200" s="45">
        <v>49.11</v>
      </c>
      <c r="AB200" s="43" t="str">
        <f t="shared" si="26"/>
        <v>INFINITE 81.001 a 2.000</v>
      </c>
      <c r="AC200" s="44" t="s">
        <v>110</v>
      </c>
      <c r="AD200" s="44" t="s">
        <v>55</v>
      </c>
      <c r="AE200" s="45">
        <v>11.69</v>
      </c>
      <c r="AF200" s="45">
        <v>12.19</v>
      </c>
      <c r="AG200" s="45">
        <v>12.32</v>
      </c>
      <c r="AH200" s="45">
        <v>12.45</v>
      </c>
      <c r="AI200" s="45">
        <v>14.52</v>
      </c>
      <c r="AJ200" s="45">
        <v>16.260000000000002</v>
      </c>
      <c r="AK200" s="45">
        <v>18.149999999999999</v>
      </c>
      <c r="AL200" s="45">
        <v>21.79</v>
      </c>
      <c r="AM200" s="45">
        <v>15.97</v>
      </c>
      <c r="AN200" s="45">
        <v>18.87</v>
      </c>
      <c r="AO200" s="45">
        <v>29.54</v>
      </c>
      <c r="AP200" s="45">
        <v>39.630000000000003</v>
      </c>
      <c r="AQ200" s="45">
        <v>18.57</v>
      </c>
      <c r="AR200" s="45">
        <v>21.94</v>
      </c>
      <c r="AS200" s="45">
        <v>34.35</v>
      </c>
      <c r="AT200" s="45">
        <v>46.08</v>
      </c>
      <c r="BP200" s="43" t="str">
        <f t="shared" si="27"/>
        <v>INFINITE 7301 a 500</v>
      </c>
      <c r="BQ200" s="44" t="s">
        <v>107</v>
      </c>
      <c r="BR200" s="44" t="s">
        <v>49</v>
      </c>
      <c r="BS200" s="45">
        <v>26.1</v>
      </c>
      <c r="BT200" s="45">
        <v>26.66</v>
      </c>
      <c r="BU200" s="45">
        <v>27.21</v>
      </c>
      <c r="BV200" s="45">
        <v>27.77</v>
      </c>
      <c r="BW200" s="45">
        <v>29.57</v>
      </c>
      <c r="BX200" s="45">
        <v>29.87</v>
      </c>
      <c r="BY200" s="45">
        <v>30.18</v>
      </c>
      <c r="BZ200" s="45">
        <v>30.49</v>
      </c>
      <c r="CA200" s="45">
        <v>43.51</v>
      </c>
      <c r="CB200" s="45">
        <v>66.5</v>
      </c>
      <c r="CC200" s="45">
        <v>80.930000000000007</v>
      </c>
      <c r="CD200" s="45">
        <v>95.37</v>
      </c>
      <c r="CE200" s="45">
        <v>54.26</v>
      </c>
      <c r="CF200" s="45">
        <v>71.09</v>
      </c>
      <c r="CG200" s="45">
        <v>82.42</v>
      </c>
      <c r="CH200" s="45">
        <v>93.73</v>
      </c>
      <c r="CI200" s="45">
        <v>64.59</v>
      </c>
      <c r="CJ200" s="45">
        <v>84.63</v>
      </c>
      <c r="CK200" s="45">
        <v>98.11</v>
      </c>
      <c r="CL200" s="45">
        <v>111.59</v>
      </c>
      <c r="CZ200" s="43" t="str">
        <f t="shared" si="28"/>
        <v>INFINITE 8501 a 1.000</v>
      </c>
      <c r="DA200" s="44" t="s">
        <v>110</v>
      </c>
      <c r="DB200" s="46" t="s">
        <v>50</v>
      </c>
      <c r="DC200" s="45">
        <v>13.21</v>
      </c>
      <c r="DD200" s="45">
        <v>13.48</v>
      </c>
      <c r="DE200" s="45">
        <v>13.77</v>
      </c>
      <c r="DG200" s="43" t="str">
        <f t="shared" si="29"/>
        <v>INFINITE 4Coleta no mesmo dia4210-261 a 70</v>
      </c>
      <c r="DH200" s="43" t="s">
        <v>98</v>
      </c>
      <c r="DI200" s="70" t="s">
        <v>71</v>
      </c>
      <c r="DJ200" s="69" t="s">
        <v>72</v>
      </c>
      <c r="DK200" s="59" t="s">
        <v>96</v>
      </c>
      <c r="DL200" s="22" t="s">
        <v>97</v>
      </c>
      <c r="DR200"/>
      <c r="DS200"/>
      <c r="DT200"/>
    </row>
    <row r="201" spans="4:124" ht="15" x14ac:dyDescent="0.25">
      <c r="D201" s="43" t="str">
        <f t="shared" si="25"/>
        <v>INFINITE 7501 a 1.000</v>
      </c>
      <c r="E201" s="44" t="s">
        <v>107</v>
      </c>
      <c r="F201" s="44" t="s">
        <v>50</v>
      </c>
      <c r="G201" s="45">
        <v>6.85</v>
      </c>
      <c r="H201" s="45">
        <v>6.99</v>
      </c>
      <c r="I201" s="45">
        <v>7.13</v>
      </c>
      <c r="J201" s="45">
        <v>7.28</v>
      </c>
      <c r="K201" s="45">
        <v>12.93</v>
      </c>
      <c r="L201" s="45">
        <v>13.07</v>
      </c>
      <c r="M201" s="45">
        <v>13.2</v>
      </c>
      <c r="N201" s="45">
        <v>13.33</v>
      </c>
      <c r="O201" s="45">
        <v>18.420000000000002</v>
      </c>
      <c r="P201" s="45">
        <v>25.8</v>
      </c>
      <c r="Q201" s="45">
        <v>33.159999999999997</v>
      </c>
      <c r="R201" s="45">
        <v>38.69</v>
      </c>
      <c r="S201" s="45">
        <v>23.83</v>
      </c>
      <c r="T201" s="45">
        <v>30.58</v>
      </c>
      <c r="U201" s="45">
        <v>37.04</v>
      </c>
      <c r="V201" s="45">
        <v>42.5</v>
      </c>
      <c r="W201" s="45">
        <v>28.37</v>
      </c>
      <c r="X201" s="45">
        <v>36.4</v>
      </c>
      <c r="Y201" s="45">
        <v>44.09</v>
      </c>
      <c r="Z201" s="45">
        <v>50.6</v>
      </c>
      <c r="AB201" s="43" t="str">
        <f t="shared" si="26"/>
        <v>INFINITE 82.001 a 3.000</v>
      </c>
      <c r="AC201" s="44" t="s">
        <v>110</v>
      </c>
      <c r="AD201" s="44" t="s">
        <v>62</v>
      </c>
      <c r="AE201" s="45">
        <v>13.98</v>
      </c>
      <c r="AF201" s="45">
        <v>14.57</v>
      </c>
      <c r="AG201" s="45">
        <v>14.72</v>
      </c>
      <c r="AH201" s="45">
        <v>14.87</v>
      </c>
      <c r="AI201" s="45">
        <v>17.36</v>
      </c>
      <c r="AJ201" s="45">
        <v>19.440000000000001</v>
      </c>
      <c r="AK201" s="45">
        <v>21.7</v>
      </c>
      <c r="AL201" s="45">
        <v>26.04</v>
      </c>
      <c r="AM201" s="45">
        <v>18.41</v>
      </c>
      <c r="AN201" s="45">
        <v>21.59</v>
      </c>
      <c r="AO201" s="45">
        <v>32.6</v>
      </c>
      <c r="AP201" s="45">
        <v>43.3</v>
      </c>
      <c r="AQ201" s="45">
        <v>21.41</v>
      </c>
      <c r="AR201" s="45">
        <v>25.11</v>
      </c>
      <c r="AS201" s="45">
        <v>37.9</v>
      </c>
      <c r="AT201" s="45">
        <v>50.34</v>
      </c>
      <c r="BP201" s="43" t="str">
        <f t="shared" si="27"/>
        <v>INFINITE 7501 a 1.000</v>
      </c>
      <c r="BQ201" s="44" t="s">
        <v>107</v>
      </c>
      <c r="BR201" s="44" t="s">
        <v>50</v>
      </c>
      <c r="BS201" s="45">
        <v>26.99</v>
      </c>
      <c r="BT201" s="45">
        <v>27.57</v>
      </c>
      <c r="BU201" s="45">
        <v>28.14</v>
      </c>
      <c r="BV201" s="45">
        <v>28.72</v>
      </c>
      <c r="BW201" s="45">
        <v>31.19</v>
      </c>
      <c r="BX201" s="45">
        <v>31.51</v>
      </c>
      <c r="BY201" s="45">
        <v>31.83</v>
      </c>
      <c r="BZ201" s="45">
        <v>32.15</v>
      </c>
      <c r="CA201" s="45">
        <v>46.27</v>
      </c>
      <c r="CB201" s="45">
        <v>69.75</v>
      </c>
      <c r="CC201" s="45">
        <v>84.92</v>
      </c>
      <c r="CD201" s="45">
        <v>100.09</v>
      </c>
      <c r="CE201" s="45">
        <v>56.1</v>
      </c>
      <c r="CF201" s="45">
        <v>72.37</v>
      </c>
      <c r="CG201" s="45">
        <v>83.92</v>
      </c>
      <c r="CH201" s="45">
        <v>95.46</v>
      </c>
      <c r="CI201" s="45">
        <v>66.790000000000006</v>
      </c>
      <c r="CJ201" s="45">
        <v>86.16</v>
      </c>
      <c r="CK201" s="45">
        <v>99.9</v>
      </c>
      <c r="CL201" s="45">
        <v>113.64</v>
      </c>
      <c r="CZ201" s="43" t="str">
        <f t="shared" si="28"/>
        <v>INFINITE 81.001 a 2.000</v>
      </c>
      <c r="DA201" s="44" t="s">
        <v>110</v>
      </c>
      <c r="DB201" s="46" t="s">
        <v>55</v>
      </c>
      <c r="DC201" s="45">
        <v>15.39</v>
      </c>
      <c r="DD201" s="45">
        <v>15.7</v>
      </c>
      <c r="DE201" s="45">
        <v>16.04</v>
      </c>
      <c r="DG201" s="43" t="str">
        <f t="shared" si="29"/>
        <v>INFINITE 4Coleta no mesmo dia4210-271 a 80</v>
      </c>
      <c r="DH201" s="43" t="s">
        <v>98</v>
      </c>
      <c r="DI201" s="70" t="s">
        <v>71</v>
      </c>
      <c r="DJ201" s="69" t="s">
        <v>72</v>
      </c>
      <c r="DK201" s="61" t="s">
        <v>99</v>
      </c>
      <c r="DL201" s="25" t="s">
        <v>97</v>
      </c>
      <c r="DR201"/>
      <c r="DS201"/>
      <c r="DT201"/>
    </row>
    <row r="202" spans="4:124" ht="15" x14ac:dyDescent="0.25">
      <c r="D202" s="43" t="str">
        <f t="shared" si="25"/>
        <v>INFINITE 71.001 a 2.000</v>
      </c>
      <c r="E202" s="44" t="s">
        <v>107</v>
      </c>
      <c r="F202" s="44" t="s">
        <v>55</v>
      </c>
      <c r="G202" s="45">
        <v>8.59</v>
      </c>
      <c r="H202" s="45">
        <v>8.7799999999999994</v>
      </c>
      <c r="I202" s="45">
        <v>8.9600000000000009</v>
      </c>
      <c r="J202" s="45">
        <v>9.15</v>
      </c>
      <c r="K202" s="45">
        <v>14.26</v>
      </c>
      <c r="L202" s="45">
        <v>14.41</v>
      </c>
      <c r="M202" s="45">
        <v>14.56</v>
      </c>
      <c r="N202" s="45">
        <v>14.71</v>
      </c>
      <c r="O202" s="45">
        <v>22.21</v>
      </c>
      <c r="P202" s="45">
        <v>31.1</v>
      </c>
      <c r="Q202" s="45">
        <v>39.979999999999997</v>
      </c>
      <c r="R202" s="45">
        <v>46.64</v>
      </c>
      <c r="S202" s="45">
        <v>29.79</v>
      </c>
      <c r="T202" s="45">
        <v>37.82</v>
      </c>
      <c r="U202" s="45">
        <v>45.54</v>
      </c>
      <c r="V202" s="45">
        <v>51.99</v>
      </c>
      <c r="W202" s="45">
        <v>35.46</v>
      </c>
      <c r="X202" s="45">
        <v>45.02</v>
      </c>
      <c r="Y202" s="45">
        <v>54.22</v>
      </c>
      <c r="Z202" s="45">
        <v>61.89</v>
      </c>
      <c r="AB202" s="43" t="str">
        <f t="shared" si="26"/>
        <v>INFINITE 83.001 a 4.000</v>
      </c>
      <c r="AC202" s="44" t="s">
        <v>110</v>
      </c>
      <c r="AD202" s="44" t="s">
        <v>68</v>
      </c>
      <c r="AE202" s="45">
        <v>14.92</v>
      </c>
      <c r="AF202" s="45">
        <v>15.56</v>
      </c>
      <c r="AG202" s="45">
        <v>15.72</v>
      </c>
      <c r="AH202" s="45">
        <v>15.88</v>
      </c>
      <c r="AI202" s="45">
        <v>18.55</v>
      </c>
      <c r="AJ202" s="45">
        <v>20.77</v>
      </c>
      <c r="AK202" s="45">
        <v>23.18</v>
      </c>
      <c r="AL202" s="45">
        <v>27.82</v>
      </c>
      <c r="AM202" s="45">
        <v>23.61</v>
      </c>
      <c r="AN202" s="45">
        <v>26.92</v>
      </c>
      <c r="AO202" s="45">
        <v>38.03</v>
      </c>
      <c r="AP202" s="45">
        <v>48.99</v>
      </c>
      <c r="AQ202" s="45">
        <v>27.45</v>
      </c>
      <c r="AR202" s="45">
        <v>31.3</v>
      </c>
      <c r="AS202" s="45">
        <v>44.22</v>
      </c>
      <c r="AT202" s="45">
        <v>56.97</v>
      </c>
      <c r="BP202" s="43" t="str">
        <f t="shared" si="27"/>
        <v>INFINITE 71.001 a 2.000</v>
      </c>
      <c r="BQ202" s="44" t="s">
        <v>107</v>
      </c>
      <c r="BR202" s="44" t="s">
        <v>55</v>
      </c>
      <c r="BS202" s="45">
        <v>29.86</v>
      </c>
      <c r="BT202" s="45">
        <v>30.5</v>
      </c>
      <c r="BU202" s="45">
        <v>31.14</v>
      </c>
      <c r="BV202" s="45">
        <v>31.78</v>
      </c>
      <c r="BW202" s="45">
        <v>34.33</v>
      </c>
      <c r="BX202" s="45">
        <v>34.69</v>
      </c>
      <c r="BY202" s="45">
        <v>35.049999999999997</v>
      </c>
      <c r="BZ202" s="45">
        <v>35.4</v>
      </c>
      <c r="CA202" s="45">
        <v>55.43</v>
      </c>
      <c r="CB202" s="45">
        <v>83.97</v>
      </c>
      <c r="CC202" s="45">
        <v>102.43</v>
      </c>
      <c r="CD202" s="45">
        <v>120.89</v>
      </c>
      <c r="CE202" s="45">
        <v>67.569999999999993</v>
      </c>
      <c r="CF202" s="45">
        <v>91.13</v>
      </c>
      <c r="CG202" s="45">
        <v>106.6</v>
      </c>
      <c r="CH202" s="45">
        <v>122.07</v>
      </c>
      <c r="CI202" s="45">
        <v>80.430000000000007</v>
      </c>
      <c r="CJ202" s="45">
        <v>108.49</v>
      </c>
      <c r="CK202" s="45">
        <v>126.9</v>
      </c>
      <c r="CL202" s="45">
        <v>145.31</v>
      </c>
      <c r="CZ202" s="43" t="str">
        <f t="shared" si="28"/>
        <v>INFINITE 82.001 a 3.000</v>
      </c>
      <c r="DA202" s="44" t="s">
        <v>110</v>
      </c>
      <c r="DB202" s="46" t="s">
        <v>62</v>
      </c>
      <c r="DC202" s="45">
        <v>17.100000000000001</v>
      </c>
      <c r="DD202" s="45">
        <v>17.45</v>
      </c>
      <c r="DE202" s="45">
        <v>17.82</v>
      </c>
      <c r="DG202" s="43" t="str">
        <f t="shared" si="29"/>
        <v>INFINITE 4Coleta no mesmo dia4210-281 a 90</v>
      </c>
      <c r="DH202" s="43" t="s">
        <v>98</v>
      </c>
      <c r="DI202" s="70" t="s">
        <v>71</v>
      </c>
      <c r="DJ202" s="69" t="s">
        <v>72</v>
      </c>
      <c r="DK202" s="59" t="s">
        <v>102</v>
      </c>
      <c r="DL202" s="22" t="s">
        <v>103</v>
      </c>
      <c r="DR202"/>
      <c r="DS202"/>
      <c r="DT202"/>
    </row>
    <row r="203" spans="4:124" ht="15" x14ac:dyDescent="0.25">
      <c r="D203" s="43" t="str">
        <f t="shared" si="25"/>
        <v>INFINITE 72.001 a 3.000</v>
      </c>
      <c r="E203" s="44" t="s">
        <v>107</v>
      </c>
      <c r="F203" s="44" t="s">
        <v>62</v>
      </c>
      <c r="G203" s="45">
        <v>9.58</v>
      </c>
      <c r="H203" s="45">
        <v>9.7899999999999991</v>
      </c>
      <c r="I203" s="45">
        <v>9.99</v>
      </c>
      <c r="J203" s="45">
        <v>10.19</v>
      </c>
      <c r="K203" s="45">
        <v>15.6</v>
      </c>
      <c r="L203" s="45">
        <v>15.75</v>
      </c>
      <c r="M203" s="45">
        <v>15.92</v>
      </c>
      <c r="N203" s="45">
        <v>16.079999999999998</v>
      </c>
      <c r="O203" s="45">
        <v>25.92</v>
      </c>
      <c r="P203" s="45">
        <v>35</v>
      </c>
      <c r="Q203" s="45">
        <v>49.26</v>
      </c>
      <c r="R203" s="45">
        <v>59.63</v>
      </c>
      <c r="S203" s="45">
        <v>35.700000000000003</v>
      </c>
      <c r="T203" s="45">
        <v>43.86</v>
      </c>
      <c r="U203" s="45">
        <v>56.12</v>
      </c>
      <c r="V203" s="45">
        <v>65.69</v>
      </c>
      <c r="W203" s="45">
        <v>42.5</v>
      </c>
      <c r="X203" s="45">
        <v>52.22</v>
      </c>
      <c r="Y203" s="45">
        <v>66.81</v>
      </c>
      <c r="Z203" s="45">
        <v>78.2</v>
      </c>
      <c r="AB203" s="43" t="str">
        <f t="shared" si="26"/>
        <v>INFINITE 84.001 a 5.000</v>
      </c>
      <c r="AC203" s="44" t="s">
        <v>110</v>
      </c>
      <c r="AD203" s="44" t="s">
        <v>70</v>
      </c>
      <c r="AE203" s="45">
        <v>15.96</v>
      </c>
      <c r="AF203" s="45">
        <v>16.63</v>
      </c>
      <c r="AG203" s="45">
        <v>16.8</v>
      </c>
      <c r="AH203" s="45">
        <v>16.97</v>
      </c>
      <c r="AI203" s="45">
        <v>19.829999999999998</v>
      </c>
      <c r="AJ203" s="45">
        <v>22.21</v>
      </c>
      <c r="AK203" s="45">
        <v>24.79</v>
      </c>
      <c r="AL203" s="45">
        <v>29.73</v>
      </c>
      <c r="AM203" s="45">
        <v>24.71</v>
      </c>
      <c r="AN203" s="45">
        <v>28.15</v>
      </c>
      <c r="AO203" s="45">
        <v>39.43</v>
      </c>
      <c r="AP203" s="45">
        <v>50.65</v>
      </c>
      <c r="AQ203" s="45">
        <v>28.73</v>
      </c>
      <c r="AR203" s="45">
        <v>32.729999999999997</v>
      </c>
      <c r="AS203" s="45">
        <v>45.85</v>
      </c>
      <c r="AT203" s="45">
        <v>58.9</v>
      </c>
      <c r="BP203" s="43" t="str">
        <f t="shared" si="27"/>
        <v>INFINITE 72.001 a 3.000</v>
      </c>
      <c r="BQ203" s="44" t="s">
        <v>107</v>
      </c>
      <c r="BR203" s="44" t="s">
        <v>62</v>
      </c>
      <c r="BS203" s="45">
        <v>32.909999999999997</v>
      </c>
      <c r="BT203" s="45">
        <v>33.619999999999997</v>
      </c>
      <c r="BU203" s="45">
        <v>34.32</v>
      </c>
      <c r="BV203" s="45">
        <v>35.01</v>
      </c>
      <c r="BW203" s="45">
        <v>37.76</v>
      </c>
      <c r="BX203" s="45">
        <v>38.15</v>
      </c>
      <c r="BY203" s="45">
        <v>38.54</v>
      </c>
      <c r="BZ203" s="45">
        <v>38.93</v>
      </c>
      <c r="CA203" s="45">
        <v>65.17</v>
      </c>
      <c r="CB203" s="45">
        <v>98.09</v>
      </c>
      <c r="CC203" s="45">
        <v>119.7</v>
      </c>
      <c r="CD203" s="45">
        <v>141.31</v>
      </c>
      <c r="CE203" s="45">
        <v>79.27</v>
      </c>
      <c r="CF203" s="45">
        <v>109.4</v>
      </c>
      <c r="CG203" s="45">
        <v>129.12</v>
      </c>
      <c r="CH203" s="45">
        <v>148.84</v>
      </c>
      <c r="CI203" s="45">
        <v>94.37</v>
      </c>
      <c r="CJ203" s="45">
        <v>130.24</v>
      </c>
      <c r="CK203" s="45">
        <v>153.71</v>
      </c>
      <c r="CL203" s="45">
        <v>177.19</v>
      </c>
      <c r="CZ203" s="43" t="str">
        <f t="shared" si="28"/>
        <v>INFINITE 83.001 a 4.000</v>
      </c>
      <c r="DA203" s="44" t="s">
        <v>110</v>
      </c>
      <c r="DB203" s="46" t="s">
        <v>68</v>
      </c>
      <c r="DC203" s="45">
        <v>18.809999999999999</v>
      </c>
      <c r="DD203" s="45">
        <v>19.2</v>
      </c>
      <c r="DE203" s="45">
        <v>19.600000000000001</v>
      </c>
      <c r="DG203" s="43" t="str">
        <f t="shared" si="29"/>
        <v>INFINITE 4Coleta no mesmo dia4210-291 a 100</v>
      </c>
      <c r="DH203" s="43" t="s">
        <v>98</v>
      </c>
      <c r="DI203" s="70" t="s">
        <v>71</v>
      </c>
      <c r="DJ203" s="69" t="s">
        <v>72</v>
      </c>
      <c r="DK203" s="61" t="s">
        <v>105</v>
      </c>
      <c r="DL203" s="25" t="s">
        <v>106</v>
      </c>
      <c r="DR203"/>
      <c r="DS203"/>
      <c r="DT203"/>
    </row>
    <row r="204" spans="4:124" ht="15" x14ac:dyDescent="0.25">
      <c r="D204" s="43" t="str">
        <f t="shared" si="25"/>
        <v>INFINITE 73.001 a 4.000</v>
      </c>
      <c r="E204" s="44" t="s">
        <v>107</v>
      </c>
      <c r="F204" s="44" t="s">
        <v>68</v>
      </c>
      <c r="G204" s="45">
        <v>10.35</v>
      </c>
      <c r="H204" s="45">
        <v>10.57</v>
      </c>
      <c r="I204" s="45">
        <v>10.79</v>
      </c>
      <c r="J204" s="45">
        <v>11.01</v>
      </c>
      <c r="K204" s="45">
        <v>17.149999999999999</v>
      </c>
      <c r="L204" s="45">
        <v>17.34</v>
      </c>
      <c r="M204" s="45">
        <v>17.510000000000002</v>
      </c>
      <c r="N204" s="45">
        <v>17.690000000000001</v>
      </c>
      <c r="O204" s="45">
        <v>29.73</v>
      </c>
      <c r="P204" s="45">
        <v>40.14</v>
      </c>
      <c r="Q204" s="45">
        <v>56.48</v>
      </c>
      <c r="R204" s="45">
        <v>68.38</v>
      </c>
      <c r="S204" s="45">
        <v>38.880000000000003</v>
      </c>
      <c r="T204" s="45">
        <v>48.19</v>
      </c>
      <c r="U204" s="45">
        <v>62.19</v>
      </c>
      <c r="V204" s="45">
        <v>73.03</v>
      </c>
      <c r="W204" s="45">
        <v>46.29</v>
      </c>
      <c r="X204" s="45">
        <v>57.37</v>
      </c>
      <c r="Y204" s="45">
        <v>74.040000000000006</v>
      </c>
      <c r="Z204" s="45">
        <v>86.94</v>
      </c>
      <c r="AB204" s="43" t="str">
        <f t="shared" si="26"/>
        <v>INFINITE 85.001 a 6.000</v>
      </c>
      <c r="AC204" s="44" t="s">
        <v>110</v>
      </c>
      <c r="AD204" s="44" t="s">
        <v>76</v>
      </c>
      <c r="AE204" s="45">
        <v>16.829999999999998</v>
      </c>
      <c r="AF204" s="45">
        <v>17.55</v>
      </c>
      <c r="AG204" s="45">
        <v>17.73</v>
      </c>
      <c r="AH204" s="45">
        <v>17.91</v>
      </c>
      <c r="AI204" s="45">
        <v>21.95</v>
      </c>
      <c r="AJ204" s="45">
        <v>25.25</v>
      </c>
      <c r="AK204" s="45">
        <v>28.81</v>
      </c>
      <c r="AL204" s="45">
        <v>35.68</v>
      </c>
      <c r="AM204" s="45">
        <v>28.63</v>
      </c>
      <c r="AN204" s="45">
        <v>32.869999999999997</v>
      </c>
      <c r="AO204" s="45">
        <v>44.99</v>
      </c>
      <c r="AP204" s="45">
        <v>57.85</v>
      </c>
      <c r="AQ204" s="45">
        <v>33.29</v>
      </c>
      <c r="AR204" s="45">
        <v>38.21</v>
      </c>
      <c r="AS204" s="45">
        <v>52.31</v>
      </c>
      <c r="AT204" s="45">
        <v>67.260000000000005</v>
      </c>
      <c r="BP204" s="43" t="str">
        <f t="shared" si="27"/>
        <v>INFINITE 73.001 a 4.000</v>
      </c>
      <c r="BQ204" s="44" t="s">
        <v>107</v>
      </c>
      <c r="BR204" s="44" t="s">
        <v>68</v>
      </c>
      <c r="BS204" s="45">
        <v>35.78</v>
      </c>
      <c r="BT204" s="45">
        <v>36.549999999999997</v>
      </c>
      <c r="BU204" s="45">
        <v>37.31</v>
      </c>
      <c r="BV204" s="45">
        <v>38.07</v>
      </c>
      <c r="BW204" s="45">
        <v>41.46</v>
      </c>
      <c r="BX204" s="45">
        <v>41.89</v>
      </c>
      <c r="BY204" s="45">
        <v>42.32</v>
      </c>
      <c r="BZ204" s="45">
        <v>42.75</v>
      </c>
      <c r="CA204" s="45">
        <v>74.42</v>
      </c>
      <c r="CB204" s="45">
        <v>112.11</v>
      </c>
      <c r="CC204" s="45">
        <v>137.11000000000001</v>
      </c>
      <c r="CD204" s="45">
        <v>162.11000000000001</v>
      </c>
      <c r="CE204" s="45">
        <v>91.04</v>
      </c>
      <c r="CF204" s="45">
        <v>127.67</v>
      </c>
      <c r="CG204" s="45">
        <v>151.56</v>
      </c>
      <c r="CH204" s="45">
        <v>175.45</v>
      </c>
      <c r="CI204" s="45">
        <v>108.39</v>
      </c>
      <c r="CJ204" s="45">
        <v>152</v>
      </c>
      <c r="CK204" s="45">
        <v>180.42</v>
      </c>
      <c r="CL204" s="45">
        <v>208.86</v>
      </c>
      <c r="CZ204" s="43" t="str">
        <f t="shared" si="28"/>
        <v>INFINITE 84.001 a 5.000</v>
      </c>
      <c r="DA204" s="44" t="s">
        <v>110</v>
      </c>
      <c r="DB204" s="46" t="s">
        <v>70</v>
      </c>
      <c r="DC204" s="45">
        <v>20.71</v>
      </c>
      <c r="DD204" s="45">
        <v>21.14</v>
      </c>
      <c r="DE204" s="45">
        <v>21.58</v>
      </c>
      <c r="DG204" s="43" t="str">
        <f t="shared" si="29"/>
        <v>INFINITE 4Coleta no mesmo dia4210-2Mais de 100</v>
      </c>
      <c r="DH204" s="43" t="s">
        <v>98</v>
      </c>
      <c r="DI204" s="70" t="s">
        <v>71</v>
      </c>
      <c r="DJ204" s="69" t="s">
        <v>72</v>
      </c>
      <c r="DK204" s="59" t="s">
        <v>108</v>
      </c>
      <c r="DL204" s="22" t="s">
        <v>109</v>
      </c>
      <c r="DR204"/>
      <c r="DS204"/>
      <c r="DT204"/>
    </row>
    <row r="205" spans="4:124" ht="15" x14ac:dyDescent="0.25">
      <c r="D205" s="43" t="str">
        <f t="shared" si="25"/>
        <v>INFINITE 74.001 a 5.000</v>
      </c>
      <c r="E205" s="44" t="s">
        <v>107</v>
      </c>
      <c r="F205" s="44" t="s">
        <v>70</v>
      </c>
      <c r="G205" s="45">
        <v>11.19</v>
      </c>
      <c r="H205" s="45">
        <v>11.42</v>
      </c>
      <c r="I205" s="45">
        <v>11.67</v>
      </c>
      <c r="J205" s="45">
        <v>11.9</v>
      </c>
      <c r="K205" s="45">
        <v>18.5</v>
      </c>
      <c r="L205" s="45">
        <v>18.690000000000001</v>
      </c>
      <c r="M205" s="45">
        <v>18.88</v>
      </c>
      <c r="N205" s="45">
        <v>19.079999999999998</v>
      </c>
      <c r="O205" s="45">
        <v>32.81</v>
      </c>
      <c r="P205" s="45">
        <v>44.29</v>
      </c>
      <c r="Q205" s="45">
        <v>62.34</v>
      </c>
      <c r="R205" s="45">
        <v>75.459999999999994</v>
      </c>
      <c r="S205" s="45">
        <v>47.04</v>
      </c>
      <c r="T205" s="45">
        <v>57.24</v>
      </c>
      <c r="U205" s="45">
        <v>72.67</v>
      </c>
      <c r="V205" s="45">
        <v>84.54</v>
      </c>
      <c r="W205" s="45">
        <v>56</v>
      </c>
      <c r="X205" s="45">
        <v>68.14</v>
      </c>
      <c r="Y205" s="45">
        <v>86.51</v>
      </c>
      <c r="Z205" s="45">
        <v>100.64</v>
      </c>
      <c r="AB205" s="43" t="str">
        <f t="shared" si="26"/>
        <v>INFINITE 86.001 a 7.000</v>
      </c>
      <c r="AC205" s="44" t="s">
        <v>110</v>
      </c>
      <c r="AD205" s="44" t="s">
        <v>82</v>
      </c>
      <c r="AE205" s="45">
        <v>17.78</v>
      </c>
      <c r="AF205" s="45">
        <v>18.53</v>
      </c>
      <c r="AG205" s="45">
        <v>18.73</v>
      </c>
      <c r="AH205" s="45">
        <v>18.91</v>
      </c>
      <c r="AI205" s="45">
        <v>24.24</v>
      </c>
      <c r="AJ205" s="45">
        <v>27.88</v>
      </c>
      <c r="AK205" s="45">
        <v>31.82</v>
      </c>
      <c r="AL205" s="45">
        <v>39.39</v>
      </c>
      <c r="AM205" s="45">
        <v>30.6</v>
      </c>
      <c r="AN205" s="45">
        <v>35.119999999999997</v>
      </c>
      <c r="AO205" s="45">
        <v>47.57</v>
      </c>
      <c r="AP205" s="45">
        <v>61.04</v>
      </c>
      <c r="AQ205" s="45">
        <v>35.58</v>
      </c>
      <c r="AR205" s="45">
        <v>40.840000000000003</v>
      </c>
      <c r="AS205" s="45">
        <v>55.31</v>
      </c>
      <c r="AT205" s="45">
        <v>70.98</v>
      </c>
      <c r="BP205" s="43" t="str">
        <f t="shared" si="27"/>
        <v>INFINITE 74.001 a 5.000</v>
      </c>
      <c r="BQ205" s="44" t="s">
        <v>107</v>
      </c>
      <c r="BR205" s="44" t="s">
        <v>70</v>
      </c>
      <c r="BS205" s="45">
        <v>38.65</v>
      </c>
      <c r="BT205" s="45">
        <v>39.47</v>
      </c>
      <c r="BU205" s="45">
        <v>40.299999999999997</v>
      </c>
      <c r="BV205" s="45">
        <v>41.12</v>
      </c>
      <c r="BW205" s="45">
        <v>44.71</v>
      </c>
      <c r="BX205" s="45">
        <v>45.17</v>
      </c>
      <c r="BY205" s="45">
        <v>45.62</v>
      </c>
      <c r="BZ205" s="45">
        <v>46.08</v>
      </c>
      <c r="CA205" s="45">
        <v>84.16</v>
      </c>
      <c r="CB205" s="45">
        <v>126.14</v>
      </c>
      <c r="CC205" s="45">
        <v>154.38</v>
      </c>
      <c r="CD205" s="45">
        <v>182.62</v>
      </c>
      <c r="CE205" s="45">
        <v>102.59</v>
      </c>
      <c r="CF205" s="45">
        <v>146.03</v>
      </c>
      <c r="CG205" s="45">
        <v>173.92</v>
      </c>
      <c r="CH205" s="45">
        <v>201.81</v>
      </c>
      <c r="CI205" s="45">
        <v>122.13</v>
      </c>
      <c r="CJ205" s="45">
        <v>173.84</v>
      </c>
      <c r="CK205" s="45">
        <v>207.05</v>
      </c>
      <c r="CL205" s="45">
        <v>240.25</v>
      </c>
      <c r="CZ205" s="43" t="str">
        <f t="shared" si="28"/>
        <v>INFINITE 85.001 a 6.000</v>
      </c>
      <c r="DA205" s="44" t="s">
        <v>110</v>
      </c>
      <c r="DB205" s="46" t="s">
        <v>76</v>
      </c>
      <c r="DC205" s="45">
        <v>24.13</v>
      </c>
      <c r="DD205" s="45">
        <v>24.62</v>
      </c>
      <c r="DE205" s="45">
        <v>25.15</v>
      </c>
      <c r="DG205" s="43" t="str">
        <f t="shared" si="29"/>
        <v>INFINITE 4Coleta no mesmo dia7790-9Unitizador</v>
      </c>
      <c r="DH205" s="43" t="s">
        <v>98</v>
      </c>
      <c r="DI205" s="70" t="s">
        <v>71</v>
      </c>
      <c r="DJ205" s="22" t="s">
        <v>111</v>
      </c>
      <c r="DK205" s="61" t="s">
        <v>112</v>
      </c>
      <c r="DL205" s="25" t="s">
        <v>113</v>
      </c>
      <c r="DR205"/>
      <c r="DS205"/>
      <c r="DT205"/>
    </row>
    <row r="206" spans="4:124" ht="25.5" x14ac:dyDescent="0.25">
      <c r="D206" s="43" t="str">
        <f t="shared" si="25"/>
        <v>INFINITE 75.001 a 6.000</v>
      </c>
      <c r="E206" s="44" t="s">
        <v>107</v>
      </c>
      <c r="F206" s="44" t="s">
        <v>76</v>
      </c>
      <c r="G206" s="45">
        <v>11.89</v>
      </c>
      <c r="H206" s="45">
        <v>12.15</v>
      </c>
      <c r="I206" s="45">
        <v>12.4</v>
      </c>
      <c r="J206" s="45">
        <v>12.65</v>
      </c>
      <c r="K206" s="45">
        <v>19.98</v>
      </c>
      <c r="L206" s="45">
        <v>20.190000000000001</v>
      </c>
      <c r="M206" s="45">
        <v>20.39</v>
      </c>
      <c r="N206" s="45">
        <v>20.6</v>
      </c>
      <c r="O206" s="45">
        <v>35.97</v>
      </c>
      <c r="P206" s="45">
        <v>48.55</v>
      </c>
      <c r="Q206" s="45">
        <v>68.33</v>
      </c>
      <c r="R206" s="45">
        <v>82.72</v>
      </c>
      <c r="S206" s="45">
        <v>49.69</v>
      </c>
      <c r="T206" s="45">
        <v>60.82</v>
      </c>
      <c r="U206" s="45">
        <v>77.72</v>
      </c>
      <c r="V206" s="45">
        <v>90.64</v>
      </c>
      <c r="W206" s="45">
        <v>59.15</v>
      </c>
      <c r="X206" s="45">
        <v>72.41</v>
      </c>
      <c r="Y206" s="45">
        <v>92.52</v>
      </c>
      <c r="Z206" s="45">
        <v>107.91</v>
      </c>
      <c r="AB206" s="43" t="str">
        <f t="shared" si="26"/>
        <v>INFINITE 87.001 a 8.000</v>
      </c>
      <c r="AC206" s="44" t="s">
        <v>110</v>
      </c>
      <c r="AD206" s="44" t="s">
        <v>86</v>
      </c>
      <c r="AE206" s="45">
        <v>18.68</v>
      </c>
      <c r="AF206" s="45">
        <v>19.48</v>
      </c>
      <c r="AG206" s="45">
        <v>19.670000000000002</v>
      </c>
      <c r="AH206" s="45">
        <v>19.88</v>
      </c>
      <c r="AI206" s="45">
        <v>26.4</v>
      </c>
      <c r="AJ206" s="45">
        <v>30.36</v>
      </c>
      <c r="AK206" s="45">
        <v>34.65</v>
      </c>
      <c r="AL206" s="45">
        <v>42.9</v>
      </c>
      <c r="AM206" s="45">
        <v>39.43</v>
      </c>
      <c r="AN206" s="45">
        <v>44.23</v>
      </c>
      <c r="AO206" s="45">
        <v>56.98</v>
      </c>
      <c r="AP206" s="45">
        <v>71.040000000000006</v>
      </c>
      <c r="AQ206" s="45">
        <v>45.85</v>
      </c>
      <c r="AR206" s="45">
        <v>51.43</v>
      </c>
      <c r="AS206" s="45">
        <v>66.260000000000005</v>
      </c>
      <c r="AT206" s="45">
        <v>82.61</v>
      </c>
      <c r="BP206" s="43" t="str">
        <f t="shared" si="27"/>
        <v>INFINITE 75.001 a 6.000</v>
      </c>
      <c r="BQ206" s="44" t="s">
        <v>107</v>
      </c>
      <c r="BR206" s="44" t="s">
        <v>76</v>
      </c>
      <c r="BS206" s="45">
        <v>41.34</v>
      </c>
      <c r="BT206" s="45">
        <v>42.23</v>
      </c>
      <c r="BU206" s="45">
        <v>43.11</v>
      </c>
      <c r="BV206" s="45">
        <v>43.98</v>
      </c>
      <c r="BW206" s="45">
        <v>48.31</v>
      </c>
      <c r="BX206" s="45">
        <v>48.81</v>
      </c>
      <c r="BY206" s="45">
        <v>49.31</v>
      </c>
      <c r="BZ206" s="45">
        <v>49.81</v>
      </c>
      <c r="CA206" s="45">
        <v>93.5</v>
      </c>
      <c r="CB206" s="45">
        <v>140.55000000000001</v>
      </c>
      <c r="CC206" s="45">
        <v>171.99</v>
      </c>
      <c r="CD206" s="45">
        <v>203.43</v>
      </c>
      <c r="CE206" s="45">
        <v>114.05</v>
      </c>
      <c r="CF206" s="45">
        <v>164.54</v>
      </c>
      <c r="CG206" s="45">
        <v>196.56</v>
      </c>
      <c r="CH206" s="45">
        <v>228.58</v>
      </c>
      <c r="CI206" s="45">
        <v>135.78</v>
      </c>
      <c r="CJ206" s="45">
        <v>195.88</v>
      </c>
      <c r="CK206" s="45">
        <v>234</v>
      </c>
      <c r="CL206" s="45">
        <v>272.12</v>
      </c>
      <c r="CZ206" s="43" t="str">
        <f t="shared" si="28"/>
        <v>INFINITE 86.001 a 7.000</v>
      </c>
      <c r="DA206" s="44" t="s">
        <v>110</v>
      </c>
      <c r="DB206" s="46" t="s">
        <v>82</v>
      </c>
      <c r="DC206" s="45">
        <v>28.69</v>
      </c>
      <c r="DD206" s="45">
        <v>29.28</v>
      </c>
      <c r="DE206" s="45">
        <v>29.9</v>
      </c>
      <c r="DG206" s="43" t="str">
        <f t="shared" si="29"/>
        <v>ServiçoCódigoQtde de objetos</v>
      </c>
      <c r="DI206" s="28" t="s">
        <v>34</v>
      </c>
      <c r="DJ206" s="28" t="s">
        <v>35</v>
      </c>
      <c r="DK206" s="29" t="s">
        <v>36</v>
      </c>
      <c r="DL206" s="30" t="s">
        <v>37</v>
      </c>
      <c r="DR206"/>
      <c r="DS206"/>
      <c r="DT206"/>
    </row>
    <row r="207" spans="4:124" ht="15" x14ac:dyDescent="0.25">
      <c r="D207" s="43" t="str">
        <f t="shared" si="25"/>
        <v>INFINITE 76.001 a 7.000</v>
      </c>
      <c r="E207" s="44" t="s">
        <v>107</v>
      </c>
      <c r="F207" s="44" t="s">
        <v>82</v>
      </c>
      <c r="G207" s="45">
        <v>12.64</v>
      </c>
      <c r="H207" s="45">
        <v>12.91</v>
      </c>
      <c r="I207" s="45">
        <v>13.18</v>
      </c>
      <c r="J207" s="45">
        <v>13.45</v>
      </c>
      <c r="K207" s="45">
        <v>21.39</v>
      </c>
      <c r="L207" s="45">
        <v>21.62</v>
      </c>
      <c r="M207" s="45">
        <v>21.84</v>
      </c>
      <c r="N207" s="45">
        <v>22.06</v>
      </c>
      <c r="O207" s="45">
        <v>39.700000000000003</v>
      </c>
      <c r="P207" s="45">
        <v>53.58</v>
      </c>
      <c r="Q207" s="45">
        <v>75.42</v>
      </c>
      <c r="R207" s="45">
        <v>91.29</v>
      </c>
      <c r="S207" s="45">
        <v>52.83</v>
      </c>
      <c r="T207" s="45">
        <v>65.05</v>
      </c>
      <c r="U207" s="45">
        <v>83.66</v>
      </c>
      <c r="V207" s="45">
        <v>97.83</v>
      </c>
      <c r="W207" s="45">
        <v>62.89</v>
      </c>
      <c r="X207" s="45">
        <v>77.44</v>
      </c>
      <c r="Y207" s="45">
        <v>99.6</v>
      </c>
      <c r="Z207" s="45">
        <v>116.47</v>
      </c>
      <c r="AB207" s="43" t="str">
        <f t="shared" si="26"/>
        <v>INFINITE 88.001 a 9.000</v>
      </c>
      <c r="AC207" s="44" t="s">
        <v>110</v>
      </c>
      <c r="AD207" s="44" t="s">
        <v>91</v>
      </c>
      <c r="AE207" s="45">
        <v>19.23</v>
      </c>
      <c r="AF207" s="45">
        <v>20.05</v>
      </c>
      <c r="AG207" s="45">
        <v>20.25</v>
      </c>
      <c r="AH207" s="45">
        <v>20.46</v>
      </c>
      <c r="AI207" s="45">
        <v>27.71</v>
      </c>
      <c r="AJ207" s="45">
        <v>31.87</v>
      </c>
      <c r="AK207" s="45">
        <v>36.369999999999997</v>
      </c>
      <c r="AL207" s="45">
        <v>45.03</v>
      </c>
      <c r="AM207" s="45">
        <v>40.549999999999997</v>
      </c>
      <c r="AN207" s="45">
        <v>45.51</v>
      </c>
      <c r="AO207" s="45">
        <v>58.44</v>
      </c>
      <c r="AP207" s="45">
        <v>72.86</v>
      </c>
      <c r="AQ207" s="45">
        <v>47.15</v>
      </c>
      <c r="AR207" s="45">
        <v>52.92</v>
      </c>
      <c r="AS207" s="45">
        <v>67.95</v>
      </c>
      <c r="AT207" s="45">
        <v>84.71</v>
      </c>
      <c r="BP207" s="43" t="str">
        <f t="shared" si="27"/>
        <v>INFINITE 76.001 a 7.000</v>
      </c>
      <c r="BQ207" s="44" t="s">
        <v>107</v>
      </c>
      <c r="BR207" s="44" t="s">
        <v>82</v>
      </c>
      <c r="BS207" s="45">
        <v>44.58</v>
      </c>
      <c r="BT207" s="45">
        <v>45.53</v>
      </c>
      <c r="BU207" s="45">
        <v>46.47</v>
      </c>
      <c r="BV207" s="45">
        <v>47.42</v>
      </c>
      <c r="BW207" s="45">
        <v>51.36</v>
      </c>
      <c r="BX207" s="45">
        <v>51.9</v>
      </c>
      <c r="BY207" s="45">
        <v>52.42</v>
      </c>
      <c r="BZ207" s="45">
        <v>52.96</v>
      </c>
      <c r="CA207" s="45">
        <v>102.85</v>
      </c>
      <c r="CB207" s="45">
        <v>154.66999999999999</v>
      </c>
      <c r="CC207" s="45">
        <v>189.3</v>
      </c>
      <c r="CD207" s="45">
        <v>223.93</v>
      </c>
      <c r="CE207" s="45">
        <v>125.43</v>
      </c>
      <c r="CF207" s="45">
        <v>182.66</v>
      </c>
      <c r="CG207" s="45">
        <v>218.84</v>
      </c>
      <c r="CH207" s="45">
        <v>255.03</v>
      </c>
      <c r="CI207" s="45">
        <v>149.32</v>
      </c>
      <c r="CJ207" s="45">
        <v>217.45</v>
      </c>
      <c r="CK207" s="45">
        <v>260.52999999999997</v>
      </c>
      <c r="CL207" s="45">
        <v>303.61</v>
      </c>
      <c r="CZ207" s="43" t="str">
        <f t="shared" si="28"/>
        <v>INFINITE 87.001 a 8.000</v>
      </c>
      <c r="DA207" s="44" t="s">
        <v>110</v>
      </c>
      <c r="DB207" s="46" t="s">
        <v>86</v>
      </c>
      <c r="DC207" s="45">
        <v>37.049999999999997</v>
      </c>
      <c r="DD207" s="45">
        <v>37.81</v>
      </c>
      <c r="DE207" s="45">
        <v>38.61</v>
      </c>
      <c r="DG207" s="43" t="str">
        <f t="shared" si="29"/>
        <v>INFINITE 5Coleta Agendada7789-50 a 10</v>
      </c>
      <c r="DH207" s="43" t="s">
        <v>100</v>
      </c>
      <c r="DI207" s="70" t="s">
        <v>43</v>
      </c>
      <c r="DJ207" s="68" t="s">
        <v>44</v>
      </c>
      <c r="DK207" s="59" t="s">
        <v>45</v>
      </c>
      <c r="DL207" s="22">
        <v>12.69</v>
      </c>
      <c r="DR207"/>
      <c r="DS207"/>
      <c r="DT207"/>
    </row>
    <row r="208" spans="4:124" ht="15" x14ac:dyDescent="0.25">
      <c r="D208" s="43" t="str">
        <f t="shared" si="25"/>
        <v>INFINITE 77.001 a 8.000</v>
      </c>
      <c r="E208" s="44" t="s">
        <v>107</v>
      </c>
      <c r="F208" s="44" t="s">
        <v>86</v>
      </c>
      <c r="G208" s="45">
        <v>13.36</v>
      </c>
      <c r="H208" s="45">
        <v>13.64</v>
      </c>
      <c r="I208" s="45">
        <v>13.93</v>
      </c>
      <c r="J208" s="45">
        <v>14.21</v>
      </c>
      <c r="K208" s="45">
        <v>22.89</v>
      </c>
      <c r="L208" s="45">
        <v>23.13</v>
      </c>
      <c r="M208" s="45">
        <v>23.36</v>
      </c>
      <c r="N208" s="45">
        <v>23.6</v>
      </c>
      <c r="O208" s="45">
        <v>43.48</v>
      </c>
      <c r="P208" s="45">
        <v>58.71</v>
      </c>
      <c r="Q208" s="45">
        <v>82.63</v>
      </c>
      <c r="R208" s="45">
        <v>100.02</v>
      </c>
      <c r="S208" s="45">
        <v>58.8</v>
      </c>
      <c r="T208" s="45">
        <v>72.12</v>
      </c>
      <c r="U208" s="45">
        <v>92.5</v>
      </c>
      <c r="V208" s="45">
        <v>107.95</v>
      </c>
      <c r="W208" s="45">
        <v>70</v>
      </c>
      <c r="X208" s="45">
        <v>85.86</v>
      </c>
      <c r="Y208" s="45">
        <v>110.12</v>
      </c>
      <c r="Z208" s="45">
        <v>128.51</v>
      </c>
      <c r="AB208" s="43" t="str">
        <f t="shared" si="26"/>
        <v>INFINITE 89.001 a 10.000</v>
      </c>
      <c r="AC208" s="44" t="s">
        <v>110</v>
      </c>
      <c r="AD208" s="44" t="s">
        <v>95</v>
      </c>
      <c r="AE208" s="45">
        <v>19.61</v>
      </c>
      <c r="AF208" s="45">
        <v>20.45</v>
      </c>
      <c r="AG208" s="45">
        <v>20.65</v>
      </c>
      <c r="AH208" s="45">
        <v>20.86</v>
      </c>
      <c r="AI208" s="45">
        <v>28.63</v>
      </c>
      <c r="AJ208" s="45">
        <v>32.93</v>
      </c>
      <c r="AK208" s="45">
        <v>37.590000000000003</v>
      </c>
      <c r="AL208" s="45">
        <v>46.54</v>
      </c>
      <c r="AM208" s="45">
        <v>41.34</v>
      </c>
      <c r="AN208" s="45">
        <v>46.44</v>
      </c>
      <c r="AO208" s="45">
        <v>59.49</v>
      </c>
      <c r="AP208" s="45">
        <v>74.16</v>
      </c>
      <c r="AQ208" s="45">
        <v>48.08</v>
      </c>
      <c r="AR208" s="45">
        <v>54</v>
      </c>
      <c r="AS208" s="45">
        <v>69.180000000000007</v>
      </c>
      <c r="AT208" s="45">
        <v>86.23</v>
      </c>
      <c r="BP208" s="43" t="str">
        <f t="shared" si="27"/>
        <v>INFINITE 77.001 a 8.000</v>
      </c>
      <c r="BQ208" s="44" t="s">
        <v>107</v>
      </c>
      <c r="BR208" s="44" t="s">
        <v>86</v>
      </c>
      <c r="BS208" s="45">
        <v>47.26</v>
      </c>
      <c r="BT208" s="45">
        <v>48.27</v>
      </c>
      <c r="BU208" s="45">
        <v>49.27</v>
      </c>
      <c r="BV208" s="45">
        <v>50.28</v>
      </c>
      <c r="BW208" s="45">
        <v>54.97</v>
      </c>
      <c r="BX208" s="45">
        <v>55.54</v>
      </c>
      <c r="BY208" s="45">
        <v>56.11</v>
      </c>
      <c r="BZ208" s="45">
        <v>56.68</v>
      </c>
      <c r="CA208" s="45">
        <v>112.21</v>
      </c>
      <c r="CB208" s="45">
        <v>168.5</v>
      </c>
      <c r="CC208" s="45">
        <v>206.57</v>
      </c>
      <c r="CD208" s="45">
        <v>244.64</v>
      </c>
      <c r="CE208" s="45">
        <v>136.81</v>
      </c>
      <c r="CF208" s="45">
        <v>201.89</v>
      </c>
      <c r="CG208" s="45">
        <v>241.76</v>
      </c>
      <c r="CH208" s="45">
        <v>281.64</v>
      </c>
      <c r="CI208" s="45">
        <v>162.87</v>
      </c>
      <c r="CJ208" s="45">
        <v>240.35</v>
      </c>
      <c r="CK208" s="45">
        <v>287.81</v>
      </c>
      <c r="CL208" s="45">
        <v>335.28</v>
      </c>
      <c r="CZ208" s="43" t="str">
        <f t="shared" si="28"/>
        <v>INFINITE 88.001 a 9.000</v>
      </c>
      <c r="DA208" s="44" t="s">
        <v>110</v>
      </c>
      <c r="DB208" s="46" t="s">
        <v>91</v>
      </c>
      <c r="DC208" s="45">
        <v>47.88</v>
      </c>
      <c r="DD208" s="45">
        <v>48.87</v>
      </c>
      <c r="DE208" s="45">
        <v>49.89</v>
      </c>
      <c r="DG208" s="43" t="str">
        <f t="shared" si="29"/>
        <v>INFINITE 5Coleta Agendada7789-5Mais de 10</v>
      </c>
      <c r="DH208" s="43" t="s">
        <v>100</v>
      </c>
      <c r="DI208" s="70" t="s">
        <v>43</v>
      </c>
      <c r="DJ208" s="68" t="s">
        <v>44</v>
      </c>
      <c r="DK208" s="61" t="s">
        <v>52</v>
      </c>
      <c r="DL208" s="22">
        <v>0</v>
      </c>
      <c r="DR208"/>
      <c r="DS208"/>
      <c r="DT208"/>
    </row>
    <row r="209" spans="4:124" ht="15" x14ac:dyDescent="0.25">
      <c r="D209" s="43" t="str">
        <f t="shared" si="25"/>
        <v>INFINITE 78.001 a 9.000</v>
      </c>
      <c r="E209" s="44" t="s">
        <v>107</v>
      </c>
      <c r="F209" s="44" t="s">
        <v>91</v>
      </c>
      <c r="G209" s="45">
        <v>13.79</v>
      </c>
      <c r="H209" s="45">
        <v>14.09</v>
      </c>
      <c r="I209" s="45">
        <v>14.38</v>
      </c>
      <c r="J209" s="45">
        <v>14.67</v>
      </c>
      <c r="K209" s="45">
        <v>24.39</v>
      </c>
      <c r="L209" s="45">
        <v>24.63</v>
      </c>
      <c r="M209" s="45">
        <v>24.88</v>
      </c>
      <c r="N209" s="45">
        <v>25.13</v>
      </c>
      <c r="O209" s="45">
        <v>47.27</v>
      </c>
      <c r="P209" s="45">
        <v>63.81</v>
      </c>
      <c r="Q209" s="45">
        <v>89.81</v>
      </c>
      <c r="R209" s="45">
        <v>108.72</v>
      </c>
      <c r="S209" s="45">
        <v>61.97</v>
      </c>
      <c r="T209" s="45">
        <v>76.44</v>
      </c>
      <c r="U209" s="45">
        <v>98.55</v>
      </c>
      <c r="V209" s="45">
        <v>115.26</v>
      </c>
      <c r="W209" s="45">
        <v>73.77</v>
      </c>
      <c r="X209" s="45">
        <v>91</v>
      </c>
      <c r="Y209" s="45">
        <v>117.32</v>
      </c>
      <c r="Z209" s="45">
        <v>137.21</v>
      </c>
      <c r="AB209" s="43" t="str">
        <f t="shared" si="26"/>
        <v>INFINITE 8Kg Adicional</v>
      </c>
      <c r="AC209" s="44" t="s">
        <v>110</v>
      </c>
      <c r="AD209" s="44" t="s">
        <v>63</v>
      </c>
      <c r="AE209" s="45">
        <v>2.4300000000000002</v>
      </c>
      <c r="AF209" s="45">
        <v>2.5299999999999998</v>
      </c>
      <c r="AG209" s="45">
        <v>2.56</v>
      </c>
      <c r="AH209" s="45">
        <v>2.59</v>
      </c>
      <c r="AI209" s="45">
        <v>3.55</v>
      </c>
      <c r="AJ209" s="45">
        <v>4.08</v>
      </c>
      <c r="AK209" s="45">
        <v>4.67</v>
      </c>
      <c r="AL209" s="45">
        <v>5.77</v>
      </c>
      <c r="AM209" s="45">
        <v>5.13</v>
      </c>
      <c r="AN209" s="45">
        <v>5.76</v>
      </c>
      <c r="AO209" s="45">
        <v>7.38</v>
      </c>
      <c r="AP209" s="45">
        <v>9.19</v>
      </c>
      <c r="AQ209" s="45">
        <v>5.96</v>
      </c>
      <c r="AR209" s="45">
        <v>6.7</v>
      </c>
      <c r="AS209" s="45">
        <v>8.59</v>
      </c>
      <c r="AT209" s="45">
        <v>10.68</v>
      </c>
      <c r="BP209" s="43" t="str">
        <f t="shared" si="27"/>
        <v>INFINITE 78.001 a 9.000</v>
      </c>
      <c r="BQ209" s="44" t="s">
        <v>107</v>
      </c>
      <c r="BR209" s="44" t="s">
        <v>91</v>
      </c>
      <c r="BS209" s="45">
        <v>51.48</v>
      </c>
      <c r="BT209" s="45">
        <v>52.58</v>
      </c>
      <c r="BU209" s="45">
        <v>53.67</v>
      </c>
      <c r="BV209" s="45">
        <v>54.77</v>
      </c>
      <c r="BW209" s="45">
        <v>59.24</v>
      </c>
      <c r="BX209" s="45">
        <v>59.84</v>
      </c>
      <c r="BY209" s="45">
        <v>60.45</v>
      </c>
      <c r="BZ209" s="45">
        <v>61.07</v>
      </c>
      <c r="CA209" s="45">
        <v>122.32</v>
      </c>
      <c r="CB209" s="45">
        <v>185.39</v>
      </c>
      <c r="CC209" s="45">
        <v>225.84</v>
      </c>
      <c r="CD209" s="45">
        <v>266.3</v>
      </c>
      <c r="CE209" s="45">
        <v>150.19999999999999</v>
      </c>
      <c r="CF209" s="45">
        <v>224.34</v>
      </c>
      <c r="CG209" s="45">
        <v>267.20999999999998</v>
      </c>
      <c r="CH209" s="45">
        <v>310.08999999999997</v>
      </c>
      <c r="CI209" s="45">
        <v>178.81</v>
      </c>
      <c r="CJ209" s="45">
        <v>267.07</v>
      </c>
      <c r="CK209" s="45">
        <v>318.11</v>
      </c>
      <c r="CL209" s="45">
        <v>369.16</v>
      </c>
      <c r="CZ209" s="43" t="str">
        <f t="shared" si="28"/>
        <v>INFINITE 89.001 a 10.000</v>
      </c>
      <c r="DA209" s="44" t="s">
        <v>110</v>
      </c>
      <c r="DB209" s="46" t="s">
        <v>95</v>
      </c>
      <c r="DC209" s="45">
        <v>61.18</v>
      </c>
      <c r="DD209" s="45">
        <v>62.44</v>
      </c>
      <c r="DE209" s="45">
        <v>63.75</v>
      </c>
      <c r="DG209" s="43" t="str">
        <f t="shared" si="29"/>
        <v>INFINITE 5Coleta Agendada7788-70 a 10</v>
      </c>
      <c r="DH209" s="43" t="s">
        <v>100</v>
      </c>
      <c r="DI209" s="70" t="s">
        <v>43</v>
      </c>
      <c r="DJ209" s="25" t="s">
        <v>57</v>
      </c>
      <c r="DK209" s="59" t="s">
        <v>45</v>
      </c>
      <c r="DL209" s="22">
        <v>12.69</v>
      </c>
      <c r="DR209"/>
      <c r="DS209"/>
      <c r="DT209"/>
    </row>
    <row r="210" spans="4:124" ht="15" x14ac:dyDescent="0.25">
      <c r="D210" s="43" t="str">
        <f t="shared" si="25"/>
        <v>INFINITE 79.001 a 10.000</v>
      </c>
      <c r="E210" s="44" t="s">
        <v>107</v>
      </c>
      <c r="F210" s="44" t="s">
        <v>95</v>
      </c>
      <c r="G210" s="45">
        <v>14.1</v>
      </c>
      <c r="H210" s="45">
        <v>14.41</v>
      </c>
      <c r="I210" s="45">
        <v>14.7</v>
      </c>
      <c r="J210" s="45">
        <v>15</v>
      </c>
      <c r="K210" s="45">
        <v>26.02</v>
      </c>
      <c r="L210" s="45">
        <v>26.29</v>
      </c>
      <c r="M210" s="45">
        <v>26.55</v>
      </c>
      <c r="N210" s="45">
        <v>26.83</v>
      </c>
      <c r="O210" s="45">
        <v>51.07</v>
      </c>
      <c r="P210" s="45">
        <v>68.94</v>
      </c>
      <c r="Q210" s="45">
        <v>97.03</v>
      </c>
      <c r="R210" s="45">
        <v>117.47</v>
      </c>
      <c r="S210" s="45">
        <v>65.16</v>
      </c>
      <c r="T210" s="45">
        <v>80.73</v>
      </c>
      <c r="U210" s="45">
        <v>104.61</v>
      </c>
      <c r="V210" s="45">
        <v>122.6</v>
      </c>
      <c r="W210" s="45">
        <v>77.569999999999993</v>
      </c>
      <c r="X210" s="45">
        <v>96.11</v>
      </c>
      <c r="Y210" s="45">
        <v>124.53</v>
      </c>
      <c r="Z210" s="45">
        <v>145.94999999999999</v>
      </c>
      <c r="AB210" s="43" t="str">
        <f t="shared" si="26"/>
        <v>Peso (g)</v>
      </c>
      <c r="AD210" s="44" t="s">
        <v>32</v>
      </c>
      <c r="AE210" s="45" t="s">
        <v>16</v>
      </c>
      <c r="AF210" s="45" t="s">
        <v>17</v>
      </c>
      <c r="AG210" s="45" t="s">
        <v>18</v>
      </c>
      <c r="AH210" s="45" t="s">
        <v>19</v>
      </c>
      <c r="AI210" s="45" t="s">
        <v>20</v>
      </c>
      <c r="AJ210" s="45" t="s">
        <v>21</v>
      </c>
      <c r="AK210" s="45" t="s">
        <v>22</v>
      </c>
      <c r="AL210" s="45" t="s">
        <v>23</v>
      </c>
      <c r="AM210" s="45" t="s">
        <v>24</v>
      </c>
      <c r="AN210" s="45" t="s">
        <v>25</v>
      </c>
      <c r="AO210" s="45" t="s">
        <v>26</v>
      </c>
      <c r="AP210" s="45" t="s">
        <v>27</v>
      </c>
      <c r="AQ210" s="45" t="s">
        <v>28</v>
      </c>
      <c r="AR210" s="45" t="s">
        <v>29</v>
      </c>
      <c r="AS210" s="45" t="s">
        <v>30</v>
      </c>
      <c r="AT210" s="45" t="s">
        <v>31</v>
      </c>
      <c r="BP210" s="43" t="str">
        <f t="shared" si="27"/>
        <v>INFINITE 79.001 a 10.000</v>
      </c>
      <c r="BQ210" s="44" t="s">
        <v>107</v>
      </c>
      <c r="BR210" s="44" t="s">
        <v>95</v>
      </c>
      <c r="BS210" s="45">
        <v>55.6</v>
      </c>
      <c r="BT210" s="45">
        <v>56.79</v>
      </c>
      <c r="BU210" s="45">
        <v>57.97</v>
      </c>
      <c r="BV210" s="45">
        <v>59.15</v>
      </c>
      <c r="BW210" s="45">
        <v>63.39</v>
      </c>
      <c r="BX210" s="45">
        <v>64.05</v>
      </c>
      <c r="BY210" s="45">
        <v>64.709999999999994</v>
      </c>
      <c r="BZ210" s="45">
        <v>65.36</v>
      </c>
      <c r="CA210" s="45">
        <v>132.24</v>
      </c>
      <c r="CB210" s="45">
        <v>201.99</v>
      </c>
      <c r="CC210" s="45">
        <v>245.07</v>
      </c>
      <c r="CD210" s="45">
        <v>288.14999999999998</v>
      </c>
      <c r="CE210" s="45">
        <v>163.58000000000001</v>
      </c>
      <c r="CF210" s="45">
        <v>245.97</v>
      </c>
      <c r="CG210" s="45">
        <v>292.17</v>
      </c>
      <c r="CH210" s="45">
        <v>338.38</v>
      </c>
      <c r="CI210" s="45">
        <v>194.74</v>
      </c>
      <c r="CJ210" s="45">
        <v>292.82</v>
      </c>
      <c r="CK210" s="45">
        <v>347.83</v>
      </c>
      <c r="CL210" s="45">
        <v>402.83</v>
      </c>
      <c r="CZ210" s="43" t="str">
        <f t="shared" si="28"/>
        <v>Peso (g)</v>
      </c>
      <c r="DB210" s="46" t="s">
        <v>32</v>
      </c>
      <c r="DC210" s="45" t="s">
        <v>12</v>
      </c>
      <c r="DD210" s="45" t="s">
        <v>13</v>
      </c>
      <c r="DE210" s="45" t="s">
        <v>14</v>
      </c>
      <c r="DG210" s="43" t="str">
        <f t="shared" si="29"/>
        <v>INFINITE 5Coleta Programada4209-90 a 10</v>
      </c>
      <c r="DH210" s="43" t="s">
        <v>100</v>
      </c>
      <c r="DI210" s="71" t="s">
        <v>64</v>
      </c>
      <c r="DJ210" s="68" t="s">
        <v>65</v>
      </c>
      <c r="DK210" s="61" t="s">
        <v>45</v>
      </c>
      <c r="DL210" s="25">
        <v>10.58</v>
      </c>
      <c r="DR210"/>
      <c r="DS210"/>
      <c r="DT210"/>
    </row>
    <row r="211" spans="4:124" ht="15" x14ac:dyDescent="0.25">
      <c r="D211" s="43" t="str">
        <f t="shared" si="25"/>
        <v>INFINITE 7Kg Adicional</v>
      </c>
      <c r="E211" s="44" t="s">
        <v>107</v>
      </c>
      <c r="F211" s="44" t="s">
        <v>63</v>
      </c>
      <c r="G211" s="45">
        <v>1.76</v>
      </c>
      <c r="H211" s="45">
        <v>1.79</v>
      </c>
      <c r="I211" s="45">
        <v>1.82</v>
      </c>
      <c r="J211" s="45">
        <v>1.86</v>
      </c>
      <c r="K211" s="45">
        <v>3.23</v>
      </c>
      <c r="L211" s="45">
        <v>3.26</v>
      </c>
      <c r="M211" s="45">
        <v>3.29</v>
      </c>
      <c r="N211" s="45">
        <v>3.33</v>
      </c>
      <c r="O211" s="45">
        <v>6.33</v>
      </c>
      <c r="P211" s="45">
        <v>8.5500000000000007</v>
      </c>
      <c r="Q211" s="45">
        <v>12.03</v>
      </c>
      <c r="R211" s="45">
        <v>14.57</v>
      </c>
      <c r="S211" s="45">
        <v>8.08</v>
      </c>
      <c r="T211" s="45">
        <v>10</v>
      </c>
      <c r="U211" s="45">
        <v>12.98</v>
      </c>
      <c r="V211" s="45">
        <v>15.2</v>
      </c>
      <c r="W211" s="45">
        <v>9.6199999999999992</v>
      </c>
      <c r="X211" s="45">
        <v>11.91</v>
      </c>
      <c r="Y211" s="45">
        <v>15.45</v>
      </c>
      <c r="Z211" s="45">
        <v>18.09</v>
      </c>
      <c r="AB211" s="43" t="str">
        <f t="shared" si="26"/>
        <v>CLUBE CORREIOS0 a 500</v>
      </c>
      <c r="AC211" s="44" t="s">
        <v>9</v>
      </c>
      <c r="AD211" s="44" t="s">
        <v>41</v>
      </c>
      <c r="AE211" s="45">
        <v>15.67</v>
      </c>
      <c r="AF211" s="45">
        <v>16.350000000000001</v>
      </c>
      <c r="AG211" s="45">
        <v>16.5</v>
      </c>
      <c r="AH211" s="45">
        <v>16.670000000000002</v>
      </c>
      <c r="AI211" s="45">
        <v>18.649999999999999</v>
      </c>
      <c r="AJ211" s="45">
        <v>20.9</v>
      </c>
      <c r="AK211" s="45">
        <v>23.32</v>
      </c>
      <c r="AL211" s="45">
        <v>27.99</v>
      </c>
      <c r="AM211" s="45">
        <v>19.21</v>
      </c>
      <c r="AN211" s="45">
        <v>23.24</v>
      </c>
      <c r="AO211" s="45">
        <v>39.03</v>
      </c>
      <c r="AP211" s="45">
        <v>53.57</v>
      </c>
      <c r="AQ211" s="45">
        <v>22.33</v>
      </c>
      <c r="AR211" s="45">
        <v>27.02</v>
      </c>
      <c r="AS211" s="45">
        <v>45.38</v>
      </c>
      <c r="AT211" s="45">
        <v>62.29</v>
      </c>
      <c r="BP211" s="43" t="str">
        <f t="shared" si="27"/>
        <v>INFINITE 7Kg Adicional</v>
      </c>
      <c r="BQ211" s="44" t="s">
        <v>107</v>
      </c>
      <c r="BR211" s="44" t="s">
        <v>63</v>
      </c>
      <c r="BS211" s="45">
        <v>5.65</v>
      </c>
      <c r="BT211" s="45">
        <v>5.77</v>
      </c>
      <c r="BU211" s="45">
        <v>5.89</v>
      </c>
      <c r="BV211" s="45">
        <v>6.01</v>
      </c>
      <c r="BW211" s="45">
        <v>6.39</v>
      </c>
      <c r="BX211" s="45">
        <v>6.45</v>
      </c>
      <c r="BY211" s="45">
        <v>6.52</v>
      </c>
      <c r="BZ211" s="45">
        <v>6.58</v>
      </c>
      <c r="CA211" s="45">
        <v>13.07</v>
      </c>
      <c r="CB211" s="45">
        <v>20.04</v>
      </c>
      <c r="CC211" s="45">
        <v>24.28</v>
      </c>
      <c r="CD211" s="45">
        <v>28.53</v>
      </c>
      <c r="CE211" s="45">
        <v>16.350000000000001</v>
      </c>
      <c r="CF211" s="45">
        <v>24.53</v>
      </c>
      <c r="CG211" s="45">
        <v>29.01</v>
      </c>
      <c r="CH211" s="45">
        <v>33.51</v>
      </c>
      <c r="CI211" s="45">
        <v>19.47</v>
      </c>
      <c r="CJ211" s="45">
        <v>29.2</v>
      </c>
      <c r="CK211" s="45">
        <v>34.54</v>
      </c>
      <c r="CL211" s="45">
        <v>39.880000000000003</v>
      </c>
      <c r="CZ211" s="43" t="str">
        <f t="shared" si="28"/>
        <v>CLUBE CORREIOS0 a 300</v>
      </c>
      <c r="DA211" s="44" t="s">
        <v>9</v>
      </c>
      <c r="DB211" s="46" t="s">
        <v>40</v>
      </c>
      <c r="DC211" s="45">
        <v>12.5</v>
      </c>
      <c r="DD211" s="45">
        <v>12.76</v>
      </c>
      <c r="DE211" s="45">
        <v>13.03</v>
      </c>
      <c r="DG211" s="43" t="str">
        <f t="shared" si="29"/>
        <v>INFINITE 5Coleta Programada4209-9Mais de 10</v>
      </c>
      <c r="DH211" s="43" t="s">
        <v>100</v>
      </c>
      <c r="DI211" s="71" t="s">
        <v>64</v>
      </c>
      <c r="DJ211" s="68" t="s">
        <v>65</v>
      </c>
      <c r="DK211" s="59" t="s">
        <v>52</v>
      </c>
      <c r="DL211" s="22">
        <v>0</v>
      </c>
      <c r="DR211"/>
      <c r="DS211"/>
      <c r="DT211"/>
    </row>
    <row r="212" spans="4:124" ht="15" x14ac:dyDescent="0.25">
      <c r="D212" s="43" t="str">
        <f t="shared" si="25"/>
        <v>Peso (g)</v>
      </c>
      <c r="F212" s="44" t="s">
        <v>32</v>
      </c>
      <c r="G212" s="45" t="s">
        <v>12</v>
      </c>
      <c r="H212" s="45" t="s">
        <v>13</v>
      </c>
      <c r="I212" s="45" t="s">
        <v>14</v>
      </c>
      <c r="J212" s="45" t="s">
        <v>15</v>
      </c>
      <c r="K212" s="45" t="s">
        <v>16</v>
      </c>
      <c r="L212" s="45" t="s">
        <v>17</v>
      </c>
      <c r="M212" s="45" t="s">
        <v>18</v>
      </c>
      <c r="N212" s="45" t="s">
        <v>19</v>
      </c>
      <c r="O212" s="45" t="s">
        <v>20</v>
      </c>
      <c r="P212" s="45" t="s">
        <v>21</v>
      </c>
      <c r="Q212" s="45" t="s">
        <v>22</v>
      </c>
      <c r="R212" s="45" t="s">
        <v>23</v>
      </c>
      <c r="S212" s="45" t="s">
        <v>24</v>
      </c>
      <c r="T212" s="45" t="s">
        <v>25</v>
      </c>
      <c r="U212" s="45" t="s">
        <v>26</v>
      </c>
      <c r="V212" s="45" t="s">
        <v>27</v>
      </c>
      <c r="W212" s="45" t="s">
        <v>28</v>
      </c>
      <c r="X212" s="45" t="s">
        <v>29</v>
      </c>
      <c r="Y212" s="45" t="s">
        <v>30</v>
      </c>
      <c r="Z212" s="45" t="s">
        <v>31</v>
      </c>
      <c r="AB212" s="43" t="str">
        <f t="shared" si="26"/>
        <v>CLUBE CORREIOS501 a 1.000</v>
      </c>
      <c r="AC212" s="44" t="s">
        <v>9</v>
      </c>
      <c r="AD212" s="44" t="s">
        <v>50</v>
      </c>
      <c r="AE212" s="45">
        <v>16.79</v>
      </c>
      <c r="AF212" s="45">
        <v>17.5</v>
      </c>
      <c r="AG212" s="45">
        <v>17.690000000000001</v>
      </c>
      <c r="AH212" s="45">
        <v>17.86</v>
      </c>
      <c r="AI212" s="45">
        <v>19.989999999999998</v>
      </c>
      <c r="AJ212" s="45">
        <v>22.39</v>
      </c>
      <c r="AK212" s="45">
        <v>24.99</v>
      </c>
      <c r="AL212" s="45">
        <v>29.99</v>
      </c>
      <c r="AM212" s="45">
        <v>20.350000000000001</v>
      </c>
      <c r="AN212" s="45">
        <v>24.53</v>
      </c>
      <c r="AO212" s="45">
        <v>40.450000000000003</v>
      </c>
      <c r="AP212" s="45">
        <v>55.29</v>
      </c>
      <c r="AQ212" s="45">
        <v>23.67</v>
      </c>
      <c r="AR212" s="45">
        <v>28.52</v>
      </c>
      <c r="AS212" s="45">
        <v>47.04</v>
      </c>
      <c r="AT212" s="45">
        <v>64.290000000000006</v>
      </c>
      <c r="BP212" s="43" t="str">
        <f t="shared" si="27"/>
        <v>Peso (g)</v>
      </c>
      <c r="BR212" s="44" t="s">
        <v>32</v>
      </c>
      <c r="BS212" s="45" t="s">
        <v>12</v>
      </c>
      <c r="BT212" s="45" t="s">
        <v>13</v>
      </c>
      <c r="BU212" s="45" t="s">
        <v>14</v>
      </c>
      <c r="BV212" s="45" t="s">
        <v>15</v>
      </c>
      <c r="BW212" s="45" t="s">
        <v>16</v>
      </c>
      <c r="BX212" s="45" t="s">
        <v>17</v>
      </c>
      <c r="BY212" s="45" t="s">
        <v>18</v>
      </c>
      <c r="BZ212" s="45" t="s">
        <v>19</v>
      </c>
      <c r="CA212" s="45" t="s">
        <v>20</v>
      </c>
      <c r="CB212" s="45" t="s">
        <v>21</v>
      </c>
      <c r="CC212" s="45" t="s">
        <v>22</v>
      </c>
      <c r="CD212" s="45" t="s">
        <v>23</v>
      </c>
      <c r="CE212" s="45" t="s">
        <v>24</v>
      </c>
      <c r="CF212" s="45" t="s">
        <v>25</v>
      </c>
      <c r="CG212" s="45" t="s">
        <v>26</v>
      </c>
      <c r="CH212" s="45" t="s">
        <v>27</v>
      </c>
      <c r="CI212" s="45" t="s">
        <v>28</v>
      </c>
      <c r="CJ212" s="45" t="s">
        <v>29</v>
      </c>
      <c r="CK212" s="45" t="s">
        <v>30</v>
      </c>
      <c r="CL212" s="45" t="s">
        <v>31</v>
      </c>
      <c r="CZ212" s="43" t="str">
        <f t="shared" si="28"/>
        <v>CLUBE CORREIOS301 a 500</v>
      </c>
      <c r="DA212" s="44" t="s">
        <v>9</v>
      </c>
      <c r="DB212" s="46" t="s">
        <v>49</v>
      </c>
      <c r="DC212" s="45">
        <v>13</v>
      </c>
      <c r="DD212" s="45">
        <v>13.27</v>
      </c>
      <c r="DE212" s="45">
        <v>13.55</v>
      </c>
      <c r="DG212" s="43" t="str">
        <f t="shared" si="29"/>
        <v>INFINITE 5Coleta no mesmo dia4210-211 a 20</v>
      </c>
      <c r="DH212" s="43" t="s">
        <v>100</v>
      </c>
      <c r="DI212" s="70" t="s">
        <v>71</v>
      </c>
      <c r="DJ212" s="69" t="s">
        <v>72</v>
      </c>
      <c r="DK212" s="61" t="s">
        <v>73</v>
      </c>
      <c r="DL212" s="25" t="s">
        <v>74</v>
      </c>
      <c r="DR212"/>
      <c r="DS212"/>
      <c r="DT212"/>
    </row>
    <row r="213" spans="4:124" ht="15" x14ac:dyDescent="0.25">
      <c r="D213" s="43" t="str">
        <f t="shared" si="25"/>
        <v>INFINITE 80 a 300</v>
      </c>
      <c r="E213" s="44" t="s">
        <v>110</v>
      </c>
      <c r="F213" s="44" t="s">
        <v>40</v>
      </c>
      <c r="G213" s="45">
        <v>5.57</v>
      </c>
      <c r="H213" s="45">
        <v>5.69</v>
      </c>
      <c r="I213" s="45">
        <v>5.8</v>
      </c>
      <c r="J213" s="45">
        <v>5.92</v>
      </c>
      <c r="K213" s="45">
        <v>10.92</v>
      </c>
      <c r="L213" s="45">
        <v>11.17</v>
      </c>
      <c r="M213" s="45">
        <v>11.41</v>
      </c>
      <c r="N213" s="45">
        <v>12.14</v>
      </c>
      <c r="O213" s="45">
        <v>16.59</v>
      </c>
      <c r="P213" s="45">
        <v>23.23</v>
      </c>
      <c r="Q213" s="45">
        <v>29.86</v>
      </c>
      <c r="R213" s="45">
        <v>34.840000000000003</v>
      </c>
      <c r="S213" s="45">
        <v>22.09</v>
      </c>
      <c r="T213" s="45">
        <v>28.22</v>
      </c>
      <c r="U213" s="45">
        <v>34.049999999999997</v>
      </c>
      <c r="V213" s="45">
        <v>39.06</v>
      </c>
      <c r="W213" s="45">
        <v>26.3</v>
      </c>
      <c r="X213" s="45">
        <v>33.590000000000003</v>
      </c>
      <c r="Y213" s="45">
        <v>40.54</v>
      </c>
      <c r="Z213" s="45">
        <v>46.49</v>
      </c>
      <c r="AB213" s="43" t="str">
        <f t="shared" si="26"/>
        <v>CLUBE CORREIOS1.001 a 2.000</v>
      </c>
      <c r="AC213" s="44" t="s">
        <v>9</v>
      </c>
      <c r="AD213" s="44" t="s">
        <v>55</v>
      </c>
      <c r="AE213" s="45">
        <v>17.7</v>
      </c>
      <c r="AF213" s="45">
        <v>18.45</v>
      </c>
      <c r="AG213" s="45">
        <v>18.62</v>
      </c>
      <c r="AH213" s="45">
        <v>18.82</v>
      </c>
      <c r="AI213" s="45">
        <v>21.97</v>
      </c>
      <c r="AJ213" s="45">
        <v>24.6</v>
      </c>
      <c r="AK213" s="45">
        <v>27.46</v>
      </c>
      <c r="AL213" s="45">
        <v>32.950000000000003</v>
      </c>
      <c r="AM213" s="45">
        <v>24.16</v>
      </c>
      <c r="AN213" s="45">
        <v>28.53</v>
      </c>
      <c r="AO213" s="45">
        <v>44.68</v>
      </c>
      <c r="AP213" s="45">
        <v>59.95</v>
      </c>
      <c r="AQ213" s="45">
        <v>28.09</v>
      </c>
      <c r="AR213" s="45">
        <v>33.17</v>
      </c>
      <c r="AS213" s="45">
        <v>51.95</v>
      </c>
      <c r="AT213" s="45">
        <v>69.709999999999994</v>
      </c>
      <c r="BP213" s="43" t="str">
        <f t="shared" si="27"/>
        <v>INFINITE 80 a 300</v>
      </c>
      <c r="BQ213" s="44" t="s">
        <v>110</v>
      </c>
      <c r="BR213" s="44" t="s">
        <v>40</v>
      </c>
      <c r="BS213" s="45">
        <v>25.2</v>
      </c>
      <c r="BT213" s="45">
        <v>25.74</v>
      </c>
      <c r="BU213" s="45">
        <v>26.27</v>
      </c>
      <c r="BV213" s="45">
        <v>26.81</v>
      </c>
      <c r="BW213" s="45">
        <v>27.95</v>
      </c>
      <c r="BX213" s="45">
        <v>28.24</v>
      </c>
      <c r="BY213" s="45">
        <v>28.53</v>
      </c>
      <c r="BZ213" s="45">
        <v>28.81</v>
      </c>
      <c r="CA213" s="45">
        <v>40.74</v>
      </c>
      <c r="CB213" s="45">
        <v>63.26</v>
      </c>
      <c r="CC213" s="45">
        <v>76.95</v>
      </c>
      <c r="CD213" s="45">
        <v>90.64</v>
      </c>
      <c r="CE213" s="45">
        <v>52.41</v>
      </c>
      <c r="CF213" s="45">
        <v>69.81</v>
      </c>
      <c r="CG213" s="45">
        <v>80.91</v>
      </c>
      <c r="CH213" s="45">
        <v>92.01</v>
      </c>
      <c r="CI213" s="45">
        <v>62.4</v>
      </c>
      <c r="CJ213" s="45">
        <v>83.11</v>
      </c>
      <c r="CK213" s="45">
        <v>96.32</v>
      </c>
      <c r="CL213" s="45">
        <v>109.54</v>
      </c>
      <c r="CZ213" s="43" t="str">
        <f t="shared" si="28"/>
        <v>CLUBE CORREIOS501 a 1.000</v>
      </c>
      <c r="DA213" s="44" t="s">
        <v>9</v>
      </c>
      <c r="DB213" s="46" t="s">
        <v>50</v>
      </c>
      <c r="DC213" s="45">
        <v>13.9</v>
      </c>
      <c r="DD213" s="45">
        <v>14.19</v>
      </c>
      <c r="DE213" s="45">
        <v>14.49</v>
      </c>
      <c r="DG213" s="43" t="str">
        <f t="shared" si="29"/>
        <v>INFINITE 5Coleta no mesmo dia4210-221 a 30</v>
      </c>
      <c r="DH213" s="43" t="s">
        <v>100</v>
      </c>
      <c r="DI213" s="70" t="s">
        <v>71</v>
      </c>
      <c r="DJ213" s="69" t="s">
        <v>72</v>
      </c>
      <c r="DK213" s="59" t="s">
        <v>77</v>
      </c>
      <c r="DL213" s="22" t="s">
        <v>78</v>
      </c>
      <c r="DR213"/>
      <c r="DS213"/>
      <c r="DT213"/>
    </row>
    <row r="214" spans="4:124" ht="15" x14ac:dyDescent="0.25">
      <c r="D214" s="43" t="str">
        <f t="shared" si="25"/>
        <v>INFINITE 8301 a 500</v>
      </c>
      <c r="E214" s="44" t="s">
        <v>110</v>
      </c>
      <c r="F214" s="44" t="s">
        <v>49</v>
      </c>
      <c r="G214" s="45">
        <v>6.23</v>
      </c>
      <c r="H214" s="45">
        <v>6.36</v>
      </c>
      <c r="I214" s="45">
        <v>6.5</v>
      </c>
      <c r="J214" s="45">
        <v>6.63</v>
      </c>
      <c r="K214" s="45">
        <v>11.32</v>
      </c>
      <c r="L214" s="45">
        <v>11.57</v>
      </c>
      <c r="M214" s="45">
        <v>11.82</v>
      </c>
      <c r="N214" s="45">
        <v>12.58</v>
      </c>
      <c r="O214" s="45">
        <v>17.29</v>
      </c>
      <c r="P214" s="45">
        <v>24.21</v>
      </c>
      <c r="Q214" s="45">
        <v>31.11</v>
      </c>
      <c r="R214" s="45">
        <v>36.29</v>
      </c>
      <c r="S214" s="45">
        <v>22.67</v>
      </c>
      <c r="T214" s="45">
        <v>29.03</v>
      </c>
      <c r="U214" s="45">
        <v>35.1</v>
      </c>
      <c r="V214" s="45">
        <v>40.270000000000003</v>
      </c>
      <c r="W214" s="45">
        <v>26.99</v>
      </c>
      <c r="X214" s="45">
        <v>34.549999999999997</v>
      </c>
      <c r="Y214" s="45">
        <v>41.79</v>
      </c>
      <c r="Z214" s="45">
        <v>47.95</v>
      </c>
      <c r="AB214" s="43" t="str">
        <f t="shared" si="26"/>
        <v>CLUBE CORREIOS2.001 a 3.000</v>
      </c>
      <c r="AC214" s="44" t="s">
        <v>9</v>
      </c>
      <c r="AD214" s="44" t="s">
        <v>62</v>
      </c>
      <c r="AE214" s="45">
        <v>21.15</v>
      </c>
      <c r="AF214" s="45">
        <v>22.04</v>
      </c>
      <c r="AG214" s="45">
        <v>22.27</v>
      </c>
      <c r="AH214" s="45">
        <v>22.5</v>
      </c>
      <c r="AI214" s="45">
        <v>26.25</v>
      </c>
      <c r="AJ214" s="45">
        <v>29.4</v>
      </c>
      <c r="AK214" s="45">
        <v>32.82</v>
      </c>
      <c r="AL214" s="45">
        <v>39.380000000000003</v>
      </c>
      <c r="AM214" s="45">
        <v>27.84</v>
      </c>
      <c r="AN214" s="45">
        <v>32.659999999999997</v>
      </c>
      <c r="AO214" s="45">
        <v>49.29</v>
      </c>
      <c r="AP214" s="45">
        <v>65.47</v>
      </c>
      <c r="AQ214" s="45">
        <v>32.380000000000003</v>
      </c>
      <c r="AR214" s="45">
        <v>37.979999999999997</v>
      </c>
      <c r="AS214" s="45">
        <v>57.32</v>
      </c>
      <c r="AT214" s="45">
        <v>76.14</v>
      </c>
      <c r="BP214" s="43" t="str">
        <f t="shared" si="27"/>
        <v>INFINITE 8301 a 500</v>
      </c>
      <c r="BQ214" s="44" t="s">
        <v>110</v>
      </c>
      <c r="BR214" s="44" t="s">
        <v>49</v>
      </c>
      <c r="BS214" s="45">
        <v>26.1</v>
      </c>
      <c r="BT214" s="45">
        <v>26.66</v>
      </c>
      <c r="BU214" s="45">
        <v>27.21</v>
      </c>
      <c r="BV214" s="45">
        <v>27.77</v>
      </c>
      <c r="BW214" s="45">
        <v>29.57</v>
      </c>
      <c r="BX214" s="45">
        <v>29.87</v>
      </c>
      <c r="BY214" s="45">
        <v>30.18</v>
      </c>
      <c r="BZ214" s="45">
        <v>30.49</v>
      </c>
      <c r="CA214" s="45">
        <v>43.51</v>
      </c>
      <c r="CB214" s="45">
        <v>66.5</v>
      </c>
      <c r="CC214" s="45">
        <v>80.930000000000007</v>
      </c>
      <c r="CD214" s="45">
        <v>95.37</v>
      </c>
      <c r="CE214" s="45">
        <v>54.26</v>
      </c>
      <c r="CF214" s="45">
        <v>71.09</v>
      </c>
      <c r="CG214" s="45">
        <v>82.42</v>
      </c>
      <c r="CH214" s="45">
        <v>93.73</v>
      </c>
      <c r="CI214" s="45">
        <v>64.59</v>
      </c>
      <c r="CJ214" s="45">
        <v>84.63</v>
      </c>
      <c r="CK214" s="45">
        <v>98.11</v>
      </c>
      <c r="CL214" s="45">
        <v>111.59</v>
      </c>
      <c r="CZ214" s="43" t="str">
        <f t="shared" si="28"/>
        <v>CLUBE CORREIOS1.001 a 2.000</v>
      </c>
      <c r="DA214" s="44" t="s">
        <v>9</v>
      </c>
      <c r="DB214" s="46" t="s">
        <v>55</v>
      </c>
      <c r="DC214" s="45">
        <v>16.2</v>
      </c>
      <c r="DD214" s="45">
        <v>16.53</v>
      </c>
      <c r="DE214" s="45">
        <v>16.88</v>
      </c>
      <c r="DG214" s="43" t="str">
        <f t="shared" si="29"/>
        <v>INFINITE 5Coleta no mesmo dia4210-231 a 40</v>
      </c>
      <c r="DH214" s="43" t="s">
        <v>100</v>
      </c>
      <c r="DI214" s="70" t="s">
        <v>71</v>
      </c>
      <c r="DJ214" s="69" t="s">
        <v>72</v>
      </c>
      <c r="DK214" s="61" t="s">
        <v>83</v>
      </c>
      <c r="DL214" s="25" t="s">
        <v>78</v>
      </c>
      <c r="DR214"/>
      <c r="DS214"/>
      <c r="DT214"/>
    </row>
    <row r="215" spans="4:124" ht="15" x14ac:dyDescent="0.25">
      <c r="D215" s="43" t="str">
        <f t="shared" si="25"/>
        <v>INFINITE 8501 a 1.000</v>
      </c>
      <c r="E215" s="44" t="s">
        <v>110</v>
      </c>
      <c r="F215" s="44" t="s">
        <v>50</v>
      </c>
      <c r="G215" s="45">
        <v>6.68</v>
      </c>
      <c r="H215" s="45">
        <v>6.82</v>
      </c>
      <c r="I215" s="45">
        <v>6.96</v>
      </c>
      <c r="J215" s="45">
        <v>7.11</v>
      </c>
      <c r="K215" s="45">
        <v>12.62</v>
      </c>
      <c r="L215" s="45">
        <v>12.76</v>
      </c>
      <c r="M215" s="45">
        <v>12.89</v>
      </c>
      <c r="N215" s="45">
        <v>13.01</v>
      </c>
      <c r="O215" s="45">
        <v>17.98</v>
      </c>
      <c r="P215" s="45">
        <v>25.18</v>
      </c>
      <c r="Q215" s="45">
        <v>32.369999999999997</v>
      </c>
      <c r="R215" s="45">
        <v>37.770000000000003</v>
      </c>
      <c r="S215" s="45">
        <v>23.26</v>
      </c>
      <c r="T215" s="45">
        <v>29.85</v>
      </c>
      <c r="U215" s="45">
        <v>36.15</v>
      </c>
      <c r="V215" s="45">
        <v>41.49</v>
      </c>
      <c r="W215" s="45">
        <v>27.69</v>
      </c>
      <c r="X215" s="45">
        <v>35.53</v>
      </c>
      <c r="Y215" s="45">
        <v>43.04</v>
      </c>
      <c r="Z215" s="45">
        <v>49.4</v>
      </c>
      <c r="AB215" s="43" t="str">
        <f t="shared" si="26"/>
        <v>CLUBE CORREIOS3.001 a 4.000</v>
      </c>
      <c r="AC215" s="44" t="s">
        <v>9</v>
      </c>
      <c r="AD215" s="44" t="s">
        <v>68</v>
      </c>
      <c r="AE215" s="45">
        <v>22.57</v>
      </c>
      <c r="AF215" s="45">
        <v>23.53</v>
      </c>
      <c r="AG215" s="45">
        <v>23.77</v>
      </c>
      <c r="AH215" s="45">
        <v>24.01</v>
      </c>
      <c r="AI215" s="45">
        <v>28.04</v>
      </c>
      <c r="AJ215" s="45">
        <v>31.41</v>
      </c>
      <c r="AK215" s="45">
        <v>35.049999999999997</v>
      </c>
      <c r="AL215" s="45">
        <v>42.06</v>
      </c>
      <c r="AM215" s="45">
        <v>35.700000000000003</v>
      </c>
      <c r="AN215" s="45">
        <v>40.71</v>
      </c>
      <c r="AO215" s="45">
        <v>57.53</v>
      </c>
      <c r="AP215" s="45">
        <v>74.099999999999994</v>
      </c>
      <c r="AQ215" s="45">
        <v>41.51</v>
      </c>
      <c r="AR215" s="45">
        <v>47.33</v>
      </c>
      <c r="AS215" s="45">
        <v>66.89</v>
      </c>
      <c r="AT215" s="45">
        <v>86.16</v>
      </c>
      <c r="BP215" s="43" t="str">
        <f t="shared" si="27"/>
        <v>INFINITE 8501 a 1.000</v>
      </c>
      <c r="BQ215" s="44" t="s">
        <v>110</v>
      </c>
      <c r="BR215" s="44" t="s">
        <v>50</v>
      </c>
      <c r="BS215" s="45">
        <v>26.99</v>
      </c>
      <c r="BT215" s="45">
        <v>27.57</v>
      </c>
      <c r="BU215" s="45">
        <v>28.14</v>
      </c>
      <c r="BV215" s="45">
        <v>28.72</v>
      </c>
      <c r="BW215" s="45">
        <v>31.19</v>
      </c>
      <c r="BX215" s="45">
        <v>31.51</v>
      </c>
      <c r="BY215" s="45">
        <v>31.83</v>
      </c>
      <c r="BZ215" s="45">
        <v>32.15</v>
      </c>
      <c r="CA215" s="45">
        <v>46.27</v>
      </c>
      <c r="CB215" s="45">
        <v>69.75</v>
      </c>
      <c r="CC215" s="45">
        <v>84.92</v>
      </c>
      <c r="CD215" s="45">
        <v>100.09</v>
      </c>
      <c r="CE215" s="45">
        <v>56.1</v>
      </c>
      <c r="CF215" s="45">
        <v>72.37</v>
      </c>
      <c r="CG215" s="45">
        <v>83.92</v>
      </c>
      <c r="CH215" s="45">
        <v>95.46</v>
      </c>
      <c r="CI215" s="45">
        <v>66.790000000000006</v>
      </c>
      <c r="CJ215" s="45">
        <v>86.16</v>
      </c>
      <c r="CK215" s="45">
        <v>99.9</v>
      </c>
      <c r="CL215" s="45">
        <v>113.64</v>
      </c>
      <c r="CZ215" s="43" t="str">
        <f t="shared" si="28"/>
        <v>CLUBE CORREIOS2.001 a 3.000</v>
      </c>
      <c r="DA215" s="44" t="s">
        <v>9</v>
      </c>
      <c r="DB215" s="46" t="s">
        <v>62</v>
      </c>
      <c r="DC215" s="45">
        <v>18</v>
      </c>
      <c r="DD215" s="45">
        <v>18.37</v>
      </c>
      <c r="DE215" s="45">
        <v>18.760000000000002</v>
      </c>
      <c r="DG215" s="43" t="str">
        <f t="shared" si="29"/>
        <v>INFINITE 5Coleta no mesmo dia4210-241 a 50</v>
      </c>
      <c r="DH215" s="43" t="s">
        <v>100</v>
      </c>
      <c r="DI215" s="70" t="s">
        <v>71</v>
      </c>
      <c r="DJ215" s="69" t="s">
        <v>72</v>
      </c>
      <c r="DK215" s="59" t="s">
        <v>87</v>
      </c>
      <c r="DL215" s="22" t="s">
        <v>88</v>
      </c>
      <c r="DR215"/>
      <c r="DS215"/>
      <c r="DT215"/>
    </row>
    <row r="216" spans="4:124" ht="15" x14ac:dyDescent="0.25">
      <c r="D216" s="43" t="str">
        <f t="shared" si="25"/>
        <v>INFINITE 81.001 a 2.000</v>
      </c>
      <c r="E216" s="44" t="s">
        <v>110</v>
      </c>
      <c r="F216" s="44" t="s">
        <v>55</v>
      </c>
      <c r="G216" s="45">
        <v>8.39</v>
      </c>
      <c r="H216" s="45">
        <v>8.57</v>
      </c>
      <c r="I216" s="45">
        <v>8.75</v>
      </c>
      <c r="J216" s="45">
        <v>8.93</v>
      </c>
      <c r="K216" s="45">
        <v>13.92</v>
      </c>
      <c r="L216" s="45">
        <v>14.07</v>
      </c>
      <c r="M216" s="45">
        <v>14.21</v>
      </c>
      <c r="N216" s="45">
        <v>14.36</v>
      </c>
      <c r="O216" s="45">
        <v>21.68</v>
      </c>
      <c r="P216" s="45">
        <v>30.36</v>
      </c>
      <c r="Q216" s="45">
        <v>39.020000000000003</v>
      </c>
      <c r="R216" s="45">
        <v>45.53</v>
      </c>
      <c r="S216" s="45">
        <v>29.08</v>
      </c>
      <c r="T216" s="45">
        <v>36.92</v>
      </c>
      <c r="U216" s="45">
        <v>44.46</v>
      </c>
      <c r="V216" s="45">
        <v>50.75</v>
      </c>
      <c r="W216" s="45">
        <v>34.61</v>
      </c>
      <c r="X216" s="45">
        <v>43.94</v>
      </c>
      <c r="Y216" s="45">
        <v>52.93</v>
      </c>
      <c r="Z216" s="45">
        <v>60.42</v>
      </c>
      <c r="AB216" s="43" t="str">
        <f t="shared" si="26"/>
        <v>CLUBE CORREIOS4.001 a 5.000</v>
      </c>
      <c r="AC216" s="44" t="s">
        <v>9</v>
      </c>
      <c r="AD216" s="44" t="s">
        <v>70</v>
      </c>
      <c r="AE216" s="45">
        <v>24.14</v>
      </c>
      <c r="AF216" s="45">
        <v>25.15</v>
      </c>
      <c r="AG216" s="45">
        <v>25.41</v>
      </c>
      <c r="AH216" s="45">
        <v>25.67</v>
      </c>
      <c r="AI216" s="45">
        <v>29.98</v>
      </c>
      <c r="AJ216" s="45">
        <v>33.58</v>
      </c>
      <c r="AK216" s="45">
        <v>37.49</v>
      </c>
      <c r="AL216" s="45">
        <v>44.98</v>
      </c>
      <c r="AM216" s="45">
        <v>37.380000000000003</v>
      </c>
      <c r="AN216" s="45">
        <v>42.59</v>
      </c>
      <c r="AO216" s="45">
        <v>59.63</v>
      </c>
      <c r="AP216" s="45">
        <v>76.61</v>
      </c>
      <c r="AQ216" s="45">
        <v>43.46</v>
      </c>
      <c r="AR216" s="45">
        <v>49.52</v>
      </c>
      <c r="AS216" s="45">
        <v>69.34</v>
      </c>
      <c r="AT216" s="45">
        <v>89.08</v>
      </c>
      <c r="BP216" s="43" t="str">
        <f t="shared" si="27"/>
        <v>INFINITE 81.001 a 2.000</v>
      </c>
      <c r="BQ216" s="44" t="s">
        <v>110</v>
      </c>
      <c r="BR216" s="44" t="s">
        <v>55</v>
      </c>
      <c r="BS216" s="45">
        <v>29.86</v>
      </c>
      <c r="BT216" s="45">
        <v>30.5</v>
      </c>
      <c r="BU216" s="45">
        <v>31.14</v>
      </c>
      <c r="BV216" s="45">
        <v>31.78</v>
      </c>
      <c r="BW216" s="45">
        <v>34.33</v>
      </c>
      <c r="BX216" s="45">
        <v>34.69</v>
      </c>
      <c r="BY216" s="45">
        <v>35.049999999999997</v>
      </c>
      <c r="BZ216" s="45">
        <v>35.4</v>
      </c>
      <c r="CA216" s="45">
        <v>55.43</v>
      </c>
      <c r="CB216" s="45">
        <v>83.97</v>
      </c>
      <c r="CC216" s="45">
        <v>102.43</v>
      </c>
      <c r="CD216" s="45">
        <v>120.89</v>
      </c>
      <c r="CE216" s="45">
        <v>67.569999999999993</v>
      </c>
      <c r="CF216" s="45">
        <v>91.13</v>
      </c>
      <c r="CG216" s="45">
        <v>106.6</v>
      </c>
      <c r="CH216" s="45">
        <v>122.07</v>
      </c>
      <c r="CI216" s="45">
        <v>80.430000000000007</v>
      </c>
      <c r="CJ216" s="45">
        <v>108.49</v>
      </c>
      <c r="CK216" s="45">
        <v>126.9</v>
      </c>
      <c r="CL216" s="45">
        <v>145.31</v>
      </c>
      <c r="CZ216" s="43" t="str">
        <f t="shared" si="28"/>
        <v>CLUBE CORREIOS3.001 a 4.000</v>
      </c>
      <c r="DA216" s="44" t="s">
        <v>9</v>
      </c>
      <c r="DB216" s="46" t="s">
        <v>68</v>
      </c>
      <c r="DC216" s="45">
        <v>19.8</v>
      </c>
      <c r="DD216" s="45">
        <v>20.21</v>
      </c>
      <c r="DE216" s="45">
        <v>20.63</v>
      </c>
      <c r="DG216" s="43" t="str">
        <f t="shared" si="29"/>
        <v>INFINITE 5Coleta no mesmo dia4210-251 a 60</v>
      </c>
      <c r="DH216" s="43" t="s">
        <v>100</v>
      </c>
      <c r="DI216" s="70" t="s">
        <v>71</v>
      </c>
      <c r="DJ216" s="69" t="s">
        <v>72</v>
      </c>
      <c r="DK216" s="61" t="s">
        <v>92</v>
      </c>
      <c r="DL216" s="25" t="s">
        <v>93</v>
      </c>
      <c r="DR216"/>
      <c r="DS216"/>
      <c r="DT216"/>
    </row>
    <row r="217" spans="4:124" ht="15" x14ac:dyDescent="0.25">
      <c r="D217" s="43" t="str">
        <f t="shared" si="25"/>
        <v>INFINITE 82.001 a 3.000</v>
      </c>
      <c r="E217" s="44" t="s">
        <v>110</v>
      </c>
      <c r="F217" s="44" t="s">
        <v>62</v>
      </c>
      <c r="G217" s="45">
        <v>9.35</v>
      </c>
      <c r="H217" s="45">
        <v>9.5500000000000007</v>
      </c>
      <c r="I217" s="45">
        <v>9.75</v>
      </c>
      <c r="J217" s="45">
        <v>9.9499999999999993</v>
      </c>
      <c r="K217" s="45">
        <v>15.23</v>
      </c>
      <c r="L217" s="45">
        <v>15.38</v>
      </c>
      <c r="M217" s="45">
        <v>15.54</v>
      </c>
      <c r="N217" s="45">
        <v>15.69</v>
      </c>
      <c r="O217" s="45">
        <v>25.31</v>
      </c>
      <c r="P217" s="45">
        <v>34.17</v>
      </c>
      <c r="Q217" s="45">
        <v>48.08</v>
      </c>
      <c r="R217" s="45">
        <v>58.21</v>
      </c>
      <c r="S217" s="45">
        <v>34.85</v>
      </c>
      <c r="T217" s="45">
        <v>42.82</v>
      </c>
      <c r="U217" s="45">
        <v>54.78</v>
      </c>
      <c r="V217" s="45">
        <v>64.12</v>
      </c>
      <c r="W217" s="45">
        <v>41.48</v>
      </c>
      <c r="X217" s="45">
        <v>50.98</v>
      </c>
      <c r="Y217" s="45">
        <v>65.22</v>
      </c>
      <c r="Z217" s="45">
        <v>76.33</v>
      </c>
      <c r="AB217" s="43" t="str">
        <f t="shared" si="26"/>
        <v>CLUBE CORREIOS5.001 a 6.000</v>
      </c>
      <c r="AC217" s="44" t="s">
        <v>9</v>
      </c>
      <c r="AD217" s="44" t="s">
        <v>76</v>
      </c>
      <c r="AE217" s="45">
        <v>25.45</v>
      </c>
      <c r="AF217" s="45">
        <v>26.53</v>
      </c>
      <c r="AG217" s="45">
        <v>26.8</v>
      </c>
      <c r="AH217" s="45">
        <v>27.09</v>
      </c>
      <c r="AI217" s="45">
        <v>33.200000000000003</v>
      </c>
      <c r="AJ217" s="45">
        <v>38.19</v>
      </c>
      <c r="AK217" s="45">
        <v>43.58</v>
      </c>
      <c r="AL217" s="45">
        <v>53.96</v>
      </c>
      <c r="AM217" s="45">
        <v>43.32</v>
      </c>
      <c r="AN217" s="45">
        <v>49.71</v>
      </c>
      <c r="AO217" s="45">
        <v>68.040000000000006</v>
      </c>
      <c r="AP217" s="45">
        <v>87.49</v>
      </c>
      <c r="AQ217" s="45">
        <v>50.36</v>
      </c>
      <c r="AR217" s="45">
        <v>57.8</v>
      </c>
      <c r="AS217" s="45">
        <v>79.12</v>
      </c>
      <c r="AT217" s="45">
        <v>101.73</v>
      </c>
      <c r="BP217" s="43" t="str">
        <f t="shared" si="27"/>
        <v>INFINITE 82.001 a 3.000</v>
      </c>
      <c r="BQ217" s="44" t="s">
        <v>110</v>
      </c>
      <c r="BR217" s="44" t="s">
        <v>62</v>
      </c>
      <c r="BS217" s="45">
        <v>32.909999999999997</v>
      </c>
      <c r="BT217" s="45">
        <v>33.619999999999997</v>
      </c>
      <c r="BU217" s="45">
        <v>34.32</v>
      </c>
      <c r="BV217" s="45">
        <v>35.01</v>
      </c>
      <c r="BW217" s="45">
        <v>37.76</v>
      </c>
      <c r="BX217" s="45">
        <v>38.15</v>
      </c>
      <c r="BY217" s="45">
        <v>38.54</v>
      </c>
      <c r="BZ217" s="45">
        <v>38.93</v>
      </c>
      <c r="CA217" s="45">
        <v>65.17</v>
      </c>
      <c r="CB217" s="45">
        <v>98.09</v>
      </c>
      <c r="CC217" s="45">
        <v>119.7</v>
      </c>
      <c r="CD217" s="45">
        <v>141.31</v>
      </c>
      <c r="CE217" s="45">
        <v>79.27</v>
      </c>
      <c r="CF217" s="45">
        <v>109.4</v>
      </c>
      <c r="CG217" s="45">
        <v>129.12</v>
      </c>
      <c r="CH217" s="45">
        <v>148.84</v>
      </c>
      <c r="CI217" s="45">
        <v>94.37</v>
      </c>
      <c r="CJ217" s="45">
        <v>130.24</v>
      </c>
      <c r="CK217" s="45">
        <v>153.71</v>
      </c>
      <c r="CL217" s="45">
        <v>177.19</v>
      </c>
      <c r="CZ217" s="43" t="str">
        <f t="shared" si="28"/>
        <v>CLUBE CORREIOS4.001 a 5.000</v>
      </c>
      <c r="DA217" s="44" t="s">
        <v>9</v>
      </c>
      <c r="DB217" s="46" t="s">
        <v>70</v>
      </c>
      <c r="DC217" s="45">
        <v>21.8</v>
      </c>
      <c r="DD217" s="45">
        <v>22.25</v>
      </c>
      <c r="DE217" s="45">
        <v>22.72</v>
      </c>
      <c r="DG217" s="43" t="str">
        <f t="shared" si="29"/>
        <v>INFINITE 5Coleta no mesmo dia4210-261 a 70</v>
      </c>
      <c r="DH217" s="43" t="s">
        <v>100</v>
      </c>
      <c r="DI217" s="70" t="s">
        <v>71</v>
      </c>
      <c r="DJ217" s="69" t="s">
        <v>72</v>
      </c>
      <c r="DK217" s="59" t="s">
        <v>96</v>
      </c>
      <c r="DL217" s="22" t="s">
        <v>97</v>
      </c>
      <c r="DR217"/>
      <c r="DS217"/>
      <c r="DT217"/>
    </row>
    <row r="218" spans="4:124" ht="15" x14ac:dyDescent="0.25">
      <c r="D218" s="43" t="str">
        <f t="shared" si="25"/>
        <v>INFINITE 83.001 a 4.000</v>
      </c>
      <c r="E218" s="44" t="s">
        <v>110</v>
      </c>
      <c r="F218" s="44" t="s">
        <v>68</v>
      </c>
      <c r="G218" s="45">
        <v>10.1</v>
      </c>
      <c r="H218" s="45">
        <v>10.32</v>
      </c>
      <c r="I218" s="45">
        <v>10.54</v>
      </c>
      <c r="J218" s="45">
        <v>10.75</v>
      </c>
      <c r="K218" s="45">
        <v>16.739999999999998</v>
      </c>
      <c r="L218" s="45">
        <v>16.920000000000002</v>
      </c>
      <c r="M218" s="45">
        <v>17.100000000000001</v>
      </c>
      <c r="N218" s="45">
        <v>17.27</v>
      </c>
      <c r="O218" s="45">
        <v>29.02</v>
      </c>
      <c r="P218" s="45">
        <v>39.18</v>
      </c>
      <c r="Q218" s="45">
        <v>55.14</v>
      </c>
      <c r="R218" s="45">
        <v>66.75</v>
      </c>
      <c r="S218" s="45">
        <v>37.96</v>
      </c>
      <c r="T218" s="45">
        <v>47.04</v>
      </c>
      <c r="U218" s="45">
        <v>60.71</v>
      </c>
      <c r="V218" s="45">
        <v>71.290000000000006</v>
      </c>
      <c r="W218" s="45">
        <v>45.19</v>
      </c>
      <c r="X218" s="45">
        <v>56.01</v>
      </c>
      <c r="Y218" s="45">
        <v>72.27</v>
      </c>
      <c r="Z218" s="45">
        <v>84.87</v>
      </c>
      <c r="AB218" s="43" t="str">
        <f t="shared" si="26"/>
        <v>CLUBE CORREIOS6.001 a 7.000</v>
      </c>
      <c r="AC218" s="44" t="s">
        <v>9</v>
      </c>
      <c r="AD218" s="44" t="s">
        <v>82</v>
      </c>
      <c r="AE218" s="45">
        <v>26.89</v>
      </c>
      <c r="AF218" s="45">
        <v>28.03</v>
      </c>
      <c r="AG218" s="45">
        <v>28.32</v>
      </c>
      <c r="AH218" s="45">
        <v>28.61</v>
      </c>
      <c r="AI218" s="45">
        <v>36.659999999999997</v>
      </c>
      <c r="AJ218" s="45">
        <v>42.18</v>
      </c>
      <c r="AK218" s="45">
        <v>48.13</v>
      </c>
      <c r="AL218" s="45">
        <v>59.58</v>
      </c>
      <c r="AM218" s="45">
        <v>46.29</v>
      </c>
      <c r="AN218" s="45">
        <v>53.13</v>
      </c>
      <c r="AO218" s="45">
        <v>71.930000000000007</v>
      </c>
      <c r="AP218" s="45">
        <v>92.33</v>
      </c>
      <c r="AQ218" s="45">
        <v>53.82</v>
      </c>
      <c r="AR218" s="45">
        <v>61.77</v>
      </c>
      <c r="AS218" s="45">
        <v>83.64</v>
      </c>
      <c r="AT218" s="45">
        <v>107.36</v>
      </c>
      <c r="BP218" s="43" t="str">
        <f t="shared" si="27"/>
        <v>INFINITE 83.001 a 4.000</v>
      </c>
      <c r="BQ218" s="44" t="s">
        <v>110</v>
      </c>
      <c r="BR218" s="44" t="s">
        <v>68</v>
      </c>
      <c r="BS218" s="45">
        <v>35.78</v>
      </c>
      <c r="BT218" s="45">
        <v>36.549999999999997</v>
      </c>
      <c r="BU218" s="45">
        <v>37.31</v>
      </c>
      <c r="BV218" s="45">
        <v>38.07</v>
      </c>
      <c r="BW218" s="45">
        <v>41.46</v>
      </c>
      <c r="BX218" s="45">
        <v>41.89</v>
      </c>
      <c r="BY218" s="45">
        <v>42.32</v>
      </c>
      <c r="BZ218" s="45">
        <v>42.75</v>
      </c>
      <c r="CA218" s="45">
        <v>74.42</v>
      </c>
      <c r="CB218" s="45">
        <v>112.11</v>
      </c>
      <c r="CC218" s="45">
        <v>137.11000000000001</v>
      </c>
      <c r="CD218" s="45">
        <v>162.11000000000001</v>
      </c>
      <c r="CE218" s="45">
        <v>91.04</v>
      </c>
      <c r="CF218" s="45">
        <v>127.67</v>
      </c>
      <c r="CG218" s="45">
        <v>151.56</v>
      </c>
      <c r="CH218" s="45">
        <v>175.45</v>
      </c>
      <c r="CI218" s="45">
        <v>108.39</v>
      </c>
      <c r="CJ218" s="45">
        <v>152</v>
      </c>
      <c r="CK218" s="45">
        <v>180.42</v>
      </c>
      <c r="CL218" s="45">
        <v>208.86</v>
      </c>
      <c r="CZ218" s="43" t="str">
        <f t="shared" si="28"/>
        <v>CLUBE CORREIOS5.001 a 6.000</v>
      </c>
      <c r="DA218" s="44" t="s">
        <v>9</v>
      </c>
      <c r="DB218" s="46" t="s">
        <v>76</v>
      </c>
      <c r="DC218" s="45">
        <v>25.4</v>
      </c>
      <c r="DD218" s="45">
        <v>25.92</v>
      </c>
      <c r="DE218" s="45">
        <v>26.47</v>
      </c>
      <c r="DG218" s="43" t="str">
        <f t="shared" si="29"/>
        <v>INFINITE 5Coleta no mesmo dia4210-271 a 80</v>
      </c>
      <c r="DH218" s="43" t="s">
        <v>100</v>
      </c>
      <c r="DI218" s="70" t="s">
        <v>71</v>
      </c>
      <c r="DJ218" s="69" t="s">
        <v>72</v>
      </c>
      <c r="DK218" s="61" t="s">
        <v>99</v>
      </c>
      <c r="DL218" s="25" t="s">
        <v>97</v>
      </c>
      <c r="DR218"/>
      <c r="DS218"/>
      <c r="DT218"/>
    </row>
    <row r="219" spans="4:124" ht="15" x14ac:dyDescent="0.25">
      <c r="D219" s="43" t="str">
        <f t="shared" si="25"/>
        <v>INFINITE 84.001 a 5.000</v>
      </c>
      <c r="E219" s="44" t="s">
        <v>110</v>
      </c>
      <c r="F219" s="44" t="s">
        <v>70</v>
      </c>
      <c r="G219" s="45">
        <v>10.92</v>
      </c>
      <c r="H219" s="45">
        <v>11.15</v>
      </c>
      <c r="I219" s="45">
        <v>11.39</v>
      </c>
      <c r="J219" s="45">
        <v>11.62</v>
      </c>
      <c r="K219" s="45">
        <v>18.059999999999999</v>
      </c>
      <c r="L219" s="45">
        <v>18.25</v>
      </c>
      <c r="M219" s="45">
        <v>18.43</v>
      </c>
      <c r="N219" s="45">
        <v>18.62</v>
      </c>
      <c r="O219" s="45">
        <v>32.03</v>
      </c>
      <c r="P219" s="45">
        <v>43.24</v>
      </c>
      <c r="Q219" s="45">
        <v>60.85</v>
      </c>
      <c r="R219" s="45">
        <v>73.66</v>
      </c>
      <c r="S219" s="45">
        <v>45.92</v>
      </c>
      <c r="T219" s="45">
        <v>55.87</v>
      </c>
      <c r="U219" s="45">
        <v>70.94</v>
      </c>
      <c r="V219" s="45">
        <v>82.52</v>
      </c>
      <c r="W219" s="45">
        <v>54.67</v>
      </c>
      <c r="X219" s="45">
        <v>66.52</v>
      </c>
      <c r="Y219" s="45">
        <v>84.45</v>
      </c>
      <c r="Z219" s="45">
        <v>98.24</v>
      </c>
      <c r="AB219" s="43" t="str">
        <f t="shared" si="26"/>
        <v>CLUBE CORREIOS7.001 a 8.000</v>
      </c>
      <c r="AC219" s="44" t="s">
        <v>9</v>
      </c>
      <c r="AD219" s="44" t="s">
        <v>86</v>
      </c>
      <c r="AE219" s="45">
        <v>28.25</v>
      </c>
      <c r="AF219" s="45">
        <v>29.46</v>
      </c>
      <c r="AG219" s="45">
        <v>29.76</v>
      </c>
      <c r="AH219" s="45">
        <v>30.07</v>
      </c>
      <c r="AI219" s="45">
        <v>39.94</v>
      </c>
      <c r="AJ219" s="45">
        <v>45.94</v>
      </c>
      <c r="AK219" s="45">
        <v>52.43</v>
      </c>
      <c r="AL219" s="45">
        <v>64.92</v>
      </c>
      <c r="AM219" s="45">
        <v>59.63</v>
      </c>
      <c r="AN219" s="45">
        <v>66.900000000000006</v>
      </c>
      <c r="AO219" s="45">
        <v>86.18</v>
      </c>
      <c r="AP219" s="45">
        <v>107.45</v>
      </c>
      <c r="AQ219" s="45">
        <v>69.34</v>
      </c>
      <c r="AR219" s="45">
        <v>77.790000000000006</v>
      </c>
      <c r="AS219" s="45">
        <v>100.21</v>
      </c>
      <c r="AT219" s="45">
        <v>124.94</v>
      </c>
      <c r="BP219" s="43" t="str">
        <f t="shared" si="27"/>
        <v>INFINITE 84.001 a 5.000</v>
      </c>
      <c r="BQ219" s="44" t="s">
        <v>110</v>
      </c>
      <c r="BR219" s="44" t="s">
        <v>70</v>
      </c>
      <c r="BS219" s="45">
        <v>38.65</v>
      </c>
      <c r="BT219" s="45">
        <v>39.47</v>
      </c>
      <c r="BU219" s="45">
        <v>40.299999999999997</v>
      </c>
      <c r="BV219" s="45">
        <v>41.12</v>
      </c>
      <c r="BW219" s="45">
        <v>44.71</v>
      </c>
      <c r="BX219" s="45">
        <v>45.17</v>
      </c>
      <c r="BY219" s="45">
        <v>45.62</v>
      </c>
      <c r="BZ219" s="45">
        <v>46.08</v>
      </c>
      <c r="CA219" s="45">
        <v>84.16</v>
      </c>
      <c r="CB219" s="45">
        <v>126.14</v>
      </c>
      <c r="CC219" s="45">
        <v>154.38</v>
      </c>
      <c r="CD219" s="45">
        <v>182.62</v>
      </c>
      <c r="CE219" s="45">
        <v>102.59</v>
      </c>
      <c r="CF219" s="45">
        <v>146.03</v>
      </c>
      <c r="CG219" s="45">
        <v>173.92</v>
      </c>
      <c r="CH219" s="45">
        <v>201.81</v>
      </c>
      <c r="CI219" s="45">
        <v>122.13</v>
      </c>
      <c r="CJ219" s="45">
        <v>173.84</v>
      </c>
      <c r="CK219" s="45">
        <v>207.05</v>
      </c>
      <c r="CL219" s="45">
        <v>240.25</v>
      </c>
      <c r="CZ219" s="43" t="str">
        <f t="shared" si="28"/>
        <v>CLUBE CORREIOS6.001 a 7.000</v>
      </c>
      <c r="DA219" s="44" t="s">
        <v>9</v>
      </c>
      <c r="DB219" s="46" t="s">
        <v>82</v>
      </c>
      <c r="DC219" s="45">
        <v>30.2</v>
      </c>
      <c r="DD219" s="45">
        <v>30.82</v>
      </c>
      <c r="DE219" s="45">
        <v>31.47</v>
      </c>
      <c r="DG219" s="43" t="str">
        <f t="shared" si="29"/>
        <v>INFINITE 5Coleta no mesmo dia4210-281 a 90</v>
      </c>
      <c r="DH219" s="43" t="s">
        <v>100</v>
      </c>
      <c r="DI219" s="70" t="s">
        <v>71</v>
      </c>
      <c r="DJ219" s="69" t="s">
        <v>72</v>
      </c>
      <c r="DK219" s="59" t="s">
        <v>102</v>
      </c>
      <c r="DL219" s="22" t="s">
        <v>103</v>
      </c>
      <c r="DR219"/>
      <c r="DS219"/>
      <c r="DT219"/>
    </row>
    <row r="220" spans="4:124" ht="15" x14ac:dyDescent="0.25">
      <c r="D220" s="43" t="str">
        <f t="shared" si="25"/>
        <v>INFINITE 85.001 a 6.000</v>
      </c>
      <c r="E220" s="44" t="s">
        <v>110</v>
      </c>
      <c r="F220" s="44" t="s">
        <v>76</v>
      </c>
      <c r="G220" s="45">
        <v>11.6</v>
      </c>
      <c r="H220" s="45">
        <v>11.86</v>
      </c>
      <c r="I220" s="45">
        <v>12.1</v>
      </c>
      <c r="J220" s="45">
        <v>12.35</v>
      </c>
      <c r="K220" s="45">
        <v>19.5</v>
      </c>
      <c r="L220" s="45">
        <v>19.7</v>
      </c>
      <c r="M220" s="45">
        <v>19.899999999999999</v>
      </c>
      <c r="N220" s="45">
        <v>20.11</v>
      </c>
      <c r="O220" s="45">
        <v>35.11</v>
      </c>
      <c r="P220" s="45">
        <v>47.4</v>
      </c>
      <c r="Q220" s="45">
        <v>66.709999999999994</v>
      </c>
      <c r="R220" s="45">
        <v>80.75</v>
      </c>
      <c r="S220" s="45">
        <v>48.5</v>
      </c>
      <c r="T220" s="45">
        <v>59.38</v>
      </c>
      <c r="U220" s="45">
        <v>75.87</v>
      </c>
      <c r="V220" s="45">
        <v>88.49</v>
      </c>
      <c r="W220" s="45">
        <v>57.74</v>
      </c>
      <c r="X220" s="45">
        <v>70.680000000000007</v>
      </c>
      <c r="Y220" s="45">
        <v>90.31</v>
      </c>
      <c r="Z220" s="45">
        <v>105.35</v>
      </c>
      <c r="AB220" s="43" t="str">
        <f t="shared" si="26"/>
        <v>CLUBE CORREIOS8.001 a 9.000</v>
      </c>
      <c r="AC220" s="44" t="s">
        <v>9</v>
      </c>
      <c r="AD220" s="44" t="s">
        <v>91</v>
      </c>
      <c r="AE220" s="45">
        <v>29.08</v>
      </c>
      <c r="AF220" s="45">
        <v>30.32</v>
      </c>
      <c r="AG220" s="45">
        <v>30.63</v>
      </c>
      <c r="AH220" s="45">
        <v>30.93</v>
      </c>
      <c r="AI220" s="45">
        <v>41.9</v>
      </c>
      <c r="AJ220" s="45">
        <v>48.2</v>
      </c>
      <c r="AK220" s="45">
        <v>55</v>
      </c>
      <c r="AL220" s="45">
        <v>68.09</v>
      </c>
      <c r="AM220" s="45">
        <v>61.32</v>
      </c>
      <c r="AN220" s="45">
        <v>68.84</v>
      </c>
      <c r="AO220" s="45">
        <v>88.4</v>
      </c>
      <c r="AP220" s="45">
        <v>110.19</v>
      </c>
      <c r="AQ220" s="45">
        <v>71.3</v>
      </c>
      <c r="AR220" s="45">
        <v>80.05</v>
      </c>
      <c r="AS220" s="45">
        <v>102.78</v>
      </c>
      <c r="AT220" s="45">
        <v>128.13</v>
      </c>
      <c r="BP220" s="43" t="str">
        <f t="shared" si="27"/>
        <v>INFINITE 85.001 a 6.000</v>
      </c>
      <c r="BQ220" s="44" t="s">
        <v>110</v>
      </c>
      <c r="BR220" s="44" t="s">
        <v>76</v>
      </c>
      <c r="BS220" s="45">
        <v>41.34</v>
      </c>
      <c r="BT220" s="45">
        <v>42.23</v>
      </c>
      <c r="BU220" s="45">
        <v>43.11</v>
      </c>
      <c r="BV220" s="45">
        <v>43.98</v>
      </c>
      <c r="BW220" s="45">
        <v>48.31</v>
      </c>
      <c r="BX220" s="45">
        <v>48.81</v>
      </c>
      <c r="BY220" s="45">
        <v>49.31</v>
      </c>
      <c r="BZ220" s="45">
        <v>49.81</v>
      </c>
      <c r="CA220" s="45">
        <v>93.5</v>
      </c>
      <c r="CB220" s="45">
        <v>140.55000000000001</v>
      </c>
      <c r="CC220" s="45">
        <v>171.99</v>
      </c>
      <c r="CD220" s="45">
        <v>203.43</v>
      </c>
      <c r="CE220" s="45">
        <v>114.05</v>
      </c>
      <c r="CF220" s="45">
        <v>164.54</v>
      </c>
      <c r="CG220" s="45">
        <v>196.56</v>
      </c>
      <c r="CH220" s="45">
        <v>228.58</v>
      </c>
      <c r="CI220" s="45">
        <v>135.78</v>
      </c>
      <c r="CJ220" s="45">
        <v>195.88</v>
      </c>
      <c r="CK220" s="45">
        <v>234</v>
      </c>
      <c r="CL220" s="45">
        <v>272.12</v>
      </c>
      <c r="CZ220" s="43" t="str">
        <f t="shared" si="28"/>
        <v>CLUBE CORREIOS7.001 a 8.000</v>
      </c>
      <c r="DA220" s="44" t="s">
        <v>9</v>
      </c>
      <c r="DB220" s="46" t="s">
        <v>86</v>
      </c>
      <c r="DC220" s="45">
        <v>39</v>
      </c>
      <c r="DD220" s="45">
        <v>39.799999999999997</v>
      </c>
      <c r="DE220" s="45">
        <v>40.64</v>
      </c>
      <c r="DG220" s="43" t="str">
        <f t="shared" si="29"/>
        <v>INFINITE 5Coleta no mesmo dia4210-291 a 100</v>
      </c>
      <c r="DH220" s="43" t="s">
        <v>100</v>
      </c>
      <c r="DI220" s="70" t="s">
        <v>71</v>
      </c>
      <c r="DJ220" s="69" t="s">
        <v>72</v>
      </c>
      <c r="DK220" s="61" t="s">
        <v>105</v>
      </c>
      <c r="DL220" s="25" t="s">
        <v>106</v>
      </c>
      <c r="DR220"/>
      <c r="DS220"/>
      <c r="DT220"/>
    </row>
    <row r="221" spans="4:124" ht="15" x14ac:dyDescent="0.25">
      <c r="D221" s="43" t="str">
        <f t="shared" si="25"/>
        <v>INFINITE 86.001 a 7.000</v>
      </c>
      <c r="E221" s="44" t="s">
        <v>110</v>
      </c>
      <c r="F221" s="44" t="s">
        <v>82</v>
      </c>
      <c r="G221" s="45">
        <v>12.34</v>
      </c>
      <c r="H221" s="45">
        <v>12.6</v>
      </c>
      <c r="I221" s="45">
        <v>12.87</v>
      </c>
      <c r="J221" s="45">
        <v>13.13</v>
      </c>
      <c r="K221" s="45">
        <v>20.89</v>
      </c>
      <c r="L221" s="45">
        <v>21.11</v>
      </c>
      <c r="M221" s="45">
        <v>21.32</v>
      </c>
      <c r="N221" s="45">
        <v>21.53</v>
      </c>
      <c r="O221" s="45">
        <v>38.75</v>
      </c>
      <c r="P221" s="45">
        <v>52.31</v>
      </c>
      <c r="Q221" s="45">
        <v>73.62</v>
      </c>
      <c r="R221" s="45">
        <v>89.12</v>
      </c>
      <c r="S221" s="45">
        <v>51.57</v>
      </c>
      <c r="T221" s="45">
        <v>63.5</v>
      </c>
      <c r="U221" s="45">
        <v>81.67</v>
      </c>
      <c r="V221" s="45">
        <v>95.51</v>
      </c>
      <c r="W221" s="45">
        <v>61.39</v>
      </c>
      <c r="X221" s="45">
        <v>75.599999999999994</v>
      </c>
      <c r="Y221" s="45">
        <v>97.23</v>
      </c>
      <c r="Z221" s="45">
        <v>113.7</v>
      </c>
      <c r="AB221" s="43" t="str">
        <f t="shared" si="26"/>
        <v>CLUBE CORREIOS9.001 a 10.000</v>
      </c>
      <c r="AC221" s="44" t="s">
        <v>9</v>
      </c>
      <c r="AD221" s="44" t="s">
        <v>95</v>
      </c>
      <c r="AE221" s="45">
        <v>29.66</v>
      </c>
      <c r="AF221" s="45">
        <v>30.93</v>
      </c>
      <c r="AG221" s="45">
        <v>31.24</v>
      </c>
      <c r="AH221" s="45">
        <v>31.56</v>
      </c>
      <c r="AI221" s="45">
        <v>43.32</v>
      </c>
      <c r="AJ221" s="45">
        <v>49.81</v>
      </c>
      <c r="AK221" s="45">
        <v>56.85</v>
      </c>
      <c r="AL221" s="45">
        <v>70.39</v>
      </c>
      <c r="AM221" s="45">
        <v>62.53</v>
      </c>
      <c r="AN221" s="45">
        <v>70.23</v>
      </c>
      <c r="AO221" s="45">
        <v>89.98</v>
      </c>
      <c r="AP221" s="45">
        <v>112.15</v>
      </c>
      <c r="AQ221" s="45">
        <v>72.72</v>
      </c>
      <c r="AR221" s="45">
        <v>81.650000000000006</v>
      </c>
      <c r="AS221" s="45">
        <v>104.63</v>
      </c>
      <c r="AT221" s="45">
        <v>130.41</v>
      </c>
      <c r="BP221" s="43" t="str">
        <f t="shared" si="27"/>
        <v>INFINITE 86.001 a 7.000</v>
      </c>
      <c r="BQ221" s="44" t="s">
        <v>110</v>
      </c>
      <c r="BR221" s="44" t="s">
        <v>82</v>
      </c>
      <c r="BS221" s="45">
        <v>44.58</v>
      </c>
      <c r="BT221" s="45">
        <v>45.53</v>
      </c>
      <c r="BU221" s="45">
        <v>46.47</v>
      </c>
      <c r="BV221" s="45">
        <v>47.42</v>
      </c>
      <c r="BW221" s="45">
        <v>51.36</v>
      </c>
      <c r="BX221" s="45">
        <v>51.9</v>
      </c>
      <c r="BY221" s="45">
        <v>52.42</v>
      </c>
      <c r="BZ221" s="45">
        <v>52.96</v>
      </c>
      <c r="CA221" s="45">
        <v>102.85</v>
      </c>
      <c r="CB221" s="45">
        <v>154.66999999999999</v>
      </c>
      <c r="CC221" s="45">
        <v>189.3</v>
      </c>
      <c r="CD221" s="45">
        <v>223.93</v>
      </c>
      <c r="CE221" s="45">
        <v>125.43</v>
      </c>
      <c r="CF221" s="45">
        <v>182.66</v>
      </c>
      <c r="CG221" s="45">
        <v>218.84</v>
      </c>
      <c r="CH221" s="45">
        <v>255.03</v>
      </c>
      <c r="CI221" s="45">
        <v>149.32</v>
      </c>
      <c r="CJ221" s="45">
        <v>217.45</v>
      </c>
      <c r="CK221" s="45">
        <v>260.52999999999997</v>
      </c>
      <c r="CL221" s="45">
        <v>303.61</v>
      </c>
      <c r="CZ221" s="43" t="str">
        <f t="shared" si="28"/>
        <v>CLUBE CORREIOS8.001 a 9.000</v>
      </c>
      <c r="DA221" s="44" t="s">
        <v>9</v>
      </c>
      <c r="DB221" s="46" t="s">
        <v>91</v>
      </c>
      <c r="DC221" s="45">
        <v>50.4</v>
      </c>
      <c r="DD221" s="45">
        <v>51.44</v>
      </c>
      <c r="DE221" s="45">
        <v>52.52</v>
      </c>
      <c r="DG221" s="43" t="str">
        <f t="shared" si="29"/>
        <v>INFINITE 5Coleta no mesmo dia4210-2Mais de 100</v>
      </c>
      <c r="DH221" s="43" t="s">
        <v>100</v>
      </c>
      <c r="DI221" s="70" t="s">
        <v>71</v>
      </c>
      <c r="DJ221" s="69" t="s">
        <v>72</v>
      </c>
      <c r="DK221" s="59" t="s">
        <v>108</v>
      </c>
      <c r="DL221" s="22" t="s">
        <v>109</v>
      </c>
      <c r="DR221"/>
      <c r="DS221"/>
      <c r="DT221"/>
    </row>
    <row r="222" spans="4:124" ht="15" x14ac:dyDescent="0.25">
      <c r="D222" s="43" t="str">
        <f t="shared" si="25"/>
        <v>INFINITE 87.001 a 8.000</v>
      </c>
      <c r="E222" s="44" t="s">
        <v>110</v>
      </c>
      <c r="F222" s="44" t="s">
        <v>86</v>
      </c>
      <c r="G222" s="45">
        <v>13.05</v>
      </c>
      <c r="H222" s="45">
        <v>13.32</v>
      </c>
      <c r="I222" s="45">
        <v>13.6</v>
      </c>
      <c r="J222" s="45">
        <v>13.87</v>
      </c>
      <c r="K222" s="45">
        <v>22.35</v>
      </c>
      <c r="L222" s="45">
        <v>22.58</v>
      </c>
      <c r="M222" s="45">
        <v>22.8</v>
      </c>
      <c r="N222" s="45">
        <v>23.03</v>
      </c>
      <c r="O222" s="45">
        <v>42.44</v>
      </c>
      <c r="P222" s="45">
        <v>57.31</v>
      </c>
      <c r="Q222" s="45">
        <v>80.66</v>
      </c>
      <c r="R222" s="45">
        <v>97.64</v>
      </c>
      <c r="S222" s="45">
        <v>57.4</v>
      </c>
      <c r="T222" s="45">
        <v>70.41</v>
      </c>
      <c r="U222" s="45">
        <v>90.3</v>
      </c>
      <c r="V222" s="45">
        <v>105.38</v>
      </c>
      <c r="W222" s="45">
        <v>68.33</v>
      </c>
      <c r="X222" s="45">
        <v>83.82</v>
      </c>
      <c r="Y222" s="45">
        <v>107.49</v>
      </c>
      <c r="Z222" s="45">
        <v>125.45</v>
      </c>
      <c r="AB222" s="43" t="str">
        <f t="shared" si="26"/>
        <v>CLUBE CORREIOSKg Adicional</v>
      </c>
      <c r="AC222" s="44" t="s">
        <v>9</v>
      </c>
      <c r="AD222" s="44" t="s">
        <v>63</v>
      </c>
      <c r="AE222" s="45">
        <v>3.68</v>
      </c>
      <c r="AF222" s="45">
        <v>3.84</v>
      </c>
      <c r="AG222" s="45">
        <v>3.87</v>
      </c>
      <c r="AH222" s="45">
        <v>3.92</v>
      </c>
      <c r="AI222" s="45">
        <v>5.37</v>
      </c>
      <c r="AJ222" s="45">
        <v>6.17</v>
      </c>
      <c r="AK222" s="45">
        <v>7.06</v>
      </c>
      <c r="AL222" s="45">
        <v>8.7200000000000006</v>
      </c>
      <c r="AM222" s="45">
        <v>7.74</v>
      </c>
      <c r="AN222" s="45">
        <v>8.7100000000000009</v>
      </c>
      <c r="AO222" s="45">
        <v>11.15</v>
      </c>
      <c r="AP222" s="45">
        <v>13.91</v>
      </c>
      <c r="AQ222" s="45">
        <v>9.01</v>
      </c>
      <c r="AR222" s="45">
        <v>10.130000000000001</v>
      </c>
      <c r="AS222" s="45">
        <v>12.97</v>
      </c>
      <c r="AT222" s="45">
        <v>16.170000000000002</v>
      </c>
      <c r="BP222" s="43" t="str">
        <f t="shared" si="27"/>
        <v>INFINITE 87.001 a 8.000</v>
      </c>
      <c r="BQ222" s="44" t="s">
        <v>110</v>
      </c>
      <c r="BR222" s="44" t="s">
        <v>86</v>
      </c>
      <c r="BS222" s="45">
        <v>47.26</v>
      </c>
      <c r="BT222" s="45">
        <v>48.27</v>
      </c>
      <c r="BU222" s="45">
        <v>49.27</v>
      </c>
      <c r="BV222" s="45">
        <v>50.28</v>
      </c>
      <c r="BW222" s="45">
        <v>54.97</v>
      </c>
      <c r="BX222" s="45">
        <v>55.54</v>
      </c>
      <c r="BY222" s="45">
        <v>56.11</v>
      </c>
      <c r="BZ222" s="45">
        <v>56.68</v>
      </c>
      <c r="CA222" s="45">
        <v>112.21</v>
      </c>
      <c r="CB222" s="45">
        <v>168.5</v>
      </c>
      <c r="CC222" s="45">
        <v>206.57</v>
      </c>
      <c r="CD222" s="45">
        <v>244.64</v>
      </c>
      <c r="CE222" s="45">
        <v>136.81</v>
      </c>
      <c r="CF222" s="45">
        <v>201.89</v>
      </c>
      <c r="CG222" s="45">
        <v>241.76</v>
      </c>
      <c r="CH222" s="45">
        <v>281.64</v>
      </c>
      <c r="CI222" s="45">
        <v>162.87</v>
      </c>
      <c r="CJ222" s="45">
        <v>240.35</v>
      </c>
      <c r="CK222" s="45">
        <v>287.81</v>
      </c>
      <c r="CL222" s="45">
        <v>335.28</v>
      </c>
      <c r="CZ222" s="43" t="str">
        <f t="shared" si="28"/>
        <v>CLUBE CORREIOS9.001 a 10.000</v>
      </c>
      <c r="DA222" s="44" t="s">
        <v>9</v>
      </c>
      <c r="DB222" s="46" t="s">
        <v>95</v>
      </c>
      <c r="DC222" s="45">
        <v>64.400000000000006</v>
      </c>
      <c r="DD222" s="45">
        <v>65.73</v>
      </c>
      <c r="DE222" s="45">
        <v>67.11</v>
      </c>
      <c r="DG222" s="43" t="str">
        <f t="shared" si="29"/>
        <v>INFINITE 5Coleta no mesmo dia7790-9Unitizador</v>
      </c>
      <c r="DH222" s="43" t="s">
        <v>100</v>
      </c>
      <c r="DI222" s="70" t="s">
        <v>71</v>
      </c>
      <c r="DJ222" s="22" t="s">
        <v>111</v>
      </c>
      <c r="DK222" s="61" t="s">
        <v>112</v>
      </c>
      <c r="DL222" s="25" t="s">
        <v>113</v>
      </c>
      <c r="DR222"/>
      <c r="DS222"/>
      <c r="DT222"/>
    </row>
    <row r="223" spans="4:124" ht="25.5" x14ac:dyDescent="0.25">
      <c r="D223" s="43" t="str">
        <f t="shared" si="25"/>
        <v>INFINITE 88.001 a 9.000</v>
      </c>
      <c r="E223" s="44" t="s">
        <v>110</v>
      </c>
      <c r="F223" s="44" t="s">
        <v>91</v>
      </c>
      <c r="G223" s="45">
        <v>13.46</v>
      </c>
      <c r="H223" s="45">
        <v>13.75</v>
      </c>
      <c r="I223" s="45">
        <v>14.04</v>
      </c>
      <c r="J223" s="45">
        <v>14.33</v>
      </c>
      <c r="K223" s="45">
        <v>23.8</v>
      </c>
      <c r="L223" s="45">
        <v>24.04</v>
      </c>
      <c r="M223" s="45">
        <v>24.29</v>
      </c>
      <c r="N223" s="45">
        <v>24.53</v>
      </c>
      <c r="O223" s="45">
        <v>46.14</v>
      </c>
      <c r="P223" s="45">
        <v>62.29</v>
      </c>
      <c r="Q223" s="45">
        <v>87.67</v>
      </c>
      <c r="R223" s="45">
        <v>106.13</v>
      </c>
      <c r="S223" s="45">
        <v>60.49</v>
      </c>
      <c r="T223" s="45">
        <v>74.62</v>
      </c>
      <c r="U223" s="45">
        <v>96.2</v>
      </c>
      <c r="V223" s="45">
        <v>112.51</v>
      </c>
      <c r="W223" s="45">
        <v>72.010000000000005</v>
      </c>
      <c r="X223" s="45">
        <v>88.83</v>
      </c>
      <c r="Y223" s="45">
        <v>114.53</v>
      </c>
      <c r="Z223" s="45">
        <v>133.94999999999999</v>
      </c>
      <c r="BP223" s="43" t="str">
        <f t="shared" si="27"/>
        <v>INFINITE 88.001 a 9.000</v>
      </c>
      <c r="BQ223" s="44" t="s">
        <v>110</v>
      </c>
      <c r="BR223" s="44" t="s">
        <v>91</v>
      </c>
      <c r="BS223" s="45">
        <v>51.48</v>
      </c>
      <c r="BT223" s="45">
        <v>52.58</v>
      </c>
      <c r="BU223" s="45">
        <v>53.67</v>
      </c>
      <c r="BV223" s="45">
        <v>54.77</v>
      </c>
      <c r="BW223" s="45">
        <v>59.24</v>
      </c>
      <c r="BX223" s="45">
        <v>59.84</v>
      </c>
      <c r="BY223" s="45">
        <v>60.45</v>
      </c>
      <c r="BZ223" s="45">
        <v>61.07</v>
      </c>
      <c r="CA223" s="45">
        <v>122.32</v>
      </c>
      <c r="CB223" s="45">
        <v>185.39</v>
      </c>
      <c r="CC223" s="45">
        <v>225.84</v>
      </c>
      <c r="CD223" s="45">
        <v>266.3</v>
      </c>
      <c r="CE223" s="45">
        <v>150.19999999999999</v>
      </c>
      <c r="CF223" s="45">
        <v>224.34</v>
      </c>
      <c r="CG223" s="45">
        <v>267.20999999999998</v>
      </c>
      <c r="CH223" s="45">
        <v>310.08999999999997</v>
      </c>
      <c r="CI223" s="45">
        <v>178.81</v>
      </c>
      <c r="CJ223" s="45">
        <v>267.07</v>
      </c>
      <c r="CK223" s="45">
        <v>318.11</v>
      </c>
      <c r="CL223" s="45">
        <v>369.16</v>
      </c>
      <c r="DG223" s="43" t="str">
        <f t="shared" si="29"/>
        <v>ServiçoCódigoQtde de objetos</v>
      </c>
      <c r="DI223" s="28" t="s">
        <v>34</v>
      </c>
      <c r="DJ223" s="28" t="s">
        <v>35</v>
      </c>
      <c r="DK223" s="29" t="s">
        <v>36</v>
      </c>
      <c r="DL223" s="30" t="s">
        <v>37</v>
      </c>
      <c r="DR223"/>
      <c r="DS223"/>
      <c r="DT223"/>
    </row>
    <row r="224" spans="4:124" ht="15" x14ac:dyDescent="0.25">
      <c r="D224" s="43" t="str">
        <f t="shared" si="25"/>
        <v>INFINITE 89.001 a 10.000</v>
      </c>
      <c r="E224" s="44" t="s">
        <v>110</v>
      </c>
      <c r="F224" s="44" t="s">
        <v>95</v>
      </c>
      <c r="G224" s="45">
        <v>13.77</v>
      </c>
      <c r="H224" s="45">
        <v>14.06</v>
      </c>
      <c r="I224" s="45">
        <v>14.35</v>
      </c>
      <c r="J224" s="45">
        <v>14.65</v>
      </c>
      <c r="K224" s="45">
        <v>25.4</v>
      </c>
      <c r="L224" s="45">
        <v>25.67</v>
      </c>
      <c r="M224" s="45">
        <v>25.92</v>
      </c>
      <c r="N224" s="45">
        <v>26.19</v>
      </c>
      <c r="O224" s="45">
        <v>49.86</v>
      </c>
      <c r="P224" s="45">
        <v>67.3</v>
      </c>
      <c r="Q224" s="45">
        <v>94.72</v>
      </c>
      <c r="R224" s="45">
        <v>114.67</v>
      </c>
      <c r="S224" s="45">
        <v>63.61</v>
      </c>
      <c r="T224" s="45">
        <v>78.81</v>
      </c>
      <c r="U224" s="45">
        <v>102.11</v>
      </c>
      <c r="V224" s="45">
        <v>119.68</v>
      </c>
      <c r="W224" s="45">
        <v>75.73</v>
      </c>
      <c r="X224" s="45">
        <v>93.82</v>
      </c>
      <c r="Y224" s="45">
        <v>121.57</v>
      </c>
      <c r="Z224" s="45">
        <v>142.47999999999999</v>
      </c>
      <c r="BP224" s="43" t="str">
        <f t="shared" si="27"/>
        <v>INFINITE 89.001 a 10.000</v>
      </c>
      <c r="BQ224" s="44" t="s">
        <v>110</v>
      </c>
      <c r="BR224" s="44" t="s">
        <v>95</v>
      </c>
      <c r="BS224" s="45">
        <v>55.6</v>
      </c>
      <c r="BT224" s="45">
        <v>56.79</v>
      </c>
      <c r="BU224" s="45">
        <v>57.97</v>
      </c>
      <c r="BV224" s="45">
        <v>59.15</v>
      </c>
      <c r="BW224" s="45">
        <v>63.39</v>
      </c>
      <c r="BX224" s="45">
        <v>64.05</v>
      </c>
      <c r="BY224" s="45">
        <v>64.709999999999994</v>
      </c>
      <c r="BZ224" s="45">
        <v>65.36</v>
      </c>
      <c r="CA224" s="45">
        <v>132.24</v>
      </c>
      <c r="CB224" s="45">
        <v>201.99</v>
      </c>
      <c r="CC224" s="45">
        <v>245.07</v>
      </c>
      <c r="CD224" s="45">
        <v>288.14999999999998</v>
      </c>
      <c r="CE224" s="45">
        <v>163.58000000000001</v>
      </c>
      <c r="CF224" s="45">
        <v>245.97</v>
      </c>
      <c r="CG224" s="45">
        <v>292.17</v>
      </c>
      <c r="CH224" s="45">
        <v>338.38</v>
      </c>
      <c r="CI224" s="45">
        <v>194.74</v>
      </c>
      <c r="CJ224" s="45">
        <v>292.82</v>
      </c>
      <c r="CK224" s="45">
        <v>347.83</v>
      </c>
      <c r="CL224" s="45">
        <v>402.83</v>
      </c>
      <c r="DG224" s="43" t="str">
        <f t="shared" si="29"/>
        <v>INFINITE 6Coleta Agendada7789-50 a 10</v>
      </c>
      <c r="DH224" s="43" t="s">
        <v>104</v>
      </c>
      <c r="DI224" s="70" t="s">
        <v>43</v>
      </c>
      <c r="DJ224" s="68" t="s">
        <v>44</v>
      </c>
      <c r="DK224" s="59" t="s">
        <v>45</v>
      </c>
      <c r="DL224" s="22">
        <v>12.69</v>
      </c>
      <c r="DR224"/>
      <c r="DS224"/>
      <c r="DT224"/>
    </row>
    <row r="225" spans="4:124" ht="15" x14ac:dyDescent="0.25">
      <c r="D225" s="43" t="str">
        <f t="shared" si="25"/>
        <v>INFINITE 8Kg Adicional</v>
      </c>
      <c r="E225" s="44" t="s">
        <v>110</v>
      </c>
      <c r="F225" s="44" t="s">
        <v>63</v>
      </c>
      <c r="G225" s="45">
        <v>1.71</v>
      </c>
      <c r="H225" s="45">
        <v>1.75</v>
      </c>
      <c r="I225" s="45">
        <v>1.78</v>
      </c>
      <c r="J225" s="45">
        <v>1.81</v>
      </c>
      <c r="K225" s="45">
        <v>3.15</v>
      </c>
      <c r="L225" s="45">
        <v>3.18</v>
      </c>
      <c r="M225" s="45">
        <v>3.21</v>
      </c>
      <c r="N225" s="45">
        <v>3.25</v>
      </c>
      <c r="O225" s="45">
        <v>6.18</v>
      </c>
      <c r="P225" s="45">
        <v>8.35</v>
      </c>
      <c r="Q225" s="45">
        <v>11.74</v>
      </c>
      <c r="R225" s="45">
        <v>14.23</v>
      </c>
      <c r="S225" s="45">
        <v>7.89</v>
      </c>
      <c r="T225" s="45">
        <v>9.77</v>
      </c>
      <c r="U225" s="45">
        <v>12.67</v>
      </c>
      <c r="V225" s="45">
        <v>14.83</v>
      </c>
      <c r="W225" s="45">
        <v>9.39</v>
      </c>
      <c r="X225" s="45">
        <v>11.63</v>
      </c>
      <c r="Y225" s="45">
        <v>15.08</v>
      </c>
      <c r="Z225" s="45">
        <v>17.66</v>
      </c>
      <c r="BP225" s="43" t="str">
        <f t="shared" si="27"/>
        <v>INFINITE 8Kg Adicional</v>
      </c>
      <c r="BQ225" s="44" t="s">
        <v>110</v>
      </c>
      <c r="BR225" s="44" t="s">
        <v>63</v>
      </c>
      <c r="BS225" s="45">
        <v>5.65</v>
      </c>
      <c r="BT225" s="45">
        <v>5.77</v>
      </c>
      <c r="BU225" s="45">
        <v>5.89</v>
      </c>
      <c r="BV225" s="45">
        <v>6.01</v>
      </c>
      <c r="BW225" s="45">
        <v>6.39</v>
      </c>
      <c r="BX225" s="45">
        <v>6.45</v>
      </c>
      <c r="BY225" s="45">
        <v>6.52</v>
      </c>
      <c r="BZ225" s="45">
        <v>6.58</v>
      </c>
      <c r="CA225" s="45">
        <v>13.07</v>
      </c>
      <c r="CB225" s="45">
        <v>20.04</v>
      </c>
      <c r="CC225" s="45">
        <v>24.28</v>
      </c>
      <c r="CD225" s="45">
        <v>28.53</v>
      </c>
      <c r="CE225" s="45">
        <v>16.350000000000001</v>
      </c>
      <c r="CF225" s="45">
        <v>24.53</v>
      </c>
      <c r="CG225" s="45">
        <v>29.01</v>
      </c>
      <c r="CH225" s="45">
        <v>33.51</v>
      </c>
      <c r="CI225" s="45">
        <v>19.47</v>
      </c>
      <c r="CJ225" s="45">
        <v>29.2</v>
      </c>
      <c r="CK225" s="45">
        <v>34.54</v>
      </c>
      <c r="CL225" s="45">
        <v>39.880000000000003</v>
      </c>
      <c r="DG225" s="43" t="str">
        <f t="shared" si="29"/>
        <v>INFINITE 6Coleta Agendada7789-5Mais de 10</v>
      </c>
      <c r="DH225" s="43" t="s">
        <v>104</v>
      </c>
      <c r="DI225" s="70" t="s">
        <v>43</v>
      </c>
      <c r="DJ225" s="68" t="s">
        <v>44</v>
      </c>
      <c r="DK225" s="61" t="s">
        <v>52</v>
      </c>
      <c r="DL225" s="22">
        <v>0</v>
      </c>
      <c r="DR225"/>
      <c r="DS225"/>
      <c r="DT225"/>
    </row>
    <row r="226" spans="4:124" ht="15" x14ac:dyDescent="0.25">
      <c r="D226" s="43" t="str">
        <f t="shared" si="25"/>
        <v>Peso (g)</v>
      </c>
      <c r="F226" s="44" t="s">
        <v>32</v>
      </c>
      <c r="G226" s="45" t="s">
        <v>12</v>
      </c>
      <c r="H226" s="45" t="s">
        <v>13</v>
      </c>
      <c r="I226" s="45" t="s">
        <v>14</v>
      </c>
      <c r="J226" s="45" t="s">
        <v>15</v>
      </c>
      <c r="K226" s="45" t="s">
        <v>16</v>
      </c>
      <c r="L226" s="45" t="s">
        <v>17</v>
      </c>
      <c r="M226" s="45" t="s">
        <v>18</v>
      </c>
      <c r="N226" s="45" t="s">
        <v>19</v>
      </c>
      <c r="O226" s="45" t="s">
        <v>20</v>
      </c>
      <c r="P226" s="45" t="s">
        <v>21</v>
      </c>
      <c r="Q226" s="45" t="s">
        <v>22</v>
      </c>
      <c r="R226" s="45" t="s">
        <v>23</v>
      </c>
      <c r="S226" s="45" t="s">
        <v>24</v>
      </c>
      <c r="T226" s="45" t="s">
        <v>25</v>
      </c>
      <c r="U226" s="45" t="s">
        <v>26</v>
      </c>
      <c r="V226" s="45" t="s">
        <v>27</v>
      </c>
      <c r="W226" s="45" t="s">
        <v>28</v>
      </c>
      <c r="X226" s="45" t="s">
        <v>29</v>
      </c>
      <c r="Y226" s="45" t="s">
        <v>30</v>
      </c>
      <c r="Z226" s="45" t="s">
        <v>31</v>
      </c>
      <c r="BP226" s="43" t="str">
        <f t="shared" si="27"/>
        <v>Peso (g)</v>
      </c>
      <c r="BR226" s="44" t="s">
        <v>32</v>
      </c>
      <c r="BS226" s="45" t="s">
        <v>12</v>
      </c>
      <c r="BT226" s="45" t="s">
        <v>13</v>
      </c>
      <c r="BU226" s="45" t="s">
        <v>14</v>
      </c>
      <c r="BV226" s="45" t="s">
        <v>15</v>
      </c>
      <c r="BW226" s="45" t="s">
        <v>16</v>
      </c>
      <c r="BX226" s="45" t="s">
        <v>17</v>
      </c>
      <c r="BY226" s="45" t="s">
        <v>18</v>
      </c>
      <c r="BZ226" s="45" t="s">
        <v>19</v>
      </c>
      <c r="CA226" s="45" t="s">
        <v>20</v>
      </c>
      <c r="CB226" s="45" t="s">
        <v>21</v>
      </c>
      <c r="CC226" s="45" t="s">
        <v>22</v>
      </c>
      <c r="CD226" s="45" t="s">
        <v>23</v>
      </c>
      <c r="CE226" s="45" t="s">
        <v>24</v>
      </c>
      <c r="CF226" s="45" t="s">
        <v>25</v>
      </c>
      <c r="CG226" s="45" t="s">
        <v>26</v>
      </c>
      <c r="CH226" s="45" t="s">
        <v>27</v>
      </c>
      <c r="CI226" s="45" t="s">
        <v>28</v>
      </c>
      <c r="CJ226" s="45" t="s">
        <v>29</v>
      </c>
      <c r="CK226" s="45" t="s">
        <v>30</v>
      </c>
      <c r="CL226" s="45" t="s">
        <v>31</v>
      </c>
      <c r="DG226" s="43" t="str">
        <f t="shared" si="29"/>
        <v>INFINITE 6Coleta Agendada7788-70 a 10</v>
      </c>
      <c r="DH226" s="43" t="s">
        <v>104</v>
      </c>
      <c r="DI226" s="70" t="s">
        <v>43</v>
      </c>
      <c r="DJ226" s="25" t="s">
        <v>57</v>
      </c>
      <c r="DK226" s="59" t="s">
        <v>45</v>
      </c>
      <c r="DL226" s="22">
        <v>12.69</v>
      </c>
      <c r="DR226"/>
      <c r="DS226"/>
      <c r="DT226"/>
    </row>
    <row r="227" spans="4:124" ht="15" x14ac:dyDescent="0.25">
      <c r="D227" s="43" t="str">
        <f t="shared" si="25"/>
        <v>CLUBE CORREIOS0 a 300</v>
      </c>
      <c r="E227" s="44" t="s">
        <v>9</v>
      </c>
      <c r="F227" s="44" t="s">
        <v>40</v>
      </c>
      <c r="G227" s="45">
        <v>10</v>
      </c>
      <c r="H227" s="45">
        <v>10.199999999999999</v>
      </c>
      <c r="I227" s="45">
        <v>10.42</v>
      </c>
      <c r="J227" s="45">
        <v>10.63</v>
      </c>
      <c r="K227" s="45">
        <v>19.09</v>
      </c>
      <c r="L227" s="45">
        <v>19.52</v>
      </c>
      <c r="M227" s="45">
        <v>19.95</v>
      </c>
      <c r="N227" s="45">
        <v>21.22</v>
      </c>
      <c r="O227" s="45">
        <v>29</v>
      </c>
      <c r="P227" s="45">
        <v>40.590000000000003</v>
      </c>
      <c r="Q227" s="45">
        <v>52.19</v>
      </c>
      <c r="R227" s="45">
        <v>60.89</v>
      </c>
      <c r="S227" s="45">
        <v>38.6</v>
      </c>
      <c r="T227" s="45">
        <v>49.29</v>
      </c>
      <c r="U227" s="45">
        <v>59.5</v>
      </c>
      <c r="V227" s="45">
        <v>68.239999999999995</v>
      </c>
      <c r="W227" s="45">
        <v>45.95</v>
      </c>
      <c r="X227" s="45">
        <v>58.68</v>
      </c>
      <c r="Y227" s="45">
        <v>70.84</v>
      </c>
      <c r="Z227" s="45">
        <v>81.239999999999995</v>
      </c>
      <c r="BP227" s="43" t="str">
        <f t="shared" si="27"/>
        <v>CLUBE CORREIOS0 a 300</v>
      </c>
      <c r="BQ227" s="44" t="s">
        <v>9</v>
      </c>
      <c r="BR227" s="44" t="s">
        <v>40</v>
      </c>
      <c r="BS227" s="45">
        <v>30.73</v>
      </c>
      <c r="BT227" s="45">
        <v>31.39</v>
      </c>
      <c r="BU227" s="45">
        <v>32.04</v>
      </c>
      <c r="BV227" s="45">
        <v>32.700000000000003</v>
      </c>
      <c r="BW227" s="45">
        <v>34.090000000000003</v>
      </c>
      <c r="BX227" s="45">
        <v>34.44</v>
      </c>
      <c r="BY227" s="45">
        <v>34.79</v>
      </c>
      <c r="BZ227" s="45">
        <v>35.14</v>
      </c>
      <c r="CA227" s="45">
        <v>49.68</v>
      </c>
      <c r="CB227" s="45">
        <v>77.150000000000006</v>
      </c>
      <c r="CC227" s="45">
        <v>93.84</v>
      </c>
      <c r="CD227" s="45">
        <v>110.54</v>
      </c>
      <c r="CE227" s="45">
        <v>63.92</v>
      </c>
      <c r="CF227" s="45">
        <v>85.13</v>
      </c>
      <c r="CG227" s="45">
        <v>98.67</v>
      </c>
      <c r="CH227" s="45">
        <v>112.21</v>
      </c>
      <c r="CI227" s="45">
        <v>76.099999999999994</v>
      </c>
      <c r="CJ227" s="45">
        <v>101.35</v>
      </c>
      <c r="CK227" s="45">
        <v>117.46</v>
      </c>
      <c r="CL227" s="45">
        <v>133.58000000000001</v>
      </c>
      <c r="DG227" s="43" t="str">
        <f t="shared" si="29"/>
        <v>INFINITE 6Coleta Programada4209-90 a 10</v>
      </c>
      <c r="DH227" s="43" t="s">
        <v>104</v>
      </c>
      <c r="DI227" s="71" t="s">
        <v>64</v>
      </c>
      <c r="DJ227" s="68" t="s">
        <v>65</v>
      </c>
      <c r="DK227" s="61" t="s">
        <v>45</v>
      </c>
      <c r="DL227" s="25">
        <v>10.58</v>
      </c>
      <c r="DR227"/>
      <c r="DS227"/>
      <c r="DT227"/>
    </row>
    <row r="228" spans="4:124" ht="15" x14ac:dyDescent="0.25">
      <c r="D228" s="43" t="str">
        <f t="shared" si="25"/>
        <v>CLUBE CORREIOS301 a 500</v>
      </c>
      <c r="E228" s="44" t="s">
        <v>9</v>
      </c>
      <c r="F228" s="44" t="s">
        <v>49</v>
      </c>
      <c r="G228" s="45">
        <v>11.2</v>
      </c>
      <c r="H228" s="45">
        <v>11.45</v>
      </c>
      <c r="I228" s="45">
        <v>11.68</v>
      </c>
      <c r="J228" s="45">
        <v>11.92</v>
      </c>
      <c r="K228" s="45">
        <v>19.79</v>
      </c>
      <c r="L228" s="45">
        <v>20.23</v>
      </c>
      <c r="M228" s="45">
        <v>20.68</v>
      </c>
      <c r="N228" s="45">
        <v>21.99</v>
      </c>
      <c r="O228" s="45">
        <v>30.21</v>
      </c>
      <c r="P228" s="45">
        <v>42.29</v>
      </c>
      <c r="Q228" s="45">
        <v>54.36</v>
      </c>
      <c r="R228" s="45">
        <v>63.42</v>
      </c>
      <c r="S228" s="45">
        <v>39.61</v>
      </c>
      <c r="T228" s="45">
        <v>50.71</v>
      </c>
      <c r="U228" s="45">
        <v>61.35</v>
      </c>
      <c r="V228" s="45">
        <v>70.39</v>
      </c>
      <c r="W228" s="45">
        <v>47.16</v>
      </c>
      <c r="X228" s="45">
        <v>60.37</v>
      </c>
      <c r="Y228" s="45">
        <v>73.03</v>
      </c>
      <c r="Z228" s="45">
        <v>83.79</v>
      </c>
      <c r="BP228" s="43" t="str">
        <f t="shared" si="27"/>
        <v>CLUBE CORREIOS301 a 500</v>
      </c>
      <c r="BQ228" s="44" t="s">
        <v>9</v>
      </c>
      <c r="BR228" s="44" t="s">
        <v>49</v>
      </c>
      <c r="BS228" s="45">
        <v>31.83</v>
      </c>
      <c r="BT228" s="45">
        <v>32.51</v>
      </c>
      <c r="BU228" s="45">
        <v>33.18</v>
      </c>
      <c r="BV228" s="45">
        <v>33.86</v>
      </c>
      <c r="BW228" s="45">
        <v>36.06</v>
      </c>
      <c r="BX228" s="45">
        <v>36.43</v>
      </c>
      <c r="BY228" s="45">
        <v>36.799999999999997</v>
      </c>
      <c r="BZ228" s="45">
        <v>37.18</v>
      </c>
      <c r="CA228" s="45">
        <v>53.06</v>
      </c>
      <c r="CB228" s="45">
        <v>81.099999999999994</v>
      </c>
      <c r="CC228" s="45">
        <v>98.7</v>
      </c>
      <c r="CD228" s="45">
        <v>116.3</v>
      </c>
      <c r="CE228" s="45">
        <v>66.17</v>
      </c>
      <c r="CF228" s="45">
        <v>86.7</v>
      </c>
      <c r="CG228" s="45">
        <v>100.51</v>
      </c>
      <c r="CH228" s="45">
        <v>114.31</v>
      </c>
      <c r="CI228" s="45">
        <v>78.77</v>
      </c>
      <c r="CJ228" s="45">
        <v>103.21</v>
      </c>
      <c r="CK228" s="45">
        <v>119.65</v>
      </c>
      <c r="CL228" s="45">
        <v>136.08000000000001</v>
      </c>
      <c r="DG228" s="43" t="str">
        <f t="shared" si="29"/>
        <v>INFINITE 6Coleta Programada4209-9Mais de 10</v>
      </c>
      <c r="DH228" s="43" t="s">
        <v>104</v>
      </c>
      <c r="DI228" s="71" t="s">
        <v>64</v>
      </c>
      <c r="DJ228" s="68" t="s">
        <v>65</v>
      </c>
      <c r="DK228" s="59" t="s">
        <v>52</v>
      </c>
      <c r="DL228" s="22">
        <v>0</v>
      </c>
      <c r="DR228"/>
      <c r="DS228"/>
      <c r="DT228"/>
    </row>
    <row r="229" spans="4:124" ht="15" x14ac:dyDescent="0.25">
      <c r="D229" s="43" t="str">
        <f t="shared" si="25"/>
        <v>CLUBE CORREIOS501 a 1.000</v>
      </c>
      <c r="E229" s="44" t="s">
        <v>9</v>
      </c>
      <c r="F229" s="44" t="s">
        <v>50</v>
      </c>
      <c r="G229" s="45">
        <v>12</v>
      </c>
      <c r="H229" s="45">
        <v>12.24</v>
      </c>
      <c r="I229" s="45">
        <v>12.5</v>
      </c>
      <c r="J229" s="45">
        <v>12.77</v>
      </c>
      <c r="K229" s="45">
        <v>22.06</v>
      </c>
      <c r="L229" s="45">
        <v>22.29</v>
      </c>
      <c r="M229" s="45">
        <v>22.51</v>
      </c>
      <c r="N229" s="45">
        <v>22.75</v>
      </c>
      <c r="O229" s="45">
        <v>31.43</v>
      </c>
      <c r="P229" s="45">
        <v>43.99</v>
      </c>
      <c r="Q229" s="45">
        <v>56.57</v>
      </c>
      <c r="R229" s="45">
        <v>66</v>
      </c>
      <c r="S229" s="45">
        <v>40.64</v>
      </c>
      <c r="T229" s="45">
        <v>52.15</v>
      </c>
      <c r="U229" s="45">
        <v>63.19</v>
      </c>
      <c r="V229" s="45">
        <v>72.52</v>
      </c>
      <c r="W229" s="45">
        <v>48.38</v>
      </c>
      <c r="X229" s="45">
        <v>62.08</v>
      </c>
      <c r="Y229" s="45">
        <v>75.23</v>
      </c>
      <c r="Z229" s="45">
        <v>86.34</v>
      </c>
      <c r="BP229" s="43" t="str">
        <f t="shared" si="27"/>
        <v>CLUBE CORREIOS501 a 1.000</v>
      </c>
      <c r="BQ229" s="44" t="s">
        <v>9</v>
      </c>
      <c r="BR229" s="44" t="s">
        <v>50</v>
      </c>
      <c r="BS229" s="45">
        <v>32.92</v>
      </c>
      <c r="BT229" s="45">
        <v>33.619999999999997</v>
      </c>
      <c r="BU229" s="45">
        <v>34.32</v>
      </c>
      <c r="BV229" s="45">
        <v>35.020000000000003</v>
      </c>
      <c r="BW229" s="45">
        <v>38.04</v>
      </c>
      <c r="BX229" s="45">
        <v>38.43</v>
      </c>
      <c r="BY229" s="45">
        <v>38.82</v>
      </c>
      <c r="BZ229" s="45">
        <v>39.21</v>
      </c>
      <c r="CA229" s="45">
        <v>56.43</v>
      </c>
      <c r="CB229" s="45">
        <v>85.06</v>
      </c>
      <c r="CC229" s="45">
        <v>103.56</v>
      </c>
      <c r="CD229" s="45">
        <v>122.06</v>
      </c>
      <c r="CE229" s="45">
        <v>68.42</v>
      </c>
      <c r="CF229" s="45">
        <v>88.26</v>
      </c>
      <c r="CG229" s="45">
        <v>102.34</v>
      </c>
      <c r="CH229" s="45">
        <v>116.41</v>
      </c>
      <c r="CI229" s="45">
        <v>81.45</v>
      </c>
      <c r="CJ229" s="45">
        <v>105.07</v>
      </c>
      <c r="CK229" s="45">
        <v>121.83</v>
      </c>
      <c r="CL229" s="45">
        <v>138.58000000000001</v>
      </c>
      <c r="DG229" s="43" t="str">
        <f t="shared" si="29"/>
        <v>INFINITE 6Coleta no mesmo dia4210-211 a 20</v>
      </c>
      <c r="DH229" s="43" t="s">
        <v>104</v>
      </c>
      <c r="DI229" s="70" t="s">
        <v>71</v>
      </c>
      <c r="DJ229" s="69" t="s">
        <v>72</v>
      </c>
      <c r="DK229" s="61" t="s">
        <v>73</v>
      </c>
      <c r="DL229" s="25" t="s">
        <v>74</v>
      </c>
      <c r="DR229"/>
      <c r="DS229"/>
      <c r="DT229"/>
    </row>
    <row r="230" spans="4:124" ht="15" x14ac:dyDescent="0.25">
      <c r="D230" s="43" t="str">
        <f t="shared" si="25"/>
        <v>CLUBE CORREIOS1.001 a 2.000</v>
      </c>
      <c r="E230" s="44" t="s">
        <v>9</v>
      </c>
      <c r="F230" s="44" t="s">
        <v>55</v>
      </c>
      <c r="G230" s="45">
        <v>15.06</v>
      </c>
      <c r="H230" s="45">
        <v>15.38</v>
      </c>
      <c r="I230" s="45">
        <v>15.72</v>
      </c>
      <c r="J230" s="45">
        <v>16.02</v>
      </c>
      <c r="K230" s="45">
        <v>24.34</v>
      </c>
      <c r="L230" s="45">
        <v>24.59</v>
      </c>
      <c r="M230" s="45">
        <v>24.84</v>
      </c>
      <c r="N230" s="45">
        <v>25.09</v>
      </c>
      <c r="O230" s="45">
        <v>37.880000000000003</v>
      </c>
      <c r="P230" s="45">
        <v>53.06</v>
      </c>
      <c r="Q230" s="45">
        <v>68.22</v>
      </c>
      <c r="R230" s="45">
        <v>79.569999999999993</v>
      </c>
      <c r="S230" s="45">
        <v>50.82</v>
      </c>
      <c r="T230" s="45">
        <v>64.510000000000005</v>
      </c>
      <c r="U230" s="45">
        <v>77.72</v>
      </c>
      <c r="V230" s="45">
        <v>88.69</v>
      </c>
      <c r="W230" s="45">
        <v>60.5</v>
      </c>
      <c r="X230" s="45">
        <v>76.8</v>
      </c>
      <c r="Y230" s="45">
        <v>92.51</v>
      </c>
      <c r="Z230" s="45">
        <v>105.58</v>
      </c>
      <c r="BP230" s="43" t="str">
        <f t="shared" si="27"/>
        <v>CLUBE CORREIOS1.001 a 2.000</v>
      </c>
      <c r="BQ230" s="44" t="s">
        <v>9</v>
      </c>
      <c r="BR230" s="44" t="s">
        <v>55</v>
      </c>
      <c r="BS230" s="45">
        <v>36.42</v>
      </c>
      <c r="BT230" s="45">
        <v>37.200000000000003</v>
      </c>
      <c r="BU230" s="45">
        <v>37.97</v>
      </c>
      <c r="BV230" s="45">
        <v>38.75</v>
      </c>
      <c r="BW230" s="45">
        <v>41.87</v>
      </c>
      <c r="BX230" s="45">
        <v>42.31</v>
      </c>
      <c r="BY230" s="45">
        <v>42.74</v>
      </c>
      <c r="BZ230" s="45">
        <v>43.17</v>
      </c>
      <c r="CA230" s="45">
        <v>67.599999999999994</v>
      </c>
      <c r="CB230" s="45">
        <v>102.4</v>
      </c>
      <c r="CC230" s="45">
        <v>124.91</v>
      </c>
      <c r="CD230" s="45">
        <v>147.43</v>
      </c>
      <c r="CE230" s="45">
        <v>82.4</v>
      </c>
      <c r="CF230" s="45">
        <v>111.13</v>
      </c>
      <c r="CG230" s="45">
        <v>130</v>
      </c>
      <c r="CH230" s="45">
        <v>148.86000000000001</v>
      </c>
      <c r="CI230" s="45">
        <v>98.09</v>
      </c>
      <c r="CJ230" s="45">
        <v>132.30000000000001</v>
      </c>
      <c r="CK230" s="45">
        <v>154.76</v>
      </c>
      <c r="CL230" s="45">
        <v>177.21</v>
      </c>
      <c r="DG230" s="43" t="str">
        <f t="shared" si="29"/>
        <v>INFINITE 6Coleta no mesmo dia4210-221 a 30</v>
      </c>
      <c r="DH230" s="43" t="s">
        <v>104</v>
      </c>
      <c r="DI230" s="70" t="s">
        <v>71</v>
      </c>
      <c r="DJ230" s="69" t="s">
        <v>72</v>
      </c>
      <c r="DK230" s="59" t="s">
        <v>77</v>
      </c>
      <c r="DL230" s="22" t="s">
        <v>78</v>
      </c>
      <c r="DR230"/>
      <c r="DS230"/>
      <c r="DT230"/>
    </row>
    <row r="231" spans="4:124" ht="15" x14ac:dyDescent="0.25">
      <c r="D231" s="43" t="str">
        <f t="shared" si="25"/>
        <v>CLUBE CORREIOS2.001 a 3.000</v>
      </c>
      <c r="E231" s="44" t="s">
        <v>9</v>
      </c>
      <c r="F231" s="44" t="s">
        <v>62</v>
      </c>
      <c r="G231" s="45">
        <v>16.8</v>
      </c>
      <c r="H231" s="45">
        <v>17.16</v>
      </c>
      <c r="I231" s="45">
        <v>17.52</v>
      </c>
      <c r="J231" s="45">
        <v>17.88</v>
      </c>
      <c r="K231" s="45">
        <v>26.6</v>
      </c>
      <c r="L231" s="45">
        <v>26.86</v>
      </c>
      <c r="M231" s="45">
        <v>27.15</v>
      </c>
      <c r="N231" s="45">
        <v>27.42</v>
      </c>
      <c r="O231" s="45">
        <v>44.23</v>
      </c>
      <c r="P231" s="45">
        <v>59.72</v>
      </c>
      <c r="Q231" s="45">
        <v>84.05</v>
      </c>
      <c r="R231" s="45">
        <v>101.73</v>
      </c>
      <c r="S231" s="45">
        <v>60.91</v>
      </c>
      <c r="T231" s="45">
        <v>74.849999999999994</v>
      </c>
      <c r="U231" s="45">
        <v>95.75</v>
      </c>
      <c r="V231" s="45">
        <v>112.05</v>
      </c>
      <c r="W231" s="45">
        <v>72.5</v>
      </c>
      <c r="X231" s="45">
        <v>89.11</v>
      </c>
      <c r="Y231" s="45">
        <v>114</v>
      </c>
      <c r="Z231" s="45">
        <v>133.38999999999999</v>
      </c>
      <c r="BP231" s="43" t="str">
        <f t="shared" si="27"/>
        <v>CLUBE CORREIOS2.001 a 3.000</v>
      </c>
      <c r="BQ231" s="44" t="s">
        <v>9</v>
      </c>
      <c r="BR231" s="44" t="s">
        <v>62</v>
      </c>
      <c r="BS231" s="45">
        <v>40.14</v>
      </c>
      <c r="BT231" s="45">
        <v>41</v>
      </c>
      <c r="BU231" s="45">
        <v>41.85</v>
      </c>
      <c r="BV231" s="45">
        <v>42.7</v>
      </c>
      <c r="BW231" s="45">
        <v>46.05</v>
      </c>
      <c r="BX231" s="45">
        <v>46.52</v>
      </c>
      <c r="BY231" s="45">
        <v>47</v>
      </c>
      <c r="BZ231" s="45">
        <v>47.47</v>
      </c>
      <c r="CA231" s="45">
        <v>79.47</v>
      </c>
      <c r="CB231" s="45">
        <v>119.62</v>
      </c>
      <c r="CC231" s="45">
        <v>145.97</v>
      </c>
      <c r="CD231" s="45">
        <v>172.33</v>
      </c>
      <c r="CE231" s="45">
        <v>96.67</v>
      </c>
      <c r="CF231" s="45">
        <v>133.41999999999999</v>
      </c>
      <c r="CG231" s="45">
        <v>157.46</v>
      </c>
      <c r="CH231" s="45">
        <v>181.51</v>
      </c>
      <c r="CI231" s="45">
        <v>115.08</v>
      </c>
      <c r="CJ231" s="45">
        <v>158.83000000000001</v>
      </c>
      <c r="CK231" s="45">
        <v>187.45</v>
      </c>
      <c r="CL231" s="45">
        <v>216.08</v>
      </c>
      <c r="DG231" s="43" t="str">
        <f t="shared" si="29"/>
        <v>INFINITE 6Coleta no mesmo dia4210-231 a 40</v>
      </c>
      <c r="DH231" s="43" t="s">
        <v>104</v>
      </c>
      <c r="DI231" s="70" t="s">
        <v>71</v>
      </c>
      <c r="DJ231" s="69" t="s">
        <v>72</v>
      </c>
      <c r="DK231" s="61" t="s">
        <v>83</v>
      </c>
      <c r="DL231" s="25" t="s">
        <v>78</v>
      </c>
      <c r="DR231"/>
      <c r="DS231"/>
      <c r="DT231"/>
    </row>
    <row r="232" spans="4:124" ht="15" x14ac:dyDescent="0.25">
      <c r="D232" s="43" t="str">
        <f t="shared" si="25"/>
        <v>CLUBE CORREIOS3.001 a 4.000</v>
      </c>
      <c r="E232" s="44" t="s">
        <v>9</v>
      </c>
      <c r="F232" s="44" t="s">
        <v>68</v>
      </c>
      <c r="G232" s="45">
        <v>18.16</v>
      </c>
      <c r="H232" s="45">
        <v>18.54</v>
      </c>
      <c r="I232" s="45">
        <v>18.940000000000001</v>
      </c>
      <c r="J232" s="45">
        <v>19.309999999999999</v>
      </c>
      <c r="K232" s="45">
        <v>29.29</v>
      </c>
      <c r="L232" s="45">
        <v>29.58</v>
      </c>
      <c r="M232" s="45">
        <v>29.88</v>
      </c>
      <c r="N232" s="45">
        <v>30.2</v>
      </c>
      <c r="O232" s="45">
        <v>50.71</v>
      </c>
      <c r="P232" s="45">
        <v>68.47</v>
      </c>
      <c r="Q232" s="45">
        <v>96.35</v>
      </c>
      <c r="R232" s="45">
        <v>116.63</v>
      </c>
      <c r="S232" s="45">
        <v>66.34</v>
      </c>
      <c r="T232" s="45">
        <v>82.2</v>
      </c>
      <c r="U232" s="45">
        <v>106.11</v>
      </c>
      <c r="V232" s="45">
        <v>124.57</v>
      </c>
      <c r="W232" s="45">
        <v>78.98</v>
      </c>
      <c r="X232" s="45">
        <v>97.86</v>
      </c>
      <c r="Y232" s="45">
        <v>126.32</v>
      </c>
      <c r="Z232" s="45">
        <v>148.30000000000001</v>
      </c>
      <c r="BP232" s="43" t="str">
        <f t="shared" si="27"/>
        <v>CLUBE CORREIOS3.001 a 4.000</v>
      </c>
      <c r="BQ232" s="44" t="s">
        <v>9</v>
      </c>
      <c r="BR232" s="44" t="s">
        <v>68</v>
      </c>
      <c r="BS232" s="45">
        <v>43.64</v>
      </c>
      <c r="BT232" s="45">
        <v>44.57</v>
      </c>
      <c r="BU232" s="45">
        <v>45.5</v>
      </c>
      <c r="BV232" s="45">
        <v>46.43</v>
      </c>
      <c r="BW232" s="45">
        <v>50.56</v>
      </c>
      <c r="BX232" s="45">
        <v>51.09</v>
      </c>
      <c r="BY232" s="45">
        <v>51.61</v>
      </c>
      <c r="BZ232" s="45">
        <v>52.13</v>
      </c>
      <c r="CA232" s="45">
        <v>90.76</v>
      </c>
      <c r="CB232" s="45">
        <v>136.72</v>
      </c>
      <c r="CC232" s="45">
        <v>167.21</v>
      </c>
      <c r="CD232" s="45">
        <v>197.69</v>
      </c>
      <c r="CE232" s="45">
        <v>111.03</v>
      </c>
      <c r="CF232" s="45">
        <v>155.69999999999999</v>
      </c>
      <c r="CG232" s="45">
        <v>184.83</v>
      </c>
      <c r="CH232" s="45">
        <v>213.96</v>
      </c>
      <c r="CI232" s="45">
        <v>132.18</v>
      </c>
      <c r="CJ232" s="45">
        <v>185.36</v>
      </c>
      <c r="CK232" s="45">
        <v>220.03</v>
      </c>
      <c r="CL232" s="45">
        <v>254.71</v>
      </c>
      <c r="DG232" s="43" t="str">
        <f t="shared" si="29"/>
        <v>INFINITE 6Coleta no mesmo dia4210-241 a 50</v>
      </c>
      <c r="DH232" s="43" t="s">
        <v>104</v>
      </c>
      <c r="DI232" s="70" t="s">
        <v>71</v>
      </c>
      <c r="DJ232" s="69" t="s">
        <v>72</v>
      </c>
      <c r="DK232" s="59" t="s">
        <v>87</v>
      </c>
      <c r="DL232" s="22" t="s">
        <v>88</v>
      </c>
      <c r="DR232"/>
      <c r="DS232"/>
      <c r="DT232"/>
    </row>
    <row r="233" spans="4:124" ht="15" x14ac:dyDescent="0.25">
      <c r="D233" s="43" t="str">
        <f t="shared" si="25"/>
        <v>CLUBE CORREIOS4.001 a 5.000</v>
      </c>
      <c r="E233" s="44" t="s">
        <v>9</v>
      </c>
      <c r="F233" s="44" t="s">
        <v>70</v>
      </c>
      <c r="G233" s="45">
        <v>19.62</v>
      </c>
      <c r="H233" s="45">
        <v>20.04</v>
      </c>
      <c r="I233" s="45">
        <v>20.45</v>
      </c>
      <c r="J233" s="45">
        <v>20.86</v>
      </c>
      <c r="K233" s="45">
        <v>31.56</v>
      </c>
      <c r="L233" s="45">
        <v>31.88</v>
      </c>
      <c r="M233" s="45">
        <v>32.22</v>
      </c>
      <c r="N233" s="45">
        <v>32.53</v>
      </c>
      <c r="O233" s="45">
        <v>55.97</v>
      </c>
      <c r="P233" s="45">
        <v>75.56</v>
      </c>
      <c r="Q233" s="45">
        <v>106.35</v>
      </c>
      <c r="R233" s="45">
        <v>128.72</v>
      </c>
      <c r="S233" s="45">
        <v>80.239999999999995</v>
      </c>
      <c r="T233" s="45">
        <v>97.63</v>
      </c>
      <c r="U233" s="45">
        <v>123.98</v>
      </c>
      <c r="V233" s="45">
        <v>144.21</v>
      </c>
      <c r="W233" s="45">
        <v>95.53</v>
      </c>
      <c r="X233" s="45">
        <v>116.23</v>
      </c>
      <c r="Y233" s="45">
        <v>147.6</v>
      </c>
      <c r="Z233" s="45">
        <v>171.68</v>
      </c>
      <c r="BP233" s="43" t="str">
        <f t="shared" si="27"/>
        <v>CLUBE CORREIOS4.001 a 5.000</v>
      </c>
      <c r="BQ233" s="44" t="s">
        <v>9</v>
      </c>
      <c r="BR233" s="44" t="s">
        <v>70</v>
      </c>
      <c r="BS233" s="45">
        <v>47.14</v>
      </c>
      <c r="BT233" s="45">
        <v>48.14</v>
      </c>
      <c r="BU233" s="45">
        <v>49.15</v>
      </c>
      <c r="BV233" s="45">
        <v>50.15</v>
      </c>
      <c r="BW233" s="45">
        <v>54.52</v>
      </c>
      <c r="BX233" s="45">
        <v>55.08</v>
      </c>
      <c r="BY233" s="45">
        <v>55.64</v>
      </c>
      <c r="BZ233" s="45">
        <v>56.2</v>
      </c>
      <c r="CA233" s="45">
        <v>102.63</v>
      </c>
      <c r="CB233" s="45">
        <v>153.83000000000001</v>
      </c>
      <c r="CC233" s="45">
        <v>188.27</v>
      </c>
      <c r="CD233" s="45">
        <v>222.71</v>
      </c>
      <c r="CE233" s="45">
        <v>125.11</v>
      </c>
      <c r="CF233" s="45">
        <v>178.08</v>
      </c>
      <c r="CG233" s="45">
        <v>212.1</v>
      </c>
      <c r="CH233" s="45">
        <v>246.11</v>
      </c>
      <c r="CI233" s="45">
        <v>148.94</v>
      </c>
      <c r="CJ233" s="45">
        <v>212</v>
      </c>
      <c r="CK233" s="45">
        <v>252.5</v>
      </c>
      <c r="CL233" s="45">
        <v>292.99</v>
      </c>
      <c r="DG233" s="43" t="str">
        <f t="shared" si="29"/>
        <v>INFINITE 6Coleta no mesmo dia4210-251 a 60</v>
      </c>
      <c r="DH233" s="43" t="s">
        <v>104</v>
      </c>
      <c r="DI233" s="70" t="s">
        <v>71</v>
      </c>
      <c r="DJ233" s="69" t="s">
        <v>72</v>
      </c>
      <c r="DK233" s="61" t="s">
        <v>92</v>
      </c>
      <c r="DL233" s="25" t="s">
        <v>93</v>
      </c>
      <c r="DR233"/>
      <c r="DS233"/>
      <c r="DT233"/>
    </row>
    <row r="234" spans="4:124" ht="15" x14ac:dyDescent="0.25">
      <c r="D234" s="43" t="str">
        <f t="shared" si="25"/>
        <v>CLUBE CORREIOS5.001 a 6.000</v>
      </c>
      <c r="E234" s="44" t="s">
        <v>9</v>
      </c>
      <c r="F234" s="44" t="s">
        <v>76</v>
      </c>
      <c r="G234" s="45">
        <v>20.84</v>
      </c>
      <c r="H234" s="45">
        <v>21.28</v>
      </c>
      <c r="I234" s="45">
        <v>21.74</v>
      </c>
      <c r="J234" s="45">
        <v>22.19</v>
      </c>
      <c r="K234" s="45">
        <v>34.090000000000003</v>
      </c>
      <c r="L234" s="45">
        <v>34.450000000000003</v>
      </c>
      <c r="M234" s="45">
        <v>34.79</v>
      </c>
      <c r="N234" s="45">
        <v>35.15</v>
      </c>
      <c r="O234" s="45">
        <v>61.36</v>
      </c>
      <c r="P234" s="45">
        <v>82.85</v>
      </c>
      <c r="Q234" s="45">
        <v>116.59</v>
      </c>
      <c r="R234" s="45">
        <v>141.12</v>
      </c>
      <c r="S234" s="45">
        <v>84.78</v>
      </c>
      <c r="T234" s="45">
        <v>103.76</v>
      </c>
      <c r="U234" s="45">
        <v>132.59</v>
      </c>
      <c r="V234" s="45">
        <v>154.65</v>
      </c>
      <c r="W234" s="45">
        <v>100.93</v>
      </c>
      <c r="X234" s="45">
        <v>123.53</v>
      </c>
      <c r="Y234" s="45">
        <v>157.85</v>
      </c>
      <c r="Z234" s="45">
        <v>184.1</v>
      </c>
      <c r="BP234" s="43" t="str">
        <f t="shared" si="27"/>
        <v>CLUBE CORREIOS5.001 a 6.000</v>
      </c>
      <c r="BQ234" s="44" t="s">
        <v>9</v>
      </c>
      <c r="BR234" s="44" t="s">
        <v>76</v>
      </c>
      <c r="BS234" s="45">
        <v>50.42</v>
      </c>
      <c r="BT234" s="45">
        <v>51.5</v>
      </c>
      <c r="BU234" s="45">
        <v>52.57</v>
      </c>
      <c r="BV234" s="45">
        <v>53.64</v>
      </c>
      <c r="BW234" s="45">
        <v>58.92</v>
      </c>
      <c r="BX234" s="45">
        <v>59.52</v>
      </c>
      <c r="BY234" s="45">
        <v>60.13</v>
      </c>
      <c r="BZ234" s="45">
        <v>60.74</v>
      </c>
      <c r="CA234" s="45">
        <v>114.03</v>
      </c>
      <c r="CB234" s="45">
        <v>171.4</v>
      </c>
      <c r="CC234" s="45">
        <v>209.74</v>
      </c>
      <c r="CD234" s="45">
        <v>248.08</v>
      </c>
      <c r="CE234" s="45">
        <v>139.09</v>
      </c>
      <c r="CF234" s="45">
        <v>200.66</v>
      </c>
      <c r="CG234" s="45">
        <v>239.71</v>
      </c>
      <c r="CH234" s="45">
        <v>278.75</v>
      </c>
      <c r="CI234" s="45">
        <v>165.58</v>
      </c>
      <c r="CJ234" s="45">
        <v>238.88</v>
      </c>
      <c r="CK234" s="45">
        <v>285.37</v>
      </c>
      <c r="CL234" s="45">
        <v>331.85</v>
      </c>
      <c r="DG234" s="43" t="str">
        <f t="shared" si="29"/>
        <v>INFINITE 6Coleta no mesmo dia4210-261 a 70</v>
      </c>
      <c r="DH234" s="43" t="s">
        <v>104</v>
      </c>
      <c r="DI234" s="70" t="s">
        <v>71</v>
      </c>
      <c r="DJ234" s="69" t="s">
        <v>72</v>
      </c>
      <c r="DK234" s="59" t="s">
        <v>96</v>
      </c>
      <c r="DL234" s="22" t="s">
        <v>97</v>
      </c>
      <c r="DR234"/>
      <c r="DS234"/>
      <c r="DT234"/>
    </row>
    <row r="235" spans="4:124" ht="15" x14ac:dyDescent="0.25">
      <c r="D235" s="43" t="str">
        <f t="shared" si="25"/>
        <v>CLUBE CORREIOS6.001 a 7.000</v>
      </c>
      <c r="E235" s="44" t="s">
        <v>9</v>
      </c>
      <c r="F235" s="44" t="s">
        <v>82</v>
      </c>
      <c r="G235" s="45">
        <v>22.17</v>
      </c>
      <c r="H235" s="45">
        <v>22.63</v>
      </c>
      <c r="I235" s="45">
        <v>23.11</v>
      </c>
      <c r="J235" s="45">
        <v>23.58</v>
      </c>
      <c r="K235" s="45">
        <v>36.5</v>
      </c>
      <c r="L235" s="45">
        <v>36.869999999999997</v>
      </c>
      <c r="M235" s="45">
        <v>37.26</v>
      </c>
      <c r="N235" s="45">
        <v>37.64</v>
      </c>
      <c r="O235" s="45">
        <v>67.709999999999994</v>
      </c>
      <c r="P235" s="45">
        <v>91.41</v>
      </c>
      <c r="Q235" s="45">
        <v>128.63999999999999</v>
      </c>
      <c r="R235" s="45">
        <v>155.72999999999999</v>
      </c>
      <c r="S235" s="45">
        <v>90.12</v>
      </c>
      <c r="T235" s="45">
        <v>110.97</v>
      </c>
      <c r="U235" s="45">
        <v>142.71</v>
      </c>
      <c r="V235" s="45">
        <v>166.9</v>
      </c>
      <c r="W235" s="45">
        <v>107.28</v>
      </c>
      <c r="X235" s="45">
        <v>132.11000000000001</v>
      </c>
      <c r="Y235" s="45">
        <v>169.89</v>
      </c>
      <c r="Z235" s="45">
        <v>198.68</v>
      </c>
      <c r="BP235" s="43" t="str">
        <f t="shared" si="27"/>
        <v>CLUBE CORREIOS6.001 a 7.000</v>
      </c>
      <c r="BQ235" s="44" t="s">
        <v>9</v>
      </c>
      <c r="BR235" s="44" t="s">
        <v>82</v>
      </c>
      <c r="BS235" s="45">
        <v>54.36</v>
      </c>
      <c r="BT235" s="45">
        <v>55.52</v>
      </c>
      <c r="BU235" s="45">
        <v>56.67</v>
      </c>
      <c r="BV235" s="45">
        <v>57.83</v>
      </c>
      <c r="BW235" s="45">
        <v>62.64</v>
      </c>
      <c r="BX235" s="45">
        <v>63.29</v>
      </c>
      <c r="BY235" s="45">
        <v>63.93</v>
      </c>
      <c r="BZ235" s="45">
        <v>64.58</v>
      </c>
      <c r="CA235" s="45">
        <v>125.43</v>
      </c>
      <c r="CB235" s="45">
        <v>188.62</v>
      </c>
      <c r="CC235" s="45">
        <v>230.85</v>
      </c>
      <c r="CD235" s="45">
        <v>273.08999999999997</v>
      </c>
      <c r="CE235" s="45">
        <v>152.96</v>
      </c>
      <c r="CF235" s="45">
        <v>222.75</v>
      </c>
      <c r="CG235" s="45">
        <v>266.88</v>
      </c>
      <c r="CH235" s="45">
        <v>311.01</v>
      </c>
      <c r="CI235" s="45">
        <v>182.1</v>
      </c>
      <c r="CJ235" s="45">
        <v>265.18</v>
      </c>
      <c r="CK235" s="45">
        <v>317.72000000000003</v>
      </c>
      <c r="CL235" s="45">
        <v>370.25</v>
      </c>
      <c r="DG235" s="43" t="str">
        <f t="shared" si="29"/>
        <v>INFINITE 6Coleta no mesmo dia4210-271 a 80</v>
      </c>
      <c r="DH235" s="43" t="s">
        <v>104</v>
      </c>
      <c r="DI235" s="70" t="s">
        <v>71</v>
      </c>
      <c r="DJ235" s="69" t="s">
        <v>72</v>
      </c>
      <c r="DK235" s="61" t="s">
        <v>99</v>
      </c>
      <c r="DL235" s="25" t="s">
        <v>97</v>
      </c>
      <c r="DR235"/>
      <c r="DS235"/>
      <c r="DT235"/>
    </row>
    <row r="236" spans="4:124" ht="15" x14ac:dyDescent="0.25">
      <c r="D236" s="43" t="str">
        <f t="shared" si="25"/>
        <v>CLUBE CORREIOS7.001 a 8.000</v>
      </c>
      <c r="E236" s="44" t="s">
        <v>9</v>
      </c>
      <c r="F236" s="44" t="s">
        <v>86</v>
      </c>
      <c r="G236" s="45">
        <v>23.43</v>
      </c>
      <c r="H236" s="45">
        <v>23.92</v>
      </c>
      <c r="I236" s="45">
        <v>24.43</v>
      </c>
      <c r="J236" s="45">
        <v>24.93</v>
      </c>
      <c r="K236" s="45">
        <v>39.04</v>
      </c>
      <c r="L236" s="45">
        <v>39.46</v>
      </c>
      <c r="M236" s="45">
        <v>39.85</v>
      </c>
      <c r="N236" s="45">
        <v>40.26</v>
      </c>
      <c r="O236" s="45">
        <v>74.17</v>
      </c>
      <c r="P236" s="45">
        <v>100.14</v>
      </c>
      <c r="Q236" s="45">
        <v>140.93</v>
      </c>
      <c r="R236" s="45">
        <v>170.61</v>
      </c>
      <c r="S236" s="45">
        <v>100.29</v>
      </c>
      <c r="T236" s="45">
        <v>123.06</v>
      </c>
      <c r="U236" s="45">
        <v>157.81</v>
      </c>
      <c r="V236" s="45">
        <v>184.16</v>
      </c>
      <c r="W236" s="45">
        <v>119.4</v>
      </c>
      <c r="X236" s="45">
        <v>146.49</v>
      </c>
      <c r="Y236" s="45">
        <v>187.86</v>
      </c>
      <c r="Z236" s="45">
        <v>219.24</v>
      </c>
      <c r="BP236" s="43" t="str">
        <f t="shared" si="27"/>
        <v>CLUBE CORREIOS7.001 a 8.000</v>
      </c>
      <c r="BQ236" s="44" t="s">
        <v>9</v>
      </c>
      <c r="BR236" s="44" t="s">
        <v>86</v>
      </c>
      <c r="BS236" s="45">
        <v>57.64</v>
      </c>
      <c r="BT236" s="45">
        <v>58.87</v>
      </c>
      <c r="BU236" s="45">
        <v>60.09</v>
      </c>
      <c r="BV236" s="45">
        <v>61.32</v>
      </c>
      <c r="BW236" s="45">
        <v>67.040000000000006</v>
      </c>
      <c r="BX236" s="45">
        <v>67.73</v>
      </c>
      <c r="BY236" s="45">
        <v>68.430000000000007</v>
      </c>
      <c r="BZ236" s="45">
        <v>69.12</v>
      </c>
      <c r="CA236" s="45">
        <v>136.84</v>
      </c>
      <c r="CB236" s="45">
        <v>205.49</v>
      </c>
      <c r="CC236" s="45">
        <v>251.92</v>
      </c>
      <c r="CD236" s="45">
        <v>298.33999999999997</v>
      </c>
      <c r="CE236" s="45">
        <v>166.84</v>
      </c>
      <c r="CF236" s="45">
        <v>246.21</v>
      </c>
      <c r="CG236" s="45">
        <v>294.83</v>
      </c>
      <c r="CH236" s="45">
        <v>343.46</v>
      </c>
      <c r="CI236" s="45">
        <v>198.62</v>
      </c>
      <c r="CJ236" s="45">
        <v>293.11</v>
      </c>
      <c r="CK236" s="45">
        <v>350.99</v>
      </c>
      <c r="CL236" s="45">
        <v>408.88</v>
      </c>
      <c r="DG236" s="43" t="str">
        <f t="shared" si="29"/>
        <v>INFINITE 6Coleta no mesmo dia4210-281 a 90</v>
      </c>
      <c r="DH236" s="43" t="s">
        <v>104</v>
      </c>
      <c r="DI236" s="70" t="s">
        <v>71</v>
      </c>
      <c r="DJ236" s="69" t="s">
        <v>72</v>
      </c>
      <c r="DK236" s="59" t="s">
        <v>102</v>
      </c>
      <c r="DL236" s="22" t="s">
        <v>103</v>
      </c>
      <c r="DR236"/>
      <c r="DS236"/>
      <c r="DT236"/>
    </row>
    <row r="237" spans="4:124" ht="15" x14ac:dyDescent="0.25">
      <c r="D237" s="43" t="str">
        <f t="shared" si="25"/>
        <v>CLUBE CORREIOS8.001 a 9.000</v>
      </c>
      <c r="E237" s="44" t="s">
        <v>9</v>
      </c>
      <c r="F237" s="44" t="s">
        <v>91</v>
      </c>
      <c r="G237" s="45">
        <v>24.2</v>
      </c>
      <c r="H237" s="45">
        <v>24.71</v>
      </c>
      <c r="I237" s="45">
        <v>25.23</v>
      </c>
      <c r="J237" s="45">
        <v>25.73</v>
      </c>
      <c r="K237" s="45">
        <v>41.6</v>
      </c>
      <c r="L237" s="45">
        <v>42.02</v>
      </c>
      <c r="M237" s="45">
        <v>42.46</v>
      </c>
      <c r="N237" s="45">
        <v>42.87</v>
      </c>
      <c r="O237" s="45">
        <v>80.650000000000006</v>
      </c>
      <c r="P237" s="45">
        <v>108.87</v>
      </c>
      <c r="Q237" s="45">
        <v>153.22</v>
      </c>
      <c r="R237" s="45">
        <v>185.48</v>
      </c>
      <c r="S237" s="45">
        <v>105.72</v>
      </c>
      <c r="T237" s="45">
        <v>130.38999999999999</v>
      </c>
      <c r="U237" s="45">
        <v>168.13</v>
      </c>
      <c r="V237" s="45">
        <v>196.63</v>
      </c>
      <c r="W237" s="45">
        <v>125.86</v>
      </c>
      <c r="X237" s="45">
        <v>155.24</v>
      </c>
      <c r="Y237" s="45">
        <v>200.15</v>
      </c>
      <c r="Z237" s="45">
        <v>234.09</v>
      </c>
      <c r="BP237" s="43" t="str">
        <f t="shared" si="27"/>
        <v>CLUBE CORREIOS8.001 a 9.000</v>
      </c>
      <c r="BQ237" s="44" t="s">
        <v>9</v>
      </c>
      <c r="BR237" s="44" t="s">
        <v>91</v>
      </c>
      <c r="BS237" s="45">
        <v>62.78</v>
      </c>
      <c r="BT237" s="45">
        <v>64.12</v>
      </c>
      <c r="BU237" s="45">
        <v>65.45</v>
      </c>
      <c r="BV237" s="45">
        <v>66.790000000000006</v>
      </c>
      <c r="BW237" s="45">
        <v>72.239999999999995</v>
      </c>
      <c r="BX237" s="45">
        <v>72.98</v>
      </c>
      <c r="BY237" s="45">
        <v>73.72</v>
      </c>
      <c r="BZ237" s="45">
        <v>74.47</v>
      </c>
      <c r="CA237" s="45">
        <v>149.16999999999999</v>
      </c>
      <c r="CB237" s="45">
        <v>226.08</v>
      </c>
      <c r="CC237" s="45">
        <v>275.42</v>
      </c>
      <c r="CD237" s="45">
        <v>324.76</v>
      </c>
      <c r="CE237" s="45">
        <v>183.17</v>
      </c>
      <c r="CF237" s="45">
        <v>273.58</v>
      </c>
      <c r="CG237" s="45">
        <v>325.87</v>
      </c>
      <c r="CH237" s="45">
        <v>378.16</v>
      </c>
      <c r="CI237" s="45">
        <v>218.06</v>
      </c>
      <c r="CJ237" s="45">
        <v>325.69</v>
      </c>
      <c r="CK237" s="45">
        <v>387.94</v>
      </c>
      <c r="CL237" s="45">
        <v>450.19</v>
      </c>
      <c r="DG237" s="43" t="str">
        <f t="shared" si="29"/>
        <v>INFINITE 6Coleta no mesmo dia4210-291 a 100</v>
      </c>
      <c r="DH237" s="43" t="s">
        <v>104</v>
      </c>
      <c r="DI237" s="70" t="s">
        <v>71</v>
      </c>
      <c r="DJ237" s="69" t="s">
        <v>72</v>
      </c>
      <c r="DK237" s="61" t="s">
        <v>105</v>
      </c>
      <c r="DL237" s="25" t="s">
        <v>106</v>
      </c>
      <c r="DR237"/>
      <c r="DS237"/>
      <c r="DT237"/>
    </row>
    <row r="238" spans="4:124" ht="15" x14ac:dyDescent="0.25">
      <c r="D238" s="43" t="str">
        <f t="shared" si="25"/>
        <v>CLUBE CORREIOS9.001 a 10.000</v>
      </c>
      <c r="E238" s="44" t="s">
        <v>9</v>
      </c>
      <c r="F238" s="44" t="s">
        <v>95</v>
      </c>
      <c r="G238" s="45">
        <v>24.73</v>
      </c>
      <c r="H238" s="45">
        <v>25.25</v>
      </c>
      <c r="I238" s="45">
        <v>25.78</v>
      </c>
      <c r="J238" s="45">
        <v>26.3</v>
      </c>
      <c r="K238" s="45">
        <v>44.39</v>
      </c>
      <c r="L238" s="45">
        <v>44.85</v>
      </c>
      <c r="M238" s="45">
        <v>45.31</v>
      </c>
      <c r="N238" s="45">
        <v>45.77</v>
      </c>
      <c r="O238" s="45">
        <v>87.12</v>
      </c>
      <c r="P238" s="45">
        <v>117.61</v>
      </c>
      <c r="Q238" s="45">
        <v>165.53</v>
      </c>
      <c r="R238" s="45">
        <v>200.39</v>
      </c>
      <c r="S238" s="45">
        <v>111.18</v>
      </c>
      <c r="T238" s="45">
        <v>137.72</v>
      </c>
      <c r="U238" s="45">
        <v>178.45</v>
      </c>
      <c r="V238" s="45">
        <v>209.15</v>
      </c>
      <c r="W238" s="45">
        <v>132.35</v>
      </c>
      <c r="X238" s="45">
        <v>163.96</v>
      </c>
      <c r="Y238" s="45">
        <v>212.44</v>
      </c>
      <c r="Z238" s="45">
        <v>248.99</v>
      </c>
      <c r="BP238" s="43" t="str">
        <f t="shared" si="27"/>
        <v>CLUBE CORREIOS9.001 a 10.000</v>
      </c>
      <c r="BQ238" s="44" t="s">
        <v>9</v>
      </c>
      <c r="BR238" s="44" t="s">
        <v>95</v>
      </c>
      <c r="BS238" s="45">
        <v>67.81</v>
      </c>
      <c r="BT238" s="45">
        <v>69.260000000000005</v>
      </c>
      <c r="BU238" s="45">
        <v>70.7</v>
      </c>
      <c r="BV238" s="45">
        <v>72.14</v>
      </c>
      <c r="BW238" s="45">
        <v>77.31</v>
      </c>
      <c r="BX238" s="45">
        <v>78.11</v>
      </c>
      <c r="BY238" s="45">
        <v>78.91</v>
      </c>
      <c r="BZ238" s="45">
        <v>79.709999999999994</v>
      </c>
      <c r="CA238" s="45">
        <v>161.27000000000001</v>
      </c>
      <c r="CB238" s="45">
        <v>246.33</v>
      </c>
      <c r="CC238" s="45">
        <v>298.87</v>
      </c>
      <c r="CD238" s="45">
        <v>351.4</v>
      </c>
      <c r="CE238" s="45">
        <v>199.49</v>
      </c>
      <c r="CF238" s="45">
        <v>299.95999999999998</v>
      </c>
      <c r="CG238" s="45">
        <v>356.31</v>
      </c>
      <c r="CH238" s="45">
        <v>412.66</v>
      </c>
      <c r="CI238" s="45">
        <v>237.49</v>
      </c>
      <c r="CJ238" s="45">
        <v>357.1</v>
      </c>
      <c r="CK238" s="45">
        <v>424.18</v>
      </c>
      <c r="CL238" s="45">
        <v>491.26</v>
      </c>
      <c r="DG238" s="43" t="str">
        <f t="shared" si="29"/>
        <v>INFINITE 6Coleta no mesmo dia4210-2Mais de 100</v>
      </c>
      <c r="DH238" s="43" t="s">
        <v>104</v>
      </c>
      <c r="DI238" s="70" t="s">
        <v>71</v>
      </c>
      <c r="DJ238" s="69" t="s">
        <v>72</v>
      </c>
      <c r="DK238" s="59" t="s">
        <v>108</v>
      </c>
      <c r="DL238" s="22" t="s">
        <v>109</v>
      </c>
      <c r="DR238"/>
      <c r="DS238"/>
      <c r="DT238"/>
    </row>
    <row r="239" spans="4:124" ht="15" x14ac:dyDescent="0.25">
      <c r="D239" s="43" t="str">
        <f t="shared" si="25"/>
        <v>CLUBE CORREIOSKg Adicional</v>
      </c>
      <c r="E239" s="44" t="s">
        <v>9</v>
      </c>
      <c r="F239" s="44" t="s">
        <v>63</v>
      </c>
      <c r="G239" s="45">
        <v>3.06</v>
      </c>
      <c r="H239" s="45">
        <v>3.14</v>
      </c>
      <c r="I239" s="45">
        <v>3.2</v>
      </c>
      <c r="J239" s="45">
        <v>3.27</v>
      </c>
      <c r="K239" s="45">
        <v>5.51</v>
      </c>
      <c r="L239" s="45">
        <v>5.57</v>
      </c>
      <c r="M239" s="45">
        <v>5.62</v>
      </c>
      <c r="N239" s="45">
        <v>5.68</v>
      </c>
      <c r="O239" s="45">
        <v>10.81</v>
      </c>
      <c r="P239" s="45">
        <v>14.58</v>
      </c>
      <c r="Q239" s="45">
        <v>20.53</v>
      </c>
      <c r="R239" s="45">
        <v>24.84</v>
      </c>
      <c r="S239" s="45">
        <v>13.79</v>
      </c>
      <c r="T239" s="45">
        <v>17.07</v>
      </c>
      <c r="U239" s="45">
        <v>22.14</v>
      </c>
      <c r="V239" s="45">
        <v>25.93</v>
      </c>
      <c r="W239" s="45">
        <v>16.420000000000002</v>
      </c>
      <c r="X239" s="45">
        <v>20.329999999999998</v>
      </c>
      <c r="Y239" s="45">
        <v>26.35</v>
      </c>
      <c r="Z239" s="45">
        <v>30.87</v>
      </c>
      <c r="BP239" s="43" t="str">
        <f t="shared" si="27"/>
        <v>CLUBE CORREIOSKg adicional</v>
      </c>
      <c r="BQ239" s="44" t="s">
        <v>9</v>
      </c>
      <c r="BR239" s="44" t="s">
        <v>101</v>
      </c>
      <c r="BS239" s="45">
        <v>6.89</v>
      </c>
      <c r="BT239" s="45">
        <v>7.04</v>
      </c>
      <c r="BU239" s="45">
        <v>7.18</v>
      </c>
      <c r="BV239" s="45">
        <v>7.33</v>
      </c>
      <c r="BW239" s="45">
        <v>7.79</v>
      </c>
      <c r="BX239" s="45">
        <v>7.87</v>
      </c>
      <c r="BY239" s="45">
        <v>7.95</v>
      </c>
      <c r="BZ239" s="45">
        <v>8.0299999999999994</v>
      </c>
      <c r="CA239" s="45">
        <v>15.94</v>
      </c>
      <c r="CB239" s="45">
        <v>24.44</v>
      </c>
      <c r="CC239" s="45">
        <v>29.61</v>
      </c>
      <c r="CD239" s="45">
        <v>34.79</v>
      </c>
      <c r="CE239" s="45">
        <v>19.940000000000001</v>
      </c>
      <c r="CF239" s="45">
        <v>29.91</v>
      </c>
      <c r="CG239" s="45">
        <v>35.380000000000003</v>
      </c>
      <c r="CH239" s="45">
        <v>40.86</v>
      </c>
      <c r="CI239" s="45">
        <v>23.74</v>
      </c>
      <c r="CJ239" s="45">
        <v>35.61</v>
      </c>
      <c r="CK239" s="45">
        <v>42.12</v>
      </c>
      <c r="CL239" s="45">
        <v>48.64</v>
      </c>
      <c r="DG239" s="43" t="str">
        <f t="shared" si="29"/>
        <v>INFINITE 6Coleta no mesmo dia7790-9Unitizador</v>
      </c>
      <c r="DH239" s="43" t="s">
        <v>104</v>
      </c>
      <c r="DI239" s="70" t="s">
        <v>71</v>
      </c>
      <c r="DJ239" s="22" t="s">
        <v>111</v>
      </c>
      <c r="DK239" s="61" t="s">
        <v>112</v>
      </c>
      <c r="DL239" s="25" t="s">
        <v>113</v>
      </c>
      <c r="DR239"/>
      <c r="DS239"/>
      <c r="DT239"/>
    </row>
    <row r="240" spans="4:124" ht="25.5" x14ac:dyDescent="0.25">
      <c r="DG240" s="43" t="str">
        <f t="shared" si="29"/>
        <v>ServiçoCódigoQtde de objetos</v>
      </c>
      <c r="DI240" s="28" t="s">
        <v>34</v>
      </c>
      <c r="DJ240" s="28" t="s">
        <v>35</v>
      </c>
      <c r="DK240" s="29" t="s">
        <v>36</v>
      </c>
      <c r="DL240" s="30" t="s">
        <v>37</v>
      </c>
      <c r="DR240"/>
      <c r="DS240"/>
      <c r="DT240"/>
    </row>
    <row r="241" spans="111:124" ht="15" x14ac:dyDescent="0.25">
      <c r="DG241" s="43" t="str">
        <f t="shared" si="29"/>
        <v>INFINITE 7Coleta Agendada7789-50 a 10</v>
      </c>
      <c r="DH241" s="43" t="s">
        <v>107</v>
      </c>
      <c r="DI241" s="70" t="s">
        <v>43</v>
      </c>
      <c r="DJ241" s="68" t="s">
        <v>44</v>
      </c>
      <c r="DK241" s="59" t="s">
        <v>45</v>
      </c>
      <c r="DL241" s="22">
        <v>12.69</v>
      </c>
      <c r="DR241"/>
      <c r="DS241"/>
      <c r="DT241"/>
    </row>
    <row r="242" spans="111:124" ht="15" x14ac:dyDescent="0.25">
      <c r="DG242" s="43" t="str">
        <f t="shared" si="29"/>
        <v>INFINITE 7Coleta Agendada7789-5Mais de 10</v>
      </c>
      <c r="DH242" s="43" t="s">
        <v>107</v>
      </c>
      <c r="DI242" s="70" t="s">
        <v>43</v>
      </c>
      <c r="DJ242" s="68" t="s">
        <v>44</v>
      </c>
      <c r="DK242" s="61" t="s">
        <v>52</v>
      </c>
      <c r="DL242" s="22">
        <v>0</v>
      </c>
      <c r="DR242"/>
      <c r="DS242"/>
      <c r="DT242"/>
    </row>
    <row r="243" spans="111:124" ht="15" x14ac:dyDescent="0.25">
      <c r="DG243" s="43" t="str">
        <f t="shared" si="29"/>
        <v>INFINITE 7Coleta Agendada7788-70 a 10</v>
      </c>
      <c r="DH243" s="43" t="s">
        <v>107</v>
      </c>
      <c r="DI243" s="70" t="s">
        <v>43</v>
      </c>
      <c r="DJ243" s="25" t="s">
        <v>57</v>
      </c>
      <c r="DK243" s="59" t="s">
        <v>45</v>
      </c>
      <c r="DL243" s="22">
        <v>12.69</v>
      </c>
      <c r="DR243"/>
      <c r="DS243"/>
      <c r="DT243"/>
    </row>
    <row r="244" spans="111:124" ht="15" x14ac:dyDescent="0.25">
      <c r="DG244" s="43" t="str">
        <f t="shared" si="29"/>
        <v>INFINITE 7Coleta Programada4209-90 a 10</v>
      </c>
      <c r="DH244" s="43" t="s">
        <v>107</v>
      </c>
      <c r="DI244" s="71" t="s">
        <v>64</v>
      </c>
      <c r="DJ244" s="68" t="s">
        <v>65</v>
      </c>
      <c r="DK244" s="61" t="s">
        <v>45</v>
      </c>
      <c r="DL244" s="25">
        <v>10.58</v>
      </c>
      <c r="DR244"/>
      <c r="DS244"/>
      <c r="DT244"/>
    </row>
    <row r="245" spans="111:124" ht="15" x14ac:dyDescent="0.25">
      <c r="DG245" s="43" t="str">
        <f t="shared" si="29"/>
        <v>INFINITE 7Coleta Programada4209-9Mais de 10</v>
      </c>
      <c r="DH245" s="43" t="s">
        <v>107</v>
      </c>
      <c r="DI245" s="71" t="s">
        <v>64</v>
      </c>
      <c r="DJ245" s="68" t="s">
        <v>65</v>
      </c>
      <c r="DK245" s="59" t="s">
        <v>52</v>
      </c>
      <c r="DL245" s="22">
        <v>0</v>
      </c>
      <c r="DR245"/>
      <c r="DS245"/>
      <c r="DT245"/>
    </row>
    <row r="246" spans="111:124" ht="15" x14ac:dyDescent="0.25">
      <c r="DG246" s="43" t="str">
        <f t="shared" si="29"/>
        <v>INFINITE 7Coleta no mesmo dia4210-211 a 20</v>
      </c>
      <c r="DH246" s="43" t="s">
        <v>107</v>
      </c>
      <c r="DI246" s="70" t="s">
        <v>71</v>
      </c>
      <c r="DJ246" s="69" t="s">
        <v>72</v>
      </c>
      <c r="DK246" s="61" t="s">
        <v>73</v>
      </c>
      <c r="DL246" s="25" t="s">
        <v>74</v>
      </c>
      <c r="DR246"/>
      <c r="DS246"/>
      <c r="DT246"/>
    </row>
    <row r="247" spans="111:124" ht="15" x14ac:dyDescent="0.25">
      <c r="DG247" s="43" t="str">
        <f t="shared" si="29"/>
        <v>INFINITE 7Coleta no mesmo dia4210-221 a 30</v>
      </c>
      <c r="DH247" s="43" t="s">
        <v>107</v>
      </c>
      <c r="DI247" s="70" t="s">
        <v>71</v>
      </c>
      <c r="DJ247" s="69" t="s">
        <v>72</v>
      </c>
      <c r="DK247" s="59" t="s">
        <v>77</v>
      </c>
      <c r="DL247" s="22" t="s">
        <v>78</v>
      </c>
      <c r="DR247"/>
      <c r="DS247"/>
      <c r="DT247"/>
    </row>
    <row r="248" spans="111:124" ht="15" x14ac:dyDescent="0.25">
      <c r="DG248" s="43" t="str">
        <f t="shared" si="29"/>
        <v>INFINITE 7Coleta no mesmo dia4210-231 a 40</v>
      </c>
      <c r="DH248" s="43" t="s">
        <v>107</v>
      </c>
      <c r="DI248" s="70" t="s">
        <v>71</v>
      </c>
      <c r="DJ248" s="69" t="s">
        <v>72</v>
      </c>
      <c r="DK248" s="61" t="s">
        <v>83</v>
      </c>
      <c r="DL248" s="25" t="s">
        <v>78</v>
      </c>
      <c r="DR248"/>
      <c r="DS248"/>
      <c r="DT248"/>
    </row>
    <row r="249" spans="111:124" ht="15" x14ac:dyDescent="0.25">
      <c r="DG249" s="43" t="str">
        <f t="shared" si="29"/>
        <v>INFINITE 7Coleta no mesmo dia4210-241 a 50</v>
      </c>
      <c r="DH249" s="43" t="s">
        <v>107</v>
      </c>
      <c r="DI249" s="70" t="s">
        <v>71</v>
      </c>
      <c r="DJ249" s="69" t="s">
        <v>72</v>
      </c>
      <c r="DK249" s="59" t="s">
        <v>87</v>
      </c>
      <c r="DL249" s="22" t="s">
        <v>88</v>
      </c>
      <c r="DR249"/>
      <c r="DS249"/>
      <c r="DT249"/>
    </row>
    <row r="250" spans="111:124" ht="15" x14ac:dyDescent="0.25">
      <c r="DG250" s="43" t="str">
        <f t="shared" si="29"/>
        <v>INFINITE 7Coleta no mesmo dia4210-251 a 60</v>
      </c>
      <c r="DH250" s="43" t="s">
        <v>107</v>
      </c>
      <c r="DI250" s="70" t="s">
        <v>71</v>
      </c>
      <c r="DJ250" s="69" t="s">
        <v>72</v>
      </c>
      <c r="DK250" s="61" t="s">
        <v>92</v>
      </c>
      <c r="DL250" s="25" t="s">
        <v>93</v>
      </c>
      <c r="DR250"/>
      <c r="DS250"/>
      <c r="DT250"/>
    </row>
    <row r="251" spans="111:124" ht="15" x14ac:dyDescent="0.25">
      <c r="DG251" s="43" t="str">
        <f t="shared" si="29"/>
        <v>INFINITE 7Coleta no mesmo dia4210-261 a 70</v>
      </c>
      <c r="DH251" s="43" t="s">
        <v>107</v>
      </c>
      <c r="DI251" s="70" t="s">
        <v>71</v>
      </c>
      <c r="DJ251" s="69" t="s">
        <v>72</v>
      </c>
      <c r="DK251" s="59" t="s">
        <v>96</v>
      </c>
      <c r="DL251" s="22" t="s">
        <v>97</v>
      </c>
      <c r="DR251"/>
      <c r="DS251"/>
      <c r="DT251"/>
    </row>
    <row r="252" spans="111:124" ht="15" x14ac:dyDescent="0.25">
      <c r="DG252" s="43" t="str">
        <f t="shared" si="29"/>
        <v>INFINITE 7Coleta no mesmo dia4210-271 a 80</v>
      </c>
      <c r="DH252" s="43" t="s">
        <v>107</v>
      </c>
      <c r="DI252" s="70" t="s">
        <v>71</v>
      </c>
      <c r="DJ252" s="69" t="s">
        <v>72</v>
      </c>
      <c r="DK252" s="61" t="s">
        <v>99</v>
      </c>
      <c r="DL252" s="25" t="s">
        <v>97</v>
      </c>
      <c r="DR252"/>
      <c r="DS252"/>
      <c r="DT252"/>
    </row>
    <row r="253" spans="111:124" ht="15" x14ac:dyDescent="0.25">
      <c r="DG253" s="43" t="str">
        <f t="shared" si="29"/>
        <v>INFINITE 7Coleta no mesmo dia4210-281 a 90</v>
      </c>
      <c r="DH253" s="43" t="s">
        <v>107</v>
      </c>
      <c r="DI253" s="70" t="s">
        <v>71</v>
      </c>
      <c r="DJ253" s="69" t="s">
        <v>72</v>
      </c>
      <c r="DK253" s="59" t="s">
        <v>102</v>
      </c>
      <c r="DL253" s="22" t="s">
        <v>103</v>
      </c>
      <c r="DR253"/>
      <c r="DS253"/>
      <c r="DT253"/>
    </row>
    <row r="254" spans="111:124" ht="15" x14ac:dyDescent="0.25">
      <c r="DG254" s="43" t="str">
        <f t="shared" si="29"/>
        <v>INFINITE 7Coleta no mesmo dia4210-291 a 100</v>
      </c>
      <c r="DH254" s="43" t="s">
        <v>107</v>
      </c>
      <c r="DI254" s="70" t="s">
        <v>71</v>
      </c>
      <c r="DJ254" s="69" t="s">
        <v>72</v>
      </c>
      <c r="DK254" s="61" t="s">
        <v>105</v>
      </c>
      <c r="DL254" s="25" t="s">
        <v>106</v>
      </c>
      <c r="DR254"/>
      <c r="DS254"/>
      <c r="DT254"/>
    </row>
    <row r="255" spans="111:124" ht="15" x14ac:dyDescent="0.25">
      <c r="DG255" s="43" t="str">
        <f t="shared" si="29"/>
        <v>INFINITE 7Coleta no mesmo dia4210-2Mais de 100</v>
      </c>
      <c r="DH255" s="43" t="s">
        <v>107</v>
      </c>
      <c r="DI255" s="70" t="s">
        <v>71</v>
      </c>
      <c r="DJ255" s="69" t="s">
        <v>72</v>
      </c>
      <c r="DK255" s="59" t="s">
        <v>108</v>
      </c>
      <c r="DL255" s="22" t="s">
        <v>109</v>
      </c>
      <c r="DR255"/>
      <c r="DS255"/>
      <c r="DT255"/>
    </row>
    <row r="256" spans="111:124" ht="15" x14ac:dyDescent="0.25">
      <c r="DG256" s="43" t="str">
        <f t="shared" si="29"/>
        <v>INFINITE 7Coleta no mesmo dia7790-9Unitizador</v>
      </c>
      <c r="DH256" s="43" t="s">
        <v>107</v>
      </c>
      <c r="DI256" s="70" t="s">
        <v>71</v>
      </c>
      <c r="DJ256" s="22" t="s">
        <v>111</v>
      </c>
      <c r="DK256" s="61" t="s">
        <v>112</v>
      </c>
      <c r="DL256" s="25" t="s">
        <v>113</v>
      </c>
      <c r="DR256"/>
      <c r="DS256"/>
      <c r="DT256"/>
    </row>
    <row r="257" spans="111:124" ht="25.5" x14ac:dyDescent="0.25">
      <c r="DG257" s="43" t="str">
        <f t="shared" si="29"/>
        <v>ServiçoCódigoQtde de objetos</v>
      </c>
      <c r="DI257" s="28" t="s">
        <v>34</v>
      </c>
      <c r="DJ257" s="28" t="s">
        <v>35</v>
      </c>
      <c r="DK257" s="29" t="s">
        <v>36</v>
      </c>
      <c r="DL257" s="30" t="s">
        <v>37</v>
      </c>
      <c r="DR257"/>
      <c r="DS257"/>
      <c r="DT257"/>
    </row>
    <row r="258" spans="111:124" ht="15" x14ac:dyDescent="0.25">
      <c r="DG258" s="43" t="str">
        <f t="shared" si="29"/>
        <v>INFINITE 8Coleta Agendada7789-50 a 10</v>
      </c>
      <c r="DH258" s="43" t="s">
        <v>110</v>
      </c>
      <c r="DI258" s="70" t="s">
        <v>43</v>
      </c>
      <c r="DJ258" s="68" t="s">
        <v>44</v>
      </c>
      <c r="DK258" s="59" t="s">
        <v>45</v>
      </c>
      <c r="DL258" s="22">
        <v>12.69</v>
      </c>
      <c r="DR258"/>
      <c r="DS258"/>
      <c r="DT258"/>
    </row>
    <row r="259" spans="111:124" ht="15" x14ac:dyDescent="0.25">
      <c r="DG259" s="43" t="str">
        <f t="shared" si="29"/>
        <v>INFINITE 8Coleta Agendada7789-5Mais de 10</v>
      </c>
      <c r="DH259" s="43" t="s">
        <v>110</v>
      </c>
      <c r="DI259" s="70" t="s">
        <v>43</v>
      </c>
      <c r="DJ259" s="68" t="s">
        <v>44</v>
      </c>
      <c r="DK259" s="61" t="s">
        <v>52</v>
      </c>
      <c r="DL259" s="22">
        <v>0</v>
      </c>
      <c r="DR259"/>
      <c r="DS259"/>
      <c r="DT259"/>
    </row>
    <row r="260" spans="111:124" ht="15" x14ac:dyDescent="0.25">
      <c r="DG260" s="43" t="str">
        <f t="shared" ref="DG260:DG273" si="30">CONCATENATE(DH260,DI260,DJ260,DK260)</f>
        <v>INFINITE 8Coleta Agendada7788-70 a 10</v>
      </c>
      <c r="DH260" s="43" t="s">
        <v>110</v>
      </c>
      <c r="DI260" s="70" t="s">
        <v>43</v>
      </c>
      <c r="DJ260" s="25" t="s">
        <v>57</v>
      </c>
      <c r="DK260" s="59" t="s">
        <v>45</v>
      </c>
      <c r="DL260" s="22">
        <v>12.69</v>
      </c>
      <c r="DR260"/>
      <c r="DS260"/>
      <c r="DT260"/>
    </row>
    <row r="261" spans="111:124" ht="15" x14ac:dyDescent="0.25">
      <c r="DG261" s="43" t="str">
        <f t="shared" si="30"/>
        <v>INFINITE 8Coleta Programada4209-90 a 10</v>
      </c>
      <c r="DH261" s="43" t="s">
        <v>110</v>
      </c>
      <c r="DI261" s="71" t="s">
        <v>64</v>
      </c>
      <c r="DJ261" s="68" t="s">
        <v>65</v>
      </c>
      <c r="DK261" s="61" t="s">
        <v>45</v>
      </c>
      <c r="DL261" s="25">
        <v>10.58</v>
      </c>
      <c r="DR261"/>
      <c r="DS261"/>
      <c r="DT261"/>
    </row>
    <row r="262" spans="111:124" ht="15" x14ac:dyDescent="0.25">
      <c r="DG262" s="43" t="str">
        <f t="shared" si="30"/>
        <v>INFINITE 8Coleta Programada4209-9Mais de 10</v>
      </c>
      <c r="DH262" s="43" t="s">
        <v>110</v>
      </c>
      <c r="DI262" s="71" t="s">
        <v>64</v>
      </c>
      <c r="DJ262" s="68" t="s">
        <v>65</v>
      </c>
      <c r="DK262" s="59" t="s">
        <v>52</v>
      </c>
      <c r="DL262" s="22">
        <v>0</v>
      </c>
      <c r="DR262"/>
      <c r="DS262"/>
      <c r="DT262"/>
    </row>
    <row r="263" spans="111:124" ht="15" x14ac:dyDescent="0.25">
      <c r="DG263" s="43" t="str">
        <f t="shared" si="30"/>
        <v>INFINITE 8Coleta no mesmo dia4210-211 a 20</v>
      </c>
      <c r="DH263" s="43" t="s">
        <v>110</v>
      </c>
      <c r="DI263" s="70" t="s">
        <v>71</v>
      </c>
      <c r="DJ263" s="69" t="s">
        <v>72</v>
      </c>
      <c r="DK263" s="61" t="s">
        <v>73</v>
      </c>
      <c r="DL263" s="25" t="s">
        <v>74</v>
      </c>
      <c r="DR263"/>
      <c r="DS263"/>
      <c r="DT263"/>
    </row>
    <row r="264" spans="111:124" ht="15" x14ac:dyDescent="0.25">
      <c r="DG264" s="43" t="str">
        <f t="shared" si="30"/>
        <v>INFINITE 8Coleta no mesmo dia4210-221 a 30</v>
      </c>
      <c r="DH264" s="43" t="s">
        <v>110</v>
      </c>
      <c r="DI264" s="70" t="s">
        <v>71</v>
      </c>
      <c r="DJ264" s="69" t="s">
        <v>72</v>
      </c>
      <c r="DK264" s="59" t="s">
        <v>77</v>
      </c>
      <c r="DL264" s="22" t="s">
        <v>78</v>
      </c>
      <c r="DR264"/>
      <c r="DS264"/>
      <c r="DT264"/>
    </row>
    <row r="265" spans="111:124" ht="15" x14ac:dyDescent="0.25">
      <c r="DG265" s="43" t="str">
        <f t="shared" si="30"/>
        <v>INFINITE 8Coleta no mesmo dia4210-231 a 40</v>
      </c>
      <c r="DH265" s="43" t="s">
        <v>110</v>
      </c>
      <c r="DI265" s="70" t="s">
        <v>71</v>
      </c>
      <c r="DJ265" s="69" t="s">
        <v>72</v>
      </c>
      <c r="DK265" s="61" t="s">
        <v>83</v>
      </c>
      <c r="DL265" s="25" t="s">
        <v>78</v>
      </c>
      <c r="DR265"/>
      <c r="DS265"/>
      <c r="DT265"/>
    </row>
    <row r="266" spans="111:124" ht="15" x14ac:dyDescent="0.25">
      <c r="DG266" s="43" t="str">
        <f t="shared" si="30"/>
        <v>INFINITE 8Coleta no mesmo dia4210-241 a 50</v>
      </c>
      <c r="DH266" s="43" t="s">
        <v>110</v>
      </c>
      <c r="DI266" s="70" t="s">
        <v>71</v>
      </c>
      <c r="DJ266" s="69" t="s">
        <v>72</v>
      </c>
      <c r="DK266" s="59" t="s">
        <v>87</v>
      </c>
      <c r="DL266" s="22" t="s">
        <v>88</v>
      </c>
      <c r="DR266"/>
      <c r="DS266"/>
      <c r="DT266"/>
    </row>
    <row r="267" spans="111:124" ht="15" x14ac:dyDescent="0.25">
      <c r="DG267" s="43" t="str">
        <f t="shared" si="30"/>
        <v>INFINITE 8Coleta no mesmo dia4210-251 a 60</v>
      </c>
      <c r="DH267" s="43" t="s">
        <v>110</v>
      </c>
      <c r="DI267" s="70" t="s">
        <v>71</v>
      </c>
      <c r="DJ267" s="69" t="s">
        <v>72</v>
      </c>
      <c r="DK267" s="61" t="s">
        <v>92</v>
      </c>
      <c r="DL267" s="25" t="s">
        <v>93</v>
      </c>
      <c r="DR267"/>
      <c r="DS267"/>
      <c r="DT267"/>
    </row>
    <row r="268" spans="111:124" ht="15" x14ac:dyDescent="0.25">
      <c r="DG268" s="43" t="str">
        <f t="shared" si="30"/>
        <v>INFINITE 8Coleta no mesmo dia4210-261 a 70</v>
      </c>
      <c r="DH268" s="43" t="s">
        <v>110</v>
      </c>
      <c r="DI268" s="70" t="s">
        <v>71</v>
      </c>
      <c r="DJ268" s="69" t="s">
        <v>72</v>
      </c>
      <c r="DK268" s="59" t="s">
        <v>96</v>
      </c>
      <c r="DL268" s="22" t="s">
        <v>97</v>
      </c>
      <c r="DR268"/>
      <c r="DS268"/>
      <c r="DT268"/>
    </row>
    <row r="269" spans="111:124" ht="15" x14ac:dyDescent="0.25">
      <c r="DG269" s="43" t="str">
        <f t="shared" si="30"/>
        <v>INFINITE 8Coleta no mesmo dia4210-271 a 80</v>
      </c>
      <c r="DH269" s="43" t="s">
        <v>110</v>
      </c>
      <c r="DI269" s="70" t="s">
        <v>71</v>
      </c>
      <c r="DJ269" s="69" t="s">
        <v>72</v>
      </c>
      <c r="DK269" s="61" t="s">
        <v>99</v>
      </c>
      <c r="DL269" s="25" t="s">
        <v>97</v>
      </c>
      <c r="DR269"/>
      <c r="DS269"/>
      <c r="DT269"/>
    </row>
    <row r="270" spans="111:124" ht="15" x14ac:dyDescent="0.25">
      <c r="DG270" s="43" t="str">
        <f t="shared" si="30"/>
        <v>INFINITE 8Coleta no mesmo dia4210-281 a 90</v>
      </c>
      <c r="DH270" s="43" t="s">
        <v>110</v>
      </c>
      <c r="DI270" s="70" t="s">
        <v>71</v>
      </c>
      <c r="DJ270" s="69" t="s">
        <v>72</v>
      </c>
      <c r="DK270" s="59" t="s">
        <v>102</v>
      </c>
      <c r="DL270" s="22" t="s">
        <v>103</v>
      </c>
      <c r="DR270"/>
      <c r="DS270"/>
      <c r="DT270"/>
    </row>
    <row r="271" spans="111:124" ht="15" x14ac:dyDescent="0.25">
      <c r="DG271" s="43" t="str">
        <f t="shared" si="30"/>
        <v>INFINITE 8Coleta no mesmo dia4210-291 a 100</v>
      </c>
      <c r="DH271" s="43" t="s">
        <v>110</v>
      </c>
      <c r="DI271" s="70" t="s">
        <v>71</v>
      </c>
      <c r="DJ271" s="69" t="s">
        <v>72</v>
      </c>
      <c r="DK271" s="61" t="s">
        <v>105</v>
      </c>
      <c r="DL271" s="25" t="s">
        <v>106</v>
      </c>
      <c r="DR271"/>
      <c r="DS271"/>
      <c r="DT271"/>
    </row>
    <row r="272" spans="111:124" ht="15" x14ac:dyDescent="0.25">
      <c r="DG272" s="43" t="str">
        <f t="shared" si="30"/>
        <v>INFINITE 8Coleta no mesmo dia4210-2Mais de 100</v>
      </c>
      <c r="DH272" s="43" t="s">
        <v>110</v>
      </c>
      <c r="DI272" s="70" t="s">
        <v>71</v>
      </c>
      <c r="DJ272" s="69" t="s">
        <v>72</v>
      </c>
      <c r="DK272" s="59" t="s">
        <v>108</v>
      </c>
      <c r="DL272" s="22" t="s">
        <v>109</v>
      </c>
      <c r="DR272"/>
      <c r="DS272"/>
      <c r="DT272"/>
    </row>
    <row r="273" spans="111:124" ht="15" x14ac:dyDescent="0.25">
      <c r="DG273" s="43" t="str">
        <f t="shared" si="30"/>
        <v>INFINITE 8Coleta no mesmo dia7790-9Unitizador</v>
      </c>
      <c r="DH273" s="43" t="s">
        <v>110</v>
      </c>
      <c r="DI273" s="70" t="s">
        <v>71</v>
      </c>
      <c r="DJ273" s="22" t="s">
        <v>111</v>
      </c>
      <c r="DK273" s="61" t="s">
        <v>112</v>
      </c>
      <c r="DL273" s="25" t="s">
        <v>113</v>
      </c>
      <c r="DR273"/>
      <c r="DS273"/>
      <c r="DT273"/>
    </row>
    <row r="274" spans="111:124" ht="25.5" x14ac:dyDescent="0.25">
      <c r="DI274" s="28" t="s">
        <v>34</v>
      </c>
      <c r="DJ274" s="28" t="s">
        <v>35</v>
      </c>
      <c r="DK274" s="29" t="s">
        <v>36</v>
      </c>
      <c r="DL274" s="30" t="s">
        <v>37</v>
      </c>
    </row>
    <row r="275" spans="111:124" x14ac:dyDescent="0.25">
      <c r="DG275" s="43" t="str">
        <f>CONCATENATE(DH275,DI275,DJ275,DK275)</f>
        <v>CLUBE CORREIOSColeta Agendada7789-50 a 10</v>
      </c>
      <c r="DH275" s="43" t="s">
        <v>9</v>
      </c>
      <c r="DI275" s="70" t="s">
        <v>43</v>
      </c>
      <c r="DJ275" s="68" t="s">
        <v>44</v>
      </c>
      <c r="DK275" s="59" t="s">
        <v>45</v>
      </c>
      <c r="DL275" s="22">
        <v>12.69</v>
      </c>
    </row>
    <row r="276" spans="111:124" x14ac:dyDescent="0.25">
      <c r="DG276" s="43" t="str">
        <f t="shared" ref="DG276:DG290" si="31">CONCATENATE(DH276,DI276,DJ276,DK276)</f>
        <v>CLUBE CORREIOSColeta Agendada7789-5Mais de 10</v>
      </c>
      <c r="DH276" s="43" t="s">
        <v>9</v>
      </c>
      <c r="DI276" s="70" t="s">
        <v>43</v>
      </c>
      <c r="DJ276" s="68" t="s">
        <v>44</v>
      </c>
      <c r="DK276" s="61" t="s">
        <v>52</v>
      </c>
      <c r="DL276" s="22">
        <v>0</v>
      </c>
    </row>
    <row r="277" spans="111:124" x14ac:dyDescent="0.25">
      <c r="DG277" s="43" t="str">
        <f t="shared" si="31"/>
        <v>CLUBE CORREIOSColeta Agendada7788-70 a 10</v>
      </c>
      <c r="DH277" s="43" t="s">
        <v>9</v>
      </c>
      <c r="DI277" s="70" t="s">
        <v>43</v>
      </c>
      <c r="DJ277" s="25" t="s">
        <v>57</v>
      </c>
      <c r="DK277" s="59" t="s">
        <v>45</v>
      </c>
      <c r="DL277" s="22">
        <v>12.69</v>
      </c>
    </row>
    <row r="278" spans="111:124" x14ac:dyDescent="0.25">
      <c r="DG278" s="43" t="str">
        <f t="shared" si="31"/>
        <v>CLUBE CORREIOSColeta Programada4209-90 a 10</v>
      </c>
      <c r="DH278" s="43" t="s">
        <v>9</v>
      </c>
      <c r="DI278" s="71" t="s">
        <v>64</v>
      </c>
      <c r="DJ278" s="68" t="s">
        <v>65</v>
      </c>
      <c r="DK278" s="61" t="s">
        <v>45</v>
      </c>
      <c r="DL278" s="25">
        <v>10.58</v>
      </c>
    </row>
    <row r="279" spans="111:124" x14ac:dyDescent="0.25">
      <c r="DG279" s="43" t="str">
        <f t="shared" si="31"/>
        <v>CLUBE CORREIOSColeta Programada4209-9Mais de 10</v>
      </c>
      <c r="DH279" s="43" t="s">
        <v>9</v>
      </c>
      <c r="DI279" s="71" t="s">
        <v>64</v>
      </c>
      <c r="DJ279" s="68" t="s">
        <v>65</v>
      </c>
      <c r="DK279" s="59" t="s">
        <v>52</v>
      </c>
      <c r="DL279" s="22">
        <v>0</v>
      </c>
    </row>
    <row r="280" spans="111:124" x14ac:dyDescent="0.25">
      <c r="DG280" s="43" t="str">
        <f t="shared" si="31"/>
        <v>CLUBE CORREIOSColeta no mesmo dia4210-211 a 20</v>
      </c>
      <c r="DH280" s="43" t="s">
        <v>9</v>
      </c>
      <c r="DI280" s="70" t="s">
        <v>71</v>
      </c>
      <c r="DJ280" s="69" t="s">
        <v>72</v>
      </c>
      <c r="DK280" s="61" t="s">
        <v>73</v>
      </c>
      <c r="DL280" s="25" t="s">
        <v>74</v>
      </c>
    </row>
    <row r="281" spans="111:124" x14ac:dyDescent="0.25">
      <c r="DG281" s="43" t="str">
        <f t="shared" si="31"/>
        <v>CLUBE CORREIOSColeta no mesmo dia4210-221 a 30</v>
      </c>
      <c r="DH281" s="43" t="s">
        <v>9</v>
      </c>
      <c r="DI281" s="70" t="s">
        <v>71</v>
      </c>
      <c r="DJ281" s="69" t="s">
        <v>72</v>
      </c>
      <c r="DK281" s="59" t="s">
        <v>77</v>
      </c>
      <c r="DL281" s="22" t="s">
        <v>78</v>
      </c>
    </row>
    <row r="282" spans="111:124" x14ac:dyDescent="0.25">
      <c r="DG282" s="43" t="str">
        <f t="shared" si="31"/>
        <v>CLUBE CORREIOSColeta no mesmo dia4210-231 a 40</v>
      </c>
      <c r="DH282" s="43" t="s">
        <v>9</v>
      </c>
      <c r="DI282" s="70" t="s">
        <v>71</v>
      </c>
      <c r="DJ282" s="69" t="s">
        <v>72</v>
      </c>
      <c r="DK282" s="61" t="s">
        <v>83</v>
      </c>
      <c r="DL282" s="25" t="s">
        <v>78</v>
      </c>
    </row>
    <row r="283" spans="111:124" x14ac:dyDescent="0.25">
      <c r="DG283" s="43" t="str">
        <f t="shared" si="31"/>
        <v>CLUBE CORREIOSColeta no mesmo dia4210-241 a 50</v>
      </c>
      <c r="DH283" s="43" t="s">
        <v>9</v>
      </c>
      <c r="DI283" s="70" t="s">
        <v>71</v>
      </c>
      <c r="DJ283" s="69" t="s">
        <v>72</v>
      </c>
      <c r="DK283" s="59" t="s">
        <v>87</v>
      </c>
      <c r="DL283" s="22" t="s">
        <v>88</v>
      </c>
    </row>
    <row r="284" spans="111:124" x14ac:dyDescent="0.25">
      <c r="DG284" s="43" t="str">
        <f t="shared" si="31"/>
        <v>CLUBE CORREIOSColeta no mesmo dia4210-251 a 60</v>
      </c>
      <c r="DH284" s="43" t="s">
        <v>9</v>
      </c>
      <c r="DI284" s="70" t="s">
        <v>71</v>
      </c>
      <c r="DJ284" s="69" t="s">
        <v>72</v>
      </c>
      <c r="DK284" s="61" t="s">
        <v>92</v>
      </c>
      <c r="DL284" s="25" t="s">
        <v>93</v>
      </c>
    </row>
    <row r="285" spans="111:124" x14ac:dyDescent="0.25">
      <c r="DG285" s="43" t="str">
        <f t="shared" si="31"/>
        <v>CLUBE CORREIOSColeta no mesmo dia4210-261 a 70</v>
      </c>
      <c r="DH285" s="43" t="s">
        <v>9</v>
      </c>
      <c r="DI285" s="70" t="s">
        <v>71</v>
      </c>
      <c r="DJ285" s="69" t="s">
        <v>72</v>
      </c>
      <c r="DK285" s="59" t="s">
        <v>96</v>
      </c>
      <c r="DL285" s="22" t="s">
        <v>97</v>
      </c>
    </row>
    <row r="286" spans="111:124" x14ac:dyDescent="0.25">
      <c r="DG286" s="43" t="str">
        <f t="shared" si="31"/>
        <v>CLUBE CORREIOSColeta no mesmo dia4210-271 a 80</v>
      </c>
      <c r="DH286" s="43" t="s">
        <v>9</v>
      </c>
      <c r="DI286" s="70" t="s">
        <v>71</v>
      </c>
      <c r="DJ286" s="69" t="s">
        <v>72</v>
      </c>
      <c r="DK286" s="61" t="s">
        <v>99</v>
      </c>
      <c r="DL286" s="25" t="s">
        <v>97</v>
      </c>
    </row>
    <row r="287" spans="111:124" x14ac:dyDescent="0.25">
      <c r="DG287" s="43" t="str">
        <f t="shared" si="31"/>
        <v>CLUBE CORREIOSColeta no mesmo dia4210-281 a 90</v>
      </c>
      <c r="DH287" s="43" t="s">
        <v>9</v>
      </c>
      <c r="DI287" s="70" t="s">
        <v>71</v>
      </c>
      <c r="DJ287" s="69" t="s">
        <v>72</v>
      </c>
      <c r="DK287" s="59" t="s">
        <v>102</v>
      </c>
      <c r="DL287" s="22" t="s">
        <v>103</v>
      </c>
    </row>
    <row r="288" spans="111:124" x14ac:dyDescent="0.25">
      <c r="DG288" s="43" t="str">
        <f t="shared" si="31"/>
        <v>CLUBE CORREIOSColeta no mesmo dia4210-291 a 100</v>
      </c>
      <c r="DH288" s="43" t="s">
        <v>9</v>
      </c>
      <c r="DI288" s="70" t="s">
        <v>71</v>
      </c>
      <c r="DJ288" s="69" t="s">
        <v>72</v>
      </c>
      <c r="DK288" s="61" t="s">
        <v>105</v>
      </c>
      <c r="DL288" s="25" t="s">
        <v>106</v>
      </c>
    </row>
    <row r="289" spans="111:116" x14ac:dyDescent="0.25">
      <c r="DG289" s="43" t="str">
        <f t="shared" si="31"/>
        <v>CLUBE CORREIOSColeta no mesmo dia4210-2Mais de 100</v>
      </c>
      <c r="DH289" s="43" t="s">
        <v>9</v>
      </c>
      <c r="DI289" s="70" t="s">
        <v>71</v>
      </c>
      <c r="DJ289" s="69" t="s">
        <v>72</v>
      </c>
      <c r="DK289" s="59" t="s">
        <v>108</v>
      </c>
      <c r="DL289" s="22" t="s">
        <v>109</v>
      </c>
    </row>
    <row r="290" spans="111:116" x14ac:dyDescent="0.25">
      <c r="DG290" s="43" t="str">
        <f t="shared" si="31"/>
        <v>CLUBE CORREIOSColeta no mesmo dia7790-9Unitizador</v>
      </c>
      <c r="DH290" s="43" t="s">
        <v>9</v>
      </c>
      <c r="DI290" s="70" t="s">
        <v>71</v>
      </c>
      <c r="DJ290" s="22" t="s">
        <v>111</v>
      </c>
      <c r="DK290" s="61" t="s">
        <v>112</v>
      </c>
      <c r="DL290" s="25" t="s">
        <v>113</v>
      </c>
    </row>
  </sheetData>
  <sheetProtection algorithmName="SHA-512" hashValue="L3Vly+OLpZ9dyeGVAsXeqTTeMmfnxZ7TMa2NdPasVYH4UgAc4rEiWDhSSM35zWNaEL2v5S7+tU7MsYfvFjJuKQ==" saltValue="3sLZiYGcLifjJqD/gcvjxQ==" spinCount="100000" sheet="1" objects="1" scenarios="1" selectLockedCells="1" selectUnlockedCells="1"/>
  <mergeCells count="10">
    <mergeCell ref="DG1:DP1"/>
    <mergeCell ref="DR1:EJ1"/>
    <mergeCell ref="EL1:EZ1"/>
    <mergeCell ref="DN3:DN4"/>
    <mergeCell ref="D1:Z1"/>
    <mergeCell ref="AB1:AT1"/>
    <mergeCell ref="AV1:BN1"/>
    <mergeCell ref="BP1:CL1"/>
    <mergeCell ref="CN1:CX1"/>
    <mergeCell ref="CZ1:DE1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5">
    <tabColor theme="4"/>
  </sheetPr>
  <dimension ref="B6:W32"/>
  <sheetViews>
    <sheetView showGridLines="0" workbookViewId="0">
      <selection activeCell="D7" sqref="D7:E7"/>
    </sheetView>
  </sheetViews>
  <sheetFormatPr defaultRowHeight="12.75" x14ac:dyDescent="0.25"/>
  <cols>
    <col min="1" max="1" width="9.140625" style="3"/>
    <col min="2" max="2" width="15.140625" style="1" customWidth="1"/>
    <col min="3" max="3" width="15.28515625" style="1" customWidth="1"/>
    <col min="4" max="4" width="12.42578125" style="1" customWidth="1"/>
    <col min="5" max="17" width="9.28515625" style="1" customWidth="1"/>
    <col min="18" max="18" width="10" style="1" customWidth="1"/>
    <col min="19" max="19" width="1.7109375" style="2" customWidth="1"/>
    <col min="20" max="230" width="9.140625" style="3"/>
    <col min="231" max="231" width="13.7109375" style="3" bestFit="1" customWidth="1"/>
    <col min="232" max="251" width="8.28515625" style="3" customWidth="1"/>
    <col min="252" max="252" width="1.7109375" style="3" customWidth="1"/>
    <col min="253" max="486" width="9.140625" style="3"/>
    <col min="487" max="487" width="13.7109375" style="3" bestFit="1" customWidth="1"/>
    <col min="488" max="507" width="8.28515625" style="3" customWidth="1"/>
    <col min="508" max="508" width="1.7109375" style="3" customWidth="1"/>
    <col min="509" max="742" width="9.140625" style="3"/>
    <col min="743" max="743" width="13.7109375" style="3" bestFit="1" customWidth="1"/>
    <col min="744" max="763" width="8.28515625" style="3" customWidth="1"/>
    <col min="764" max="764" width="1.7109375" style="3" customWidth="1"/>
    <col min="765" max="998" width="9.140625" style="3"/>
    <col min="999" max="999" width="13.7109375" style="3" bestFit="1" customWidth="1"/>
    <col min="1000" max="1019" width="8.28515625" style="3" customWidth="1"/>
    <col min="1020" max="1020" width="1.7109375" style="3" customWidth="1"/>
    <col min="1021" max="1254" width="9.140625" style="3"/>
    <col min="1255" max="1255" width="13.7109375" style="3" bestFit="1" customWidth="1"/>
    <col min="1256" max="1275" width="8.28515625" style="3" customWidth="1"/>
    <col min="1276" max="1276" width="1.7109375" style="3" customWidth="1"/>
    <col min="1277" max="1510" width="9.140625" style="3"/>
    <col min="1511" max="1511" width="13.7109375" style="3" bestFit="1" customWidth="1"/>
    <col min="1512" max="1531" width="8.28515625" style="3" customWidth="1"/>
    <col min="1532" max="1532" width="1.7109375" style="3" customWidth="1"/>
    <col min="1533" max="1766" width="9.140625" style="3"/>
    <col min="1767" max="1767" width="13.7109375" style="3" bestFit="1" customWidth="1"/>
    <col min="1768" max="1787" width="8.28515625" style="3" customWidth="1"/>
    <col min="1788" max="1788" width="1.7109375" style="3" customWidth="1"/>
    <col min="1789" max="2022" width="9.140625" style="3"/>
    <col min="2023" max="2023" width="13.7109375" style="3" bestFit="1" customWidth="1"/>
    <col min="2024" max="2043" width="8.28515625" style="3" customWidth="1"/>
    <col min="2044" max="2044" width="1.7109375" style="3" customWidth="1"/>
    <col min="2045" max="2278" width="9.140625" style="3"/>
    <col min="2279" max="2279" width="13.7109375" style="3" bestFit="1" customWidth="1"/>
    <col min="2280" max="2299" width="8.28515625" style="3" customWidth="1"/>
    <col min="2300" max="2300" width="1.7109375" style="3" customWidth="1"/>
    <col min="2301" max="2534" width="9.140625" style="3"/>
    <col min="2535" max="2535" width="13.7109375" style="3" bestFit="1" customWidth="1"/>
    <col min="2536" max="2555" width="8.28515625" style="3" customWidth="1"/>
    <col min="2556" max="2556" width="1.7109375" style="3" customWidth="1"/>
    <col min="2557" max="2790" width="9.140625" style="3"/>
    <col min="2791" max="2791" width="13.7109375" style="3" bestFit="1" customWidth="1"/>
    <col min="2792" max="2811" width="8.28515625" style="3" customWidth="1"/>
    <col min="2812" max="2812" width="1.7109375" style="3" customWidth="1"/>
    <col min="2813" max="3046" width="9.140625" style="3"/>
    <col min="3047" max="3047" width="13.7109375" style="3" bestFit="1" customWidth="1"/>
    <col min="3048" max="3067" width="8.28515625" style="3" customWidth="1"/>
    <col min="3068" max="3068" width="1.7109375" style="3" customWidth="1"/>
    <col min="3069" max="3302" width="9.140625" style="3"/>
    <col min="3303" max="3303" width="13.7109375" style="3" bestFit="1" customWidth="1"/>
    <col min="3304" max="3323" width="8.28515625" style="3" customWidth="1"/>
    <col min="3324" max="3324" width="1.7109375" style="3" customWidth="1"/>
    <col min="3325" max="3558" width="9.140625" style="3"/>
    <col min="3559" max="3559" width="13.7109375" style="3" bestFit="1" customWidth="1"/>
    <col min="3560" max="3579" width="8.28515625" style="3" customWidth="1"/>
    <col min="3580" max="3580" width="1.7109375" style="3" customWidth="1"/>
    <col min="3581" max="3814" width="9.140625" style="3"/>
    <col min="3815" max="3815" width="13.7109375" style="3" bestFit="1" customWidth="1"/>
    <col min="3816" max="3835" width="8.28515625" style="3" customWidth="1"/>
    <col min="3836" max="3836" width="1.7109375" style="3" customWidth="1"/>
    <col min="3837" max="4070" width="9.140625" style="3"/>
    <col min="4071" max="4071" width="13.7109375" style="3" bestFit="1" customWidth="1"/>
    <col min="4072" max="4091" width="8.28515625" style="3" customWidth="1"/>
    <col min="4092" max="4092" width="1.7109375" style="3" customWidth="1"/>
    <col min="4093" max="4326" width="9.140625" style="3"/>
    <col min="4327" max="4327" width="13.7109375" style="3" bestFit="1" customWidth="1"/>
    <col min="4328" max="4347" width="8.28515625" style="3" customWidth="1"/>
    <col min="4348" max="4348" width="1.7109375" style="3" customWidth="1"/>
    <col min="4349" max="4582" width="9.140625" style="3"/>
    <col min="4583" max="4583" width="13.7109375" style="3" bestFit="1" customWidth="1"/>
    <col min="4584" max="4603" width="8.28515625" style="3" customWidth="1"/>
    <col min="4604" max="4604" width="1.7109375" style="3" customWidth="1"/>
    <col min="4605" max="4838" width="9.140625" style="3"/>
    <col min="4839" max="4839" width="13.7109375" style="3" bestFit="1" customWidth="1"/>
    <col min="4840" max="4859" width="8.28515625" style="3" customWidth="1"/>
    <col min="4860" max="4860" width="1.7109375" style="3" customWidth="1"/>
    <col min="4861" max="5094" width="9.140625" style="3"/>
    <col min="5095" max="5095" width="13.7109375" style="3" bestFit="1" customWidth="1"/>
    <col min="5096" max="5115" width="8.28515625" style="3" customWidth="1"/>
    <col min="5116" max="5116" width="1.7109375" style="3" customWidth="1"/>
    <col min="5117" max="5350" width="9.140625" style="3"/>
    <col min="5351" max="5351" width="13.7109375" style="3" bestFit="1" customWidth="1"/>
    <col min="5352" max="5371" width="8.28515625" style="3" customWidth="1"/>
    <col min="5372" max="5372" width="1.7109375" style="3" customWidth="1"/>
    <col min="5373" max="5606" width="9.140625" style="3"/>
    <col min="5607" max="5607" width="13.7109375" style="3" bestFit="1" customWidth="1"/>
    <col min="5608" max="5627" width="8.28515625" style="3" customWidth="1"/>
    <col min="5628" max="5628" width="1.7109375" style="3" customWidth="1"/>
    <col min="5629" max="5862" width="9.140625" style="3"/>
    <col min="5863" max="5863" width="13.7109375" style="3" bestFit="1" customWidth="1"/>
    <col min="5864" max="5883" width="8.28515625" style="3" customWidth="1"/>
    <col min="5884" max="5884" width="1.7109375" style="3" customWidth="1"/>
    <col min="5885" max="6118" width="9.140625" style="3"/>
    <col min="6119" max="6119" width="13.7109375" style="3" bestFit="1" customWidth="1"/>
    <col min="6120" max="6139" width="8.28515625" style="3" customWidth="1"/>
    <col min="6140" max="6140" width="1.7109375" style="3" customWidth="1"/>
    <col min="6141" max="6374" width="9.140625" style="3"/>
    <col min="6375" max="6375" width="13.7109375" style="3" bestFit="1" customWidth="1"/>
    <col min="6376" max="6395" width="8.28515625" style="3" customWidth="1"/>
    <col min="6396" max="6396" width="1.7109375" style="3" customWidth="1"/>
    <col min="6397" max="6630" width="9.140625" style="3"/>
    <col min="6631" max="6631" width="13.7109375" style="3" bestFit="1" customWidth="1"/>
    <col min="6632" max="6651" width="8.28515625" style="3" customWidth="1"/>
    <col min="6652" max="6652" width="1.7109375" style="3" customWidth="1"/>
    <col min="6653" max="6886" width="9.140625" style="3"/>
    <col min="6887" max="6887" width="13.7109375" style="3" bestFit="1" customWidth="1"/>
    <col min="6888" max="6907" width="8.28515625" style="3" customWidth="1"/>
    <col min="6908" max="6908" width="1.7109375" style="3" customWidth="1"/>
    <col min="6909" max="7142" width="9.140625" style="3"/>
    <col min="7143" max="7143" width="13.7109375" style="3" bestFit="1" customWidth="1"/>
    <col min="7144" max="7163" width="8.28515625" style="3" customWidth="1"/>
    <col min="7164" max="7164" width="1.7109375" style="3" customWidth="1"/>
    <col min="7165" max="7398" width="9.140625" style="3"/>
    <col min="7399" max="7399" width="13.7109375" style="3" bestFit="1" customWidth="1"/>
    <col min="7400" max="7419" width="8.28515625" style="3" customWidth="1"/>
    <col min="7420" max="7420" width="1.7109375" style="3" customWidth="1"/>
    <col min="7421" max="7654" width="9.140625" style="3"/>
    <col min="7655" max="7655" width="13.7109375" style="3" bestFit="1" customWidth="1"/>
    <col min="7656" max="7675" width="8.28515625" style="3" customWidth="1"/>
    <col min="7676" max="7676" width="1.7109375" style="3" customWidth="1"/>
    <col min="7677" max="7910" width="9.140625" style="3"/>
    <col min="7911" max="7911" width="13.7109375" style="3" bestFit="1" customWidth="1"/>
    <col min="7912" max="7931" width="8.28515625" style="3" customWidth="1"/>
    <col min="7932" max="7932" width="1.7109375" style="3" customWidth="1"/>
    <col min="7933" max="8166" width="9.140625" style="3"/>
    <col min="8167" max="8167" width="13.7109375" style="3" bestFit="1" customWidth="1"/>
    <col min="8168" max="8187" width="8.28515625" style="3" customWidth="1"/>
    <col min="8188" max="8188" width="1.7109375" style="3" customWidth="1"/>
    <col min="8189" max="8422" width="9.140625" style="3"/>
    <col min="8423" max="8423" width="13.7109375" style="3" bestFit="1" customWidth="1"/>
    <col min="8424" max="8443" width="8.28515625" style="3" customWidth="1"/>
    <col min="8444" max="8444" width="1.7109375" style="3" customWidth="1"/>
    <col min="8445" max="8678" width="9.140625" style="3"/>
    <col min="8679" max="8679" width="13.7109375" style="3" bestFit="1" customWidth="1"/>
    <col min="8680" max="8699" width="8.28515625" style="3" customWidth="1"/>
    <col min="8700" max="8700" width="1.7109375" style="3" customWidth="1"/>
    <col min="8701" max="8934" width="9.140625" style="3"/>
    <col min="8935" max="8935" width="13.7109375" style="3" bestFit="1" customWidth="1"/>
    <col min="8936" max="8955" width="8.28515625" style="3" customWidth="1"/>
    <col min="8956" max="8956" width="1.7109375" style="3" customWidth="1"/>
    <col min="8957" max="9190" width="9.140625" style="3"/>
    <col min="9191" max="9191" width="13.7109375" style="3" bestFit="1" customWidth="1"/>
    <col min="9192" max="9211" width="8.28515625" style="3" customWidth="1"/>
    <col min="9212" max="9212" width="1.7109375" style="3" customWidth="1"/>
    <col min="9213" max="9446" width="9.140625" style="3"/>
    <col min="9447" max="9447" width="13.7109375" style="3" bestFit="1" customWidth="1"/>
    <col min="9448" max="9467" width="8.28515625" style="3" customWidth="1"/>
    <col min="9468" max="9468" width="1.7109375" style="3" customWidth="1"/>
    <col min="9469" max="9702" width="9.140625" style="3"/>
    <col min="9703" max="9703" width="13.7109375" style="3" bestFit="1" customWidth="1"/>
    <col min="9704" max="9723" width="8.28515625" style="3" customWidth="1"/>
    <col min="9724" max="9724" width="1.7109375" style="3" customWidth="1"/>
    <col min="9725" max="9958" width="9.140625" style="3"/>
    <col min="9959" max="9959" width="13.7109375" style="3" bestFit="1" customWidth="1"/>
    <col min="9960" max="9979" width="8.28515625" style="3" customWidth="1"/>
    <col min="9980" max="9980" width="1.7109375" style="3" customWidth="1"/>
    <col min="9981" max="10214" width="9.140625" style="3"/>
    <col min="10215" max="10215" width="13.7109375" style="3" bestFit="1" customWidth="1"/>
    <col min="10216" max="10235" width="8.28515625" style="3" customWidth="1"/>
    <col min="10236" max="10236" width="1.7109375" style="3" customWidth="1"/>
    <col min="10237" max="10470" width="9.140625" style="3"/>
    <col min="10471" max="10471" width="13.7109375" style="3" bestFit="1" customWidth="1"/>
    <col min="10472" max="10491" width="8.28515625" style="3" customWidth="1"/>
    <col min="10492" max="10492" width="1.7109375" style="3" customWidth="1"/>
    <col min="10493" max="10726" width="9.140625" style="3"/>
    <col min="10727" max="10727" width="13.7109375" style="3" bestFit="1" customWidth="1"/>
    <col min="10728" max="10747" width="8.28515625" style="3" customWidth="1"/>
    <col min="10748" max="10748" width="1.7109375" style="3" customWidth="1"/>
    <col min="10749" max="10982" width="9.140625" style="3"/>
    <col min="10983" max="10983" width="13.7109375" style="3" bestFit="1" customWidth="1"/>
    <col min="10984" max="11003" width="8.28515625" style="3" customWidth="1"/>
    <col min="11004" max="11004" width="1.7109375" style="3" customWidth="1"/>
    <col min="11005" max="11238" width="9.140625" style="3"/>
    <col min="11239" max="11239" width="13.7109375" style="3" bestFit="1" customWidth="1"/>
    <col min="11240" max="11259" width="8.28515625" style="3" customWidth="1"/>
    <col min="11260" max="11260" width="1.7109375" style="3" customWidth="1"/>
    <col min="11261" max="11494" width="9.140625" style="3"/>
    <col min="11495" max="11495" width="13.7109375" style="3" bestFit="1" customWidth="1"/>
    <col min="11496" max="11515" width="8.28515625" style="3" customWidth="1"/>
    <col min="11516" max="11516" width="1.7109375" style="3" customWidth="1"/>
    <col min="11517" max="11750" width="9.140625" style="3"/>
    <col min="11751" max="11751" width="13.7109375" style="3" bestFit="1" customWidth="1"/>
    <col min="11752" max="11771" width="8.28515625" style="3" customWidth="1"/>
    <col min="11772" max="11772" width="1.7109375" style="3" customWidth="1"/>
    <col min="11773" max="12006" width="9.140625" style="3"/>
    <col min="12007" max="12007" width="13.7109375" style="3" bestFit="1" customWidth="1"/>
    <col min="12008" max="12027" width="8.28515625" style="3" customWidth="1"/>
    <col min="12028" max="12028" width="1.7109375" style="3" customWidth="1"/>
    <col min="12029" max="12262" width="9.140625" style="3"/>
    <col min="12263" max="12263" width="13.7109375" style="3" bestFit="1" customWidth="1"/>
    <col min="12264" max="12283" width="8.28515625" style="3" customWidth="1"/>
    <col min="12284" max="12284" width="1.7109375" style="3" customWidth="1"/>
    <col min="12285" max="12518" width="9.140625" style="3"/>
    <col min="12519" max="12519" width="13.7109375" style="3" bestFit="1" customWidth="1"/>
    <col min="12520" max="12539" width="8.28515625" style="3" customWidth="1"/>
    <col min="12540" max="12540" width="1.7109375" style="3" customWidth="1"/>
    <col min="12541" max="12774" width="9.140625" style="3"/>
    <col min="12775" max="12775" width="13.7109375" style="3" bestFit="1" customWidth="1"/>
    <col min="12776" max="12795" width="8.28515625" style="3" customWidth="1"/>
    <col min="12796" max="12796" width="1.7109375" style="3" customWidth="1"/>
    <col min="12797" max="13030" width="9.140625" style="3"/>
    <col min="13031" max="13031" width="13.7109375" style="3" bestFit="1" customWidth="1"/>
    <col min="13032" max="13051" width="8.28515625" style="3" customWidth="1"/>
    <col min="13052" max="13052" width="1.7109375" style="3" customWidth="1"/>
    <col min="13053" max="13286" width="9.140625" style="3"/>
    <col min="13287" max="13287" width="13.7109375" style="3" bestFit="1" customWidth="1"/>
    <col min="13288" max="13307" width="8.28515625" style="3" customWidth="1"/>
    <col min="13308" max="13308" width="1.7109375" style="3" customWidth="1"/>
    <col min="13309" max="13542" width="9.140625" style="3"/>
    <col min="13543" max="13543" width="13.7109375" style="3" bestFit="1" customWidth="1"/>
    <col min="13544" max="13563" width="8.28515625" style="3" customWidth="1"/>
    <col min="13564" max="13564" width="1.7109375" style="3" customWidth="1"/>
    <col min="13565" max="13798" width="9.140625" style="3"/>
    <col min="13799" max="13799" width="13.7109375" style="3" bestFit="1" customWidth="1"/>
    <col min="13800" max="13819" width="8.28515625" style="3" customWidth="1"/>
    <col min="13820" max="13820" width="1.7109375" style="3" customWidth="1"/>
    <col min="13821" max="14054" width="9.140625" style="3"/>
    <col min="14055" max="14055" width="13.7109375" style="3" bestFit="1" customWidth="1"/>
    <col min="14056" max="14075" width="8.28515625" style="3" customWidth="1"/>
    <col min="14076" max="14076" width="1.7109375" style="3" customWidth="1"/>
    <col min="14077" max="14310" width="9.140625" style="3"/>
    <col min="14311" max="14311" width="13.7109375" style="3" bestFit="1" customWidth="1"/>
    <col min="14312" max="14331" width="8.28515625" style="3" customWidth="1"/>
    <col min="14332" max="14332" width="1.7109375" style="3" customWidth="1"/>
    <col min="14333" max="14566" width="9.140625" style="3"/>
    <col min="14567" max="14567" width="13.7109375" style="3" bestFit="1" customWidth="1"/>
    <col min="14568" max="14587" width="8.28515625" style="3" customWidth="1"/>
    <col min="14588" max="14588" width="1.7109375" style="3" customWidth="1"/>
    <col min="14589" max="14822" width="9.140625" style="3"/>
    <col min="14823" max="14823" width="13.7109375" style="3" bestFit="1" customWidth="1"/>
    <col min="14824" max="14843" width="8.28515625" style="3" customWidth="1"/>
    <col min="14844" max="14844" width="1.7109375" style="3" customWidth="1"/>
    <col min="14845" max="15078" width="9.140625" style="3"/>
    <col min="15079" max="15079" width="13.7109375" style="3" bestFit="1" customWidth="1"/>
    <col min="15080" max="15099" width="8.28515625" style="3" customWidth="1"/>
    <col min="15100" max="15100" width="1.7109375" style="3" customWidth="1"/>
    <col min="15101" max="15334" width="9.140625" style="3"/>
    <col min="15335" max="15335" width="13.7109375" style="3" bestFit="1" customWidth="1"/>
    <col min="15336" max="15355" width="8.28515625" style="3" customWidth="1"/>
    <col min="15356" max="15356" width="1.7109375" style="3" customWidth="1"/>
    <col min="15357" max="15590" width="9.140625" style="3"/>
    <col min="15591" max="15591" width="13.7109375" style="3" bestFit="1" customWidth="1"/>
    <col min="15592" max="15611" width="8.28515625" style="3" customWidth="1"/>
    <col min="15612" max="15612" width="1.7109375" style="3" customWidth="1"/>
    <col min="15613" max="15846" width="9.140625" style="3"/>
    <col min="15847" max="15847" width="13.7109375" style="3" bestFit="1" customWidth="1"/>
    <col min="15848" max="15867" width="8.28515625" style="3" customWidth="1"/>
    <col min="15868" max="15868" width="1.7109375" style="3" customWidth="1"/>
    <col min="15869" max="16102" width="9.140625" style="3"/>
    <col min="16103" max="16103" width="13.7109375" style="3" bestFit="1" customWidth="1"/>
    <col min="16104" max="16123" width="8.28515625" style="3" customWidth="1"/>
    <col min="16124" max="16124" width="1.7109375" style="3" customWidth="1"/>
    <col min="16125" max="16381" width="9.140625" style="3"/>
    <col min="16382" max="16384" width="8.85546875" style="3" customWidth="1"/>
  </cols>
  <sheetData>
    <row r="6" spans="2:23" s="17" customForma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2:23" s="17" customFormat="1" ht="18.75" customHeight="1" x14ac:dyDescent="0.25">
      <c r="B7" s="16"/>
      <c r="C7" s="27" t="s">
        <v>134</v>
      </c>
      <c r="D7" s="284" t="s">
        <v>61</v>
      </c>
      <c r="E7" s="284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2:23" s="17" customFormat="1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2:23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23" ht="15" customHeight="1" x14ac:dyDescent="0.25">
      <c r="B10" s="287" t="s">
        <v>157</v>
      </c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287"/>
      <c r="P10" s="287"/>
      <c r="Q10" s="287"/>
      <c r="R10" s="287"/>
    </row>
    <row r="11" spans="2:23" ht="18" customHeight="1" x14ac:dyDescent="0.25">
      <c r="B11" s="280" t="str">
        <f>CONCATENATE("PACOTE ",$D$7)</f>
        <v>PACOTE PLATINUM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</row>
    <row r="12" spans="2:23" ht="14.25" x14ac:dyDescent="0.2"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4"/>
    </row>
    <row r="13" spans="2:23" ht="15" customHeight="1" x14ac:dyDescent="0.25">
      <c r="B13" s="5" t="s">
        <v>136</v>
      </c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7"/>
      <c r="Q13" s="285" t="s">
        <v>403</v>
      </c>
      <c r="R13" s="286"/>
      <c r="S13" s="4"/>
    </row>
    <row r="14" spans="2:23" ht="15" customHeight="1" x14ac:dyDescent="0.25">
      <c r="B14" s="28" t="s">
        <v>11</v>
      </c>
      <c r="C14" s="28" t="s">
        <v>16</v>
      </c>
      <c r="D14" s="29" t="s">
        <v>17</v>
      </c>
      <c r="E14" s="30" t="s">
        <v>18</v>
      </c>
      <c r="F14" s="30" t="s">
        <v>19</v>
      </c>
      <c r="G14" s="30" t="s">
        <v>20</v>
      </c>
      <c r="H14" s="30" t="s">
        <v>21</v>
      </c>
      <c r="I14" s="30" t="s">
        <v>22</v>
      </c>
      <c r="J14" s="30" t="s">
        <v>23</v>
      </c>
      <c r="K14" s="30" t="s">
        <v>24</v>
      </c>
      <c r="L14" s="30" t="s">
        <v>25</v>
      </c>
      <c r="M14" s="30" t="s">
        <v>26</v>
      </c>
      <c r="N14" s="30" t="s">
        <v>27</v>
      </c>
      <c r="O14" s="30" t="s">
        <v>28</v>
      </c>
      <c r="P14" s="30" t="s">
        <v>29</v>
      </c>
      <c r="Q14" s="30" t="s">
        <v>30</v>
      </c>
      <c r="R14" s="30" t="s">
        <v>31</v>
      </c>
    </row>
    <row r="15" spans="2:23" ht="15" customHeight="1" x14ac:dyDescent="0.25">
      <c r="B15" s="31" t="s">
        <v>40</v>
      </c>
      <c r="C15" s="22" t="str">
        <f>VLOOKUP(CONCATENATE($D$7,$B15),'BASE 2026'!CM:DE,4,0)</f>
        <v>15,45</v>
      </c>
      <c r="D15" s="22" t="str">
        <f>VLOOKUP(CONCATENATE($D$7,$B15),'BASE 2026'!$CM:$DE,5,0)</f>
        <v>16,11</v>
      </c>
      <c r="E15" s="22" t="str">
        <f>VLOOKUP(CONCATENATE($D$7,$B15),'BASE 2026'!$CM:$DE,6,0)</f>
        <v>16,27</v>
      </c>
      <c r="F15" s="22" t="str">
        <f>VLOOKUP(CONCATENATE($D$7,$B15),'BASE 2026'!$CM:$DE,7,0)</f>
        <v>16,44</v>
      </c>
      <c r="G15" s="22" t="str">
        <f>VLOOKUP(CONCATENATE($D$7,$B15),'BASE 2026'!$CM:$DE,8,0)</f>
        <v>18,40</v>
      </c>
      <c r="H15" s="22" t="str">
        <f>VLOOKUP(CONCATENATE($D$7,$B15),'BASE 2026'!$CM:$DE,9,0)</f>
        <v>20,62</v>
      </c>
      <c r="I15" s="22" t="str">
        <f>VLOOKUP(CONCATENATE($D$7,$B15),'BASE 2026'!$CM:$DE,10,0)</f>
        <v>23,00</v>
      </c>
      <c r="J15" s="22" t="str">
        <f>VLOOKUP(CONCATENATE($D$7,$B15),'BASE 2026'!$CM:$DE,11,0)</f>
        <v>27,59</v>
      </c>
      <c r="K15" s="22">
        <f>VLOOKUP(CONCATENATE($D$7,$B15),'BASE 2026'!$CM:$DE,12,0)</f>
        <v>18.95</v>
      </c>
      <c r="L15" s="22">
        <f>VLOOKUP(CONCATENATE($D$7,$B15),'BASE 2026'!$CM:$DE,13,0)</f>
        <v>22.92</v>
      </c>
      <c r="M15" s="22">
        <f>VLOOKUP(CONCATENATE($D$7,$B15),'BASE 2026'!$CM:$DE,14,0)</f>
        <v>38.49</v>
      </c>
      <c r="N15" s="22">
        <f>VLOOKUP(CONCATENATE($D$7,$B15),'BASE 2026'!$CM:$DE,15,0)</f>
        <v>52.82</v>
      </c>
      <c r="O15" s="22" t="str">
        <f>VLOOKUP(CONCATENATE($D$7,$B15),'BASE 2026'!$CM:$DE,16,0)</f>
        <v>22,01</v>
      </c>
      <c r="P15" s="22" t="str">
        <f>VLOOKUP(CONCATENATE($D$7,$B15),'BASE 2026'!$CM:$DE,17,0)</f>
        <v>26,63</v>
      </c>
      <c r="Q15" s="22" t="str">
        <f>VLOOKUP(CONCATENATE($D$7,$B15),'BASE 2026'!$CM:$DE,18,0)</f>
        <v>44,75</v>
      </c>
      <c r="R15" s="22" t="str">
        <f>VLOOKUP(CONCATENATE($D$7,$B15),'BASE 2026'!$CM:$DE,19,0)</f>
        <v>61,43</v>
      </c>
      <c r="S15" s="3"/>
    </row>
    <row r="16" spans="2:23" ht="15" customHeight="1" x14ac:dyDescent="0.25">
      <c r="B16" s="32" t="s">
        <v>49</v>
      </c>
      <c r="C16" s="25">
        <f>VLOOKUP(CONCATENATE($D$7,$B16),'BASE 2026'!CM:DE,4,0)</f>
        <v>17.170000000000002</v>
      </c>
      <c r="D16" s="25">
        <f>VLOOKUP(CONCATENATE($D$7,$B16),'BASE 2026'!$CM:$DE,5,0)</f>
        <v>17.899999999999999</v>
      </c>
      <c r="E16" s="25">
        <f>VLOOKUP(CONCATENATE($D$7,$B16),'BASE 2026'!$CM:$DE,6,0)</f>
        <v>18.079999999999998</v>
      </c>
      <c r="F16" s="25">
        <f>VLOOKUP(CONCATENATE($D$7,$B16),'BASE 2026'!$CM:$DE,7,0)</f>
        <v>18.27</v>
      </c>
      <c r="G16" s="25">
        <f>VLOOKUP(CONCATENATE($D$7,$B16),'BASE 2026'!$CM:$DE,8,0)</f>
        <v>20.440000000000001</v>
      </c>
      <c r="H16" s="25">
        <f>VLOOKUP(CONCATENATE($D$7,$B16),'BASE 2026'!$CM:$DE,9,0)</f>
        <v>22.91</v>
      </c>
      <c r="I16" s="25">
        <f>VLOOKUP(CONCATENATE($D$7,$B16),'BASE 2026'!$CM:$DE,10,0)</f>
        <v>25.56</v>
      </c>
      <c r="J16" s="25">
        <f>VLOOKUP(CONCATENATE($D$7,$B16),'BASE 2026'!$CM:$DE,11,0)</f>
        <v>30.66</v>
      </c>
      <c r="K16" s="25">
        <f>VLOOKUP(CONCATENATE($D$7,$B16),'BASE 2026'!$CM:$DE,12,0)</f>
        <v>21.05</v>
      </c>
      <c r="L16" s="25">
        <f>VLOOKUP(CONCATENATE($D$7,$B16),'BASE 2026'!$CM:$DE,13,0)</f>
        <v>25.47</v>
      </c>
      <c r="M16" s="25">
        <f>VLOOKUP(CONCATENATE($D$7,$B16),'BASE 2026'!$CM:$DE,14,0)</f>
        <v>42.77</v>
      </c>
      <c r="N16" s="25">
        <f>VLOOKUP(CONCATENATE($D$7,$B16),'BASE 2026'!$CM:$DE,15,0)</f>
        <v>58.69</v>
      </c>
      <c r="O16" s="25">
        <f>VLOOKUP(CONCATENATE($D$7,$B16),'BASE 2026'!$CM:$DE,16,0)</f>
        <v>24.46</v>
      </c>
      <c r="P16" s="25">
        <f>VLOOKUP(CONCATENATE($D$7,$B16),'BASE 2026'!$CM:$DE,17,0)</f>
        <v>29.59</v>
      </c>
      <c r="Q16" s="25">
        <f>VLOOKUP(CONCATENATE($D$7,$B16),'BASE 2026'!$CM:$DE,18,0)</f>
        <v>49.72</v>
      </c>
      <c r="R16" s="25">
        <f>VLOOKUP(CONCATENATE($D$7,$B16),'BASE 2026'!$CM:$DE,19,0)</f>
        <v>68.25</v>
      </c>
      <c r="S16" s="3"/>
    </row>
    <row r="17" spans="2:20" ht="15" customHeight="1" x14ac:dyDescent="0.25">
      <c r="B17" s="31" t="s">
        <v>50</v>
      </c>
      <c r="C17" s="22">
        <f>VLOOKUP(CONCATENATE($D$7,$B17),'BASE 2026'!CM:DE,4,0)</f>
        <v>18.39</v>
      </c>
      <c r="D17" s="22">
        <f>VLOOKUP(CONCATENATE($D$7,$B17),'BASE 2026'!$CM:$DE,5,0)</f>
        <v>19.170000000000002</v>
      </c>
      <c r="E17" s="22">
        <f>VLOOKUP(CONCATENATE($D$7,$B17),'BASE 2026'!$CM:$DE,6,0)</f>
        <v>19.37</v>
      </c>
      <c r="F17" s="22">
        <f>VLOOKUP(CONCATENATE($D$7,$B17),'BASE 2026'!$CM:$DE,7,0)</f>
        <v>19.57</v>
      </c>
      <c r="G17" s="22">
        <f>VLOOKUP(CONCATENATE($D$7,$B17),'BASE 2026'!$CM:$DE,8,0)</f>
        <v>21.9</v>
      </c>
      <c r="H17" s="22">
        <f>VLOOKUP(CONCATENATE($D$7,$B17),'BASE 2026'!$CM:$DE,9,0)</f>
        <v>24.54</v>
      </c>
      <c r="I17" s="22">
        <f>VLOOKUP(CONCATENATE($D$7,$B17),'BASE 2026'!$CM:$DE,10,0)</f>
        <v>27.39</v>
      </c>
      <c r="J17" s="22">
        <f>VLOOKUP(CONCATENATE($D$7,$B17),'BASE 2026'!$CM:$DE,11,0)</f>
        <v>32.85</v>
      </c>
      <c r="K17" s="22">
        <f>VLOOKUP(CONCATENATE($D$7,$B17),'BASE 2026'!$CM:$DE,12,0)</f>
        <v>22.3</v>
      </c>
      <c r="L17" s="22">
        <f>VLOOKUP(CONCATENATE($D$7,$B17),'BASE 2026'!$CM:$DE,13,0)</f>
        <v>26.87</v>
      </c>
      <c r="M17" s="22">
        <f>VLOOKUP(CONCATENATE($D$7,$B17),'BASE 2026'!$CM:$DE,14,0)</f>
        <v>44.32</v>
      </c>
      <c r="N17" s="22">
        <f>VLOOKUP(CONCATENATE($D$7,$B17),'BASE 2026'!$CM:$DE,15,0)</f>
        <v>60.59</v>
      </c>
      <c r="O17" s="22">
        <f>VLOOKUP(CONCATENATE($D$7,$B17),'BASE 2026'!$CM:$DE,16,0)</f>
        <v>25.94</v>
      </c>
      <c r="P17" s="22">
        <f>VLOOKUP(CONCATENATE($D$7,$B17),'BASE 2026'!$CM:$DE,17,0)</f>
        <v>31.24</v>
      </c>
      <c r="Q17" s="22">
        <f>VLOOKUP(CONCATENATE($D$7,$B17),'BASE 2026'!$CM:$DE,18,0)</f>
        <v>51.54</v>
      </c>
      <c r="R17" s="22">
        <f>VLOOKUP(CONCATENATE($D$7,$B17),'BASE 2026'!$CM:$DE,19,0)</f>
        <v>70.430000000000007</v>
      </c>
      <c r="S17" s="3"/>
    </row>
    <row r="18" spans="2:20" ht="15" customHeight="1" x14ac:dyDescent="0.25">
      <c r="B18" s="32" t="s">
        <v>55</v>
      </c>
      <c r="C18" s="25">
        <f>VLOOKUP(CONCATENATE($D$7,$B18),'BASE 2026'!CM:DE,4,0)</f>
        <v>19.38</v>
      </c>
      <c r="D18" s="25">
        <f>VLOOKUP(CONCATENATE($D$7,$B18),'BASE 2026'!$CM:$DE,5,0)</f>
        <v>20.22</v>
      </c>
      <c r="E18" s="25">
        <f>VLOOKUP(CONCATENATE($D$7,$B18),'BASE 2026'!$CM:$DE,6,0)</f>
        <v>20.399999999999999</v>
      </c>
      <c r="F18" s="25">
        <f>VLOOKUP(CONCATENATE($D$7,$B18),'BASE 2026'!$CM:$DE,7,0)</f>
        <v>20.61</v>
      </c>
      <c r="G18" s="25">
        <f>VLOOKUP(CONCATENATE($D$7,$B18),'BASE 2026'!$CM:$DE,8,0)</f>
        <v>24.07</v>
      </c>
      <c r="H18" s="25">
        <f>VLOOKUP(CONCATENATE($D$7,$B18),'BASE 2026'!$CM:$DE,9,0)</f>
        <v>26.95</v>
      </c>
      <c r="I18" s="25">
        <f>VLOOKUP(CONCATENATE($D$7,$B18),'BASE 2026'!$CM:$DE,10,0)</f>
        <v>30.09</v>
      </c>
      <c r="J18" s="25">
        <f>VLOOKUP(CONCATENATE($D$7,$B18),'BASE 2026'!$CM:$DE,11,0)</f>
        <v>36.1</v>
      </c>
      <c r="K18" s="25">
        <f>VLOOKUP(CONCATENATE($D$7,$B18),'BASE 2026'!$CM:$DE,12,0)</f>
        <v>26.47</v>
      </c>
      <c r="L18" s="25">
        <f>VLOOKUP(CONCATENATE($D$7,$B18),'BASE 2026'!$CM:$DE,13,0)</f>
        <v>31.26</v>
      </c>
      <c r="M18" s="25">
        <f>VLOOKUP(CONCATENATE($D$7,$B18),'BASE 2026'!$CM:$DE,14,0)</f>
        <v>48.95</v>
      </c>
      <c r="N18" s="25">
        <f>VLOOKUP(CONCATENATE($D$7,$B18),'BASE 2026'!$CM:$DE,15,0)</f>
        <v>65.69</v>
      </c>
      <c r="O18" s="25">
        <f>VLOOKUP(CONCATENATE($D$7,$B18),'BASE 2026'!$CM:$DE,16,0)</f>
        <v>30.77</v>
      </c>
      <c r="P18" s="25">
        <f>VLOOKUP(CONCATENATE($D$7,$B18),'BASE 2026'!$CM:$DE,17,0)</f>
        <v>36.35</v>
      </c>
      <c r="Q18" s="25">
        <f>VLOOKUP(CONCATENATE($D$7,$B18),'BASE 2026'!$CM:$DE,18,0)</f>
        <v>56.92</v>
      </c>
      <c r="R18" s="25">
        <f>VLOOKUP(CONCATENATE($D$7,$B18),'BASE 2026'!$CM:$DE,19,0)</f>
        <v>76.38</v>
      </c>
      <c r="S18" s="3"/>
    </row>
    <row r="19" spans="2:20" ht="15" customHeight="1" x14ac:dyDescent="0.25">
      <c r="B19" s="31" t="s">
        <v>62</v>
      </c>
      <c r="C19" s="22">
        <f>VLOOKUP(CONCATENATE($D$7,$B19),'BASE 2026'!CM:DE,4,0)</f>
        <v>23.17</v>
      </c>
      <c r="D19" s="22">
        <f>VLOOKUP(CONCATENATE($D$7,$B19),'BASE 2026'!$CM:$DE,5,0)</f>
        <v>24.15</v>
      </c>
      <c r="E19" s="22">
        <f>VLOOKUP(CONCATENATE($D$7,$B19),'BASE 2026'!$CM:$DE,6,0)</f>
        <v>24.4</v>
      </c>
      <c r="F19" s="22">
        <f>VLOOKUP(CONCATENATE($D$7,$B19),'BASE 2026'!$CM:$DE,7,0)</f>
        <v>24.65</v>
      </c>
      <c r="G19" s="22">
        <f>VLOOKUP(CONCATENATE($D$7,$B19),'BASE 2026'!$CM:$DE,8,0)</f>
        <v>28.77</v>
      </c>
      <c r="H19" s="22">
        <f>VLOOKUP(CONCATENATE($D$7,$B19),'BASE 2026'!$CM:$DE,9,0)</f>
        <v>32.22</v>
      </c>
      <c r="I19" s="22">
        <f>VLOOKUP(CONCATENATE($D$7,$B19),'BASE 2026'!$CM:$DE,10,0)</f>
        <v>35.96</v>
      </c>
      <c r="J19" s="22">
        <f>VLOOKUP(CONCATENATE($D$7,$B19),'BASE 2026'!$CM:$DE,11,0)</f>
        <v>43.14</v>
      </c>
      <c r="K19" s="22">
        <f>VLOOKUP(CONCATENATE($D$7,$B19),'BASE 2026'!$CM:$DE,12,0)</f>
        <v>30.5</v>
      </c>
      <c r="L19" s="22">
        <f>VLOOKUP(CONCATENATE($D$7,$B19),'BASE 2026'!$CM:$DE,13,0)</f>
        <v>35.78</v>
      </c>
      <c r="M19" s="22">
        <f>VLOOKUP(CONCATENATE($D$7,$B19),'BASE 2026'!$CM:$DE,14,0)</f>
        <v>54</v>
      </c>
      <c r="N19" s="22">
        <f>VLOOKUP(CONCATENATE($D$7,$B19),'BASE 2026'!$CM:$DE,15,0)</f>
        <v>71.739999999999995</v>
      </c>
      <c r="O19" s="22">
        <f>VLOOKUP(CONCATENATE($D$7,$B19),'BASE 2026'!$CM:$DE,16,0)</f>
        <v>35.47</v>
      </c>
      <c r="P19" s="22">
        <f>VLOOKUP(CONCATENATE($D$7,$B19),'BASE 2026'!$CM:$DE,17,0)</f>
        <v>41.62</v>
      </c>
      <c r="Q19" s="22">
        <f>VLOOKUP(CONCATENATE($D$7,$B19),'BASE 2026'!$CM:$DE,18,0)</f>
        <v>62.79</v>
      </c>
      <c r="R19" s="22">
        <f>VLOOKUP(CONCATENATE($D$7,$B19),'BASE 2026'!$CM:$DE,19,0)</f>
        <v>83.42</v>
      </c>
      <c r="S19" s="3"/>
    </row>
    <row r="20" spans="2:20" ht="15" customHeight="1" x14ac:dyDescent="0.25">
      <c r="B20" s="32" t="s">
        <v>68</v>
      </c>
      <c r="C20" s="25">
        <f>VLOOKUP(CONCATENATE($D$7,$B20),'BASE 2026'!CM:DE,4,0)</f>
        <v>24.72</v>
      </c>
      <c r="D20" s="25">
        <f>VLOOKUP(CONCATENATE($D$7,$B20),'BASE 2026'!$CM:$DE,5,0)</f>
        <v>25.78</v>
      </c>
      <c r="E20" s="25">
        <f>VLOOKUP(CONCATENATE($D$7,$B20),'BASE 2026'!$CM:$DE,6,0)</f>
        <v>26.03</v>
      </c>
      <c r="F20" s="25">
        <f>VLOOKUP(CONCATENATE($D$7,$B20),'BASE 2026'!$CM:$DE,7,0)</f>
        <v>26.31</v>
      </c>
      <c r="G20" s="25">
        <f>VLOOKUP(CONCATENATE($D$7,$B20),'BASE 2026'!$CM:$DE,8,0)</f>
        <v>30.73</v>
      </c>
      <c r="H20" s="25">
        <f>VLOOKUP(CONCATENATE($D$7,$B20),'BASE 2026'!$CM:$DE,9,0)</f>
        <v>34.42</v>
      </c>
      <c r="I20" s="25">
        <f>VLOOKUP(CONCATENATE($D$7,$B20),'BASE 2026'!$CM:$DE,10,0)</f>
        <v>38.409999999999997</v>
      </c>
      <c r="J20" s="25">
        <f>VLOOKUP(CONCATENATE($D$7,$B20),'BASE 2026'!$CM:$DE,11,0)</f>
        <v>46.08</v>
      </c>
      <c r="K20" s="25">
        <f>VLOOKUP(CONCATENATE($D$7,$B20),'BASE 2026'!$CM:$DE,12,0)</f>
        <v>39.11</v>
      </c>
      <c r="L20" s="25">
        <f>VLOOKUP(CONCATENATE($D$7,$B20),'BASE 2026'!$CM:$DE,13,0)</f>
        <v>44.59</v>
      </c>
      <c r="M20" s="25">
        <f>VLOOKUP(CONCATENATE($D$7,$B20),'BASE 2026'!$CM:$DE,14,0)</f>
        <v>63.03</v>
      </c>
      <c r="N20" s="25">
        <f>VLOOKUP(CONCATENATE($D$7,$B20),'BASE 2026'!$CM:$DE,15,0)</f>
        <v>81.180000000000007</v>
      </c>
      <c r="O20" s="25">
        <f>VLOOKUP(CONCATENATE($D$7,$B20),'BASE 2026'!$CM:$DE,16,0)</f>
        <v>45.48</v>
      </c>
      <c r="P20" s="25">
        <f>VLOOKUP(CONCATENATE($D$7,$B20),'BASE 2026'!$CM:$DE,17,0)</f>
        <v>51.86</v>
      </c>
      <c r="Q20" s="25">
        <f>VLOOKUP(CONCATENATE($D$7,$B20),'BASE 2026'!$CM:$DE,18,0)</f>
        <v>73.290000000000006</v>
      </c>
      <c r="R20" s="25">
        <f>VLOOKUP(CONCATENATE($D$7,$B20),'BASE 2026'!$CM:$DE,19,0)</f>
        <v>94.39</v>
      </c>
      <c r="S20" s="3"/>
    </row>
    <row r="21" spans="2:20" ht="15" customHeight="1" x14ac:dyDescent="0.25">
      <c r="B21" s="31" t="s">
        <v>70</v>
      </c>
      <c r="C21" s="22">
        <f>VLOOKUP(CONCATENATE($D$7,$B21),'BASE 2026'!CM:DE,4,0)</f>
        <v>26.45</v>
      </c>
      <c r="D21" s="22">
        <f>VLOOKUP(CONCATENATE($D$7,$B21),'BASE 2026'!$CM:$DE,5,0)</f>
        <v>27.56</v>
      </c>
      <c r="E21" s="22">
        <f>VLOOKUP(CONCATENATE($D$7,$B21),'BASE 2026'!$CM:$DE,6,0)</f>
        <v>27.84</v>
      </c>
      <c r="F21" s="22">
        <f>VLOOKUP(CONCATENATE($D$7,$B21),'BASE 2026'!$CM:$DE,7,0)</f>
        <v>28.12</v>
      </c>
      <c r="G21" s="22">
        <f>VLOOKUP(CONCATENATE($D$7,$B21),'BASE 2026'!$CM:$DE,8,0)</f>
        <v>32.840000000000003</v>
      </c>
      <c r="H21" s="22">
        <f>VLOOKUP(CONCATENATE($D$7,$B21),'BASE 2026'!$CM:$DE,9,0)</f>
        <v>36.79</v>
      </c>
      <c r="I21" s="22">
        <f>VLOOKUP(CONCATENATE($D$7,$B21),'BASE 2026'!$CM:$DE,10,0)</f>
        <v>41.07</v>
      </c>
      <c r="J21" s="22">
        <f>VLOOKUP(CONCATENATE($D$7,$B21),'BASE 2026'!$CM:$DE,11,0)</f>
        <v>49.29</v>
      </c>
      <c r="K21" s="22">
        <f>VLOOKUP(CONCATENATE($D$7,$B21),'BASE 2026'!$CM:$DE,12,0)</f>
        <v>40.96</v>
      </c>
      <c r="L21" s="22">
        <f>VLOOKUP(CONCATENATE($D$7,$B21),'BASE 2026'!$CM:$DE,13,0)</f>
        <v>46.66</v>
      </c>
      <c r="M21" s="22">
        <f>VLOOKUP(CONCATENATE($D$7,$B21),'BASE 2026'!$CM:$DE,14,0)</f>
        <v>65.33</v>
      </c>
      <c r="N21" s="22">
        <f>VLOOKUP(CONCATENATE($D$7,$B21),'BASE 2026'!$CM:$DE,15,0)</f>
        <v>83.93</v>
      </c>
      <c r="O21" s="22">
        <f>VLOOKUP(CONCATENATE($D$7,$B21),'BASE 2026'!$CM:$DE,16,0)</f>
        <v>47.62</v>
      </c>
      <c r="P21" s="22">
        <f>VLOOKUP(CONCATENATE($D$7,$B21),'BASE 2026'!$CM:$DE,17,0)</f>
        <v>54.26</v>
      </c>
      <c r="Q21" s="22">
        <f>VLOOKUP(CONCATENATE($D$7,$B21),'BASE 2026'!$CM:$DE,18,0)</f>
        <v>75.97</v>
      </c>
      <c r="R21" s="22">
        <f>VLOOKUP(CONCATENATE($D$7,$B21),'BASE 2026'!$CM:$DE,19,0)</f>
        <v>97.6</v>
      </c>
      <c r="S21" s="3"/>
    </row>
    <row r="22" spans="2:20" ht="15" customHeight="1" x14ac:dyDescent="0.25">
      <c r="B22" s="32" t="s">
        <v>76</v>
      </c>
      <c r="C22" s="25">
        <f>VLOOKUP(CONCATENATE($D$7,$B22),'BASE 2026'!CM:DE,4,0)</f>
        <v>27.89</v>
      </c>
      <c r="D22" s="25">
        <f>VLOOKUP(CONCATENATE($D$7,$B22),'BASE 2026'!$CM:$DE,5,0)</f>
        <v>29.06</v>
      </c>
      <c r="E22" s="25">
        <f>VLOOKUP(CONCATENATE($D$7,$B22),'BASE 2026'!$CM:$DE,6,0)</f>
        <v>29.36</v>
      </c>
      <c r="F22" s="25">
        <f>VLOOKUP(CONCATENATE($D$7,$B22),'BASE 2026'!$CM:$DE,7,0)</f>
        <v>29.68</v>
      </c>
      <c r="G22" s="25">
        <f>VLOOKUP(CONCATENATE($D$7,$B22),'BASE 2026'!$CM:$DE,8,0)</f>
        <v>36.380000000000003</v>
      </c>
      <c r="H22" s="25">
        <f>VLOOKUP(CONCATENATE($D$7,$B22),'BASE 2026'!$CM:$DE,9,0)</f>
        <v>41.84</v>
      </c>
      <c r="I22" s="25">
        <f>VLOOKUP(CONCATENATE($D$7,$B22),'BASE 2026'!$CM:$DE,10,0)</f>
        <v>47.75</v>
      </c>
      <c r="J22" s="25">
        <f>VLOOKUP(CONCATENATE($D$7,$B22),'BASE 2026'!$CM:$DE,11,0)</f>
        <v>59.11</v>
      </c>
      <c r="K22" s="25">
        <f>VLOOKUP(CONCATENATE($D$7,$B22),'BASE 2026'!$CM:$DE,12,0)</f>
        <v>47.45</v>
      </c>
      <c r="L22" s="25">
        <f>VLOOKUP(CONCATENATE($D$7,$B22),'BASE 2026'!$CM:$DE,13,0)</f>
        <v>54.46</v>
      </c>
      <c r="M22" s="25">
        <f>VLOOKUP(CONCATENATE($D$7,$B22),'BASE 2026'!$CM:$DE,14,0)</f>
        <v>74.55</v>
      </c>
      <c r="N22" s="25">
        <f>VLOOKUP(CONCATENATE($D$7,$B22),'BASE 2026'!$CM:$DE,15,0)</f>
        <v>95.87</v>
      </c>
      <c r="O22" s="25">
        <f>VLOOKUP(CONCATENATE($D$7,$B22),'BASE 2026'!$CM:$DE,16,0)</f>
        <v>55.18</v>
      </c>
      <c r="P22" s="25">
        <f>VLOOKUP(CONCATENATE($D$7,$B22),'BASE 2026'!$CM:$DE,17,0)</f>
        <v>63.33</v>
      </c>
      <c r="Q22" s="25">
        <f>VLOOKUP(CONCATENATE($D$7,$B22),'BASE 2026'!$CM:$DE,18,0)</f>
        <v>86.67</v>
      </c>
      <c r="R22" s="25">
        <f>VLOOKUP(CONCATENATE($D$7,$B22),'BASE 2026'!$CM:$DE,19,0)</f>
        <v>111.46</v>
      </c>
      <c r="S22" s="3"/>
    </row>
    <row r="23" spans="2:20" ht="15" customHeight="1" x14ac:dyDescent="0.25">
      <c r="B23" s="31" t="s">
        <v>82</v>
      </c>
      <c r="C23" s="22">
        <f>VLOOKUP(CONCATENATE($D$7,$B23),'BASE 2026'!CM:DE,4,0)</f>
        <v>29.47</v>
      </c>
      <c r="D23" s="22">
        <f>VLOOKUP(CONCATENATE($D$7,$B23),'BASE 2026'!$CM:$DE,5,0)</f>
        <v>30.71</v>
      </c>
      <c r="E23" s="22">
        <f>VLOOKUP(CONCATENATE($D$7,$B23),'BASE 2026'!$CM:$DE,6,0)</f>
        <v>31.03</v>
      </c>
      <c r="F23" s="22">
        <f>VLOOKUP(CONCATENATE($D$7,$B23),'BASE 2026'!$CM:$DE,7,0)</f>
        <v>31.34</v>
      </c>
      <c r="G23" s="22">
        <f>VLOOKUP(CONCATENATE($D$7,$B23),'BASE 2026'!$CM:$DE,8,0)</f>
        <v>40.17</v>
      </c>
      <c r="H23" s="22">
        <f>VLOOKUP(CONCATENATE($D$7,$B23),'BASE 2026'!$CM:$DE,9,0)</f>
        <v>46.22</v>
      </c>
      <c r="I23" s="22">
        <f>VLOOKUP(CONCATENATE($D$7,$B23),'BASE 2026'!$CM:$DE,10,0)</f>
        <v>52.73</v>
      </c>
      <c r="J23" s="22">
        <f>VLOOKUP(CONCATENATE($D$7,$B23),'BASE 2026'!$CM:$DE,11,0)</f>
        <v>65.28</v>
      </c>
      <c r="K23" s="22">
        <f>VLOOKUP(CONCATENATE($D$7,$B23),'BASE 2026'!$CM:$DE,12,0)</f>
        <v>50.71</v>
      </c>
      <c r="L23" s="22">
        <f>VLOOKUP(CONCATENATE($D$7,$B23),'BASE 2026'!$CM:$DE,13,0)</f>
        <v>58.21</v>
      </c>
      <c r="M23" s="22">
        <f>VLOOKUP(CONCATENATE($D$7,$B23),'BASE 2026'!$CM:$DE,14,0)</f>
        <v>78.81</v>
      </c>
      <c r="N23" s="22">
        <f>VLOOKUP(CONCATENATE($D$7,$B23),'BASE 2026'!$CM:$DE,15,0)</f>
        <v>101.16</v>
      </c>
      <c r="O23" s="22">
        <f>VLOOKUP(CONCATENATE($D$7,$B23),'BASE 2026'!$CM:$DE,16,0)</f>
        <v>58.96</v>
      </c>
      <c r="P23" s="22">
        <f>VLOOKUP(CONCATENATE($D$7,$B23),'BASE 2026'!$CM:$DE,17,0)</f>
        <v>67.67</v>
      </c>
      <c r="Q23" s="22">
        <f>VLOOKUP(CONCATENATE($D$7,$B23),'BASE 2026'!$CM:$DE,18,0)</f>
        <v>91.64</v>
      </c>
      <c r="R23" s="22">
        <f>VLOOKUP(CONCATENATE($D$7,$B23),'BASE 2026'!$CM:$DE,19,0)</f>
        <v>117.62</v>
      </c>
      <c r="S23" s="3"/>
    </row>
    <row r="24" spans="2:20" ht="15" customHeight="1" x14ac:dyDescent="0.25">
      <c r="B24" s="32" t="s">
        <v>86</v>
      </c>
      <c r="C24" s="25">
        <f>VLOOKUP(CONCATENATE($D$7,$B24),'BASE 2026'!CM:DE,4,0)</f>
        <v>30.96</v>
      </c>
      <c r="D24" s="25">
        <f>VLOOKUP(CONCATENATE($D$7,$B24),'BASE 2026'!$CM:$DE,5,0)</f>
        <v>32.270000000000003</v>
      </c>
      <c r="E24" s="25">
        <f>VLOOKUP(CONCATENATE($D$7,$B24),'BASE 2026'!$CM:$DE,6,0)</f>
        <v>32.6</v>
      </c>
      <c r="F24" s="25">
        <f>VLOOKUP(CONCATENATE($D$7,$B24),'BASE 2026'!$CM:$DE,7,0)</f>
        <v>32.94</v>
      </c>
      <c r="G24" s="25">
        <f>VLOOKUP(CONCATENATE($D$7,$B24),'BASE 2026'!$CM:$DE,8,0)</f>
        <v>43.76</v>
      </c>
      <c r="H24" s="25">
        <f>VLOOKUP(CONCATENATE($D$7,$B24),'BASE 2026'!$CM:$DE,9,0)</f>
        <v>50.34</v>
      </c>
      <c r="I24" s="25">
        <f>VLOOKUP(CONCATENATE($D$7,$B24),'BASE 2026'!$CM:$DE,10,0)</f>
        <v>57.44</v>
      </c>
      <c r="J24" s="25">
        <f>VLOOKUP(CONCATENATE($D$7,$B24),'BASE 2026'!$CM:$DE,11,0)</f>
        <v>71.13</v>
      </c>
      <c r="K24" s="25">
        <f>VLOOKUP(CONCATENATE($D$7,$B24),'BASE 2026'!$CM:$DE,12,0)</f>
        <v>65.33</v>
      </c>
      <c r="L24" s="25">
        <f>VLOOKUP(CONCATENATE($D$7,$B24),'BASE 2026'!$CM:$DE,13,0)</f>
        <v>73.3</v>
      </c>
      <c r="M24" s="25">
        <f>VLOOKUP(CONCATENATE($D$7,$B24),'BASE 2026'!$CM:$DE,14,0)</f>
        <v>94.42</v>
      </c>
      <c r="N24" s="25">
        <f>VLOOKUP(CONCATENATE($D$7,$B24),'BASE 2026'!$CM:$DE,15,0)</f>
        <v>117.72</v>
      </c>
      <c r="O24" s="25">
        <f>VLOOKUP(CONCATENATE($D$7,$B24),'BASE 2026'!$CM:$DE,16,0)</f>
        <v>75.98</v>
      </c>
      <c r="P24" s="25">
        <f>VLOOKUP(CONCATENATE($D$7,$B24),'BASE 2026'!$CM:$DE,17,0)</f>
        <v>85.24</v>
      </c>
      <c r="Q24" s="25">
        <f>VLOOKUP(CONCATENATE($D$7,$B24),'BASE 2026'!$CM:$DE,18,0)</f>
        <v>109.79</v>
      </c>
      <c r="R24" s="25">
        <f>VLOOKUP(CONCATENATE($D$7,$B24),'BASE 2026'!$CM:$DE,19,0)</f>
        <v>136.88999999999999</v>
      </c>
      <c r="S24" s="3"/>
    </row>
    <row r="25" spans="2:20" ht="15" customHeight="1" x14ac:dyDescent="0.25">
      <c r="B25" s="31" t="s">
        <v>91</v>
      </c>
      <c r="C25" s="22">
        <f>VLOOKUP(CONCATENATE($D$7,$B25),'BASE 2026'!CM:DE,4,0)</f>
        <v>31.86</v>
      </c>
      <c r="D25" s="22">
        <f>VLOOKUP(CONCATENATE($D$7,$B25),'BASE 2026'!$CM:$DE,5,0)</f>
        <v>33.22</v>
      </c>
      <c r="E25" s="22">
        <f>VLOOKUP(CONCATENATE($D$7,$B25),'BASE 2026'!$CM:$DE,6,0)</f>
        <v>33.54</v>
      </c>
      <c r="F25" s="22">
        <f>VLOOKUP(CONCATENATE($D$7,$B25),'BASE 2026'!$CM:$DE,7,0)</f>
        <v>33.89</v>
      </c>
      <c r="G25" s="22">
        <f>VLOOKUP(CONCATENATE($D$7,$B25),'BASE 2026'!$CM:$DE,8,0)</f>
        <v>45.92</v>
      </c>
      <c r="H25" s="22">
        <f>VLOOKUP(CONCATENATE($D$7,$B25),'BASE 2026'!$CM:$DE,9,0)</f>
        <v>52.8</v>
      </c>
      <c r="I25" s="22">
        <f>VLOOKUP(CONCATENATE($D$7,$B25),'BASE 2026'!$CM:$DE,10,0)</f>
        <v>60.25</v>
      </c>
      <c r="J25" s="22">
        <f>VLOOKUP(CONCATENATE($D$7,$B25),'BASE 2026'!$CM:$DE,11,0)</f>
        <v>74.59</v>
      </c>
      <c r="K25" s="22">
        <f>VLOOKUP(CONCATENATE($D$7,$B25),'BASE 2026'!$CM:$DE,12,0)</f>
        <v>67.180000000000007</v>
      </c>
      <c r="L25" s="22">
        <f>VLOOKUP(CONCATENATE($D$7,$B25),'BASE 2026'!$CM:$DE,13,0)</f>
        <v>75.42</v>
      </c>
      <c r="M25" s="22">
        <f>VLOOKUP(CONCATENATE($D$7,$B25),'BASE 2026'!$CM:$DE,14,0)</f>
        <v>96.85</v>
      </c>
      <c r="N25" s="22">
        <f>VLOOKUP(CONCATENATE($D$7,$B25),'BASE 2026'!$CM:$DE,15,0)</f>
        <v>120.74</v>
      </c>
      <c r="O25" s="22">
        <f>VLOOKUP(CONCATENATE($D$7,$B25),'BASE 2026'!$CM:$DE,16,0)</f>
        <v>78.13</v>
      </c>
      <c r="P25" s="22">
        <f>VLOOKUP(CONCATENATE($D$7,$B25),'BASE 2026'!$CM:$DE,17,0)</f>
        <v>87.69</v>
      </c>
      <c r="Q25" s="22">
        <f>VLOOKUP(CONCATENATE($D$7,$B25),'BASE 2026'!$CM:$DE,18,0)</f>
        <v>112.62</v>
      </c>
      <c r="R25" s="22">
        <f>VLOOKUP(CONCATENATE($D$7,$B25),'BASE 2026'!$CM:$DE,19,0)</f>
        <v>140.38</v>
      </c>
      <c r="S25" s="3"/>
    </row>
    <row r="26" spans="2:20" ht="15" customHeight="1" x14ac:dyDescent="0.25">
      <c r="B26" s="32" t="s">
        <v>95</v>
      </c>
      <c r="C26" s="25">
        <f>VLOOKUP(CONCATENATE($D$7,$B26),'BASE 2026'!CM:DE,4,0)</f>
        <v>32.51</v>
      </c>
      <c r="D26" s="25">
        <f>VLOOKUP(CONCATENATE($D$7,$B26),'BASE 2026'!$CM:$DE,5,0)</f>
        <v>33.89</v>
      </c>
      <c r="E26" s="25">
        <f>VLOOKUP(CONCATENATE($D$7,$B26),'BASE 2026'!$CM:$DE,6,0)</f>
        <v>34.22</v>
      </c>
      <c r="F26" s="25">
        <f>VLOOKUP(CONCATENATE($D$7,$B26),'BASE 2026'!$CM:$DE,7,0)</f>
        <v>34.57</v>
      </c>
      <c r="G26" s="25">
        <f>VLOOKUP(CONCATENATE($D$7,$B26),'BASE 2026'!$CM:$DE,8,0)</f>
        <v>47.45</v>
      </c>
      <c r="H26" s="25">
        <f>VLOOKUP(CONCATENATE($D$7,$B26),'BASE 2026'!$CM:$DE,9,0)</f>
        <v>54.58</v>
      </c>
      <c r="I26" s="25">
        <f>VLOOKUP(CONCATENATE($D$7,$B26),'BASE 2026'!$CM:$DE,10,0)</f>
        <v>62.28</v>
      </c>
      <c r="J26" s="25">
        <f>VLOOKUP(CONCATENATE($D$7,$B26),'BASE 2026'!$CM:$DE,11,0)</f>
        <v>77.12</v>
      </c>
      <c r="K26" s="25">
        <f>VLOOKUP(CONCATENATE($D$7,$B26),'BASE 2026'!$CM:$DE,12,0)</f>
        <v>68.510000000000005</v>
      </c>
      <c r="L26" s="25">
        <f>VLOOKUP(CONCATENATE($D$7,$B26),'BASE 2026'!$CM:$DE,13,0)</f>
        <v>76.94</v>
      </c>
      <c r="M26" s="25">
        <f>VLOOKUP(CONCATENATE($D$7,$B26),'BASE 2026'!$CM:$DE,14,0)</f>
        <v>98.59</v>
      </c>
      <c r="N26" s="25">
        <f>VLOOKUP(CONCATENATE($D$7,$B26),'BASE 2026'!$CM:$DE,15,0)</f>
        <v>122.88</v>
      </c>
      <c r="O26" s="25">
        <f>VLOOKUP(CONCATENATE($D$7,$B26),'BASE 2026'!$CM:$DE,16,0)</f>
        <v>79.67</v>
      </c>
      <c r="P26" s="25">
        <f>VLOOKUP(CONCATENATE($D$7,$B26),'BASE 2026'!$CM:$DE,17,0)</f>
        <v>89.47</v>
      </c>
      <c r="Q26" s="25">
        <f>VLOOKUP(CONCATENATE($D$7,$B26),'BASE 2026'!$CM:$DE,18,0)</f>
        <v>114.63</v>
      </c>
      <c r="R26" s="25">
        <f>VLOOKUP(CONCATENATE($D$7,$B26),'BASE 2026'!$CM:$DE,19,0)</f>
        <v>142.87</v>
      </c>
      <c r="S26" s="3"/>
      <c r="T26" s="39"/>
    </row>
    <row r="27" spans="2:20" ht="15" customHeight="1" x14ac:dyDescent="0.25">
      <c r="B27" s="33" t="s">
        <v>63</v>
      </c>
      <c r="C27" s="26">
        <f>VLOOKUP(CONCATENATE($D$7,$B27),'BASE 2026'!CM:DE,4,0)</f>
        <v>4.04</v>
      </c>
      <c r="D27" s="26">
        <f>VLOOKUP(CONCATENATE($D$7,$B27),'BASE 2026'!$CM:$DE,5,0)</f>
        <v>4.2</v>
      </c>
      <c r="E27" s="26">
        <f>VLOOKUP(CONCATENATE($D$7,$B27),'BASE 2026'!$CM:$DE,6,0)</f>
        <v>4.24</v>
      </c>
      <c r="F27" s="26">
        <f>VLOOKUP(CONCATENATE($D$7,$B27),'BASE 2026'!$CM:$DE,7,0)</f>
        <v>4.3</v>
      </c>
      <c r="G27" s="26">
        <f>VLOOKUP(CONCATENATE($D$7,$B27),'BASE 2026'!$CM:$DE,8,0)</f>
        <v>5.88</v>
      </c>
      <c r="H27" s="26">
        <f>VLOOKUP(CONCATENATE($D$7,$B27),'BASE 2026'!$CM:$DE,9,0)</f>
        <v>6.76</v>
      </c>
      <c r="I27" s="26">
        <f>VLOOKUP(CONCATENATE($D$7,$B27),'BASE 2026'!$CM:$DE,10,0)</f>
        <v>7.73</v>
      </c>
      <c r="J27" s="26">
        <f>VLOOKUP(CONCATENATE($D$7,$B27),'BASE 2026'!$CM:$DE,11,0)</f>
        <v>9.56</v>
      </c>
      <c r="K27" s="26">
        <f>VLOOKUP(CONCATENATE($D$7,$B27),'BASE 2026'!$CM:$DE,12,0)</f>
        <v>8.49</v>
      </c>
      <c r="L27" s="26">
        <f>VLOOKUP(CONCATENATE($D$7,$B27),'BASE 2026'!$CM:$DE,13,0)</f>
        <v>9.5500000000000007</v>
      </c>
      <c r="M27" s="26">
        <f>VLOOKUP(CONCATENATE($D$7,$B27),'BASE 2026'!$CM:$DE,14,0)</f>
        <v>12.23</v>
      </c>
      <c r="N27" s="26">
        <f>VLOOKUP(CONCATENATE($D$7,$B27),'BASE 2026'!$CM:$DE,15,0)</f>
        <v>15.23</v>
      </c>
      <c r="O27" s="26">
        <f>VLOOKUP(CONCATENATE($D$7,$B27),'BASE 2026'!$CM:$DE,16,0)</f>
        <v>9.86</v>
      </c>
      <c r="P27" s="26">
        <f>VLOOKUP(CONCATENATE($D$7,$B27),'BASE 2026'!$CM:$DE,17,0)</f>
        <v>11.1</v>
      </c>
      <c r="Q27" s="26">
        <f>VLOOKUP(CONCATENATE($D$7,$B27),'BASE 2026'!$CM:$DE,18,0)</f>
        <v>14.2</v>
      </c>
      <c r="R27" s="26">
        <f>VLOOKUP(CONCATENATE($D$7,$B27),'BASE 2026'!$CM:$DE,19,0)</f>
        <v>17.71</v>
      </c>
    </row>
    <row r="28" spans="2:20" x14ac:dyDescent="0.2">
      <c r="B28" s="8"/>
      <c r="C28" s="11"/>
      <c r="E28" s="12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4"/>
      <c r="Q28" s="14"/>
      <c r="R28" s="15"/>
    </row>
    <row r="29" spans="2:20" x14ac:dyDescent="0.25">
      <c r="B29" s="16"/>
    </row>
    <row r="30" spans="2:20" x14ac:dyDescent="0.25">
      <c r="B30" s="24" t="s">
        <v>137</v>
      </c>
    </row>
    <row r="31" spans="2:20" x14ac:dyDescent="0.25">
      <c r="B31" s="247" t="s">
        <v>158</v>
      </c>
      <c r="C31" s="283" t="s">
        <v>159</v>
      </c>
      <c r="D31" s="283"/>
    </row>
    <row r="32" spans="2:20" x14ac:dyDescent="0.25">
      <c r="C32" s="12"/>
    </row>
  </sheetData>
  <sheetProtection algorithmName="SHA-512" hashValue="JgGFxH+fn4dkfZYP/DlANubMs9oVl2QDYznMa6aDEXbjEWKe492GzENVi+f93eC3vzj5kwAQGxYcJrlb1YGIOQ==" saltValue="2nlyiI5IPCieuBmP0whQlw==" spinCount="100000" sheet="1" objects="1" scenarios="1"/>
  <mergeCells count="6">
    <mergeCell ref="C31:D31"/>
    <mergeCell ref="D7:E7"/>
    <mergeCell ref="Q13:R13"/>
    <mergeCell ref="B10:R10"/>
    <mergeCell ref="B12:R12"/>
    <mergeCell ref="B11:R11"/>
  </mergeCells>
  <printOptions horizontalCentered="1"/>
  <pageMargins left="0" right="0" top="0.31496062992125984" bottom="0.31496062992125984" header="0.31496062992125984" footer="0.31496062992125984"/>
  <pageSetup paperSize="9" orientation="landscape" verticalDpi="36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2026'!$A$2:$A$3</xm:f>
          </x14:formula1>
          <xm:sqref>D7:E7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3">
    <tabColor theme="4"/>
  </sheetPr>
  <dimension ref="B6:W32"/>
  <sheetViews>
    <sheetView showGridLines="0" workbookViewId="0">
      <selection activeCell="D7" sqref="D7:E7"/>
    </sheetView>
  </sheetViews>
  <sheetFormatPr defaultRowHeight="12.75" x14ac:dyDescent="0.25"/>
  <cols>
    <col min="1" max="1" width="9.140625" style="3"/>
    <col min="2" max="2" width="13.7109375" style="1" bestFit="1" customWidth="1"/>
    <col min="3" max="3" width="13.42578125" style="1" customWidth="1"/>
    <col min="4" max="4" width="10.85546875" style="1" customWidth="1"/>
    <col min="5" max="5" width="14.28515625" style="1" customWidth="1"/>
    <col min="6" max="17" width="9.28515625" style="1" customWidth="1"/>
    <col min="18" max="18" width="10" style="1" customWidth="1"/>
    <col min="19" max="19" width="1.7109375" style="2" customWidth="1"/>
    <col min="20" max="230" width="9.140625" style="3"/>
    <col min="231" max="231" width="13.7109375" style="3" bestFit="1" customWidth="1"/>
    <col min="232" max="251" width="8.28515625" style="3" customWidth="1"/>
    <col min="252" max="252" width="1.7109375" style="3" customWidth="1"/>
    <col min="253" max="486" width="9.140625" style="3"/>
    <col min="487" max="487" width="13.7109375" style="3" bestFit="1" customWidth="1"/>
    <col min="488" max="507" width="8.28515625" style="3" customWidth="1"/>
    <col min="508" max="508" width="1.7109375" style="3" customWidth="1"/>
    <col min="509" max="742" width="9.140625" style="3"/>
    <col min="743" max="743" width="13.7109375" style="3" bestFit="1" customWidth="1"/>
    <col min="744" max="763" width="8.28515625" style="3" customWidth="1"/>
    <col min="764" max="764" width="1.7109375" style="3" customWidth="1"/>
    <col min="765" max="998" width="9.140625" style="3"/>
    <col min="999" max="999" width="13.7109375" style="3" bestFit="1" customWidth="1"/>
    <col min="1000" max="1019" width="8.28515625" style="3" customWidth="1"/>
    <col min="1020" max="1020" width="1.7109375" style="3" customWidth="1"/>
    <col min="1021" max="1254" width="9.140625" style="3"/>
    <col min="1255" max="1255" width="13.7109375" style="3" bestFit="1" customWidth="1"/>
    <col min="1256" max="1275" width="8.28515625" style="3" customWidth="1"/>
    <col min="1276" max="1276" width="1.7109375" style="3" customWidth="1"/>
    <col min="1277" max="1510" width="9.140625" style="3"/>
    <col min="1511" max="1511" width="13.7109375" style="3" bestFit="1" customWidth="1"/>
    <col min="1512" max="1531" width="8.28515625" style="3" customWidth="1"/>
    <col min="1532" max="1532" width="1.7109375" style="3" customWidth="1"/>
    <col min="1533" max="1766" width="9.140625" style="3"/>
    <col min="1767" max="1767" width="13.7109375" style="3" bestFit="1" customWidth="1"/>
    <col min="1768" max="1787" width="8.28515625" style="3" customWidth="1"/>
    <col min="1788" max="1788" width="1.7109375" style="3" customWidth="1"/>
    <col min="1789" max="2022" width="9.140625" style="3"/>
    <col min="2023" max="2023" width="13.7109375" style="3" bestFit="1" customWidth="1"/>
    <col min="2024" max="2043" width="8.28515625" style="3" customWidth="1"/>
    <col min="2044" max="2044" width="1.7109375" style="3" customWidth="1"/>
    <col min="2045" max="2278" width="9.140625" style="3"/>
    <col min="2279" max="2279" width="13.7109375" style="3" bestFit="1" customWidth="1"/>
    <col min="2280" max="2299" width="8.28515625" style="3" customWidth="1"/>
    <col min="2300" max="2300" width="1.7109375" style="3" customWidth="1"/>
    <col min="2301" max="2534" width="9.140625" style="3"/>
    <col min="2535" max="2535" width="13.7109375" style="3" bestFit="1" customWidth="1"/>
    <col min="2536" max="2555" width="8.28515625" style="3" customWidth="1"/>
    <col min="2556" max="2556" width="1.7109375" style="3" customWidth="1"/>
    <col min="2557" max="2790" width="9.140625" style="3"/>
    <col min="2791" max="2791" width="13.7109375" style="3" bestFit="1" customWidth="1"/>
    <col min="2792" max="2811" width="8.28515625" style="3" customWidth="1"/>
    <col min="2812" max="2812" width="1.7109375" style="3" customWidth="1"/>
    <col min="2813" max="3046" width="9.140625" style="3"/>
    <col min="3047" max="3047" width="13.7109375" style="3" bestFit="1" customWidth="1"/>
    <col min="3048" max="3067" width="8.28515625" style="3" customWidth="1"/>
    <col min="3068" max="3068" width="1.7109375" style="3" customWidth="1"/>
    <col min="3069" max="3302" width="9.140625" style="3"/>
    <col min="3303" max="3303" width="13.7109375" style="3" bestFit="1" customWidth="1"/>
    <col min="3304" max="3323" width="8.28515625" style="3" customWidth="1"/>
    <col min="3324" max="3324" width="1.7109375" style="3" customWidth="1"/>
    <col min="3325" max="3558" width="9.140625" style="3"/>
    <col min="3559" max="3559" width="13.7109375" style="3" bestFit="1" customWidth="1"/>
    <col min="3560" max="3579" width="8.28515625" style="3" customWidth="1"/>
    <col min="3580" max="3580" width="1.7109375" style="3" customWidth="1"/>
    <col min="3581" max="3814" width="9.140625" style="3"/>
    <col min="3815" max="3815" width="13.7109375" style="3" bestFit="1" customWidth="1"/>
    <col min="3816" max="3835" width="8.28515625" style="3" customWidth="1"/>
    <col min="3836" max="3836" width="1.7109375" style="3" customWidth="1"/>
    <col min="3837" max="4070" width="9.140625" style="3"/>
    <col min="4071" max="4071" width="13.7109375" style="3" bestFit="1" customWidth="1"/>
    <col min="4072" max="4091" width="8.28515625" style="3" customWidth="1"/>
    <col min="4092" max="4092" width="1.7109375" style="3" customWidth="1"/>
    <col min="4093" max="4326" width="9.140625" style="3"/>
    <col min="4327" max="4327" width="13.7109375" style="3" bestFit="1" customWidth="1"/>
    <col min="4328" max="4347" width="8.28515625" style="3" customWidth="1"/>
    <col min="4348" max="4348" width="1.7109375" style="3" customWidth="1"/>
    <col min="4349" max="4582" width="9.140625" style="3"/>
    <col min="4583" max="4583" width="13.7109375" style="3" bestFit="1" customWidth="1"/>
    <col min="4584" max="4603" width="8.28515625" style="3" customWidth="1"/>
    <col min="4604" max="4604" width="1.7109375" style="3" customWidth="1"/>
    <col min="4605" max="4838" width="9.140625" style="3"/>
    <col min="4839" max="4839" width="13.7109375" style="3" bestFit="1" customWidth="1"/>
    <col min="4840" max="4859" width="8.28515625" style="3" customWidth="1"/>
    <col min="4860" max="4860" width="1.7109375" style="3" customWidth="1"/>
    <col min="4861" max="5094" width="9.140625" style="3"/>
    <col min="5095" max="5095" width="13.7109375" style="3" bestFit="1" customWidth="1"/>
    <col min="5096" max="5115" width="8.28515625" style="3" customWidth="1"/>
    <col min="5116" max="5116" width="1.7109375" style="3" customWidth="1"/>
    <col min="5117" max="5350" width="9.140625" style="3"/>
    <col min="5351" max="5351" width="13.7109375" style="3" bestFit="1" customWidth="1"/>
    <col min="5352" max="5371" width="8.28515625" style="3" customWidth="1"/>
    <col min="5372" max="5372" width="1.7109375" style="3" customWidth="1"/>
    <col min="5373" max="5606" width="9.140625" style="3"/>
    <col min="5607" max="5607" width="13.7109375" style="3" bestFit="1" customWidth="1"/>
    <col min="5608" max="5627" width="8.28515625" style="3" customWidth="1"/>
    <col min="5628" max="5628" width="1.7109375" style="3" customWidth="1"/>
    <col min="5629" max="5862" width="9.140625" style="3"/>
    <col min="5863" max="5863" width="13.7109375" style="3" bestFit="1" customWidth="1"/>
    <col min="5864" max="5883" width="8.28515625" style="3" customWidth="1"/>
    <col min="5884" max="5884" width="1.7109375" style="3" customWidth="1"/>
    <col min="5885" max="6118" width="9.140625" style="3"/>
    <col min="6119" max="6119" width="13.7109375" style="3" bestFit="1" customWidth="1"/>
    <col min="6120" max="6139" width="8.28515625" style="3" customWidth="1"/>
    <col min="6140" max="6140" width="1.7109375" style="3" customWidth="1"/>
    <col min="6141" max="6374" width="9.140625" style="3"/>
    <col min="6375" max="6375" width="13.7109375" style="3" bestFit="1" customWidth="1"/>
    <col min="6376" max="6395" width="8.28515625" style="3" customWidth="1"/>
    <col min="6396" max="6396" width="1.7109375" style="3" customWidth="1"/>
    <col min="6397" max="6630" width="9.140625" style="3"/>
    <col min="6631" max="6631" width="13.7109375" style="3" bestFit="1" customWidth="1"/>
    <col min="6632" max="6651" width="8.28515625" style="3" customWidth="1"/>
    <col min="6652" max="6652" width="1.7109375" style="3" customWidth="1"/>
    <col min="6653" max="6886" width="9.140625" style="3"/>
    <col min="6887" max="6887" width="13.7109375" style="3" bestFit="1" customWidth="1"/>
    <col min="6888" max="6907" width="8.28515625" style="3" customWidth="1"/>
    <col min="6908" max="6908" width="1.7109375" style="3" customWidth="1"/>
    <col min="6909" max="7142" width="9.140625" style="3"/>
    <col min="7143" max="7143" width="13.7109375" style="3" bestFit="1" customWidth="1"/>
    <col min="7144" max="7163" width="8.28515625" style="3" customWidth="1"/>
    <col min="7164" max="7164" width="1.7109375" style="3" customWidth="1"/>
    <col min="7165" max="7398" width="9.140625" style="3"/>
    <col min="7399" max="7399" width="13.7109375" style="3" bestFit="1" customWidth="1"/>
    <col min="7400" max="7419" width="8.28515625" style="3" customWidth="1"/>
    <col min="7420" max="7420" width="1.7109375" style="3" customWidth="1"/>
    <col min="7421" max="7654" width="9.140625" style="3"/>
    <col min="7655" max="7655" width="13.7109375" style="3" bestFit="1" customWidth="1"/>
    <col min="7656" max="7675" width="8.28515625" style="3" customWidth="1"/>
    <col min="7676" max="7676" width="1.7109375" style="3" customWidth="1"/>
    <col min="7677" max="7910" width="9.140625" style="3"/>
    <col min="7911" max="7911" width="13.7109375" style="3" bestFit="1" customWidth="1"/>
    <col min="7912" max="7931" width="8.28515625" style="3" customWidth="1"/>
    <col min="7932" max="7932" width="1.7109375" style="3" customWidth="1"/>
    <col min="7933" max="8166" width="9.140625" style="3"/>
    <col min="8167" max="8167" width="13.7109375" style="3" bestFit="1" customWidth="1"/>
    <col min="8168" max="8187" width="8.28515625" style="3" customWidth="1"/>
    <col min="8188" max="8188" width="1.7109375" style="3" customWidth="1"/>
    <col min="8189" max="8422" width="9.140625" style="3"/>
    <col min="8423" max="8423" width="13.7109375" style="3" bestFit="1" customWidth="1"/>
    <col min="8424" max="8443" width="8.28515625" style="3" customWidth="1"/>
    <col min="8444" max="8444" width="1.7109375" style="3" customWidth="1"/>
    <col min="8445" max="8678" width="9.140625" style="3"/>
    <col min="8679" max="8679" width="13.7109375" style="3" bestFit="1" customWidth="1"/>
    <col min="8680" max="8699" width="8.28515625" style="3" customWidth="1"/>
    <col min="8700" max="8700" width="1.7109375" style="3" customWidth="1"/>
    <col min="8701" max="8934" width="9.140625" style="3"/>
    <col min="8935" max="8935" width="13.7109375" style="3" bestFit="1" customWidth="1"/>
    <col min="8936" max="8955" width="8.28515625" style="3" customWidth="1"/>
    <col min="8956" max="8956" width="1.7109375" style="3" customWidth="1"/>
    <col min="8957" max="9190" width="9.140625" style="3"/>
    <col min="9191" max="9191" width="13.7109375" style="3" bestFit="1" customWidth="1"/>
    <col min="9192" max="9211" width="8.28515625" style="3" customWidth="1"/>
    <col min="9212" max="9212" width="1.7109375" style="3" customWidth="1"/>
    <col min="9213" max="9446" width="9.140625" style="3"/>
    <col min="9447" max="9447" width="13.7109375" style="3" bestFit="1" customWidth="1"/>
    <col min="9448" max="9467" width="8.28515625" style="3" customWidth="1"/>
    <col min="9468" max="9468" width="1.7109375" style="3" customWidth="1"/>
    <col min="9469" max="9702" width="9.140625" style="3"/>
    <col min="9703" max="9703" width="13.7109375" style="3" bestFit="1" customWidth="1"/>
    <col min="9704" max="9723" width="8.28515625" style="3" customWidth="1"/>
    <col min="9724" max="9724" width="1.7109375" style="3" customWidth="1"/>
    <col min="9725" max="9958" width="9.140625" style="3"/>
    <col min="9959" max="9959" width="13.7109375" style="3" bestFit="1" customWidth="1"/>
    <col min="9960" max="9979" width="8.28515625" style="3" customWidth="1"/>
    <col min="9980" max="9980" width="1.7109375" style="3" customWidth="1"/>
    <col min="9981" max="10214" width="9.140625" style="3"/>
    <col min="10215" max="10215" width="13.7109375" style="3" bestFit="1" customWidth="1"/>
    <col min="10216" max="10235" width="8.28515625" style="3" customWidth="1"/>
    <col min="10236" max="10236" width="1.7109375" style="3" customWidth="1"/>
    <col min="10237" max="10470" width="9.140625" style="3"/>
    <col min="10471" max="10471" width="13.7109375" style="3" bestFit="1" customWidth="1"/>
    <col min="10472" max="10491" width="8.28515625" style="3" customWidth="1"/>
    <col min="10492" max="10492" width="1.7109375" style="3" customWidth="1"/>
    <col min="10493" max="10726" width="9.140625" style="3"/>
    <col min="10727" max="10727" width="13.7109375" style="3" bestFit="1" customWidth="1"/>
    <col min="10728" max="10747" width="8.28515625" style="3" customWidth="1"/>
    <col min="10748" max="10748" width="1.7109375" style="3" customWidth="1"/>
    <col min="10749" max="10982" width="9.140625" style="3"/>
    <col min="10983" max="10983" width="13.7109375" style="3" bestFit="1" customWidth="1"/>
    <col min="10984" max="11003" width="8.28515625" style="3" customWidth="1"/>
    <col min="11004" max="11004" width="1.7109375" style="3" customWidth="1"/>
    <col min="11005" max="11238" width="9.140625" style="3"/>
    <col min="11239" max="11239" width="13.7109375" style="3" bestFit="1" customWidth="1"/>
    <col min="11240" max="11259" width="8.28515625" style="3" customWidth="1"/>
    <col min="11260" max="11260" width="1.7109375" style="3" customWidth="1"/>
    <col min="11261" max="11494" width="9.140625" style="3"/>
    <col min="11495" max="11495" width="13.7109375" style="3" bestFit="1" customWidth="1"/>
    <col min="11496" max="11515" width="8.28515625" style="3" customWidth="1"/>
    <col min="11516" max="11516" width="1.7109375" style="3" customWidth="1"/>
    <col min="11517" max="11750" width="9.140625" style="3"/>
    <col min="11751" max="11751" width="13.7109375" style="3" bestFit="1" customWidth="1"/>
    <col min="11752" max="11771" width="8.28515625" style="3" customWidth="1"/>
    <col min="11772" max="11772" width="1.7109375" style="3" customWidth="1"/>
    <col min="11773" max="12006" width="9.140625" style="3"/>
    <col min="12007" max="12007" width="13.7109375" style="3" bestFit="1" customWidth="1"/>
    <col min="12008" max="12027" width="8.28515625" style="3" customWidth="1"/>
    <col min="12028" max="12028" width="1.7109375" style="3" customWidth="1"/>
    <col min="12029" max="12262" width="9.140625" style="3"/>
    <col min="12263" max="12263" width="13.7109375" style="3" bestFit="1" customWidth="1"/>
    <col min="12264" max="12283" width="8.28515625" style="3" customWidth="1"/>
    <col min="12284" max="12284" width="1.7109375" style="3" customWidth="1"/>
    <col min="12285" max="12518" width="9.140625" style="3"/>
    <col min="12519" max="12519" width="13.7109375" style="3" bestFit="1" customWidth="1"/>
    <col min="12520" max="12539" width="8.28515625" style="3" customWidth="1"/>
    <col min="12540" max="12540" width="1.7109375" style="3" customWidth="1"/>
    <col min="12541" max="12774" width="9.140625" style="3"/>
    <col min="12775" max="12775" width="13.7109375" style="3" bestFit="1" customWidth="1"/>
    <col min="12776" max="12795" width="8.28515625" style="3" customWidth="1"/>
    <col min="12796" max="12796" width="1.7109375" style="3" customWidth="1"/>
    <col min="12797" max="13030" width="9.140625" style="3"/>
    <col min="13031" max="13031" width="13.7109375" style="3" bestFit="1" customWidth="1"/>
    <col min="13032" max="13051" width="8.28515625" style="3" customWidth="1"/>
    <col min="13052" max="13052" width="1.7109375" style="3" customWidth="1"/>
    <col min="13053" max="13286" width="9.140625" style="3"/>
    <col min="13287" max="13287" width="13.7109375" style="3" bestFit="1" customWidth="1"/>
    <col min="13288" max="13307" width="8.28515625" style="3" customWidth="1"/>
    <col min="13308" max="13308" width="1.7109375" style="3" customWidth="1"/>
    <col min="13309" max="13542" width="9.140625" style="3"/>
    <col min="13543" max="13543" width="13.7109375" style="3" bestFit="1" customWidth="1"/>
    <col min="13544" max="13563" width="8.28515625" style="3" customWidth="1"/>
    <col min="13564" max="13564" width="1.7109375" style="3" customWidth="1"/>
    <col min="13565" max="13798" width="9.140625" style="3"/>
    <col min="13799" max="13799" width="13.7109375" style="3" bestFit="1" customWidth="1"/>
    <col min="13800" max="13819" width="8.28515625" style="3" customWidth="1"/>
    <col min="13820" max="13820" width="1.7109375" style="3" customWidth="1"/>
    <col min="13821" max="14054" width="9.140625" style="3"/>
    <col min="14055" max="14055" width="13.7109375" style="3" bestFit="1" customWidth="1"/>
    <col min="14056" max="14075" width="8.28515625" style="3" customWidth="1"/>
    <col min="14076" max="14076" width="1.7109375" style="3" customWidth="1"/>
    <col min="14077" max="14310" width="9.140625" style="3"/>
    <col min="14311" max="14311" width="13.7109375" style="3" bestFit="1" customWidth="1"/>
    <col min="14312" max="14331" width="8.28515625" style="3" customWidth="1"/>
    <col min="14332" max="14332" width="1.7109375" style="3" customWidth="1"/>
    <col min="14333" max="14566" width="9.140625" style="3"/>
    <col min="14567" max="14567" width="13.7109375" style="3" bestFit="1" customWidth="1"/>
    <col min="14568" max="14587" width="8.28515625" style="3" customWidth="1"/>
    <col min="14588" max="14588" width="1.7109375" style="3" customWidth="1"/>
    <col min="14589" max="14822" width="9.140625" style="3"/>
    <col min="14823" max="14823" width="13.7109375" style="3" bestFit="1" customWidth="1"/>
    <col min="14824" max="14843" width="8.28515625" style="3" customWidth="1"/>
    <col min="14844" max="14844" width="1.7109375" style="3" customWidth="1"/>
    <col min="14845" max="15078" width="9.140625" style="3"/>
    <col min="15079" max="15079" width="13.7109375" style="3" bestFit="1" customWidth="1"/>
    <col min="15080" max="15099" width="8.28515625" style="3" customWidth="1"/>
    <col min="15100" max="15100" width="1.7109375" style="3" customWidth="1"/>
    <col min="15101" max="15334" width="9.140625" style="3"/>
    <col min="15335" max="15335" width="13.7109375" style="3" bestFit="1" customWidth="1"/>
    <col min="15336" max="15355" width="8.28515625" style="3" customWidth="1"/>
    <col min="15356" max="15356" width="1.7109375" style="3" customWidth="1"/>
    <col min="15357" max="15590" width="9.140625" style="3"/>
    <col min="15591" max="15591" width="13.7109375" style="3" bestFit="1" customWidth="1"/>
    <col min="15592" max="15611" width="8.28515625" style="3" customWidth="1"/>
    <col min="15612" max="15612" width="1.7109375" style="3" customWidth="1"/>
    <col min="15613" max="15846" width="9.140625" style="3"/>
    <col min="15847" max="15847" width="13.7109375" style="3" bestFit="1" customWidth="1"/>
    <col min="15848" max="15867" width="8.28515625" style="3" customWidth="1"/>
    <col min="15868" max="15868" width="1.7109375" style="3" customWidth="1"/>
    <col min="15869" max="16102" width="9.140625" style="3"/>
    <col min="16103" max="16103" width="13.7109375" style="3" bestFit="1" customWidth="1"/>
    <col min="16104" max="16123" width="8.28515625" style="3" customWidth="1"/>
    <col min="16124" max="16124" width="1.7109375" style="3" customWidth="1"/>
    <col min="16125" max="16381" width="9.140625" style="3"/>
    <col min="16382" max="16384" width="8.85546875" style="3" customWidth="1"/>
  </cols>
  <sheetData>
    <row r="6" spans="2:23" s="17" customForma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2:23" s="17" customFormat="1" ht="18.75" customHeight="1" x14ac:dyDescent="0.25">
      <c r="B7" s="16"/>
      <c r="C7" s="27" t="s">
        <v>134</v>
      </c>
      <c r="D7" s="284" t="s">
        <v>61</v>
      </c>
      <c r="E7" s="284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2:23" s="17" customFormat="1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2:23" ht="15" customHeight="1" x14ac:dyDescent="0.25"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</row>
    <row r="10" spans="2:23" ht="15" customHeight="1" x14ac:dyDescent="0.25">
      <c r="B10" s="287" t="s">
        <v>8</v>
      </c>
      <c r="C10" s="287"/>
      <c r="D10" s="287"/>
      <c r="E10" s="287"/>
      <c r="F10" s="287"/>
      <c r="G10" s="287"/>
      <c r="H10" s="287"/>
      <c r="I10" s="287"/>
      <c r="J10" s="287"/>
      <c r="K10" s="287"/>
      <c r="L10" s="287"/>
      <c r="M10" s="287"/>
      <c r="N10" s="287"/>
      <c r="O10" s="74"/>
      <c r="P10" s="74"/>
      <c r="Q10" s="74"/>
      <c r="R10" s="74"/>
    </row>
    <row r="11" spans="2:23" ht="18" customHeight="1" x14ac:dyDescent="0.25">
      <c r="B11" s="280" t="str">
        <f>CONCATENATE("PACOTE ",$D$7)</f>
        <v>PACOTE PLATINUM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/>
      <c r="P11"/>
      <c r="Q11"/>
      <c r="R11"/>
      <c r="S11"/>
      <c r="T11"/>
    </row>
    <row r="12" spans="2:23" ht="14.25" x14ac:dyDescent="0.2">
      <c r="B12" s="288"/>
      <c r="C12" s="288"/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75"/>
      <c r="P12" s="75"/>
      <c r="Q12" s="75"/>
      <c r="R12" s="75"/>
      <c r="S12" s="4"/>
    </row>
    <row r="13" spans="2:23" ht="15" customHeight="1" x14ac:dyDescent="0.25">
      <c r="B13" s="5" t="s">
        <v>136</v>
      </c>
      <c r="C13" s="6"/>
      <c r="D13" s="6"/>
      <c r="E13" s="6"/>
      <c r="F13" s="6"/>
      <c r="G13" s="6"/>
      <c r="H13" s="6"/>
      <c r="I13" s="6"/>
      <c r="J13" s="6"/>
      <c r="K13" s="6"/>
      <c r="L13" s="7"/>
      <c r="M13" s="285" t="s">
        <v>247</v>
      </c>
      <c r="N13" s="286"/>
      <c r="O13" s="4"/>
      <c r="P13" s="3"/>
      <c r="Q13" s="3"/>
      <c r="R13" s="3"/>
      <c r="S13" s="3"/>
    </row>
    <row r="14" spans="2:23" ht="15" customHeight="1" x14ac:dyDescent="0.25">
      <c r="B14" s="28" t="s">
        <v>11</v>
      </c>
      <c r="C14" s="28" t="s">
        <v>16</v>
      </c>
      <c r="D14" s="29" t="s">
        <v>17</v>
      </c>
      <c r="E14" s="30" t="s">
        <v>18</v>
      </c>
      <c r="F14" s="30" t="s">
        <v>19</v>
      </c>
      <c r="G14" s="30" t="s">
        <v>20</v>
      </c>
      <c r="H14" s="30" t="s">
        <v>21</v>
      </c>
      <c r="I14" s="30" t="s">
        <v>22</v>
      </c>
      <c r="J14" s="30" t="s">
        <v>23</v>
      </c>
      <c r="K14" s="30" t="s">
        <v>28</v>
      </c>
      <c r="L14" s="30" t="s">
        <v>29</v>
      </c>
      <c r="M14" s="30" t="s">
        <v>30</v>
      </c>
      <c r="N14" s="30" t="s">
        <v>31</v>
      </c>
      <c r="O14"/>
      <c r="P14"/>
      <c r="Q14"/>
      <c r="R14"/>
    </row>
    <row r="15" spans="2:23" ht="15" customHeight="1" x14ac:dyDescent="0.25">
      <c r="B15" s="31" t="s">
        <v>40</v>
      </c>
      <c r="C15" s="22" t="str">
        <f>VLOOKUP(CONCATENATE($D$7,$B15),'BASE 2026'!$DG:$DU,4,0)</f>
        <v>15,08</v>
      </c>
      <c r="D15" s="22" t="str">
        <f>VLOOKUP(CONCATENATE($D$7,$B15),'BASE 2026'!$DG:$DU,5,0)</f>
        <v>15,72</v>
      </c>
      <c r="E15" s="22" t="str">
        <f>VLOOKUP(CONCATENATE($D$7,$B15),'BASE 2026'!$DG:$DU,6,0)</f>
        <v>15,88</v>
      </c>
      <c r="F15" s="22" t="str">
        <f>VLOOKUP(CONCATENATE($D$7,$B15),'BASE 2026'!$DG:$DU,7,0)</f>
        <v>16,04</v>
      </c>
      <c r="G15" s="22" t="str">
        <f>VLOOKUP(CONCATENATE($D$7,$B15),'BASE 2026'!$DG:$DU,8,0)</f>
        <v>17,93</v>
      </c>
      <c r="H15" s="22" t="str">
        <f>VLOOKUP(CONCATENATE($D$7,$B15),'BASE 2026'!$DG:$DU,9,0)</f>
        <v>20,18</v>
      </c>
      <c r="I15" s="22" t="str">
        <f>VLOOKUP(CONCATENATE($D$7,$B15),'BASE 2026'!$DG:$DU,10,0)</f>
        <v>22,52</v>
      </c>
      <c r="J15" s="22" t="str">
        <f>VLOOKUP(CONCATENATE($D$7,$B15),'BASE 2026'!$DG:$DU,11,0)</f>
        <v>27,01</v>
      </c>
      <c r="K15" s="22" t="str">
        <f>VLOOKUP(CONCATENATE($D$7,$B15),'BASE 2026'!$DG:$DU,12,0)</f>
        <v>21,40</v>
      </c>
      <c r="L15" s="22" t="str">
        <f>VLOOKUP(CONCATENATE($D$7,$B15),'BASE 2026'!$DG:$DU,13,0)</f>
        <v>26,04</v>
      </c>
      <c r="M15" s="22" t="str">
        <f>VLOOKUP(CONCATENATE($D$7,$B15),'BASE 2026'!$DG:$DU,14,0)</f>
        <v>43,81</v>
      </c>
      <c r="N15" s="22" t="str">
        <f>VLOOKUP(CONCATENATE($D$7,$B15),'BASE 2026'!$DG:$DU,15,0)</f>
        <v>60,11</v>
      </c>
      <c r="O15"/>
      <c r="P15"/>
      <c r="Q15"/>
      <c r="R15"/>
    </row>
    <row r="16" spans="2:23" ht="15" customHeight="1" x14ac:dyDescent="0.25">
      <c r="B16" s="31" t="s">
        <v>49</v>
      </c>
      <c r="C16" s="22">
        <f>VLOOKUP(CONCATENATE($D$7,$B16),'BASE 2026'!$DG:$DU,4,0)</f>
        <v>16.760000000000002</v>
      </c>
      <c r="D16" s="22">
        <f>VLOOKUP(CONCATENATE($D$7,$B16),'BASE 2026'!$DG:$DU,5,0)</f>
        <v>17.47</v>
      </c>
      <c r="E16" s="22">
        <f>VLOOKUP(CONCATENATE($D$7,$B16),'BASE 2026'!$DG:$DU,6,0)</f>
        <v>17.64</v>
      </c>
      <c r="F16" s="22">
        <f>VLOOKUP(CONCATENATE($D$7,$B16),'BASE 2026'!$DG:$DU,7,0)</f>
        <v>17.82</v>
      </c>
      <c r="G16" s="22">
        <f>VLOOKUP(CONCATENATE($D$7,$B16),'BASE 2026'!$DG:$DU,8,0)</f>
        <v>19.920000000000002</v>
      </c>
      <c r="H16" s="22">
        <f>VLOOKUP(CONCATENATE($D$7,$B16),'BASE 2026'!$DG:$DU,9,0)</f>
        <v>22.42</v>
      </c>
      <c r="I16" s="22">
        <f>VLOOKUP(CONCATENATE($D$7,$B16),'BASE 2026'!$DG:$DU,10,0)</f>
        <v>25.02</v>
      </c>
      <c r="J16" s="22">
        <f>VLOOKUP(CONCATENATE($D$7,$B16),'BASE 2026'!$DG:$DU,11,0)</f>
        <v>30.01</v>
      </c>
      <c r="K16" s="22">
        <f>VLOOKUP(CONCATENATE($D$7,$B16),'BASE 2026'!$DG:$DU,12,0)</f>
        <v>23.78</v>
      </c>
      <c r="L16" s="22">
        <f>VLOOKUP(CONCATENATE($D$7,$B16),'BASE 2026'!$DG:$DU,13,0)</f>
        <v>28.93</v>
      </c>
      <c r="M16" s="22">
        <f>VLOOKUP(CONCATENATE($D$7,$B16),'BASE 2026'!$DG:$DU,14,0)</f>
        <v>48.68</v>
      </c>
      <c r="N16" s="22">
        <f>VLOOKUP(CONCATENATE($D$7,$B16),'BASE 2026'!$DG:$DU,15,0)</f>
        <v>66.790000000000006</v>
      </c>
      <c r="O16"/>
      <c r="P16"/>
      <c r="Q16"/>
      <c r="R16"/>
    </row>
    <row r="17" spans="2:20" ht="15" customHeight="1" x14ac:dyDescent="0.25">
      <c r="B17" s="35" t="s">
        <v>50</v>
      </c>
      <c r="C17" s="22">
        <f>VLOOKUP(CONCATENATE($D$7,$B17),'BASE 2026'!$DG:$DU,4,0)</f>
        <v>17.940000000000001</v>
      </c>
      <c r="D17" s="22">
        <f>VLOOKUP(CONCATENATE($D$7,$B17),'BASE 2026'!$DG:$DU,5,0)</f>
        <v>18.71</v>
      </c>
      <c r="E17" s="22">
        <f>VLOOKUP(CONCATENATE($D$7,$B17),'BASE 2026'!$DG:$DU,6,0)</f>
        <v>18.91</v>
      </c>
      <c r="F17" s="22">
        <f>VLOOKUP(CONCATENATE($D$7,$B17),'BASE 2026'!$DG:$DU,7,0)</f>
        <v>19.079999999999998</v>
      </c>
      <c r="G17" s="22">
        <f>VLOOKUP(CONCATENATE($D$7,$B17),'BASE 2026'!$DG:$DU,8,0)</f>
        <v>21.34</v>
      </c>
      <c r="H17" s="22">
        <f>VLOOKUP(CONCATENATE($D$7,$B17),'BASE 2026'!$DG:$DU,9,0)</f>
        <v>24.01</v>
      </c>
      <c r="I17" s="22">
        <f>VLOOKUP(CONCATENATE($D$7,$B17),'BASE 2026'!$DG:$DU,10,0)</f>
        <v>26.82</v>
      </c>
      <c r="J17" s="22">
        <f>VLOOKUP(CONCATENATE($D$7,$B17),'BASE 2026'!$DG:$DU,11,0)</f>
        <v>32.14</v>
      </c>
      <c r="K17" s="22">
        <f>VLOOKUP(CONCATENATE($D$7,$B17),'BASE 2026'!$DG:$DU,12,0)</f>
        <v>25.2</v>
      </c>
      <c r="L17" s="22">
        <f>VLOOKUP(CONCATENATE($D$7,$B17),'BASE 2026'!$DG:$DU,13,0)</f>
        <v>30.53</v>
      </c>
      <c r="M17" s="22">
        <f>VLOOKUP(CONCATENATE($D$7,$B17),'BASE 2026'!$DG:$DU,14,0)</f>
        <v>50.46</v>
      </c>
      <c r="N17" s="22">
        <f>VLOOKUP(CONCATENATE($D$7,$B17),'BASE 2026'!$DG:$DU,15,0)</f>
        <v>68.94</v>
      </c>
      <c r="O17"/>
      <c r="P17"/>
      <c r="Q17"/>
      <c r="R17"/>
    </row>
    <row r="18" spans="2:20" ht="15" customHeight="1" x14ac:dyDescent="0.25">
      <c r="B18" s="31" t="s">
        <v>55</v>
      </c>
      <c r="C18" s="22">
        <f>VLOOKUP(CONCATENATE($D$7,$B18),'BASE 2026'!$DG:$DU,4,0)</f>
        <v>19</v>
      </c>
      <c r="D18" s="22">
        <f>VLOOKUP(CONCATENATE($D$7,$B18),'BASE 2026'!$DG:$DU,5,0)</f>
        <v>19.809999999999999</v>
      </c>
      <c r="E18" s="22">
        <f>VLOOKUP(CONCATENATE($D$7,$B18),'BASE 2026'!$DG:$DU,6,0)</f>
        <v>19.989999999999998</v>
      </c>
      <c r="F18" s="22">
        <f>VLOOKUP(CONCATENATE($D$7,$B18),'BASE 2026'!$DG:$DU,7,0)</f>
        <v>20.2</v>
      </c>
      <c r="G18" s="22">
        <f>VLOOKUP(CONCATENATE($D$7,$B18),'BASE 2026'!$DG:$DU,8,0)</f>
        <v>23.58</v>
      </c>
      <c r="H18" s="22">
        <f>VLOOKUP(CONCATENATE($D$7,$B18),'BASE 2026'!$DG:$DU,9,0)</f>
        <v>26.41</v>
      </c>
      <c r="I18" s="22">
        <f>VLOOKUP(CONCATENATE($D$7,$B18),'BASE 2026'!$DG:$DU,10,0)</f>
        <v>29.48</v>
      </c>
      <c r="J18" s="22">
        <f>VLOOKUP(CONCATENATE($D$7,$B18),'BASE 2026'!$DG:$DU,11,0)</f>
        <v>35.369999999999997</v>
      </c>
      <c r="K18" s="22">
        <f>VLOOKUP(CONCATENATE($D$7,$B18),'BASE 2026'!$DG:$DU,12,0)</f>
        <v>30.14</v>
      </c>
      <c r="L18" s="22">
        <f>VLOOKUP(CONCATENATE($D$7,$B18),'BASE 2026'!$DG:$DU,13,0)</f>
        <v>35.61</v>
      </c>
      <c r="M18" s="22">
        <f>VLOOKUP(CONCATENATE($D$7,$B18),'BASE 2026'!$DG:$DU,14,0)</f>
        <v>55.76</v>
      </c>
      <c r="N18" s="22">
        <f>VLOOKUP(CONCATENATE($D$7,$B18),'BASE 2026'!$DG:$DU,15,0)</f>
        <v>74.84</v>
      </c>
      <c r="O18"/>
      <c r="P18"/>
      <c r="Q18"/>
      <c r="R18"/>
    </row>
    <row r="19" spans="2:20" ht="15" customHeight="1" x14ac:dyDescent="0.25">
      <c r="B19" s="35" t="s">
        <v>62</v>
      </c>
      <c r="C19" s="22">
        <f>VLOOKUP(CONCATENATE($D$7,$B19),'BASE 2026'!$DG:$DU,4,0)</f>
        <v>22.93</v>
      </c>
      <c r="D19" s="22">
        <f>VLOOKUP(CONCATENATE($D$7,$B19),'BASE 2026'!$DG:$DU,5,0)</f>
        <v>23.9</v>
      </c>
      <c r="E19" s="22">
        <f>VLOOKUP(CONCATENATE($D$7,$B19),'BASE 2026'!$DG:$DU,6,0)</f>
        <v>24.14</v>
      </c>
      <c r="F19" s="22">
        <f>VLOOKUP(CONCATENATE($D$7,$B19),'BASE 2026'!$DG:$DU,7,0)</f>
        <v>24.39</v>
      </c>
      <c r="G19" s="22">
        <f>VLOOKUP(CONCATENATE($D$7,$B19),'BASE 2026'!$DG:$DU,8,0)</f>
        <v>28.51</v>
      </c>
      <c r="H19" s="22">
        <f>VLOOKUP(CONCATENATE($D$7,$B19),'BASE 2026'!$DG:$DU,9,0)</f>
        <v>31.63</v>
      </c>
      <c r="I19" s="22">
        <f>VLOOKUP(CONCATENATE($D$7,$B19),'BASE 2026'!$DG:$DU,10,0)</f>
        <v>35.299999999999997</v>
      </c>
      <c r="J19" s="22">
        <f>VLOOKUP(CONCATENATE($D$7,$B19),'BASE 2026'!$DG:$DU,11,0)</f>
        <v>42.39</v>
      </c>
      <c r="K19" s="22">
        <f>VLOOKUP(CONCATENATE($D$7,$B19),'BASE 2026'!$DG:$DU,12,0)</f>
        <v>35.42</v>
      </c>
      <c r="L19" s="22">
        <f>VLOOKUP(CONCATENATE($D$7,$B19),'BASE 2026'!$DG:$DU,13,0)</f>
        <v>41.02</v>
      </c>
      <c r="M19" s="22">
        <f>VLOOKUP(CONCATENATE($D$7,$B19),'BASE 2026'!$DG:$DU,14,0)</f>
        <v>61.66</v>
      </c>
      <c r="N19" s="22">
        <f>VLOOKUP(CONCATENATE($D$7,$B19),'BASE 2026'!$DG:$DU,15,0)</f>
        <v>81.94</v>
      </c>
      <c r="O19"/>
      <c r="P19"/>
      <c r="Q19"/>
      <c r="R19"/>
    </row>
    <row r="20" spans="2:20" ht="15" customHeight="1" x14ac:dyDescent="0.25">
      <c r="B20" s="31" t="s">
        <v>68</v>
      </c>
      <c r="C20" s="22">
        <f>VLOOKUP(CONCATENATE($D$7,$B20),'BASE 2026'!$DG:$DU,4,0)</f>
        <v>24.69</v>
      </c>
      <c r="D20" s="22">
        <f>VLOOKUP(CONCATENATE($D$7,$B20),'BASE 2026'!$DG:$DU,5,0)</f>
        <v>25.74</v>
      </c>
      <c r="E20" s="22">
        <f>VLOOKUP(CONCATENATE($D$7,$B20),'BASE 2026'!$DG:$DU,6,0)</f>
        <v>26</v>
      </c>
      <c r="F20" s="22">
        <f>VLOOKUP(CONCATENATE($D$7,$B20),'BASE 2026'!$DG:$DU,7,0)</f>
        <v>26.26</v>
      </c>
      <c r="G20" s="22">
        <f>VLOOKUP(CONCATENATE($D$7,$B20),'BASE 2026'!$DG:$DU,8,0)</f>
        <v>30.8</v>
      </c>
      <c r="H20" s="22">
        <f>VLOOKUP(CONCATENATE($D$7,$B20),'BASE 2026'!$DG:$DU,9,0)</f>
        <v>33.880000000000003</v>
      </c>
      <c r="I20" s="22">
        <f>VLOOKUP(CONCATENATE($D$7,$B20),'BASE 2026'!$DG:$DU,10,0)</f>
        <v>37.770000000000003</v>
      </c>
      <c r="J20" s="22">
        <f>VLOOKUP(CONCATENATE($D$7,$B20),'BASE 2026'!$DG:$DU,11,0)</f>
        <v>45.42</v>
      </c>
      <c r="K20" s="22">
        <f>VLOOKUP(CONCATENATE($D$7,$B20),'BASE 2026'!$DG:$DU,12,0)</f>
        <v>46.24</v>
      </c>
      <c r="L20" s="22">
        <f>VLOOKUP(CONCATENATE($D$7,$B20),'BASE 2026'!$DG:$DU,13,0)</f>
        <v>51.41</v>
      </c>
      <c r="M20" s="22">
        <f>VLOOKUP(CONCATENATE($D$7,$B20),'BASE 2026'!$DG:$DU,14,0)</f>
        <v>72.11</v>
      </c>
      <c r="N20" s="22">
        <f>VLOOKUP(CONCATENATE($D$7,$B20),'BASE 2026'!$DG:$DU,15,0)</f>
        <v>92.97</v>
      </c>
      <c r="O20"/>
      <c r="P20"/>
      <c r="Q20"/>
      <c r="R20"/>
    </row>
    <row r="21" spans="2:20" ht="15" customHeight="1" x14ac:dyDescent="0.25">
      <c r="B21" s="35" t="s">
        <v>70</v>
      </c>
      <c r="C21" s="22">
        <f>VLOOKUP(CONCATENATE($D$7,$B21),'BASE 2026'!$DG:$DU,4,0)</f>
        <v>26.98</v>
      </c>
      <c r="D21" s="22">
        <f>VLOOKUP(CONCATENATE($D$7,$B21),'BASE 2026'!$DG:$DU,5,0)</f>
        <v>28.1</v>
      </c>
      <c r="E21" s="22">
        <f>VLOOKUP(CONCATENATE($D$7,$B21),'BASE 2026'!$DG:$DU,6,0)</f>
        <v>28.41</v>
      </c>
      <c r="F21" s="22">
        <f>VLOOKUP(CONCATENATE($D$7,$B21),'BASE 2026'!$DG:$DU,7,0)</f>
        <v>28.69</v>
      </c>
      <c r="G21" s="22">
        <f>VLOOKUP(CONCATENATE($D$7,$B21),'BASE 2026'!$DG:$DU,8,0)</f>
        <v>33.79</v>
      </c>
      <c r="H21" s="22">
        <f>VLOOKUP(CONCATENATE($D$7,$B21),'BASE 2026'!$DG:$DU,9,0)</f>
        <v>36.42</v>
      </c>
      <c r="I21" s="22">
        <f>VLOOKUP(CONCATENATE($D$7,$B21),'BASE 2026'!$DG:$DU,10,0)</f>
        <v>40.58</v>
      </c>
      <c r="J21" s="22">
        <f>VLOOKUP(CONCATENATE($D$7,$B21),'BASE 2026'!$DG:$DU,11,0)</f>
        <v>48.89</v>
      </c>
      <c r="K21" s="22">
        <f>VLOOKUP(CONCATENATE($D$7,$B21),'BASE 2026'!$DG:$DU,12,0)</f>
        <v>50.42</v>
      </c>
      <c r="L21" s="22">
        <f>VLOOKUP(CONCATENATE($D$7,$B21),'BASE 2026'!$DG:$DU,13,0)</f>
        <v>54.49</v>
      </c>
      <c r="M21" s="22">
        <f>VLOOKUP(CONCATENATE($D$7,$B21),'BASE 2026'!$DG:$DU,14,0)</f>
        <v>75.099999999999994</v>
      </c>
      <c r="N21" s="22">
        <f>VLOOKUP(CONCATENATE($D$7,$B21),'BASE 2026'!$DG:$DU,15,0)</f>
        <v>96.69</v>
      </c>
      <c r="O21"/>
      <c r="P21"/>
      <c r="Q21"/>
      <c r="R21"/>
    </row>
    <row r="22" spans="2:20" ht="15" customHeight="1" x14ac:dyDescent="0.25">
      <c r="B22" s="31" t="s">
        <v>76</v>
      </c>
      <c r="C22" s="22">
        <f>VLOOKUP(CONCATENATE($D$7,$B22),'BASE 2026'!$DG:$DU,4,0)</f>
        <v>27.97</v>
      </c>
      <c r="D22" s="22">
        <f>VLOOKUP(CONCATENATE($D$7,$B22),'BASE 2026'!$DG:$DU,5,0)</f>
        <v>29.15</v>
      </c>
      <c r="E22" s="22">
        <f>VLOOKUP(CONCATENATE($D$7,$B22),'BASE 2026'!$DG:$DU,6,0)</f>
        <v>29.45</v>
      </c>
      <c r="F22" s="22">
        <f>VLOOKUP(CONCATENATE($D$7,$B22),'BASE 2026'!$DG:$DU,7,0)</f>
        <v>29.77</v>
      </c>
      <c r="G22" s="22">
        <f>VLOOKUP(CONCATENATE($D$7,$B22),'BASE 2026'!$DG:$DU,8,0)</f>
        <v>36.67</v>
      </c>
      <c r="H22" s="22">
        <f>VLOOKUP(CONCATENATE($D$7,$B22),'BASE 2026'!$DG:$DU,9,0)</f>
        <v>41.24</v>
      </c>
      <c r="I22" s="22">
        <f>VLOOKUP(CONCATENATE($D$7,$B22),'BASE 2026'!$DG:$DU,10,0)</f>
        <v>47.02</v>
      </c>
      <c r="J22" s="22">
        <f>VLOOKUP(CONCATENATE($D$7,$B22),'BASE 2026'!$DG:$DU,11,0)</f>
        <v>58.34</v>
      </c>
      <c r="K22" s="22">
        <f>VLOOKUP(CONCATENATE($D$7,$B22),'BASE 2026'!$DG:$DU,12,0)</f>
        <v>56.55</v>
      </c>
      <c r="L22" s="22">
        <f>VLOOKUP(CONCATENATE($D$7,$B22),'BASE 2026'!$DG:$DU,13,0)</f>
        <v>62.92</v>
      </c>
      <c r="M22" s="22">
        <f>VLOOKUP(CONCATENATE($D$7,$B22),'BASE 2026'!$DG:$DU,14,0)</f>
        <v>85.36</v>
      </c>
      <c r="N22" s="22">
        <f>VLOOKUP(CONCATENATE($D$7,$B22),'BASE 2026'!$DG:$DU,15,0)</f>
        <v>109.92</v>
      </c>
      <c r="O22"/>
      <c r="P22"/>
      <c r="Q22"/>
      <c r="R22"/>
    </row>
    <row r="23" spans="2:20" ht="15" customHeight="1" x14ac:dyDescent="0.25">
      <c r="B23" s="35" t="s">
        <v>82</v>
      </c>
      <c r="C23" s="22">
        <f>VLOOKUP(CONCATENATE($D$7,$B23),'BASE 2026'!$DG:$DU,4,0)</f>
        <v>28.52</v>
      </c>
      <c r="D23" s="22">
        <f>VLOOKUP(CONCATENATE($D$7,$B23),'BASE 2026'!$DG:$DU,5,0)</f>
        <v>29.73</v>
      </c>
      <c r="E23" s="22">
        <f>VLOOKUP(CONCATENATE($D$7,$B23),'BASE 2026'!$DG:$DU,6,0)</f>
        <v>30.04</v>
      </c>
      <c r="F23" s="22">
        <f>VLOOKUP(CONCATENATE($D$7,$B23),'BASE 2026'!$DG:$DU,7,0)</f>
        <v>30.34</v>
      </c>
      <c r="G23" s="22">
        <f>VLOOKUP(CONCATENATE($D$7,$B23),'BASE 2026'!$DG:$DU,8,0)</f>
        <v>38.78</v>
      </c>
      <c r="H23" s="22">
        <f>VLOOKUP(CONCATENATE($D$7,$B23),'BASE 2026'!$DG:$DU,9,0)</f>
        <v>45.15</v>
      </c>
      <c r="I23" s="22">
        <f>VLOOKUP(CONCATENATE($D$7,$B23),'BASE 2026'!$DG:$DU,10,0)</f>
        <v>51.54</v>
      </c>
      <c r="J23" s="22">
        <f>VLOOKUP(CONCATENATE($D$7,$B23),'BASE 2026'!$DG:$DU,11,0)</f>
        <v>63.74</v>
      </c>
      <c r="K23" s="22">
        <f>VLOOKUP(CONCATENATE($D$7,$B23),'BASE 2026'!$DG:$DU,12,0)</f>
        <v>56.41</v>
      </c>
      <c r="L23" s="22">
        <f>VLOOKUP(CONCATENATE($D$7,$B23),'BASE 2026'!$DG:$DU,13,0)</f>
        <v>65.819999999999993</v>
      </c>
      <c r="M23" s="22">
        <f>VLOOKUP(CONCATENATE($D$7,$B23),'BASE 2026'!$DG:$DU,14,0)</f>
        <v>89.56</v>
      </c>
      <c r="N23" s="22">
        <f>VLOOKUP(CONCATENATE($D$7,$B23),'BASE 2026'!$DG:$DU,15,0)</f>
        <v>114.88</v>
      </c>
      <c r="O23"/>
      <c r="P23"/>
      <c r="Q23"/>
      <c r="R23"/>
    </row>
    <row r="24" spans="2:20" ht="15" customHeight="1" x14ac:dyDescent="0.25">
      <c r="B24" s="31" t="s">
        <v>86</v>
      </c>
      <c r="C24" s="22">
        <f>VLOOKUP(CONCATENATE($D$7,$B24),'BASE 2026'!$DG:$DU,4,0)</f>
        <v>29.92</v>
      </c>
      <c r="D24" s="22">
        <f>VLOOKUP(CONCATENATE($D$7,$B24),'BASE 2026'!$DG:$DU,5,0)</f>
        <v>31.22</v>
      </c>
      <c r="E24" s="22">
        <f>VLOOKUP(CONCATENATE($D$7,$B24),'BASE 2026'!$DG:$DU,6,0)</f>
        <v>31.52</v>
      </c>
      <c r="F24" s="22">
        <f>VLOOKUP(CONCATENATE($D$7,$B24),'BASE 2026'!$DG:$DU,7,0)</f>
        <v>31.86</v>
      </c>
      <c r="G24" s="22">
        <f>VLOOKUP(CONCATENATE($D$7,$B24),'BASE 2026'!$DG:$DU,8,0)</f>
        <v>42.19</v>
      </c>
      <c r="H24" s="22">
        <f>VLOOKUP(CONCATENATE($D$7,$B24),'BASE 2026'!$DG:$DU,9,0)</f>
        <v>49.16</v>
      </c>
      <c r="I24" s="22">
        <f>VLOOKUP(CONCATENATE($D$7,$B24),'BASE 2026'!$DG:$DU,10,0)</f>
        <v>56.13</v>
      </c>
      <c r="J24" s="22">
        <f>VLOOKUP(CONCATENATE($D$7,$B24),'BASE 2026'!$DG:$DU,11,0)</f>
        <v>69.42</v>
      </c>
      <c r="K24" s="22">
        <f>VLOOKUP(CONCATENATE($D$7,$B24),'BASE 2026'!$DG:$DU,12,0)</f>
        <v>72.55</v>
      </c>
      <c r="L24" s="22">
        <f>VLOOKUP(CONCATENATE($D$7,$B24),'BASE 2026'!$DG:$DU,13,0)</f>
        <v>82.85</v>
      </c>
      <c r="M24" s="22">
        <f>VLOOKUP(CONCATENATE($D$7,$B24),'BASE 2026'!$DG:$DU,14,0)</f>
        <v>107.27</v>
      </c>
      <c r="N24" s="22">
        <f>VLOOKUP(CONCATENATE($D$7,$B24),'BASE 2026'!$DG:$DU,15,0)</f>
        <v>133.66</v>
      </c>
      <c r="O24"/>
      <c r="P24"/>
      <c r="Q24"/>
      <c r="R24"/>
    </row>
    <row r="25" spans="2:20" ht="15" customHeight="1" x14ac:dyDescent="0.25">
      <c r="B25" s="35" t="s">
        <v>91</v>
      </c>
      <c r="C25" s="22">
        <f>VLOOKUP(CONCATENATE($D$7,$B25),'BASE 2026'!$DG:$DU,4,0)</f>
        <v>30.94</v>
      </c>
      <c r="D25" s="22">
        <f>VLOOKUP(CONCATENATE($D$7,$B25),'BASE 2026'!$DG:$DU,5,0)</f>
        <v>32.26</v>
      </c>
      <c r="E25" s="22">
        <f>VLOOKUP(CONCATENATE($D$7,$B25),'BASE 2026'!$DG:$DU,6,0)</f>
        <v>32.58</v>
      </c>
      <c r="F25" s="22">
        <f>VLOOKUP(CONCATENATE($D$7,$B25),'BASE 2026'!$DG:$DU,7,0)</f>
        <v>32.9</v>
      </c>
      <c r="G25" s="22">
        <f>VLOOKUP(CONCATENATE($D$7,$B25),'BASE 2026'!$DG:$DU,8,0)</f>
        <v>44.49</v>
      </c>
      <c r="H25" s="22">
        <f>VLOOKUP(CONCATENATE($D$7,$B25),'BASE 2026'!$DG:$DU,9,0)</f>
        <v>51.62</v>
      </c>
      <c r="I25" s="22">
        <f>VLOOKUP(CONCATENATE($D$7,$B25),'BASE 2026'!$DG:$DU,10,0)</f>
        <v>58.92</v>
      </c>
      <c r="J25" s="22">
        <f>VLOOKUP(CONCATENATE($D$7,$B25),'BASE 2026'!$DG:$DU,11,0)</f>
        <v>72.89</v>
      </c>
      <c r="K25" s="22">
        <f>VLOOKUP(CONCATENATE($D$7,$B25),'BASE 2026'!$DG:$DU,12,0)</f>
        <v>75.17</v>
      </c>
      <c r="L25" s="22">
        <f>VLOOKUP(CONCATENATE($D$7,$B25),'BASE 2026'!$DG:$DU,13,0)</f>
        <v>85.46</v>
      </c>
      <c r="M25" s="22">
        <f>VLOOKUP(CONCATENATE($D$7,$B25),'BASE 2026'!$DG:$DU,14,0)</f>
        <v>110.12</v>
      </c>
      <c r="N25" s="22">
        <f>VLOOKUP(CONCATENATE($D$7,$B25),'BASE 2026'!$DG:$DU,15,0)</f>
        <v>137.19999999999999</v>
      </c>
      <c r="O25"/>
      <c r="P25"/>
      <c r="Q25"/>
      <c r="R25"/>
    </row>
    <row r="26" spans="2:20" ht="15" customHeight="1" x14ac:dyDescent="0.25">
      <c r="B26" s="31" t="s">
        <v>95</v>
      </c>
      <c r="C26" s="22">
        <f>VLOOKUP(CONCATENATE($D$7,$B26),'BASE 2026'!$DG:$DU,4,0)</f>
        <v>31.5</v>
      </c>
      <c r="D26" s="22">
        <f>VLOOKUP(CONCATENATE($D$7,$B26),'BASE 2026'!$DG:$DU,5,0)</f>
        <v>32.840000000000003</v>
      </c>
      <c r="E26" s="22">
        <f>VLOOKUP(CONCATENATE($D$7,$B26),'BASE 2026'!$DG:$DU,6,0)</f>
        <v>33.19</v>
      </c>
      <c r="F26" s="22">
        <f>VLOOKUP(CONCATENATE($D$7,$B26),'BASE 2026'!$DG:$DU,7,0)</f>
        <v>33.51</v>
      </c>
      <c r="G26" s="22">
        <f>VLOOKUP(CONCATENATE($D$7,$B26),'BASE 2026'!$DG:$DU,8,0)</f>
        <v>45.9</v>
      </c>
      <c r="H26" s="22">
        <f>VLOOKUP(CONCATENATE($D$7,$B26),'BASE 2026'!$DG:$DU,9,0)</f>
        <v>53.34</v>
      </c>
      <c r="I26" s="22">
        <f>VLOOKUP(CONCATENATE($D$7,$B26),'BASE 2026'!$DG:$DU,10,0)</f>
        <v>60.89</v>
      </c>
      <c r="J26" s="22">
        <f>VLOOKUP(CONCATENATE($D$7,$B26),'BASE 2026'!$DG:$DU,11,0)</f>
        <v>75.33</v>
      </c>
      <c r="K26" s="22">
        <f>VLOOKUP(CONCATENATE($D$7,$B26),'BASE 2026'!$DG:$DU,12,0)</f>
        <v>76.44</v>
      </c>
      <c r="L26" s="22">
        <f>VLOOKUP(CONCATENATE($D$7,$B26),'BASE 2026'!$DG:$DU,13,0)</f>
        <v>87.09</v>
      </c>
      <c r="M26" s="22">
        <f>VLOOKUP(CONCATENATE($D$7,$B26),'BASE 2026'!$DG:$DU,14,0)</f>
        <v>112.05</v>
      </c>
      <c r="N26" s="22">
        <f>VLOOKUP(CONCATENATE($D$7,$B26),'BASE 2026'!$DG:$DU,15,0)</f>
        <v>139.59</v>
      </c>
      <c r="O26"/>
      <c r="P26"/>
      <c r="Q26"/>
      <c r="R26"/>
      <c r="S26" s="38"/>
      <c r="T26" s="39"/>
    </row>
    <row r="27" spans="2:20" ht="15" customHeight="1" x14ac:dyDescent="0.25">
      <c r="B27" s="36" t="s">
        <v>63</v>
      </c>
      <c r="C27" s="26">
        <f>VLOOKUP(CONCATENATE($D$7,$B27),'BASE 2026'!$DG:$DU,4,0)</f>
        <v>3.9</v>
      </c>
      <c r="D27" s="26">
        <f>VLOOKUP(CONCATENATE($D$7,$B27),'BASE 2026'!$DG:$DU,5,0)</f>
        <v>4.08</v>
      </c>
      <c r="E27" s="26">
        <f>VLOOKUP(CONCATENATE($D$7,$B27),'BASE 2026'!$DG:$DU,6,0)</f>
        <v>4.0999999999999996</v>
      </c>
      <c r="F27" s="26">
        <f>VLOOKUP(CONCATENATE($D$7,$B27),'BASE 2026'!$DG:$DU,7,0)</f>
        <v>4.1500000000000004</v>
      </c>
      <c r="G27" s="26">
        <f>VLOOKUP(CONCATENATE($D$7,$B27),'BASE 2026'!$DG:$DU,8,0)</f>
        <v>5.68</v>
      </c>
      <c r="H27" s="26">
        <f>VLOOKUP(CONCATENATE($D$7,$B27),'BASE 2026'!$DG:$DU,9,0)</f>
        <v>6.6</v>
      </c>
      <c r="I27" s="26">
        <f>VLOOKUP(CONCATENATE($D$7,$B27),'BASE 2026'!$DG:$DU,10,0)</f>
        <v>7.55</v>
      </c>
      <c r="J27" s="26">
        <f>VLOOKUP(CONCATENATE($D$7,$B27),'BASE 2026'!$DG:$DU,11,0)</f>
        <v>9.33</v>
      </c>
      <c r="K27" s="26">
        <f>VLOOKUP(CONCATENATE($D$7,$B27),'BASE 2026'!$DG:$DU,12,0)</f>
        <v>9.44</v>
      </c>
      <c r="L27" s="26">
        <f>VLOOKUP(CONCATENATE($D$7,$B27),'BASE 2026'!$DG:$DU,13,0)</f>
        <v>10.79</v>
      </c>
      <c r="M27" s="26">
        <f>VLOOKUP(CONCATENATE($D$7,$B27),'BASE 2026'!$DG:$DU,14,0)</f>
        <v>13.89</v>
      </c>
      <c r="N27" s="26">
        <f>VLOOKUP(CONCATENATE($D$7,$B27),'BASE 2026'!$DG:$DU,15,0)</f>
        <v>17.3</v>
      </c>
      <c r="O27" s="13"/>
      <c r="P27" s="14"/>
      <c r="Q27" s="14"/>
      <c r="R27" s="15"/>
    </row>
    <row r="28" spans="2:20" x14ac:dyDescent="0.2">
      <c r="B28" s="8"/>
      <c r="C28" s="11"/>
      <c r="E28" s="12"/>
      <c r="F28" s="13"/>
      <c r="G28" s="13"/>
      <c r="H28" s="13"/>
      <c r="I28" s="13"/>
      <c r="J28" s="13"/>
      <c r="K28" s="13"/>
      <c r="L28" s="13"/>
      <c r="M28" s="13"/>
      <c r="N28" s="13"/>
    </row>
    <row r="29" spans="2:20" x14ac:dyDescent="0.25">
      <c r="B29" s="16"/>
    </row>
    <row r="30" spans="2:20" x14ac:dyDescent="0.25">
      <c r="B30" s="24" t="s">
        <v>137</v>
      </c>
    </row>
    <row r="31" spans="2:20" x14ac:dyDescent="0.25">
      <c r="B31" s="1" t="s">
        <v>162</v>
      </c>
      <c r="C31" s="1" t="s">
        <v>163</v>
      </c>
    </row>
    <row r="32" spans="2:20" x14ac:dyDescent="0.25">
      <c r="C32" s="12"/>
    </row>
  </sheetData>
  <sheetProtection algorithmName="SHA-512" hashValue="Nib5y+X/xw9hUsYUvRLJ+Sz15w9wWnKcznc4ekv+Pp/QaTEuao+AzENUdfE8c+A9umdjo/w30qoJmaIeJG+rfg==" saltValue="lf4ezF4PtMqq2oi6alWInQ==" spinCount="100000" sheet="1" objects="1" scenarios="1"/>
  <mergeCells count="5">
    <mergeCell ref="M13:N13"/>
    <mergeCell ref="B12:N12"/>
    <mergeCell ref="B11:N11"/>
    <mergeCell ref="B10:N10"/>
    <mergeCell ref="D7:E7"/>
  </mergeCells>
  <printOptions horizontalCentered="1"/>
  <pageMargins left="0" right="0" top="0.31496062992125984" bottom="0.31496062992125984" header="0.31496062992125984" footer="0.31496062992125984"/>
  <pageSetup paperSize="9" orientation="landscape" verticalDpi="360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D7:E7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6">
    <tabColor rgb="FFFFFF00"/>
    <pageSetUpPr fitToPage="1"/>
  </sheetPr>
  <dimension ref="B6:W22"/>
  <sheetViews>
    <sheetView showGridLines="0" workbookViewId="0">
      <selection activeCell="D7" sqref="D7:E7"/>
    </sheetView>
  </sheetViews>
  <sheetFormatPr defaultRowHeight="12.75" x14ac:dyDescent="0.25"/>
  <cols>
    <col min="1" max="1" width="9.140625" style="17"/>
    <col min="2" max="2" width="13.7109375" style="16" bestFit="1" customWidth="1"/>
    <col min="3" max="4" width="9.140625" style="16" customWidth="1"/>
    <col min="5" max="5" width="13.28515625" style="16" customWidth="1"/>
    <col min="6" max="15" width="9.140625" style="16" customWidth="1"/>
    <col min="16" max="18" width="9.28515625" style="16" customWidth="1"/>
    <col min="19" max="19" width="1.7109375" style="16" customWidth="1"/>
    <col min="20" max="194" width="9.140625" style="17"/>
    <col min="195" max="195" width="13.7109375" style="17" bestFit="1" customWidth="1"/>
    <col min="196" max="215" width="8.28515625" style="17" customWidth="1"/>
    <col min="216" max="216" width="1.7109375" style="17" customWidth="1"/>
    <col min="217" max="450" width="9.140625" style="17"/>
    <col min="451" max="451" width="13.7109375" style="17" bestFit="1" customWidth="1"/>
    <col min="452" max="471" width="8.28515625" style="17" customWidth="1"/>
    <col min="472" max="472" width="1.7109375" style="17" customWidth="1"/>
    <col min="473" max="706" width="9.140625" style="17"/>
    <col min="707" max="707" width="13.7109375" style="17" bestFit="1" customWidth="1"/>
    <col min="708" max="727" width="8.28515625" style="17" customWidth="1"/>
    <col min="728" max="728" width="1.7109375" style="17" customWidth="1"/>
    <col min="729" max="962" width="9.140625" style="17"/>
    <col min="963" max="963" width="13.7109375" style="17" bestFit="1" customWidth="1"/>
    <col min="964" max="983" width="8.28515625" style="17" customWidth="1"/>
    <col min="984" max="984" width="1.7109375" style="17" customWidth="1"/>
    <col min="985" max="1218" width="9.140625" style="17"/>
    <col min="1219" max="1219" width="13.7109375" style="17" bestFit="1" customWidth="1"/>
    <col min="1220" max="1239" width="8.28515625" style="17" customWidth="1"/>
    <col min="1240" max="1240" width="1.7109375" style="17" customWidth="1"/>
    <col min="1241" max="1474" width="9.140625" style="17"/>
    <col min="1475" max="1475" width="13.7109375" style="17" bestFit="1" customWidth="1"/>
    <col min="1476" max="1495" width="8.28515625" style="17" customWidth="1"/>
    <col min="1496" max="1496" width="1.7109375" style="17" customWidth="1"/>
    <col min="1497" max="1730" width="9.140625" style="17"/>
    <col min="1731" max="1731" width="13.7109375" style="17" bestFit="1" customWidth="1"/>
    <col min="1732" max="1751" width="8.28515625" style="17" customWidth="1"/>
    <col min="1752" max="1752" width="1.7109375" style="17" customWidth="1"/>
    <col min="1753" max="1986" width="9.140625" style="17"/>
    <col min="1987" max="1987" width="13.7109375" style="17" bestFit="1" customWidth="1"/>
    <col min="1988" max="2007" width="8.28515625" style="17" customWidth="1"/>
    <col min="2008" max="2008" width="1.7109375" style="17" customWidth="1"/>
    <col min="2009" max="2242" width="9.140625" style="17"/>
    <col min="2243" max="2243" width="13.7109375" style="17" bestFit="1" customWidth="1"/>
    <col min="2244" max="2263" width="8.28515625" style="17" customWidth="1"/>
    <col min="2264" max="2264" width="1.7109375" style="17" customWidth="1"/>
    <col min="2265" max="2498" width="9.140625" style="17"/>
    <col min="2499" max="2499" width="13.7109375" style="17" bestFit="1" customWidth="1"/>
    <col min="2500" max="2519" width="8.28515625" style="17" customWidth="1"/>
    <col min="2520" max="2520" width="1.7109375" style="17" customWidth="1"/>
    <col min="2521" max="2754" width="9.140625" style="17"/>
    <col min="2755" max="2755" width="13.7109375" style="17" bestFit="1" customWidth="1"/>
    <col min="2756" max="2775" width="8.28515625" style="17" customWidth="1"/>
    <col min="2776" max="2776" width="1.7109375" style="17" customWidth="1"/>
    <col min="2777" max="3010" width="9.140625" style="17"/>
    <col min="3011" max="3011" width="13.7109375" style="17" bestFit="1" customWidth="1"/>
    <col min="3012" max="3031" width="8.28515625" style="17" customWidth="1"/>
    <col min="3032" max="3032" width="1.7109375" style="17" customWidth="1"/>
    <col min="3033" max="3266" width="9.140625" style="17"/>
    <col min="3267" max="3267" width="13.7109375" style="17" bestFit="1" customWidth="1"/>
    <col min="3268" max="3287" width="8.28515625" style="17" customWidth="1"/>
    <col min="3288" max="3288" width="1.7109375" style="17" customWidth="1"/>
    <col min="3289" max="3522" width="9.140625" style="17"/>
    <col min="3523" max="3523" width="13.7109375" style="17" bestFit="1" customWidth="1"/>
    <col min="3524" max="3543" width="8.28515625" style="17" customWidth="1"/>
    <col min="3544" max="3544" width="1.7109375" style="17" customWidth="1"/>
    <col min="3545" max="3778" width="9.140625" style="17"/>
    <col min="3779" max="3779" width="13.7109375" style="17" bestFit="1" customWidth="1"/>
    <col min="3780" max="3799" width="8.28515625" style="17" customWidth="1"/>
    <col min="3800" max="3800" width="1.7109375" style="17" customWidth="1"/>
    <col min="3801" max="4034" width="9.140625" style="17"/>
    <col min="4035" max="4035" width="13.7109375" style="17" bestFit="1" customWidth="1"/>
    <col min="4036" max="4055" width="8.28515625" style="17" customWidth="1"/>
    <col min="4056" max="4056" width="1.7109375" style="17" customWidth="1"/>
    <col min="4057" max="4290" width="9.140625" style="17"/>
    <col min="4291" max="4291" width="13.7109375" style="17" bestFit="1" customWidth="1"/>
    <col min="4292" max="4311" width="8.28515625" style="17" customWidth="1"/>
    <col min="4312" max="4312" width="1.7109375" style="17" customWidth="1"/>
    <col min="4313" max="4546" width="9.140625" style="17"/>
    <col min="4547" max="4547" width="13.7109375" style="17" bestFit="1" customWidth="1"/>
    <col min="4548" max="4567" width="8.28515625" style="17" customWidth="1"/>
    <col min="4568" max="4568" width="1.7109375" style="17" customWidth="1"/>
    <col min="4569" max="4802" width="9.140625" style="17"/>
    <col min="4803" max="4803" width="13.7109375" style="17" bestFit="1" customWidth="1"/>
    <col min="4804" max="4823" width="8.28515625" style="17" customWidth="1"/>
    <col min="4824" max="4824" width="1.7109375" style="17" customWidth="1"/>
    <col min="4825" max="5058" width="9.140625" style="17"/>
    <col min="5059" max="5059" width="13.7109375" style="17" bestFit="1" customWidth="1"/>
    <col min="5060" max="5079" width="8.28515625" style="17" customWidth="1"/>
    <col min="5080" max="5080" width="1.7109375" style="17" customWidth="1"/>
    <col min="5081" max="5314" width="9.140625" style="17"/>
    <col min="5315" max="5315" width="13.7109375" style="17" bestFit="1" customWidth="1"/>
    <col min="5316" max="5335" width="8.28515625" style="17" customWidth="1"/>
    <col min="5336" max="5336" width="1.7109375" style="17" customWidth="1"/>
    <col min="5337" max="5570" width="9.140625" style="17"/>
    <col min="5571" max="5571" width="13.7109375" style="17" bestFit="1" customWidth="1"/>
    <col min="5572" max="5591" width="8.28515625" style="17" customWidth="1"/>
    <col min="5592" max="5592" width="1.7109375" style="17" customWidth="1"/>
    <col min="5593" max="5826" width="9.140625" style="17"/>
    <col min="5827" max="5827" width="13.7109375" style="17" bestFit="1" customWidth="1"/>
    <col min="5828" max="5847" width="8.28515625" style="17" customWidth="1"/>
    <col min="5848" max="5848" width="1.7109375" style="17" customWidth="1"/>
    <col min="5849" max="6082" width="9.140625" style="17"/>
    <col min="6083" max="6083" width="13.7109375" style="17" bestFit="1" customWidth="1"/>
    <col min="6084" max="6103" width="8.28515625" style="17" customWidth="1"/>
    <col min="6104" max="6104" width="1.7109375" style="17" customWidth="1"/>
    <col min="6105" max="6338" width="9.140625" style="17"/>
    <col min="6339" max="6339" width="13.7109375" style="17" bestFit="1" customWidth="1"/>
    <col min="6340" max="6359" width="8.28515625" style="17" customWidth="1"/>
    <col min="6360" max="6360" width="1.7109375" style="17" customWidth="1"/>
    <col min="6361" max="6594" width="9.140625" style="17"/>
    <col min="6595" max="6595" width="13.7109375" style="17" bestFit="1" customWidth="1"/>
    <col min="6596" max="6615" width="8.28515625" style="17" customWidth="1"/>
    <col min="6616" max="6616" width="1.7109375" style="17" customWidth="1"/>
    <col min="6617" max="6850" width="9.140625" style="17"/>
    <col min="6851" max="6851" width="13.7109375" style="17" bestFit="1" customWidth="1"/>
    <col min="6852" max="6871" width="8.28515625" style="17" customWidth="1"/>
    <col min="6872" max="6872" width="1.7109375" style="17" customWidth="1"/>
    <col min="6873" max="7106" width="9.140625" style="17"/>
    <col min="7107" max="7107" width="13.7109375" style="17" bestFit="1" customWidth="1"/>
    <col min="7108" max="7127" width="8.28515625" style="17" customWidth="1"/>
    <col min="7128" max="7128" width="1.7109375" style="17" customWidth="1"/>
    <col min="7129" max="7362" width="9.140625" style="17"/>
    <col min="7363" max="7363" width="13.7109375" style="17" bestFit="1" customWidth="1"/>
    <col min="7364" max="7383" width="8.28515625" style="17" customWidth="1"/>
    <col min="7384" max="7384" width="1.7109375" style="17" customWidth="1"/>
    <col min="7385" max="7618" width="9.140625" style="17"/>
    <col min="7619" max="7619" width="13.7109375" style="17" bestFit="1" customWidth="1"/>
    <col min="7620" max="7639" width="8.28515625" style="17" customWidth="1"/>
    <col min="7640" max="7640" width="1.7109375" style="17" customWidth="1"/>
    <col min="7641" max="7874" width="9.140625" style="17"/>
    <col min="7875" max="7875" width="13.7109375" style="17" bestFit="1" customWidth="1"/>
    <col min="7876" max="7895" width="8.28515625" style="17" customWidth="1"/>
    <col min="7896" max="7896" width="1.7109375" style="17" customWidth="1"/>
    <col min="7897" max="8130" width="9.140625" style="17"/>
    <col min="8131" max="8131" width="13.7109375" style="17" bestFit="1" customWidth="1"/>
    <col min="8132" max="8151" width="8.28515625" style="17" customWidth="1"/>
    <col min="8152" max="8152" width="1.7109375" style="17" customWidth="1"/>
    <col min="8153" max="8386" width="9.140625" style="17"/>
    <col min="8387" max="8387" width="13.7109375" style="17" bestFit="1" customWidth="1"/>
    <col min="8388" max="8407" width="8.28515625" style="17" customWidth="1"/>
    <col min="8408" max="8408" width="1.7109375" style="17" customWidth="1"/>
    <col min="8409" max="8642" width="9.140625" style="17"/>
    <col min="8643" max="8643" width="13.7109375" style="17" bestFit="1" customWidth="1"/>
    <col min="8644" max="8663" width="8.28515625" style="17" customWidth="1"/>
    <col min="8664" max="8664" width="1.7109375" style="17" customWidth="1"/>
    <col min="8665" max="8898" width="9.140625" style="17"/>
    <col min="8899" max="8899" width="13.7109375" style="17" bestFit="1" customWidth="1"/>
    <col min="8900" max="8919" width="8.28515625" style="17" customWidth="1"/>
    <col min="8920" max="8920" width="1.7109375" style="17" customWidth="1"/>
    <col min="8921" max="9154" width="9.140625" style="17"/>
    <col min="9155" max="9155" width="13.7109375" style="17" bestFit="1" customWidth="1"/>
    <col min="9156" max="9175" width="8.28515625" style="17" customWidth="1"/>
    <col min="9176" max="9176" width="1.7109375" style="17" customWidth="1"/>
    <col min="9177" max="9410" width="9.140625" style="17"/>
    <col min="9411" max="9411" width="13.7109375" style="17" bestFit="1" customWidth="1"/>
    <col min="9412" max="9431" width="8.28515625" style="17" customWidth="1"/>
    <col min="9432" max="9432" width="1.7109375" style="17" customWidth="1"/>
    <col min="9433" max="9666" width="9.140625" style="17"/>
    <col min="9667" max="9667" width="13.7109375" style="17" bestFit="1" customWidth="1"/>
    <col min="9668" max="9687" width="8.28515625" style="17" customWidth="1"/>
    <col min="9688" max="9688" width="1.7109375" style="17" customWidth="1"/>
    <col min="9689" max="9922" width="9.140625" style="17"/>
    <col min="9923" max="9923" width="13.7109375" style="17" bestFit="1" customWidth="1"/>
    <col min="9924" max="9943" width="8.28515625" style="17" customWidth="1"/>
    <col min="9944" max="9944" width="1.7109375" style="17" customWidth="1"/>
    <col min="9945" max="10178" width="9.140625" style="17"/>
    <col min="10179" max="10179" width="13.7109375" style="17" bestFit="1" customWidth="1"/>
    <col min="10180" max="10199" width="8.28515625" style="17" customWidth="1"/>
    <col min="10200" max="10200" width="1.7109375" style="17" customWidth="1"/>
    <col min="10201" max="10434" width="9.140625" style="17"/>
    <col min="10435" max="10435" width="13.7109375" style="17" bestFit="1" customWidth="1"/>
    <col min="10436" max="10455" width="8.28515625" style="17" customWidth="1"/>
    <col min="10456" max="10456" width="1.7109375" style="17" customWidth="1"/>
    <col min="10457" max="10690" width="9.140625" style="17"/>
    <col min="10691" max="10691" width="13.7109375" style="17" bestFit="1" customWidth="1"/>
    <col min="10692" max="10711" width="8.28515625" style="17" customWidth="1"/>
    <col min="10712" max="10712" width="1.7109375" style="17" customWidth="1"/>
    <col min="10713" max="10946" width="9.140625" style="17"/>
    <col min="10947" max="10947" width="13.7109375" style="17" bestFit="1" customWidth="1"/>
    <col min="10948" max="10967" width="8.28515625" style="17" customWidth="1"/>
    <col min="10968" max="10968" width="1.7109375" style="17" customWidth="1"/>
    <col min="10969" max="11202" width="9.140625" style="17"/>
    <col min="11203" max="11203" width="13.7109375" style="17" bestFit="1" customWidth="1"/>
    <col min="11204" max="11223" width="8.28515625" style="17" customWidth="1"/>
    <col min="11224" max="11224" width="1.7109375" style="17" customWidth="1"/>
    <col min="11225" max="11458" width="9.140625" style="17"/>
    <col min="11459" max="11459" width="13.7109375" style="17" bestFit="1" customWidth="1"/>
    <col min="11460" max="11479" width="8.28515625" style="17" customWidth="1"/>
    <col min="11480" max="11480" width="1.7109375" style="17" customWidth="1"/>
    <col min="11481" max="11714" width="9.140625" style="17"/>
    <col min="11715" max="11715" width="13.7109375" style="17" bestFit="1" customWidth="1"/>
    <col min="11716" max="11735" width="8.28515625" style="17" customWidth="1"/>
    <col min="11736" max="11736" width="1.7109375" style="17" customWidth="1"/>
    <col min="11737" max="11970" width="9.140625" style="17"/>
    <col min="11971" max="11971" width="13.7109375" style="17" bestFit="1" customWidth="1"/>
    <col min="11972" max="11991" width="8.28515625" style="17" customWidth="1"/>
    <col min="11992" max="11992" width="1.7109375" style="17" customWidth="1"/>
    <col min="11993" max="12226" width="9.140625" style="17"/>
    <col min="12227" max="12227" width="13.7109375" style="17" bestFit="1" customWidth="1"/>
    <col min="12228" max="12247" width="8.28515625" style="17" customWidth="1"/>
    <col min="12248" max="12248" width="1.7109375" style="17" customWidth="1"/>
    <col min="12249" max="12482" width="9.140625" style="17"/>
    <col min="12483" max="12483" width="13.7109375" style="17" bestFit="1" customWidth="1"/>
    <col min="12484" max="12503" width="8.28515625" style="17" customWidth="1"/>
    <col min="12504" max="12504" width="1.7109375" style="17" customWidth="1"/>
    <col min="12505" max="12738" width="9.140625" style="17"/>
    <col min="12739" max="12739" width="13.7109375" style="17" bestFit="1" customWidth="1"/>
    <col min="12740" max="12759" width="8.28515625" style="17" customWidth="1"/>
    <col min="12760" max="12760" width="1.7109375" style="17" customWidth="1"/>
    <col min="12761" max="12994" width="9.140625" style="17"/>
    <col min="12995" max="12995" width="13.7109375" style="17" bestFit="1" customWidth="1"/>
    <col min="12996" max="13015" width="8.28515625" style="17" customWidth="1"/>
    <col min="13016" max="13016" width="1.7109375" style="17" customWidth="1"/>
    <col min="13017" max="13250" width="9.140625" style="17"/>
    <col min="13251" max="13251" width="13.7109375" style="17" bestFit="1" customWidth="1"/>
    <col min="13252" max="13271" width="8.28515625" style="17" customWidth="1"/>
    <col min="13272" max="13272" width="1.7109375" style="17" customWidth="1"/>
    <col min="13273" max="13506" width="9.140625" style="17"/>
    <col min="13507" max="13507" width="13.7109375" style="17" bestFit="1" customWidth="1"/>
    <col min="13508" max="13527" width="8.28515625" style="17" customWidth="1"/>
    <col min="13528" max="13528" width="1.7109375" style="17" customWidth="1"/>
    <col min="13529" max="13762" width="9.140625" style="17"/>
    <col min="13763" max="13763" width="13.7109375" style="17" bestFit="1" customWidth="1"/>
    <col min="13764" max="13783" width="8.28515625" style="17" customWidth="1"/>
    <col min="13784" max="13784" width="1.7109375" style="17" customWidth="1"/>
    <col min="13785" max="14018" width="9.140625" style="17"/>
    <col min="14019" max="14019" width="13.7109375" style="17" bestFit="1" customWidth="1"/>
    <col min="14020" max="14039" width="8.28515625" style="17" customWidth="1"/>
    <col min="14040" max="14040" width="1.7109375" style="17" customWidth="1"/>
    <col min="14041" max="14274" width="9.140625" style="17"/>
    <col min="14275" max="14275" width="13.7109375" style="17" bestFit="1" customWidth="1"/>
    <col min="14276" max="14295" width="8.28515625" style="17" customWidth="1"/>
    <col min="14296" max="14296" width="1.7109375" style="17" customWidth="1"/>
    <col min="14297" max="14530" width="9.140625" style="17"/>
    <col min="14531" max="14531" width="13.7109375" style="17" bestFit="1" customWidth="1"/>
    <col min="14532" max="14551" width="8.28515625" style="17" customWidth="1"/>
    <col min="14552" max="14552" width="1.7109375" style="17" customWidth="1"/>
    <col min="14553" max="14786" width="9.140625" style="17"/>
    <col min="14787" max="14787" width="13.7109375" style="17" bestFit="1" customWidth="1"/>
    <col min="14788" max="14807" width="8.28515625" style="17" customWidth="1"/>
    <col min="14808" max="14808" width="1.7109375" style="17" customWidth="1"/>
    <col min="14809" max="15042" width="9.140625" style="17"/>
    <col min="15043" max="15043" width="13.7109375" style="17" bestFit="1" customWidth="1"/>
    <col min="15044" max="15063" width="8.28515625" style="17" customWidth="1"/>
    <col min="15064" max="15064" width="1.7109375" style="17" customWidth="1"/>
    <col min="15065" max="15298" width="9.140625" style="17"/>
    <col min="15299" max="15299" width="13.7109375" style="17" bestFit="1" customWidth="1"/>
    <col min="15300" max="15319" width="8.28515625" style="17" customWidth="1"/>
    <col min="15320" max="15320" width="1.7109375" style="17" customWidth="1"/>
    <col min="15321" max="15554" width="9.140625" style="17"/>
    <col min="15555" max="15555" width="13.7109375" style="17" bestFit="1" customWidth="1"/>
    <col min="15556" max="15575" width="8.28515625" style="17" customWidth="1"/>
    <col min="15576" max="15576" width="1.7109375" style="17" customWidth="1"/>
    <col min="15577" max="15810" width="9.140625" style="17"/>
    <col min="15811" max="15811" width="13.7109375" style="17" bestFit="1" customWidth="1"/>
    <col min="15812" max="15831" width="8.28515625" style="17" customWidth="1"/>
    <col min="15832" max="15832" width="1.7109375" style="17" customWidth="1"/>
    <col min="15833" max="16066" width="9.140625" style="17"/>
    <col min="16067" max="16067" width="13.7109375" style="17" bestFit="1" customWidth="1"/>
    <col min="16068" max="16087" width="8.28515625" style="17" customWidth="1"/>
    <col min="16088" max="16088" width="1.7109375" style="17" customWidth="1"/>
    <col min="16089" max="16359" width="9.140625" style="17"/>
    <col min="16360" max="16384" width="8.85546875" style="17" customWidth="1"/>
  </cols>
  <sheetData>
    <row r="6" spans="2:23" x14ac:dyDescent="0.25">
      <c r="T6" s="16"/>
      <c r="U6" s="16"/>
      <c r="V6" s="16"/>
      <c r="W6" s="16"/>
    </row>
    <row r="7" spans="2:23" ht="18" customHeight="1" x14ac:dyDescent="0.25">
      <c r="C7" s="27" t="s">
        <v>134</v>
      </c>
      <c r="D7" s="289" t="s">
        <v>61</v>
      </c>
      <c r="E7" s="289"/>
      <c r="T7" s="16"/>
      <c r="U7" s="16"/>
      <c r="V7" s="16"/>
      <c r="W7" s="16"/>
    </row>
    <row r="8" spans="2:23" x14ac:dyDescent="0.25">
      <c r="T8" s="16"/>
      <c r="U8" s="16"/>
      <c r="V8" s="16"/>
      <c r="W8" s="16"/>
    </row>
    <row r="11" spans="2:23" ht="15" x14ac:dyDescent="0.25">
      <c r="B11" s="278" t="s">
        <v>3</v>
      </c>
      <c r="C11" s="278"/>
      <c r="D11" s="278"/>
      <c r="E11" s="278"/>
      <c r="F11" s="278"/>
      <c r="G11" s="278"/>
      <c r="H11" s="278"/>
      <c r="I11" s="278"/>
      <c r="J11" s="278"/>
      <c r="K11" s="278"/>
      <c r="L11" s="278"/>
      <c r="M11" s="278"/>
      <c r="N11" s="278"/>
      <c r="O11" s="278"/>
      <c r="P11" s="278"/>
      <c r="Q11" s="278"/>
      <c r="R11" s="278"/>
    </row>
    <row r="12" spans="2:23" ht="17.25" customHeight="1" x14ac:dyDescent="0.25">
      <c r="B12" s="280" t="str">
        <f>CONCATENATE("PACOTE ",$D$7)</f>
        <v>PACOTE PLATINUM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/>
      <c r="R12" s="280"/>
    </row>
    <row r="13" spans="2:23" ht="14.25" x14ac:dyDescent="0.2">
      <c r="B13" s="288"/>
      <c r="C13" s="288"/>
      <c r="D13" s="288"/>
      <c r="E13" s="288"/>
      <c r="F13" s="288"/>
      <c r="G13" s="288"/>
      <c r="H13" s="288"/>
      <c r="I13" s="288"/>
      <c r="J13" s="288"/>
      <c r="K13" s="288"/>
      <c r="L13" s="288"/>
      <c r="M13" s="288"/>
      <c r="N13" s="288"/>
      <c r="O13" s="288"/>
      <c r="P13" s="288"/>
      <c r="Q13" s="288"/>
      <c r="R13" s="288"/>
      <c r="S13" s="18"/>
    </row>
    <row r="14" spans="2:23" ht="15" x14ac:dyDescent="0.25">
      <c r="B14" s="19" t="s">
        <v>136</v>
      </c>
      <c r="C14" s="20"/>
      <c r="D14" s="20"/>
      <c r="E14" s="20"/>
      <c r="F14" s="20"/>
      <c r="G14" s="20"/>
      <c r="H14" s="20"/>
      <c r="I14" s="20"/>
      <c r="J14" s="20"/>
      <c r="K14" s="20"/>
      <c r="L14" s="20"/>
      <c r="M14" s="20"/>
      <c r="N14" s="20"/>
      <c r="O14" s="20"/>
      <c r="P14" s="21"/>
      <c r="Q14" s="275" t="s">
        <v>247</v>
      </c>
      <c r="R14" s="276"/>
      <c r="S14" s="18"/>
    </row>
    <row r="15" spans="2:23" x14ac:dyDescent="0.25">
      <c r="B15" s="28" t="s">
        <v>11</v>
      </c>
      <c r="C15" s="28" t="s">
        <v>16</v>
      </c>
      <c r="D15" s="29" t="s">
        <v>17</v>
      </c>
      <c r="E15" s="30" t="s">
        <v>18</v>
      </c>
      <c r="F15" s="30" t="s">
        <v>19</v>
      </c>
      <c r="G15" s="30" t="s">
        <v>20</v>
      </c>
      <c r="H15" s="30" t="s">
        <v>21</v>
      </c>
      <c r="I15" s="30" t="s">
        <v>22</v>
      </c>
      <c r="J15" s="30" t="s">
        <v>23</v>
      </c>
      <c r="K15" s="30" t="s">
        <v>24</v>
      </c>
      <c r="L15" s="30" t="s">
        <v>25</v>
      </c>
      <c r="M15" s="30" t="s">
        <v>26</v>
      </c>
      <c r="N15" s="30" t="s">
        <v>27</v>
      </c>
      <c r="O15" s="30" t="s">
        <v>28</v>
      </c>
      <c r="P15" s="30" t="s">
        <v>29</v>
      </c>
      <c r="Q15" s="30" t="s">
        <v>30</v>
      </c>
      <c r="R15" s="30" t="s">
        <v>31</v>
      </c>
    </row>
    <row r="16" spans="2:23" x14ac:dyDescent="0.25">
      <c r="B16" s="31" t="s">
        <v>40</v>
      </c>
      <c r="C16" s="22">
        <f>VLOOKUP(CONCATENATE($D$7,$B16),'BASE 2026'!$DW:$EO,4,0)</f>
        <v>11.99</v>
      </c>
      <c r="D16" s="22">
        <f>VLOOKUP(CONCATENATE($D$7,$B16),'BASE 2026'!$DW:$EO,5,0)</f>
        <v>12.5</v>
      </c>
      <c r="E16" s="22">
        <f>VLOOKUP(CONCATENATE($D$7,$B16),'BASE 2026'!$DW:$EO,6,0)</f>
        <v>12.63</v>
      </c>
      <c r="F16" s="22">
        <f>VLOOKUP(CONCATENATE($D$7,$B16),'BASE 2026'!$DW:$EO,7,0)</f>
        <v>12.76</v>
      </c>
      <c r="G16" s="22">
        <f>VLOOKUP(CONCATENATE($D$7,$B16),'BASE 2026'!$DW:$EO,8,0)</f>
        <v>14.29</v>
      </c>
      <c r="H16" s="22">
        <f>VLOOKUP(CONCATENATE($D$7,$B16),'BASE 2026'!$DW:$EO,9,0)</f>
        <v>15.99</v>
      </c>
      <c r="I16" s="22">
        <f>VLOOKUP(CONCATENATE($D$7,$B16),'BASE 2026'!$DW:$EO,10,0)</f>
        <v>17.850000000000001</v>
      </c>
      <c r="J16" s="22">
        <f>VLOOKUP(CONCATENATE($D$7,$B16),'BASE 2026'!$DW:$EO,11,0)</f>
        <v>21.42</v>
      </c>
      <c r="K16" s="22">
        <f>VLOOKUP(CONCATENATE($D$7,$B16),'BASE 2026'!$DW:$EO,12,0)</f>
        <v>14.87</v>
      </c>
      <c r="L16" s="22">
        <f>VLOOKUP(CONCATENATE($D$7,$B16),'BASE 2026'!$DW:$EO,13,0)</f>
        <v>16.64</v>
      </c>
      <c r="M16" s="22">
        <f>VLOOKUP(CONCATENATE($D$7,$B16),'BASE 2026'!$DW:$EO,14,0)</f>
        <v>19.2</v>
      </c>
      <c r="N16" s="22">
        <f>VLOOKUP(CONCATENATE($D$7,$B16),'BASE 2026'!$DW:$EO,15,0)</f>
        <v>22.28</v>
      </c>
      <c r="O16" s="22">
        <f>VLOOKUP(CONCATENATE($D$7,$B16),'BASE 2026'!$DW:$EO,16,0)</f>
        <v>16.53</v>
      </c>
      <c r="P16" s="22">
        <f>VLOOKUP(CONCATENATE($D$7,$B16),'BASE 2026'!$DW:$EO,17,0)</f>
        <v>19.350000000000001</v>
      </c>
      <c r="Q16" s="22">
        <f>VLOOKUP(CONCATENATE($D$7,$B16),'BASE 2026'!$DW:$EO,18,0)</f>
        <v>22.33</v>
      </c>
      <c r="R16" s="22">
        <f>VLOOKUP(CONCATENATE($D$7,$B16),'BASE 2026'!$DW:$EO,19,0)</f>
        <v>25.9</v>
      </c>
    </row>
    <row r="20" spans="2:3" x14ac:dyDescent="0.25">
      <c r="B20" s="24" t="s">
        <v>137</v>
      </c>
    </row>
    <row r="21" spans="2:3" x14ac:dyDescent="0.25">
      <c r="B21" s="16" t="s">
        <v>160</v>
      </c>
      <c r="C21" s="16" t="s">
        <v>161</v>
      </c>
    </row>
    <row r="22" spans="2:3" x14ac:dyDescent="0.25">
      <c r="C22" s="34"/>
    </row>
  </sheetData>
  <sheetProtection algorithmName="SHA-512" hashValue="FV79hkKJmJgRe1H+hWgy113eo1+gWlPw+blhTdGoQ5kjaZgk4yY9Pb5PVTXOC9UGroq/p7jES7ponz94YJAXww==" saltValue="vtGf6yy+qy7oUHNYOGUCJw==" spinCount="100000" sheet="1" objects="1" scenarios="1"/>
  <mergeCells count="5">
    <mergeCell ref="D7:E7"/>
    <mergeCell ref="Q14:R14"/>
    <mergeCell ref="B11:R11"/>
    <mergeCell ref="B12:R12"/>
    <mergeCell ref="B13:R13"/>
  </mergeCells>
  <pageMargins left="0.511811024" right="0.511811024" top="0.78740157499999996" bottom="0.78740157499999996" header="0.31496062000000002" footer="0.31496062000000002"/>
  <pageSetup paperSize="9" scale="92" orientation="landscape" horizontalDpi="4294967293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2026'!$A$2:$A$3</xm:f>
          </x14:formula1>
          <xm:sqref>D7:E7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  <pageSetUpPr fitToPage="1"/>
  </sheetPr>
  <dimension ref="B6:V63"/>
  <sheetViews>
    <sheetView showGridLines="0" topLeftCell="A28" workbookViewId="0">
      <selection activeCell="B20" sqref="B20:F20"/>
    </sheetView>
  </sheetViews>
  <sheetFormatPr defaultRowHeight="13.5" customHeight="1" x14ac:dyDescent="0.2"/>
  <cols>
    <col min="1" max="1" width="9.140625" style="9"/>
    <col min="2" max="5" width="14.7109375" style="10" customWidth="1"/>
    <col min="6" max="6" width="14.28515625" style="10" customWidth="1"/>
    <col min="7" max="7" width="14.7109375" style="10" customWidth="1"/>
    <col min="8" max="8" width="16.7109375" style="10" customWidth="1"/>
    <col min="9" max="9" width="13.85546875" style="10" bestFit="1" customWidth="1"/>
    <col min="10" max="10" width="14.7109375" style="10" customWidth="1"/>
    <col min="11" max="11" width="35" style="10" customWidth="1"/>
    <col min="12" max="257" width="9.140625" style="9"/>
    <col min="258" max="267" width="15.7109375" style="9" customWidth="1"/>
    <col min="268" max="513" width="9.140625" style="9"/>
    <col min="514" max="523" width="15.7109375" style="9" customWidth="1"/>
    <col min="524" max="769" width="9.140625" style="9"/>
    <col min="770" max="779" width="15.7109375" style="9" customWidth="1"/>
    <col min="780" max="1025" width="9.140625" style="9"/>
    <col min="1026" max="1035" width="15.7109375" style="9" customWidth="1"/>
    <col min="1036" max="1281" width="9.140625" style="9"/>
    <col min="1282" max="1291" width="15.7109375" style="9" customWidth="1"/>
    <col min="1292" max="1537" width="9.140625" style="9"/>
    <col min="1538" max="1547" width="15.7109375" style="9" customWidth="1"/>
    <col min="1548" max="1793" width="9.140625" style="9"/>
    <col min="1794" max="1803" width="15.7109375" style="9" customWidth="1"/>
    <col min="1804" max="2049" width="9.140625" style="9"/>
    <col min="2050" max="2059" width="15.7109375" style="9" customWidth="1"/>
    <col min="2060" max="2305" width="9.140625" style="9"/>
    <col min="2306" max="2315" width="15.7109375" style="9" customWidth="1"/>
    <col min="2316" max="2561" width="9.140625" style="9"/>
    <col min="2562" max="2571" width="15.7109375" style="9" customWidth="1"/>
    <col min="2572" max="2817" width="9.140625" style="9"/>
    <col min="2818" max="2827" width="15.7109375" style="9" customWidth="1"/>
    <col min="2828" max="3073" width="9.140625" style="9"/>
    <col min="3074" max="3083" width="15.7109375" style="9" customWidth="1"/>
    <col min="3084" max="3329" width="9.140625" style="9"/>
    <col min="3330" max="3339" width="15.7109375" style="9" customWidth="1"/>
    <col min="3340" max="3585" width="9.140625" style="9"/>
    <col min="3586" max="3595" width="15.7109375" style="9" customWidth="1"/>
    <col min="3596" max="3841" width="9.140625" style="9"/>
    <col min="3842" max="3851" width="15.7109375" style="9" customWidth="1"/>
    <col min="3852" max="4097" width="9.140625" style="9"/>
    <col min="4098" max="4107" width="15.7109375" style="9" customWidth="1"/>
    <col min="4108" max="4353" width="9.140625" style="9"/>
    <col min="4354" max="4363" width="15.7109375" style="9" customWidth="1"/>
    <col min="4364" max="4609" width="9.140625" style="9"/>
    <col min="4610" max="4619" width="15.7109375" style="9" customWidth="1"/>
    <col min="4620" max="4865" width="9.140625" style="9"/>
    <col min="4866" max="4875" width="15.7109375" style="9" customWidth="1"/>
    <col min="4876" max="5121" width="9.140625" style="9"/>
    <col min="5122" max="5131" width="15.7109375" style="9" customWidth="1"/>
    <col min="5132" max="5377" width="9.140625" style="9"/>
    <col min="5378" max="5387" width="15.7109375" style="9" customWidth="1"/>
    <col min="5388" max="5633" width="9.140625" style="9"/>
    <col min="5634" max="5643" width="15.7109375" style="9" customWidth="1"/>
    <col min="5644" max="5889" width="9.140625" style="9"/>
    <col min="5890" max="5899" width="15.7109375" style="9" customWidth="1"/>
    <col min="5900" max="6145" width="9.140625" style="9"/>
    <col min="6146" max="6155" width="15.7109375" style="9" customWidth="1"/>
    <col min="6156" max="6401" width="9.140625" style="9"/>
    <col min="6402" max="6411" width="15.7109375" style="9" customWidth="1"/>
    <col min="6412" max="6657" width="9.140625" style="9"/>
    <col min="6658" max="6667" width="15.7109375" style="9" customWidth="1"/>
    <col min="6668" max="6913" width="9.140625" style="9"/>
    <col min="6914" max="6923" width="15.7109375" style="9" customWidth="1"/>
    <col min="6924" max="7169" width="9.140625" style="9"/>
    <col min="7170" max="7179" width="15.7109375" style="9" customWidth="1"/>
    <col min="7180" max="7425" width="9.140625" style="9"/>
    <col min="7426" max="7435" width="15.7109375" style="9" customWidth="1"/>
    <col min="7436" max="7681" width="9.140625" style="9"/>
    <col min="7682" max="7691" width="15.7109375" style="9" customWidth="1"/>
    <col min="7692" max="7937" width="9.140625" style="9"/>
    <col min="7938" max="7947" width="15.7109375" style="9" customWidth="1"/>
    <col min="7948" max="8193" width="9.140625" style="9"/>
    <col min="8194" max="8203" width="15.7109375" style="9" customWidth="1"/>
    <col min="8204" max="8449" width="9.140625" style="9"/>
    <col min="8450" max="8459" width="15.7109375" style="9" customWidth="1"/>
    <col min="8460" max="8705" width="9.140625" style="9"/>
    <col min="8706" max="8715" width="15.7109375" style="9" customWidth="1"/>
    <col min="8716" max="8961" width="9.140625" style="9"/>
    <col min="8962" max="8971" width="15.7109375" style="9" customWidth="1"/>
    <col min="8972" max="9217" width="9.140625" style="9"/>
    <col min="9218" max="9227" width="15.7109375" style="9" customWidth="1"/>
    <col min="9228" max="9473" width="9.140625" style="9"/>
    <col min="9474" max="9483" width="15.7109375" style="9" customWidth="1"/>
    <col min="9484" max="9729" width="9.140625" style="9"/>
    <col min="9730" max="9739" width="15.7109375" style="9" customWidth="1"/>
    <col min="9740" max="9985" width="9.140625" style="9"/>
    <col min="9986" max="9995" width="15.7109375" style="9" customWidth="1"/>
    <col min="9996" max="10241" width="9.140625" style="9"/>
    <col min="10242" max="10251" width="15.7109375" style="9" customWidth="1"/>
    <col min="10252" max="10497" width="9.140625" style="9"/>
    <col min="10498" max="10507" width="15.7109375" style="9" customWidth="1"/>
    <col min="10508" max="10753" width="9.140625" style="9"/>
    <col min="10754" max="10763" width="15.7109375" style="9" customWidth="1"/>
    <col min="10764" max="11009" width="9.140625" style="9"/>
    <col min="11010" max="11019" width="15.7109375" style="9" customWidth="1"/>
    <col min="11020" max="11265" width="9.140625" style="9"/>
    <col min="11266" max="11275" width="15.7109375" style="9" customWidth="1"/>
    <col min="11276" max="11521" width="9.140625" style="9"/>
    <col min="11522" max="11531" width="15.7109375" style="9" customWidth="1"/>
    <col min="11532" max="11777" width="9.140625" style="9"/>
    <col min="11778" max="11787" width="15.7109375" style="9" customWidth="1"/>
    <col min="11788" max="12033" width="9.140625" style="9"/>
    <col min="12034" max="12043" width="15.7109375" style="9" customWidth="1"/>
    <col min="12044" max="12289" width="9.140625" style="9"/>
    <col min="12290" max="12299" width="15.7109375" style="9" customWidth="1"/>
    <col min="12300" max="12545" width="9.140625" style="9"/>
    <col min="12546" max="12555" width="15.7109375" style="9" customWidth="1"/>
    <col min="12556" max="12801" width="9.140625" style="9"/>
    <col min="12802" max="12811" width="15.7109375" style="9" customWidth="1"/>
    <col min="12812" max="13057" width="9.140625" style="9"/>
    <col min="13058" max="13067" width="15.7109375" style="9" customWidth="1"/>
    <col min="13068" max="13313" width="9.140625" style="9"/>
    <col min="13314" max="13323" width="15.7109375" style="9" customWidth="1"/>
    <col min="13324" max="13569" width="9.140625" style="9"/>
    <col min="13570" max="13579" width="15.7109375" style="9" customWidth="1"/>
    <col min="13580" max="13825" width="9.140625" style="9"/>
    <col min="13826" max="13835" width="15.7109375" style="9" customWidth="1"/>
    <col min="13836" max="14081" width="9.140625" style="9"/>
    <col min="14082" max="14091" width="15.7109375" style="9" customWidth="1"/>
    <col min="14092" max="14337" width="9.140625" style="9"/>
    <col min="14338" max="14347" width="15.7109375" style="9" customWidth="1"/>
    <col min="14348" max="14593" width="9.140625" style="9"/>
    <col min="14594" max="14603" width="15.7109375" style="9" customWidth="1"/>
    <col min="14604" max="14849" width="9.140625" style="9"/>
    <col min="14850" max="14859" width="15.7109375" style="9" customWidth="1"/>
    <col min="14860" max="15105" width="9.140625" style="9"/>
    <col min="15106" max="15115" width="15.7109375" style="9" customWidth="1"/>
    <col min="15116" max="15361" width="9.140625" style="9"/>
    <col min="15362" max="15371" width="15.7109375" style="9" customWidth="1"/>
    <col min="15372" max="15617" width="9.140625" style="9"/>
    <col min="15618" max="15627" width="15.7109375" style="9" customWidth="1"/>
    <col min="15628" max="15873" width="9.140625" style="9"/>
    <col min="15874" max="15883" width="15.7109375" style="9" customWidth="1"/>
    <col min="15884" max="16129" width="9.140625" style="9"/>
    <col min="16130" max="16139" width="15.7109375" style="9" customWidth="1"/>
    <col min="16140" max="16384" width="9.140625" style="9"/>
  </cols>
  <sheetData>
    <row r="6" spans="2:11" ht="13.5" customHeight="1" thickBot="1" x14ac:dyDescent="0.3">
      <c r="B6" s="94"/>
      <c r="C6" s="95"/>
      <c r="D6" s="94"/>
      <c r="E6" s="96"/>
      <c r="F6" s="97"/>
      <c r="G6" s="97"/>
      <c r="H6" s="94"/>
      <c r="I6" s="154"/>
      <c r="J6" s="336" t="s">
        <v>247</v>
      </c>
      <c r="K6" s="336"/>
    </row>
    <row r="7" spans="2:11" ht="13.5" customHeight="1" x14ac:dyDescent="0.2">
      <c r="B7" s="337" t="s">
        <v>165</v>
      </c>
      <c r="C7" s="338"/>
      <c r="D7" s="338"/>
      <c r="E7" s="338"/>
      <c r="F7" s="338"/>
      <c r="G7" s="338"/>
      <c r="H7" s="338"/>
      <c r="I7" s="338"/>
      <c r="J7" s="338"/>
      <c r="K7" s="339"/>
    </row>
    <row r="8" spans="2:11" ht="13.5" customHeight="1" thickBot="1" x14ac:dyDescent="0.25">
      <c r="B8" s="340"/>
      <c r="C8" s="341"/>
      <c r="D8" s="341"/>
      <c r="E8" s="341"/>
      <c r="F8" s="341"/>
      <c r="G8" s="341"/>
      <c r="H8" s="341"/>
      <c r="I8" s="341"/>
      <c r="J8" s="341"/>
      <c r="K8" s="342"/>
    </row>
    <row r="9" spans="2:11" ht="13.5" customHeight="1" thickBot="1" x14ac:dyDescent="0.25">
      <c r="B9" s="98"/>
      <c r="C9" s="99"/>
      <c r="D9" s="99"/>
      <c r="E9" s="99"/>
      <c r="F9" s="99"/>
      <c r="G9" s="99"/>
      <c r="H9" s="99"/>
      <c r="I9" s="99"/>
      <c r="J9" s="99"/>
      <c r="K9" s="100"/>
    </row>
    <row r="10" spans="2:11" ht="13.5" customHeight="1" x14ac:dyDescent="0.2">
      <c r="B10" s="343" t="s">
        <v>166</v>
      </c>
      <c r="C10" s="344"/>
      <c r="D10" s="344"/>
      <c r="E10" s="344"/>
      <c r="F10" s="345"/>
      <c r="G10" s="343" t="s">
        <v>205</v>
      </c>
      <c r="H10" s="344"/>
      <c r="I10" s="344"/>
      <c r="J10" s="344"/>
      <c r="K10" s="345"/>
    </row>
    <row r="11" spans="2:11" ht="13.5" customHeight="1" thickBot="1" x14ac:dyDescent="0.25">
      <c r="B11" s="346"/>
      <c r="C11" s="347"/>
      <c r="D11" s="347"/>
      <c r="E11" s="347"/>
      <c r="F11" s="348"/>
      <c r="G11" s="346"/>
      <c r="H11" s="347"/>
      <c r="I11" s="347"/>
      <c r="J11" s="347"/>
      <c r="K11" s="348"/>
    </row>
    <row r="12" spans="2:11" ht="13.5" customHeight="1" x14ac:dyDescent="0.2">
      <c r="B12" s="101"/>
      <c r="C12" s="102"/>
      <c r="D12" s="102"/>
      <c r="E12" s="102"/>
      <c r="F12" s="102"/>
      <c r="G12" s="349"/>
      <c r="H12" s="350"/>
      <c r="I12" s="350"/>
      <c r="J12" s="350"/>
      <c r="K12" s="351"/>
    </row>
    <row r="13" spans="2:11" ht="13.5" customHeight="1" x14ac:dyDescent="0.2">
      <c r="B13" s="313" t="s">
        <v>167</v>
      </c>
      <c r="C13" s="314"/>
      <c r="D13" s="314"/>
      <c r="E13" s="314"/>
      <c r="F13" s="314"/>
      <c r="G13" s="333" t="s">
        <v>450</v>
      </c>
      <c r="H13" s="334"/>
      <c r="I13" s="334"/>
      <c r="J13" s="334"/>
      <c r="K13" s="335"/>
    </row>
    <row r="14" spans="2:11" ht="13.5" customHeight="1" x14ac:dyDescent="0.2">
      <c r="B14" s="313" t="s">
        <v>168</v>
      </c>
      <c r="C14" s="314"/>
      <c r="D14" s="314"/>
      <c r="E14" s="314"/>
      <c r="F14" s="314"/>
      <c r="G14" s="140"/>
      <c r="H14" s="103"/>
      <c r="I14" s="103"/>
      <c r="J14" s="103"/>
      <c r="K14" s="104"/>
    </row>
    <row r="15" spans="2:11" ht="13.5" customHeight="1" x14ac:dyDescent="0.2">
      <c r="B15" s="313" t="s">
        <v>169</v>
      </c>
      <c r="C15" s="314"/>
      <c r="D15" s="314"/>
      <c r="E15" s="314"/>
      <c r="F15" s="314"/>
      <c r="G15" s="105" t="s">
        <v>216</v>
      </c>
      <c r="H15" s="118"/>
      <c r="I15" s="155"/>
      <c r="J15" s="103"/>
      <c r="K15" s="104"/>
    </row>
    <row r="16" spans="2:11" ht="13.5" customHeight="1" x14ac:dyDescent="0.2">
      <c r="B16" s="313" t="s">
        <v>171</v>
      </c>
      <c r="C16" s="314"/>
      <c r="D16" s="314"/>
      <c r="E16" s="314"/>
      <c r="F16" s="315"/>
      <c r="G16" s="151" t="s">
        <v>217</v>
      </c>
      <c r="H16" s="118"/>
      <c r="I16" s="155"/>
      <c r="J16" s="103"/>
      <c r="K16" s="104"/>
    </row>
    <row r="17" spans="2:11" ht="13.5" customHeight="1" x14ac:dyDescent="0.2">
      <c r="B17" s="316" t="s">
        <v>451</v>
      </c>
      <c r="C17" s="317"/>
      <c r="D17" s="317"/>
      <c r="E17" s="317"/>
      <c r="F17" s="317"/>
      <c r="G17" s="151" t="s">
        <v>218</v>
      </c>
      <c r="H17" s="118"/>
      <c r="I17" s="155"/>
      <c r="J17" s="103"/>
      <c r="K17" s="104"/>
    </row>
    <row r="18" spans="2:11" ht="13.5" customHeight="1" x14ac:dyDescent="0.2">
      <c r="B18" s="318" t="s">
        <v>173</v>
      </c>
      <c r="C18" s="319"/>
      <c r="D18" s="319"/>
      <c r="E18" s="319"/>
      <c r="F18" s="319"/>
      <c r="G18" s="151"/>
      <c r="H18" s="118"/>
      <c r="I18" s="155"/>
      <c r="J18" s="103"/>
      <c r="K18" s="104"/>
    </row>
    <row r="19" spans="2:11" ht="13.5" customHeight="1" x14ac:dyDescent="0.2">
      <c r="B19" s="320" t="s">
        <v>174</v>
      </c>
      <c r="C19" s="321"/>
      <c r="D19" s="321"/>
      <c r="E19" s="321"/>
      <c r="F19" s="321"/>
      <c r="G19" s="151"/>
      <c r="H19" s="118"/>
      <c r="I19" s="155"/>
      <c r="J19" s="103"/>
      <c r="K19" s="104"/>
    </row>
    <row r="20" spans="2:11" ht="13.5" customHeight="1" x14ac:dyDescent="0.2">
      <c r="B20" s="322" t="s">
        <v>454</v>
      </c>
      <c r="C20" s="323"/>
      <c r="D20" s="323"/>
      <c r="E20" s="323"/>
      <c r="F20" s="323"/>
      <c r="G20" s="105" t="s">
        <v>170</v>
      </c>
      <c r="H20" s="103"/>
      <c r="I20" s="103"/>
      <c r="J20" s="103"/>
      <c r="K20" s="104"/>
    </row>
    <row r="21" spans="2:11" ht="13.5" customHeight="1" x14ac:dyDescent="0.2">
      <c r="B21" s="324" t="s">
        <v>176</v>
      </c>
      <c r="C21" s="325"/>
      <c r="D21" s="325"/>
      <c r="E21" s="325"/>
      <c r="F21" s="326"/>
      <c r="G21" s="327" t="s">
        <v>448</v>
      </c>
      <c r="H21" s="328"/>
      <c r="I21" s="328"/>
      <c r="J21" s="328"/>
      <c r="K21" s="329"/>
    </row>
    <row r="22" spans="2:11" ht="13.5" customHeight="1" x14ac:dyDescent="0.2">
      <c r="B22" s="9"/>
      <c r="C22" s="9"/>
      <c r="D22" s="9"/>
      <c r="E22" s="9"/>
      <c r="F22" s="9"/>
      <c r="G22" s="302" t="s">
        <v>172</v>
      </c>
      <c r="H22" s="303"/>
      <c r="I22" s="303"/>
      <c r="J22" s="303"/>
      <c r="K22" s="304"/>
    </row>
    <row r="23" spans="2:11" ht="13.5" customHeight="1" x14ac:dyDescent="0.2">
      <c r="B23" s="9"/>
      <c r="C23" s="9"/>
      <c r="D23" s="9"/>
      <c r="E23" s="9"/>
      <c r="F23" s="9"/>
      <c r="G23" s="330" t="s">
        <v>449</v>
      </c>
      <c r="H23" s="331"/>
      <c r="I23" s="331"/>
      <c r="J23" s="331"/>
      <c r="K23" s="332"/>
    </row>
    <row r="24" spans="2:11" ht="18.75" customHeight="1" x14ac:dyDescent="0.2">
      <c r="B24" s="9"/>
      <c r="C24" s="9"/>
      <c r="D24" s="9"/>
      <c r="E24" s="9"/>
      <c r="F24" s="9"/>
      <c r="G24" s="308" t="s">
        <v>175</v>
      </c>
      <c r="H24" s="309"/>
      <c r="I24" s="309"/>
      <c r="J24" s="309"/>
      <c r="K24" s="310"/>
    </row>
    <row r="25" spans="2:11" ht="18.75" customHeight="1" x14ac:dyDescent="0.2">
      <c r="B25" s="311"/>
      <c r="C25" s="312"/>
      <c r="D25" s="312"/>
      <c r="E25" s="312"/>
      <c r="F25" s="312"/>
      <c r="G25" s="308"/>
      <c r="H25" s="309"/>
      <c r="I25" s="309"/>
      <c r="J25" s="309"/>
      <c r="K25" s="310"/>
    </row>
    <row r="26" spans="2:11" ht="13.5" customHeight="1" x14ac:dyDescent="0.2">
      <c r="B26" s="106"/>
      <c r="C26" s="9"/>
      <c r="D26" s="9"/>
      <c r="E26" s="9"/>
      <c r="F26" s="9"/>
      <c r="G26" s="106"/>
      <c r="H26" s="9"/>
      <c r="I26" s="9"/>
      <c r="J26" s="9"/>
      <c r="K26" s="107"/>
    </row>
    <row r="27" spans="2:11" ht="13.5" customHeight="1" x14ac:dyDescent="0.2">
      <c r="B27" s="106"/>
      <c r="C27" s="9"/>
      <c r="D27" s="9"/>
      <c r="E27" s="9"/>
      <c r="F27" s="9"/>
      <c r="G27" s="296" t="s">
        <v>177</v>
      </c>
      <c r="H27" s="297"/>
      <c r="I27" s="297"/>
      <c r="J27" s="297"/>
      <c r="K27" s="298"/>
    </row>
    <row r="28" spans="2:11" ht="13.5" customHeight="1" x14ac:dyDescent="0.2">
      <c r="B28" s="106"/>
      <c r="C28" s="9"/>
      <c r="D28" s="9"/>
      <c r="E28" s="9"/>
      <c r="F28" s="9"/>
      <c r="G28" s="299" t="s">
        <v>445</v>
      </c>
      <c r="H28" s="300"/>
      <c r="I28" s="300"/>
      <c r="J28" s="300"/>
      <c r="K28" s="301"/>
    </row>
    <row r="29" spans="2:11" ht="13.5" customHeight="1" x14ac:dyDescent="0.2">
      <c r="B29" s="106"/>
      <c r="C29" s="9"/>
      <c r="D29" s="9"/>
      <c r="E29" s="9"/>
      <c r="F29" s="9"/>
      <c r="G29" s="302" t="s">
        <v>178</v>
      </c>
      <c r="H29" s="303"/>
      <c r="I29" s="303"/>
      <c r="J29" s="303"/>
      <c r="K29" s="304"/>
    </row>
    <row r="30" spans="2:11" ht="13.5" customHeight="1" x14ac:dyDescent="0.2">
      <c r="B30" s="106"/>
      <c r="C30" s="9"/>
      <c r="D30" s="9"/>
      <c r="E30" s="9"/>
      <c r="F30" s="9"/>
      <c r="G30" s="151"/>
      <c r="H30" s="152"/>
      <c r="I30" s="152"/>
      <c r="J30" s="152"/>
      <c r="K30" s="153"/>
    </row>
    <row r="31" spans="2:11" ht="13.5" customHeight="1" x14ac:dyDescent="0.2">
      <c r="B31" s="106"/>
      <c r="C31" s="9"/>
      <c r="D31" s="9"/>
      <c r="E31" s="9"/>
      <c r="F31" s="9"/>
      <c r="G31" s="299" t="s">
        <v>446</v>
      </c>
      <c r="H31" s="300"/>
      <c r="I31" s="300"/>
      <c r="J31" s="300"/>
      <c r="K31" s="301"/>
    </row>
    <row r="32" spans="2:11" ht="13.5" customHeight="1" x14ac:dyDescent="0.2">
      <c r="B32" s="106"/>
      <c r="C32" s="9"/>
      <c r="D32" s="9"/>
      <c r="E32" s="9"/>
      <c r="F32" s="9"/>
      <c r="G32" s="302" t="s">
        <v>179</v>
      </c>
      <c r="H32" s="303"/>
      <c r="I32" s="303"/>
      <c r="J32" s="303"/>
      <c r="K32" s="304"/>
    </row>
    <row r="33" spans="2:22" ht="13.5" customHeight="1" x14ac:dyDescent="0.2">
      <c r="B33" s="106"/>
      <c r="C33" s="9"/>
      <c r="D33" s="9"/>
      <c r="E33" s="9"/>
      <c r="F33" s="9"/>
      <c r="G33" s="151"/>
      <c r="H33" s="152"/>
      <c r="I33" s="152"/>
      <c r="J33" s="152"/>
      <c r="K33" s="153"/>
    </row>
    <row r="34" spans="2:22" ht="13.5" customHeight="1" x14ac:dyDescent="0.2">
      <c r="B34" s="106"/>
      <c r="C34" s="9"/>
      <c r="D34" s="9"/>
      <c r="E34" s="9"/>
      <c r="F34" s="9"/>
      <c r="G34" s="261" t="s">
        <v>447</v>
      </c>
      <c r="H34" s="152"/>
      <c r="I34" s="152"/>
      <c r="J34" s="152"/>
      <c r="K34" s="153"/>
    </row>
    <row r="35" spans="2:22" ht="13.5" customHeight="1" x14ac:dyDescent="0.2">
      <c r="B35" s="106"/>
      <c r="C35" s="9"/>
      <c r="D35" s="9"/>
      <c r="E35" s="9"/>
      <c r="F35" s="9"/>
      <c r="G35" s="105" t="s">
        <v>180</v>
      </c>
      <c r="H35" s="152"/>
      <c r="I35" s="152"/>
      <c r="J35" s="152"/>
      <c r="K35" s="153"/>
    </row>
    <row r="36" spans="2:22" ht="13.5" customHeight="1" x14ac:dyDescent="0.2">
      <c r="B36" s="106"/>
      <c r="C36" s="9"/>
      <c r="D36" s="9"/>
      <c r="E36" s="9"/>
      <c r="F36" s="9"/>
      <c r="G36" s="105" t="s">
        <v>181</v>
      </c>
      <c r="H36" s="152"/>
      <c r="I36" s="152"/>
      <c r="J36" s="152"/>
      <c r="K36" s="153"/>
    </row>
    <row r="37" spans="2:22" ht="13.5" customHeight="1" thickBot="1" x14ac:dyDescent="0.25">
      <c r="B37" s="106"/>
      <c r="C37" s="9"/>
      <c r="D37" s="9"/>
      <c r="E37" s="9"/>
      <c r="F37" s="9"/>
      <c r="G37" s="305"/>
      <c r="H37" s="306"/>
      <c r="I37" s="306"/>
      <c r="J37" s="306"/>
      <c r="K37" s="307"/>
    </row>
    <row r="38" spans="2:22" ht="13.5" customHeight="1" x14ac:dyDescent="0.2">
      <c r="B38" s="290" t="s">
        <v>182</v>
      </c>
      <c r="C38" s="291"/>
      <c r="D38" s="291"/>
      <c r="E38" s="291"/>
      <c r="F38" s="291"/>
      <c r="G38" s="291"/>
      <c r="H38" s="291"/>
      <c r="I38" s="291"/>
      <c r="J38" s="291"/>
      <c r="K38" s="292"/>
    </row>
    <row r="39" spans="2:22" ht="13.5" customHeight="1" thickBot="1" x14ac:dyDescent="0.25">
      <c r="B39" s="293"/>
      <c r="C39" s="294"/>
      <c r="D39" s="294"/>
      <c r="E39" s="294"/>
      <c r="F39" s="294"/>
      <c r="G39" s="294"/>
      <c r="H39" s="294"/>
      <c r="I39" s="294"/>
      <c r="J39" s="294"/>
      <c r="K39" s="295"/>
    </row>
    <row r="40" spans="2:22" ht="13.5" customHeight="1" x14ac:dyDescent="0.2">
      <c r="B40" s="108" t="s">
        <v>183</v>
      </c>
      <c r="C40" s="109"/>
      <c r="D40" s="109"/>
      <c r="E40" s="109"/>
      <c r="F40" s="109"/>
      <c r="G40" s="109"/>
      <c r="H40" s="109"/>
      <c r="I40" s="109"/>
      <c r="J40" s="110"/>
      <c r="K40" s="111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</row>
    <row r="41" spans="2:22" ht="13.5" customHeight="1" x14ac:dyDescent="0.2">
      <c r="B41" s="108" t="s">
        <v>184</v>
      </c>
      <c r="C41" s="109"/>
      <c r="D41" s="109"/>
      <c r="E41" s="109"/>
      <c r="F41" s="109"/>
      <c r="G41" s="109"/>
      <c r="H41" s="109"/>
      <c r="I41" s="109"/>
      <c r="J41" s="110"/>
      <c r="K41" s="111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</row>
    <row r="42" spans="2:22" ht="13.5" customHeight="1" x14ac:dyDescent="0.2">
      <c r="B42" s="108" t="s">
        <v>219</v>
      </c>
      <c r="C42" s="109"/>
      <c r="D42" s="109"/>
      <c r="E42" s="109"/>
      <c r="F42" s="109"/>
      <c r="G42" s="109"/>
      <c r="H42" s="109"/>
      <c r="I42" s="109"/>
      <c r="J42" s="110"/>
      <c r="K42" s="111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</row>
    <row r="43" spans="2:22" ht="13.5" customHeight="1" x14ac:dyDescent="0.2">
      <c r="B43" s="156" t="s">
        <v>220</v>
      </c>
      <c r="C43" s="109"/>
      <c r="D43" s="109"/>
      <c r="E43" s="109"/>
      <c r="F43" s="109"/>
      <c r="G43" s="109"/>
      <c r="H43" s="109"/>
      <c r="I43" s="109"/>
      <c r="J43" s="110"/>
      <c r="K43" s="111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</row>
    <row r="44" spans="2:22" ht="13.5" customHeight="1" x14ac:dyDescent="0.2">
      <c r="B44" s="108" t="s">
        <v>221</v>
      </c>
      <c r="C44" s="109"/>
      <c r="D44" s="109"/>
      <c r="E44" s="109"/>
      <c r="F44" s="109"/>
      <c r="G44" s="109"/>
      <c r="H44" s="109"/>
      <c r="I44" s="109"/>
      <c r="J44" s="110"/>
      <c r="K44" s="111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</row>
    <row r="45" spans="2:22" ht="13.5" customHeight="1" x14ac:dyDescent="0.2">
      <c r="B45" s="113"/>
      <c r="C45" s="114"/>
      <c r="D45" s="114"/>
      <c r="E45" s="114"/>
      <c r="F45" s="114"/>
      <c r="G45" s="114"/>
      <c r="H45" s="114"/>
      <c r="I45" s="114"/>
      <c r="J45" s="115"/>
      <c r="K45" s="116"/>
    </row>
    <row r="46" spans="2:22" ht="13.5" customHeight="1" x14ac:dyDescent="0.2">
      <c r="B46" s="108" t="s">
        <v>185</v>
      </c>
      <c r="C46" s="114"/>
      <c r="D46" s="114"/>
      <c r="E46" s="114"/>
      <c r="F46" s="114"/>
      <c r="G46" s="114"/>
      <c r="H46" s="114"/>
      <c r="I46" s="114"/>
      <c r="J46" s="115"/>
      <c r="K46" s="116"/>
    </row>
    <row r="47" spans="2:22" ht="13.5" customHeight="1" x14ac:dyDescent="0.2">
      <c r="B47" s="117" t="s">
        <v>186</v>
      </c>
      <c r="C47" s="114"/>
      <c r="D47" s="114"/>
      <c r="E47" s="114"/>
      <c r="F47" s="114"/>
      <c r="G47" s="114"/>
      <c r="H47" s="114"/>
      <c r="I47" s="114"/>
      <c r="J47" s="115"/>
      <c r="K47" s="116"/>
    </row>
    <row r="48" spans="2:22" ht="13.5" customHeight="1" x14ac:dyDescent="0.2">
      <c r="B48" s="151" t="s">
        <v>187</v>
      </c>
      <c r="C48" s="118"/>
      <c r="D48" s="118"/>
      <c r="E48" s="118"/>
      <c r="F48" s="118"/>
      <c r="G48" s="103"/>
      <c r="H48" s="103"/>
      <c r="I48" s="103"/>
      <c r="J48" s="119"/>
      <c r="K48" s="120"/>
    </row>
    <row r="49" spans="2:11" ht="13.5" customHeight="1" x14ac:dyDescent="0.2">
      <c r="B49" s="121" t="s">
        <v>188</v>
      </c>
      <c r="C49" s="122"/>
      <c r="D49" s="122"/>
      <c r="E49" s="122"/>
      <c r="F49" s="122"/>
      <c r="G49" s="103"/>
      <c r="H49" s="103"/>
      <c r="I49" s="103"/>
      <c r="J49" s="123"/>
      <c r="K49" s="124"/>
    </row>
    <row r="50" spans="2:11" ht="13.5" customHeight="1" x14ac:dyDescent="0.2">
      <c r="B50" s="125" t="s">
        <v>189</v>
      </c>
      <c r="C50" s="103"/>
      <c r="D50" s="103"/>
      <c r="E50" s="103"/>
      <c r="F50" s="103"/>
      <c r="G50" s="103"/>
      <c r="H50" s="103"/>
      <c r="I50" s="103"/>
      <c r="K50" s="126"/>
    </row>
    <row r="51" spans="2:11" ht="13.5" customHeight="1" x14ac:dyDescent="0.2">
      <c r="B51" s="125" t="s">
        <v>190</v>
      </c>
      <c r="C51" s="103"/>
      <c r="D51" s="103"/>
      <c r="E51" s="103"/>
      <c r="F51" s="103"/>
      <c r="G51" s="103"/>
      <c r="H51" s="118"/>
      <c r="I51" s="103"/>
      <c r="K51" s="126"/>
    </row>
    <row r="52" spans="2:11" ht="13.5" customHeight="1" x14ac:dyDescent="0.2">
      <c r="B52" s="125" t="s">
        <v>191</v>
      </c>
      <c r="C52" s="103"/>
      <c r="D52" s="103"/>
      <c r="E52" s="103"/>
      <c r="F52" s="103"/>
      <c r="G52" s="103"/>
      <c r="H52" s="103"/>
      <c r="I52" s="103"/>
      <c r="J52" s="9"/>
      <c r="K52" s="107"/>
    </row>
    <row r="53" spans="2:11" ht="13.5" customHeight="1" x14ac:dyDescent="0.2">
      <c r="B53" s="127" t="s">
        <v>192</v>
      </c>
      <c r="C53" s="103"/>
      <c r="D53" s="103"/>
      <c r="E53" s="103"/>
      <c r="F53" s="103"/>
      <c r="G53" s="103"/>
      <c r="H53" s="103"/>
      <c r="I53" s="128"/>
      <c r="K53" s="126"/>
    </row>
    <row r="54" spans="2:11" ht="13.5" customHeight="1" x14ac:dyDescent="0.2">
      <c r="B54" s="121" t="s">
        <v>193</v>
      </c>
      <c r="C54" s="128"/>
      <c r="D54" s="128"/>
      <c r="E54" s="128"/>
      <c r="F54" s="128"/>
      <c r="G54" s="128"/>
      <c r="H54" s="128"/>
      <c r="I54" s="128"/>
      <c r="J54" s="129"/>
      <c r="K54" s="130"/>
    </row>
    <row r="55" spans="2:11" ht="13.5" customHeight="1" x14ac:dyDescent="0.2">
      <c r="B55" s="131" t="s">
        <v>194</v>
      </c>
      <c r="C55" s="128"/>
      <c r="D55" s="128"/>
      <c r="E55" s="128"/>
      <c r="F55" s="128"/>
      <c r="G55" s="128"/>
      <c r="H55" s="128"/>
      <c r="I55" s="128"/>
      <c r="J55" s="129"/>
      <c r="K55" s="130"/>
    </row>
    <row r="56" spans="2:11" ht="13.5" customHeight="1" x14ac:dyDescent="0.2">
      <c r="B56" s="121" t="s">
        <v>195</v>
      </c>
      <c r="C56" s="122"/>
      <c r="D56" s="122"/>
      <c r="E56" s="122"/>
      <c r="F56" s="122"/>
      <c r="G56" s="122"/>
      <c r="H56" s="122"/>
      <c r="I56" s="122"/>
      <c r="J56" s="123"/>
      <c r="K56" s="124"/>
    </row>
    <row r="57" spans="2:11" ht="13.5" customHeight="1" x14ac:dyDescent="0.2">
      <c r="B57" s="131" t="s">
        <v>196</v>
      </c>
      <c r="C57" s="122"/>
      <c r="D57" s="122"/>
      <c r="E57" s="122"/>
      <c r="F57" s="122"/>
      <c r="G57" s="122"/>
      <c r="H57" s="122"/>
      <c r="I57" s="122"/>
      <c r="J57" s="123"/>
      <c r="K57" s="124"/>
    </row>
    <row r="58" spans="2:11" ht="13.5" customHeight="1" x14ac:dyDescent="0.2">
      <c r="B58" s="121" t="s">
        <v>197</v>
      </c>
      <c r="C58" s="132"/>
      <c r="D58" s="132"/>
      <c r="E58" s="132"/>
      <c r="F58" s="132"/>
      <c r="G58" s="132"/>
      <c r="H58" s="132"/>
      <c r="I58" s="132"/>
      <c r="J58" s="133"/>
      <c r="K58" s="134"/>
    </row>
    <row r="59" spans="2:11" ht="13.5" customHeight="1" x14ac:dyDescent="0.2">
      <c r="B59" s="131" t="s">
        <v>198</v>
      </c>
      <c r="C59" s="122"/>
      <c r="D59" s="122"/>
      <c r="E59" s="122"/>
      <c r="F59" s="122"/>
      <c r="G59" s="122"/>
      <c r="H59" s="122"/>
      <c r="I59" s="122"/>
      <c r="J59" s="123"/>
      <c r="K59" s="124"/>
    </row>
    <row r="60" spans="2:11" ht="13.5" customHeight="1" x14ac:dyDescent="0.2">
      <c r="B60" s="131" t="s">
        <v>199</v>
      </c>
      <c r="C60" s="122"/>
      <c r="D60" s="122"/>
      <c r="E60" s="122"/>
      <c r="F60" s="122" t="s">
        <v>200</v>
      </c>
      <c r="G60" s="122"/>
      <c r="H60" s="122"/>
      <c r="I60" s="122"/>
      <c r="J60" s="123"/>
      <c r="K60" s="124"/>
    </row>
    <row r="61" spans="2:11" ht="13.5" customHeight="1" x14ac:dyDescent="0.2">
      <c r="B61" s="131" t="s">
        <v>201</v>
      </c>
      <c r="C61" s="122"/>
      <c r="D61" s="122"/>
      <c r="E61" s="122"/>
      <c r="F61" s="122" t="s">
        <v>202</v>
      </c>
      <c r="G61" s="122"/>
      <c r="H61" s="122"/>
      <c r="I61" s="122"/>
      <c r="J61" s="123"/>
      <c r="K61" s="124"/>
    </row>
    <row r="62" spans="2:11" ht="13.5" customHeight="1" x14ac:dyDescent="0.2">
      <c r="B62" s="131" t="s">
        <v>203</v>
      </c>
      <c r="C62" s="122"/>
      <c r="D62" s="122"/>
      <c r="E62" s="122"/>
      <c r="F62" s="122" t="s">
        <v>204</v>
      </c>
      <c r="G62" s="122"/>
      <c r="H62" s="122"/>
      <c r="I62" s="122"/>
      <c r="J62" s="123"/>
      <c r="K62" s="124"/>
    </row>
    <row r="63" spans="2:11" ht="13.5" customHeight="1" thickBot="1" x14ac:dyDescent="0.25">
      <c r="B63" s="135"/>
      <c r="C63" s="136"/>
      <c r="D63" s="136"/>
      <c r="E63" s="136"/>
      <c r="F63" s="136"/>
      <c r="G63" s="136"/>
      <c r="H63" s="136"/>
      <c r="I63" s="136"/>
      <c r="J63" s="136"/>
      <c r="K63" s="137"/>
    </row>
  </sheetData>
  <sheetProtection algorithmName="SHA-512" hashValue="pleFMhJUFKiMAXSmTWdhNyLB9aKHz8306cm4HorFH2TOdY74bDA7LwJbeyF3tISsis8GWldPoPoUo7mOMWjS4g==" saltValue="xjvmbjzeUJjzcfeIMNpV8g==" spinCount="100000" sheet="1" objects="1" scenarios="1"/>
  <mergeCells count="27">
    <mergeCell ref="B13:F13"/>
    <mergeCell ref="G13:K13"/>
    <mergeCell ref="J6:K6"/>
    <mergeCell ref="B7:K8"/>
    <mergeCell ref="B10:F11"/>
    <mergeCell ref="G10:K11"/>
    <mergeCell ref="G12:K12"/>
    <mergeCell ref="G24:K25"/>
    <mergeCell ref="B25:F25"/>
    <mergeCell ref="B14:F14"/>
    <mergeCell ref="B15:F15"/>
    <mergeCell ref="B16:F16"/>
    <mergeCell ref="B17:F17"/>
    <mergeCell ref="B18:F18"/>
    <mergeCell ref="B19:F19"/>
    <mergeCell ref="B20:F20"/>
    <mergeCell ref="B21:F21"/>
    <mergeCell ref="G21:K21"/>
    <mergeCell ref="G22:K22"/>
    <mergeCell ref="G23:K23"/>
    <mergeCell ref="B38:K39"/>
    <mergeCell ref="G27:K27"/>
    <mergeCell ref="G28:K28"/>
    <mergeCell ref="G29:K29"/>
    <mergeCell ref="G31:K31"/>
    <mergeCell ref="G32:K32"/>
    <mergeCell ref="G37:K37"/>
  </mergeCells>
  <printOptions horizontalCentered="1"/>
  <pageMargins left="0.51181102362204722" right="0.51181102362204722" top="0.78740157480314965" bottom="0.78740157480314965" header="0.31496062992125984" footer="0.31496062992125984"/>
  <pageSetup paperSize="9" scale="62" orientation="landscape" r:id="rId1"/>
  <headerFooter>
    <oddFooter>&amp;C_x000D_&amp;1#&amp;"Calibri"&amp;10&amp;K000000 O documento é restrito - Sigilo empresarial (art. 86, §4º e art. 88, §1º, Lei nº 13.303/2016) - e não deve ser compartilhado com pessoas não autorizadas.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B6:M32"/>
  <sheetViews>
    <sheetView showGridLines="0" workbookViewId="0">
      <selection activeCell="H30" sqref="H30"/>
    </sheetView>
  </sheetViews>
  <sheetFormatPr defaultRowHeight="13.5" customHeight="1" x14ac:dyDescent="0.2"/>
  <cols>
    <col min="1" max="1" width="9.140625" style="9"/>
    <col min="2" max="5" width="14.7109375" style="10" customWidth="1"/>
    <col min="6" max="6" width="14.28515625" style="10" customWidth="1"/>
    <col min="7" max="10" width="14.7109375" style="10" customWidth="1"/>
    <col min="11" max="11" width="16.5703125" style="10" customWidth="1"/>
    <col min="12" max="257" width="9.140625" style="9"/>
    <col min="258" max="267" width="15.7109375" style="9" customWidth="1"/>
    <col min="268" max="513" width="9.140625" style="9"/>
    <col min="514" max="523" width="15.7109375" style="9" customWidth="1"/>
    <col min="524" max="769" width="9.140625" style="9"/>
    <col min="770" max="779" width="15.7109375" style="9" customWidth="1"/>
    <col min="780" max="1025" width="9.140625" style="9"/>
    <col min="1026" max="1035" width="15.7109375" style="9" customWidth="1"/>
    <col min="1036" max="1281" width="9.140625" style="9"/>
    <col min="1282" max="1291" width="15.7109375" style="9" customWidth="1"/>
    <col min="1292" max="1537" width="9.140625" style="9"/>
    <col min="1538" max="1547" width="15.7109375" style="9" customWidth="1"/>
    <col min="1548" max="1793" width="9.140625" style="9"/>
    <col min="1794" max="1803" width="15.7109375" style="9" customWidth="1"/>
    <col min="1804" max="2049" width="9.140625" style="9"/>
    <col min="2050" max="2059" width="15.7109375" style="9" customWidth="1"/>
    <col min="2060" max="2305" width="9.140625" style="9"/>
    <col min="2306" max="2315" width="15.7109375" style="9" customWidth="1"/>
    <col min="2316" max="2561" width="9.140625" style="9"/>
    <col min="2562" max="2571" width="15.7109375" style="9" customWidth="1"/>
    <col min="2572" max="2817" width="9.140625" style="9"/>
    <col min="2818" max="2827" width="15.7109375" style="9" customWidth="1"/>
    <col min="2828" max="3073" width="9.140625" style="9"/>
    <col min="3074" max="3083" width="15.7109375" style="9" customWidth="1"/>
    <col min="3084" max="3329" width="9.140625" style="9"/>
    <col min="3330" max="3339" width="15.7109375" style="9" customWidth="1"/>
    <col min="3340" max="3585" width="9.140625" style="9"/>
    <col min="3586" max="3595" width="15.7109375" style="9" customWidth="1"/>
    <col min="3596" max="3841" width="9.140625" style="9"/>
    <col min="3842" max="3851" width="15.7109375" style="9" customWidth="1"/>
    <col min="3852" max="4097" width="9.140625" style="9"/>
    <col min="4098" max="4107" width="15.7109375" style="9" customWidth="1"/>
    <col min="4108" max="4353" width="9.140625" style="9"/>
    <col min="4354" max="4363" width="15.7109375" style="9" customWidth="1"/>
    <col min="4364" max="4609" width="9.140625" style="9"/>
    <col min="4610" max="4619" width="15.7109375" style="9" customWidth="1"/>
    <col min="4620" max="4865" width="9.140625" style="9"/>
    <col min="4866" max="4875" width="15.7109375" style="9" customWidth="1"/>
    <col min="4876" max="5121" width="9.140625" style="9"/>
    <col min="5122" max="5131" width="15.7109375" style="9" customWidth="1"/>
    <col min="5132" max="5377" width="9.140625" style="9"/>
    <col min="5378" max="5387" width="15.7109375" style="9" customWidth="1"/>
    <col min="5388" max="5633" width="9.140625" style="9"/>
    <col min="5634" max="5643" width="15.7109375" style="9" customWidth="1"/>
    <col min="5644" max="5889" width="9.140625" style="9"/>
    <col min="5890" max="5899" width="15.7109375" style="9" customWidth="1"/>
    <col min="5900" max="6145" width="9.140625" style="9"/>
    <col min="6146" max="6155" width="15.7109375" style="9" customWidth="1"/>
    <col min="6156" max="6401" width="9.140625" style="9"/>
    <col min="6402" max="6411" width="15.7109375" style="9" customWidth="1"/>
    <col min="6412" max="6657" width="9.140625" style="9"/>
    <col min="6658" max="6667" width="15.7109375" style="9" customWidth="1"/>
    <col min="6668" max="6913" width="9.140625" style="9"/>
    <col min="6914" max="6923" width="15.7109375" style="9" customWidth="1"/>
    <col min="6924" max="7169" width="9.140625" style="9"/>
    <col min="7170" max="7179" width="15.7109375" style="9" customWidth="1"/>
    <col min="7180" max="7425" width="9.140625" style="9"/>
    <col min="7426" max="7435" width="15.7109375" style="9" customWidth="1"/>
    <col min="7436" max="7681" width="9.140625" style="9"/>
    <col min="7682" max="7691" width="15.7109375" style="9" customWidth="1"/>
    <col min="7692" max="7937" width="9.140625" style="9"/>
    <col min="7938" max="7947" width="15.7109375" style="9" customWidth="1"/>
    <col min="7948" max="8193" width="9.140625" style="9"/>
    <col min="8194" max="8203" width="15.7109375" style="9" customWidth="1"/>
    <col min="8204" max="8449" width="9.140625" style="9"/>
    <col min="8450" max="8459" width="15.7109375" style="9" customWidth="1"/>
    <col min="8460" max="8705" width="9.140625" style="9"/>
    <col min="8706" max="8715" width="15.7109375" style="9" customWidth="1"/>
    <col min="8716" max="8961" width="9.140625" style="9"/>
    <col min="8962" max="8971" width="15.7109375" style="9" customWidth="1"/>
    <col min="8972" max="9217" width="9.140625" style="9"/>
    <col min="9218" max="9227" width="15.7109375" style="9" customWidth="1"/>
    <col min="9228" max="9473" width="9.140625" style="9"/>
    <col min="9474" max="9483" width="15.7109375" style="9" customWidth="1"/>
    <col min="9484" max="9729" width="9.140625" style="9"/>
    <col min="9730" max="9739" width="15.7109375" style="9" customWidth="1"/>
    <col min="9740" max="9985" width="9.140625" style="9"/>
    <col min="9986" max="9995" width="15.7109375" style="9" customWidth="1"/>
    <col min="9996" max="10241" width="9.140625" style="9"/>
    <col min="10242" max="10251" width="15.7109375" style="9" customWidth="1"/>
    <col min="10252" max="10497" width="9.140625" style="9"/>
    <col min="10498" max="10507" width="15.7109375" style="9" customWidth="1"/>
    <col min="10508" max="10753" width="9.140625" style="9"/>
    <col min="10754" max="10763" width="15.7109375" style="9" customWidth="1"/>
    <col min="10764" max="11009" width="9.140625" style="9"/>
    <col min="11010" max="11019" width="15.7109375" style="9" customWidth="1"/>
    <col min="11020" max="11265" width="9.140625" style="9"/>
    <col min="11266" max="11275" width="15.7109375" style="9" customWidth="1"/>
    <col min="11276" max="11521" width="9.140625" style="9"/>
    <col min="11522" max="11531" width="15.7109375" style="9" customWidth="1"/>
    <col min="11532" max="11777" width="9.140625" style="9"/>
    <col min="11778" max="11787" width="15.7109375" style="9" customWidth="1"/>
    <col min="11788" max="12033" width="9.140625" style="9"/>
    <col min="12034" max="12043" width="15.7109375" style="9" customWidth="1"/>
    <col min="12044" max="12289" width="9.140625" style="9"/>
    <col min="12290" max="12299" width="15.7109375" style="9" customWidth="1"/>
    <col min="12300" max="12545" width="9.140625" style="9"/>
    <col min="12546" max="12555" width="15.7109375" style="9" customWidth="1"/>
    <col min="12556" max="12801" width="9.140625" style="9"/>
    <col min="12802" max="12811" width="15.7109375" style="9" customWidth="1"/>
    <col min="12812" max="13057" width="9.140625" style="9"/>
    <col min="13058" max="13067" width="15.7109375" style="9" customWidth="1"/>
    <col min="13068" max="13313" width="9.140625" style="9"/>
    <col min="13314" max="13323" width="15.7109375" style="9" customWidth="1"/>
    <col min="13324" max="13569" width="9.140625" style="9"/>
    <col min="13570" max="13579" width="15.7109375" style="9" customWidth="1"/>
    <col min="13580" max="13825" width="9.140625" style="9"/>
    <col min="13826" max="13835" width="15.7109375" style="9" customWidth="1"/>
    <col min="13836" max="14081" width="9.140625" style="9"/>
    <col min="14082" max="14091" width="15.7109375" style="9" customWidth="1"/>
    <col min="14092" max="14337" width="9.140625" style="9"/>
    <col min="14338" max="14347" width="15.7109375" style="9" customWidth="1"/>
    <col min="14348" max="14593" width="9.140625" style="9"/>
    <col min="14594" max="14603" width="15.7109375" style="9" customWidth="1"/>
    <col min="14604" max="14849" width="9.140625" style="9"/>
    <col min="14850" max="14859" width="15.7109375" style="9" customWidth="1"/>
    <col min="14860" max="15105" width="9.140625" style="9"/>
    <col min="15106" max="15115" width="15.7109375" style="9" customWidth="1"/>
    <col min="15116" max="15361" width="9.140625" style="9"/>
    <col min="15362" max="15371" width="15.7109375" style="9" customWidth="1"/>
    <col min="15372" max="15617" width="9.140625" style="9"/>
    <col min="15618" max="15627" width="15.7109375" style="9" customWidth="1"/>
    <col min="15628" max="15873" width="9.140625" style="9"/>
    <col min="15874" max="15883" width="15.7109375" style="9" customWidth="1"/>
    <col min="15884" max="16129" width="9.140625" style="9"/>
    <col min="16130" max="16139" width="15.7109375" style="9" customWidth="1"/>
    <col min="16140" max="16384" width="9.140625" style="9"/>
  </cols>
  <sheetData>
    <row r="6" spans="2:11" ht="14.25" thickBot="1" x14ac:dyDescent="0.3">
      <c r="B6" s="94"/>
      <c r="C6" s="95"/>
      <c r="D6" s="94"/>
      <c r="E6" s="96"/>
      <c r="F6" s="97"/>
      <c r="G6" s="97"/>
      <c r="H6" s="94"/>
      <c r="J6" s="138" t="s">
        <v>164</v>
      </c>
      <c r="K6" s="157" t="s">
        <v>247</v>
      </c>
    </row>
    <row r="7" spans="2:11" ht="12.75" x14ac:dyDescent="0.2">
      <c r="B7" s="357" t="s">
        <v>165</v>
      </c>
      <c r="C7" s="358"/>
      <c r="D7" s="358"/>
      <c r="E7" s="358"/>
      <c r="F7" s="358"/>
      <c r="G7" s="358"/>
      <c r="H7" s="358"/>
      <c r="I7" s="358"/>
      <c r="J7" s="358"/>
      <c r="K7" s="359"/>
    </row>
    <row r="8" spans="2:11" thickBot="1" x14ac:dyDescent="0.25">
      <c r="B8" s="360"/>
      <c r="C8" s="361"/>
      <c r="D8" s="361"/>
      <c r="E8" s="361"/>
      <c r="F8" s="361"/>
      <c r="G8" s="361"/>
      <c r="H8" s="361"/>
      <c r="I8" s="361"/>
      <c r="J8" s="361"/>
      <c r="K8" s="362"/>
    </row>
    <row r="9" spans="2:11" thickBot="1" x14ac:dyDescent="0.25">
      <c r="B9" s="98"/>
      <c r="C9" s="99"/>
      <c r="D9" s="99"/>
      <c r="E9" s="99"/>
      <c r="F9" s="99"/>
      <c r="G9" s="99"/>
      <c r="H9" s="99"/>
      <c r="I9" s="99"/>
      <c r="J9" s="99"/>
      <c r="K9" s="100"/>
    </row>
    <row r="10" spans="2:11" ht="12.75" x14ac:dyDescent="0.2">
      <c r="B10" s="363" t="s">
        <v>166</v>
      </c>
      <c r="C10" s="364"/>
      <c r="D10" s="364"/>
      <c r="E10" s="364"/>
      <c r="F10" s="364"/>
      <c r="G10" s="363" t="s">
        <v>205</v>
      </c>
      <c r="H10" s="364"/>
      <c r="I10" s="364"/>
      <c r="J10" s="364"/>
      <c r="K10" s="367"/>
    </row>
    <row r="11" spans="2:11" thickBot="1" x14ac:dyDescent="0.25">
      <c r="B11" s="365"/>
      <c r="C11" s="366"/>
      <c r="D11" s="366"/>
      <c r="E11" s="366"/>
      <c r="F11" s="366"/>
      <c r="G11" s="365"/>
      <c r="H11" s="366"/>
      <c r="I11" s="366"/>
      <c r="J11" s="366"/>
      <c r="K11" s="368"/>
    </row>
    <row r="12" spans="2:11" ht="12.75" x14ac:dyDescent="0.2">
      <c r="B12" s="101"/>
      <c r="C12" s="102"/>
      <c r="D12" s="102"/>
      <c r="E12" s="102"/>
      <c r="F12" s="102"/>
      <c r="G12" s="349"/>
      <c r="H12" s="350"/>
      <c r="I12" s="350"/>
      <c r="J12" s="350"/>
      <c r="K12" s="351"/>
    </row>
    <row r="13" spans="2:11" ht="12.75" customHeight="1" x14ac:dyDescent="0.2">
      <c r="B13" s="313" t="s">
        <v>167</v>
      </c>
      <c r="C13" s="314"/>
      <c r="D13" s="314"/>
      <c r="E13" s="314"/>
      <c r="F13" s="314"/>
      <c r="G13" s="369" t="s">
        <v>452</v>
      </c>
      <c r="H13" s="370"/>
      <c r="I13" s="370"/>
      <c r="J13" s="370"/>
      <c r="K13" s="371"/>
    </row>
    <row r="14" spans="2:11" ht="12.75" x14ac:dyDescent="0.2">
      <c r="B14" s="139" t="s">
        <v>169</v>
      </c>
      <c r="C14" s="150"/>
      <c r="D14" s="150"/>
      <c r="E14" s="150"/>
      <c r="F14" s="150"/>
      <c r="G14" s="140"/>
      <c r="H14" s="103"/>
      <c r="I14" s="103"/>
      <c r="J14" s="103"/>
      <c r="K14" s="104"/>
    </row>
    <row r="15" spans="2:11" ht="12.75" x14ac:dyDescent="0.2">
      <c r="B15" s="313" t="s">
        <v>171</v>
      </c>
      <c r="C15" s="314"/>
      <c r="D15" s="314"/>
      <c r="E15" s="314"/>
      <c r="F15" s="314"/>
      <c r="G15" s="352" t="s">
        <v>222</v>
      </c>
      <c r="H15" s="353"/>
      <c r="I15" s="353"/>
      <c r="J15" s="353"/>
      <c r="K15" s="354"/>
    </row>
    <row r="16" spans="2:11" ht="12.75" x14ac:dyDescent="0.2">
      <c r="B16" s="149"/>
      <c r="C16" s="150"/>
      <c r="D16" s="150"/>
      <c r="E16" s="150"/>
      <c r="F16" s="150"/>
      <c r="G16" s="352"/>
      <c r="H16" s="353"/>
      <c r="I16" s="353"/>
      <c r="J16" s="353"/>
      <c r="K16" s="354"/>
    </row>
    <row r="17" spans="2:13" ht="12.75" x14ac:dyDescent="0.2">
      <c r="B17" s="318" t="s">
        <v>173</v>
      </c>
      <c r="C17" s="319"/>
      <c r="D17" s="319"/>
      <c r="E17" s="319"/>
      <c r="F17" s="319"/>
      <c r="G17" s="302"/>
      <c r="H17" s="303"/>
      <c r="I17" s="303"/>
      <c r="J17" s="303"/>
      <c r="K17" s="304"/>
    </row>
    <row r="18" spans="2:13" ht="12.75" x14ac:dyDescent="0.2">
      <c r="B18" s="320" t="s">
        <v>206</v>
      </c>
      <c r="C18" s="321"/>
      <c r="D18" s="321"/>
      <c r="E18" s="321"/>
      <c r="F18" s="321"/>
      <c r="G18" s="352" t="s">
        <v>207</v>
      </c>
      <c r="H18" s="353"/>
      <c r="I18" s="353"/>
      <c r="J18" s="353"/>
      <c r="K18" s="354"/>
    </row>
    <row r="19" spans="2:13" ht="12.75" x14ac:dyDescent="0.2">
      <c r="B19" s="355" t="s">
        <v>453</v>
      </c>
      <c r="C19" s="356"/>
      <c r="D19" s="356"/>
      <c r="E19" s="356"/>
      <c r="F19" s="356"/>
      <c r="G19" s="352"/>
      <c r="H19" s="353"/>
      <c r="I19" s="353"/>
      <c r="J19" s="353"/>
      <c r="K19" s="354"/>
    </row>
    <row r="20" spans="2:13" ht="12.75" x14ac:dyDescent="0.2">
      <c r="B20" s="308" t="s">
        <v>176</v>
      </c>
      <c r="C20" s="309"/>
      <c r="D20" s="309"/>
      <c r="E20" s="309"/>
      <c r="F20" s="309"/>
      <c r="G20" s="141"/>
      <c r="H20" s="142"/>
      <c r="I20" s="142"/>
      <c r="J20" s="142"/>
      <c r="K20" s="143"/>
    </row>
    <row r="21" spans="2:13" thickBot="1" x14ac:dyDescent="0.25">
      <c r="B21" s="144"/>
      <c r="C21" s="145"/>
      <c r="D21" s="145"/>
      <c r="E21" s="145"/>
      <c r="F21" s="145"/>
      <c r="G21" s="305"/>
      <c r="H21" s="306"/>
      <c r="I21" s="306"/>
      <c r="J21" s="306"/>
      <c r="K21" s="307"/>
    </row>
    <row r="24" spans="2:13" ht="13.5" customHeight="1" x14ac:dyDescent="0.25">
      <c r="G24"/>
      <c r="H24"/>
      <c r="I24"/>
      <c r="J24"/>
      <c r="K24"/>
      <c r="L24"/>
      <c r="M24"/>
    </row>
    <row r="25" spans="2:13" ht="13.5" customHeight="1" x14ac:dyDescent="0.25">
      <c r="G25"/>
      <c r="H25"/>
      <c r="I25"/>
      <c r="J25"/>
      <c r="K25"/>
      <c r="L25"/>
      <c r="M25"/>
    </row>
    <row r="26" spans="2:13" ht="13.5" customHeight="1" x14ac:dyDescent="0.25">
      <c r="G26"/>
      <c r="H26"/>
      <c r="I26"/>
      <c r="J26"/>
      <c r="K26"/>
      <c r="L26"/>
      <c r="M26"/>
    </row>
    <row r="27" spans="2:13" ht="13.5" customHeight="1" x14ac:dyDescent="0.25">
      <c r="G27"/>
      <c r="H27"/>
      <c r="I27"/>
      <c r="J27"/>
      <c r="K27"/>
      <c r="L27"/>
      <c r="M27"/>
    </row>
    <row r="28" spans="2:13" ht="13.5" customHeight="1" x14ac:dyDescent="0.25">
      <c r="G28"/>
      <c r="H28"/>
      <c r="I28"/>
      <c r="J28"/>
      <c r="K28"/>
      <c r="L28"/>
      <c r="M28"/>
    </row>
    <row r="29" spans="2:13" ht="13.5" customHeight="1" x14ac:dyDescent="0.25">
      <c r="G29"/>
      <c r="H29"/>
      <c r="I29"/>
      <c r="J29"/>
      <c r="K29"/>
      <c r="L29"/>
      <c r="M29"/>
    </row>
    <row r="30" spans="2:13" ht="13.5" customHeight="1" x14ac:dyDescent="0.25">
      <c r="G30"/>
      <c r="H30"/>
      <c r="I30"/>
      <c r="J30"/>
      <c r="K30"/>
      <c r="L30"/>
      <c r="M30"/>
    </row>
    <row r="31" spans="2:13" ht="13.5" customHeight="1" x14ac:dyDescent="0.25">
      <c r="G31"/>
      <c r="H31"/>
      <c r="I31"/>
      <c r="J31"/>
      <c r="K31"/>
      <c r="L31"/>
      <c r="M31"/>
    </row>
    <row r="32" spans="2:13" ht="13.5" customHeight="1" x14ac:dyDescent="0.25">
      <c r="G32"/>
      <c r="H32"/>
      <c r="I32"/>
      <c r="J32"/>
      <c r="K32"/>
      <c r="L32"/>
      <c r="M32"/>
    </row>
  </sheetData>
  <sheetProtection algorithmName="SHA-512" hashValue="Q/j1g3RUOZbsfXP6x+ujmEiWVzkUvfuE+8ipvW3ILAvLdZgdVEfZp2+OkLnwDDLf5hevD5TRVNuRBuMEQAyF+Q==" saltValue="0c9+E8fL297pFBqqzRN/Mw==" spinCount="100000" sheet="1" objects="1" scenarios="1"/>
  <mergeCells count="15">
    <mergeCell ref="B7:K8"/>
    <mergeCell ref="B10:F11"/>
    <mergeCell ref="G10:K11"/>
    <mergeCell ref="G12:K12"/>
    <mergeCell ref="B13:F13"/>
    <mergeCell ref="G13:K13"/>
    <mergeCell ref="B20:F20"/>
    <mergeCell ref="G21:K21"/>
    <mergeCell ref="B15:F15"/>
    <mergeCell ref="G15:K16"/>
    <mergeCell ref="B17:F17"/>
    <mergeCell ref="G17:K17"/>
    <mergeCell ref="B18:F18"/>
    <mergeCell ref="G18:K19"/>
    <mergeCell ref="B19:F19"/>
  </mergeCells>
  <pageMargins left="0.511811024" right="0.511811024" top="0.78740157499999996" bottom="0.78740157499999996" header="0.31496062000000002" footer="0.31496062000000002"/>
  <pageSetup orientation="portrait" r:id="rId1"/>
  <headerFooter>
    <oddFooter>&amp;C_x000D_&amp;1#&amp;"Calibri"&amp;10&amp;K000000 O documento é restrito - Sigilo empresarial (art. 86, §4º e art. 88, §1º, Lei nº 13.303/2016) - e não deve ser compartilhado com pessoas não autorizadas.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249977111117893"/>
  </sheetPr>
  <dimension ref="B5:K33"/>
  <sheetViews>
    <sheetView showGridLines="0" workbookViewId="0">
      <selection activeCell="B6" sqref="B6:K7"/>
    </sheetView>
  </sheetViews>
  <sheetFormatPr defaultRowHeight="13.5" customHeight="1" x14ac:dyDescent="0.2"/>
  <cols>
    <col min="1" max="1" width="9.140625" style="9"/>
    <col min="2" max="5" width="14.7109375" style="10" customWidth="1"/>
    <col min="6" max="6" width="14.28515625" style="10" customWidth="1"/>
    <col min="7" max="7" width="14.7109375" style="10" customWidth="1"/>
    <col min="8" max="8" width="16.7109375" style="10" customWidth="1"/>
    <col min="9" max="9" width="13.85546875" style="10" bestFit="1" customWidth="1"/>
    <col min="10" max="10" width="14.7109375" style="10" customWidth="1"/>
    <col min="11" max="11" width="27.5703125" style="10" customWidth="1"/>
    <col min="12" max="257" width="9.140625" style="9"/>
    <col min="258" max="267" width="15.7109375" style="9" customWidth="1"/>
    <col min="268" max="513" width="9.140625" style="9"/>
    <col min="514" max="523" width="15.7109375" style="9" customWidth="1"/>
    <col min="524" max="769" width="9.140625" style="9"/>
    <col min="770" max="779" width="15.7109375" style="9" customWidth="1"/>
    <col min="780" max="1025" width="9.140625" style="9"/>
    <col min="1026" max="1035" width="15.7109375" style="9" customWidth="1"/>
    <col min="1036" max="1281" width="9.140625" style="9"/>
    <col min="1282" max="1291" width="15.7109375" style="9" customWidth="1"/>
    <col min="1292" max="1537" width="9.140625" style="9"/>
    <col min="1538" max="1547" width="15.7109375" style="9" customWidth="1"/>
    <col min="1548" max="1793" width="9.140625" style="9"/>
    <col min="1794" max="1803" width="15.7109375" style="9" customWidth="1"/>
    <col min="1804" max="2049" width="9.140625" style="9"/>
    <col min="2050" max="2059" width="15.7109375" style="9" customWidth="1"/>
    <col min="2060" max="2305" width="9.140625" style="9"/>
    <col min="2306" max="2315" width="15.7109375" style="9" customWidth="1"/>
    <col min="2316" max="2561" width="9.140625" style="9"/>
    <col min="2562" max="2571" width="15.7109375" style="9" customWidth="1"/>
    <col min="2572" max="2817" width="9.140625" style="9"/>
    <col min="2818" max="2827" width="15.7109375" style="9" customWidth="1"/>
    <col min="2828" max="3073" width="9.140625" style="9"/>
    <col min="3074" max="3083" width="15.7109375" style="9" customWidth="1"/>
    <col min="3084" max="3329" width="9.140625" style="9"/>
    <col min="3330" max="3339" width="15.7109375" style="9" customWidth="1"/>
    <col min="3340" max="3585" width="9.140625" style="9"/>
    <col min="3586" max="3595" width="15.7109375" style="9" customWidth="1"/>
    <col min="3596" max="3841" width="9.140625" style="9"/>
    <col min="3842" max="3851" width="15.7109375" style="9" customWidth="1"/>
    <col min="3852" max="4097" width="9.140625" style="9"/>
    <col min="4098" max="4107" width="15.7109375" style="9" customWidth="1"/>
    <col min="4108" max="4353" width="9.140625" style="9"/>
    <col min="4354" max="4363" width="15.7109375" style="9" customWidth="1"/>
    <col min="4364" max="4609" width="9.140625" style="9"/>
    <col min="4610" max="4619" width="15.7109375" style="9" customWidth="1"/>
    <col min="4620" max="4865" width="9.140625" style="9"/>
    <col min="4866" max="4875" width="15.7109375" style="9" customWidth="1"/>
    <col min="4876" max="5121" width="9.140625" style="9"/>
    <col min="5122" max="5131" width="15.7109375" style="9" customWidth="1"/>
    <col min="5132" max="5377" width="9.140625" style="9"/>
    <col min="5378" max="5387" width="15.7109375" style="9" customWidth="1"/>
    <col min="5388" max="5633" width="9.140625" style="9"/>
    <col min="5634" max="5643" width="15.7109375" style="9" customWidth="1"/>
    <col min="5644" max="5889" width="9.140625" style="9"/>
    <col min="5890" max="5899" width="15.7109375" style="9" customWidth="1"/>
    <col min="5900" max="6145" width="9.140625" style="9"/>
    <col min="6146" max="6155" width="15.7109375" style="9" customWidth="1"/>
    <col min="6156" max="6401" width="9.140625" style="9"/>
    <col min="6402" max="6411" width="15.7109375" style="9" customWidth="1"/>
    <col min="6412" max="6657" width="9.140625" style="9"/>
    <col min="6658" max="6667" width="15.7109375" style="9" customWidth="1"/>
    <col min="6668" max="6913" width="9.140625" style="9"/>
    <col min="6914" max="6923" width="15.7109375" style="9" customWidth="1"/>
    <col min="6924" max="7169" width="9.140625" style="9"/>
    <col min="7170" max="7179" width="15.7109375" style="9" customWidth="1"/>
    <col min="7180" max="7425" width="9.140625" style="9"/>
    <col min="7426" max="7435" width="15.7109375" style="9" customWidth="1"/>
    <col min="7436" max="7681" width="9.140625" style="9"/>
    <col min="7682" max="7691" width="15.7109375" style="9" customWidth="1"/>
    <col min="7692" max="7937" width="9.140625" style="9"/>
    <col min="7938" max="7947" width="15.7109375" style="9" customWidth="1"/>
    <col min="7948" max="8193" width="9.140625" style="9"/>
    <col min="8194" max="8203" width="15.7109375" style="9" customWidth="1"/>
    <col min="8204" max="8449" width="9.140625" style="9"/>
    <col min="8450" max="8459" width="15.7109375" style="9" customWidth="1"/>
    <col min="8460" max="8705" width="9.140625" style="9"/>
    <col min="8706" max="8715" width="15.7109375" style="9" customWidth="1"/>
    <col min="8716" max="8961" width="9.140625" style="9"/>
    <col min="8962" max="8971" width="15.7109375" style="9" customWidth="1"/>
    <col min="8972" max="9217" width="9.140625" style="9"/>
    <col min="9218" max="9227" width="15.7109375" style="9" customWidth="1"/>
    <col min="9228" max="9473" width="9.140625" style="9"/>
    <col min="9474" max="9483" width="15.7109375" style="9" customWidth="1"/>
    <col min="9484" max="9729" width="9.140625" style="9"/>
    <col min="9730" max="9739" width="15.7109375" style="9" customWidth="1"/>
    <col min="9740" max="9985" width="9.140625" style="9"/>
    <col min="9986" max="9995" width="15.7109375" style="9" customWidth="1"/>
    <col min="9996" max="10241" width="9.140625" style="9"/>
    <col min="10242" max="10251" width="15.7109375" style="9" customWidth="1"/>
    <col min="10252" max="10497" width="9.140625" style="9"/>
    <col min="10498" max="10507" width="15.7109375" style="9" customWidth="1"/>
    <col min="10508" max="10753" width="9.140625" style="9"/>
    <col min="10754" max="10763" width="15.7109375" style="9" customWidth="1"/>
    <col min="10764" max="11009" width="9.140625" style="9"/>
    <col min="11010" max="11019" width="15.7109375" style="9" customWidth="1"/>
    <col min="11020" max="11265" width="9.140625" style="9"/>
    <col min="11266" max="11275" width="15.7109375" style="9" customWidth="1"/>
    <col min="11276" max="11521" width="9.140625" style="9"/>
    <col min="11522" max="11531" width="15.7109375" style="9" customWidth="1"/>
    <col min="11532" max="11777" width="9.140625" style="9"/>
    <col min="11778" max="11787" width="15.7109375" style="9" customWidth="1"/>
    <col min="11788" max="12033" width="9.140625" style="9"/>
    <col min="12034" max="12043" width="15.7109375" style="9" customWidth="1"/>
    <col min="12044" max="12289" width="9.140625" style="9"/>
    <col min="12290" max="12299" width="15.7109375" style="9" customWidth="1"/>
    <col min="12300" max="12545" width="9.140625" style="9"/>
    <col min="12546" max="12555" width="15.7109375" style="9" customWidth="1"/>
    <col min="12556" max="12801" width="9.140625" style="9"/>
    <col min="12802" max="12811" width="15.7109375" style="9" customWidth="1"/>
    <col min="12812" max="13057" width="9.140625" style="9"/>
    <col min="13058" max="13067" width="15.7109375" style="9" customWidth="1"/>
    <col min="13068" max="13313" width="9.140625" style="9"/>
    <col min="13314" max="13323" width="15.7109375" style="9" customWidth="1"/>
    <col min="13324" max="13569" width="9.140625" style="9"/>
    <col min="13570" max="13579" width="15.7109375" style="9" customWidth="1"/>
    <col min="13580" max="13825" width="9.140625" style="9"/>
    <col min="13826" max="13835" width="15.7109375" style="9" customWidth="1"/>
    <col min="13836" max="14081" width="9.140625" style="9"/>
    <col min="14082" max="14091" width="15.7109375" style="9" customWidth="1"/>
    <col min="14092" max="14337" width="9.140625" style="9"/>
    <col min="14338" max="14347" width="15.7109375" style="9" customWidth="1"/>
    <col min="14348" max="14593" width="9.140625" style="9"/>
    <col min="14594" max="14603" width="15.7109375" style="9" customWidth="1"/>
    <col min="14604" max="14849" width="9.140625" style="9"/>
    <col min="14850" max="14859" width="15.7109375" style="9" customWidth="1"/>
    <col min="14860" max="15105" width="9.140625" style="9"/>
    <col min="15106" max="15115" width="15.7109375" style="9" customWidth="1"/>
    <col min="15116" max="15361" width="9.140625" style="9"/>
    <col min="15362" max="15371" width="15.7109375" style="9" customWidth="1"/>
    <col min="15372" max="15617" width="9.140625" style="9"/>
    <col min="15618" max="15627" width="15.7109375" style="9" customWidth="1"/>
    <col min="15628" max="15873" width="9.140625" style="9"/>
    <col min="15874" max="15883" width="15.7109375" style="9" customWidth="1"/>
    <col min="15884" max="16129" width="9.140625" style="9"/>
    <col min="16130" max="16139" width="15.7109375" style="9" customWidth="1"/>
    <col min="16140" max="16384" width="9.140625" style="9"/>
  </cols>
  <sheetData>
    <row r="5" spans="2:11" ht="14.25" thickBot="1" x14ac:dyDescent="0.3">
      <c r="B5" s="94"/>
      <c r="C5" s="95"/>
      <c r="D5" s="94"/>
      <c r="E5" s="96"/>
      <c r="F5" s="97"/>
      <c r="G5" s="97"/>
      <c r="H5" s="94"/>
      <c r="I5" s="154"/>
      <c r="J5" s="336" t="s">
        <v>248</v>
      </c>
      <c r="K5" s="336"/>
    </row>
    <row r="6" spans="2:11" ht="12.75" x14ac:dyDescent="0.2">
      <c r="B6" s="337" t="s">
        <v>165</v>
      </c>
      <c r="C6" s="338"/>
      <c r="D6" s="338"/>
      <c r="E6" s="338"/>
      <c r="F6" s="338"/>
      <c r="G6" s="338"/>
      <c r="H6" s="338"/>
      <c r="I6" s="338"/>
      <c r="J6" s="338"/>
      <c r="K6" s="339"/>
    </row>
    <row r="7" spans="2:11" thickBot="1" x14ac:dyDescent="0.25">
      <c r="B7" s="340"/>
      <c r="C7" s="341"/>
      <c r="D7" s="341"/>
      <c r="E7" s="341"/>
      <c r="F7" s="341"/>
      <c r="G7" s="341"/>
      <c r="H7" s="341"/>
      <c r="I7" s="341"/>
      <c r="J7" s="341"/>
      <c r="K7" s="342"/>
    </row>
    <row r="8" spans="2:11" ht="12.75" x14ac:dyDescent="0.2">
      <c r="B8" s="290" t="s">
        <v>182</v>
      </c>
      <c r="C8" s="291"/>
      <c r="D8" s="291"/>
      <c r="E8" s="291"/>
      <c r="F8" s="291"/>
      <c r="G8" s="291"/>
      <c r="H8" s="291"/>
      <c r="I8" s="291"/>
      <c r="J8" s="291"/>
      <c r="K8" s="292"/>
    </row>
    <row r="9" spans="2:11" thickBot="1" x14ac:dyDescent="0.25">
      <c r="B9" s="293"/>
      <c r="C9" s="294"/>
      <c r="D9" s="294"/>
      <c r="E9" s="294"/>
      <c r="F9" s="294"/>
      <c r="G9" s="294"/>
      <c r="H9" s="294"/>
      <c r="I9" s="294"/>
      <c r="J9" s="294"/>
      <c r="K9" s="295"/>
    </row>
    <row r="10" spans="2:11" ht="12.75" x14ac:dyDescent="0.2">
      <c r="B10" s="108" t="s">
        <v>185</v>
      </c>
      <c r="C10" s="114"/>
      <c r="D10" s="114"/>
      <c r="E10" s="114"/>
      <c r="F10" s="114"/>
      <c r="G10" s="114"/>
      <c r="H10" s="114"/>
      <c r="I10" s="114"/>
      <c r="J10" s="115"/>
      <c r="K10" s="116"/>
    </row>
    <row r="11" spans="2:11" ht="12.75" x14ac:dyDescent="0.2">
      <c r="B11" s="117"/>
      <c r="C11" s="114"/>
      <c r="D11" s="114"/>
      <c r="E11" s="114"/>
      <c r="F11" s="114"/>
      <c r="G11" s="114"/>
      <c r="H11" s="114"/>
      <c r="I11" s="114"/>
      <c r="J11" s="115"/>
      <c r="K11" s="116"/>
    </row>
    <row r="12" spans="2:11" ht="12.75" x14ac:dyDescent="0.2">
      <c r="B12" s="151" t="s">
        <v>187</v>
      </c>
      <c r="C12" s="118"/>
      <c r="D12" s="118"/>
      <c r="E12" s="118"/>
      <c r="F12" s="118"/>
      <c r="G12" s="103"/>
      <c r="H12" s="103"/>
      <c r="I12" s="103"/>
      <c r="J12" s="119"/>
      <c r="K12" s="120"/>
    </row>
    <row r="13" spans="2:11" ht="12.75" x14ac:dyDescent="0.2">
      <c r="B13" s="121"/>
      <c r="C13" s="122"/>
      <c r="D13" s="122"/>
      <c r="E13" s="122"/>
      <c r="F13" s="122"/>
      <c r="G13" s="103"/>
      <c r="H13" s="103"/>
      <c r="I13" s="103"/>
      <c r="J13" s="123"/>
      <c r="K13" s="124"/>
    </row>
    <row r="14" spans="2:11" ht="12.75" x14ac:dyDescent="0.2">
      <c r="B14" s="125" t="s">
        <v>189</v>
      </c>
      <c r="C14" s="103"/>
      <c r="D14" s="103"/>
      <c r="E14" s="103"/>
      <c r="F14" s="103"/>
      <c r="G14" s="103"/>
      <c r="H14" s="103"/>
      <c r="I14" s="103"/>
      <c r="K14" s="126"/>
    </row>
    <row r="15" spans="2:11" ht="12.75" x14ac:dyDescent="0.2">
      <c r="B15" s="125" t="s">
        <v>190</v>
      </c>
      <c r="C15" s="103"/>
      <c r="D15" s="103"/>
      <c r="E15" s="103"/>
      <c r="F15" s="103"/>
      <c r="G15" s="103"/>
      <c r="H15" s="118"/>
      <c r="I15" s="103"/>
      <c r="K15" s="126"/>
    </row>
    <row r="16" spans="2:11" ht="12.75" x14ac:dyDescent="0.2">
      <c r="B16" s="125" t="s">
        <v>208</v>
      </c>
      <c r="C16" s="103"/>
      <c r="D16" s="103"/>
      <c r="E16" s="103"/>
      <c r="F16" s="103"/>
      <c r="G16" s="103"/>
      <c r="H16" s="103"/>
      <c r="I16" s="103"/>
      <c r="J16" s="9"/>
      <c r="K16" s="107"/>
    </row>
    <row r="17" spans="2:11" ht="12.75" x14ac:dyDescent="0.2">
      <c r="B17" s="127" t="s">
        <v>192</v>
      </c>
      <c r="C17" s="103"/>
      <c r="D17" s="103"/>
      <c r="E17" s="103"/>
      <c r="F17" s="103"/>
      <c r="G17" s="103"/>
      <c r="H17" s="103"/>
      <c r="I17" s="128"/>
      <c r="K17" s="126"/>
    </row>
    <row r="18" spans="2:11" ht="12.75" x14ac:dyDescent="0.2">
      <c r="B18" s="121"/>
      <c r="C18" s="122"/>
      <c r="D18" s="122"/>
      <c r="E18" s="122"/>
      <c r="F18" s="122"/>
      <c r="G18" s="122"/>
      <c r="H18" s="122"/>
      <c r="I18" s="122"/>
      <c r="J18" s="123"/>
      <c r="K18" s="124"/>
    </row>
    <row r="19" spans="2:11" ht="12.75" x14ac:dyDescent="0.2">
      <c r="B19" s="131" t="s">
        <v>209</v>
      </c>
      <c r="C19" s="122"/>
      <c r="D19" s="122"/>
      <c r="E19" s="122"/>
      <c r="F19" s="122"/>
      <c r="G19" s="122"/>
      <c r="H19" s="122"/>
      <c r="I19" s="122"/>
      <c r="J19" s="123"/>
      <c r="K19" s="124"/>
    </row>
    <row r="20" spans="2:11" ht="12.75" x14ac:dyDescent="0.2">
      <c r="B20" s="121" t="s">
        <v>210</v>
      </c>
      <c r="C20" s="132"/>
      <c r="D20" s="132"/>
      <c r="E20" s="132"/>
      <c r="F20" s="132"/>
      <c r="G20" s="132"/>
      <c r="H20" s="132"/>
      <c r="I20" s="132"/>
      <c r="J20" s="133"/>
      <c r="K20" s="134"/>
    </row>
    <row r="21" spans="2:11" ht="12.75" x14ac:dyDescent="0.2">
      <c r="B21" s="131" t="s">
        <v>211</v>
      </c>
      <c r="C21" s="122"/>
      <c r="D21" s="122"/>
      <c r="E21" s="122"/>
      <c r="F21" s="122"/>
      <c r="G21" s="122"/>
      <c r="H21" s="122"/>
      <c r="I21" s="122"/>
      <c r="J21" s="123"/>
      <c r="K21" s="124"/>
    </row>
    <row r="22" spans="2:11" ht="12.75" x14ac:dyDescent="0.2">
      <c r="B22" s="131" t="s">
        <v>199</v>
      </c>
      <c r="C22" s="122"/>
      <c r="D22" s="122"/>
      <c r="E22" s="122"/>
      <c r="F22" s="122"/>
      <c r="G22" s="122"/>
      <c r="H22" s="122"/>
      <c r="I22" s="122"/>
      <c r="J22" s="123"/>
      <c r="K22" s="124"/>
    </row>
    <row r="23" spans="2:11" ht="12.75" x14ac:dyDescent="0.2">
      <c r="B23" s="131" t="s">
        <v>201</v>
      </c>
      <c r="C23" s="122"/>
      <c r="D23" s="122"/>
      <c r="E23" s="122"/>
      <c r="F23" s="122"/>
      <c r="G23" s="122"/>
      <c r="H23" s="122"/>
      <c r="I23" s="122"/>
      <c r="J23" s="123"/>
      <c r="K23" s="124"/>
    </row>
    <row r="24" spans="2:11" ht="12.75" x14ac:dyDescent="0.2">
      <c r="B24" s="131" t="s">
        <v>212</v>
      </c>
      <c r="C24" s="122"/>
      <c r="D24" s="122"/>
      <c r="E24" s="122"/>
      <c r="F24" s="122" t="s">
        <v>213</v>
      </c>
      <c r="G24" s="122"/>
      <c r="H24" s="122"/>
      <c r="I24" s="122"/>
      <c r="J24" s="123"/>
      <c r="K24" s="124"/>
    </row>
    <row r="25" spans="2:11" ht="12.75" x14ac:dyDescent="0.2">
      <c r="B25" s="131"/>
      <c r="C25" s="122"/>
      <c r="D25" s="122"/>
      <c r="E25" s="122"/>
      <c r="F25" s="122"/>
      <c r="G25" s="122"/>
      <c r="H25" s="122"/>
      <c r="I25" s="122"/>
      <c r="J25" s="123"/>
      <c r="K25" s="124"/>
    </row>
    <row r="26" spans="2:11" ht="12.75" x14ac:dyDescent="0.2">
      <c r="B26" s="121" t="s">
        <v>214</v>
      </c>
      <c r="C26" s="132"/>
      <c r="D26" s="132"/>
      <c r="E26" s="132"/>
      <c r="F26" s="132"/>
      <c r="G26" s="132"/>
      <c r="H26" s="132"/>
      <c r="I26" s="132"/>
      <c r="J26" s="133"/>
      <c r="K26" s="134"/>
    </row>
    <row r="27" spans="2:11" ht="12.75" x14ac:dyDescent="0.2">
      <c r="B27" s="131" t="s">
        <v>215</v>
      </c>
      <c r="C27" s="122"/>
      <c r="D27" s="122"/>
      <c r="E27" s="122"/>
      <c r="F27" s="122"/>
      <c r="G27" s="122"/>
      <c r="H27" s="122"/>
      <c r="I27" s="122"/>
      <c r="J27" s="123"/>
      <c r="K27" s="124"/>
    </row>
    <row r="28" spans="2:11" ht="12.75" x14ac:dyDescent="0.2">
      <c r="B28" s="131" t="s">
        <v>199</v>
      </c>
      <c r="C28" s="122"/>
      <c r="D28" s="122"/>
      <c r="E28" s="122"/>
      <c r="F28" s="122"/>
      <c r="G28" s="122"/>
      <c r="H28" s="122"/>
      <c r="I28" s="122"/>
      <c r="J28" s="123"/>
      <c r="K28" s="124"/>
    </row>
    <row r="29" spans="2:11" ht="12.75" x14ac:dyDescent="0.2">
      <c r="B29" s="131" t="s">
        <v>201</v>
      </c>
      <c r="C29" s="122"/>
      <c r="D29" s="122"/>
      <c r="E29" s="122"/>
      <c r="F29" s="122"/>
      <c r="G29" s="122"/>
      <c r="H29" s="122"/>
      <c r="I29" s="122"/>
      <c r="J29" s="123"/>
      <c r="K29" s="124"/>
    </row>
    <row r="30" spans="2:11" ht="12.75" x14ac:dyDescent="0.2">
      <c r="B30" s="131" t="s">
        <v>212</v>
      </c>
      <c r="C30" s="122"/>
      <c r="D30" s="122"/>
      <c r="E30" s="122"/>
      <c r="F30" s="122" t="s">
        <v>213</v>
      </c>
      <c r="G30" s="122"/>
      <c r="H30" s="122"/>
      <c r="I30" s="122"/>
      <c r="J30" s="123"/>
      <c r="K30" s="124"/>
    </row>
    <row r="31" spans="2:11" ht="12.75" x14ac:dyDescent="0.2">
      <c r="B31" s="131"/>
      <c r="C31" s="122"/>
      <c r="D31" s="122"/>
      <c r="E31" s="122"/>
      <c r="F31" s="122"/>
      <c r="G31" s="122"/>
      <c r="H31" s="122"/>
      <c r="I31" s="122"/>
      <c r="J31" s="123"/>
      <c r="K31" s="124"/>
    </row>
    <row r="32" spans="2:11" ht="12.75" x14ac:dyDescent="0.2">
      <c r="B32" s="131"/>
      <c r="C32" s="122"/>
      <c r="D32" s="122"/>
      <c r="E32" s="122"/>
      <c r="F32" s="122"/>
      <c r="G32" s="122"/>
      <c r="H32" s="122"/>
      <c r="I32" s="122"/>
      <c r="J32" s="123"/>
      <c r="K32" s="124"/>
    </row>
    <row r="33" spans="2:11" thickBot="1" x14ac:dyDescent="0.25">
      <c r="B33" s="135"/>
      <c r="C33" s="136"/>
      <c r="D33" s="136"/>
      <c r="E33" s="136"/>
      <c r="F33" s="136"/>
      <c r="G33" s="136"/>
      <c r="H33" s="136"/>
      <c r="I33" s="136"/>
      <c r="J33" s="136"/>
      <c r="K33" s="137"/>
    </row>
  </sheetData>
  <sheetProtection algorithmName="SHA-512" hashValue="8KawKaPRZcXRzAGuXEVhnXO8WrSSfKRf8GPl+j0Q0FNglXpM3p8osPeV3lYduBHJ6vqnstusBzgmiuGpYZiU7g==" saltValue="lRC9V4vtUEHFO8itgM4PIw==" spinCount="100000" sheet="1" objects="1" scenarios="1"/>
  <mergeCells count="3">
    <mergeCell ref="J5:K5"/>
    <mergeCell ref="B6:K7"/>
    <mergeCell ref="B8:K9"/>
  </mergeCells>
  <pageMargins left="0.511811024" right="0.511811024" top="0.78740157499999996" bottom="0.78740157499999996" header="0.31496062000000002" footer="0.31496062000000002"/>
  <headerFooter>
    <oddFooter>&amp;C_x000D_&amp;1#&amp;"Calibri"&amp;10&amp;K000000 O documento é restrito - Sigilo empresarial (art. 86, §4º e art. 88, §1º, Lei nº 13.303/2016) - e não deve ser compartilhado com pessoas não autorizadas.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C6:P35"/>
  <sheetViews>
    <sheetView showGridLines="0" topLeftCell="C1" workbookViewId="0">
      <selection activeCell="Q17" sqref="Q17"/>
    </sheetView>
  </sheetViews>
  <sheetFormatPr defaultRowHeight="15" x14ac:dyDescent="0.25"/>
  <cols>
    <col min="3" max="3" width="19.42578125" bestFit="1" customWidth="1"/>
    <col min="4" max="4" width="21.85546875" customWidth="1"/>
    <col min="5" max="5" width="18.5703125" bestFit="1" customWidth="1"/>
    <col min="6" max="6" width="23" bestFit="1" customWidth="1"/>
    <col min="10" max="10" width="35.7109375" customWidth="1"/>
    <col min="11" max="11" width="21.5703125" customWidth="1"/>
    <col min="12" max="12" width="18.5703125" customWidth="1"/>
    <col min="13" max="13" width="17.42578125" bestFit="1" customWidth="1"/>
  </cols>
  <sheetData>
    <row r="6" spans="3:16" x14ac:dyDescent="0.25">
      <c r="C6" s="27" t="s">
        <v>134</v>
      </c>
      <c r="D6" s="179" t="s">
        <v>61</v>
      </c>
      <c r="E6" s="16"/>
      <c r="F6" s="16"/>
      <c r="J6" s="27" t="s">
        <v>134</v>
      </c>
      <c r="K6" s="179" t="s">
        <v>61</v>
      </c>
    </row>
    <row r="7" spans="3:16" x14ac:dyDescent="0.25">
      <c r="C7" s="16"/>
      <c r="D7" s="16"/>
      <c r="E7" s="16"/>
      <c r="F7" s="16"/>
    </row>
    <row r="8" spans="3:16" x14ac:dyDescent="0.25">
      <c r="C8" s="16"/>
      <c r="D8" s="16"/>
      <c r="E8" s="16"/>
      <c r="F8" s="16"/>
    </row>
    <row r="9" spans="3:16" x14ac:dyDescent="0.25">
      <c r="C9" s="16"/>
      <c r="D9" s="16"/>
      <c r="E9" s="16"/>
      <c r="F9" s="16"/>
    </row>
    <row r="10" spans="3:16" x14ac:dyDescent="0.25">
      <c r="C10" s="278" t="s">
        <v>6</v>
      </c>
      <c r="D10" s="278"/>
      <c r="E10" s="278"/>
      <c r="F10" s="278"/>
      <c r="J10" s="381" t="s">
        <v>257</v>
      </c>
      <c r="K10" s="381"/>
      <c r="L10" s="381"/>
      <c r="M10" s="381"/>
      <c r="N10" s="186"/>
      <c r="O10" s="186"/>
      <c r="P10" s="186"/>
    </row>
    <row r="11" spans="3:16" x14ac:dyDescent="0.25">
      <c r="C11" s="280" t="s">
        <v>249</v>
      </c>
      <c r="D11" s="280"/>
      <c r="E11" s="280"/>
      <c r="F11" s="280"/>
      <c r="J11" s="280" t="s">
        <v>249</v>
      </c>
      <c r="K11" s="280"/>
      <c r="L11" s="280"/>
      <c r="M11" s="280"/>
      <c r="N11" s="166"/>
      <c r="O11" s="166"/>
      <c r="P11" s="166"/>
    </row>
    <row r="12" spans="3:16" x14ac:dyDescent="0.25">
      <c r="C12" s="75"/>
      <c r="D12" s="75"/>
      <c r="E12" s="75"/>
      <c r="F12" s="75"/>
      <c r="J12" s="187"/>
      <c r="K12" s="187"/>
      <c r="L12" s="187"/>
      <c r="M12" s="187"/>
      <c r="N12" s="187"/>
      <c r="O12" s="187"/>
      <c r="P12" s="187"/>
    </row>
    <row r="13" spans="3:16" x14ac:dyDescent="0.25">
      <c r="C13" s="19" t="s">
        <v>136</v>
      </c>
      <c r="D13" s="180"/>
      <c r="E13" s="180"/>
      <c r="F13" s="181" t="s">
        <v>250</v>
      </c>
      <c r="J13" s="19" t="s">
        <v>136</v>
      </c>
      <c r="K13" s="60"/>
      <c r="L13" s="60"/>
      <c r="M13" s="181" t="s">
        <v>250</v>
      </c>
      <c r="N13" s="188"/>
      <c r="O13" s="188"/>
      <c r="P13" s="188"/>
    </row>
    <row r="14" spans="3:16" x14ac:dyDescent="0.25">
      <c r="C14" s="28" t="s">
        <v>34</v>
      </c>
      <c r="D14" s="28" t="s">
        <v>35</v>
      </c>
      <c r="E14" s="29" t="s">
        <v>36</v>
      </c>
      <c r="F14" s="30" t="s">
        <v>37</v>
      </c>
      <c r="J14" s="28" t="s">
        <v>34</v>
      </c>
      <c r="K14" s="382" t="s">
        <v>38</v>
      </c>
      <c r="L14" s="383"/>
      <c r="M14" s="30" t="s">
        <v>37</v>
      </c>
      <c r="N14" s="60"/>
      <c r="O14" s="60"/>
      <c r="P14" s="60"/>
    </row>
    <row r="15" spans="3:16" x14ac:dyDescent="0.25">
      <c r="C15" s="378" t="s">
        <v>43</v>
      </c>
      <c r="D15" s="375" t="s">
        <v>44</v>
      </c>
      <c r="E15" s="182" t="s">
        <v>45</v>
      </c>
      <c r="F15" s="183">
        <f>VLOOKUP(CONCATENATE($D$6,$C$15,$D$15,$E$15),'BASE 2026'!$EQ:$EV,6,0)</f>
        <v>14.82</v>
      </c>
      <c r="J15" s="375" t="s">
        <v>46</v>
      </c>
      <c r="K15" s="384" t="s">
        <v>47</v>
      </c>
      <c r="L15" s="385"/>
      <c r="M15" s="183">
        <f>VLOOKUP(CONCATENATE($K$6,$J$15,$K$15),'BASE 2026'!$FA:$FE,5,0)</f>
        <v>13.61</v>
      </c>
      <c r="N15" s="60"/>
      <c r="O15" s="60"/>
      <c r="P15" s="60"/>
    </row>
    <row r="16" spans="3:16" x14ac:dyDescent="0.25">
      <c r="C16" s="378"/>
      <c r="D16" s="377"/>
      <c r="E16" s="182" t="s">
        <v>52</v>
      </c>
      <c r="F16" s="183" t="str">
        <f>VLOOKUP(CONCATENATE($D$6,$C$15,$D$15,$E$16),'BASE 2026'!$EQ:$EV,6,0)</f>
        <v>sem cobranças adicionais</v>
      </c>
      <c r="J16" s="377"/>
      <c r="K16" s="384" t="s">
        <v>53</v>
      </c>
      <c r="L16" s="385"/>
      <c r="M16" s="183">
        <v>15.36</v>
      </c>
      <c r="N16" s="60"/>
      <c r="O16" s="60"/>
      <c r="P16" s="60"/>
    </row>
    <row r="17" spans="3:16" x14ac:dyDescent="0.25">
      <c r="C17" s="378"/>
      <c r="D17" s="183" t="s">
        <v>57</v>
      </c>
      <c r="E17" s="182" t="s">
        <v>45</v>
      </c>
      <c r="F17" s="183">
        <f>VLOOKUP(CONCATENATE($D$6,$C$15,$D$17,$E$17),'BASE 2026'!$EQ:$EV,6,0)</f>
        <v>14.82</v>
      </c>
      <c r="J17" s="262" t="s">
        <v>58</v>
      </c>
      <c r="K17" s="379" t="s">
        <v>59</v>
      </c>
      <c r="L17" s="379"/>
      <c r="M17" s="183">
        <f>VLOOKUP(CONCATENATE($K$6,$J$17,$K$17),'BASE 2026'!$FA:$FE,5,0)</f>
        <v>7.42</v>
      </c>
      <c r="N17" s="60"/>
      <c r="O17" s="60"/>
      <c r="P17" s="60"/>
    </row>
    <row r="18" spans="3:16" x14ac:dyDescent="0.25">
      <c r="C18" s="373" t="s">
        <v>64</v>
      </c>
      <c r="D18" s="184" t="s">
        <v>252</v>
      </c>
      <c r="E18" s="182" t="s">
        <v>253</v>
      </c>
      <c r="F18" s="183" t="str">
        <f>VLOOKUP(CONCATENATE($D$6,$C$18,$D$18,$E$18),'BASE 2026'!$EQ:$EV,6,0)</f>
        <v>sem cobranças adicionais</v>
      </c>
      <c r="J18" s="60"/>
      <c r="K18" s="60"/>
      <c r="L18" s="189" t="s">
        <v>58</v>
      </c>
      <c r="M18" s="190" t="s">
        <v>258</v>
      </c>
      <c r="N18" s="60"/>
      <c r="O18" s="60"/>
      <c r="P18" s="60"/>
    </row>
    <row r="19" spans="3:16" x14ac:dyDescent="0.25">
      <c r="C19" s="373"/>
      <c r="D19" s="375" t="s">
        <v>65</v>
      </c>
      <c r="E19" s="182" t="s">
        <v>45</v>
      </c>
      <c r="F19" s="183">
        <f>VLOOKUP(CONCATENATE($D$6,$C$18,$D$19,$E$19),'BASE 2026'!$EQ:$EV,6,0)</f>
        <v>12.34</v>
      </c>
      <c r="J19" s="60"/>
      <c r="K19" s="60"/>
      <c r="L19" s="60"/>
      <c r="M19" s="60"/>
      <c r="N19" s="60"/>
      <c r="O19" s="60"/>
      <c r="P19" s="60"/>
    </row>
    <row r="20" spans="3:16" x14ac:dyDescent="0.25">
      <c r="C20" s="374"/>
      <c r="D20" s="377"/>
      <c r="E20" s="182" t="s">
        <v>52</v>
      </c>
      <c r="F20" s="183" t="str">
        <f>VLOOKUP(CONCATENATE($D$6,$C$18,$D$19,$E$20),'BASE 2026'!$EQ:$EV,6,0)</f>
        <v>sem cobranças adicionais</v>
      </c>
      <c r="J20" s="60" t="s">
        <v>259</v>
      </c>
      <c r="K20" s="60"/>
      <c r="L20" s="60"/>
      <c r="M20" s="60"/>
      <c r="N20" s="60"/>
      <c r="O20" s="60"/>
      <c r="P20" s="60"/>
    </row>
    <row r="21" spans="3:16" x14ac:dyDescent="0.25">
      <c r="C21" s="372" t="s">
        <v>71</v>
      </c>
      <c r="D21" s="375" t="s">
        <v>72</v>
      </c>
      <c r="E21" s="182" t="s">
        <v>73</v>
      </c>
      <c r="F21" s="183" t="str">
        <f>VLOOKUP(CONCATENATE($D$6,$C$21,$D$21,$E$21),'BASE 2026'!$EQ:$EV,6,0)</f>
        <v>1,77</v>
      </c>
      <c r="J21" s="28" t="s">
        <v>79</v>
      </c>
      <c r="K21" s="30" t="s">
        <v>80</v>
      </c>
      <c r="M21" s="60"/>
      <c r="N21" s="60"/>
      <c r="O21" s="60"/>
      <c r="P21" s="60"/>
    </row>
    <row r="22" spans="3:16" x14ac:dyDescent="0.25">
      <c r="C22" s="373"/>
      <c r="D22" s="376"/>
      <c r="E22" s="182" t="s">
        <v>77</v>
      </c>
      <c r="F22" s="183" t="str">
        <f>VLOOKUP(CONCATENATE($D$6,$C$21,$D$21,$E$22),'BASE 2026'!$EQ:$EV,6,0)</f>
        <v>1,75</v>
      </c>
      <c r="J22" s="182" t="s">
        <v>84</v>
      </c>
      <c r="K22" s="191">
        <f>VLOOKUP(J22,'BASE 2026'!FG2:FH4,2,0)</f>
        <v>0.09</v>
      </c>
      <c r="M22" s="60"/>
      <c r="N22" s="60"/>
      <c r="O22" s="60"/>
      <c r="P22" s="60"/>
    </row>
    <row r="23" spans="3:16" x14ac:dyDescent="0.25">
      <c r="C23" s="373"/>
      <c r="D23" s="376"/>
      <c r="E23" s="182" t="s">
        <v>83</v>
      </c>
      <c r="F23" s="183" t="str">
        <f>VLOOKUP(CONCATENATE($D$6,$C$21,$D$21,$E$23),'BASE 2026'!$EQ:$EV,6,0)</f>
        <v>1,75</v>
      </c>
      <c r="J23" s="182" t="s">
        <v>89</v>
      </c>
      <c r="K23" s="191">
        <f>VLOOKUP(J23,'BASE 2026'!FG3:FH5,2,0)</f>
        <v>0.18</v>
      </c>
      <c r="M23" s="60"/>
      <c r="N23" s="60"/>
      <c r="O23" s="60"/>
      <c r="P23" s="60"/>
    </row>
    <row r="24" spans="3:16" x14ac:dyDescent="0.25">
      <c r="C24" s="373"/>
      <c r="D24" s="376"/>
      <c r="E24" s="182" t="s">
        <v>87</v>
      </c>
      <c r="F24" s="183" t="str">
        <f>VLOOKUP(CONCATENATE($D$6,$C$21,$D$21,$E$24),'BASE 2026'!$EQ:$EV,6,0)</f>
        <v>1,72</v>
      </c>
      <c r="M24" s="60"/>
      <c r="N24" s="60"/>
      <c r="O24" s="60"/>
      <c r="P24" s="60"/>
    </row>
    <row r="25" spans="3:16" x14ac:dyDescent="0.25">
      <c r="C25" s="373"/>
      <c r="D25" s="376"/>
      <c r="E25" s="182" t="s">
        <v>92</v>
      </c>
      <c r="F25" s="183" t="str">
        <f>VLOOKUP(CONCATENATE($D$6,$C$21,$D$21,$E$25),'BASE 2026'!$EQ:$EV,6,0)</f>
        <v>1,71</v>
      </c>
      <c r="J25" s="60"/>
      <c r="K25" s="60"/>
      <c r="L25" s="60"/>
      <c r="M25" s="60"/>
      <c r="N25" s="60"/>
      <c r="O25" s="60"/>
      <c r="P25" s="60"/>
    </row>
    <row r="26" spans="3:16" x14ac:dyDescent="0.25">
      <c r="C26" s="373"/>
      <c r="D26" s="376"/>
      <c r="E26" s="182" t="s">
        <v>96</v>
      </c>
      <c r="F26" s="183" t="str">
        <f>VLOOKUP(CONCATENATE($D$6,$C$21,$D$21,$E$26),'BASE 2026'!$EQ:$EV,6,0)</f>
        <v>1,68</v>
      </c>
      <c r="J26" s="60"/>
      <c r="K26" s="60"/>
      <c r="L26" s="60"/>
      <c r="M26" s="60"/>
      <c r="N26" s="60"/>
      <c r="O26" s="60"/>
      <c r="P26" s="60"/>
    </row>
    <row r="27" spans="3:16" ht="15" customHeight="1" x14ac:dyDescent="0.25">
      <c r="C27" s="373"/>
      <c r="D27" s="376"/>
      <c r="E27" s="182" t="s">
        <v>99</v>
      </c>
      <c r="F27" s="183" t="str">
        <f>VLOOKUP(CONCATENATE($D$6,$C$21,$D$21,$E$27),'BASE 2026'!$EQ:$EV,6,0)</f>
        <v>1,68</v>
      </c>
      <c r="J27" s="192" t="s">
        <v>260</v>
      </c>
      <c r="K27" s="60"/>
      <c r="L27" s="60"/>
      <c r="M27" s="60"/>
      <c r="N27" s="60"/>
      <c r="O27" s="60"/>
      <c r="P27" s="60"/>
    </row>
    <row r="28" spans="3:16" x14ac:dyDescent="0.25">
      <c r="C28" s="373"/>
      <c r="D28" s="376"/>
      <c r="E28" s="182" t="s">
        <v>102</v>
      </c>
      <c r="F28" s="183" t="str">
        <f>VLOOKUP(CONCATENATE($D$6,$C$21,$D$21,$E$28),'BASE 2026'!$EQ:$EV,6,0)</f>
        <v>1,67</v>
      </c>
      <c r="J28" s="380" t="s">
        <v>261</v>
      </c>
      <c r="K28" s="380"/>
      <c r="L28" s="380"/>
      <c r="M28" s="380"/>
      <c r="N28" s="380"/>
      <c r="O28" s="380"/>
      <c r="P28" s="380"/>
    </row>
    <row r="29" spans="3:16" x14ac:dyDescent="0.25">
      <c r="C29" s="373"/>
      <c r="D29" s="376"/>
      <c r="E29" s="182" t="s">
        <v>105</v>
      </c>
      <c r="F29" s="183" t="str">
        <f>VLOOKUP(CONCATENATE($D$6,$C$21,$D$21,$E$29),'BASE 2026'!$EQ:$EV,6,0)</f>
        <v>1,65</v>
      </c>
      <c r="J29" s="380"/>
      <c r="K29" s="380"/>
      <c r="L29" s="380"/>
      <c r="M29" s="380"/>
      <c r="N29" s="380"/>
      <c r="O29" s="380"/>
      <c r="P29" s="380"/>
    </row>
    <row r="30" spans="3:16" x14ac:dyDescent="0.25">
      <c r="C30" s="373"/>
      <c r="D30" s="377"/>
      <c r="E30" s="182" t="s">
        <v>108</v>
      </c>
      <c r="F30" s="183" t="str">
        <f>VLOOKUP(CONCATENATE($D$6,$C$21,$D$21,$E$30),'BASE 2026'!$EQ:$EV,6,0)</f>
        <v>1,65</v>
      </c>
      <c r="J30" s="60"/>
      <c r="K30" s="60"/>
      <c r="L30" s="60"/>
      <c r="M30" s="60"/>
      <c r="N30" s="60"/>
      <c r="O30" s="60"/>
      <c r="P30" s="60"/>
    </row>
    <row r="31" spans="3:16" x14ac:dyDescent="0.25">
      <c r="C31" s="374"/>
      <c r="D31" s="183" t="s">
        <v>111</v>
      </c>
      <c r="E31" s="182" t="s">
        <v>112</v>
      </c>
      <c r="F31" s="183">
        <f>VLOOKUP(CONCATENATE($D$6,$C$21,$D$31,$E$31),'BASE 2026'!$EQ:$EV,6,0)</f>
        <v>41.98</v>
      </c>
      <c r="J31" s="60" t="s">
        <v>262</v>
      </c>
      <c r="K31" s="60"/>
      <c r="L31" s="60"/>
      <c r="M31" s="60"/>
      <c r="N31" s="60"/>
      <c r="O31" s="60"/>
      <c r="P31" s="60"/>
    </row>
    <row r="32" spans="3:16" x14ac:dyDescent="0.25">
      <c r="C32" s="16"/>
      <c r="D32" s="16"/>
      <c r="E32" s="16"/>
      <c r="F32" s="16"/>
      <c r="J32" s="60"/>
      <c r="K32" s="60"/>
      <c r="L32" s="60"/>
      <c r="M32" s="60"/>
      <c r="N32" s="60"/>
      <c r="O32" s="60"/>
      <c r="P32" s="60"/>
    </row>
    <row r="33" spans="3:6" x14ac:dyDescent="0.25">
      <c r="C33" s="27" t="s">
        <v>254</v>
      </c>
      <c r="D33" s="185">
        <v>42102</v>
      </c>
      <c r="E33" s="34" t="s">
        <v>255</v>
      </c>
      <c r="F33" s="16"/>
    </row>
    <row r="34" spans="3:6" x14ac:dyDescent="0.25">
      <c r="C34" s="16"/>
      <c r="D34" s="185">
        <v>77909</v>
      </c>
      <c r="E34" s="16" t="s">
        <v>256</v>
      </c>
      <c r="F34" s="16"/>
    </row>
    <row r="35" spans="3:6" x14ac:dyDescent="0.25">
      <c r="D35" s="221" t="s">
        <v>57</v>
      </c>
      <c r="E35" s="222" t="s">
        <v>402</v>
      </c>
      <c r="F35" s="223" t="s">
        <v>9</v>
      </c>
    </row>
  </sheetData>
  <sheetProtection algorithmName="SHA-512" hashValue="2eKmnbLwLoSklkcS/dy8kSdrw9zw6ZudSDZUI69YJif6GY6q8VyfAUnS+Mkb4AABAgn7ujVNLkjkf83V0x8/hg==" saltValue="0D2j3yIcbFmAE31q9t21fA==" spinCount="100000" sheet="1" objects="1" scenarios="1"/>
  <mergeCells count="16">
    <mergeCell ref="K17:L17"/>
    <mergeCell ref="J28:P29"/>
    <mergeCell ref="J10:M10"/>
    <mergeCell ref="J11:M11"/>
    <mergeCell ref="K14:L14"/>
    <mergeCell ref="J15:J16"/>
    <mergeCell ref="K15:L15"/>
    <mergeCell ref="K16:L16"/>
    <mergeCell ref="C21:C31"/>
    <mergeCell ref="D21:D30"/>
    <mergeCell ref="C10:F10"/>
    <mergeCell ref="C11:F11"/>
    <mergeCell ref="C15:C17"/>
    <mergeCell ref="D15:D16"/>
    <mergeCell ref="C18:C20"/>
    <mergeCell ref="D19:D20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'BASE 2026'!$A$2:$A$3</xm:f>
          </x14:formula1>
          <xm:sqref>K6</xm:sqref>
        </x14:dataValidation>
        <x14:dataValidation type="list" allowBlank="1" showInputMessage="1" showErrorMessage="1">
          <x14:formula1>
            <xm:f>'[4]BASE 2026'!#REF!</xm:f>
          </x14:formula1>
          <xm:sqref>E6</xm:sqref>
        </x14:dataValidation>
        <x14:dataValidation type="list" allowBlank="1" showInputMessage="1" showErrorMessage="1">
          <x14:formula1>
            <xm:f>'BASE 2026'!$A$2:$A$17</xm:f>
          </x14:formula1>
          <xm:sqref>D6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C2:H35"/>
  <sheetViews>
    <sheetView showGridLines="0" workbookViewId="0">
      <selection activeCell="D6" sqref="D6:E6"/>
    </sheetView>
  </sheetViews>
  <sheetFormatPr defaultRowHeight="15" x14ac:dyDescent="0.25"/>
  <cols>
    <col min="3" max="3" width="27.140625" style="16" customWidth="1"/>
    <col min="4" max="4" width="29.7109375" style="16" customWidth="1"/>
    <col min="5" max="5" width="10.28515625" style="16" customWidth="1"/>
    <col min="6" max="6" width="11.140625" style="16" customWidth="1"/>
    <col min="7" max="7" width="10.7109375" style="16" customWidth="1"/>
    <col min="8" max="8" width="15.85546875" style="16" customWidth="1"/>
  </cols>
  <sheetData>
    <row r="2" spans="3:8" x14ac:dyDescent="0.25">
      <c r="D2" s="233"/>
    </row>
    <row r="3" spans="3:8" x14ac:dyDescent="0.25">
      <c r="D3" s="233"/>
    </row>
    <row r="4" spans="3:8" x14ac:dyDescent="0.25">
      <c r="D4" s="233"/>
    </row>
    <row r="6" spans="3:8" x14ac:dyDescent="0.25">
      <c r="C6" s="27" t="s">
        <v>134</v>
      </c>
      <c r="D6" s="387" t="s">
        <v>61</v>
      </c>
      <c r="E6" s="387"/>
      <c r="H6" s="187"/>
    </row>
    <row r="7" spans="3:8" x14ac:dyDescent="0.25">
      <c r="G7" s="181"/>
    </row>
    <row r="8" spans="3:8" x14ac:dyDescent="0.25">
      <c r="C8" s="278" t="s">
        <v>412</v>
      </c>
      <c r="D8" s="278"/>
      <c r="E8" s="278"/>
      <c r="F8" s="278"/>
      <c r="G8" s="278"/>
      <c r="H8" s="278"/>
    </row>
    <row r="9" spans="3:8" x14ac:dyDescent="0.25">
      <c r="C9" s="280" t="s">
        <v>61</v>
      </c>
      <c r="D9" s="280"/>
      <c r="E9" s="280"/>
      <c r="F9" s="280"/>
      <c r="G9" s="280"/>
      <c r="H9" s="280"/>
    </row>
    <row r="10" spans="3:8" x14ac:dyDescent="0.25">
      <c r="C10" s="288"/>
      <c r="D10" s="288"/>
      <c r="E10" s="288"/>
      <c r="F10" s="288"/>
      <c r="G10" s="288"/>
      <c r="H10" s="288"/>
    </row>
    <row r="11" spans="3:8" x14ac:dyDescent="0.25">
      <c r="C11" s="19" t="s">
        <v>136</v>
      </c>
      <c r="D11" s="180"/>
      <c r="E11" s="180"/>
      <c r="F11" s="180"/>
      <c r="G11" s="180"/>
      <c r="H11" s="234" t="s">
        <v>247</v>
      </c>
    </row>
    <row r="12" spans="3:8" x14ac:dyDescent="0.25">
      <c r="C12" s="388" t="s">
        <v>38</v>
      </c>
      <c r="D12" s="388"/>
      <c r="E12" s="389" t="s">
        <v>314</v>
      </c>
      <c r="F12" s="389"/>
      <c r="G12" s="389"/>
      <c r="H12" s="389"/>
    </row>
    <row r="13" spans="3:8" x14ac:dyDescent="0.25">
      <c r="C13" s="388"/>
      <c r="D13" s="388"/>
      <c r="E13" s="251" t="s">
        <v>35</v>
      </c>
      <c r="F13" s="251" t="s">
        <v>315</v>
      </c>
      <c r="G13" s="251" t="s">
        <v>35</v>
      </c>
      <c r="H13" s="251" t="s">
        <v>316</v>
      </c>
    </row>
    <row r="14" spans="3:8" ht="25.5" x14ac:dyDescent="0.25">
      <c r="C14" s="235" t="s">
        <v>317</v>
      </c>
      <c r="D14" s="236" t="s">
        <v>318</v>
      </c>
      <c r="E14" s="250">
        <v>76112</v>
      </c>
      <c r="F14" s="238">
        <f>VLOOKUP(E14,'BASE 2026'!FO:FR,2,0)</f>
        <v>0.24</v>
      </c>
      <c r="G14" s="237">
        <v>76163</v>
      </c>
      <c r="H14" s="238">
        <f>VLOOKUP(G14,'BASE 2026'!FQ:FS,2,0)</f>
        <v>0.28000000000000003</v>
      </c>
    </row>
    <row r="15" spans="3:8" ht="25.5" x14ac:dyDescent="0.25">
      <c r="C15" s="252" t="s">
        <v>319</v>
      </c>
      <c r="D15" s="253" t="s">
        <v>320</v>
      </c>
      <c r="E15" s="254">
        <v>76120</v>
      </c>
      <c r="F15" s="255">
        <f>VLOOKUP(E15,'BASE 2026'!FO:FR,2,0)</f>
        <v>0.75</v>
      </c>
      <c r="G15" s="254">
        <v>76171</v>
      </c>
      <c r="H15" s="255">
        <f>VLOOKUP(G15,'BASE 2026'!FQ:FS,2,0)</f>
        <v>1.31</v>
      </c>
    </row>
    <row r="16" spans="3:8" ht="38.25" x14ac:dyDescent="0.25">
      <c r="C16" s="235" t="s">
        <v>321</v>
      </c>
      <c r="D16" s="236" t="s">
        <v>322</v>
      </c>
      <c r="E16" s="237">
        <v>76139</v>
      </c>
      <c r="F16" s="238">
        <f>VLOOKUP(E16,'BASE 2026'!FO:FR,2,0)</f>
        <v>2.12</v>
      </c>
      <c r="G16" s="237">
        <v>76180</v>
      </c>
      <c r="H16" s="238">
        <f>VLOOKUP(G16,'BASE 2026'!FQ:FS,2,0)</f>
        <v>2.12</v>
      </c>
    </row>
    <row r="17" spans="3:8" x14ac:dyDescent="0.25">
      <c r="C17" s="146"/>
      <c r="D17" s="146"/>
      <c r="E17" s="146"/>
      <c r="F17" s="146"/>
      <c r="G17" s="146"/>
      <c r="H17" s="146"/>
    </row>
    <row r="18" spans="3:8" x14ac:dyDescent="0.25">
      <c r="C18" s="19" t="s">
        <v>136</v>
      </c>
      <c r="D18" s="146"/>
      <c r="E18" s="146"/>
      <c r="F18" s="146"/>
      <c r="G18" s="146"/>
      <c r="H18" s="146"/>
    </row>
    <row r="19" spans="3:8" x14ac:dyDescent="0.25">
      <c r="C19" s="388" t="s">
        <v>38</v>
      </c>
      <c r="D19" s="388"/>
      <c r="E19" s="389" t="s">
        <v>404</v>
      </c>
      <c r="F19" s="389"/>
      <c r="G19" s="389"/>
      <c r="H19" s="389"/>
    </row>
    <row r="20" spans="3:8" ht="51" x14ac:dyDescent="0.25">
      <c r="C20" s="388"/>
      <c r="D20" s="388"/>
      <c r="E20" s="251" t="s">
        <v>35</v>
      </c>
      <c r="F20" s="251" t="s">
        <v>405</v>
      </c>
      <c r="G20" s="251" t="s">
        <v>35</v>
      </c>
      <c r="H20" s="251" t="s">
        <v>406</v>
      </c>
    </row>
    <row r="21" spans="3:8" ht="81.75" customHeight="1" x14ac:dyDescent="0.25">
      <c r="C21" s="239" t="s">
        <v>323</v>
      </c>
      <c r="D21" s="240" t="s">
        <v>324</v>
      </c>
      <c r="E21" s="237">
        <v>76147</v>
      </c>
      <c r="F21" s="238">
        <f>VLOOKUP(E21,'BASE 2026'!FO:FR,2,0)</f>
        <v>0.14000000000000001</v>
      </c>
      <c r="G21" s="237">
        <v>76198</v>
      </c>
      <c r="H21" s="238">
        <f>VLOOKUP(G21,'BASE 2026'!FQ:FS,2,0)</f>
        <v>0.08</v>
      </c>
    </row>
    <row r="22" spans="3:8" ht="75" customHeight="1" x14ac:dyDescent="0.25">
      <c r="C22" s="256" t="s">
        <v>325</v>
      </c>
      <c r="D22" s="257" t="s">
        <v>326</v>
      </c>
      <c r="E22" s="254">
        <v>76155</v>
      </c>
      <c r="F22" s="255">
        <f>VLOOKUP(E22,'BASE 2026'!FO:FR,2,0)</f>
        <v>0.19</v>
      </c>
      <c r="G22" s="254">
        <v>76201</v>
      </c>
      <c r="H22" s="255">
        <f>VLOOKUP(G22,'BASE 2026'!FQ:FS,2,0)</f>
        <v>0.08</v>
      </c>
    </row>
    <row r="23" spans="3:8" x14ac:dyDescent="0.25">
      <c r="C23" s="146"/>
      <c r="D23" s="146"/>
      <c r="E23" s="146"/>
      <c r="F23" s="146"/>
      <c r="G23" s="146"/>
      <c r="H23" s="146"/>
    </row>
    <row r="24" spans="3:8" x14ac:dyDescent="0.25">
      <c r="C24" s="146"/>
      <c r="D24" s="146"/>
      <c r="E24" s="146"/>
      <c r="F24" s="146"/>
      <c r="G24" s="146"/>
      <c r="H24" s="146"/>
    </row>
    <row r="25" spans="3:8" x14ac:dyDescent="0.25">
      <c r="C25" s="241" t="s">
        <v>407</v>
      </c>
      <c r="D25" s="241"/>
      <c r="E25" s="241"/>
      <c r="F25" s="241"/>
      <c r="G25" s="241"/>
      <c r="H25" s="241"/>
    </row>
    <row r="26" spans="3:8" x14ac:dyDescent="0.25">
      <c r="C26" s="241"/>
      <c r="D26" s="242"/>
      <c r="E26" s="242"/>
      <c r="F26" s="242"/>
      <c r="G26" s="242"/>
      <c r="H26" s="242"/>
    </row>
    <row r="27" spans="3:8" ht="34.15" customHeight="1" x14ac:dyDescent="0.25">
      <c r="C27" s="386" t="s">
        <v>408</v>
      </c>
      <c r="D27" s="386"/>
      <c r="E27" s="386"/>
      <c r="F27" s="386"/>
      <c r="G27" s="386"/>
      <c r="H27" s="386"/>
    </row>
    <row r="28" spans="3:8" ht="7.9" customHeight="1" x14ac:dyDescent="0.25">
      <c r="C28" s="243"/>
      <c r="D28" s="243"/>
      <c r="E28" s="243"/>
      <c r="F28" s="243"/>
      <c r="G28" s="243"/>
      <c r="H28" s="243"/>
    </row>
    <row r="29" spans="3:8" ht="32.450000000000003" customHeight="1" x14ac:dyDescent="0.25">
      <c r="C29" s="386" t="s">
        <v>409</v>
      </c>
      <c r="D29" s="386"/>
      <c r="E29" s="386"/>
      <c r="F29" s="386"/>
      <c r="G29" s="386"/>
      <c r="H29" s="386"/>
    </row>
    <row r="30" spans="3:8" ht="9" customHeight="1" x14ac:dyDescent="0.25">
      <c r="C30" s="243"/>
      <c r="D30" s="243"/>
      <c r="E30" s="243"/>
      <c r="F30" s="243"/>
      <c r="G30" s="243"/>
      <c r="H30" s="243"/>
    </row>
    <row r="31" spans="3:8" ht="30.6" customHeight="1" x14ac:dyDescent="0.25">
      <c r="C31" s="386" t="s">
        <v>410</v>
      </c>
      <c r="D31" s="386"/>
      <c r="E31" s="386"/>
      <c r="F31" s="386"/>
      <c r="G31" s="386"/>
      <c r="H31" s="386"/>
    </row>
    <row r="32" spans="3:8" ht="13.9" customHeight="1" x14ac:dyDescent="0.25">
      <c r="C32" s="242"/>
      <c r="D32" s="242"/>
      <c r="E32" s="242"/>
      <c r="F32" s="242"/>
      <c r="G32" s="242"/>
      <c r="H32" s="242"/>
    </row>
    <row r="33" spans="3:8" ht="26.45" customHeight="1" x14ac:dyDescent="0.25">
      <c r="C33" s="386" t="s">
        <v>411</v>
      </c>
      <c r="D33" s="386"/>
      <c r="E33" s="386"/>
      <c r="F33" s="386"/>
      <c r="G33" s="386"/>
      <c r="H33" s="386"/>
    </row>
    <row r="34" spans="3:8" x14ac:dyDescent="0.25">
      <c r="C34" s="242"/>
      <c r="D34" s="242"/>
      <c r="E34" s="242"/>
      <c r="F34" s="242"/>
      <c r="G34" s="242"/>
      <c r="H34" s="242"/>
    </row>
    <row r="35" spans="3:8" x14ac:dyDescent="0.25">
      <c r="C35" s="146"/>
      <c r="D35" s="146"/>
      <c r="E35" s="146"/>
      <c r="F35" s="146"/>
      <c r="G35" s="146"/>
      <c r="H35" s="146"/>
    </row>
  </sheetData>
  <sheetProtection algorithmName="SHA-512" hashValue="qRhKUzJeAVkPZSLpsie7a/iwvYkMh97jh2otLw1L+nVdonJwLsw2P1EkJMKe1Ft6FR5IPA8IZRrdxSvwoMyDAQ==" saltValue="He5xrrr35o3abOzg0mJV9Q==" spinCount="100000" sheet="1" objects="1" scenarios="1"/>
  <mergeCells count="12">
    <mergeCell ref="C33:H33"/>
    <mergeCell ref="D6:E6"/>
    <mergeCell ref="C8:H8"/>
    <mergeCell ref="C9:H9"/>
    <mergeCell ref="C10:H10"/>
    <mergeCell ref="C12:D13"/>
    <mergeCell ref="E12:H12"/>
    <mergeCell ref="C19:D20"/>
    <mergeCell ref="E19:H19"/>
    <mergeCell ref="C27:H27"/>
    <mergeCell ref="C29:H29"/>
    <mergeCell ref="C31:H31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2026'!$A$2:$A$3</xm:f>
          </x14:formula1>
          <xm:sqref>D6:E6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1">
    <tabColor theme="9"/>
  </sheetPr>
  <dimension ref="A1:FF290"/>
  <sheetViews>
    <sheetView workbookViewId="0"/>
  </sheetViews>
  <sheetFormatPr defaultColWidth="9.140625" defaultRowHeight="12.75" x14ac:dyDescent="0.25"/>
  <cols>
    <col min="1" max="1" width="22.140625" style="43" customWidth="1"/>
    <col min="2" max="2" width="17.7109375" style="43" customWidth="1"/>
    <col min="3" max="3" width="9.140625" style="43" hidden="1" customWidth="1"/>
    <col min="4" max="4" width="24.7109375" style="43" hidden="1" customWidth="1"/>
    <col min="5" max="5" width="12" style="44" hidden="1" customWidth="1"/>
    <col min="6" max="6" width="13.42578125" style="44" hidden="1" customWidth="1"/>
    <col min="7" max="7" width="7.5703125" style="80" hidden="1" customWidth="1"/>
    <col min="8" max="27" width="10.7109375" style="79" hidden="1" customWidth="1"/>
    <col min="28" max="28" width="9.140625" style="43" hidden="1" customWidth="1"/>
    <col min="29" max="29" width="24.7109375" style="43" hidden="1" customWidth="1"/>
    <col min="30" max="30" width="12" style="44" hidden="1" customWidth="1"/>
    <col min="31" max="31" width="13.42578125" style="44" hidden="1" customWidth="1"/>
    <col min="32" max="32" width="5.5703125" style="81" hidden="1" customWidth="1"/>
    <col min="33" max="48" width="6.5703125" style="79" hidden="1" customWidth="1"/>
    <col min="49" max="49" width="9.140625" style="43" hidden="1" customWidth="1"/>
    <col min="50" max="50" width="24" style="43" hidden="1" customWidth="1"/>
    <col min="51" max="51" width="17.7109375" style="44" hidden="1" customWidth="1"/>
    <col min="52" max="52" width="8" style="44" hidden="1" customWidth="1"/>
    <col min="53" max="53" width="5.5703125" style="45" hidden="1" customWidth="1"/>
    <col min="54" max="69" width="8.7109375" style="45" hidden="1" customWidth="1"/>
    <col min="70" max="70" width="9.140625" style="43" hidden="1" customWidth="1"/>
    <col min="71" max="71" width="30.42578125" style="43" hidden="1" customWidth="1"/>
    <col min="72" max="72" width="17.7109375" style="44" hidden="1" customWidth="1"/>
    <col min="73" max="73" width="13.42578125" style="44" hidden="1" customWidth="1"/>
    <col min="74" max="74" width="6" style="82" hidden="1" customWidth="1"/>
    <col min="75" max="85" width="6.5703125" style="45" hidden="1" customWidth="1"/>
    <col min="86" max="86" width="7.5703125" style="45" hidden="1" customWidth="1"/>
    <col min="87" max="88" width="6.5703125" style="45" hidden="1" customWidth="1"/>
    <col min="89" max="90" width="7.5703125" style="45" hidden="1" customWidth="1"/>
    <col min="91" max="91" width="6.5703125" style="45" hidden="1" customWidth="1"/>
    <col min="92" max="94" width="7.5703125" style="45" hidden="1" customWidth="1"/>
    <col min="95" max="95" width="9.140625" style="43" hidden="1" customWidth="1"/>
    <col min="96" max="96" width="28.42578125" style="46" hidden="1" customWidth="1"/>
    <col min="97" max="97" width="17.7109375" style="44" hidden="1" customWidth="1"/>
    <col min="98" max="98" width="11.42578125" style="46" hidden="1" customWidth="1"/>
    <col min="99" max="99" width="8.7109375" style="81" hidden="1" customWidth="1"/>
    <col min="100" max="107" width="13.28515625" style="45" hidden="1" customWidth="1"/>
    <col min="108" max="108" width="9.140625" style="44" hidden="1" customWidth="1"/>
    <col min="109" max="109" width="30.42578125" style="46" hidden="1" customWidth="1"/>
    <col min="110" max="110" width="17.7109375" style="44" hidden="1" customWidth="1"/>
    <col min="111" max="111" width="13.42578125" style="46" hidden="1" customWidth="1"/>
    <col min="112" max="112" width="6" style="83" hidden="1" customWidth="1"/>
    <col min="113" max="115" width="14.140625" style="45" hidden="1" customWidth="1"/>
    <col min="116" max="116" width="9.140625" style="43" hidden="1" customWidth="1"/>
    <col min="117" max="117" width="52.140625" style="43" hidden="1" customWidth="1"/>
    <col min="118" max="118" width="17.7109375" style="43" hidden="1" customWidth="1"/>
    <col min="119" max="119" width="18.85546875" style="43" hidden="1" customWidth="1"/>
    <col min="120" max="120" width="7.42578125" style="44" hidden="1" customWidth="1"/>
    <col min="121" max="122" width="15.42578125" style="43" hidden="1" customWidth="1"/>
    <col min="123" max="123" width="4.85546875" style="43" hidden="1" customWidth="1"/>
    <col min="124" max="124" width="19.7109375" style="43" hidden="1" customWidth="1"/>
    <col min="125" max="125" width="36.85546875" style="43" hidden="1" customWidth="1"/>
    <col min="126" max="127" width="17.7109375" style="43" hidden="1" customWidth="1"/>
    <col min="128" max="128" width="24.7109375" style="43" hidden="1" customWidth="1"/>
    <col min="129" max="129" width="12" style="43" hidden="1" customWidth="1"/>
    <col min="130" max="130" width="13.42578125" style="43" hidden="1" customWidth="1"/>
    <col min="131" max="136" width="8.7109375" style="73" hidden="1" customWidth="1"/>
    <col min="137" max="137" width="8.7109375" style="43" hidden="1" customWidth="1"/>
    <col min="138" max="146" width="8.7109375" style="73" hidden="1" customWidth="1"/>
    <col min="147" max="147" width="7" style="43" hidden="1" customWidth="1"/>
    <col min="148" max="148" width="24.7109375" style="43" hidden="1" customWidth="1"/>
    <col min="149" max="149" width="12" style="44" hidden="1" customWidth="1"/>
    <col min="150" max="150" width="13.42578125" style="44" hidden="1" customWidth="1"/>
    <col min="151" max="162" width="8.7109375" style="45" hidden="1" customWidth="1"/>
    <col min="163" max="16384" width="9.140625" style="43"/>
  </cols>
  <sheetData>
    <row r="1" spans="1:162" s="40" customFormat="1" ht="15" customHeight="1" x14ac:dyDescent="0.25">
      <c r="A1" s="40" t="s">
        <v>0</v>
      </c>
      <c r="D1" s="268" t="s">
        <v>1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C1" s="265" t="s">
        <v>2</v>
      </c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U1" s="265"/>
      <c r="AV1" s="265"/>
      <c r="AX1" s="269" t="s">
        <v>3</v>
      </c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O1" s="269"/>
      <c r="BP1" s="269"/>
      <c r="BQ1" s="269"/>
      <c r="BS1" s="268" t="s">
        <v>4</v>
      </c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8"/>
      <c r="CO1" s="268"/>
      <c r="CP1" s="268"/>
      <c r="CR1" s="270" t="s">
        <v>5</v>
      </c>
      <c r="CS1" s="270"/>
      <c r="CT1" s="270"/>
      <c r="CU1" s="270"/>
      <c r="CV1" s="270"/>
      <c r="CW1" s="270"/>
      <c r="CX1" s="270"/>
      <c r="CY1" s="270"/>
      <c r="CZ1" s="270"/>
      <c r="DA1" s="270"/>
      <c r="DB1" s="270"/>
      <c r="DC1" s="270"/>
      <c r="DD1" s="41"/>
      <c r="DE1" s="270" t="s">
        <v>5</v>
      </c>
      <c r="DF1" s="270"/>
      <c r="DG1" s="270"/>
      <c r="DH1" s="270"/>
      <c r="DI1" s="270"/>
      <c r="DJ1" s="270"/>
      <c r="DK1" s="270"/>
      <c r="DM1" s="263" t="s">
        <v>6</v>
      </c>
      <c r="DN1" s="263"/>
      <c r="DO1" s="263"/>
      <c r="DP1" s="263"/>
      <c r="DQ1" s="263"/>
      <c r="DR1" s="263"/>
      <c r="DS1" s="263"/>
      <c r="DT1" s="263"/>
      <c r="DU1" s="263"/>
      <c r="DV1" s="263"/>
      <c r="DX1" s="264" t="s">
        <v>7</v>
      </c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K1" s="264"/>
      <c r="EL1" s="264"/>
      <c r="EM1" s="264"/>
      <c r="EN1" s="264"/>
      <c r="EO1" s="264"/>
      <c r="EP1" s="264"/>
      <c r="ER1" s="265" t="s">
        <v>8</v>
      </c>
      <c r="ES1" s="265"/>
      <c r="ET1" s="265"/>
      <c r="EU1" s="265"/>
      <c r="EV1" s="265"/>
      <c r="EW1" s="265"/>
      <c r="EX1" s="265"/>
      <c r="EY1" s="265"/>
      <c r="EZ1" s="265"/>
      <c r="FA1" s="265"/>
      <c r="FB1" s="265"/>
      <c r="FC1" s="265"/>
      <c r="FD1" s="265"/>
      <c r="FE1" s="265"/>
      <c r="FF1" s="265"/>
    </row>
    <row r="2" spans="1:162" x14ac:dyDescent="0.2">
      <c r="A2" s="42" t="s">
        <v>9</v>
      </c>
      <c r="B2" s="43" t="s">
        <v>10</v>
      </c>
      <c r="F2" s="44" t="s">
        <v>11</v>
      </c>
      <c r="G2" s="80" t="s">
        <v>12</v>
      </c>
      <c r="H2" s="79" t="s">
        <v>12</v>
      </c>
      <c r="I2" s="79" t="s">
        <v>13</v>
      </c>
      <c r="J2" s="79" t="s">
        <v>14</v>
      </c>
      <c r="K2" s="79" t="s">
        <v>15</v>
      </c>
      <c r="L2" s="79" t="s">
        <v>16</v>
      </c>
      <c r="M2" s="79" t="s">
        <v>17</v>
      </c>
      <c r="N2" s="79" t="s">
        <v>18</v>
      </c>
      <c r="O2" s="79" t="s">
        <v>19</v>
      </c>
      <c r="P2" s="79" t="s">
        <v>20</v>
      </c>
      <c r="Q2" s="79" t="s">
        <v>21</v>
      </c>
      <c r="R2" s="79" t="s">
        <v>22</v>
      </c>
      <c r="S2" s="79" t="s">
        <v>23</v>
      </c>
      <c r="T2" s="79" t="s">
        <v>24</v>
      </c>
      <c r="U2" s="79" t="s">
        <v>25</v>
      </c>
      <c r="V2" s="79" t="s">
        <v>26</v>
      </c>
      <c r="W2" s="79" t="s">
        <v>27</v>
      </c>
      <c r="X2" s="79" t="s">
        <v>28</v>
      </c>
      <c r="Y2" s="79" t="s">
        <v>29</v>
      </c>
      <c r="Z2" s="79" t="s">
        <v>30</v>
      </c>
      <c r="AA2" s="79" t="s">
        <v>31</v>
      </c>
      <c r="AE2" s="44" t="s">
        <v>32</v>
      </c>
      <c r="AF2" s="81" t="s">
        <v>16</v>
      </c>
      <c r="AG2" s="79" t="s">
        <v>16</v>
      </c>
      <c r="AH2" s="79" t="s">
        <v>17</v>
      </c>
      <c r="AI2" s="79" t="s">
        <v>18</v>
      </c>
      <c r="AJ2" s="79" t="s">
        <v>19</v>
      </c>
      <c r="AK2" s="79" t="s">
        <v>20</v>
      </c>
      <c r="AL2" s="79" t="s">
        <v>21</v>
      </c>
      <c r="AM2" s="79" t="s">
        <v>22</v>
      </c>
      <c r="AN2" s="79" t="s">
        <v>23</v>
      </c>
      <c r="AO2" s="79" t="s">
        <v>24</v>
      </c>
      <c r="AP2" s="79" t="s">
        <v>25</v>
      </c>
      <c r="AQ2" s="79" t="s">
        <v>26</v>
      </c>
      <c r="AR2" s="79" t="s">
        <v>27</v>
      </c>
      <c r="AS2" s="79" t="s">
        <v>28</v>
      </c>
      <c r="AT2" s="79" t="s">
        <v>29</v>
      </c>
      <c r="AU2" s="79" t="s">
        <v>30</v>
      </c>
      <c r="AV2" s="79" t="s">
        <v>31</v>
      </c>
      <c r="AZ2" s="44" t="s">
        <v>32</v>
      </c>
      <c r="BB2" s="45" t="s">
        <v>16</v>
      </c>
      <c r="BC2" s="45" t="s">
        <v>17</v>
      </c>
      <c r="BD2" s="45" t="s">
        <v>18</v>
      </c>
      <c r="BE2" s="45" t="s">
        <v>19</v>
      </c>
      <c r="BF2" s="45" t="s">
        <v>20</v>
      </c>
      <c r="BG2" s="45" t="s">
        <v>21</v>
      </c>
      <c r="BH2" s="45" t="s">
        <v>22</v>
      </c>
      <c r="BI2" s="45" t="s">
        <v>23</v>
      </c>
      <c r="BJ2" s="45" t="s">
        <v>24</v>
      </c>
      <c r="BK2" s="45" t="s">
        <v>25</v>
      </c>
      <c r="BL2" s="45" t="s">
        <v>26</v>
      </c>
      <c r="BM2" s="45" t="s">
        <v>27</v>
      </c>
      <c r="BN2" s="45" t="s">
        <v>28</v>
      </c>
      <c r="BO2" s="45" t="s">
        <v>29</v>
      </c>
      <c r="BP2" s="45" t="s">
        <v>30</v>
      </c>
      <c r="BQ2" s="45" t="s">
        <v>31</v>
      </c>
      <c r="BU2" s="44" t="s">
        <v>32</v>
      </c>
      <c r="BW2" s="45" t="s">
        <v>12</v>
      </c>
      <c r="BX2" s="45" t="s">
        <v>13</v>
      </c>
      <c r="BY2" s="45" t="s">
        <v>14</v>
      </c>
      <c r="BZ2" s="45" t="s">
        <v>15</v>
      </c>
      <c r="CA2" s="45" t="s">
        <v>16</v>
      </c>
      <c r="CB2" s="45" t="s">
        <v>17</v>
      </c>
      <c r="CC2" s="45" t="s">
        <v>18</v>
      </c>
      <c r="CD2" s="45" t="s">
        <v>19</v>
      </c>
      <c r="CE2" s="45" t="s">
        <v>20</v>
      </c>
      <c r="CF2" s="45" t="s">
        <v>21</v>
      </c>
      <c r="CG2" s="45" t="s">
        <v>22</v>
      </c>
      <c r="CH2" s="45" t="s">
        <v>23</v>
      </c>
      <c r="CI2" s="45" t="s">
        <v>24</v>
      </c>
      <c r="CJ2" s="45" t="s">
        <v>25</v>
      </c>
      <c r="CK2" s="45" t="s">
        <v>26</v>
      </c>
      <c r="CL2" s="45" t="s">
        <v>27</v>
      </c>
      <c r="CM2" s="45" t="s">
        <v>28</v>
      </c>
      <c r="CN2" s="45" t="s">
        <v>29</v>
      </c>
      <c r="CO2" s="45" t="s">
        <v>30</v>
      </c>
      <c r="CP2" s="45" t="s">
        <v>31</v>
      </c>
      <c r="CT2" s="46" t="s">
        <v>33</v>
      </c>
      <c r="CV2" s="45" t="s">
        <v>12</v>
      </c>
      <c r="CW2" s="45" t="s">
        <v>13</v>
      </c>
      <c r="CX2" s="45" t="s">
        <v>14</v>
      </c>
      <c r="CY2" s="45" t="s">
        <v>15</v>
      </c>
      <c r="CZ2" s="45" t="s">
        <v>16</v>
      </c>
      <c r="DA2" s="45" t="s">
        <v>17</v>
      </c>
      <c r="DB2" s="45" t="s">
        <v>18</v>
      </c>
      <c r="DC2" s="45" t="s">
        <v>19</v>
      </c>
      <c r="DG2" s="46" t="s">
        <v>32</v>
      </c>
      <c r="DI2" s="45" t="s">
        <v>12</v>
      </c>
      <c r="DJ2" s="45" t="s">
        <v>13</v>
      </c>
      <c r="DK2" s="45" t="s">
        <v>14</v>
      </c>
      <c r="DO2" s="28" t="s">
        <v>34</v>
      </c>
      <c r="DP2" s="28" t="s">
        <v>35</v>
      </c>
      <c r="DQ2" s="29" t="s">
        <v>36</v>
      </c>
      <c r="DR2" s="30" t="s">
        <v>37</v>
      </c>
      <c r="DS2" s="60"/>
      <c r="DT2" s="28" t="s">
        <v>34</v>
      </c>
      <c r="DU2" s="65" t="s">
        <v>38</v>
      </c>
      <c r="DV2" s="30" t="s">
        <v>37</v>
      </c>
      <c r="DW2" s="60"/>
      <c r="DY2" s="44"/>
      <c r="DZ2" s="44" t="s">
        <v>11</v>
      </c>
      <c r="EA2" s="45" t="s">
        <v>12</v>
      </c>
      <c r="EB2" s="45" t="s">
        <v>13</v>
      </c>
      <c r="EC2" s="45" t="s">
        <v>14</v>
      </c>
      <c r="ED2" s="45" t="s">
        <v>15</v>
      </c>
      <c r="EE2" s="45" t="s">
        <v>16</v>
      </c>
      <c r="EF2" s="45" t="s">
        <v>17</v>
      </c>
      <c r="EG2" s="45" t="s">
        <v>18</v>
      </c>
      <c r="EH2" s="45" t="s">
        <v>19</v>
      </c>
      <c r="EI2" s="45" t="s">
        <v>20</v>
      </c>
      <c r="EJ2" s="45" t="s">
        <v>21</v>
      </c>
      <c r="EK2" s="45" t="s">
        <v>22</v>
      </c>
      <c r="EL2" s="45" t="s">
        <v>23</v>
      </c>
      <c r="EM2" s="45" t="s">
        <v>28</v>
      </c>
      <c r="EN2" s="45" t="s">
        <v>29</v>
      </c>
      <c r="EO2" s="45" t="s">
        <v>30</v>
      </c>
      <c r="EP2" s="45" t="s">
        <v>31</v>
      </c>
      <c r="ET2" s="44" t="s">
        <v>32</v>
      </c>
      <c r="EU2" s="45" t="s">
        <v>16</v>
      </c>
      <c r="EV2" s="45" t="s">
        <v>17</v>
      </c>
      <c r="EW2" s="45" t="s">
        <v>18</v>
      </c>
      <c r="EX2" s="45" t="s">
        <v>19</v>
      </c>
      <c r="EY2" s="45" t="s">
        <v>20</v>
      </c>
      <c r="EZ2" s="45" t="s">
        <v>21</v>
      </c>
      <c r="FA2" s="45" t="s">
        <v>22</v>
      </c>
      <c r="FB2" s="45" t="s">
        <v>23</v>
      </c>
      <c r="FC2" s="45" t="s">
        <v>28</v>
      </c>
      <c r="FD2" s="45" t="s">
        <v>29</v>
      </c>
      <c r="FE2" s="45" t="s">
        <v>30</v>
      </c>
      <c r="FF2" s="45" t="s">
        <v>31</v>
      </c>
    </row>
    <row r="3" spans="1:162" ht="15" x14ac:dyDescent="0.25">
      <c r="A3" s="42" t="s">
        <v>39</v>
      </c>
      <c r="B3" s="43" t="s">
        <v>10</v>
      </c>
      <c r="D3" s="43" t="str">
        <f>CONCATENATE(E3,F3)</f>
        <v>BRONZE0 a 300</v>
      </c>
      <c r="E3" s="44" t="s">
        <v>39</v>
      </c>
      <c r="F3" s="44" t="s">
        <v>40</v>
      </c>
      <c r="G3" s="80">
        <f>ROUND('Base(2023)'!G3+'Base(2023)'!G3*FatoresSGPB!$A$31,2)</f>
        <v>11.17</v>
      </c>
      <c r="H3" s="79">
        <f>TRUNC(ROUND('Base(2023)'!G3+'Base(2023)'!G3*FatoresSGPB!$A$31,2)/$G$3,4)</f>
        <v>1</v>
      </c>
      <c r="I3" s="79">
        <f>TRUNC(ROUND('Base(2023)'!H3+'Base(2023)'!H3*FatoresSGPB!$A$31,2)/$G$3,4)</f>
        <v>1.0205</v>
      </c>
      <c r="J3" s="79">
        <f>TRUNC(ROUND('Base(2023)'!I3+'Base(2023)'!I3*FatoresSGPB!$A$31,2)/$G$3,4)</f>
        <v>1.042</v>
      </c>
      <c r="K3" s="79">
        <f>TRUNC(ROUND('Base(2023)'!J3+'Base(2023)'!J3*FatoresSGPB!$A$31,2)/$G$3,4)</f>
        <v>1.0634999999999999</v>
      </c>
      <c r="L3" s="79">
        <f>TRUNC(ROUND('Base(2023)'!K3+'Base(2023)'!K3*FatoresSGPB!$A$31,2)/$G$3,4)</f>
        <v>1.9104000000000001</v>
      </c>
      <c r="M3" s="79">
        <f>TRUNC(ROUND('Base(2023)'!L3+'Base(2023)'!L3*FatoresSGPB!$A$31,2)/$G$3,4)</f>
        <v>1.9524999999999999</v>
      </c>
      <c r="N3" s="79">
        <f>TRUNC(ROUND('Base(2023)'!M3+'Base(2023)'!M3*FatoresSGPB!$A$31,2)/$G$3,4)</f>
        <v>1.9955000000000001</v>
      </c>
      <c r="O3" s="79">
        <f>TRUNC(ROUND('Base(2023)'!N3+'Base(2023)'!N3*FatoresSGPB!$A$31,2)/$G$3,4)</f>
        <v>2.1234999999999999</v>
      </c>
      <c r="P3" s="79">
        <f>TRUNC(ROUND('Base(2023)'!O3+'Base(2023)'!O3*FatoresSGPB!$A$31,2)/$G$3,4)</f>
        <v>2.9015</v>
      </c>
      <c r="Q3" s="79">
        <f>TRUNC(ROUND('Base(2023)'!P3+'Base(2023)'!P3*FatoresSGPB!$A$31,2)/$G$3,4)</f>
        <v>4.0617000000000001</v>
      </c>
      <c r="R3" s="79">
        <f>TRUNC(ROUND('Base(2023)'!Q3+'Base(2023)'!Q3*FatoresSGPB!$A$31,2)/$G$3,4)</f>
        <v>5.2229000000000001</v>
      </c>
      <c r="S3" s="79">
        <f>TRUNC(ROUND('Base(2023)'!R3+'Base(2023)'!R3*FatoresSGPB!$A$31,2)/$G$3,4)</f>
        <v>6.0930999999999997</v>
      </c>
      <c r="T3" s="79">
        <f>TRUNC(ROUND('Base(2023)'!S3+'Base(2023)'!S3*FatoresSGPB!$A$31,2)/$G$3,4)</f>
        <v>3.863</v>
      </c>
      <c r="U3" s="79">
        <f>TRUNC(ROUND('Base(2023)'!T3+'Base(2023)'!T3*FatoresSGPB!$A$31,2)/$G$3,4)</f>
        <v>4.9318999999999997</v>
      </c>
      <c r="V3" s="79">
        <f>TRUNC(ROUND('Base(2023)'!U3+'Base(2023)'!U3*FatoresSGPB!$A$31,2)/$G$3,4)</f>
        <v>5.9542999999999999</v>
      </c>
      <c r="W3" s="79">
        <f>TRUNC(ROUND('Base(2023)'!V3+'Base(2023)'!V3*FatoresSGPB!$A$31,2)/$G$3,4)</f>
        <v>6.8289999999999997</v>
      </c>
      <c r="X3" s="79">
        <f>TRUNC(ROUND('Base(2023)'!W3+'Base(2023)'!W3*FatoresSGPB!$A$31,2)/$G$3,4)</f>
        <v>4.5979999999999999</v>
      </c>
      <c r="Y3" s="79">
        <f>TRUNC(ROUND('Base(2023)'!X3+'Base(2023)'!X3*FatoresSGPB!$A$31,2)/$G$3,4)</f>
        <v>5.8719000000000001</v>
      </c>
      <c r="Z3" s="79">
        <f>TRUNC(ROUND('Base(2023)'!Y3+'Base(2023)'!Y3*FatoresSGPB!$A$31,2)/$G$3,4)</f>
        <v>7.0885999999999996</v>
      </c>
      <c r="AA3" s="79">
        <f>TRUNC(ROUND('Base(2023)'!Z3+'Base(2023)'!Z3*FatoresSGPB!$A$31,2)/$G$3,4)</f>
        <v>8.1297999999999995</v>
      </c>
      <c r="AC3" s="43" t="str">
        <f>CONCATENATE(AD3,AE3)</f>
        <v>BRONZE0 a 500</v>
      </c>
      <c r="AD3" s="44" t="s">
        <v>39</v>
      </c>
      <c r="AE3" s="44" t="s">
        <v>41</v>
      </c>
      <c r="AF3" s="81">
        <f>ROUND('Base(2023)'!AE3+'Base(2023)'!AE3*FatoresSGPB!$A$31,2)</f>
        <v>16.73</v>
      </c>
      <c r="AG3" s="79">
        <f>TRUNC(ROUND('Base(2023)'!AE3+'Base(2023)'!AE3*FatoresSGPB!$A$31,2)/$AF$3,4)</f>
        <v>1</v>
      </c>
      <c r="AH3" s="79">
        <f>TRUNC(ROUND('Base(2023)'!AF3+'Base(2023)'!AF3*FatoresSGPB!$A$31,2)/$AF$3,4)</f>
        <v>1.0429999999999999</v>
      </c>
      <c r="AI3" s="79">
        <f>TRUNC(ROUND('Base(2023)'!AG3+'Base(2023)'!AG3*FatoresSGPB!$A$31,2)/$AF$3,4)</f>
        <v>1.0530999999999999</v>
      </c>
      <c r="AJ3" s="79">
        <f>TRUNC(ROUND('Base(2023)'!AH3+'Base(2023)'!AH3*FatoresSGPB!$A$31,2)/$AF$3,4)</f>
        <v>1.0639000000000001</v>
      </c>
      <c r="AK3" s="79">
        <f>TRUNC(ROUND('Base(2023)'!AI3+'Base(2023)'!AI3*FatoresSGPB!$A$31,2)/$AF$3,4)</f>
        <v>1.19</v>
      </c>
      <c r="AL3" s="79">
        <f>TRUNC(ROUND('Base(2023)'!AJ3+'Base(2023)'!AJ3*FatoresSGPB!$A$31,2)/$AF$3,4)</f>
        <v>1.3341000000000001</v>
      </c>
      <c r="AM3" s="79">
        <f>TRUNC(ROUND('Base(2023)'!AK3+'Base(2023)'!AK3*FatoresSGPB!$A$31,2)/$AF$3,4)</f>
        <v>1.4883</v>
      </c>
      <c r="AN3" s="79">
        <f>TRUNC(ROUND('Base(2023)'!AL3+'Base(2023)'!AL3*FatoresSGPB!$A$31,2)/$AF$3,4)</f>
        <v>1.786</v>
      </c>
      <c r="AO3" s="79">
        <f>TRUNC(ROUND('Base(2023)'!AM3+'Base(2023)'!AM3*FatoresSGPB!$A$31,2)/$AF$3,4)</f>
        <v>1.2259</v>
      </c>
      <c r="AP3" s="79">
        <f>TRUNC(ROUND('Base(2023)'!AN3+'Base(2023)'!AN3*FatoresSGPB!$A$31,2)/$AF$3,4)</f>
        <v>1.4829000000000001</v>
      </c>
      <c r="AQ3" s="79">
        <f>TRUNC(ROUND('Base(2023)'!AO3+'Base(2023)'!AO3*FatoresSGPB!$A$31,2)/$AF$3,4)</f>
        <v>2.4906999999999999</v>
      </c>
      <c r="AR3" s="79">
        <f>TRUNC(ROUND('Base(2023)'!AP3+'Base(2023)'!AP3*FatoresSGPB!$A$31,2)/$AF$3,4)</f>
        <v>3.4184000000000001</v>
      </c>
      <c r="AS3" s="79">
        <f>TRUNC(ROUND('Base(2023)'!AQ3+'Base(2023)'!AQ3*FatoresSGPB!$A$31,2)/$AF$3,4)</f>
        <v>1.4249000000000001</v>
      </c>
      <c r="AT3" s="79">
        <f>TRUNC(ROUND('Base(2023)'!AR3+'Base(2023)'!AR3*FatoresSGPB!$A$31,2)/$AF$3,4)</f>
        <v>1.7238</v>
      </c>
      <c r="AU3" s="79">
        <f>TRUNC(ROUND('Base(2023)'!AS3+'Base(2023)'!AS3*FatoresSGPB!$A$31,2)/$AF$3,4)</f>
        <v>2.8959000000000001</v>
      </c>
      <c r="AV3" s="79">
        <f>TRUNC(ROUND('Base(2023)'!AT3+'Base(2023)'!AT3*FatoresSGPB!$A$31,2)/$AF$3,4)</f>
        <v>3.9748000000000001</v>
      </c>
      <c r="AX3" s="43" t="str">
        <f>CONCATENATE(AY3,AZ3)</f>
        <v>BRONZE0 a 300</v>
      </c>
      <c r="AY3" s="44" t="s">
        <v>39</v>
      </c>
      <c r="AZ3" t="s">
        <v>40</v>
      </c>
      <c r="BA3" s="45">
        <f>ROUND('Base(2023)'!AY3+'Base(2023)'!AY3*FatoresSGPB!$A$31,2)</f>
        <v>11.32</v>
      </c>
      <c r="BB3" s="79">
        <f>TRUNC(ROUND('Base(2023)'!AY3+'Base(2023)'!AY3*FatoresSGPB!$A$31,2)/$BA$3,4)</f>
        <v>1</v>
      </c>
      <c r="BC3" s="79">
        <f>TRUNC(ROUND('Base(2023)'!AZ3+'Base(2023)'!AZ3*FatoresSGPB!$A$31,2)/$BA$3,4)</f>
        <v>1.0424</v>
      </c>
      <c r="BD3" s="79">
        <f>TRUNC(ROUND('Base(2023)'!BA3+'Base(2023)'!BA3*FatoresSGPB!$A$31,2)/$BA$3,4)</f>
        <v>1.0529999999999999</v>
      </c>
      <c r="BE3" s="79">
        <f>TRUNC(ROUND('Base(2023)'!BB3+'Base(2023)'!BB3*FatoresSGPB!$A$31,2)/$BA$3,4)</f>
        <v>1.0636000000000001</v>
      </c>
      <c r="BF3" s="79">
        <f>TRUNC(ROUND('Base(2023)'!BC3+'Base(2023)'!BC3*FatoresSGPB!$A$31,2)/$BA$3,4)</f>
        <v>1.1908000000000001</v>
      </c>
      <c r="BG3" s="79">
        <f>TRUNC(ROUND('Base(2023)'!BD3+'Base(2023)'!BD3*FatoresSGPB!$A$31,2)/$BA$3,4)</f>
        <v>1.333</v>
      </c>
      <c r="BH3" s="79">
        <f>TRUNC(ROUND('Base(2023)'!BE3+'Base(2023)'!BE3*FatoresSGPB!$A$31,2)/$BA$3,4)</f>
        <v>1.4876</v>
      </c>
      <c r="BI3" s="79">
        <f>TRUNC(ROUND('Base(2023)'!BF3+'Base(2023)'!BF3*FatoresSGPB!$A$31,2)/$BA$3,4)</f>
        <v>1.7853000000000001</v>
      </c>
      <c r="BJ3" s="79">
        <f>TRUNC(ROUND('Base(2023)'!BG3+'Base(2023)'!BG3*FatoresSGPB!$A$31,2)/$BA$3,4)</f>
        <v>1.2393000000000001</v>
      </c>
      <c r="BK3" s="79">
        <f>TRUNC(ROUND('Base(2023)'!BH3+'Base(2023)'!BH3*FatoresSGPB!$A$31,2)/$BA$3,4)</f>
        <v>1.3869</v>
      </c>
      <c r="BL3" s="79">
        <f>TRUNC(ROUND('Base(2023)'!BI3+'Base(2023)'!BI3*FatoresSGPB!$A$31,2)/$BA$3,4)</f>
        <v>1.6007</v>
      </c>
      <c r="BM3" s="79">
        <f>TRUNC(ROUND('Base(2023)'!BJ3+'Base(2023)'!BJ3*FatoresSGPB!$A$31,2)/$BA$3,4)</f>
        <v>1.8568</v>
      </c>
      <c r="BN3" s="79">
        <f>TRUNC(ROUND('Base(2023)'!BK3+'Base(2023)'!BK3*FatoresSGPB!$A$31,2)/$BA$3,4)</f>
        <v>1.3772</v>
      </c>
      <c r="BO3" s="79">
        <f>TRUNC(ROUND('Base(2023)'!BL3+'Base(2023)'!BL3*FatoresSGPB!$A$31,2)/$BA$3,4)</f>
        <v>1.613</v>
      </c>
      <c r="BP3" s="79">
        <f>TRUNC(ROUND('Base(2023)'!BM3+'Base(2023)'!BM3*FatoresSGPB!$A$31,2)/$BA$3,4)</f>
        <v>1.8613</v>
      </c>
      <c r="BQ3" s="79">
        <f>TRUNC(ROUND('Base(2023)'!BN3+'Base(2023)'!BN3*FatoresSGPB!$A$31,2)/$BA$3,4)</f>
        <v>2.1589999999999998</v>
      </c>
      <c r="BS3" s="43" t="str">
        <f>CONCATENATE(BT3,BU3)</f>
        <v>BRONZE0 a 300</v>
      </c>
      <c r="BT3" s="44" t="s">
        <v>39</v>
      </c>
      <c r="BU3" s="44" t="s">
        <v>40</v>
      </c>
      <c r="BV3" s="82">
        <f>ROUND('Base(2023)'!BS3+'Base(2023)'!BS3*FatoresSGPB!$A$31,2)</f>
        <v>32.15</v>
      </c>
      <c r="BW3" s="79">
        <f>TRUNC(ROUND('Base(2023)'!BS3+'Base(2023)'!BS3*FatoresSGPB!$A$31,2)/$BV$3,4)</f>
        <v>1</v>
      </c>
      <c r="BX3" s="79">
        <f>TRUNC(ROUND('Base(2023)'!BT3+'Base(2023)'!BT3*FatoresSGPB!$A$31,2)/$BV$3,4)</f>
        <v>1.0214000000000001</v>
      </c>
      <c r="BY3" s="79">
        <f>TRUNC(ROUND('Base(2023)'!BU3+'Base(2023)'!BU3*FatoresSGPB!$A$31,2)/$BV$3,4)</f>
        <v>1.0426</v>
      </c>
      <c r="BZ3" s="79">
        <f>TRUNC(ROUND('Base(2023)'!BV3+'Base(2023)'!BV3*FatoresSGPB!$A$31,2)/$BV$3,4)</f>
        <v>1.0640000000000001</v>
      </c>
      <c r="CA3" s="79">
        <f>TRUNC(ROUND('Base(2023)'!BW3+'Base(2023)'!BW3*FatoresSGPB!$A$31,2)/$BV$3,4)</f>
        <v>1.1093999999999999</v>
      </c>
      <c r="CB3" s="79">
        <f>TRUNC(ROUND('Base(2023)'!BX3+'Base(2023)'!BX3*FatoresSGPB!$A$31,2)/$BV$3,4)</f>
        <v>1.1206</v>
      </c>
      <c r="CC3" s="79">
        <f>TRUNC(ROUND('Base(2023)'!BY3+'Base(2023)'!BY3*FatoresSGPB!$A$31,2)/$BV$3,4)</f>
        <v>1.1321000000000001</v>
      </c>
      <c r="CD3" s="79">
        <f>TRUNC(ROUND('Base(2023)'!BZ3+'Base(2023)'!BZ3*FatoresSGPB!$A$31,2)/$BV$3,4)</f>
        <v>1.1433</v>
      </c>
      <c r="CE3" s="79">
        <f>TRUNC(ROUND('Base(2023)'!CA3+'Base(2023)'!CA3*FatoresSGPB!$A$31,2)/$BV$3,4)</f>
        <v>1.6167</v>
      </c>
      <c r="CF3" s="79">
        <f>TRUNC(ROUND('Base(2023)'!CB3+'Base(2023)'!CB3*FatoresSGPB!$A$31,2)/$BV$3,4)</f>
        <v>2.5106999999999999</v>
      </c>
      <c r="CG3" s="79">
        <f>TRUNC(ROUND('Base(2023)'!CC3+'Base(2023)'!CC3*FatoresSGPB!$A$31,2)/$BV$3,4)</f>
        <v>3.0537999999999998</v>
      </c>
      <c r="CH3" s="79">
        <f>TRUNC(ROUND('Base(2023)'!CD3+'Base(2023)'!CD3*FatoresSGPB!$A$31,2)/$BV$3,4)</f>
        <v>3.5972</v>
      </c>
      <c r="CI3" s="79">
        <f>TRUNC(ROUND('Base(2023)'!CE3+'Base(2023)'!CE3*FatoresSGPB!$A$31,2)/$BV$3,4)</f>
        <v>2.0798999999999999</v>
      </c>
      <c r="CJ3" s="79">
        <f>TRUNC(ROUND('Base(2023)'!CF3+'Base(2023)'!CF3*FatoresSGPB!$A$31,2)/$BV$3,4)</f>
        <v>2.7700999999999998</v>
      </c>
      <c r="CK3" s="79">
        <f>TRUNC(ROUND('Base(2023)'!CG3+'Base(2023)'!CG3*FatoresSGPB!$A$31,2)/$BV$3,4)</f>
        <v>3.2107999999999999</v>
      </c>
      <c r="CL3" s="79">
        <f>TRUNC(ROUND('Base(2023)'!CH3+'Base(2023)'!CH3*FatoresSGPB!$A$31,2)/$BV$3,4)</f>
        <v>3.6516000000000002</v>
      </c>
      <c r="CM3" s="79">
        <f>TRUNC(ROUND('Base(2023)'!CI3+'Base(2023)'!CI3*FatoresSGPB!$A$31,2)/$BV$3,4)</f>
        <v>2.4765000000000001</v>
      </c>
      <c r="CN3" s="79">
        <f>TRUNC(ROUND('Base(2023)'!CJ3+'Base(2023)'!CJ3*FatoresSGPB!$A$31,2)/$BV$3,4)</f>
        <v>3.2978999999999998</v>
      </c>
      <c r="CO3" s="79">
        <f>TRUNC(ROUND('Base(2023)'!CK3+'Base(2023)'!CK3*FatoresSGPB!$A$31,2)/$BV$3,4)</f>
        <v>3.8222999999999998</v>
      </c>
      <c r="CP3" s="79">
        <f>TRUNC(ROUND('Base(2023)'!CL3+'Base(2023)'!CL3*FatoresSGPB!$A$31,2)/$BV$3,4)</f>
        <v>4.3468</v>
      </c>
      <c r="CR3" s="43" t="str">
        <f>CONCATENATE(CS3,CT3)</f>
        <v>BRONZEAté 1</v>
      </c>
      <c r="CS3" s="44" t="s">
        <v>39</v>
      </c>
      <c r="CT3" s="46" t="s">
        <v>42</v>
      </c>
      <c r="CU3" s="81">
        <f>ROUND('Base(2023)'!CQ3+'Base(2023)'!CQ3*FatoresSGPB!$A$31,2)</f>
        <v>38.21</v>
      </c>
      <c r="CV3" s="79">
        <f>TRUNC(ROUND('Base(2023)'!CQ3+'Base(2023)'!CQ3*FatoresSGPB!$A$31,2)/$CU$3,4)</f>
        <v>1</v>
      </c>
      <c r="CW3" s="79">
        <f>TRUNC(ROUND('Base(2023)'!CR3+'Base(2023)'!CR3*FatoresSGPB!$A$31,2)/$CU$3,4)</f>
        <v>1.0206</v>
      </c>
      <c r="CX3" s="79">
        <f>TRUNC(ROUND('Base(2023)'!CS3+'Base(2023)'!CS3*FatoresSGPB!$A$31,2)/$CU$3,4)</f>
        <v>1.0416000000000001</v>
      </c>
      <c r="CY3" s="79">
        <f>TRUNC(ROUND('Base(2023)'!CT3+'Base(2023)'!CT3*FatoresSGPB!$A$31,2)/$CU$3,4)</f>
        <v>1.0622</v>
      </c>
      <c r="CZ3" s="79">
        <f>TRUNC(ROUND('Base(2023)'!CU3+'Base(2023)'!CU3*FatoresSGPB!$A$31,2)/$CU$3,4)</f>
        <v>1.4234</v>
      </c>
      <c r="DA3" s="79">
        <f>TRUNC(ROUND('Base(2023)'!CV3+'Base(2023)'!CV3*FatoresSGPB!$A$31,2)/$CU$3,4)</f>
        <v>1.4386000000000001</v>
      </c>
      <c r="DB3" s="79">
        <f>TRUNC(ROUND('Base(2023)'!CW3+'Base(2023)'!CW3*FatoresSGPB!$A$31,2)/$CU$3,4)</f>
        <v>1.4532</v>
      </c>
      <c r="DC3" s="79">
        <f>TRUNC(ROUND('Base(2023)'!CX3+'Base(2023)'!CX3*FatoresSGPB!$A$31,2)/$CU$3,4)</f>
        <v>1.4653</v>
      </c>
      <c r="DE3" s="43" t="str">
        <f>CONCATENATE(DF3,DG3)</f>
        <v>BRONZE0 a 300</v>
      </c>
      <c r="DF3" s="44" t="s">
        <v>39</v>
      </c>
      <c r="DG3" s="46" t="s">
        <v>40</v>
      </c>
      <c r="DH3" s="83">
        <f>ROUND('Base(2023)'!DC3+'Base(2023)'!DC3*FatoresSGPB!$A$31,2)</f>
        <v>13.08</v>
      </c>
      <c r="DI3" s="79">
        <f>TRUNC(ROUND('Base(2023)'!DC3+'Base(2023)'!DC3*FatoresSGPB!$A$31,2)/$DH$3,4)</f>
        <v>1</v>
      </c>
      <c r="DJ3" s="79">
        <f>TRUNC(ROUND('Base(2023)'!DD3+'Base(2023)'!DD3*FatoresSGPB!$A$31,2)/$DH$3,4)</f>
        <v>1.0206</v>
      </c>
      <c r="DK3" s="79">
        <f>TRUNC(ROUND('Base(2023)'!DE3+'Base(2023)'!DE3*FatoresSGPB!$A$31,2)/$DH$3,4)</f>
        <v>1.042</v>
      </c>
      <c r="DM3" s="43" t="str">
        <f>CONCATENATE(DN3,DO3,DP3,DQ3)</f>
        <v>BRONZEColeta Agendada7789-50 a 10</v>
      </c>
      <c r="DN3" s="43" t="s">
        <v>39</v>
      </c>
      <c r="DO3" s="70" t="s">
        <v>43</v>
      </c>
      <c r="DP3" s="68" t="s">
        <v>44</v>
      </c>
      <c r="DQ3" s="59" t="s">
        <v>45</v>
      </c>
      <c r="DR3" s="22">
        <v>12.69</v>
      </c>
      <c r="DS3" s="60"/>
      <c r="DT3" s="266" t="s">
        <v>46</v>
      </c>
      <c r="DU3" s="66" t="s">
        <v>47</v>
      </c>
      <c r="DV3" s="22">
        <v>11.021418542660371</v>
      </c>
      <c r="DW3" s="60"/>
      <c r="DX3" s="60" t="str">
        <f>CONCATENATE(DY3,DZ3)</f>
        <v>BRONZE0 a 300</v>
      </c>
      <c r="DY3" s="44" t="s">
        <v>39</v>
      </c>
      <c r="DZ3" s="44" t="s">
        <v>40</v>
      </c>
      <c r="EA3" s="45">
        <f>ROUND('Base(2023)'!DU3+'Base(2023)'!DU3*FatoresSGPB!$A$31,2)</f>
        <v>10.93</v>
      </c>
      <c r="EB3" s="45">
        <f>ROUND('Base(2023)'!DV3+'Base(2023)'!DV3*FatoresSGPB!$A$31,2)</f>
        <v>11.16</v>
      </c>
      <c r="EC3" s="45">
        <f>ROUND('Base(2023)'!DW3+'Base(2023)'!DW3*FatoresSGPB!$A$31,2)</f>
        <v>11.39</v>
      </c>
      <c r="ED3" s="45">
        <f>ROUND('Base(2023)'!DX3+'Base(2023)'!DX3*FatoresSGPB!$A$31,2)</f>
        <v>11.63</v>
      </c>
      <c r="EE3" s="45">
        <f>ROUND('Base(2023)'!DY3+'Base(2023)'!DY3*FatoresSGPB!$A$31,2)</f>
        <v>21.14</v>
      </c>
      <c r="EF3" s="45">
        <f>ROUND('Base(2023)'!DZ3+'Base(2023)'!DZ3*FatoresSGPB!$A$31,2)</f>
        <v>21.61</v>
      </c>
      <c r="EG3" s="45">
        <f>ROUND('Base(2023)'!EA3+'Base(2023)'!EA3*FatoresSGPB!$A$31,2)</f>
        <v>22.09</v>
      </c>
      <c r="EH3" s="45">
        <f>ROUND('Base(2023)'!EB3+'Base(2023)'!EB3*FatoresSGPB!$A$31,2)</f>
        <v>23.5</v>
      </c>
      <c r="EI3" s="45">
        <f>ROUND('Base(2023)'!EC3+'Base(2023)'!EC3*FatoresSGPB!$A$31,2)</f>
        <v>32.28</v>
      </c>
      <c r="EJ3" s="45">
        <f>ROUND('Base(2023)'!ED3+'Base(2023)'!ED3*FatoresSGPB!$A$31,2)</f>
        <v>45.34</v>
      </c>
      <c r="EK3" s="45">
        <f>ROUND('Base(2023)'!EE3+'Base(2023)'!EE3*FatoresSGPB!$A$31,2)</f>
        <v>58.31</v>
      </c>
      <c r="EL3" s="45">
        <f>ROUND('Base(2023)'!EF3+'Base(2023)'!EF3*FatoresSGPB!$A$31,2)</f>
        <v>67.98</v>
      </c>
      <c r="EM3" s="45">
        <f>ROUND('Base(2023)'!EG3+'Base(2023)'!EG3*FatoresSGPB!$A$31,2)</f>
        <v>51.19</v>
      </c>
      <c r="EN3" s="45">
        <f>ROUND('Base(2023)'!EH3+'Base(2023)'!EH3*FatoresSGPB!$A$31,2)</f>
        <v>65.53</v>
      </c>
      <c r="EO3" s="45">
        <f>ROUND('Base(2023)'!EI3+'Base(2023)'!EI3*FatoresSGPB!$A$31,2)</f>
        <v>79.12</v>
      </c>
      <c r="EP3" s="45">
        <f>ROUND('Base(2023)'!EJ3+'Base(2023)'!EJ3*FatoresSGPB!$A$31,2)</f>
        <v>90.73</v>
      </c>
      <c r="ER3" s="43" t="str">
        <f>CONCATENATE(ES3,ET3)</f>
        <v>BRONZE0 a 500</v>
      </c>
      <c r="ES3" s="44" t="s">
        <v>39</v>
      </c>
      <c r="ET3" s="44" t="s">
        <v>41</v>
      </c>
      <c r="EU3" s="45">
        <f>ROUND('Base(2023)'!EO3+'Base(2023)'!EO3*FatoresSGPB!$A$31,2)</f>
        <v>16.66</v>
      </c>
      <c r="EV3" s="45">
        <f>ROUND('Base(2023)'!EP3+'Base(2023)'!EP3*FatoresSGPB!$A$31,2)</f>
        <v>17.38</v>
      </c>
      <c r="EW3" s="45">
        <f>ROUND('Base(2023)'!EQ3+'Base(2023)'!EQ3*FatoresSGPB!$A$31,2)</f>
        <v>17.54</v>
      </c>
      <c r="EX3" s="45">
        <f>ROUND('Base(2023)'!ER3+'Base(2023)'!ER3*FatoresSGPB!$A$31,2)</f>
        <v>17.72</v>
      </c>
      <c r="EY3" s="45">
        <f>ROUND('Base(2023)'!ES3+'Base(2023)'!ES3*FatoresSGPB!$A$31,2)</f>
        <v>19.82</v>
      </c>
      <c r="EZ3" s="45">
        <f>ROUND('Base(2023)'!ET3+'Base(2023)'!ET3*FatoresSGPB!$A$31,2)</f>
        <v>22.29</v>
      </c>
      <c r="FA3" s="45">
        <f>ROUND('Base(2023)'!EU3+'Base(2023)'!EU3*FatoresSGPB!$A$31,2)</f>
        <v>24.88</v>
      </c>
      <c r="FB3" s="45">
        <f>ROUND('Base(2023)'!EV3+'Base(2023)'!EV3*FatoresSGPB!$A$31,2)</f>
        <v>29.84</v>
      </c>
      <c r="FC3" s="45">
        <f>ROUND('Base(2023)'!EW3+'Base(2023)'!EW3*FatoresSGPB!$A$31,2)</f>
        <v>23.65</v>
      </c>
      <c r="FD3" s="45">
        <f>ROUND('Base(2023)'!EX3+'Base(2023)'!EX3*FatoresSGPB!$A$31,2)</f>
        <v>28.77</v>
      </c>
      <c r="FE3" s="45">
        <f>ROUND('Base(2023)'!EY3+'Base(2023)'!EY3*FatoresSGPB!$A$31,2)</f>
        <v>48.41</v>
      </c>
      <c r="FF3" s="45">
        <f>ROUND('Base(2023)'!EZ3+'Base(2023)'!EZ3*FatoresSGPB!$A$31,2)</f>
        <v>66.42</v>
      </c>
    </row>
    <row r="4" spans="1:162" ht="15" x14ac:dyDescent="0.25">
      <c r="A4" s="42" t="s">
        <v>48</v>
      </c>
      <c r="B4" s="43" t="s">
        <v>10</v>
      </c>
      <c r="D4" s="43" t="str">
        <f t="shared" ref="D4:D15" si="0">CONCATENATE(E4,F4)</f>
        <v>BRONZE301 a 500</v>
      </c>
      <c r="E4" s="44" t="s">
        <v>39</v>
      </c>
      <c r="F4" s="44" t="s">
        <v>49</v>
      </c>
      <c r="H4" s="79">
        <f>TRUNC(ROUND('Base(2023)'!G4+'Base(2023)'!G4*FatoresSGPB!$A$31,2)/$G$3,4)</f>
        <v>1.1208</v>
      </c>
      <c r="I4" s="79">
        <f>TRUNC(ROUND('Base(2023)'!H4+'Base(2023)'!H4*FatoresSGPB!$A$31,2)/$G$3,4)</f>
        <v>1.1458999999999999</v>
      </c>
      <c r="J4" s="79">
        <f>TRUNC(ROUND('Base(2023)'!I4+'Base(2023)'!I4*FatoresSGPB!$A$31,2)/$G$3,4)</f>
        <v>1.1692</v>
      </c>
      <c r="K4" s="79">
        <f>TRUNC(ROUND('Base(2023)'!J4+'Base(2023)'!J4*FatoresSGPB!$A$31,2)/$G$3,4)</f>
        <v>1.1923999999999999</v>
      </c>
      <c r="L4" s="79">
        <f>TRUNC(ROUND('Base(2023)'!K4+'Base(2023)'!K4*FatoresSGPB!$A$31,2)/$G$3,4)</f>
        <v>1.9802999999999999</v>
      </c>
      <c r="M4" s="79">
        <f>TRUNC(ROUND('Base(2023)'!L4+'Base(2023)'!L4*FatoresSGPB!$A$31,2)/$G$3,4)</f>
        <v>2.0240999999999998</v>
      </c>
      <c r="N4" s="79">
        <f>TRUNC(ROUND('Base(2023)'!M4+'Base(2023)'!M4*FatoresSGPB!$A$31,2)/$G$3,4)</f>
        <v>2.0689000000000002</v>
      </c>
      <c r="O4" s="79">
        <f>TRUNC(ROUND('Base(2023)'!N4+'Base(2023)'!N4*FatoresSGPB!$A$31,2)/$G$3,4)</f>
        <v>2.2004999999999999</v>
      </c>
      <c r="P4" s="79">
        <f>TRUNC(ROUND('Base(2023)'!O4+'Base(2023)'!O4*FatoresSGPB!$A$31,2)/$G$3,4)</f>
        <v>3.0232000000000001</v>
      </c>
      <c r="Q4" s="79">
        <f>TRUNC(ROUND('Base(2023)'!P4+'Base(2023)'!P4*FatoresSGPB!$A$31,2)/$G$3,4)</f>
        <v>4.2317999999999998</v>
      </c>
      <c r="R4" s="79">
        <f>TRUNC(ROUND('Base(2023)'!Q4+'Base(2023)'!Q4*FatoresSGPB!$A$31,2)/$G$3,4)</f>
        <v>5.4394999999999998</v>
      </c>
      <c r="S4" s="79">
        <f>TRUNC(ROUND('Base(2023)'!R4+'Base(2023)'!R4*FatoresSGPB!$A$31,2)/$G$3,4)</f>
        <v>6.3464</v>
      </c>
      <c r="T4" s="79">
        <f>TRUNC(ROUND('Base(2023)'!S4+'Base(2023)'!S4*FatoresSGPB!$A$31,2)/$G$3,4)</f>
        <v>3.9641000000000002</v>
      </c>
      <c r="U4" s="79">
        <f>TRUNC(ROUND('Base(2023)'!T4+'Base(2023)'!T4*FatoresSGPB!$A$31,2)/$G$3,4)</f>
        <v>5.0743</v>
      </c>
      <c r="V4" s="79">
        <f>TRUNC(ROUND('Base(2023)'!U4+'Base(2023)'!U4*FatoresSGPB!$A$31,2)/$G$3,4)</f>
        <v>6.1387</v>
      </c>
      <c r="W4" s="79">
        <f>TRUNC(ROUND('Base(2023)'!V4+'Base(2023)'!V4*FatoresSGPB!$A$31,2)/$G$3,4)</f>
        <v>7.0438000000000001</v>
      </c>
      <c r="X4" s="79">
        <f>TRUNC(ROUND('Base(2023)'!W4+'Base(2023)'!W4*FatoresSGPB!$A$31,2)/$G$3,4)</f>
        <v>4.7187999999999999</v>
      </c>
      <c r="Y4" s="79">
        <f>TRUNC(ROUND('Base(2023)'!X4+'Base(2023)'!X4*FatoresSGPB!$A$31,2)/$G$3,4)</f>
        <v>6.0411000000000001</v>
      </c>
      <c r="Z4" s="79">
        <f>TRUNC(ROUND('Base(2023)'!Y4+'Base(2023)'!Y4*FatoresSGPB!$A$31,2)/$G$3,4)</f>
        <v>7.3079000000000001</v>
      </c>
      <c r="AA4" s="79">
        <f>TRUNC(ROUND('Base(2023)'!Z4+'Base(2023)'!Z4*FatoresSGPB!$A$31,2)/$G$3,4)</f>
        <v>8.3849</v>
      </c>
      <c r="AC4" s="43" t="str">
        <f t="shared" ref="AC4:AC14" si="1">CONCATENATE(AD4,AE4)</f>
        <v>BRONZE501 a 1.000</v>
      </c>
      <c r="AD4" s="44" t="s">
        <v>39</v>
      </c>
      <c r="AE4" s="44" t="s">
        <v>50</v>
      </c>
      <c r="AG4" s="79">
        <f>TRUNC(ROUND('Base(2023)'!AE4+'Base(2023)'!AE4*FatoresSGPB!$A$31,2)/$AF$3,4)</f>
        <v>1.0710999999999999</v>
      </c>
      <c r="AH4" s="79">
        <f>TRUNC(ROUND('Base(2023)'!AF4+'Base(2023)'!AF4*FatoresSGPB!$A$31,2)/$AF$3,4)</f>
        <v>1.1171</v>
      </c>
      <c r="AI4" s="79">
        <f>TRUNC(ROUND('Base(2023)'!AG4+'Base(2023)'!AG4*FatoresSGPB!$A$31,2)/$AF$3,4)</f>
        <v>1.1285000000000001</v>
      </c>
      <c r="AJ4" s="79">
        <f>TRUNC(ROUND('Base(2023)'!AH4+'Base(2023)'!AH4*FatoresSGPB!$A$31,2)/$AF$3,4)</f>
        <v>1.1392</v>
      </c>
      <c r="AK4" s="79">
        <f>TRUNC(ROUND('Base(2023)'!AI4+'Base(2023)'!AI4*FatoresSGPB!$A$31,2)/$AF$3,4)</f>
        <v>1.2755000000000001</v>
      </c>
      <c r="AL4" s="79">
        <f>TRUNC(ROUND('Base(2023)'!AJ4+'Base(2023)'!AJ4*FatoresSGPB!$A$31,2)/$AF$3,4)</f>
        <v>1.4291</v>
      </c>
      <c r="AM4" s="79">
        <f>TRUNC(ROUND('Base(2023)'!AK4+'Base(2023)'!AK4*FatoresSGPB!$A$31,2)/$AF$3,4)</f>
        <v>1.5947</v>
      </c>
      <c r="AN4" s="79">
        <f>TRUNC(ROUND('Base(2023)'!AL4+'Base(2023)'!AL4*FatoresSGPB!$A$31,2)/$AF$3,4)</f>
        <v>1.9133</v>
      </c>
      <c r="AO4" s="79">
        <f>TRUNC(ROUND('Base(2023)'!AM4+'Base(2023)'!AM4*FatoresSGPB!$A$31,2)/$AF$3,4)</f>
        <v>1.2988</v>
      </c>
      <c r="AP4" s="79">
        <f>TRUNC(ROUND('Base(2023)'!AN4+'Base(2023)'!AN4*FatoresSGPB!$A$31,2)/$AF$3,4)</f>
        <v>1.5653999999999999</v>
      </c>
      <c r="AQ4" s="79">
        <f>TRUNC(ROUND('Base(2023)'!AO4+'Base(2023)'!AO4*FatoresSGPB!$A$31,2)/$AF$3,4)</f>
        <v>2.5815000000000001</v>
      </c>
      <c r="AR4" s="79">
        <f>TRUNC(ROUND('Base(2023)'!AP4+'Base(2023)'!AP4*FatoresSGPB!$A$31,2)/$AF$3,4)</f>
        <v>3.5283000000000002</v>
      </c>
      <c r="AS4" s="79">
        <f>TRUNC(ROUND('Base(2023)'!AQ4+'Base(2023)'!AQ4*FatoresSGPB!$A$31,2)/$AF$3,4)</f>
        <v>1.5104</v>
      </c>
      <c r="AT4" s="79">
        <f>TRUNC(ROUND('Base(2023)'!AR4+'Base(2023)'!AR4*FatoresSGPB!$A$31,2)/$AF$3,4)</f>
        <v>1.8193999999999999</v>
      </c>
      <c r="AU4" s="79">
        <f>TRUNC(ROUND('Base(2023)'!AS4+'Base(2023)'!AS4*FatoresSGPB!$A$31,2)/$AF$3,4)</f>
        <v>3.0017</v>
      </c>
      <c r="AV4" s="79">
        <f>TRUNC(ROUND('Base(2023)'!AT4+'Base(2023)'!AT4*FatoresSGPB!$A$31,2)/$AF$3,4)</f>
        <v>4.1021999999999998</v>
      </c>
      <c r="AX4" s="43" t="str">
        <f t="shared" ref="AX4:AX19" si="2">CONCATENATE(AY4,AZ4)</f>
        <v>PRATA0 a 300</v>
      </c>
      <c r="AY4" s="44" t="s">
        <v>48</v>
      </c>
      <c r="AZ4" t="s">
        <v>40</v>
      </c>
      <c r="BB4" s="79">
        <f>TRUNC(ROUND('Base(2023)'!AY4+'Base(2023)'!AY4*FatoresSGPB!$A$31,2)/$BA$3,4)</f>
        <v>0.98929999999999996</v>
      </c>
      <c r="BC4" s="79">
        <f>TRUNC(ROUND('Base(2023)'!AZ4+'Base(2023)'!AZ4*FatoresSGPB!$A$31,2)/$BA$3,4)</f>
        <v>1.0326</v>
      </c>
      <c r="BD4" s="79">
        <f>TRUNC(ROUND('Base(2023)'!BA4+'Base(2023)'!BA4*FatoresSGPB!$A$31,2)/$BA$3,4)</f>
        <v>1.0424</v>
      </c>
      <c r="BE4" s="79">
        <f>TRUNC(ROUND('Base(2023)'!BB4+'Base(2023)'!BB4*FatoresSGPB!$A$31,2)/$BA$3,4)</f>
        <v>1.0529999999999999</v>
      </c>
      <c r="BF4" s="79">
        <f>TRUNC(ROUND('Base(2023)'!BC4+'Base(2023)'!BC4*FatoresSGPB!$A$31,2)/$BA$3,4)</f>
        <v>1.1783999999999999</v>
      </c>
      <c r="BG4" s="79">
        <f>TRUNC(ROUND('Base(2023)'!BD4+'Base(2023)'!BD4*FatoresSGPB!$A$31,2)/$BA$3,4)</f>
        <v>1.3197000000000001</v>
      </c>
      <c r="BH4" s="79">
        <f>TRUNC(ROUND('Base(2023)'!BE4+'Base(2023)'!BE4*FatoresSGPB!$A$31,2)/$BA$3,4)</f>
        <v>1.4734</v>
      </c>
      <c r="BI4" s="79">
        <f>TRUNC(ROUND('Base(2023)'!BF4+'Base(2023)'!BF4*FatoresSGPB!$A$31,2)/$BA$3,4)</f>
        <v>1.7676000000000001</v>
      </c>
      <c r="BJ4" s="79">
        <f>TRUNC(ROUND('Base(2023)'!BG4+'Base(2023)'!BG4*FatoresSGPB!$A$31,2)/$BA$3,4)</f>
        <v>1.2270000000000001</v>
      </c>
      <c r="BK4" s="79">
        <f>TRUNC(ROUND('Base(2023)'!BH4+'Base(2023)'!BH4*FatoresSGPB!$A$31,2)/$BA$3,4)</f>
        <v>1.3735999999999999</v>
      </c>
      <c r="BL4" s="79">
        <f>TRUNC(ROUND('Base(2023)'!BI4+'Base(2023)'!BI4*FatoresSGPB!$A$31,2)/$BA$3,4)</f>
        <v>1.5848</v>
      </c>
      <c r="BM4" s="79">
        <f>TRUNC(ROUND('Base(2023)'!BJ4+'Base(2023)'!BJ4*FatoresSGPB!$A$31,2)/$BA$3,4)</f>
        <v>1.8383</v>
      </c>
      <c r="BN4" s="79">
        <f>TRUNC(ROUND('Base(2023)'!BK4+'Base(2023)'!BK4*FatoresSGPB!$A$31,2)/$BA$3,4)</f>
        <v>1.363</v>
      </c>
      <c r="BO4" s="79">
        <f>TRUNC(ROUND('Base(2023)'!BL4+'Base(2023)'!BL4*FatoresSGPB!$A$31,2)/$BA$3,4)</f>
        <v>1.5971</v>
      </c>
      <c r="BP4" s="79">
        <f>TRUNC(ROUND('Base(2023)'!BM4+'Base(2023)'!BM4*FatoresSGPB!$A$31,2)/$BA$3,4)</f>
        <v>1.8427</v>
      </c>
      <c r="BQ4" s="79">
        <f>TRUNC(ROUND('Base(2023)'!BN4+'Base(2023)'!BN4*FatoresSGPB!$A$31,2)/$BA$3,4)</f>
        <v>2.1377999999999999</v>
      </c>
      <c r="BS4" s="43" t="str">
        <f t="shared" ref="BS4:BS67" si="3">CONCATENATE(BT4,BU4)</f>
        <v>BRONZE301 a 500</v>
      </c>
      <c r="BT4" s="44" t="s">
        <v>39</v>
      </c>
      <c r="BU4" s="44" t="s">
        <v>49</v>
      </c>
      <c r="BW4" s="79">
        <f>TRUNC(ROUND('Base(2023)'!BS4+'Base(2023)'!BS4*FatoresSGPB!$A$31,2)/$BV$3,4)</f>
        <v>1.0357000000000001</v>
      </c>
      <c r="BX4" s="79">
        <f>TRUNC(ROUND('Base(2023)'!BT4+'Base(2023)'!BT4*FatoresSGPB!$A$31,2)/$BV$3,4)</f>
        <v>1.0578000000000001</v>
      </c>
      <c r="BY4" s="79">
        <f>TRUNC(ROUND('Base(2023)'!BU4+'Base(2023)'!BU4*FatoresSGPB!$A$31,2)/$BV$3,4)</f>
        <v>1.0795999999999999</v>
      </c>
      <c r="BZ4" s="79">
        <f>TRUNC(ROUND('Base(2023)'!BV4+'Base(2023)'!BV4*FatoresSGPB!$A$31,2)/$BV$3,4)</f>
        <v>1.1016999999999999</v>
      </c>
      <c r="CA4" s="79">
        <f>TRUNC(ROUND('Base(2023)'!BW4+'Base(2023)'!BW4*FatoresSGPB!$A$31,2)/$BV$3,4)</f>
        <v>1.1735</v>
      </c>
      <c r="CB4" s="79">
        <f>TRUNC(ROUND('Base(2023)'!BX4+'Base(2023)'!BX4*FatoresSGPB!$A$31,2)/$BV$3,4)</f>
        <v>1.1853</v>
      </c>
      <c r="CC4" s="79">
        <f>TRUNC(ROUND('Base(2023)'!BY4+'Base(2023)'!BY4*FatoresSGPB!$A$31,2)/$BV$3,4)</f>
        <v>1.1975</v>
      </c>
      <c r="CD4" s="79">
        <f>TRUNC(ROUND('Base(2023)'!BZ4+'Base(2023)'!BZ4*FatoresSGPB!$A$31,2)/$BV$3,4)</f>
        <v>1.2099</v>
      </c>
      <c r="CE4" s="79">
        <f>TRUNC(ROUND('Base(2023)'!CA4+'Base(2023)'!CA4*FatoresSGPB!$A$31,2)/$BV$3,4)</f>
        <v>1.7264999999999999</v>
      </c>
      <c r="CF4" s="79">
        <f>TRUNC(ROUND('Base(2023)'!CB4+'Base(2023)'!CB4*FatoresSGPB!$A$31,2)/$BV$3,4)</f>
        <v>2.6391</v>
      </c>
      <c r="CG4" s="79">
        <f>TRUNC(ROUND('Base(2023)'!CC4+'Base(2023)'!CC4*FatoresSGPB!$A$31,2)/$BV$3,4)</f>
        <v>3.2118000000000002</v>
      </c>
      <c r="CH4" s="79">
        <f>TRUNC(ROUND('Base(2023)'!CD4+'Base(2023)'!CD4*FatoresSGPB!$A$31,2)/$BV$3,4)</f>
        <v>3.7844000000000002</v>
      </c>
      <c r="CI4" s="79">
        <f>TRUNC(ROUND('Base(2023)'!CE4+'Base(2023)'!CE4*FatoresSGPB!$A$31,2)/$BV$3,4)</f>
        <v>2.1533000000000002</v>
      </c>
      <c r="CJ4" s="79">
        <f>TRUNC(ROUND('Base(2023)'!CF4+'Base(2023)'!CF4*FatoresSGPB!$A$31,2)/$BV$3,4)</f>
        <v>2.8214000000000001</v>
      </c>
      <c r="CK4" s="79">
        <f>TRUNC(ROUND('Base(2023)'!CG4+'Base(2023)'!CG4*FatoresSGPB!$A$31,2)/$BV$3,4)</f>
        <v>3.2706</v>
      </c>
      <c r="CL4" s="79">
        <f>TRUNC(ROUND('Base(2023)'!CH4+'Base(2023)'!CH4*FatoresSGPB!$A$31,2)/$BV$3,4)</f>
        <v>3.7197</v>
      </c>
      <c r="CM4" s="79">
        <f>TRUNC(ROUND('Base(2023)'!CI4+'Base(2023)'!CI4*FatoresSGPB!$A$31,2)/$BV$3,4)</f>
        <v>2.5632000000000001</v>
      </c>
      <c r="CN4" s="79">
        <f>TRUNC(ROUND('Base(2023)'!CJ4+'Base(2023)'!CJ4*FatoresSGPB!$A$31,2)/$BV$3,4)</f>
        <v>3.3586</v>
      </c>
      <c r="CO4" s="79">
        <f>TRUNC(ROUND('Base(2023)'!CK4+'Base(2023)'!CK4*FatoresSGPB!$A$31,2)/$BV$3,4)</f>
        <v>3.8936000000000002</v>
      </c>
      <c r="CP4" s="79">
        <f>TRUNC(ROUND('Base(2023)'!CL4+'Base(2023)'!CL4*FatoresSGPB!$A$31,2)/$BV$3,4)</f>
        <v>4.4283000000000001</v>
      </c>
      <c r="CR4" s="43" t="str">
        <f t="shared" ref="CR4:CR67" si="4">CONCATENATE(CS4,CT4)</f>
        <v>BRONZE1 a 5</v>
      </c>
      <c r="CS4" s="44" t="s">
        <v>39</v>
      </c>
      <c r="CT4" s="46" t="s">
        <v>51</v>
      </c>
      <c r="CV4" s="79">
        <f>TRUNC(ROUND('Base(2023)'!CQ4+'Base(2023)'!CQ4*FatoresSGPB!$A$31,2)/$CU$3,4)</f>
        <v>1.3041</v>
      </c>
      <c r="CW4" s="79">
        <f>TRUNC(ROUND('Base(2023)'!CR4+'Base(2023)'!CR4*FatoresSGPB!$A$31,2)/$CU$3,4)</f>
        <v>1.331</v>
      </c>
      <c r="CX4" s="79">
        <f>TRUNC(ROUND('Base(2023)'!CS4+'Base(2023)'!CS4*FatoresSGPB!$A$31,2)/$CU$3,4)</f>
        <v>1.3580000000000001</v>
      </c>
      <c r="CY4" s="79">
        <f>TRUNC(ROUND('Base(2023)'!CT4+'Base(2023)'!CT4*FatoresSGPB!$A$31,2)/$CU$3,4)</f>
        <v>1.3849</v>
      </c>
      <c r="CZ4" s="79">
        <f>TRUNC(ROUND('Base(2023)'!CU4+'Base(2023)'!CU4*FatoresSGPB!$A$31,2)/$CU$3,4)</f>
        <v>1.8174999999999999</v>
      </c>
      <c r="DA4" s="79">
        <f>TRUNC(ROUND('Base(2023)'!CV4+'Base(2023)'!CV4*FatoresSGPB!$A$31,2)/$CU$3,4)</f>
        <v>1.8355999999999999</v>
      </c>
      <c r="DB4" s="79">
        <f>TRUNC(ROUND('Base(2023)'!CW4+'Base(2023)'!CW4*FatoresSGPB!$A$31,2)/$CU$3,4)</f>
        <v>1.8533999999999999</v>
      </c>
      <c r="DC4" s="79">
        <f>TRUNC(ROUND('Base(2023)'!CX4+'Base(2023)'!CX4*FatoresSGPB!$A$31,2)/$CU$3,4)</f>
        <v>1.8712</v>
      </c>
      <c r="DE4" s="43" t="str">
        <f t="shared" ref="DE4:DE67" si="5">CONCATENATE(DF4,DG4)</f>
        <v>BRONZE301 a 500</v>
      </c>
      <c r="DF4" s="44" t="s">
        <v>39</v>
      </c>
      <c r="DG4" s="46" t="s">
        <v>49</v>
      </c>
      <c r="DI4" s="79">
        <f>TRUNC(ROUND('Base(2023)'!DC4+'Base(2023)'!DC4*FatoresSGPB!$A$31,2)/$DH$3,4)</f>
        <v>1.0397000000000001</v>
      </c>
      <c r="DJ4" s="79">
        <f>TRUNC(ROUND('Base(2023)'!DD4+'Base(2023)'!DD4*FatoresSGPB!$A$31,2)/$DH$3,4)</f>
        <v>1.0610999999999999</v>
      </c>
      <c r="DK4" s="79">
        <f>TRUNC(ROUND('Base(2023)'!DE4+'Base(2023)'!DE4*FatoresSGPB!$A$31,2)/$DH$3,4)</f>
        <v>1.0840000000000001</v>
      </c>
      <c r="DM4" s="43" t="str">
        <f t="shared" ref="DM4:DM67" si="6">CONCATENATE(DN4,DO4,DP4,DQ4)</f>
        <v>BRONZEColeta Agendada7789-5Mais de 10</v>
      </c>
      <c r="DN4" s="43" t="s">
        <v>39</v>
      </c>
      <c r="DO4" s="70" t="s">
        <v>43</v>
      </c>
      <c r="DP4" s="68" t="s">
        <v>44</v>
      </c>
      <c r="DQ4" s="61" t="s">
        <v>52</v>
      </c>
      <c r="DR4" s="22">
        <v>0</v>
      </c>
      <c r="DS4" s="60"/>
      <c r="DT4" s="267"/>
      <c r="DU4" s="67" t="s">
        <v>53</v>
      </c>
      <c r="DV4" s="25">
        <v>12.435671364506169</v>
      </c>
      <c r="DW4" s="60"/>
      <c r="DX4" s="60" t="str">
        <f t="shared" ref="DX4:DX67" si="7">CONCATENATE(DY4,DZ4)</f>
        <v>BRONZE301 a 500</v>
      </c>
      <c r="DY4" s="44" t="s">
        <v>39</v>
      </c>
      <c r="DZ4" s="44" t="s">
        <v>49</v>
      </c>
      <c r="EA4" s="45">
        <f>ROUND('Base(2023)'!DU4+'Base(2023)'!DU4*FatoresSGPB!$A$31,2)</f>
        <v>12.5</v>
      </c>
      <c r="EB4" s="45">
        <f>ROUND('Base(2023)'!DV4+'Base(2023)'!DV4*FatoresSGPB!$A$31,2)</f>
        <v>12.77</v>
      </c>
      <c r="EC4" s="45">
        <f>ROUND('Base(2023)'!DW4+'Base(2023)'!DW4*FatoresSGPB!$A$31,2)</f>
        <v>13.03</v>
      </c>
      <c r="ED4" s="45">
        <f>ROUND('Base(2023)'!DX4+'Base(2023)'!DX4*FatoresSGPB!$A$31,2)</f>
        <v>13.29</v>
      </c>
      <c r="EE4" s="45">
        <f>ROUND('Base(2023)'!DY4+'Base(2023)'!DY4*FatoresSGPB!$A$31,2)</f>
        <v>22.1</v>
      </c>
      <c r="EF4" s="45">
        <f>ROUND('Base(2023)'!DZ4+'Base(2023)'!DZ4*FatoresSGPB!$A$31,2)</f>
        <v>22.59</v>
      </c>
      <c r="EG4" s="45">
        <f>ROUND('Base(2023)'!EA4+'Base(2023)'!EA4*FatoresSGPB!$A$31,2)</f>
        <v>23.09</v>
      </c>
      <c r="EH4" s="45">
        <f>ROUND('Base(2023)'!EB4+'Base(2023)'!EB4*FatoresSGPB!$A$31,2)</f>
        <v>24.55</v>
      </c>
      <c r="EI4" s="45">
        <f>ROUND('Base(2023)'!EC4+'Base(2023)'!EC4*FatoresSGPB!$A$31,2)</f>
        <v>33.76</v>
      </c>
      <c r="EJ4" s="45">
        <f>ROUND('Base(2023)'!ED4+'Base(2023)'!ED4*FatoresSGPB!$A$31,2)</f>
        <v>47.27</v>
      </c>
      <c r="EK4" s="45">
        <f>ROUND('Base(2023)'!EE4+'Base(2023)'!EE4*FatoresSGPB!$A$31,2)</f>
        <v>60.76</v>
      </c>
      <c r="EL4" s="45">
        <f>ROUND('Base(2023)'!EF4+'Base(2023)'!EF4*FatoresSGPB!$A$31,2)</f>
        <v>70.88</v>
      </c>
      <c r="EM4" s="45">
        <f>ROUND('Base(2023)'!EG4+'Base(2023)'!EG4*FatoresSGPB!$A$31,2)</f>
        <v>52.69</v>
      </c>
      <c r="EN4" s="45">
        <f>ROUND('Base(2023)'!EH4+'Base(2023)'!EH4*FatoresSGPB!$A$31,2)</f>
        <v>67.48</v>
      </c>
      <c r="EO4" s="45">
        <f>ROUND('Base(2023)'!EI4+'Base(2023)'!EI4*FatoresSGPB!$A$31,2)</f>
        <v>81.63</v>
      </c>
      <c r="EP4" s="45">
        <f>ROUND('Base(2023)'!EJ4+'Base(2023)'!EJ4*FatoresSGPB!$A$31,2)</f>
        <v>93.65</v>
      </c>
      <c r="ER4" s="43" t="str">
        <f t="shared" ref="ER4:ER67" si="8">CONCATENATE(ES4,ET4)</f>
        <v>BRONZE501 a 1.000</v>
      </c>
      <c r="ES4" s="44" t="s">
        <v>39</v>
      </c>
      <c r="ET4" s="44" t="s">
        <v>50</v>
      </c>
      <c r="EU4" s="45">
        <f>ROUND('Base(2023)'!EO4+'Base(2023)'!EO4*FatoresSGPB!$A$31,2)</f>
        <v>17.850000000000001</v>
      </c>
      <c r="EV4" s="45">
        <f>ROUND('Base(2023)'!EP4+'Base(2023)'!EP4*FatoresSGPB!$A$31,2)</f>
        <v>18.600000000000001</v>
      </c>
      <c r="EW4" s="45">
        <f>ROUND('Base(2023)'!EQ4+'Base(2023)'!EQ4*FatoresSGPB!$A$31,2)</f>
        <v>18.8</v>
      </c>
      <c r="EX4" s="45">
        <f>ROUND('Base(2023)'!ER4+'Base(2023)'!ER4*FatoresSGPB!$A$31,2)</f>
        <v>18.98</v>
      </c>
      <c r="EY4" s="45">
        <f>ROUND('Base(2023)'!ES4+'Base(2023)'!ES4*FatoresSGPB!$A$31,2)</f>
        <v>21.23</v>
      </c>
      <c r="EZ4" s="45">
        <f>ROUND('Base(2023)'!ET4+'Base(2023)'!ET4*FatoresSGPB!$A$31,2)</f>
        <v>23.88</v>
      </c>
      <c r="FA4" s="45">
        <f>ROUND('Base(2023)'!EU4+'Base(2023)'!EU4*FatoresSGPB!$A$31,2)</f>
        <v>26.66</v>
      </c>
      <c r="FB4" s="45">
        <f>ROUND('Base(2023)'!EV4+'Base(2023)'!EV4*FatoresSGPB!$A$31,2)</f>
        <v>31.97</v>
      </c>
      <c r="FC4" s="45">
        <f>ROUND('Base(2023)'!EW4+'Base(2023)'!EW4*FatoresSGPB!$A$31,2)</f>
        <v>25.06</v>
      </c>
      <c r="FD4" s="45">
        <f>ROUND('Base(2023)'!EX4+'Base(2023)'!EX4*FatoresSGPB!$A$31,2)</f>
        <v>30.36</v>
      </c>
      <c r="FE4" s="45">
        <f>ROUND('Base(2023)'!EY4+'Base(2023)'!EY4*FatoresSGPB!$A$31,2)</f>
        <v>50.18</v>
      </c>
      <c r="FF4" s="45">
        <f>ROUND('Base(2023)'!EZ4+'Base(2023)'!EZ4*FatoresSGPB!$A$31,2)</f>
        <v>68.55</v>
      </c>
    </row>
    <row r="5" spans="1:162" ht="15" x14ac:dyDescent="0.25">
      <c r="A5" s="42" t="s">
        <v>54</v>
      </c>
      <c r="B5" s="43" t="s">
        <v>10</v>
      </c>
      <c r="D5" s="43" t="str">
        <f t="shared" si="0"/>
        <v>BRONZE501 a 1.000</v>
      </c>
      <c r="E5" s="44" t="s">
        <v>39</v>
      </c>
      <c r="F5" s="44" t="s">
        <v>50</v>
      </c>
      <c r="H5" s="79">
        <f>TRUNC(ROUND('Base(2023)'!G5+'Base(2023)'!G5*FatoresSGPB!$A$31,2)/$G$3,4)</f>
        <v>1.2004999999999999</v>
      </c>
      <c r="I5" s="79">
        <f>TRUNC(ROUND('Base(2023)'!H5+'Base(2023)'!H5*FatoresSGPB!$A$31,2)/$G$3,4)</f>
        <v>1.2246999999999999</v>
      </c>
      <c r="J5" s="79">
        <f>TRUNC(ROUND('Base(2023)'!I5+'Base(2023)'!I5*FatoresSGPB!$A$31,2)/$G$3,4)</f>
        <v>1.2515000000000001</v>
      </c>
      <c r="K5" s="79">
        <f>TRUNC(ROUND('Base(2023)'!J5+'Base(2023)'!J5*FatoresSGPB!$A$31,2)/$G$3,4)</f>
        <v>1.2775000000000001</v>
      </c>
      <c r="L5" s="79">
        <f>TRUNC(ROUND('Base(2023)'!K5+'Base(2023)'!K5*FatoresSGPB!$A$31,2)/$G$3,4)</f>
        <v>2.2075999999999998</v>
      </c>
      <c r="M5" s="79">
        <f>TRUNC(ROUND('Base(2023)'!L5+'Base(2023)'!L5*FatoresSGPB!$A$31,2)/$G$3,4)</f>
        <v>2.23</v>
      </c>
      <c r="N5" s="79">
        <f>TRUNC(ROUND('Base(2023)'!M5+'Base(2023)'!M5*FatoresSGPB!$A$31,2)/$G$3,4)</f>
        <v>2.2524000000000002</v>
      </c>
      <c r="O5" s="79">
        <f>TRUNC(ROUND('Base(2023)'!N5+'Base(2023)'!N5*FatoresSGPB!$A$31,2)/$G$3,4)</f>
        <v>2.2766000000000002</v>
      </c>
      <c r="P5" s="79">
        <f>TRUNC(ROUND('Base(2023)'!O5+'Base(2023)'!O5*FatoresSGPB!$A$31,2)/$G$3,4)</f>
        <v>3.145</v>
      </c>
      <c r="Q5" s="79">
        <f>TRUNC(ROUND('Base(2023)'!P5+'Base(2023)'!P5*FatoresSGPB!$A$31,2)/$G$3,4)</f>
        <v>4.4019000000000004</v>
      </c>
      <c r="R5" s="79">
        <f>TRUNC(ROUND('Base(2023)'!Q5+'Base(2023)'!Q5*FatoresSGPB!$A$31,2)/$G$3,4)</f>
        <v>5.6605999999999996</v>
      </c>
      <c r="S5" s="79">
        <f>TRUNC(ROUND('Base(2023)'!R5+'Base(2023)'!R5*FatoresSGPB!$A$31,2)/$G$3,4)</f>
        <v>6.6041999999999996</v>
      </c>
      <c r="T5" s="79">
        <f>TRUNC(ROUND('Base(2023)'!S5+'Base(2023)'!S5*FatoresSGPB!$A$31,2)/$G$3,4)</f>
        <v>4.0670999999999999</v>
      </c>
      <c r="U5" s="79">
        <f>TRUNC(ROUND('Base(2023)'!T5+'Base(2023)'!T5*FatoresSGPB!$A$31,2)/$G$3,4)</f>
        <v>5.2183999999999999</v>
      </c>
      <c r="V5" s="79">
        <f>TRUNC(ROUND('Base(2023)'!U5+'Base(2023)'!U5*FatoresSGPB!$A$31,2)/$G$3,4)</f>
        <v>6.3231000000000002</v>
      </c>
      <c r="W5" s="79">
        <f>TRUNC(ROUND('Base(2023)'!V5+'Base(2023)'!V5*FatoresSGPB!$A$31,2)/$G$3,4)</f>
        <v>7.2568999999999999</v>
      </c>
      <c r="X5" s="79">
        <f>TRUNC(ROUND('Base(2023)'!W5+'Base(2023)'!W5*FatoresSGPB!$A$31,2)/$G$3,4)</f>
        <v>4.8414999999999999</v>
      </c>
      <c r="Y5" s="79">
        <f>TRUNC(ROUND('Base(2023)'!X5+'Base(2023)'!X5*FatoresSGPB!$A$31,2)/$G$3,4)</f>
        <v>6.2130000000000001</v>
      </c>
      <c r="Z5" s="79">
        <f>TRUNC(ROUND('Base(2023)'!Y5+'Base(2023)'!Y5*FatoresSGPB!$A$31,2)/$G$3,4)</f>
        <v>7.5273000000000003</v>
      </c>
      <c r="AA5" s="79">
        <f>TRUNC(ROUND('Base(2023)'!Z5+'Base(2023)'!Z5*FatoresSGPB!$A$31,2)/$G$3,4)</f>
        <v>8.6392000000000007</v>
      </c>
      <c r="AC5" s="43" t="str">
        <f t="shared" si="1"/>
        <v>BRONZE1.001 a 2.000</v>
      </c>
      <c r="AD5" s="44" t="s">
        <v>39</v>
      </c>
      <c r="AE5" s="44" t="s">
        <v>55</v>
      </c>
      <c r="AG5" s="79">
        <f>TRUNC(ROUND('Base(2023)'!AE5+'Base(2023)'!AE5*FatoresSGPB!$A$31,2)/$AF$3,4)</f>
        <v>1.1291</v>
      </c>
      <c r="AH5" s="79">
        <f>TRUNC(ROUND('Base(2023)'!AF5+'Base(2023)'!AF5*FatoresSGPB!$A$31,2)/$AF$3,4)</f>
        <v>1.1775</v>
      </c>
      <c r="AI5" s="79">
        <f>TRUNC(ROUND('Base(2023)'!AG5+'Base(2023)'!AG5*FatoresSGPB!$A$31,2)/$AF$3,4)</f>
        <v>1.1881999999999999</v>
      </c>
      <c r="AJ5" s="79">
        <f>TRUNC(ROUND('Base(2023)'!AH5+'Base(2023)'!AH5*FatoresSGPB!$A$31,2)/$AF$3,4)</f>
        <v>1.2008000000000001</v>
      </c>
      <c r="AK5" s="79">
        <f>TRUNC(ROUND('Base(2023)'!AI5+'Base(2023)'!AI5*FatoresSGPB!$A$31,2)/$AF$3,4)</f>
        <v>1.4021999999999999</v>
      </c>
      <c r="AL5" s="79">
        <f>TRUNC(ROUND('Base(2023)'!AJ5+'Base(2023)'!AJ5*FatoresSGPB!$A$31,2)/$AF$3,4)</f>
        <v>1.5696000000000001</v>
      </c>
      <c r="AM5" s="79">
        <f>TRUNC(ROUND('Base(2023)'!AK5+'Base(2023)'!AK5*FatoresSGPB!$A$31,2)/$AF$3,4)</f>
        <v>1.7519</v>
      </c>
      <c r="AN5" s="79">
        <f>TRUNC(ROUND('Base(2023)'!AL5+'Base(2023)'!AL5*FatoresSGPB!$A$31,2)/$AF$3,4)</f>
        <v>2.1021999999999998</v>
      </c>
      <c r="AO5" s="79">
        <f>TRUNC(ROUND('Base(2023)'!AM5+'Base(2023)'!AM5*FatoresSGPB!$A$31,2)/$AF$3,4)</f>
        <v>1.5415000000000001</v>
      </c>
      <c r="AP5" s="79">
        <f>TRUNC(ROUND('Base(2023)'!AN5+'Base(2023)'!AN5*FatoresSGPB!$A$31,2)/$AF$3,4)</f>
        <v>1.8206</v>
      </c>
      <c r="AQ5" s="79">
        <f>TRUNC(ROUND('Base(2023)'!AO5+'Base(2023)'!AO5*FatoresSGPB!$A$31,2)/$AF$3,4)</f>
        <v>2.8511000000000002</v>
      </c>
      <c r="AR5" s="79">
        <f>TRUNC(ROUND('Base(2023)'!AP5+'Base(2023)'!AP5*FatoresSGPB!$A$31,2)/$AF$3,4)</f>
        <v>3.8254000000000001</v>
      </c>
      <c r="AS5" s="79">
        <f>TRUNC(ROUND('Base(2023)'!AQ5+'Base(2023)'!AQ5*FatoresSGPB!$A$31,2)/$AF$3,4)</f>
        <v>1.7919</v>
      </c>
      <c r="AT5" s="79">
        <f>TRUNC(ROUND('Base(2023)'!AR5+'Base(2023)'!AR5*FatoresSGPB!$A$31,2)/$AF$3,4)</f>
        <v>2.1164999999999998</v>
      </c>
      <c r="AU5" s="79">
        <f>TRUNC(ROUND('Base(2023)'!AS5+'Base(2023)'!AS5*FatoresSGPB!$A$31,2)/$AF$3,4)</f>
        <v>3.3149999999999999</v>
      </c>
      <c r="AV5" s="79">
        <f>TRUNC(ROUND('Base(2023)'!AT5+'Base(2023)'!AT5*FatoresSGPB!$A$31,2)/$AF$3,4)</f>
        <v>4.4481999999999999</v>
      </c>
      <c r="AX5" s="43" t="str">
        <f t="shared" si="2"/>
        <v>OURO0 a 300</v>
      </c>
      <c r="AY5" s="44" t="s">
        <v>54</v>
      </c>
      <c r="AZ5" t="s">
        <v>40</v>
      </c>
      <c r="BB5" s="79">
        <f>TRUNC(ROUND('Base(2023)'!AY5+'Base(2023)'!AY5*FatoresSGPB!$A$31,2)/$BA$3,4)</f>
        <v>0.9708</v>
      </c>
      <c r="BC5" s="79">
        <f>TRUNC(ROUND('Base(2023)'!AZ5+'Base(2023)'!AZ5*FatoresSGPB!$A$31,2)/$BA$3,4)</f>
        <v>1.0114000000000001</v>
      </c>
      <c r="BD5" s="79">
        <f>TRUNC(ROUND('Base(2023)'!BA5+'Base(2023)'!BA5*FatoresSGPB!$A$31,2)/$BA$3,4)</f>
        <v>1.0212000000000001</v>
      </c>
      <c r="BE5" s="79">
        <f>TRUNC(ROUND('Base(2023)'!BB5+'Base(2023)'!BB5*FatoresSGPB!$A$31,2)/$BA$3,4)</f>
        <v>1.0318000000000001</v>
      </c>
      <c r="BF5" s="79">
        <f>TRUNC(ROUND('Base(2023)'!BC5+'Base(2023)'!BC5*FatoresSGPB!$A$31,2)/$BA$3,4)</f>
        <v>1.1545000000000001</v>
      </c>
      <c r="BG5" s="79">
        <f>TRUNC(ROUND('Base(2023)'!BD5+'Base(2023)'!BD5*FatoresSGPB!$A$31,2)/$BA$3,4)</f>
        <v>1.2931999999999999</v>
      </c>
      <c r="BH5" s="79">
        <f>TRUNC(ROUND('Base(2023)'!BE5+'Base(2023)'!BE5*FatoresSGPB!$A$31,2)/$BA$3,4)</f>
        <v>1.4434</v>
      </c>
      <c r="BI5" s="79">
        <f>TRUNC(ROUND('Base(2023)'!BF5+'Base(2023)'!BF5*FatoresSGPB!$A$31,2)/$BA$3,4)</f>
        <v>1.7323</v>
      </c>
      <c r="BJ5" s="79">
        <f>TRUNC(ROUND('Base(2023)'!BG5+'Base(2023)'!BG5*FatoresSGPB!$A$31,2)/$BA$3,4)</f>
        <v>1.2021999999999999</v>
      </c>
      <c r="BK5" s="79">
        <f>TRUNC(ROUND('Base(2023)'!BH5+'Base(2023)'!BH5*FatoresSGPB!$A$31,2)/$BA$3,4)</f>
        <v>1.3453999999999999</v>
      </c>
      <c r="BL5" s="79">
        <f>TRUNC(ROUND('Base(2023)'!BI5+'Base(2023)'!BI5*FatoresSGPB!$A$31,2)/$BA$3,4)</f>
        <v>1.5529999999999999</v>
      </c>
      <c r="BM5" s="79">
        <f>TRUNC(ROUND('Base(2023)'!BJ5+'Base(2023)'!BJ5*FatoresSGPB!$A$31,2)/$BA$3,4)</f>
        <v>1.8011999999999999</v>
      </c>
      <c r="BN5" s="79">
        <f>TRUNC(ROUND('Base(2023)'!BK5+'Base(2023)'!BK5*FatoresSGPB!$A$31,2)/$BA$3,4)</f>
        <v>1.3355999999999999</v>
      </c>
      <c r="BO5" s="79">
        <f>TRUNC(ROUND('Base(2023)'!BL5+'Base(2023)'!BL5*FatoresSGPB!$A$31,2)/$BA$3,4)</f>
        <v>1.5644</v>
      </c>
      <c r="BP5" s="79">
        <f>TRUNC(ROUND('Base(2023)'!BM5+'Base(2023)'!BM5*FatoresSGPB!$A$31,2)/$BA$3,4)</f>
        <v>1.8056000000000001</v>
      </c>
      <c r="BQ5" s="79">
        <f>TRUNC(ROUND('Base(2023)'!BN5+'Base(2023)'!BN5*FatoresSGPB!$A$31,2)/$BA$3,4)</f>
        <v>2.0945</v>
      </c>
      <c r="BS5" s="43" t="str">
        <f t="shared" si="3"/>
        <v>BRONZE501 a 1.000</v>
      </c>
      <c r="BT5" s="44" t="s">
        <v>39</v>
      </c>
      <c r="BU5" s="44" t="s">
        <v>50</v>
      </c>
      <c r="BW5" s="79">
        <f>TRUNC(ROUND('Base(2023)'!BS5+'Base(2023)'!BS5*FatoresSGPB!$A$31,2)/$BV$3,4)</f>
        <v>1.0711999999999999</v>
      </c>
      <c r="BX5" s="79">
        <f>TRUNC(ROUND('Base(2023)'!BT5+'Base(2023)'!BT5*FatoresSGPB!$A$31,2)/$BV$3,4)</f>
        <v>1.0939000000000001</v>
      </c>
      <c r="BY5" s="79">
        <f>TRUNC(ROUND('Base(2023)'!BU5+'Base(2023)'!BU5*FatoresSGPB!$A$31,2)/$BV$3,4)</f>
        <v>1.1169</v>
      </c>
      <c r="BZ5" s="79">
        <f>TRUNC(ROUND('Base(2023)'!BV5+'Base(2023)'!BV5*FatoresSGPB!$A$31,2)/$BV$3,4)</f>
        <v>1.1395999999999999</v>
      </c>
      <c r="CA5" s="79">
        <f>TRUNC(ROUND('Base(2023)'!BW5+'Base(2023)'!BW5*FatoresSGPB!$A$31,2)/$BV$3,4)</f>
        <v>1.2379</v>
      </c>
      <c r="CB5" s="79">
        <f>TRUNC(ROUND('Base(2023)'!BX5+'Base(2023)'!BX5*FatoresSGPB!$A$31,2)/$BV$3,4)</f>
        <v>1.2505999999999999</v>
      </c>
      <c r="CC5" s="79">
        <f>TRUNC(ROUND('Base(2023)'!BY5+'Base(2023)'!BY5*FatoresSGPB!$A$31,2)/$BV$3,4)</f>
        <v>1.2630999999999999</v>
      </c>
      <c r="CD5" s="79">
        <f>TRUNC(ROUND('Base(2023)'!BZ5+'Base(2023)'!BZ5*FatoresSGPB!$A$31,2)/$BV$3,4)</f>
        <v>1.2758</v>
      </c>
      <c r="CE5" s="79">
        <f>TRUNC(ROUND('Base(2023)'!CA5+'Base(2023)'!CA5*FatoresSGPB!$A$31,2)/$BV$3,4)</f>
        <v>1.8363</v>
      </c>
      <c r="CF5" s="79">
        <f>TRUNC(ROUND('Base(2023)'!CB5+'Base(2023)'!CB5*FatoresSGPB!$A$31,2)/$BV$3,4)</f>
        <v>2.7679</v>
      </c>
      <c r="CG5" s="79">
        <f>TRUNC(ROUND('Base(2023)'!CC5+'Base(2023)'!CC5*FatoresSGPB!$A$31,2)/$BV$3,4)</f>
        <v>3.3700999999999999</v>
      </c>
      <c r="CH5" s="79">
        <f>TRUNC(ROUND('Base(2023)'!CD5+'Base(2023)'!CD5*FatoresSGPB!$A$31,2)/$BV$3,4)</f>
        <v>3.972</v>
      </c>
      <c r="CI5" s="79">
        <f>TRUNC(ROUND('Base(2023)'!CE5+'Base(2023)'!CE5*FatoresSGPB!$A$31,2)/$BV$3,4)</f>
        <v>2.2263999999999999</v>
      </c>
      <c r="CJ5" s="79">
        <f>TRUNC(ROUND('Base(2023)'!CF5+'Base(2023)'!CF5*FatoresSGPB!$A$31,2)/$BV$3,4)</f>
        <v>2.8721000000000001</v>
      </c>
      <c r="CK5" s="79">
        <f>TRUNC(ROUND('Base(2023)'!CG5+'Base(2023)'!CG5*FatoresSGPB!$A$31,2)/$BV$3,4)</f>
        <v>3.3302999999999998</v>
      </c>
      <c r="CL5" s="79">
        <f>TRUNC(ROUND('Base(2023)'!CH5+'Base(2023)'!CH5*FatoresSGPB!$A$31,2)/$BV$3,4)</f>
        <v>3.7881</v>
      </c>
      <c r="CM5" s="79">
        <f>TRUNC(ROUND('Base(2023)'!CI5+'Base(2023)'!CI5*FatoresSGPB!$A$31,2)/$BV$3,4)</f>
        <v>2.6503000000000001</v>
      </c>
      <c r="CN5" s="79">
        <f>TRUNC(ROUND('Base(2023)'!CJ5+'Base(2023)'!CJ5*FatoresSGPB!$A$31,2)/$BV$3,4)</f>
        <v>3.4192</v>
      </c>
      <c r="CO5" s="79">
        <f>TRUNC(ROUND('Base(2023)'!CK5+'Base(2023)'!CK5*FatoresSGPB!$A$31,2)/$BV$3,4)</f>
        <v>3.9645000000000001</v>
      </c>
      <c r="CP5" s="79">
        <f>TRUNC(ROUND('Base(2023)'!CL5+'Base(2023)'!CL5*FatoresSGPB!$A$31,2)/$BV$3,4)</f>
        <v>4.5094000000000003</v>
      </c>
      <c r="CR5" s="43" t="str">
        <f t="shared" si="4"/>
        <v>BRONZE5 a 10</v>
      </c>
      <c r="CS5" s="44" t="s">
        <v>39</v>
      </c>
      <c r="CT5" s="46" t="s">
        <v>56</v>
      </c>
      <c r="CV5" s="79">
        <f>TRUNC(ROUND('Base(2023)'!CQ5+'Base(2023)'!CQ5*FatoresSGPB!$A$31,2)/$CU$3,4)</f>
        <v>1.9337</v>
      </c>
      <c r="CW5" s="79">
        <f>TRUNC(ROUND('Base(2023)'!CR5+'Base(2023)'!CR5*FatoresSGPB!$A$31,2)/$CU$3,4)</f>
        <v>1.9756</v>
      </c>
      <c r="CX5" s="79">
        <f>TRUNC(ROUND('Base(2023)'!CS5+'Base(2023)'!CS5*FatoresSGPB!$A$31,2)/$CU$3,4)</f>
        <v>2.0171999999999999</v>
      </c>
      <c r="CY5" s="79">
        <f>TRUNC(ROUND('Base(2023)'!CT5+'Base(2023)'!CT5*FatoresSGPB!$A$31,2)/$CU$3,4)</f>
        <v>2.0562</v>
      </c>
      <c r="CZ5" s="79">
        <f>TRUNC(ROUND('Base(2023)'!CU5+'Base(2023)'!CU5*FatoresSGPB!$A$31,2)/$CU$3,4)</f>
        <v>2.4710000000000001</v>
      </c>
      <c r="DA5" s="79">
        <f>TRUNC(ROUND('Base(2023)'!CV5+'Base(2023)'!CV5*FatoresSGPB!$A$31,2)/$CU$3,4)</f>
        <v>2.4948000000000001</v>
      </c>
      <c r="DB5" s="79">
        <f>TRUNC(ROUND('Base(2023)'!CW5+'Base(2023)'!CW5*FatoresSGPB!$A$31,2)/$CU$3,4)</f>
        <v>2.5221</v>
      </c>
      <c r="DC5" s="79">
        <f>TRUNC(ROUND('Base(2023)'!CX5+'Base(2023)'!CX5*FatoresSGPB!$A$31,2)/$CU$3,4)</f>
        <v>2.5459000000000001</v>
      </c>
      <c r="DE5" s="43" t="str">
        <f t="shared" si="5"/>
        <v>BRONZE501 a 1.000</v>
      </c>
      <c r="DF5" s="44" t="s">
        <v>39</v>
      </c>
      <c r="DG5" s="46" t="s">
        <v>50</v>
      </c>
      <c r="DI5" s="79">
        <f>TRUNC(ROUND('Base(2023)'!DC5+'Base(2023)'!DC5*FatoresSGPB!$A$31,2)/$DH$3,4)</f>
        <v>1.1115999999999999</v>
      </c>
      <c r="DJ5" s="79">
        <f>TRUNC(ROUND('Base(2023)'!DD5+'Base(2023)'!DD5*FatoresSGPB!$A$31,2)/$DH$3,4)</f>
        <v>1.1353</v>
      </c>
      <c r="DK5" s="79">
        <f>TRUNC(ROUND('Base(2023)'!DE5+'Base(2023)'!DE5*FatoresSGPB!$A$31,2)/$DH$3,4)</f>
        <v>1.159</v>
      </c>
      <c r="DM5" s="43" t="str">
        <f t="shared" si="6"/>
        <v>BRONZEColeta Agendada7788-70 a 10</v>
      </c>
      <c r="DN5" s="43" t="s">
        <v>39</v>
      </c>
      <c r="DO5" s="70" t="s">
        <v>43</v>
      </c>
      <c r="DP5" s="25" t="s">
        <v>57</v>
      </c>
      <c r="DQ5" s="59" t="s">
        <v>45</v>
      </c>
      <c r="DR5" s="22">
        <v>12.69</v>
      </c>
      <c r="DS5" s="60"/>
      <c r="DT5" s="64" t="s">
        <v>58</v>
      </c>
      <c r="DU5" s="66" t="s">
        <v>59</v>
      </c>
      <c r="DV5" s="22" t="s">
        <v>60</v>
      </c>
      <c r="DW5" s="60"/>
      <c r="DX5" s="60" t="str">
        <f t="shared" si="7"/>
        <v>BRONZE501 a 1.000</v>
      </c>
      <c r="DY5" s="44" t="s">
        <v>39</v>
      </c>
      <c r="DZ5" s="44" t="s">
        <v>50</v>
      </c>
      <c r="EA5" s="45">
        <f>ROUND('Base(2023)'!DU5+'Base(2023)'!DU5*FatoresSGPB!$A$31,2)</f>
        <v>13.43</v>
      </c>
      <c r="EB5" s="45">
        <f>ROUND('Base(2023)'!DV5+'Base(2023)'!DV5*FatoresSGPB!$A$31,2)</f>
        <v>13.71</v>
      </c>
      <c r="EC5" s="45">
        <f>ROUND('Base(2023)'!DW5+'Base(2023)'!DW5*FatoresSGPB!$A$31,2)</f>
        <v>14</v>
      </c>
      <c r="ED5" s="45">
        <f>ROUND('Base(2023)'!DX5+'Base(2023)'!DX5*FatoresSGPB!$A$31,2)</f>
        <v>14.29</v>
      </c>
      <c r="EE5" s="45">
        <f>ROUND('Base(2023)'!DY5+'Base(2023)'!DY5*FatoresSGPB!$A$31,2)</f>
        <v>24.67</v>
      </c>
      <c r="EF5" s="45">
        <f>ROUND('Base(2023)'!DZ5+'Base(2023)'!DZ5*FatoresSGPB!$A$31,2)</f>
        <v>24.92</v>
      </c>
      <c r="EG5" s="45">
        <f>ROUND('Base(2023)'!EA5+'Base(2023)'!EA5*FatoresSGPB!$A$31,2)</f>
        <v>25.17</v>
      </c>
      <c r="EH5" s="45">
        <f>ROUND('Base(2023)'!EB5+'Base(2023)'!EB5*FatoresSGPB!$A$31,2)</f>
        <v>25.44</v>
      </c>
      <c r="EI5" s="45">
        <f>ROUND('Base(2023)'!EC5+'Base(2023)'!EC5*FatoresSGPB!$A$31,2)</f>
        <v>35.14</v>
      </c>
      <c r="EJ5" s="45">
        <f>ROUND('Base(2023)'!ED5+'Base(2023)'!ED5*FatoresSGPB!$A$31,2)</f>
        <v>49.17</v>
      </c>
      <c r="EK5" s="45">
        <f>ROUND('Base(2023)'!EE5+'Base(2023)'!EE5*FatoresSGPB!$A$31,2)</f>
        <v>63.23</v>
      </c>
      <c r="EL5" s="45">
        <f>ROUND('Base(2023)'!EF5+'Base(2023)'!EF5*FatoresSGPB!$A$31,2)</f>
        <v>73.77</v>
      </c>
      <c r="EM5" s="45">
        <f>ROUND('Base(2023)'!EG5+'Base(2023)'!EG5*FatoresSGPB!$A$31,2)</f>
        <v>54.09</v>
      </c>
      <c r="EN5" s="45">
        <f>ROUND('Base(2023)'!EH5+'Base(2023)'!EH5*FatoresSGPB!$A$31,2)</f>
        <v>69.400000000000006</v>
      </c>
      <c r="EO5" s="45">
        <f>ROUND('Base(2023)'!EI5+'Base(2023)'!EI5*FatoresSGPB!$A$31,2)</f>
        <v>84.08</v>
      </c>
      <c r="EP5" s="45">
        <f>ROUND('Base(2023)'!EJ5+'Base(2023)'!EJ5*FatoresSGPB!$A$31,2)</f>
        <v>96.51</v>
      </c>
      <c r="ER5" s="43" t="str">
        <f t="shared" si="8"/>
        <v>BRONZE1.001 a 2.000</v>
      </c>
      <c r="ES5" s="44" t="s">
        <v>39</v>
      </c>
      <c r="ET5" s="44" t="s">
        <v>55</v>
      </c>
      <c r="EU5" s="45">
        <f>ROUND('Base(2023)'!EO5+'Base(2023)'!EO5*FatoresSGPB!$A$31,2)</f>
        <v>18.89</v>
      </c>
      <c r="EV5" s="45">
        <f>ROUND('Base(2023)'!EP5+'Base(2023)'!EP5*FatoresSGPB!$A$31,2)</f>
        <v>19.7</v>
      </c>
      <c r="EW5" s="45">
        <f>ROUND('Base(2023)'!EQ5+'Base(2023)'!EQ5*FatoresSGPB!$A$31,2)</f>
        <v>19.88</v>
      </c>
      <c r="EX5" s="45">
        <f>ROUND('Base(2023)'!ER5+'Base(2023)'!ER5*FatoresSGPB!$A$31,2)</f>
        <v>20.09</v>
      </c>
      <c r="EY5" s="45">
        <f>ROUND('Base(2023)'!ES5+'Base(2023)'!ES5*FatoresSGPB!$A$31,2)</f>
        <v>23.46</v>
      </c>
      <c r="EZ5" s="45">
        <f>ROUND('Base(2023)'!ET5+'Base(2023)'!ET5*FatoresSGPB!$A$31,2)</f>
        <v>26.26</v>
      </c>
      <c r="FA5" s="45">
        <f>ROUND('Base(2023)'!EU5+'Base(2023)'!EU5*FatoresSGPB!$A$31,2)</f>
        <v>29.31</v>
      </c>
      <c r="FB5" s="45">
        <f>ROUND('Base(2023)'!EV5+'Base(2023)'!EV5*FatoresSGPB!$A$31,2)</f>
        <v>35.17</v>
      </c>
      <c r="FC5" s="45">
        <f>ROUND('Base(2023)'!EW5+'Base(2023)'!EW5*FatoresSGPB!$A$31,2)</f>
        <v>29.98</v>
      </c>
      <c r="FD5" s="45">
        <f>ROUND('Base(2023)'!EX5+'Base(2023)'!EX5*FatoresSGPB!$A$31,2)</f>
        <v>35.409999999999997</v>
      </c>
      <c r="FE5" s="45">
        <f>ROUND('Base(2023)'!EY5+'Base(2023)'!EY5*FatoresSGPB!$A$31,2)</f>
        <v>55.46</v>
      </c>
      <c r="FF5" s="45">
        <f>ROUND('Base(2023)'!EZ5+'Base(2023)'!EZ5*FatoresSGPB!$A$31,2)</f>
        <v>74.42</v>
      </c>
    </row>
    <row r="6" spans="1:162" ht="15" x14ac:dyDescent="0.25">
      <c r="A6" s="42" t="s">
        <v>61</v>
      </c>
      <c r="B6" s="43" t="s">
        <v>10</v>
      </c>
      <c r="D6" s="43" t="str">
        <f t="shared" si="0"/>
        <v>BRONZE1.001 a 2.000</v>
      </c>
      <c r="E6" s="44" t="s">
        <v>39</v>
      </c>
      <c r="F6" s="44" t="s">
        <v>55</v>
      </c>
      <c r="H6" s="79">
        <f>TRUNC(ROUND('Base(2023)'!G6+'Base(2023)'!G6*FatoresSGPB!$A$31,2)/$G$3,4)</f>
        <v>1.5066999999999999</v>
      </c>
      <c r="I6" s="79">
        <f>TRUNC(ROUND('Base(2023)'!H6+'Base(2023)'!H6*FatoresSGPB!$A$31,2)/$G$3,4)</f>
        <v>1.5388999999999999</v>
      </c>
      <c r="J6" s="79">
        <f>TRUNC(ROUND('Base(2023)'!I6+'Base(2023)'!I6*FatoresSGPB!$A$31,2)/$G$3,4)</f>
        <v>1.5729</v>
      </c>
      <c r="K6" s="79">
        <f>TRUNC(ROUND('Base(2023)'!J6+'Base(2023)'!J6*FatoresSGPB!$A$31,2)/$G$3,4)</f>
        <v>1.6033999999999999</v>
      </c>
      <c r="L6" s="79">
        <f>TRUNC(ROUND('Base(2023)'!K6+'Base(2023)'!K6*FatoresSGPB!$A$31,2)/$G$3,4)</f>
        <v>2.4350000000000001</v>
      </c>
      <c r="M6" s="79">
        <f>TRUNC(ROUND('Base(2023)'!L6+'Base(2023)'!L6*FatoresSGPB!$A$31,2)/$G$3,4)</f>
        <v>2.4601000000000002</v>
      </c>
      <c r="N6" s="79">
        <f>TRUNC(ROUND('Base(2023)'!M6+'Base(2023)'!M6*FatoresSGPB!$A$31,2)/$G$3,4)</f>
        <v>2.4861</v>
      </c>
      <c r="O6" s="79">
        <f>TRUNC(ROUND('Base(2023)'!N6+'Base(2023)'!N6*FatoresSGPB!$A$31,2)/$G$3,4)</f>
        <v>2.5110999999999999</v>
      </c>
      <c r="P6" s="79">
        <f>TRUNC(ROUND('Base(2023)'!O6+'Base(2023)'!O6*FatoresSGPB!$A$31,2)/$G$3,4)</f>
        <v>3.7905000000000002</v>
      </c>
      <c r="Q6" s="79">
        <f>TRUNC(ROUND('Base(2023)'!P6+'Base(2023)'!P6*FatoresSGPB!$A$31,2)/$G$3,4)</f>
        <v>5.3097000000000003</v>
      </c>
      <c r="R6" s="79">
        <f>TRUNC(ROUND('Base(2023)'!Q6+'Base(2023)'!Q6*FatoresSGPB!$A$31,2)/$G$3,4)</f>
        <v>6.8262999999999998</v>
      </c>
      <c r="S6" s="79">
        <f>TRUNC(ROUND('Base(2023)'!R6+'Base(2023)'!R6*FatoresSGPB!$A$31,2)/$G$3,4)</f>
        <v>7.9622999999999999</v>
      </c>
      <c r="T6" s="79">
        <f>TRUNC(ROUND('Base(2023)'!S6+'Base(2023)'!S6*FatoresSGPB!$A$31,2)/$G$3,4)</f>
        <v>5.0858999999999996</v>
      </c>
      <c r="U6" s="79">
        <f>TRUNC(ROUND('Base(2023)'!T6+'Base(2023)'!T6*FatoresSGPB!$A$31,2)/$G$3,4)</f>
        <v>6.4546999999999999</v>
      </c>
      <c r="V6" s="79">
        <f>TRUNC(ROUND('Base(2023)'!U6+'Base(2023)'!U6*FatoresSGPB!$A$31,2)/$G$3,4)</f>
        <v>7.7770000000000001</v>
      </c>
      <c r="W6" s="79">
        <f>TRUNC(ROUND('Base(2023)'!V6+'Base(2023)'!V6*FatoresSGPB!$A$31,2)/$G$3,4)</f>
        <v>8.8745999999999992</v>
      </c>
      <c r="X6" s="79">
        <f>TRUNC(ROUND('Base(2023)'!W6+'Base(2023)'!W6*FatoresSGPB!$A$31,2)/$G$3,4)</f>
        <v>6.0545999999999998</v>
      </c>
      <c r="Y6" s="79">
        <f>TRUNC(ROUND('Base(2023)'!X6+'Base(2023)'!X6*FatoresSGPB!$A$31,2)/$G$3,4)</f>
        <v>7.6848000000000001</v>
      </c>
      <c r="Z6" s="79">
        <f>TRUNC(ROUND('Base(2023)'!Y6+'Base(2023)'!Y6*FatoresSGPB!$A$31,2)/$G$3,4)</f>
        <v>9.2577999999999996</v>
      </c>
      <c r="AA6" s="79">
        <f>TRUNC(ROUND('Base(2023)'!Z6+'Base(2023)'!Z6*FatoresSGPB!$A$31,2)/$G$3,4)</f>
        <v>10.5649</v>
      </c>
      <c r="AC6" s="43" t="str">
        <f t="shared" si="1"/>
        <v>BRONZE2.001 a 3.000</v>
      </c>
      <c r="AD6" s="44" t="s">
        <v>39</v>
      </c>
      <c r="AE6" s="44" t="s">
        <v>62</v>
      </c>
      <c r="AG6" s="79">
        <f>TRUNC(ROUND('Base(2023)'!AE6+'Base(2023)'!AE6*FatoresSGPB!$A$31,2)/$AF$3,4)</f>
        <v>1.3495999999999999</v>
      </c>
      <c r="AH6" s="79">
        <f>TRUNC(ROUND('Base(2023)'!AF6+'Base(2023)'!AF6*FatoresSGPB!$A$31,2)/$AF$3,4)</f>
        <v>1.4064000000000001</v>
      </c>
      <c r="AI6" s="79">
        <f>TRUNC(ROUND('Base(2023)'!AG6+'Base(2023)'!AG6*FatoresSGPB!$A$31,2)/$AF$3,4)</f>
        <v>1.4208000000000001</v>
      </c>
      <c r="AJ6" s="79">
        <f>TRUNC(ROUND('Base(2023)'!AH6+'Base(2023)'!AH6*FatoresSGPB!$A$31,2)/$AF$3,4)</f>
        <v>1.4357</v>
      </c>
      <c r="AK6" s="79">
        <f>TRUNC(ROUND('Base(2023)'!AI6+'Base(2023)'!AI6*FatoresSGPB!$A$31,2)/$AF$3,4)</f>
        <v>1.6754</v>
      </c>
      <c r="AL6" s="79">
        <f>TRUNC(ROUND('Base(2023)'!AJ6+'Base(2023)'!AJ6*FatoresSGPB!$A$31,2)/$AF$3,4)</f>
        <v>1.8762000000000001</v>
      </c>
      <c r="AM6" s="79">
        <f>TRUNC(ROUND('Base(2023)'!AK6+'Base(2023)'!AK6*FatoresSGPB!$A$31,2)/$AF$3,4)</f>
        <v>2.0943999999999998</v>
      </c>
      <c r="AN6" s="79">
        <f>TRUNC(ROUND('Base(2023)'!AL6+'Base(2023)'!AL6*FatoresSGPB!$A$31,2)/$AF$3,4)</f>
        <v>2.5127999999999999</v>
      </c>
      <c r="AO6" s="79">
        <f>TRUNC(ROUND('Base(2023)'!AM6+'Base(2023)'!AM6*FatoresSGPB!$A$31,2)/$AF$3,4)</f>
        <v>1.7764</v>
      </c>
      <c r="AP6" s="79">
        <f>TRUNC(ROUND('Base(2023)'!AN6+'Base(2023)'!AN6*FatoresSGPB!$A$31,2)/$AF$3,4)</f>
        <v>2.0842000000000001</v>
      </c>
      <c r="AQ6" s="79">
        <f>TRUNC(ROUND('Base(2023)'!AO6+'Base(2023)'!AO6*FatoresSGPB!$A$31,2)/$AF$3,4)</f>
        <v>3.1452</v>
      </c>
      <c r="AR6" s="79">
        <f>TRUNC(ROUND('Base(2023)'!AP6+'Base(2023)'!AP6*FatoresSGPB!$A$31,2)/$AF$3,4)</f>
        <v>4.1780999999999997</v>
      </c>
      <c r="AS6" s="79">
        <f>TRUNC(ROUND('Base(2023)'!AQ6+'Base(2023)'!AQ6*FatoresSGPB!$A$31,2)/$AF$3,4)</f>
        <v>2.0663</v>
      </c>
      <c r="AT6" s="79">
        <f>TRUNC(ROUND('Base(2023)'!AR6+'Base(2023)'!AR6*FatoresSGPB!$A$31,2)/$AF$3,4)</f>
        <v>2.4237000000000002</v>
      </c>
      <c r="AU6" s="79">
        <f>TRUNC(ROUND('Base(2023)'!AS6+'Base(2023)'!AS6*FatoresSGPB!$A$31,2)/$AF$3,4)</f>
        <v>3.6575000000000002</v>
      </c>
      <c r="AV6" s="79">
        <f>TRUNC(ROUND('Base(2023)'!AT6+'Base(2023)'!AT6*FatoresSGPB!$A$31,2)/$AF$3,4)</f>
        <v>4.8582999999999998</v>
      </c>
      <c r="AX6" s="43" t="str">
        <f t="shared" si="2"/>
        <v>PLATINUM0 a 300</v>
      </c>
      <c r="AY6" s="44" t="s">
        <v>61</v>
      </c>
      <c r="AZ6" t="s">
        <v>40</v>
      </c>
      <c r="BB6" s="79">
        <f>TRUNC(ROUND('Base(2023)'!AY6+'Base(2023)'!AY6*FatoresSGPB!$A$31,2)/$BA$3,4)</f>
        <v>0.95050000000000001</v>
      </c>
      <c r="BC6" s="79">
        <f>TRUNC(ROUND('Base(2023)'!AZ6+'Base(2023)'!AZ6*FatoresSGPB!$A$31,2)/$BA$3,4)</f>
        <v>0.99109999999999998</v>
      </c>
      <c r="BD6" s="79">
        <f>TRUNC(ROUND('Base(2023)'!BA6+'Base(2023)'!BA6*FatoresSGPB!$A$31,2)/$BA$3,4)</f>
        <v>1</v>
      </c>
      <c r="BE6" s="79">
        <f>TRUNC(ROUND('Base(2023)'!BB6+'Base(2023)'!BB6*FatoresSGPB!$A$31,2)/$BA$3,4)</f>
        <v>1.0105999999999999</v>
      </c>
      <c r="BF6" s="79">
        <f>TRUNC(ROUND('Base(2023)'!BC6+'Base(2023)'!BC6*FatoresSGPB!$A$31,2)/$BA$3,4)</f>
        <v>1.1315999999999999</v>
      </c>
      <c r="BG6" s="79">
        <f>TRUNC(ROUND('Base(2023)'!BD6+'Base(2023)'!BD6*FatoresSGPB!$A$31,2)/$BA$3,4)</f>
        <v>1.2659</v>
      </c>
      <c r="BH6" s="79">
        <f>TRUNC(ROUND('Base(2023)'!BE6+'Base(2023)'!BE6*FatoresSGPB!$A$31,2)/$BA$3,4)</f>
        <v>1.4142999999999999</v>
      </c>
      <c r="BI6" s="79">
        <f>TRUNC(ROUND('Base(2023)'!BF6+'Base(2023)'!BF6*FatoresSGPB!$A$31,2)/$BA$3,4)</f>
        <v>1.6960999999999999</v>
      </c>
      <c r="BJ6" s="79">
        <f>TRUNC(ROUND('Base(2023)'!BG6+'Base(2023)'!BG6*FatoresSGPB!$A$31,2)/$BA$3,4)</f>
        <v>1.1775</v>
      </c>
      <c r="BK6" s="79">
        <f>TRUNC(ROUND('Base(2023)'!BH6+'Base(2023)'!BH6*FatoresSGPB!$A$31,2)/$BA$3,4)</f>
        <v>1.3180000000000001</v>
      </c>
      <c r="BL6" s="79">
        <f>TRUNC(ROUND('Base(2023)'!BI6+'Base(2023)'!BI6*FatoresSGPB!$A$31,2)/$BA$3,4)</f>
        <v>1.5203</v>
      </c>
      <c r="BM6" s="79">
        <f>TRUNC(ROUND('Base(2023)'!BJ6+'Base(2023)'!BJ6*FatoresSGPB!$A$31,2)/$BA$3,4)</f>
        <v>1.7641</v>
      </c>
      <c r="BN6" s="79">
        <f>TRUNC(ROUND('Base(2023)'!BK6+'Base(2023)'!BK6*FatoresSGPB!$A$31,2)/$BA$3,4)</f>
        <v>1.3083</v>
      </c>
      <c r="BO6" s="79">
        <f>TRUNC(ROUND('Base(2023)'!BL6+'Base(2023)'!BL6*FatoresSGPB!$A$31,2)/$BA$3,4)</f>
        <v>1.5326</v>
      </c>
      <c r="BP6" s="79">
        <f>TRUNC(ROUND('Base(2023)'!BM6+'Base(2023)'!BM6*FatoresSGPB!$A$31,2)/$BA$3,4)</f>
        <v>1.7676000000000001</v>
      </c>
      <c r="BQ6" s="79">
        <f>TRUNC(ROUND('Base(2023)'!BN6+'Base(2023)'!BN6*FatoresSGPB!$A$31,2)/$BA$3,4)</f>
        <v>2.0512000000000001</v>
      </c>
      <c r="BS6" s="43" t="str">
        <f t="shared" si="3"/>
        <v>BRONZE1.001 a 2.000</v>
      </c>
      <c r="BT6" s="44" t="s">
        <v>39</v>
      </c>
      <c r="BU6" s="44" t="s">
        <v>55</v>
      </c>
      <c r="BW6" s="79">
        <f>TRUNC(ROUND('Base(2023)'!BS6+'Base(2023)'!BS6*FatoresSGPB!$A$31,2)/$BV$3,4)</f>
        <v>1.1850000000000001</v>
      </c>
      <c r="BX6" s="79">
        <f>TRUNC(ROUND('Base(2023)'!BT6+'Base(2023)'!BT6*FatoresSGPB!$A$31,2)/$BV$3,4)</f>
        <v>1.2104999999999999</v>
      </c>
      <c r="BY6" s="79">
        <f>TRUNC(ROUND('Base(2023)'!BU6+'Base(2023)'!BU6*FatoresSGPB!$A$31,2)/$BV$3,4)</f>
        <v>1.2354000000000001</v>
      </c>
      <c r="BZ6" s="79">
        <f>TRUNC(ROUND('Base(2023)'!BV6+'Base(2023)'!BV6*FatoresSGPB!$A$31,2)/$BV$3,4)</f>
        <v>1.2608999999999999</v>
      </c>
      <c r="CA6" s="79">
        <f>TRUNC(ROUND('Base(2023)'!BW6+'Base(2023)'!BW6*FatoresSGPB!$A$31,2)/$BV$3,4)</f>
        <v>1.3623000000000001</v>
      </c>
      <c r="CB6" s="79">
        <f>TRUNC(ROUND('Base(2023)'!BX6+'Base(2023)'!BX6*FatoresSGPB!$A$31,2)/$BV$3,4)</f>
        <v>1.3769</v>
      </c>
      <c r="CC6" s="79">
        <f>TRUNC(ROUND('Base(2023)'!BY6+'Base(2023)'!BY6*FatoresSGPB!$A$31,2)/$BV$3,4)</f>
        <v>1.3909</v>
      </c>
      <c r="CD6" s="79">
        <f>TRUNC(ROUND('Base(2023)'!BZ6+'Base(2023)'!BZ6*FatoresSGPB!$A$31,2)/$BV$3,4)</f>
        <v>1.4046000000000001</v>
      </c>
      <c r="CE6" s="79">
        <f>TRUNC(ROUND('Base(2023)'!CA6+'Base(2023)'!CA6*FatoresSGPB!$A$31,2)/$BV$3,4)</f>
        <v>2.1996000000000002</v>
      </c>
      <c r="CF6" s="79">
        <f>TRUNC(ROUND('Base(2023)'!CB6+'Base(2023)'!CB6*FatoresSGPB!$A$31,2)/$BV$3,4)</f>
        <v>3.3321000000000001</v>
      </c>
      <c r="CG6" s="79">
        <f>TRUNC(ROUND('Base(2023)'!CC6+'Base(2023)'!CC6*FatoresSGPB!$A$31,2)/$BV$3,4)</f>
        <v>4.0646000000000004</v>
      </c>
      <c r="CH6" s="79">
        <f>TRUNC(ROUND('Base(2023)'!CD6+'Base(2023)'!CD6*FatoresSGPB!$A$31,2)/$BV$3,4)</f>
        <v>4.7975000000000003</v>
      </c>
      <c r="CI6" s="79">
        <f>TRUNC(ROUND('Base(2023)'!CE6+'Base(2023)'!CE6*FatoresSGPB!$A$31,2)/$BV$3,4)</f>
        <v>2.6814</v>
      </c>
      <c r="CJ6" s="79">
        <f>TRUNC(ROUND('Base(2023)'!CF6+'Base(2023)'!CF6*FatoresSGPB!$A$31,2)/$BV$3,4)</f>
        <v>3.6164000000000001</v>
      </c>
      <c r="CK6" s="79">
        <f>TRUNC(ROUND('Base(2023)'!CG6+'Base(2023)'!CG6*FatoresSGPB!$A$31,2)/$BV$3,4)</f>
        <v>4.2304000000000004</v>
      </c>
      <c r="CL6" s="79">
        <f>TRUNC(ROUND('Base(2023)'!CH6+'Base(2023)'!CH6*FatoresSGPB!$A$31,2)/$BV$3,4)</f>
        <v>4.8441000000000001</v>
      </c>
      <c r="CM6" s="79">
        <f>TRUNC(ROUND('Base(2023)'!CI6+'Base(2023)'!CI6*FatoresSGPB!$A$31,2)/$BV$3,4)</f>
        <v>3.1919</v>
      </c>
      <c r="CN6" s="79">
        <f>TRUNC(ROUND('Base(2023)'!CJ6+'Base(2023)'!CJ6*FatoresSGPB!$A$31,2)/$BV$3,4)</f>
        <v>4.3051000000000004</v>
      </c>
      <c r="CO6" s="79">
        <f>TRUNC(ROUND('Base(2023)'!CK6+'Base(2023)'!CK6*FatoresSGPB!$A$31,2)/$BV$3,4)</f>
        <v>5.0359999999999996</v>
      </c>
      <c r="CP6" s="79">
        <f>TRUNC(ROUND('Base(2023)'!CL6+'Base(2023)'!CL6*FatoresSGPB!$A$31,2)/$BV$3,4)</f>
        <v>5.7667000000000002</v>
      </c>
      <c r="CR6" s="43" t="str">
        <f t="shared" si="4"/>
        <v>BRONZEKg Adicional</v>
      </c>
      <c r="CS6" s="44" t="s">
        <v>39</v>
      </c>
      <c r="CT6" s="46" t="s">
        <v>63</v>
      </c>
      <c r="CV6" s="79">
        <f>TRUNC(ROUND('Base(2023)'!CQ6+'Base(2023)'!CQ6*FatoresSGPB!$A$31,2)/$CU$3,4)</f>
        <v>0.18809999999999999</v>
      </c>
      <c r="CW6" s="79">
        <f>TRUNC(ROUND('Base(2023)'!CR6+'Base(2023)'!CR6*FatoresSGPB!$A$31,2)/$CU$3,4)</f>
        <v>0.19409999999999999</v>
      </c>
      <c r="CX6" s="79">
        <f>TRUNC(ROUND('Base(2023)'!CS6+'Base(2023)'!CS6*FatoresSGPB!$A$31,2)/$CU$3,4)</f>
        <v>0.1968</v>
      </c>
      <c r="CY6" s="79">
        <f>TRUNC(ROUND('Base(2023)'!CT6+'Base(2023)'!CT6*FatoresSGPB!$A$31,2)/$CU$3,4)</f>
        <v>0.19989999999999999</v>
      </c>
      <c r="CZ6" s="79">
        <f>TRUNC(ROUND('Base(2023)'!CU6+'Base(2023)'!CU6*FatoresSGPB!$A$31,2)/$CU$3,4)</f>
        <v>0.25069999999999998</v>
      </c>
      <c r="DA6" s="79">
        <f>TRUNC(ROUND('Base(2023)'!CV6+'Base(2023)'!CV6*FatoresSGPB!$A$31,2)/$CU$3,4)</f>
        <v>0.25380000000000003</v>
      </c>
      <c r="DB6" s="79">
        <f>TRUNC(ROUND('Base(2023)'!CW6+'Base(2023)'!CW6*FatoresSGPB!$A$31,2)/$CU$3,4)</f>
        <v>0.25640000000000002</v>
      </c>
      <c r="DC6" s="79">
        <f>TRUNC(ROUND('Base(2023)'!CX6+'Base(2023)'!CX6*FatoresSGPB!$A$31,2)/$CU$3,4)</f>
        <v>0.25640000000000002</v>
      </c>
      <c r="DE6" s="43" t="str">
        <f t="shared" si="5"/>
        <v>BRONZE1.001 a 2.000</v>
      </c>
      <c r="DF6" s="44" t="s">
        <v>39</v>
      </c>
      <c r="DG6" s="46" t="s">
        <v>55</v>
      </c>
      <c r="DI6" s="79">
        <f>TRUNC(ROUND('Base(2023)'!DC6+'Base(2023)'!DC6*FatoresSGPB!$A$31,2)/$DH$3,4)</f>
        <v>1.2958000000000001</v>
      </c>
      <c r="DJ6" s="79">
        <f>TRUNC(ROUND('Base(2023)'!DD6+'Base(2023)'!DD6*FatoresSGPB!$A$31,2)/$DH$3,4)</f>
        <v>1.3218000000000001</v>
      </c>
      <c r="DK6" s="79">
        <f>TRUNC(ROUND('Base(2023)'!DE6+'Base(2023)'!DE6*FatoresSGPB!$A$31,2)/$DH$3,4)</f>
        <v>1.3501000000000001</v>
      </c>
      <c r="DM6" s="43" t="str">
        <f t="shared" si="6"/>
        <v>BRONZEColeta Programada4209-90 a 10</v>
      </c>
      <c r="DN6" s="43" t="s">
        <v>39</v>
      </c>
      <c r="DO6" s="71" t="s">
        <v>64</v>
      </c>
      <c r="DP6" s="68" t="s">
        <v>65</v>
      </c>
      <c r="DQ6" s="61" t="s">
        <v>45</v>
      </c>
      <c r="DR6" s="25">
        <v>10.58</v>
      </c>
      <c r="DS6" s="60"/>
      <c r="DT6" s="60"/>
      <c r="DU6" s="60"/>
      <c r="DV6" s="60"/>
      <c r="DW6" s="60"/>
      <c r="DX6" s="60" t="str">
        <f t="shared" si="7"/>
        <v>BRONZE1.001 a 2.000</v>
      </c>
      <c r="DY6" s="44" t="s">
        <v>39</v>
      </c>
      <c r="DZ6" s="44" t="s">
        <v>55</v>
      </c>
      <c r="EA6" s="45">
        <f>ROUND('Base(2023)'!DU6+'Base(2023)'!DU6*FatoresSGPB!$A$31,2)</f>
        <v>17.72</v>
      </c>
      <c r="EB6" s="45">
        <f>ROUND('Base(2023)'!DV6+'Base(2023)'!DV6*FatoresSGPB!$A$31,2)</f>
        <v>18.100000000000001</v>
      </c>
      <c r="EC6" s="45">
        <f>ROUND('Base(2023)'!DW6+'Base(2023)'!DW6*FatoresSGPB!$A$31,2)</f>
        <v>18.5</v>
      </c>
      <c r="ED6" s="45">
        <f>ROUND('Base(2023)'!DX6+'Base(2023)'!DX6*FatoresSGPB!$A$31,2)</f>
        <v>18.86</v>
      </c>
      <c r="EE6" s="45">
        <f>ROUND('Base(2023)'!DY6+'Base(2023)'!DY6*FatoresSGPB!$A$31,2)</f>
        <v>27.82</v>
      </c>
      <c r="EF6" s="45">
        <f>ROUND('Base(2023)'!DZ6+'Base(2023)'!DZ6*FatoresSGPB!$A$31,2)</f>
        <v>28.11</v>
      </c>
      <c r="EG6" s="45">
        <f>ROUND('Base(2023)'!EA6+'Base(2023)'!EA6*FatoresSGPB!$A$31,2)</f>
        <v>28.39</v>
      </c>
      <c r="EH6" s="45">
        <f>ROUND('Base(2023)'!EB6+'Base(2023)'!EB6*FatoresSGPB!$A$31,2)</f>
        <v>28.69</v>
      </c>
      <c r="EI6" s="45">
        <f>ROUND('Base(2023)'!EC6+'Base(2023)'!EC6*FatoresSGPB!$A$31,2)</f>
        <v>42.77</v>
      </c>
      <c r="EJ6" s="45">
        <f>ROUND('Base(2023)'!ED6+'Base(2023)'!ED6*FatoresSGPB!$A$31,2)</f>
        <v>59.39</v>
      </c>
      <c r="EK6" s="45">
        <f>ROUND('Base(2023)'!EE6+'Base(2023)'!EE6*FatoresSGPB!$A$31,2)</f>
        <v>76.36</v>
      </c>
      <c r="EL6" s="45">
        <f>ROUND('Base(2023)'!EF6+'Base(2023)'!EF6*FatoresSGPB!$A$31,2)</f>
        <v>89.17</v>
      </c>
      <c r="EM6" s="45">
        <f>ROUND('Base(2023)'!EG6+'Base(2023)'!EG6*FatoresSGPB!$A$31,2)</f>
        <v>68.16</v>
      </c>
      <c r="EN6" s="45">
        <f>ROUND('Base(2023)'!EH6+'Base(2023)'!EH6*FatoresSGPB!$A$31,2)</f>
        <v>86.01</v>
      </c>
      <c r="EO6" s="45">
        <f>ROUND('Base(2023)'!EI6+'Base(2023)'!EI6*FatoresSGPB!$A$31,2)</f>
        <v>103.56</v>
      </c>
      <c r="EP6" s="45">
        <f>ROUND('Base(2023)'!EJ6+'Base(2023)'!EJ6*FatoresSGPB!$A$31,2)</f>
        <v>118.28</v>
      </c>
      <c r="ER6" s="43" t="str">
        <f t="shared" si="8"/>
        <v>BRONZE2.001 a 3.000</v>
      </c>
      <c r="ES6" s="44" t="s">
        <v>39</v>
      </c>
      <c r="ET6" s="44" t="s">
        <v>62</v>
      </c>
      <c r="EU6" s="45">
        <f>ROUND('Base(2023)'!EO6+'Base(2023)'!EO6*FatoresSGPB!$A$31,2)</f>
        <v>22.8</v>
      </c>
      <c r="EV6" s="45">
        <f>ROUND('Base(2023)'!EP6+'Base(2023)'!EP6*FatoresSGPB!$A$31,2)</f>
        <v>23.76</v>
      </c>
      <c r="EW6" s="45">
        <f>ROUND('Base(2023)'!EQ6+'Base(2023)'!EQ6*FatoresSGPB!$A$31,2)</f>
        <v>24</v>
      </c>
      <c r="EX6" s="45">
        <f>ROUND('Base(2023)'!ER6+'Base(2023)'!ER6*FatoresSGPB!$A$31,2)</f>
        <v>24.25</v>
      </c>
      <c r="EY6" s="45">
        <f>ROUND('Base(2023)'!ES6+'Base(2023)'!ES6*FatoresSGPB!$A$31,2)</f>
        <v>28.35</v>
      </c>
      <c r="EZ6" s="45">
        <f>ROUND('Base(2023)'!ET6+'Base(2023)'!ET6*FatoresSGPB!$A$31,2)</f>
        <v>31.46</v>
      </c>
      <c r="FA6" s="45">
        <f>ROUND('Base(2023)'!EU6+'Base(2023)'!EU6*FatoresSGPB!$A$31,2)</f>
        <v>35.11</v>
      </c>
      <c r="FB6" s="45">
        <f>ROUND('Base(2023)'!EV6+'Base(2023)'!EV6*FatoresSGPB!$A$31,2)</f>
        <v>42.16</v>
      </c>
      <c r="FC6" s="45">
        <f>ROUND('Base(2023)'!EW6+'Base(2023)'!EW6*FatoresSGPB!$A$31,2)</f>
        <v>35.22</v>
      </c>
      <c r="FD6" s="45">
        <f>ROUND('Base(2023)'!EX6+'Base(2023)'!EX6*FatoresSGPB!$A$31,2)</f>
        <v>40.79</v>
      </c>
      <c r="FE6" s="45">
        <f>ROUND('Base(2023)'!EY6+'Base(2023)'!EY6*FatoresSGPB!$A$31,2)</f>
        <v>61.32</v>
      </c>
      <c r="FF6" s="45">
        <f>ROUND('Base(2023)'!EZ6+'Base(2023)'!EZ6*FatoresSGPB!$A$31,2)</f>
        <v>81.489999999999995</v>
      </c>
    </row>
    <row r="7" spans="1:162" ht="15" x14ac:dyDescent="0.25">
      <c r="A7" s="42" t="s">
        <v>66</v>
      </c>
      <c r="B7" s="43" t="s">
        <v>67</v>
      </c>
      <c r="D7" s="43" t="str">
        <f t="shared" si="0"/>
        <v>BRONZE2.001 a 3.000</v>
      </c>
      <c r="E7" s="44" t="s">
        <v>39</v>
      </c>
      <c r="F7" s="44" t="s">
        <v>62</v>
      </c>
      <c r="H7" s="79">
        <f>TRUNC(ROUND('Base(2023)'!G7+'Base(2023)'!G7*FatoresSGPB!$A$31,2)/$G$3,4)</f>
        <v>1.6812</v>
      </c>
      <c r="I7" s="79">
        <f>TRUNC(ROUND('Base(2023)'!H7+'Base(2023)'!H7*FatoresSGPB!$A$31,2)/$G$3,4)</f>
        <v>1.7170000000000001</v>
      </c>
      <c r="J7" s="79">
        <f>TRUNC(ROUND('Base(2023)'!I7+'Base(2023)'!I7*FatoresSGPB!$A$31,2)/$G$3,4)</f>
        <v>1.7538</v>
      </c>
      <c r="K7" s="79">
        <f>TRUNC(ROUND('Base(2023)'!J7+'Base(2023)'!J7*FatoresSGPB!$A$31,2)/$G$3,4)</f>
        <v>1.7887</v>
      </c>
      <c r="L7" s="79">
        <f>TRUNC(ROUND('Base(2023)'!K7+'Base(2023)'!K7*FatoresSGPB!$A$31,2)/$G$3,4)</f>
        <v>2.6615000000000002</v>
      </c>
      <c r="M7" s="79">
        <f>TRUNC(ROUND('Base(2023)'!L7+'Base(2023)'!L7*FatoresSGPB!$A$31,2)/$G$3,4)</f>
        <v>2.6884000000000001</v>
      </c>
      <c r="N7" s="79">
        <f>TRUNC(ROUND('Base(2023)'!M7+'Base(2023)'!M7*FatoresSGPB!$A$31,2)/$G$3,4)</f>
        <v>2.7170000000000001</v>
      </c>
      <c r="O7" s="79">
        <f>TRUNC(ROUND('Base(2023)'!N7+'Base(2023)'!N7*FatoresSGPB!$A$31,2)/$G$3,4)</f>
        <v>2.7429999999999999</v>
      </c>
      <c r="P7" s="79">
        <f>TRUNC(ROUND('Base(2023)'!O7+'Base(2023)'!O7*FatoresSGPB!$A$31,2)/$G$3,4)</f>
        <v>4.4252000000000002</v>
      </c>
      <c r="Q7" s="79">
        <f>TRUNC(ROUND('Base(2023)'!P7+'Base(2023)'!P7*FatoresSGPB!$A$31,2)/$G$3,4)</f>
        <v>5.9757999999999996</v>
      </c>
      <c r="R7" s="79">
        <f>TRUNC(ROUND('Base(2023)'!Q7+'Base(2023)'!Q7*FatoresSGPB!$A$31,2)/$G$3,4)</f>
        <v>8.4108999999999998</v>
      </c>
      <c r="S7" s="79">
        <f>TRUNC(ROUND('Base(2023)'!R7+'Base(2023)'!R7*FatoresSGPB!$A$31,2)/$G$3,4)</f>
        <v>10.1799</v>
      </c>
      <c r="T7" s="79">
        <f>TRUNC(ROUND('Base(2023)'!S7+'Base(2023)'!S7*FatoresSGPB!$A$31,2)/$G$3,4)</f>
        <v>6.0948000000000002</v>
      </c>
      <c r="U7" s="79">
        <f>TRUNC(ROUND('Base(2023)'!T7+'Base(2023)'!T7*FatoresSGPB!$A$31,2)/$G$3,4)</f>
        <v>7.4904999999999999</v>
      </c>
      <c r="V7" s="79">
        <f>TRUNC(ROUND('Base(2023)'!U7+'Base(2023)'!U7*FatoresSGPB!$A$31,2)/$G$3,4)</f>
        <v>9.5818999999999992</v>
      </c>
      <c r="W7" s="79">
        <f>TRUNC(ROUND('Base(2023)'!V7+'Base(2023)'!V7*FatoresSGPB!$A$31,2)/$G$3,4)</f>
        <v>11.2121</v>
      </c>
      <c r="X7" s="79">
        <f>TRUNC(ROUND('Base(2023)'!W7+'Base(2023)'!W7*FatoresSGPB!$A$31,2)/$G$3,4)</f>
        <v>7.2550999999999997</v>
      </c>
      <c r="Y7" s="79">
        <f>TRUNC(ROUND('Base(2023)'!X7+'Base(2023)'!X7*FatoresSGPB!$A$31,2)/$G$3,4)</f>
        <v>8.9167000000000005</v>
      </c>
      <c r="Z7" s="79">
        <f>TRUNC(ROUND('Base(2023)'!Y7+'Base(2023)'!Y7*FatoresSGPB!$A$31,2)/$G$3,4)</f>
        <v>11.407299999999999</v>
      </c>
      <c r="AA7" s="79">
        <f>TRUNC(ROUND('Base(2023)'!Z7+'Base(2023)'!Z7*FatoresSGPB!$A$31,2)/$G$3,4)</f>
        <v>13.3482</v>
      </c>
      <c r="AC7" s="43" t="str">
        <f t="shared" si="1"/>
        <v>BRONZE3.001 a 4.000</v>
      </c>
      <c r="AD7" s="44" t="s">
        <v>39</v>
      </c>
      <c r="AE7" s="44" t="s">
        <v>68</v>
      </c>
      <c r="AG7" s="79">
        <f>TRUNC(ROUND('Base(2023)'!AE7+'Base(2023)'!AE7*FatoresSGPB!$A$31,2)/$AF$3,4)</f>
        <v>1.4399</v>
      </c>
      <c r="AH7" s="79">
        <f>TRUNC(ROUND('Base(2023)'!AF7+'Base(2023)'!AF7*FatoresSGPB!$A$31,2)/$AF$3,4)</f>
        <v>1.5014000000000001</v>
      </c>
      <c r="AI7" s="79">
        <f>TRUNC(ROUND('Base(2023)'!AG7+'Base(2023)'!AG7*FatoresSGPB!$A$31,2)/$AF$3,4)</f>
        <v>1.5164</v>
      </c>
      <c r="AJ7" s="79">
        <f>TRUNC(ROUND('Base(2023)'!AH7+'Base(2023)'!AH7*FatoresSGPB!$A$31,2)/$AF$3,4)</f>
        <v>1.5319</v>
      </c>
      <c r="AK7" s="79">
        <f>TRUNC(ROUND('Base(2023)'!AI7+'Base(2023)'!AI7*FatoresSGPB!$A$31,2)/$AF$3,4)</f>
        <v>1.7889999999999999</v>
      </c>
      <c r="AL7" s="79">
        <f>TRUNC(ROUND('Base(2023)'!AJ7+'Base(2023)'!AJ7*FatoresSGPB!$A$31,2)/$AF$3,4)</f>
        <v>2.0041000000000002</v>
      </c>
      <c r="AM7" s="79">
        <f>TRUNC(ROUND('Base(2023)'!AK7+'Base(2023)'!AK7*FatoresSGPB!$A$31,2)/$AF$3,4)</f>
        <v>2.2366999999999999</v>
      </c>
      <c r="AN7" s="79">
        <f>TRUNC(ROUND('Base(2023)'!AL7+'Base(2023)'!AL7*FatoresSGPB!$A$31,2)/$AF$3,4)</f>
        <v>2.6838000000000002</v>
      </c>
      <c r="AO7" s="79">
        <f>TRUNC(ROUND('Base(2023)'!AM7+'Base(2023)'!AM7*FatoresSGPB!$A$31,2)/$AF$3,4)</f>
        <v>2.2778999999999998</v>
      </c>
      <c r="AP7" s="79">
        <f>TRUNC(ROUND('Base(2023)'!AN7+'Base(2023)'!AN7*FatoresSGPB!$A$31,2)/$AF$3,4)</f>
        <v>2.5977000000000001</v>
      </c>
      <c r="AQ7" s="79">
        <f>TRUNC(ROUND('Base(2023)'!AO7+'Base(2023)'!AO7*FatoresSGPB!$A$31,2)/$AF$3,4)</f>
        <v>3.6705999999999999</v>
      </c>
      <c r="AR7" s="79">
        <f>TRUNC(ROUND('Base(2023)'!AP7+'Base(2023)'!AP7*FatoresSGPB!$A$31,2)/$AF$3,4)</f>
        <v>4.7279999999999998</v>
      </c>
      <c r="AS7" s="79">
        <f>TRUNC(ROUND('Base(2023)'!AQ7+'Base(2023)'!AQ7*FatoresSGPB!$A$31,2)/$AF$3,4)</f>
        <v>2.6490999999999998</v>
      </c>
      <c r="AT7" s="79">
        <f>TRUNC(ROUND('Base(2023)'!AR7+'Base(2023)'!AR7*FatoresSGPB!$A$31,2)/$AF$3,4)</f>
        <v>3.0203000000000002</v>
      </c>
      <c r="AU7" s="79">
        <f>TRUNC(ROUND('Base(2023)'!AS7+'Base(2023)'!AS7*FatoresSGPB!$A$31,2)/$AF$3,4)</f>
        <v>4.2683</v>
      </c>
      <c r="AV7" s="79">
        <f>TRUNC(ROUND('Base(2023)'!AT7+'Base(2023)'!AT7*FatoresSGPB!$A$31,2)/$AF$3,4)</f>
        <v>5.4978999999999996</v>
      </c>
      <c r="AX7" s="43" t="str">
        <f t="shared" si="2"/>
        <v>DIAMANTE 10 a 300</v>
      </c>
      <c r="AY7" s="44" t="s">
        <v>66</v>
      </c>
      <c r="AZ7" t="s">
        <v>40</v>
      </c>
      <c r="BA7" s="45">
        <f>ROUND('Base(2023)'!AY7+'Base(2023)'!AY7*FatoresSGPB!$A$31,2)</f>
        <v>9.2200000000000006</v>
      </c>
      <c r="BB7" s="79">
        <f>TRUNC(ROUND('Base(2023)'!AY7+'Base(2023)'!AY7*FatoresSGPB!$A$31,2)/$BA$7,4)</f>
        <v>1</v>
      </c>
      <c r="BC7" s="79">
        <f>TRUNC(ROUND('Base(2023)'!AZ7+'Base(2023)'!AZ7*FatoresSGPB!$A$31,2)/$BA$7,4)</f>
        <v>1.0422</v>
      </c>
      <c r="BD7" s="79">
        <f>TRUNC(ROUND('Base(2023)'!BA7+'Base(2023)'!BA7*FatoresSGPB!$A$31,2)/$BA$7,4)</f>
        <v>1.0530999999999999</v>
      </c>
      <c r="BE7" s="79">
        <f>TRUNC(ROUND('Base(2023)'!BB7+'Base(2023)'!BB7*FatoresSGPB!$A$31,2)/$BA$7,4)</f>
        <v>1.0629</v>
      </c>
      <c r="BF7" s="79">
        <f>TRUNC(ROUND('Base(2023)'!BC7+'Base(2023)'!BC7*FatoresSGPB!$A$31,2)/$BA$7,4)</f>
        <v>1.1919</v>
      </c>
      <c r="BG7" s="79">
        <f>TRUNC(ROUND('Base(2023)'!BD7+'Base(2023)'!BD7*FatoresSGPB!$A$31,2)/$BA$7,4)</f>
        <v>1.3340000000000001</v>
      </c>
      <c r="BH7" s="79">
        <f>TRUNC(ROUND('Base(2023)'!BE7+'Base(2023)'!BE7*FatoresSGPB!$A$31,2)/$BA$7,4)</f>
        <v>1.4902</v>
      </c>
      <c r="BI7" s="79">
        <f>TRUNC(ROUND('Base(2023)'!BF7+'Base(2023)'!BF7*FatoresSGPB!$A$31,2)/$BA$7,4)</f>
        <v>1.7874000000000001</v>
      </c>
      <c r="BJ7" s="79">
        <f>TRUNC(ROUND('Base(2023)'!BG7+'Base(2023)'!BG7*FatoresSGPB!$A$31,2)/$BA$7,4)</f>
        <v>1.2201</v>
      </c>
      <c r="BK7" s="79">
        <f>TRUNC(ROUND('Base(2023)'!BH7+'Base(2023)'!BH7*FatoresSGPB!$A$31,2)/$BA$7,4)</f>
        <v>1.4402999999999999</v>
      </c>
      <c r="BL7" s="79">
        <f>TRUNC(ROUND('Base(2023)'!BI7+'Base(2023)'!BI7*FatoresSGPB!$A$31,2)/$BA$7,4)</f>
        <v>1.6713</v>
      </c>
      <c r="BM7" s="79">
        <f>TRUNC(ROUND('Base(2023)'!BJ7+'Base(2023)'!BJ7*FatoresSGPB!$A$31,2)/$BA$7,4)</f>
        <v>1.9283999999999999</v>
      </c>
      <c r="BN7" s="79">
        <f>TRUNC(ROUND('Base(2023)'!BK7+'Base(2023)'!BK7*FatoresSGPB!$A$31,2)/$BA$7,4)</f>
        <v>1.4186000000000001</v>
      </c>
      <c r="BO7" s="79">
        <f>TRUNC(ROUND('Base(2023)'!BL7+'Base(2023)'!BL7*FatoresSGPB!$A$31,2)/$BA$7,4)</f>
        <v>1.6746000000000001</v>
      </c>
      <c r="BP7" s="79">
        <f>TRUNC(ROUND('Base(2023)'!BM7+'Base(2023)'!BM7*FatoresSGPB!$A$31,2)/$BA$7,4)</f>
        <v>1.9436</v>
      </c>
      <c r="BQ7" s="79">
        <f>TRUNC(ROUND('Base(2023)'!BN7+'Base(2023)'!BN7*FatoresSGPB!$A$31,2)/$BA$7,4)</f>
        <v>2.2406999999999999</v>
      </c>
      <c r="BS7" s="43" t="str">
        <f t="shared" si="3"/>
        <v>BRONZE2.001 a 3.000</v>
      </c>
      <c r="BT7" s="44" t="s">
        <v>39</v>
      </c>
      <c r="BU7" s="44" t="s">
        <v>62</v>
      </c>
      <c r="BW7" s="79">
        <f>TRUNC(ROUND('Base(2023)'!BS7+'Base(2023)'!BS7*FatoresSGPB!$A$31,2)/$BV$3,4)</f>
        <v>1.306</v>
      </c>
      <c r="BX7" s="79">
        <f>TRUNC(ROUND('Base(2023)'!BT7+'Base(2023)'!BT7*FatoresSGPB!$A$31,2)/$BV$3,4)</f>
        <v>1.3340000000000001</v>
      </c>
      <c r="BY7" s="79">
        <f>TRUNC(ROUND('Base(2023)'!BU7+'Base(2023)'!BU7*FatoresSGPB!$A$31,2)/$BV$3,4)</f>
        <v>1.3616999999999999</v>
      </c>
      <c r="BZ7" s="79">
        <f>TRUNC(ROUND('Base(2023)'!BV7+'Base(2023)'!BV7*FatoresSGPB!$A$31,2)/$BV$3,4)</f>
        <v>1.3894</v>
      </c>
      <c r="CA7" s="79">
        <f>TRUNC(ROUND('Base(2023)'!BW7+'Base(2023)'!BW7*FatoresSGPB!$A$31,2)/$BV$3,4)</f>
        <v>1.4985999999999999</v>
      </c>
      <c r="CB7" s="79">
        <f>TRUNC(ROUND('Base(2023)'!BX7+'Base(2023)'!BX7*FatoresSGPB!$A$31,2)/$BV$3,4)</f>
        <v>1.5138</v>
      </c>
      <c r="CC7" s="79">
        <f>TRUNC(ROUND('Base(2023)'!BY7+'Base(2023)'!BY7*FatoresSGPB!$A$31,2)/$BV$3,4)</f>
        <v>1.5293000000000001</v>
      </c>
      <c r="CD7" s="79">
        <f>TRUNC(ROUND('Base(2023)'!BZ7+'Base(2023)'!BZ7*FatoresSGPB!$A$31,2)/$BV$3,4)</f>
        <v>1.5446</v>
      </c>
      <c r="CE7" s="79">
        <f>TRUNC(ROUND('Base(2023)'!CA7+'Base(2023)'!CA7*FatoresSGPB!$A$31,2)/$BV$3,4)</f>
        <v>2.5859999999999999</v>
      </c>
      <c r="CF7" s="79">
        <f>TRUNC(ROUND('Base(2023)'!CB7+'Base(2023)'!CB7*FatoresSGPB!$A$31,2)/$BV$3,4)</f>
        <v>3.8925999999999998</v>
      </c>
      <c r="CG7" s="79">
        <f>TRUNC(ROUND('Base(2023)'!CC7+'Base(2023)'!CC7*FatoresSGPB!$A$31,2)/$BV$3,4)</f>
        <v>4.7502000000000004</v>
      </c>
      <c r="CH7" s="79">
        <f>TRUNC(ROUND('Base(2023)'!CD7+'Base(2023)'!CD7*FatoresSGPB!$A$31,2)/$BV$3,4)</f>
        <v>5.6077000000000004</v>
      </c>
      <c r="CI7" s="79">
        <f>TRUNC(ROUND('Base(2023)'!CE7+'Base(2023)'!CE7*FatoresSGPB!$A$31,2)/$BV$3,4)</f>
        <v>3.1457999999999999</v>
      </c>
      <c r="CJ7" s="79">
        <f>TRUNC(ROUND('Base(2023)'!CF7+'Base(2023)'!CF7*FatoresSGPB!$A$31,2)/$BV$3,4)</f>
        <v>4.3418000000000001</v>
      </c>
      <c r="CK7" s="79">
        <f>TRUNC(ROUND('Base(2023)'!CG7+'Base(2023)'!CG7*FatoresSGPB!$A$31,2)/$BV$3,4)</f>
        <v>5.1241000000000003</v>
      </c>
      <c r="CL7" s="79">
        <f>TRUNC(ROUND('Base(2023)'!CH7+'Base(2023)'!CH7*FatoresSGPB!$A$31,2)/$BV$3,4)</f>
        <v>5.9066000000000001</v>
      </c>
      <c r="CM7" s="79">
        <f>TRUNC(ROUND('Base(2023)'!CI7+'Base(2023)'!CI7*FatoresSGPB!$A$31,2)/$BV$3,4)</f>
        <v>3.7448999999999999</v>
      </c>
      <c r="CN7" s="79">
        <f>TRUNC(ROUND('Base(2023)'!CJ7+'Base(2023)'!CJ7*FatoresSGPB!$A$31,2)/$BV$3,4)</f>
        <v>5.1684999999999999</v>
      </c>
      <c r="CO7" s="79">
        <f>TRUNC(ROUND('Base(2023)'!CK7+'Base(2023)'!CK7*FatoresSGPB!$A$31,2)/$BV$3,4)</f>
        <v>6.0998000000000001</v>
      </c>
      <c r="CP7" s="79">
        <f>TRUNC(ROUND('Base(2023)'!CL7+'Base(2023)'!CL7*FatoresSGPB!$A$31,2)/$BV$3,4)</f>
        <v>7.0316999999999998</v>
      </c>
      <c r="CR7" s="43"/>
      <c r="DE7" s="43" t="str">
        <f t="shared" si="5"/>
        <v>BRONZE2.001 a 3.000</v>
      </c>
      <c r="DF7" s="44" t="s">
        <v>39</v>
      </c>
      <c r="DG7" s="46" t="s">
        <v>62</v>
      </c>
      <c r="DI7" s="79">
        <f>TRUNC(ROUND('Base(2023)'!DC7+'Base(2023)'!DC7*FatoresSGPB!$A$31,2)/$DH$3,4)</f>
        <v>1.4396</v>
      </c>
      <c r="DJ7" s="79">
        <f>TRUNC(ROUND('Base(2023)'!DD7+'Base(2023)'!DD7*FatoresSGPB!$A$31,2)/$DH$3,4)</f>
        <v>1.4694</v>
      </c>
      <c r="DK7" s="79">
        <f>TRUNC(ROUND('Base(2023)'!DE7+'Base(2023)'!DE7*FatoresSGPB!$A$31,2)/$DH$3,4)</f>
        <v>1.5006999999999999</v>
      </c>
      <c r="DM7" s="43" t="str">
        <f t="shared" si="6"/>
        <v>BRONZEColeta Programada4209-9Mais de 10</v>
      </c>
      <c r="DN7" s="43" t="s">
        <v>39</v>
      </c>
      <c r="DO7" s="71" t="s">
        <v>64</v>
      </c>
      <c r="DP7" s="68" t="s">
        <v>65</v>
      </c>
      <c r="DQ7" s="59" t="s">
        <v>52</v>
      </c>
      <c r="DR7" s="22">
        <v>0</v>
      </c>
      <c r="DS7" s="60"/>
      <c r="DT7" s="60"/>
      <c r="DU7" s="60"/>
      <c r="DV7" s="60"/>
      <c r="DW7" s="60"/>
      <c r="DX7" s="60" t="str">
        <f t="shared" si="7"/>
        <v>BRONZE2.001 a 3.000</v>
      </c>
      <c r="DY7" s="44" t="s">
        <v>39</v>
      </c>
      <c r="DZ7" s="44" t="s">
        <v>62</v>
      </c>
      <c r="EA7" s="45">
        <f>ROUND('Base(2023)'!DU7+'Base(2023)'!DU7*FatoresSGPB!$A$31,2)</f>
        <v>20.059999999999999</v>
      </c>
      <c r="EB7" s="45">
        <f>ROUND('Base(2023)'!DV7+'Base(2023)'!DV7*FatoresSGPB!$A$31,2)</f>
        <v>20.48</v>
      </c>
      <c r="EC7" s="45">
        <f>ROUND('Base(2023)'!DW7+'Base(2023)'!DW7*FatoresSGPB!$A$31,2)</f>
        <v>20.91</v>
      </c>
      <c r="ED7" s="45">
        <f>ROUND('Base(2023)'!DX7+'Base(2023)'!DX7*FatoresSGPB!$A$31,2)</f>
        <v>21.34</v>
      </c>
      <c r="EE7" s="45">
        <f>ROUND('Base(2023)'!DY7+'Base(2023)'!DY7*FatoresSGPB!$A$31,2)</f>
        <v>30.6</v>
      </c>
      <c r="EF7" s="45">
        <f>ROUND('Base(2023)'!DZ7+'Base(2023)'!DZ7*FatoresSGPB!$A$31,2)</f>
        <v>30.91</v>
      </c>
      <c r="EG7" s="45">
        <f>ROUND('Base(2023)'!EA7+'Base(2023)'!EA7*FatoresSGPB!$A$31,2)</f>
        <v>31.24</v>
      </c>
      <c r="EH7" s="45">
        <f>ROUND('Base(2023)'!EB7+'Base(2023)'!EB7*FatoresSGPB!$A$31,2)</f>
        <v>31.54</v>
      </c>
      <c r="EI7" s="45">
        <f>ROUND('Base(2023)'!EC7+'Base(2023)'!EC7*FatoresSGPB!$A$31,2)</f>
        <v>50.07</v>
      </c>
      <c r="EJ7" s="45">
        <f>ROUND('Base(2023)'!ED7+'Base(2023)'!ED7*FatoresSGPB!$A$31,2)</f>
        <v>66.87</v>
      </c>
      <c r="EK7" s="45">
        <f>ROUND('Base(2023)'!EE7+'Base(2023)'!EE7*FatoresSGPB!$A$31,2)</f>
        <v>94.13</v>
      </c>
      <c r="EL7" s="45">
        <f>ROUND('Base(2023)'!EF7+'Base(2023)'!EF7*FatoresSGPB!$A$31,2)</f>
        <v>114.09</v>
      </c>
      <c r="EM7" s="45">
        <f>ROUND('Base(2023)'!EG7+'Base(2023)'!EG7*FatoresSGPB!$A$31,2)</f>
        <v>81.86</v>
      </c>
      <c r="EN7" s="45">
        <f>ROUND('Base(2023)'!EH7+'Base(2023)'!EH7*FatoresSGPB!$A$31,2)</f>
        <v>99.85</v>
      </c>
      <c r="EO7" s="45">
        <f>ROUND('Base(2023)'!EI7+'Base(2023)'!EI7*FatoresSGPB!$A$31,2)</f>
        <v>127.66</v>
      </c>
      <c r="EP7" s="45">
        <f>ROUND('Base(2023)'!EJ7+'Base(2023)'!EJ7*FatoresSGPB!$A$31,2)</f>
        <v>149.53</v>
      </c>
      <c r="ER7" s="43" t="str">
        <f t="shared" si="8"/>
        <v>BRONZE3.001 a 4.000</v>
      </c>
      <c r="ES7" s="44" t="s">
        <v>39</v>
      </c>
      <c r="ET7" s="44" t="s">
        <v>68</v>
      </c>
      <c r="EU7" s="45">
        <f>ROUND('Base(2023)'!EO7+'Base(2023)'!EO7*FatoresSGPB!$A$31,2)</f>
        <v>24.55</v>
      </c>
      <c r="EV7" s="45">
        <f>ROUND('Base(2023)'!EP7+'Base(2023)'!EP7*FatoresSGPB!$A$31,2)</f>
        <v>25.6</v>
      </c>
      <c r="EW7" s="45">
        <f>ROUND('Base(2023)'!EQ7+'Base(2023)'!EQ7*FatoresSGPB!$A$31,2)</f>
        <v>25.86</v>
      </c>
      <c r="EX7" s="45">
        <f>ROUND('Base(2023)'!ER7+'Base(2023)'!ER7*FatoresSGPB!$A$31,2)</f>
        <v>26.12</v>
      </c>
      <c r="EY7" s="45">
        <f>ROUND('Base(2023)'!ES7+'Base(2023)'!ES7*FatoresSGPB!$A$31,2)</f>
        <v>30.63</v>
      </c>
      <c r="EZ7" s="45">
        <f>ROUND('Base(2023)'!ET7+'Base(2023)'!ET7*FatoresSGPB!$A$31,2)</f>
        <v>33.69</v>
      </c>
      <c r="FA7" s="45">
        <f>ROUND('Base(2023)'!EU7+'Base(2023)'!EU7*FatoresSGPB!$A$31,2)</f>
        <v>37.57</v>
      </c>
      <c r="FB7" s="45">
        <f>ROUND('Base(2023)'!EV7+'Base(2023)'!EV7*FatoresSGPB!$A$31,2)</f>
        <v>45.16</v>
      </c>
      <c r="FC7" s="45">
        <f>ROUND('Base(2023)'!EW7+'Base(2023)'!EW7*FatoresSGPB!$A$31,2)</f>
        <v>45.99</v>
      </c>
      <c r="FD7" s="45">
        <f>ROUND('Base(2023)'!EX7+'Base(2023)'!EX7*FatoresSGPB!$A$31,2)</f>
        <v>51.13</v>
      </c>
      <c r="FE7" s="45">
        <f>ROUND('Base(2023)'!EY7+'Base(2023)'!EY7*FatoresSGPB!$A$31,2)</f>
        <v>71.709999999999994</v>
      </c>
      <c r="FF7" s="45">
        <f>ROUND('Base(2023)'!EZ7+'Base(2023)'!EZ7*FatoresSGPB!$A$31,2)</f>
        <v>92.46</v>
      </c>
    </row>
    <row r="8" spans="1:162" ht="15" x14ac:dyDescent="0.25">
      <c r="A8" s="42" t="s">
        <v>69</v>
      </c>
      <c r="B8" s="43" t="s">
        <v>67</v>
      </c>
      <c r="D8" s="43" t="str">
        <f t="shared" si="0"/>
        <v>BRONZE3.001 a 4.000</v>
      </c>
      <c r="E8" s="44" t="s">
        <v>39</v>
      </c>
      <c r="F8" s="44" t="s">
        <v>68</v>
      </c>
      <c r="H8" s="79">
        <f>TRUNC(ROUND('Base(2023)'!G8+'Base(2023)'!G8*FatoresSGPB!$A$31,2)/$G$3,4)</f>
        <v>1.8172999999999999</v>
      </c>
      <c r="I8" s="79">
        <f>TRUNC(ROUND('Base(2023)'!H8+'Base(2023)'!H8*FatoresSGPB!$A$31,2)/$G$3,4)</f>
        <v>1.8557999999999999</v>
      </c>
      <c r="J8" s="79">
        <f>TRUNC(ROUND('Base(2023)'!I8+'Base(2023)'!I8*FatoresSGPB!$A$31,2)/$G$3,4)</f>
        <v>1.8943000000000001</v>
      </c>
      <c r="K8" s="79">
        <f>TRUNC(ROUND('Base(2023)'!J8+'Base(2023)'!J8*FatoresSGPB!$A$31,2)/$G$3,4)</f>
        <v>1.9319</v>
      </c>
      <c r="L8" s="79">
        <f>TRUNC(ROUND('Base(2023)'!K8+'Base(2023)'!K8*FatoresSGPB!$A$31,2)/$G$3,4)</f>
        <v>2.931</v>
      </c>
      <c r="M8" s="79">
        <f>TRUNC(ROUND('Base(2023)'!L8+'Base(2023)'!L8*FatoresSGPB!$A$31,2)/$G$3,4)</f>
        <v>2.9597000000000002</v>
      </c>
      <c r="N8" s="79">
        <f>TRUNC(ROUND('Base(2023)'!M8+'Base(2023)'!M8*FatoresSGPB!$A$31,2)/$G$3,4)</f>
        <v>2.9901</v>
      </c>
      <c r="O8" s="79">
        <f>TRUNC(ROUND('Base(2023)'!N8+'Base(2023)'!N8*FatoresSGPB!$A$31,2)/$G$3,4)</f>
        <v>3.0213999999999999</v>
      </c>
      <c r="P8" s="79">
        <f>TRUNC(ROUND('Base(2023)'!O8+'Base(2023)'!O8*FatoresSGPB!$A$31,2)/$G$3,4)</f>
        <v>5.0743</v>
      </c>
      <c r="Q8" s="79">
        <f>TRUNC(ROUND('Base(2023)'!P8+'Base(2023)'!P8*FatoresSGPB!$A$31,2)/$G$3,4)</f>
        <v>6.8513000000000002</v>
      </c>
      <c r="R8" s="79">
        <f>TRUNC(ROUND('Base(2023)'!Q8+'Base(2023)'!Q8*FatoresSGPB!$A$31,2)/$G$3,4)</f>
        <v>9.6417999999999999</v>
      </c>
      <c r="S8" s="79">
        <f>TRUNC(ROUND('Base(2023)'!R8+'Base(2023)'!R8*FatoresSGPB!$A$31,2)/$G$3,4)</f>
        <v>11.6714</v>
      </c>
      <c r="T8" s="79">
        <f>TRUNC(ROUND('Base(2023)'!S8+'Base(2023)'!S8*FatoresSGPB!$A$31,2)/$G$3,4)</f>
        <v>6.6391999999999998</v>
      </c>
      <c r="U8" s="79">
        <f>TRUNC(ROUND('Base(2023)'!T8+'Base(2023)'!T8*FatoresSGPB!$A$31,2)/$G$3,4)</f>
        <v>8.2256</v>
      </c>
      <c r="V8" s="79">
        <f>TRUNC(ROUND('Base(2023)'!U8+'Base(2023)'!U8*FatoresSGPB!$A$31,2)/$G$3,4)</f>
        <v>10.618600000000001</v>
      </c>
      <c r="W8" s="79">
        <f>TRUNC(ROUND('Base(2023)'!V8+'Base(2023)'!V8*FatoresSGPB!$A$31,2)/$G$3,4)</f>
        <v>12.4655</v>
      </c>
      <c r="X8" s="79">
        <f>TRUNC(ROUND('Base(2023)'!W8+'Base(2023)'!W8*FatoresSGPB!$A$31,2)/$G$3,4)</f>
        <v>7.9032999999999998</v>
      </c>
      <c r="Y8" s="79">
        <f>TRUNC(ROUND('Base(2023)'!X8+'Base(2023)'!X8*FatoresSGPB!$A$31,2)/$G$3,4)</f>
        <v>9.7922999999999991</v>
      </c>
      <c r="Z8" s="79">
        <f>TRUNC(ROUND('Base(2023)'!Y8+'Base(2023)'!Y8*FatoresSGPB!$A$31,2)/$G$3,4)</f>
        <v>12.641</v>
      </c>
      <c r="AA8" s="79">
        <f>TRUNC(ROUND('Base(2023)'!Z8+'Base(2023)'!Z8*FatoresSGPB!$A$31,2)/$G$3,4)</f>
        <v>14.839700000000001</v>
      </c>
      <c r="AC8" s="43" t="str">
        <f t="shared" si="1"/>
        <v>BRONZE4.001 a 5.000</v>
      </c>
      <c r="AD8" s="44" t="s">
        <v>39</v>
      </c>
      <c r="AE8" s="44" t="s">
        <v>70</v>
      </c>
      <c r="AG8" s="79">
        <f>TRUNC(ROUND('Base(2023)'!AE8+'Base(2023)'!AE8*FatoresSGPB!$A$31,2)/$AF$3,4)</f>
        <v>1.5403</v>
      </c>
      <c r="AH8" s="79">
        <f>TRUNC(ROUND('Base(2023)'!AF8+'Base(2023)'!AF8*FatoresSGPB!$A$31,2)/$AF$3,4)</f>
        <v>1.6049</v>
      </c>
      <c r="AI8" s="79">
        <f>TRUNC(ROUND('Base(2023)'!AG8+'Base(2023)'!AG8*FatoresSGPB!$A$31,2)/$AF$3,4)</f>
        <v>1.6215999999999999</v>
      </c>
      <c r="AJ8" s="79">
        <f>TRUNC(ROUND('Base(2023)'!AH8+'Base(2023)'!AH8*FatoresSGPB!$A$31,2)/$AF$3,4)</f>
        <v>1.6376999999999999</v>
      </c>
      <c r="AK8" s="79">
        <f>TRUNC(ROUND('Base(2023)'!AI8+'Base(2023)'!AI8*FatoresSGPB!$A$31,2)/$AF$3,4)</f>
        <v>1.9127000000000001</v>
      </c>
      <c r="AL8" s="79">
        <f>TRUNC(ROUND('Base(2023)'!AJ8+'Base(2023)'!AJ8*FatoresSGPB!$A$31,2)/$AF$3,4)</f>
        <v>2.1427999999999998</v>
      </c>
      <c r="AM8" s="79">
        <f>TRUNC(ROUND('Base(2023)'!AK8+'Base(2023)'!AK8*FatoresSGPB!$A$31,2)/$AF$3,4)</f>
        <v>2.3921000000000001</v>
      </c>
      <c r="AN8" s="79">
        <f>TRUNC(ROUND('Base(2023)'!AL8+'Base(2023)'!AL8*FatoresSGPB!$A$31,2)/$AF$3,4)</f>
        <v>2.8702000000000001</v>
      </c>
      <c r="AO8" s="79">
        <f>TRUNC(ROUND('Base(2023)'!AM8+'Base(2023)'!AM8*FatoresSGPB!$A$31,2)/$AF$3,4)</f>
        <v>2.3849</v>
      </c>
      <c r="AP8" s="79">
        <f>TRUNC(ROUND('Base(2023)'!AN8+'Base(2023)'!AN8*FatoresSGPB!$A$31,2)/$AF$3,4)</f>
        <v>2.7178</v>
      </c>
      <c r="AQ8" s="79">
        <f>TRUNC(ROUND('Base(2023)'!AO8+'Base(2023)'!AO8*FatoresSGPB!$A$31,2)/$AF$3,4)</f>
        <v>3.8050999999999999</v>
      </c>
      <c r="AR8" s="79">
        <f>TRUNC(ROUND('Base(2023)'!AP8+'Base(2023)'!AP8*FatoresSGPB!$A$31,2)/$AF$3,4)</f>
        <v>4.8882000000000003</v>
      </c>
      <c r="AS8" s="79">
        <f>TRUNC(ROUND('Base(2023)'!AQ8+'Base(2023)'!AQ8*FatoresSGPB!$A$31,2)/$AF$3,4)</f>
        <v>2.7734000000000001</v>
      </c>
      <c r="AT8" s="79">
        <f>TRUNC(ROUND('Base(2023)'!AR8+'Base(2023)'!AR8*FatoresSGPB!$A$31,2)/$AF$3,4)</f>
        <v>3.1600999999999999</v>
      </c>
      <c r="AU8" s="79">
        <f>TRUNC(ROUND('Base(2023)'!AS8+'Base(2023)'!AS8*FatoresSGPB!$A$31,2)/$AF$3,4)</f>
        <v>4.4242999999999997</v>
      </c>
      <c r="AV8" s="79">
        <f>TRUNC(ROUND('Base(2023)'!AT8+'Base(2023)'!AT8*FatoresSGPB!$A$31,2)/$AF$3,4)</f>
        <v>5.6843000000000004</v>
      </c>
      <c r="AX8" s="43" t="str">
        <f t="shared" si="2"/>
        <v>DIAMANTE 20 a 300</v>
      </c>
      <c r="AY8" s="44" t="s">
        <v>69</v>
      </c>
      <c r="AZ8" t="s">
        <v>40</v>
      </c>
      <c r="BB8" s="79">
        <f>TRUNC(ROUND('Base(2023)'!AY8+'Base(2023)'!AY8*FatoresSGPB!$A$31,2)/$BA$3,4)</f>
        <v>0.80559999999999998</v>
      </c>
      <c r="BC8" s="79">
        <f>TRUNC(ROUND('Base(2023)'!AZ8+'Base(2023)'!AZ8*FatoresSGPB!$A$31,2)/$BA$3,4)</f>
        <v>0.84089999999999998</v>
      </c>
      <c r="BD8" s="79">
        <f>TRUNC(ROUND('Base(2023)'!BA8+'Base(2023)'!BA8*FatoresSGPB!$A$31,2)/$BA$3,4)</f>
        <v>0.84889999999999999</v>
      </c>
      <c r="BE8" s="79">
        <f>TRUNC(ROUND('Base(2023)'!BB8+'Base(2023)'!BB8*FatoresSGPB!$A$31,2)/$BA$3,4)</f>
        <v>0.85770000000000002</v>
      </c>
      <c r="BF8" s="79">
        <f>TRUNC(ROUND('Base(2023)'!BC8+'Base(2023)'!BC8*FatoresSGPB!$A$31,2)/$BA$3,4)</f>
        <v>0.96109999999999995</v>
      </c>
      <c r="BG8" s="79">
        <f>TRUNC(ROUND('Base(2023)'!BD8+'Base(2023)'!BD8*FatoresSGPB!$A$31,2)/$BA$3,4)</f>
        <v>1.0759000000000001</v>
      </c>
      <c r="BH8" s="79">
        <f>TRUNC(ROUND('Base(2023)'!BE8+'Base(2023)'!BE8*FatoresSGPB!$A$31,2)/$BA$3,4)</f>
        <v>1.2014</v>
      </c>
      <c r="BI8" s="79">
        <f>TRUNC(ROUND('Base(2023)'!BF8+'Base(2023)'!BF8*FatoresSGPB!$A$31,2)/$BA$3,4)</f>
        <v>1.4408000000000001</v>
      </c>
      <c r="BJ8" s="79">
        <f>TRUNC(ROUND('Base(2023)'!BG8+'Base(2023)'!BG8*FatoresSGPB!$A$31,2)/$BA$3,4)</f>
        <v>0.98319999999999996</v>
      </c>
      <c r="BK8" s="79">
        <f>TRUNC(ROUND('Base(2023)'!BH8+'Base(2023)'!BH8*FatoresSGPB!$A$31,2)/$BA$3,4)</f>
        <v>1.1607000000000001</v>
      </c>
      <c r="BL8" s="79">
        <f>TRUNC(ROUND('Base(2023)'!BI8+'Base(2023)'!BI8*FatoresSGPB!$A$31,2)/$BA$3,4)</f>
        <v>1.3471</v>
      </c>
      <c r="BM8" s="79">
        <f>TRUNC(ROUND('Base(2023)'!BJ8+'Base(2023)'!BJ8*FatoresSGPB!$A$31,2)/$BA$3,4)</f>
        <v>1.5547</v>
      </c>
      <c r="BN8" s="79">
        <f>TRUNC(ROUND('Base(2023)'!BK8+'Base(2023)'!BK8*FatoresSGPB!$A$31,2)/$BA$3,4)</f>
        <v>1.1438999999999999</v>
      </c>
      <c r="BO8" s="79">
        <f>TRUNC(ROUND('Base(2023)'!BL8+'Base(2023)'!BL8*FatoresSGPB!$A$31,2)/$BA$3,4)</f>
        <v>1.3507</v>
      </c>
      <c r="BP8" s="79">
        <f>TRUNC(ROUND('Base(2023)'!BM8+'Base(2023)'!BM8*FatoresSGPB!$A$31,2)/$BA$3,4)</f>
        <v>1.5670999999999999</v>
      </c>
      <c r="BQ8" s="79">
        <f>TRUNC(ROUND('Base(2023)'!BN8+'Base(2023)'!BN8*FatoresSGPB!$A$31,2)/$BA$3,4)</f>
        <v>1.8065</v>
      </c>
      <c r="BS8" s="43" t="str">
        <f t="shared" si="3"/>
        <v>BRONZE3.001 a 4.000</v>
      </c>
      <c r="BT8" s="44" t="s">
        <v>39</v>
      </c>
      <c r="BU8" s="44" t="s">
        <v>68</v>
      </c>
      <c r="BW8" s="79">
        <f>TRUNC(ROUND('Base(2023)'!BS8+'Base(2023)'!BS8*FatoresSGPB!$A$31,2)/$BV$3,4)</f>
        <v>1.4201999999999999</v>
      </c>
      <c r="BX8" s="79">
        <f>TRUNC(ROUND('Base(2023)'!BT8+'Base(2023)'!BT8*FatoresSGPB!$A$31,2)/$BV$3,4)</f>
        <v>1.4502999999999999</v>
      </c>
      <c r="BY8" s="79">
        <f>TRUNC(ROUND('Base(2023)'!BU8+'Base(2023)'!BU8*FatoresSGPB!$A$31,2)/$BV$3,4)</f>
        <v>1.4804999999999999</v>
      </c>
      <c r="BZ8" s="79">
        <f>TRUNC(ROUND('Base(2023)'!BV8+'Base(2023)'!BV8*FatoresSGPB!$A$31,2)/$BV$3,4)</f>
        <v>1.5109999999999999</v>
      </c>
      <c r="CA8" s="79">
        <f>TRUNC(ROUND('Base(2023)'!BW8+'Base(2023)'!BW8*FatoresSGPB!$A$31,2)/$BV$3,4)</f>
        <v>1.6454</v>
      </c>
      <c r="CB8" s="79">
        <f>TRUNC(ROUND('Base(2023)'!BX8+'Base(2023)'!BX8*FatoresSGPB!$A$31,2)/$BV$3,4)</f>
        <v>1.6625000000000001</v>
      </c>
      <c r="CC8" s="79">
        <f>TRUNC(ROUND('Base(2023)'!BY8+'Base(2023)'!BY8*FatoresSGPB!$A$31,2)/$BV$3,4)</f>
        <v>1.6793</v>
      </c>
      <c r="CD8" s="79">
        <f>TRUNC(ROUND('Base(2023)'!BZ8+'Base(2023)'!BZ8*FatoresSGPB!$A$31,2)/$BV$3,4)</f>
        <v>1.6963999999999999</v>
      </c>
      <c r="CE8" s="79">
        <f>TRUNC(ROUND('Base(2023)'!CA8+'Base(2023)'!CA8*FatoresSGPB!$A$31,2)/$BV$3,4)</f>
        <v>2.9533</v>
      </c>
      <c r="CF8" s="79">
        <f>TRUNC(ROUND('Base(2023)'!CB8+'Base(2023)'!CB8*FatoresSGPB!$A$31,2)/$BV$3,4)</f>
        <v>4.4490999999999996</v>
      </c>
      <c r="CG8" s="79">
        <f>TRUNC(ROUND('Base(2023)'!CC8+'Base(2023)'!CC8*FatoresSGPB!$A$31,2)/$BV$3,4)</f>
        <v>5.4413</v>
      </c>
      <c r="CH8" s="79">
        <f>TRUNC(ROUND('Base(2023)'!CD8+'Base(2023)'!CD8*FatoresSGPB!$A$31,2)/$BV$3,4)</f>
        <v>6.4332000000000003</v>
      </c>
      <c r="CI8" s="79">
        <f>TRUNC(ROUND('Base(2023)'!CE8+'Base(2023)'!CE8*FatoresSGPB!$A$31,2)/$BV$3,4)</f>
        <v>3.613</v>
      </c>
      <c r="CJ8" s="79">
        <f>TRUNC(ROUND('Base(2023)'!CF8+'Base(2023)'!CF8*FatoresSGPB!$A$31,2)/$BV$3,4)</f>
        <v>5.0667999999999997</v>
      </c>
      <c r="CK8" s="79">
        <f>TRUNC(ROUND('Base(2023)'!CG8+'Base(2023)'!CG8*FatoresSGPB!$A$31,2)/$BV$3,4)</f>
        <v>6.0145999999999997</v>
      </c>
      <c r="CL8" s="79">
        <f>TRUNC(ROUND('Base(2023)'!CH8+'Base(2023)'!CH8*FatoresSGPB!$A$31,2)/$BV$3,4)</f>
        <v>6.9626000000000001</v>
      </c>
      <c r="CM8" s="79">
        <f>TRUNC(ROUND('Base(2023)'!CI8+'Base(2023)'!CI8*FatoresSGPB!$A$31,2)/$BV$3,4)</f>
        <v>4.3013000000000003</v>
      </c>
      <c r="CN8" s="79">
        <f>TRUNC(ROUND('Base(2023)'!CJ8+'Base(2023)'!CJ8*FatoresSGPB!$A$31,2)/$BV$3,4)</f>
        <v>6.032</v>
      </c>
      <c r="CO8" s="79">
        <f>TRUNC(ROUND('Base(2023)'!CK8+'Base(2023)'!CK8*FatoresSGPB!$A$31,2)/$BV$3,4)</f>
        <v>7.1600999999999999</v>
      </c>
      <c r="CP8" s="79">
        <f>TRUNC(ROUND('Base(2023)'!CL8+'Base(2023)'!CL8*FatoresSGPB!$A$31,2)/$BV$3,4)</f>
        <v>8.2886000000000006</v>
      </c>
      <c r="CR8" s="43"/>
      <c r="CV8" s="45">
        <v>38.21</v>
      </c>
      <c r="CW8" s="45">
        <v>39</v>
      </c>
      <c r="CX8" s="45">
        <v>39.799999999999997</v>
      </c>
      <c r="CY8" s="45">
        <v>40.590000000000003</v>
      </c>
      <c r="CZ8" s="45">
        <v>54.39</v>
      </c>
      <c r="DA8" s="45">
        <v>54.97</v>
      </c>
      <c r="DB8" s="45">
        <v>55.53</v>
      </c>
      <c r="DC8" s="45">
        <v>55.99</v>
      </c>
      <c r="DE8" s="43" t="str">
        <f t="shared" si="5"/>
        <v>BRONZE3.001 a 4.000</v>
      </c>
      <c r="DF8" s="44" t="s">
        <v>39</v>
      </c>
      <c r="DG8" s="46" t="s">
        <v>68</v>
      </c>
      <c r="DI8" s="79">
        <f>TRUNC(ROUND('Base(2023)'!DC8+'Base(2023)'!DC8*FatoresSGPB!$A$31,2)/$DH$3,4)</f>
        <v>1.5832999999999999</v>
      </c>
      <c r="DJ8" s="79">
        <f>TRUNC(ROUND('Base(2023)'!DD8+'Base(2023)'!DD8*FatoresSGPB!$A$31,2)/$DH$3,4)</f>
        <v>1.6162000000000001</v>
      </c>
      <c r="DK8" s="79">
        <f>TRUNC(ROUND('Base(2023)'!DE8+'Base(2023)'!DE8*FatoresSGPB!$A$31,2)/$DH$3,4)</f>
        <v>1.6497999999999999</v>
      </c>
      <c r="DM8" s="43" t="str">
        <f t="shared" si="6"/>
        <v>BRONZEColeta no mesmo dia4210-211 a 20</v>
      </c>
      <c r="DN8" s="43" t="s">
        <v>39</v>
      </c>
      <c r="DO8" s="70" t="s">
        <v>71</v>
      </c>
      <c r="DP8" s="69" t="s">
        <v>72</v>
      </c>
      <c r="DQ8" s="61" t="s">
        <v>73</v>
      </c>
      <c r="DR8" s="25" t="s">
        <v>74</v>
      </c>
      <c r="DS8" s="60"/>
      <c r="DT8" s="60"/>
      <c r="DU8" s="60"/>
      <c r="DV8" s="60"/>
      <c r="DW8" s="60"/>
      <c r="DX8" s="60" t="str">
        <f t="shared" si="7"/>
        <v>BRONZE3.001 a 4.000</v>
      </c>
      <c r="DY8" s="44" t="s">
        <v>39</v>
      </c>
      <c r="DZ8" s="44" t="s">
        <v>68</v>
      </c>
      <c r="EA8" s="45">
        <f>ROUND('Base(2023)'!DU8+'Base(2023)'!DU8*FatoresSGPB!$A$31,2)</f>
        <v>22.33</v>
      </c>
      <c r="EB8" s="45">
        <f>ROUND('Base(2023)'!DV8+'Base(2023)'!DV8*FatoresSGPB!$A$31,2)</f>
        <v>22.8</v>
      </c>
      <c r="EC8" s="45">
        <f>ROUND('Base(2023)'!DW8+'Base(2023)'!DW8*FatoresSGPB!$A$31,2)</f>
        <v>23.28</v>
      </c>
      <c r="ED8" s="45">
        <f>ROUND('Base(2023)'!DX8+'Base(2023)'!DX8*FatoresSGPB!$A$31,2)</f>
        <v>23.74</v>
      </c>
      <c r="EE8" s="45">
        <f>ROUND('Base(2023)'!DY8+'Base(2023)'!DY8*FatoresSGPB!$A$31,2)</f>
        <v>34.14</v>
      </c>
      <c r="EF8" s="45">
        <f>ROUND('Base(2023)'!DZ8+'Base(2023)'!DZ8*FatoresSGPB!$A$31,2)</f>
        <v>34.479999999999997</v>
      </c>
      <c r="EG8" s="45">
        <f>ROUND('Base(2023)'!EA8+'Base(2023)'!EA8*FatoresSGPB!$A$31,2)</f>
        <v>34.83</v>
      </c>
      <c r="EH8" s="45">
        <f>ROUND('Base(2023)'!EB8+'Base(2023)'!EB8*FatoresSGPB!$A$31,2)</f>
        <v>35.21</v>
      </c>
      <c r="EI8" s="45">
        <f>ROUND('Base(2023)'!EC8+'Base(2023)'!EC8*FatoresSGPB!$A$31,2)</f>
        <v>57.76</v>
      </c>
      <c r="EJ8" s="45">
        <f>ROUND('Base(2023)'!ED8+'Base(2023)'!ED8*FatoresSGPB!$A$31,2)</f>
        <v>76.739999999999995</v>
      </c>
      <c r="EK8" s="45">
        <f>ROUND('Base(2023)'!EE8+'Base(2023)'!EE8*FatoresSGPB!$A$31,2)</f>
        <v>107.99</v>
      </c>
      <c r="EL8" s="45">
        <f>ROUND('Base(2023)'!EF8+'Base(2023)'!EF8*FatoresSGPB!$A$31,2)</f>
        <v>131</v>
      </c>
      <c r="EM8" s="45">
        <f>ROUND('Base(2023)'!EG8+'Base(2023)'!EG8*FatoresSGPB!$A$31,2)</f>
        <v>89.59</v>
      </c>
      <c r="EN8" s="45">
        <f>ROUND('Base(2023)'!EH8+'Base(2023)'!EH8*FatoresSGPB!$A$31,2)</f>
        <v>109.79</v>
      </c>
      <c r="EO8" s="45">
        <f>ROUND('Base(2023)'!EI8+'Base(2023)'!EI8*FatoresSGPB!$A$31,2)</f>
        <v>141.59</v>
      </c>
      <c r="EP8" s="45">
        <f>ROUND('Base(2023)'!EJ8+'Base(2023)'!EJ8*FatoresSGPB!$A$31,2)</f>
        <v>166.47</v>
      </c>
      <c r="ER8" s="43" t="str">
        <f t="shared" si="8"/>
        <v>BRONZE4.001 a 5.000</v>
      </c>
      <c r="ES8" s="44" t="s">
        <v>39</v>
      </c>
      <c r="ET8" s="44" t="s">
        <v>70</v>
      </c>
      <c r="EU8" s="45">
        <f>ROUND('Base(2023)'!EO8+'Base(2023)'!EO8*FatoresSGPB!$A$31,2)</f>
        <v>26.84</v>
      </c>
      <c r="EV8" s="45">
        <f>ROUND('Base(2023)'!EP8+'Base(2023)'!EP8*FatoresSGPB!$A$31,2)</f>
        <v>27.95</v>
      </c>
      <c r="EW8" s="45">
        <f>ROUND('Base(2023)'!EQ8+'Base(2023)'!EQ8*FatoresSGPB!$A$31,2)</f>
        <v>28.25</v>
      </c>
      <c r="EX8" s="45">
        <f>ROUND('Base(2023)'!ER8+'Base(2023)'!ER8*FatoresSGPB!$A$31,2)</f>
        <v>28.53</v>
      </c>
      <c r="EY8" s="45">
        <f>ROUND('Base(2023)'!ES8+'Base(2023)'!ES8*FatoresSGPB!$A$31,2)</f>
        <v>33.61</v>
      </c>
      <c r="EZ8" s="45">
        <f>ROUND('Base(2023)'!ET8+'Base(2023)'!ET8*FatoresSGPB!$A$31,2)</f>
        <v>36.22</v>
      </c>
      <c r="FA8" s="45">
        <f>ROUND('Base(2023)'!EU8+'Base(2023)'!EU8*FatoresSGPB!$A$31,2)</f>
        <v>40.36</v>
      </c>
      <c r="FB8" s="45">
        <f>ROUND('Base(2023)'!EV8+'Base(2023)'!EV8*FatoresSGPB!$A$31,2)</f>
        <v>48.62</v>
      </c>
      <c r="FC8" s="45">
        <f>ROUND('Base(2023)'!EW8+'Base(2023)'!EW8*FatoresSGPB!$A$31,2)</f>
        <v>50.14</v>
      </c>
      <c r="FD8" s="45">
        <f>ROUND('Base(2023)'!EX8+'Base(2023)'!EX8*FatoresSGPB!$A$31,2)</f>
        <v>54.18</v>
      </c>
      <c r="FE8" s="45">
        <f>ROUND('Base(2023)'!EY8+'Base(2023)'!EY8*FatoresSGPB!$A$31,2)</f>
        <v>74.680000000000007</v>
      </c>
      <c r="FF8" s="45">
        <f>ROUND('Base(2023)'!EZ8+'Base(2023)'!EZ8*FatoresSGPB!$A$31,2)</f>
        <v>96.16</v>
      </c>
    </row>
    <row r="9" spans="1:162" ht="15" x14ac:dyDescent="0.25">
      <c r="A9" s="42" t="s">
        <v>75</v>
      </c>
      <c r="B9" s="43" t="s">
        <v>67</v>
      </c>
      <c r="D9" s="43" t="str">
        <f t="shared" si="0"/>
        <v>BRONZE4.001 a 5.000</v>
      </c>
      <c r="E9" s="44" t="s">
        <v>39</v>
      </c>
      <c r="F9" s="44" t="s">
        <v>70</v>
      </c>
      <c r="H9" s="79">
        <f>TRUNC(ROUND('Base(2023)'!G9+'Base(2023)'!G9*FatoresSGPB!$A$31,2)/$G$3,4)</f>
        <v>1.9632000000000001</v>
      </c>
      <c r="I9" s="79">
        <f>TRUNC(ROUND('Base(2023)'!H9+'Base(2023)'!H9*FatoresSGPB!$A$31,2)/$G$3,4)</f>
        <v>2.0053000000000001</v>
      </c>
      <c r="J9" s="79">
        <f>TRUNC(ROUND('Base(2023)'!I9+'Base(2023)'!I9*FatoresSGPB!$A$31,2)/$G$3,4)</f>
        <v>2.0465</v>
      </c>
      <c r="K9" s="79">
        <f>TRUNC(ROUND('Base(2023)'!J9+'Base(2023)'!J9*FatoresSGPB!$A$31,2)/$G$3,4)</f>
        <v>2.0876999999999999</v>
      </c>
      <c r="L9" s="79">
        <f>TRUNC(ROUND('Base(2023)'!K9+'Base(2023)'!K9*FatoresSGPB!$A$31,2)/$G$3,4)</f>
        <v>3.1583999999999999</v>
      </c>
      <c r="M9" s="79">
        <f>TRUNC(ROUND('Base(2023)'!L9+'Base(2023)'!L9*FatoresSGPB!$A$31,2)/$G$3,4)</f>
        <v>3.1897000000000002</v>
      </c>
      <c r="N9" s="79">
        <f>TRUNC(ROUND('Base(2023)'!M9+'Base(2023)'!M9*FatoresSGPB!$A$31,2)/$G$3,4)</f>
        <v>3.2238000000000002</v>
      </c>
      <c r="O9" s="79">
        <f>TRUNC(ROUND('Base(2023)'!N9+'Base(2023)'!N9*FatoresSGPB!$A$31,2)/$G$3,4)</f>
        <v>3.2551000000000001</v>
      </c>
      <c r="P9" s="79">
        <f>TRUNC(ROUND('Base(2023)'!O9+'Base(2023)'!O9*FatoresSGPB!$A$31,2)/$G$3,4)</f>
        <v>5.6006999999999998</v>
      </c>
      <c r="Q9" s="79">
        <f>TRUNC(ROUND('Base(2023)'!P9+'Base(2023)'!P9*FatoresSGPB!$A$31,2)/$G$3,4)</f>
        <v>7.5613000000000001</v>
      </c>
      <c r="R9" s="79">
        <f>TRUNC(ROUND('Base(2023)'!Q9+'Base(2023)'!Q9*FatoresSGPB!$A$31,2)/$G$3,4)</f>
        <v>10.6418</v>
      </c>
      <c r="S9" s="79">
        <f>TRUNC(ROUND('Base(2023)'!R9+'Base(2023)'!R9*FatoresSGPB!$A$31,2)/$G$3,4)</f>
        <v>12.88</v>
      </c>
      <c r="T9" s="79">
        <f>TRUNC(ROUND('Base(2023)'!S9+'Base(2023)'!S9*FatoresSGPB!$A$31,2)/$G$3,4)</f>
        <v>8.0295000000000005</v>
      </c>
      <c r="U9" s="79">
        <f>TRUNC(ROUND('Base(2023)'!T9+'Base(2023)'!T9*FatoresSGPB!$A$31,2)/$G$3,4)</f>
        <v>9.7698999999999998</v>
      </c>
      <c r="V9" s="79">
        <f>TRUNC(ROUND('Base(2023)'!U9+'Base(2023)'!U9*FatoresSGPB!$A$31,2)/$G$3,4)</f>
        <v>12.4064</v>
      </c>
      <c r="W9" s="79">
        <f>TRUNC(ROUND('Base(2023)'!V9+'Base(2023)'!V9*FatoresSGPB!$A$31,2)/$G$3,4)</f>
        <v>14.4306</v>
      </c>
      <c r="X9" s="79">
        <f>TRUNC(ROUND('Base(2023)'!W9+'Base(2023)'!W9*FatoresSGPB!$A$31,2)/$G$3,4)</f>
        <v>9.5594999999999999</v>
      </c>
      <c r="Y9" s="79">
        <f>TRUNC(ROUND('Base(2023)'!X9+'Base(2023)'!X9*FatoresSGPB!$A$31,2)/$G$3,4)</f>
        <v>11.6311</v>
      </c>
      <c r="Z9" s="79">
        <f>TRUNC(ROUND('Base(2023)'!Y9+'Base(2023)'!Y9*FatoresSGPB!$A$31,2)/$G$3,4)</f>
        <v>14.7699</v>
      </c>
      <c r="AA9" s="79">
        <f>TRUNC(ROUND('Base(2023)'!Z9+'Base(2023)'!Z9*FatoresSGPB!$A$31,2)/$G$3,4)</f>
        <v>17.1799</v>
      </c>
      <c r="AC9" s="43" t="str">
        <f t="shared" si="1"/>
        <v>BRONZE5.001 a 6.000</v>
      </c>
      <c r="AD9" s="44" t="s">
        <v>39</v>
      </c>
      <c r="AE9" s="44" t="s">
        <v>76</v>
      </c>
      <c r="AG9" s="79">
        <f>TRUNC(ROUND('Base(2023)'!AE9+'Base(2023)'!AE9*FatoresSGPB!$A$31,2)/$AF$3,4)</f>
        <v>1.6240000000000001</v>
      </c>
      <c r="AH9" s="79">
        <f>TRUNC(ROUND('Base(2023)'!AF9+'Base(2023)'!AF9*FatoresSGPB!$A$31,2)/$AF$3,4)</f>
        <v>1.6927000000000001</v>
      </c>
      <c r="AI9" s="79">
        <f>TRUNC(ROUND('Base(2023)'!AG9+'Base(2023)'!AG9*FatoresSGPB!$A$31,2)/$AF$3,4)</f>
        <v>1.7101</v>
      </c>
      <c r="AJ9" s="79">
        <f>TRUNC(ROUND('Base(2023)'!AH9+'Base(2023)'!AH9*FatoresSGPB!$A$31,2)/$AF$3,4)</f>
        <v>1.7285999999999999</v>
      </c>
      <c r="AK9" s="79">
        <f>TRUNC(ROUND('Base(2023)'!AI9+'Base(2023)'!AI9*FatoresSGPB!$A$31,2)/$AF$3,4)</f>
        <v>2.1189</v>
      </c>
      <c r="AL9" s="79">
        <f>TRUNC(ROUND('Base(2023)'!AJ9+'Base(2023)'!AJ9*FatoresSGPB!$A$31,2)/$AF$3,4)</f>
        <v>2.4369000000000001</v>
      </c>
      <c r="AM9" s="79">
        <f>TRUNC(ROUND('Base(2023)'!AK9+'Base(2023)'!AK9*FatoresSGPB!$A$31,2)/$AF$3,4)</f>
        <v>2.7812000000000001</v>
      </c>
      <c r="AN9" s="79">
        <f>TRUNC(ROUND('Base(2023)'!AL9+'Base(2023)'!AL9*FatoresSGPB!$A$31,2)/$AF$3,4)</f>
        <v>3.4428999999999998</v>
      </c>
      <c r="AO9" s="79">
        <f>TRUNC(ROUND('Base(2023)'!AM9+'Base(2023)'!AM9*FatoresSGPB!$A$31,2)/$AF$3,4)</f>
        <v>2.7637999999999998</v>
      </c>
      <c r="AP9" s="79">
        <f>TRUNC(ROUND('Base(2023)'!AN9+'Base(2023)'!AN9*FatoresSGPB!$A$31,2)/$AF$3,4)</f>
        <v>3.1715</v>
      </c>
      <c r="AQ9" s="79">
        <f>TRUNC(ROUND('Base(2023)'!AO9+'Base(2023)'!AO9*FatoresSGPB!$A$31,2)/$AF$3,4)</f>
        <v>4.3418999999999999</v>
      </c>
      <c r="AR9" s="79">
        <f>TRUNC(ROUND('Base(2023)'!AP9+'Base(2023)'!AP9*FatoresSGPB!$A$31,2)/$AF$3,4)</f>
        <v>5.5833000000000004</v>
      </c>
      <c r="AS9" s="79">
        <f>TRUNC(ROUND('Base(2023)'!AQ9+'Base(2023)'!AQ9*FatoresSGPB!$A$31,2)/$AF$3,4)</f>
        <v>3.2132999999999998</v>
      </c>
      <c r="AT9" s="79">
        <f>TRUNC(ROUND('Base(2023)'!AR9+'Base(2023)'!AR9*FatoresSGPB!$A$31,2)/$AF$3,4)</f>
        <v>3.6884999999999999</v>
      </c>
      <c r="AU9" s="79">
        <f>TRUNC(ROUND('Base(2023)'!AS9+'Base(2023)'!AS9*FatoresSGPB!$A$31,2)/$AF$3,4)</f>
        <v>5.0484</v>
      </c>
      <c r="AV9" s="79">
        <f>TRUNC(ROUND('Base(2023)'!AT9+'Base(2023)'!AT9*FatoresSGPB!$A$31,2)/$AF$3,4)</f>
        <v>6.4919000000000002</v>
      </c>
      <c r="AX9" s="43" t="str">
        <f t="shared" si="2"/>
        <v>DIAMANTE 30 a 300</v>
      </c>
      <c r="AY9" s="44" t="s">
        <v>75</v>
      </c>
      <c r="AZ9" t="s">
        <v>40</v>
      </c>
      <c r="BB9" s="79">
        <f>TRUNC(ROUND('Base(2023)'!AY9+'Base(2023)'!AY9*FatoresSGPB!$A$31,2)/$BA$3,4)</f>
        <v>0.79769999999999996</v>
      </c>
      <c r="BC9" s="79">
        <f>TRUNC(ROUND('Base(2023)'!AZ9+'Base(2023)'!AZ9*FatoresSGPB!$A$31,2)/$BA$3,4)</f>
        <v>0.83299999999999996</v>
      </c>
      <c r="BD9" s="79">
        <f>TRUNC(ROUND('Base(2023)'!BA9+'Base(2023)'!BA9*FatoresSGPB!$A$31,2)/$BA$3,4)</f>
        <v>0.84009999999999996</v>
      </c>
      <c r="BE9" s="79">
        <f>TRUNC(ROUND('Base(2023)'!BB9+'Base(2023)'!BB9*FatoresSGPB!$A$31,2)/$BA$3,4)</f>
        <v>0.84799999999999998</v>
      </c>
      <c r="BF9" s="79">
        <f>TRUNC(ROUND('Base(2023)'!BC9+'Base(2023)'!BC9*FatoresSGPB!$A$31,2)/$BA$3,4)</f>
        <v>0.95140000000000002</v>
      </c>
      <c r="BG9" s="79">
        <f>TRUNC(ROUND('Base(2023)'!BD9+'Base(2023)'!BD9*FatoresSGPB!$A$31,2)/$BA$3,4)</f>
        <v>1.0644</v>
      </c>
      <c r="BH9" s="79">
        <f>TRUNC(ROUND('Base(2023)'!BE9+'Base(2023)'!BE9*FatoresSGPB!$A$31,2)/$BA$3,4)</f>
        <v>1.1890000000000001</v>
      </c>
      <c r="BI9" s="79">
        <f>TRUNC(ROUND('Base(2023)'!BF9+'Base(2023)'!BF9*FatoresSGPB!$A$31,2)/$BA$3,4)</f>
        <v>1.4266000000000001</v>
      </c>
      <c r="BJ9" s="79">
        <f>TRUNC(ROUND('Base(2023)'!BG9+'Base(2023)'!BG9*FatoresSGPB!$A$31,2)/$BA$3,4)</f>
        <v>0.97430000000000005</v>
      </c>
      <c r="BK9" s="79">
        <f>TRUNC(ROUND('Base(2023)'!BH9+'Base(2023)'!BH9*FatoresSGPB!$A$31,2)/$BA$3,4)</f>
        <v>1.1492</v>
      </c>
      <c r="BL9" s="79">
        <f>TRUNC(ROUND('Base(2023)'!BI9+'Base(2023)'!BI9*FatoresSGPB!$A$31,2)/$BA$3,4)</f>
        <v>1.3348</v>
      </c>
      <c r="BM9" s="79">
        <f>TRUNC(ROUND('Base(2023)'!BJ9+'Base(2023)'!BJ9*FatoresSGPB!$A$31,2)/$BA$3,4)</f>
        <v>1.5387999999999999</v>
      </c>
      <c r="BN9" s="79">
        <f>TRUNC(ROUND('Base(2023)'!BK9+'Base(2023)'!BK9*FatoresSGPB!$A$31,2)/$BA$3,4)</f>
        <v>1.1325000000000001</v>
      </c>
      <c r="BO9" s="79">
        <f>TRUNC(ROUND('Base(2023)'!BL9+'Base(2023)'!BL9*FatoresSGPB!$A$31,2)/$BA$3,4)</f>
        <v>1.3365</v>
      </c>
      <c r="BP9" s="79">
        <f>TRUNC(ROUND('Base(2023)'!BM9+'Base(2023)'!BM9*FatoresSGPB!$A$31,2)/$BA$3,4)</f>
        <v>1.5521</v>
      </c>
      <c r="BQ9" s="79">
        <f>TRUNC(ROUND('Base(2023)'!BN9+'Base(2023)'!BN9*FatoresSGPB!$A$31,2)/$BA$3,4)</f>
        <v>1.7887999999999999</v>
      </c>
      <c r="BS9" s="43" t="str">
        <f t="shared" si="3"/>
        <v>BRONZE4.001 a 5.000</v>
      </c>
      <c r="BT9" s="44" t="s">
        <v>39</v>
      </c>
      <c r="BU9" s="44" t="s">
        <v>70</v>
      </c>
      <c r="BW9" s="79">
        <f>TRUNC(ROUND('Base(2023)'!BS9+'Base(2023)'!BS9*FatoresSGPB!$A$31,2)/$BV$3,4)</f>
        <v>1.534</v>
      </c>
      <c r="BX9" s="79">
        <f>TRUNC(ROUND('Base(2023)'!BT9+'Base(2023)'!BT9*FatoresSGPB!$A$31,2)/$BV$3,4)</f>
        <v>1.5664</v>
      </c>
      <c r="BY9" s="79">
        <f>TRUNC(ROUND('Base(2023)'!BU9+'Base(2023)'!BU9*FatoresSGPB!$A$31,2)/$BV$3,4)</f>
        <v>1.5992999999999999</v>
      </c>
      <c r="BZ9" s="79">
        <f>TRUNC(ROUND('Base(2023)'!BV9+'Base(2023)'!BV9*FatoresSGPB!$A$31,2)/$BV$3,4)</f>
        <v>1.6319999999999999</v>
      </c>
      <c r="CA9" s="79">
        <f>TRUNC(ROUND('Base(2023)'!BW9+'Base(2023)'!BW9*FatoresSGPB!$A$31,2)/$BV$3,4)</f>
        <v>1.7741</v>
      </c>
      <c r="CB9" s="79">
        <f>TRUNC(ROUND('Base(2023)'!BX9+'Base(2023)'!BX9*FatoresSGPB!$A$31,2)/$BV$3,4)</f>
        <v>1.7925</v>
      </c>
      <c r="CC9" s="79">
        <f>TRUNC(ROUND('Base(2023)'!BY9+'Base(2023)'!BY9*FatoresSGPB!$A$31,2)/$BV$3,4)</f>
        <v>1.8105</v>
      </c>
      <c r="CD9" s="79">
        <f>TRUNC(ROUND('Base(2023)'!BZ9+'Base(2023)'!BZ9*FatoresSGPB!$A$31,2)/$BV$3,4)</f>
        <v>1.8289</v>
      </c>
      <c r="CE9" s="79">
        <f>TRUNC(ROUND('Base(2023)'!CA9+'Base(2023)'!CA9*FatoresSGPB!$A$31,2)/$BV$3,4)</f>
        <v>3.3395999999999999</v>
      </c>
      <c r="CF9" s="79">
        <f>TRUNC(ROUND('Base(2023)'!CB9+'Base(2023)'!CB9*FatoresSGPB!$A$31,2)/$BV$3,4)</f>
        <v>5.0058999999999996</v>
      </c>
      <c r="CG9" s="79">
        <f>TRUNC(ROUND('Base(2023)'!CC9+'Base(2023)'!CC9*FatoresSGPB!$A$31,2)/$BV$3,4)</f>
        <v>6.1265000000000001</v>
      </c>
      <c r="CH9" s="79">
        <f>TRUNC(ROUND('Base(2023)'!CD9+'Base(2023)'!CD9*FatoresSGPB!$A$31,2)/$BV$3,4)</f>
        <v>7.2472000000000003</v>
      </c>
      <c r="CI9" s="79">
        <f>TRUNC(ROUND('Base(2023)'!CE9+'Base(2023)'!CE9*FatoresSGPB!$A$31,2)/$BV$3,4)</f>
        <v>4.0712000000000002</v>
      </c>
      <c r="CJ9" s="79">
        <f>TRUNC(ROUND('Base(2023)'!CF9+'Base(2023)'!CF9*FatoresSGPB!$A$31,2)/$BV$3,4)</f>
        <v>5.7949999999999999</v>
      </c>
      <c r="CK9" s="79">
        <f>TRUNC(ROUND('Base(2023)'!CG9+'Base(2023)'!CG9*FatoresSGPB!$A$31,2)/$BV$3,4)</f>
        <v>6.9020000000000001</v>
      </c>
      <c r="CL9" s="79">
        <f>TRUNC(ROUND('Base(2023)'!CH9+'Base(2023)'!CH9*FatoresSGPB!$A$31,2)/$BV$3,4)</f>
        <v>8.0086999999999993</v>
      </c>
      <c r="CM9" s="79">
        <f>TRUNC(ROUND('Base(2023)'!CI9+'Base(2023)'!CI9*FatoresSGPB!$A$31,2)/$BV$3,4)</f>
        <v>4.8465999999999996</v>
      </c>
      <c r="CN9" s="79">
        <f>TRUNC(ROUND('Base(2023)'!CJ9+'Base(2023)'!CJ9*FatoresSGPB!$A$31,2)/$BV$3,4)</f>
        <v>6.8989000000000003</v>
      </c>
      <c r="CO9" s="79">
        <f>TRUNC(ROUND('Base(2023)'!CK9+'Base(2023)'!CK9*FatoresSGPB!$A$31,2)/$BV$3,4)</f>
        <v>8.2166999999999994</v>
      </c>
      <c r="CP9" s="79">
        <f>TRUNC(ROUND('Base(2023)'!CL9+'Base(2023)'!CL9*FatoresSGPB!$A$31,2)/$BV$3,4)</f>
        <v>9.5343</v>
      </c>
      <c r="CR9" s="43"/>
      <c r="CV9" s="45">
        <v>49.83</v>
      </c>
      <c r="CW9" s="45">
        <v>50.86</v>
      </c>
      <c r="CX9" s="45">
        <v>51.89</v>
      </c>
      <c r="CY9" s="45">
        <v>52.92</v>
      </c>
      <c r="CZ9" s="45">
        <v>69.45</v>
      </c>
      <c r="DA9" s="45">
        <v>70.14</v>
      </c>
      <c r="DB9" s="45">
        <v>70.819999999999993</v>
      </c>
      <c r="DC9" s="45">
        <v>71.5</v>
      </c>
      <c r="DE9" s="43" t="str">
        <f t="shared" si="5"/>
        <v>BRONZE4.001 a 5.000</v>
      </c>
      <c r="DF9" s="44" t="s">
        <v>39</v>
      </c>
      <c r="DG9" s="46" t="s">
        <v>70</v>
      </c>
      <c r="DI9" s="79">
        <f>TRUNC(ROUND('Base(2023)'!DC9+'Base(2023)'!DC9*FatoresSGPB!$A$31,2)/$DH$3,4)</f>
        <v>1.7438</v>
      </c>
      <c r="DJ9" s="79">
        <f>TRUNC(ROUND('Base(2023)'!DD9+'Base(2023)'!DD9*FatoresSGPB!$A$31,2)/$DH$3,4)</f>
        <v>1.7798</v>
      </c>
      <c r="DK9" s="79">
        <f>TRUNC(ROUND('Base(2023)'!DE9+'Base(2023)'!DE9*FatoresSGPB!$A$31,2)/$DH$3,4)</f>
        <v>1.8171999999999999</v>
      </c>
      <c r="DM9" s="43" t="str">
        <f t="shared" si="6"/>
        <v>BRONZEColeta no mesmo dia4210-221 a 30</v>
      </c>
      <c r="DN9" s="43" t="s">
        <v>39</v>
      </c>
      <c r="DO9" s="70" t="s">
        <v>71</v>
      </c>
      <c r="DP9" s="69" t="s">
        <v>72</v>
      </c>
      <c r="DQ9" s="59" t="s">
        <v>77</v>
      </c>
      <c r="DR9" s="22" t="s">
        <v>78</v>
      </c>
      <c r="DS9" s="60"/>
      <c r="DT9" s="28" t="s">
        <v>79</v>
      </c>
      <c r="DU9" s="30" t="s">
        <v>80</v>
      </c>
      <c r="DV9"/>
      <c r="DW9" s="60"/>
      <c r="DX9" s="60" t="str">
        <f t="shared" si="7"/>
        <v>BRONZE4.001 a 5.000</v>
      </c>
      <c r="DY9" s="44" t="s">
        <v>39</v>
      </c>
      <c r="DZ9" s="44" t="s">
        <v>70</v>
      </c>
      <c r="EA9" s="45">
        <f>ROUND('Base(2023)'!DU9+'Base(2023)'!DU9*FatoresSGPB!$A$31,2)</f>
        <v>23.86</v>
      </c>
      <c r="EB9" s="45">
        <f>ROUND('Base(2023)'!DV9+'Base(2023)'!DV9*FatoresSGPB!$A$31,2)</f>
        <v>24.38</v>
      </c>
      <c r="EC9" s="45">
        <f>ROUND('Base(2023)'!DW9+'Base(2023)'!DW9*FatoresSGPB!$A$31,2)</f>
        <v>24.87</v>
      </c>
      <c r="ED9" s="45">
        <f>ROUND('Base(2023)'!DX9+'Base(2023)'!DX9*FatoresSGPB!$A$31,2)</f>
        <v>25.37</v>
      </c>
      <c r="EE9" s="45">
        <f>ROUND('Base(2023)'!DY9+'Base(2023)'!DY9*FatoresSGPB!$A$31,2)</f>
        <v>36.619999999999997</v>
      </c>
      <c r="EF9" s="45">
        <f>ROUND('Base(2023)'!DZ9+'Base(2023)'!DZ9*FatoresSGPB!$A$31,2)</f>
        <v>36.979999999999997</v>
      </c>
      <c r="EG9" s="45">
        <f>ROUND('Base(2023)'!EA9+'Base(2023)'!EA9*FatoresSGPB!$A$31,2)</f>
        <v>37.369999999999997</v>
      </c>
      <c r="EH9" s="45">
        <f>ROUND('Base(2023)'!EB9+'Base(2023)'!EB9*FatoresSGPB!$A$31,2)</f>
        <v>37.74</v>
      </c>
      <c r="EI9" s="45">
        <f>ROUND('Base(2023)'!EC9+'Base(2023)'!EC9*FatoresSGPB!$A$31,2)</f>
        <v>63.62</v>
      </c>
      <c r="EJ9" s="45">
        <f>ROUND('Base(2023)'!ED9+'Base(2023)'!ED9*FatoresSGPB!$A$31,2)</f>
        <v>84.66</v>
      </c>
      <c r="EK9" s="45">
        <f>ROUND('Base(2023)'!EE9+'Base(2023)'!EE9*FatoresSGPB!$A$31,2)</f>
        <v>119.16</v>
      </c>
      <c r="EL9" s="45">
        <f>ROUND('Base(2023)'!EF9+'Base(2023)'!EF9*FatoresSGPB!$A$31,2)</f>
        <v>144.47999999999999</v>
      </c>
      <c r="EM9" s="45">
        <f>ROUND('Base(2023)'!EG9+'Base(2023)'!EG9*FatoresSGPB!$A$31,2)</f>
        <v>108.17</v>
      </c>
      <c r="EN9" s="45">
        <f>ROUND('Base(2023)'!EH9+'Base(2023)'!EH9*FatoresSGPB!$A$31,2)</f>
        <v>130.35</v>
      </c>
      <c r="EO9" s="45">
        <f>ROUND('Base(2023)'!EI9+'Base(2023)'!EI9*FatoresSGPB!$A$31,2)</f>
        <v>165.39</v>
      </c>
      <c r="EP9" s="45">
        <f>ROUND('Base(2023)'!EJ9+'Base(2023)'!EJ9*FatoresSGPB!$A$31,2)</f>
        <v>192.63</v>
      </c>
      <c r="ER9" s="43" t="str">
        <f t="shared" si="8"/>
        <v>BRONZE5.001 a 6.000</v>
      </c>
      <c r="ES9" s="44" t="s">
        <v>39</v>
      </c>
      <c r="ET9" s="44" t="s">
        <v>76</v>
      </c>
      <c r="EU9" s="45">
        <f>ROUND('Base(2023)'!EO9+'Base(2023)'!EO9*FatoresSGPB!$A$31,2)</f>
        <v>27.81</v>
      </c>
      <c r="EV9" s="45">
        <f>ROUND('Base(2023)'!EP9+'Base(2023)'!EP9*FatoresSGPB!$A$31,2)</f>
        <v>28.99</v>
      </c>
      <c r="EW9" s="45">
        <f>ROUND('Base(2023)'!EQ9+'Base(2023)'!EQ9*FatoresSGPB!$A$31,2)</f>
        <v>29.29</v>
      </c>
      <c r="EX9" s="45">
        <f>ROUND('Base(2023)'!ER9+'Base(2023)'!ER9*FatoresSGPB!$A$31,2)</f>
        <v>29.6</v>
      </c>
      <c r="EY9" s="45">
        <f>ROUND('Base(2023)'!ES9+'Base(2023)'!ES9*FatoresSGPB!$A$31,2)</f>
        <v>36.47</v>
      </c>
      <c r="EZ9" s="45">
        <f>ROUND('Base(2023)'!ET9+'Base(2023)'!ET9*FatoresSGPB!$A$31,2)</f>
        <v>41.01</v>
      </c>
      <c r="FA9" s="45">
        <f>ROUND('Base(2023)'!EU9+'Base(2023)'!EU9*FatoresSGPB!$A$31,2)</f>
        <v>46.76</v>
      </c>
      <c r="FB9" s="45">
        <f>ROUND('Base(2023)'!EV9+'Base(2023)'!EV9*FatoresSGPB!$A$31,2)</f>
        <v>58.01</v>
      </c>
      <c r="FC9" s="45">
        <f>ROUND('Base(2023)'!EW9+'Base(2023)'!EW9*FatoresSGPB!$A$31,2)</f>
        <v>56.24</v>
      </c>
      <c r="FD9" s="45">
        <f>ROUND('Base(2023)'!EX9+'Base(2023)'!EX9*FatoresSGPB!$A$31,2)</f>
        <v>62.58</v>
      </c>
      <c r="FE9" s="45">
        <f>ROUND('Base(2023)'!EY9+'Base(2023)'!EY9*FatoresSGPB!$A$31,2)</f>
        <v>84.89</v>
      </c>
      <c r="FF9" s="45">
        <f>ROUND('Base(2023)'!EZ9+'Base(2023)'!EZ9*FatoresSGPB!$A$31,2)</f>
        <v>109.3</v>
      </c>
    </row>
    <row r="10" spans="1:162" ht="15" x14ac:dyDescent="0.25">
      <c r="A10" s="42" t="s">
        <v>81</v>
      </c>
      <c r="B10" s="43" t="s">
        <v>67</v>
      </c>
      <c r="D10" s="43" t="str">
        <f t="shared" si="0"/>
        <v>BRONZE5.001 a 6.000</v>
      </c>
      <c r="E10" s="44" t="s">
        <v>39</v>
      </c>
      <c r="F10" s="44" t="s">
        <v>76</v>
      </c>
      <c r="H10" s="79">
        <f>TRUNC(ROUND('Base(2023)'!G10+'Base(2023)'!G10*FatoresSGPB!$A$31,2)/$G$3,4)</f>
        <v>2.0859000000000001</v>
      </c>
      <c r="I10" s="79">
        <f>TRUNC(ROUND('Base(2023)'!H10+'Base(2023)'!H10*FatoresSGPB!$A$31,2)/$G$3,4)</f>
        <v>2.1297999999999999</v>
      </c>
      <c r="J10" s="79">
        <f>TRUNC(ROUND('Base(2023)'!I10+'Base(2023)'!I10*FatoresSGPB!$A$31,2)/$G$3,4)</f>
        <v>2.1753999999999998</v>
      </c>
      <c r="K10" s="79">
        <f>TRUNC(ROUND('Base(2023)'!J10+'Base(2023)'!J10*FatoresSGPB!$A$31,2)/$G$3,4)</f>
        <v>2.2210999999999999</v>
      </c>
      <c r="L10" s="79">
        <f>TRUNC(ROUND('Base(2023)'!K10+'Base(2023)'!K10*FatoresSGPB!$A$31,2)/$G$3,4)</f>
        <v>3.4108999999999998</v>
      </c>
      <c r="M10" s="79">
        <f>TRUNC(ROUND('Base(2023)'!L10+'Base(2023)'!L10*FatoresSGPB!$A$31,2)/$G$3,4)</f>
        <v>3.4476</v>
      </c>
      <c r="N10" s="79">
        <f>TRUNC(ROUND('Base(2023)'!M10+'Base(2023)'!M10*FatoresSGPB!$A$31,2)/$G$3,4)</f>
        <v>3.4815999999999998</v>
      </c>
      <c r="O10" s="79">
        <f>TRUNC(ROUND('Base(2023)'!N10+'Base(2023)'!N10*FatoresSGPB!$A$31,2)/$G$3,4)</f>
        <v>3.5173999999999999</v>
      </c>
      <c r="P10" s="79">
        <f>TRUNC(ROUND('Base(2023)'!O10+'Base(2023)'!O10*FatoresSGPB!$A$31,2)/$G$3,4)</f>
        <v>6.1405000000000003</v>
      </c>
      <c r="Q10" s="79">
        <f>TRUNC(ROUND('Base(2023)'!P10+'Base(2023)'!P10*FatoresSGPB!$A$31,2)/$G$3,4)</f>
        <v>8.2899999999999991</v>
      </c>
      <c r="R10" s="79">
        <f>TRUNC(ROUND('Base(2023)'!Q10+'Base(2023)'!Q10*FatoresSGPB!$A$31,2)/$G$3,4)</f>
        <v>11.6669</v>
      </c>
      <c r="S10" s="79">
        <f>TRUNC(ROUND('Base(2023)'!R10+'Base(2023)'!R10*FatoresSGPB!$A$31,2)/$G$3,4)</f>
        <v>14.121700000000001</v>
      </c>
      <c r="T10" s="79">
        <f>TRUNC(ROUND('Base(2023)'!S10+'Base(2023)'!S10*FatoresSGPB!$A$31,2)/$G$3,4)</f>
        <v>8.4842999999999993</v>
      </c>
      <c r="U10" s="79">
        <f>TRUNC(ROUND('Base(2023)'!T10+'Base(2023)'!T10*FatoresSGPB!$A$31,2)/$G$3,4)</f>
        <v>10.383100000000001</v>
      </c>
      <c r="V10" s="79">
        <f>TRUNC(ROUND('Base(2023)'!U10+'Base(2023)'!U10*FatoresSGPB!$A$31,2)/$G$3,4)</f>
        <v>13.2685</v>
      </c>
      <c r="W10" s="79">
        <f>TRUNC(ROUND('Base(2023)'!V10+'Base(2023)'!V10*FatoresSGPB!$A$31,2)/$G$3,4)</f>
        <v>15.474399999999999</v>
      </c>
      <c r="X10" s="79">
        <f>TRUNC(ROUND('Base(2023)'!W10+'Base(2023)'!W10*FatoresSGPB!$A$31,2)/$G$3,4)</f>
        <v>10.099299999999999</v>
      </c>
      <c r="Y10" s="79">
        <f>TRUNC(ROUND('Base(2023)'!X10+'Base(2023)'!X10*FatoresSGPB!$A$31,2)/$G$3,4)</f>
        <v>12.361599999999999</v>
      </c>
      <c r="Z10" s="79">
        <f>TRUNC(ROUND('Base(2023)'!Y10+'Base(2023)'!Y10*FatoresSGPB!$A$31,2)/$G$3,4)</f>
        <v>15.7949</v>
      </c>
      <c r="AA10" s="79">
        <f>TRUNC(ROUND('Base(2023)'!Z10+'Base(2023)'!Z10*FatoresSGPB!$A$31,2)/$G$3,4)</f>
        <v>18.422499999999999</v>
      </c>
      <c r="AC10" s="43" t="str">
        <f t="shared" si="1"/>
        <v>BRONZE6.001 a 7.000</v>
      </c>
      <c r="AD10" s="44" t="s">
        <v>39</v>
      </c>
      <c r="AE10" s="44" t="s">
        <v>82</v>
      </c>
      <c r="AG10" s="79">
        <f>TRUNC(ROUND('Base(2023)'!AE10+'Base(2023)'!AE10*FatoresSGPB!$A$31,2)/$AF$3,4)</f>
        <v>1.716</v>
      </c>
      <c r="AH10" s="79">
        <f>TRUNC(ROUND('Base(2023)'!AF10+'Base(2023)'!AF10*FatoresSGPB!$A$31,2)/$AF$3,4)</f>
        <v>1.7884</v>
      </c>
      <c r="AI10" s="79">
        <f>TRUNC(ROUND('Base(2023)'!AG10+'Base(2023)'!AG10*FatoresSGPB!$A$31,2)/$AF$3,4)</f>
        <v>1.8075000000000001</v>
      </c>
      <c r="AJ10" s="79">
        <f>TRUNC(ROUND('Base(2023)'!AH10+'Base(2023)'!AH10*FatoresSGPB!$A$31,2)/$AF$3,4)</f>
        <v>1.8253999999999999</v>
      </c>
      <c r="AK10" s="79">
        <f>TRUNC(ROUND('Base(2023)'!AI10+'Base(2023)'!AI10*FatoresSGPB!$A$31,2)/$AF$3,4)</f>
        <v>2.3395000000000001</v>
      </c>
      <c r="AL10" s="79">
        <f>TRUNC(ROUND('Base(2023)'!AJ10+'Base(2023)'!AJ10*FatoresSGPB!$A$31,2)/$AF$3,4)</f>
        <v>2.6915</v>
      </c>
      <c r="AM10" s="79">
        <f>TRUNC(ROUND('Base(2023)'!AK10+'Base(2023)'!AK10*FatoresSGPB!$A$31,2)/$AF$3,4)</f>
        <v>3.0710999999999999</v>
      </c>
      <c r="AN10" s="79">
        <f>TRUNC(ROUND('Base(2023)'!AL10+'Base(2023)'!AL10*FatoresSGPB!$A$31,2)/$AF$3,4)</f>
        <v>3.8020999999999998</v>
      </c>
      <c r="AO10" s="79">
        <f>TRUNC(ROUND('Base(2023)'!AM10+'Base(2023)'!AM10*FatoresSGPB!$A$31,2)/$AF$3,4)</f>
        <v>2.9533</v>
      </c>
      <c r="AP10" s="79">
        <f>TRUNC(ROUND('Base(2023)'!AN10+'Base(2023)'!AN10*FatoresSGPB!$A$31,2)/$AF$3,4)</f>
        <v>3.3902999999999999</v>
      </c>
      <c r="AQ10" s="79">
        <f>TRUNC(ROUND('Base(2023)'!AO10+'Base(2023)'!AO10*FatoresSGPB!$A$31,2)/$AF$3,4)</f>
        <v>4.5899000000000001</v>
      </c>
      <c r="AR10" s="79">
        <f>TRUNC(ROUND('Base(2023)'!AP10+'Base(2023)'!AP10*FatoresSGPB!$A$31,2)/$AF$3,4)</f>
        <v>5.8912000000000004</v>
      </c>
      <c r="AS10" s="79">
        <f>TRUNC(ROUND('Base(2023)'!AQ10+'Base(2023)'!AQ10*FatoresSGPB!$A$31,2)/$AF$3,4)</f>
        <v>3.4344999999999999</v>
      </c>
      <c r="AT10" s="79">
        <f>TRUNC(ROUND('Base(2023)'!AR10+'Base(2023)'!AR10*FatoresSGPB!$A$31,2)/$AF$3,4)</f>
        <v>3.9413999999999998</v>
      </c>
      <c r="AU10" s="79">
        <f>TRUNC(ROUND('Base(2023)'!AS10+'Base(2023)'!AS10*FatoresSGPB!$A$31,2)/$AF$3,4)</f>
        <v>5.3371000000000004</v>
      </c>
      <c r="AV10" s="79">
        <f>TRUNC(ROUND('Base(2023)'!AT10+'Base(2023)'!AT10*FatoresSGPB!$A$31,2)/$AF$3,4)</f>
        <v>6.8505000000000003</v>
      </c>
      <c r="AX10" s="43" t="str">
        <f t="shared" si="2"/>
        <v>DIAMANTE 40 a 300</v>
      </c>
      <c r="AY10" s="44" t="s">
        <v>81</v>
      </c>
      <c r="AZ10" t="s">
        <v>40</v>
      </c>
      <c r="BB10" s="79">
        <f>TRUNC(ROUND('Base(2023)'!AY10+'Base(2023)'!AY10*FatoresSGPB!$A$31,2)/$BA$3,4)</f>
        <v>0.79059999999999997</v>
      </c>
      <c r="BC10" s="79">
        <f>TRUNC(ROUND('Base(2023)'!AZ10+'Base(2023)'!AZ10*FatoresSGPB!$A$31,2)/$BA$3,4)</f>
        <v>0.82330000000000003</v>
      </c>
      <c r="BD10" s="79">
        <f>TRUNC(ROUND('Base(2023)'!BA10+'Base(2023)'!BA10*FatoresSGPB!$A$31,2)/$BA$3,4)</f>
        <v>0.83209999999999995</v>
      </c>
      <c r="BE10" s="79">
        <f>TRUNC(ROUND('Base(2023)'!BB10+'Base(2023)'!BB10*FatoresSGPB!$A$31,2)/$BA$3,4)</f>
        <v>0.84009999999999996</v>
      </c>
      <c r="BF10" s="79">
        <f>TRUNC(ROUND('Base(2023)'!BC10+'Base(2023)'!BC10*FatoresSGPB!$A$31,2)/$BA$3,4)</f>
        <v>0.94159999999999999</v>
      </c>
      <c r="BG10" s="79">
        <f>TRUNC(ROUND('Base(2023)'!BD10+'Base(2023)'!BD10*FatoresSGPB!$A$31,2)/$BA$3,4)</f>
        <v>1.0547</v>
      </c>
      <c r="BH10" s="79">
        <f>TRUNC(ROUND('Base(2023)'!BE10+'Base(2023)'!BE10*FatoresSGPB!$A$31,2)/$BA$3,4)</f>
        <v>1.1775</v>
      </c>
      <c r="BI10" s="79">
        <f>TRUNC(ROUND('Base(2023)'!BF10+'Base(2023)'!BF10*FatoresSGPB!$A$31,2)/$BA$3,4)</f>
        <v>1.4125000000000001</v>
      </c>
      <c r="BJ10" s="79">
        <f>TRUNC(ROUND('Base(2023)'!BG10+'Base(2023)'!BG10*FatoresSGPB!$A$31,2)/$BA$3,4)</f>
        <v>0.9637</v>
      </c>
      <c r="BK10" s="79">
        <f>TRUNC(ROUND('Base(2023)'!BH10+'Base(2023)'!BH10*FatoresSGPB!$A$31,2)/$BA$3,4)</f>
        <v>1.1377999999999999</v>
      </c>
      <c r="BL10" s="79">
        <f>TRUNC(ROUND('Base(2023)'!BI10+'Base(2023)'!BI10*FatoresSGPB!$A$31,2)/$BA$3,4)</f>
        <v>1.3206</v>
      </c>
      <c r="BM10" s="79">
        <f>TRUNC(ROUND('Base(2023)'!BJ10+'Base(2023)'!BJ10*FatoresSGPB!$A$31,2)/$BA$3,4)</f>
        <v>1.5228999999999999</v>
      </c>
      <c r="BN10" s="79">
        <f>TRUNC(ROUND('Base(2023)'!BK10+'Base(2023)'!BK10*FatoresSGPB!$A$31,2)/$BA$3,4)</f>
        <v>1.121</v>
      </c>
      <c r="BO10" s="79">
        <f>TRUNC(ROUND('Base(2023)'!BL10+'Base(2023)'!BL10*FatoresSGPB!$A$31,2)/$BA$3,4)</f>
        <v>1.3232999999999999</v>
      </c>
      <c r="BP10" s="79">
        <f>TRUNC(ROUND('Base(2023)'!BM10+'Base(2023)'!BM10*FatoresSGPB!$A$31,2)/$BA$3,4)</f>
        <v>1.5362</v>
      </c>
      <c r="BQ10" s="79">
        <f>TRUNC(ROUND('Base(2023)'!BN10+'Base(2023)'!BN10*FatoresSGPB!$A$31,2)/$BA$3,4)</f>
        <v>1.7712000000000001</v>
      </c>
      <c r="BS10" s="43" t="str">
        <f t="shared" si="3"/>
        <v>BRONZE5.001 a 6.000</v>
      </c>
      <c r="BT10" s="44" t="s">
        <v>39</v>
      </c>
      <c r="BU10" s="44" t="s">
        <v>76</v>
      </c>
      <c r="BW10" s="79">
        <f>TRUNC(ROUND('Base(2023)'!BS10+'Base(2023)'!BS10*FatoresSGPB!$A$31,2)/$BV$3,4)</f>
        <v>1.6407</v>
      </c>
      <c r="BX10" s="79">
        <f>TRUNC(ROUND('Base(2023)'!BT10+'Base(2023)'!BT10*FatoresSGPB!$A$31,2)/$BV$3,4)</f>
        <v>1.6758</v>
      </c>
      <c r="BY10" s="79">
        <f>TRUNC(ROUND('Base(2023)'!BU10+'Base(2023)'!BU10*FatoresSGPB!$A$31,2)/$BV$3,4)</f>
        <v>1.7107000000000001</v>
      </c>
      <c r="BZ10" s="79">
        <f>TRUNC(ROUND('Base(2023)'!BV10+'Base(2023)'!BV10*FatoresSGPB!$A$31,2)/$BV$3,4)</f>
        <v>1.7455000000000001</v>
      </c>
      <c r="CA10" s="79">
        <f>TRUNC(ROUND('Base(2023)'!BW10+'Base(2023)'!BW10*FatoresSGPB!$A$31,2)/$BV$3,4)</f>
        <v>1.9172</v>
      </c>
      <c r="CB10" s="79">
        <f>TRUNC(ROUND('Base(2023)'!BX10+'Base(2023)'!BX10*FatoresSGPB!$A$31,2)/$BV$3,4)</f>
        <v>1.9368000000000001</v>
      </c>
      <c r="CC10" s="79">
        <f>TRUNC(ROUND('Base(2023)'!BY10+'Base(2023)'!BY10*FatoresSGPB!$A$31,2)/$BV$3,4)</f>
        <v>1.9567000000000001</v>
      </c>
      <c r="CD10" s="79">
        <f>TRUNC(ROUND('Base(2023)'!BZ10+'Base(2023)'!BZ10*FatoresSGPB!$A$31,2)/$BV$3,4)</f>
        <v>1.9765999999999999</v>
      </c>
      <c r="CE10" s="79">
        <f>TRUNC(ROUND('Base(2023)'!CA10+'Base(2023)'!CA10*FatoresSGPB!$A$31,2)/$BV$3,4)</f>
        <v>3.7107000000000001</v>
      </c>
      <c r="CF10" s="79">
        <f>TRUNC(ROUND('Base(2023)'!CB10+'Base(2023)'!CB10*FatoresSGPB!$A$31,2)/$BV$3,4)</f>
        <v>5.5776000000000003</v>
      </c>
      <c r="CG10" s="79">
        <f>TRUNC(ROUND('Base(2023)'!CC10+'Base(2023)'!CC10*FatoresSGPB!$A$31,2)/$BV$3,4)</f>
        <v>6.8250999999999999</v>
      </c>
      <c r="CH10" s="79">
        <f>TRUNC(ROUND('Base(2023)'!CD10+'Base(2023)'!CD10*FatoresSGPB!$A$31,2)/$BV$3,4)</f>
        <v>8.0726999999999993</v>
      </c>
      <c r="CI10" s="79">
        <f>TRUNC(ROUND('Base(2023)'!CE10+'Base(2023)'!CE10*FatoresSGPB!$A$31,2)/$BV$3,4)</f>
        <v>4.5262000000000002</v>
      </c>
      <c r="CJ10" s="79">
        <f>TRUNC(ROUND('Base(2023)'!CF10+'Base(2023)'!CF10*FatoresSGPB!$A$31,2)/$BV$3,4)</f>
        <v>6.5297000000000001</v>
      </c>
      <c r="CK10" s="79">
        <f>TRUNC(ROUND('Base(2023)'!CG10+'Base(2023)'!CG10*FatoresSGPB!$A$31,2)/$BV$3,4)</f>
        <v>7.8006000000000002</v>
      </c>
      <c r="CL10" s="79">
        <f>TRUNC(ROUND('Base(2023)'!CH10+'Base(2023)'!CH10*FatoresSGPB!$A$31,2)/$BV$3,4)</f>
        <v>9.0709</v>
      </c>
      <c r="CM10" s="79">
        <f>TRUNC(ROUND('Base(2023)'!CI10+'Base(2023)'!CI10*FatoresSGPB!$A$31,2)/$BV$3,4)</f>
        <v>5.3880999999999997</v>
      </c>
      <c r="CN10" s="79">
        <f>TRUNC(ROUND('Base(2023)'!CJ10+'Base(2023)'!CJ10*FatoresSGPB!$A$31,2)/$BV$3,4)</f>
        <v>7.7735000000000003</v>
      </c>
      <c r="CO10" s="79">
        <f>TRUNC(ROUND('Base(2023)'!CK10+'Base(2023)'!CK10*FatoresSGPB!$A$31,2)/$BV$3,4)</f>
        <v>9.2864000000000004</v>
      </c>
      <c r="CP10" s="79">
        <f>TRUNC(ROUND('Base(2023)'!CL10+'Base(2023)'!CL10*FatoresSGPB!$A$31,2)/$BV$3,4)</f>
        <v>10.798999999999999</v>
      </c>
      <c r="CR10" s="43"/>
      <c r="CV10" s="45">
        <v>73.89</v>
      </c>
      <c r="CW10" s="45">
        <v>75.489999999999995</v>
      </c>
      <c r="CX10" s="45">
        <v>77.08</v>
      </c>
      <c r="CY10" s="45">
        <v>78.569999999999993</v>
      </c>
      <c r="CZ10" s="45">
        <v>94.42</v>
      </c>
      <c r="DA10" s="45">
        <v>95.33</v>
      </c>
      <c r="DB10" s="45">
        <v>96.37</v>
      </c>
      <c r="DC10" s="45">
        <v>97.28</v>
      </c>
      <c r="DE10" s="43" t="str">
        <f t="shared" si="5"/>
        <v>BRONZE5.001 a 6.000</v>
      </c>
      <c r="DF10" s="44" t="s">
        <v>39</v>
      </c>
      <c r="DG10" s="46" t="s">
        <v>76</v>
      </c>
      <c r="DI10" s="79">
        <f>TRUNC(ROUND('Base(2023)'!DC10+'Base(2023)'!DC10*FatoresSGPB!$A$31,2)/$DH$3,4)</f>
        <v>2.0312999999999999</v>
      </c>
      <c r="DJ10" s="79">
        <f>TRUNC(ROUND('Base(2023)'!DD10+'Base(2023)'!DD10*FatoresSGPB!$A$31,2)/$DH$3,4)</f>
        <v>2.0733000000000001</v>
      </c>
      <c r="DK10" s="79">
        <f>TRUNC(ROUND('Base(2023)'!DE10+'Base(2023)'!DE10*FatoresSGPB!$A$31,2)/$DH$3,4)</f>
        <v>2.1168999999999998</v>
      </c>
      <c r="DM10" s="43" t="str">
        <f t="shared" si="6"/>
        <v>BRONZEColeta no mesmo dia4210-231 a 40</v>
      </c>
      <c r="DN10" s="43" t="s">
        <v>39</v>
      </c>
      <c r="DO10" s="70" t="s">
        <v>71</v>
      </c>
      <c r="DP10" s="69" t="s">
        <v>72</v>
      </c>
      <c r="DQ10" s="61" t="s">
        <v>83</v>
      </c>
      <c r="DR10" s="25" t="s">
        <v>78</v>
      </c>
      <c r="DS10" s="60"/>
      <c r="DT10" s="59" t="s">
        <v>84</v>
      </c>
      <c r="DU10" s="62">
        <v>0.09</v>
      </c>
      <c r="DV10"/>
      <c r="DW10" s="60"/>
      <c r="DX10" s="60" t="str">
        <f t="shared" si="7"/>
        <v>BRONZE5.001 a 6.000</v>
      </c>
      <c r="DY10" s="44" t="s">
        <v>39</v>
      </c>
      <c r="DZ10" s="44" t="s">
        <v>76</v>
      </c>
      <c r="EA10" s="45">
        <f>ROUND('Base(2023)'!DU10+'Base(2023)'!DU10*FatoresSGPB!$A$31,2)</f>
        <v>24.28</v>
      </c>
      <c r="EB10" s="45">
        <f>ROUND('Base(2023)'!DV10+'Base(2023)'!DV10*FatoresSGPB!$A$31,2)</f>
        <v>24.81</v>
      </c>
      <c r="EC10" s="45">
        <f>ROUND('Base(2023)'!DW10+'Base(2023)'!DW10*FatoresSGPB!$A$31,2)</f>
        <v>25.31</v>
      </c>
      <c r="ED10" s="45">
        <f>ROUND('Base(2023)'!DX10+'Base(2023)'!DX10*FatoresSGPB!$A$31,2)</f>
        <v>25.82</v>
      </c>
      <c r="EE10" s="45">
        <f>ROUND('Base(2023)'!DY10+'Base(2023)'!DY10*FatoresSGPB!$A$31,2)</f>
        <v>37.590000000000003</v>
      </c>
      <c r="EF10" s="45">
        <f>ROUND('Base(2023)'!DZ10+'Base(2023)'!DZ10*FatoresSGPB!$A$31,2)</f>
        <v>38</v>
      </c>
      <c r="EG10" s="45">
        <f>ROUND('Base(2023)'!EA10+'Base(2023)'!EA10*FatoresSGPB!$A$31,2)</f>
        <v>38.36</v>
      </c>
      <c r="EH10" s="45">
        <f>ROUND('Base(2023)'!EB10+'Base(2023)'!EB10*FatoresSGPB!$A$31,2)</f>
        <v>38.76</v>
      </c>
      <c r="EI10" s="45">
        <f>ROUND('Base(2023)'!EC10+'Base(2023)'!EC10*FatoresSGPB!$A$31,2)</f>
        <v>68.180000000000007</v>
      </c>
      <c r="EJ10" s="45">
        <f>ROUND('Base(2023)'!ED10+'Base(2023)'!ED10*FatoresSGPB!$A$31,2)</f>
        <v>92.52</v>
      </c>
      <c r="EK10" s="45">
        <f>ROUND('Base(2023)'!EE10+'Base(2023)'!EE10*FatoresSGPB!$A$31,2)</f>
        <v>130.19999999999999</v>
      </c>
      <c r="EL10" s="45">
        <f>ROUND('Base(2023)'!EF10+'Base(2023)'!EF10*FatoresSGPB!$A$31,2)</f>
        <v>157.5</v>
      </c>
      <c r="EM10" s="45">
        <f>ROUND('Base(2023)'!EG10+'Base(2023)'!EG10*FatoresSGPB!$A$31,2)</f>
        <v>112.29</v>
      </c>
      <c r="EN10" s="45">
        <f>ROUND('Base(2023)'!EH10+'Base(2023)'!EH10*FatoresSGPB!$A$31,2)</f>
        <v>137.91999999999999</v>
      </c>
      <c r="EO10" s="45">
        <f>ROUND('Base(2023)'!EI10+'Base(2023)'!EI10*FatoresSGPB!$A$31,2)</f>
        <v>176.28</v>
      </c>
      <c r="EP10" s="45">
        <f>ROUND('Base(2023)'!EJ10+'Base(2023)'!EJ10*FatoresSGPB!$A$31,2)</f>
        <v>205.51</v>
      </c>
      <c r="ER10" s="43" t="str">
        <f t="shared" si="8"/>
        <v>BRONZE6.001 a 7.000</v>
      </c>
      <c r="ES10" s="44" t="s">
        <v>39</v>
      </c>
      <c r="ET10" s="44" t="s">
        <v>82</v>
      </c>
      <c r="EU10" s="45">
        <f>ROUND('Base(2023)'!EO10+'Base(2023)'!EO10*FatoresSGPB!$A$31,2)</f>
        <v>28.36</v>
      </c>
      <c r="EV10" s="45">
        <f>ROUND('Base(2023)'!EP10+'Base(2023)'!EP10*FatoresSGPB!$A$31,2)</f>
        <v>29.56</v>
      </c>
      <c r="EW10" s="45">
        <f>ROUND('Base(2023)'!EQ10+'Base(2023)'!EQ10*FatoresSGPB!$A$31,2)</f>
        <v>29.87</v>
      </c>
      <c r="EX10" s="45">
        <f>ROUND('Base(2023)'!ER10+'Base(2023)'!ER10*FatoresSGPB!$A$31,2)</f>
        <v>30.17</v>
      </c>
      <c r="EY10" s="45">
        <f>ROUND('Base(2023)'!ES10+'Base(2023)'!ES10*FatoresSGPB!$A$31,2)</f>
        <v>38.56</v>
      </c>
      <c r="EZ10" s="45">
        <f>ROUND('Base(2023)'!ET10+'Base(2023)'!ET10*FatoresSGPB!$A$31,2)</f>
        <v>44.89</v>
      </c>
      <c r="FA10" s="45">
        <f>ROUND('Base(2023)'!EU10+'Base(2023)'!EU10*FatoresSGPB!$A$31,2)</f>
        <v>51.25</v>
      </c>
      <c r="FB10" s="45">
        <f>ROUND('Base(2023)'!EV10+'Base(2023)'!EV10*FatoresSGPB!$A$31,2)</f>
        <v>63.38</v>
      </c>
      <c r="FC10" s="45">
        <f>ROUND('Base(2023)'!EW10+'Base(2023)'!EW10*FatoresSGPB!$A$31,2)</f>
        <v>56.1</v>
      </c>
      <c r="FD10" s="45">
        <f>ROUND('Base(2023)'!EX10+'Base(2023)'!EX10*FatoresSGPB!$A$31,2)</f>
        <v>65.459999999999994</v>
      </c>
      <c r="FE10" s="45">
        <f>ROUND('Base(2023)'!EY10+'Base(2023)'!EY10*FatoresSGPB!$A$31,2)</f>
        <v>89.06</v>
      </c>
      <c r="FF10" s="45">
        <f>ROUND('Base(2023)'!EZ10+'Base(2023)'!EZ10*FatoresSGPB!$A$31,2)</f>
        <v>114.24</v>
      </c>
    </row>
    <row r="11" spans="1:162" ht="15" x14ac:dyDescent="0.25">
      <c r="A11" s="42" t="s">
        <v>85</v>
      </c>
      <c r="B11" s="43" t="s">
        <v>67</v>
      </c>
      <c r="D11" s="43" t="str">
        <f t="shared" si="0"/>
        <v>BRONZE6.001 a 7.000</v>
      </c>
      <c r="E11" s="44" t="s">
        <v>39</v>
      </c>
      <c r="F11" s="44" t="s">
        <v>82</v>
      </c>
      <c r="H11" s="79">
        <f>TRUNC(ROUND('Base(2023)'!G11+'Base(2023)'!G11*FatoresSGPB!$A$31,2)/$G$3,4)</f>
        <v>2.2183999999999999</v>
      </c>
      <c r="I11" s="79">
        <f>TRUNC(ROUND('Base(2023)'!H11+'Base(2023)'!H11*FatoresSGPB!$A$31,2)/$G$3,4)</f>
        <v>2.2648999999999999</v>
      </c>
      <c r="J11" s="79">
        <f>TRUNC(ROUND('Base(2023)'!I11+'Base(2023)'!I11*FatoresSGPB!$A$31,2)/$G$3,4)</f>
        <v>2.3123999999999998</v>
      </c>
      <c r="K11" s="79">
        <f>TRUNC(ROUND('Base(2023)'!J11+'Base(2023)'!J11*FatoresSGPB!$A$31,2)/$G$3,4)</f>
        <v>2.3589000000000002</v>
      </c>
      <c r="L11" s="79">
        <f>TRUNC(ROUND('Base(2023)'!K11+'Base(2023)'!K11*FatoresSGPB!$A$31,2)/$G$3,4)</f>
        <v>3.6526000000000001</v>
      </c>
      <c r="M11" s="79">
        <f>TRUNC(ROUND('Base(2023)'!L11+'Base(2023)'!L11*FatoresSGPB!$A$31,2)/$G$3,4)</f>
        <v>3.6892999999999998</v>
      </c>
      <c r="N11" s="79">
        <f>TRUNC(ROUND('Base(2023)'!M11+'Base(2023)'!M11*FatoresSGPB!$A$31,2)/$G$3,4)</f>
        <v>3.7286999999999999</v>
      </c>
      <c r="O11" s="79">
        <f>TRUNC(ROUND('Base(2023)'!N11+'Base(2023)'!N11*FatoresSGPB!$A$31,2)/$G$3,4)</f>
        <v>3.7663000000000002</v>
      </c>
      <c r="P11" s="79">
        <f>TRUNC(ROUND('Base(2023)'!O11+'Base(2023)'!O11*FatoresSGPB!$A$31,2)/$G$3,4)</f>
        <v>6.7751999999999999</v>
      </c>
      <c r="Q11" s="79">
        <f>TRUNC(ROUND('Base(2023)'!P11+'Base(2023)'!P11*FatoresSGPB!$A$31,2)/$G$3,4)</f>
        <v>9.1468000000000007</v>
      </c>
      <c r="R11" s="79">
        <f>TRUNC(ROUND('Base(2023)'!Q11+'Base(2023)'!Q11*FatoresSGPB!$A$31,2)/$G$3,4)</f>
        <v>12.8728</v>
      </c>
      <c r="S11" s="79">
        <f>TRUNC(ROUND('Base(2023)'!R11+'Base(2023)'!R11*FatoresSGPB!$A$31,2)/$G$3,4)</f>
        <v>15.5837</v>
      </c>
      <c r="T11" s="79">
        <f>TRUNC(ROUND('Base(2023)'!S11+'Base(2023)'!S11*FatoresSGPB!$A$31,2)/$G$3,4)</f>
        <v>9.0178999999999991</v>
      </c>
      <c r="U11" s="79">
        <f>TRUNC(ROUND('Base(2023)'!T11+'Base(2023)'!T11*FatoresSGPB!$A$31,2)/$G$3,4)</f>
        <v>11.104699999999999</v>
      </c>
      <c r="V11" s="79">
        <f>TRUNC(ROUND('Base(2023)'!U11+'Base(2023)'!U11*FatoresSGPB!$A$31,2)/$G$3,4)</f>
        <v>14.2811</v>
      </c>
      <c r="W11" s="79">
        <f>TRUNC(ROUND('Base(2023)'!V11+'Base(2023)'!V11*FatoresSGPB!$A$31,2)/$G$3,4)</f>
        <v>16.700900000000001</v>
      </c>
      <c r="X11" s="79">
        <f>TRUNC(ROUND('Base(2023)'!W11+'Base(2023)'!W11*FatoresSGPB!$A$31,2)/$G$3,4)</f>
        <v>10.735799999999999</v>
      </c>
      <c r="Y11" s="79">
        <f>TRUNC(ROUND('Base(2023)'!X11+'Base(2023)'!X11*FatoresSGPB!$A$31,2)/$G$3,4)</f>
        <v>13.2193</v>
      </c>
      <c r="Z11" s="79">
        <f>TRUNC(ROUND('Base(2023)'!Y11+'Base(2023)'!Y11*FatoresSGPB!$A$31,2)/$G$3,4)</f>
        <v>17.000800000000002</v>
      </c>
      <c r="AA11" s="79">
        <f>TRUNC(ROUND('Base(2023)'!Z11+'Base(2023)'!Z11*FatoresSGPB!$A$31,2)/$G$3,4)</f>
        <v>19.881799999999998</v>
      </c>
      <c r="AC11" s="43" t="str">
        <f t="shared" si="1"/>
        <v>BRONZE7.001 a 8.000</v>
      </c>
      <c r="AD11" s="44" t="s">
        <v>39</v>
      </c>
      <c r="AE11" s="44" t="s">
        <v>86</v>
      </c>
      <c r="AG11" s="79">
        <f>TRUNC(ROUND('Base(2023)'!AE11+'Base(2023)'!AE11*FatoresSGPB!$A$31,2)/$AF$3,4)</f>
        <v>1.8027</v>
      </c>
      <c r="AH11" s="79">
        <f>TRUNC(ROUND('Base(2023)'!AF11+'Base(2023)'!AF11*FatoresSGPB!$A$31,2)/$AF$3,4)</f>
        <v>1.8797999999999999</v>
      </c>
      <c r="AI11" s="79">
        <f>TRUNC(ROUND('Base(2023)'!AG11+'Base(2023)'!AG11*FatoresSGPB!$A$31,2)/$AF$3,4)</f>
        <v>1.8989</v>
      </c>
      <c r="AJ11" s="79">
        <f>TRUNC(ROUND('Base(2023)'!AH11+'Base(2023)'!AH11*FatoresSGPB!$A$31,2)/$AF$3,4)</f>
        <v>1.9187000000000001</v>
      </c>
      <c r="AK11" s="79">
        <f>TRUNC(ROUND('Base(2023)'!AI11+'Base(2023)'!AI11*FatoresSGPB!$A$31,2)/$AF$3,4)</f>
        <v>2.5487000000000002</v>
      </c>
      <c r="AL11" s="79">
        <f>TRUNC(ROUND('Base(2023)'!AJ11+'Base(2023)'!AJ11*FatoresSGPB!$A$31,2)/$AF$3,4)</f>
        <v>2.9318</v>
      </c>
      <c r="AM11" s="79">
        <f>TRUNC(ROUND('Base(2023)'!AK11+'Base(2023)'!AK11*FatoresSGPB!$A$31,2)/$AF$3,4)</f>
        <v>3.3454000000000002</v>
      </c>
      <c r="AN11" s="79">
        <f>TRUNC(ROUND('Base(2023)'!AL11+'Base(2023)'!AL11*FatoresSGPB!$A$31,2)/$AF$3,4)</f>
        <v>4.1421999999999999</v>
      </c>
      <c r="AO11" s="79">
        <f>TRUNC(ROUND('Base(2023)'!AM11+'Base(2023)'!AM11*FatoresSGPB!$A$31,2)/$AF$3,4)</f>
        <v>3.8050999999999999</v>
      </c>
      <c r="AP11" s="79">
        <f>TRUNC(ROUND('Base(2023)'!AN11+'Base(2023)'!AN11*FatoresSGPB!$A$31,2)/$AF$3,4)</f>
        <v>4.2689000000000004</v>
      </c>
      <c r="AQ11" s="79">
        <f>TRUNC(ROUND('Base(2023)'!AO11+'Base(2023)'!AO11*FatoresSGPB!$A$31,2)/$AF$3,4)</f>
        <v>5.4991000000000003</v>
      </c>
      <c r="AR11" s="79">
        <f>TRUNC(ROUND('Base(2023)'!AP11+'Base(2023)'!AP11*FatoresSGPB!$A$31,2)/$AF$3,4)</f>
        <v>6.8564999999999996</v>
      </c>
      <c r="AS11" s="79">
        <f>TRUNC(ROUND('Base(2023)'!AQ11+'Base(2023)'!AQ11*FatoresSGPB!$A$31,2)/$AF$3,4)</f>
        <v>4.4249000000000001</v>
      </c>
      <c r="AT11" s="79">
        <f>TRUNC(ROUND('Base(2023)'!AR11+'Base(2023)'!AR11*FatoresSGPB!$A$31,2)/$AF$3,4)</f>
        <v>4.9641000000000002</v>
      </c>
      <c r="AU11" s="79">
        <f>TRUNC(ROUND('Base(2023)'!AS11+'Base(2023)'!AS11*FatoresSGPB!$A$31,2)/$AF$3,4)</f>
        <v>6.3944999999999999</v>
      </c>
      <c r="AV11" s="79">
        <f>TRUNC(ROUND('Base(2023)'!AT11+'Base(2023)'!AT11*FatoresSGPB!$A$31,2)/$AF$3,4)</f>
        <v>7.9725000000000001</v>
      </c>
      <c r="AX11" s="43" t="str">
        <f t="shared" si="2"/>
        <v>INFINITE 10 a 300</v>
      </c>
      <c r="AY11" s="44" t="s">
        <v>85</v>
      </c>
      <c r="AZ11" t="s">
        <v>40</v>
      </c>
      <c r="BB11" s="79">
        <f>TRUNC(ROUND('Base(2023)'!AY11+'Base(2023)'!AY11*FatoresSGPB!$A$31,2)/$BA$3,4)</f>
        <v>0.78180000000000005</v>
      </c>
      <c r="BC11" s="79">
        <f>TRUNC(ROUND('Base(2023)'!AZ11+'Base(2023)'!AZ11*FatoresSGPB!$A$31,2)/$BA$3,4)</f>
        <v>0.81530000000000002</v>
      </c>
      <c r="BD11" s="79">
        <f>TRUNC(ROUND('Base(2023)'!BA11+'Base(2023)'!BA11*FatoresSGPB!$A$31,2)/$BA$3,4)</f>
        <v>0.82330000000000003</v>
      </c>
      <c r="BE11" s="79">
        <f>TRUNC(ROUND('Base(2023)'!BB11+'Base(2023)'!BB11*FatoresSGPB!$A$31,2)/$BA$3,4)</f>
        <v>0.83209999999999995</v>
      </c>
      <c r="BF11" s="79">
        <f>TRUNC(ROUND('Base(2023)'!BC11+'Base(2023)'!BC11*FatoresSGPB!$A$31,2)/$BA$3,4)</f>
        <v>0.93189999999999995</v>
      </c>
      <c r="BG11" s="79">
        <f>TRUNC(ROUND('Base(2023)'!BD11+'Base(2023)'!BD11*FatoresSGPB!$A$31,2)/$BA$3,4)</f>
        <v>1.0431999999999999</v>
      </c>
      <c r="BH11" s="79">
        <f>TRUNC(ROUND('Base(2023)'!BE11+'Base(2023)'!BE11*FatoresSGPB!$A$31,2)/$BA$3,4)</f>
        <v>1.1642999999999999</v>
      </c>
      <c r="BI11" s="79">
        <f>TRUNC(ROUND('Base(2023)'!BF11+'Base(2023)'!BF11*FatoresSGPB!$A$31,2)/$BA$3,4)</f>
        <v>1.3975</v>
      </c>
      <c r="BJ11" s="79">
        <f>TRUNC(ROUND('Base(2023)'!BG11+'Base(2023)'!BG11*FatoresSGPB!$A$31,2)/$BA$3,4)</f>
        <v>0.95399999999999996</v>
      </c>
      <c r="BK11" s="79">
        <f>TRUNC(ROUND('Base(2023)'!BH11+'Base(2023)'!BH11*FatoresSGPB!$A$31,2)/$BA$3,4)</f>
        <v>1.1254</v>
      </c>
      <c r="BL11" s="79">
        <f>TRUNC(ROUND('Base(2023)'!BI11+'Base(2023)'!BI11*FatoresSGPB!$A$31,2)/$BA$3,4)</f>
        <v>1.3065</v>
      </c>
      <c r="BM11" s="79">
        <f>TRUNC(ROUND('Base(2023)'!BJ11+'Base(2023)'!BJ11*FatoresSGPB!$A$31,2)/$BA$3,4)</f>
        <v>1.5069999999999999</v>
      </c>
      <c r="BN11" s="79">
        <f>TRUNC(ROUND('Base(2023)'!BK11+'Base(2023)'!BK11*FatoresSGPB!$A$31,2)/$BA$3,4)</f>
        <v>1.1086</v>
      </c>
      <c r="BO11" s="79">
        <f>TRUNC(ROUND('Base(2023)'!BL11+'Base(2023)'!BL11*FatoresSGPB!$A$31,2)/$BA$3,4)</f>
        <v>1.3090999999999999</v>
      </c>
      <c r="BP11" s="79">
        <f>TRUNC(ROUND('Base(2023)'!BM11+'Base(2023)'!BM11*FatoresSGPB!$A$31,2)/$BA$3,4)</f>
        <v>1.5194000000000001</v>
      </c>
      <c r="BQ11" s="79">
        <f>TRUNC(ROUND('Base(2023)'!BN11+'Base(2023)'!BN11*FatoresSGPB!$A$31,2)/$BA$3,4)</f>
        <v>1.7525999999999999</v>
      </c>
      <c r="BS11" s="43" t="str">
        <f t="shared" si="3"/>
        <v>BRONZE6.001 a 7.000</v>
      </c>
      <c r="BT11" s="44" t="s">
        <v>39</v>
      </c>
      <c r="BU11" s="44" t="s">
        <v>82</v>
      </c>
      <c r="BW11" s="79">
        <f>TRUNC(ROUND('Base(2023)'!BS11+'Base(2023)'!BS11*FatoresSGPB!$A$31,2)/$BV$3,4)</f>
        <v>1.7687999999999999</v>
      </c>
      <c r="BX11" s="79">
        <f>TRUNC(ROUND('Base(2023)'!BT11+'Base(2023)'!BT11*FatoresSGPB!$A$31,2)/$BV$3,4)</f>
        <v>1.8068</v>
      </c>
      <c r="BY11" s="79">
        <f>TRUNC(ROUND('Base(2023)'!BU11+'Base(2023)'!BU11*FatoresSGPB!$A$31,2)/$BV$3,4)</f>
        <v>1.8441000000000001</v>
      </c>
      <c r="BZ11" s="79">
        <f>TRUNC(ROUND('Base(2023)'!BV11+'Base(2023)'!BV11*FatoresSGPB!$A$31,2)/$BV$3,4)</f>
        <v>1.8817999999999999</v>
      </c>
      <c r="CA11" s="79">
        <f>TRUNC(ROUND('Base(2023)'!BW11+'Base(2023)'!BW11*FatoresSGPB!$A$31,2)/$BV$3,4)</f>
        <v>2.0381999999999998</v>
      </c>
      <c r="CB11" s="79">
        <f>TRUNC(ROUND('Base(2023)'!BX11+'Base(2023)'!BX11*FatoresSGPB!$A$31,2)/$BV$3,4)</f>
        <v>2.0594000000000001</v>
      </c>
      <c r="CC11" s="79">
        <f>TRUNC(ROUND('Base(2023)'!BY11+'Base(2023)'!BY11*FatoresSGPB!$A$31,2)/$BV$3,4)</f>
        <v>2.0802</v>
      </c>
      <c r="CD11" s="79">
        <f>TRUNC(ROUND('Base(2023)'!BZ11+'Base(2023)'!BZ11*FatoresSGPB!$A$31,2)/$BV$3,4)</f>
        <v>2.1013000000000002</v>
      </c>
      <c r="CE11" s="79">
        <f>TRUNC(ROUND('Base(2023)'!CA11+'Base(2023)'!CA11*FatoresSGPB!$A$31,2)/$BV$3,4)</f>
        <v>4.0818000000000003</v>
      </c>
      <c r="CF11" s="79">
        <f>TRUNC(ROUND('Base(2023)'!CB11+'Base(2023)'!CB11*FatoresSGPB!$A$31,2)/$BV$3,4)</f>
        <v>6.1380999999999997</v>
      </c>
      <c r="CG11" s="79">
        <f>TRUNC(ROUND('Base(2023)'!CC11+'Base(2023)'!CC11*FatoresSGPB!$A$31,2)/$BV$3,4)</f>
        <v>7.5122</v>
      </c>
      <c r="CH11" s="79">
        <f>TRUNC(ROUND('Base(2023)'!CD11+'Base(2023)'!CD11*FatoresSGPB!$A$31,2)/$BV$3,4)</f>
        <v>8.8866999999999994</v>
      </c>
      <c r="CI11" s="79">
        <f>TRUNC(ROUND('Base(2023)'!CE11+'Base(2023)'!CE11*FatoresSGPB!$A$31,2)/$BV$3,4)</f>
        <v>4.9775999999999998</v>
      </c>
      <c r="CJ11" s="79">
        <f>TRUNC(ROUND('Base(2023)'!CF11+'Base(2023)'!CF11*FatoresSGPB!$A$31,2)/$BV$3,4)</f>
        <v>7.2484999999999999</v>
      </c>
      <c r="CK11" s="79">
        <f>TRUNC(ROUND('Base(2023)'!CG11+'Base(2023)'!CG11*FatoresSGPB!$A$31,2)/$BV$3,4)</f>
        <v>8.6845999999999997</v>
      </c>
      <c r="CL11" s="79">
        <f>TRUNC(ROUND('Base(2023)'!CH11+'Base(2023)'!CH11*FatoresSGPB!$A$31,2)/$BV$3,4)</f>
        <v>10.1206</v>
      </c>
      <c r="CM11" s="79">
        <f>TRUNC(ROUND('Base(2023)'!CI11+'Base(2023)'!CI11*FatoresSGPB!$A$31,2)/$BV$3,4)</f>
        <v>5.9259000000000004</v>
      </c>
      <c r="CN11" s="79">
        <f>TRUNC(ROUND('Base(2023)'!CJ11+'Base(2023)'!CJ11*FatoresSGPB!$A$31,2)/$BV$3,4)</f>
        <v>8.6292000000000009</v>
      </c>
      <c r="CO11" s="79">
        <f>TRUNC(ROUND('Base(2023)'!CK11+'Base(2023)'!CK11*FatoresSGPB!$A$31,2)/$BV$3,4)</f>
        <v>10.339</v>
      </c>
      <c r="CP11" s="79">
        <f>TRUNC(ROUND('Base(2023)'!CL11+'Base(2023)'!CL11*FatoresSGPB!$A$31,2)/$BV$3,4)</f>
        <v>12.048500000000001</v>
      </c>
      <c r="CR11" s="43"/>
      <c r="CV11" s="45">
        <v>7.19</v>
      </c>
      <c r="CW11" s="45">
        <v>7.42</v>
      </c>
      <c r="CX11" s="45">
        <v>7.52</v>
      </c>
      <c r="CY11" s="45">
        <v>7.64</v>
      </c>
      <c r="CZ11" s="45">
        <v>9.58</v>
      </c>
      <c r="DA11" s="45">
        <v>9.6999999999999993</v>
      </c>
      <c r="DB11" s="45">
        <v>9.8000000000000007</v>
      </c>
      <c r="DC11" s="45">
        <v>9.8000000000000007</v>
      </c>
      <c r="DE11" s="43" t="str">
        <f t="shared" si="5"/>
        <v>BRONZE6.001 a 7.000</v>
      </c>
      <c r="DF11" s="44" t="s">
        <v>39</v>
      </c>
      <c r="DG11" s="46" t="s">
        <v>82</v>
      </c>
      <c r="DI11" s="79">
        <f>TRUNC(ROUND('Base(2023)'!DC11+'Base(2023)'!DC11*FatoresSGPB!$A$31,2)/$DH$3,4)</f>
        <v>2.4159000000000002</v>
      </c>
      <c r="DJ11" s="79">
        <f>TRUNC(ROUND('Base(2023)'!DD11+'Base(2023)'!DD11*FatoresSGPB!$A$31,2)/$DH$3,4)</f>
        <v>2.4647999999999999</v>
      </c>
      <c r="DK11" s="79">
        <f>TRUNC(ROUND('Base(2023)'!DE11+'Base(2023)'!DE11*FatoresSGPB!$A$31,2)/$DH$3,4)</f>
        <v>2.5167999999999999</v>
      </c>
      <c r="DM11" s="43" t="str">
        <f t="shared" si="6"/>
        <v>BRONZEColeta no mesmo dia4210-241 a 50</v>
      </c>
      <c r="DN11" s="43" t="s">
        <v>39</v>
      </c>
      <c r="DO11" s="70" t="s">
        <v>71</v>
      </c>
      <c r="DP11" s="69" t="s">
        <v>72</v>
      </c>
      <c r="DQ11" s="59" t="s">
        <v>87</v>
      </c>
      <c r="DR11" s="22" t="s">
        <v>88</v>
      </c>
      <c r="DS11" s="60"/>
      <c r="DT11" s="61" t="s">
        <v>89</v>
      </c>
      <c r="DU11" s="63">
        <v>0.18</v>
      </c>
      <c r="DV11"/>
      <c r="DW11" s="60"/>
      <c r="DX11" s="60" t="str">
        <f t="shared" si="7"/>
        <v>BRONZE6.001 a 7.000</v>
      </c>
      <c r="DY11" s="44" t="s">
        <v>39</v>
      </c>
      <c r="DZ11" s="44" t="s">
        <v>82</v>
      </c>
      <c r="EA11" s="45">
        <f>ROUND('Base(2023)'!DU11+'Base(2023)'!DU11*FatoresSGPB!$A$31,2)</f>
        <v>24.71</v>
      </c>
      <c r="EB11" s="45">
        <f>ROUND('Base(2023)'!DV11+'Base(2023)'!DV11*FatoresSGPB!$A$31,2)</f>
        <v>25.24</v>
      </c>
      <c r="EC11" s="45">
        <f>ROUND('Base(2023)'!DW11+'Base(2023)'!DW11*FatoresSGPB!$A$31,2)</f>
        <v>25.75</v>
      </c>
      <c r="ED11" s="45">
        <f>ROUND('Base(2023)'!DX11+'Base(2023)'!DX11*FatoresSGPB!$A$31,2)</f>
        <v>26.27</v>
      </c>
      <c r="EE11" s="45">
        <f>ROUND('Base(2023)'!DY11+'Base(2023)'!DY11*FatoresSGPB!$A$31,2)</f>
        <v>40.24</v>
      </c>
      <c r="EF11" s="45">
        <f>ROUND('Base(2023)'!DZ11+'Base(2023)'!DZ11*FatoresSGPB!$A$31,2)</f>
        <v>40.630000000000003</v>
      </c>
      <c r="EG11" s="45">
        <f>ROUND('Base(2023)'!EA11+'Base(2023)'!EA11*FatoresSGPB!$A$31,2)</f>
        <v>41.07</v>
      </c>
      <c r="EH11" s="45">
        <f>ROUND('Base(2023)'!EB11+'Base(2023)'!EB11*FatoresSGPB!$A$31,2)</f>
        <v>41.48</v>
      </c>
      <c r="EI11" s="45">
        <f>ROUND('Base(2023)'!EC11+'Base(2023)'!EC11*FatoresSGPB!$A$31,2)</f>
        <v>75.209999999999994</v>
      </c>
      <c r="EJ11" s="45">
        <f>ROUND('Base(2023)'!ED11+'Base(2023)'!ED11*FatoresSGPB!$A$31,2)</f>
        <v>102.08</v>
      </c>
      <c r="EK11" s="45">
        <f>ROUND('Base(2023)'!EE11+'Base(2023)'!EE11*FatoresSGPB!$A$31,2)</f>
        <v>143.66999999999999</v>
      </c>
      <c r="EL11" s="45">
        <f>ROUND('Base(2023)'!EF11+'Base(2023)'!EF11*FatoresSGPB!$A$31,2)</f>
        <v>173.8</v>
      </c>
      <c r="EM11" s="45">
        <f>ROUND('Base(2023)'!EG11+'Base(2023)'!EG11*FatoresSGPB!$A$31,2)</f>
        <v>119.34</v>
      </c>
      <c r="EN11" s="45">
        <f>ROUND('Base(2023)'!EH11+'Base(2023)'!EH11*FatoresSGPB!$A$31,2)</f>
        <v>147.47999999999999</v>
      </c>
      <c r="EO11" s="45">
        <f>ROUND('Base(2023)'!EI11+'Base(2023)'!EI11*FatoresSGPB!$A$31,2)</f>
        <v>189.72</v>
      </c>
      <c r="EP11" s="45">
        <f>ROUND('Base(2023)'!EJ11+'Base(2023)'!EJ11*FatoresSGPB!$A$31,2)</f>
        <v>221.77</v>
      </c>
      <c r="ER11" s="43" t="str">
        <f t="shared" si="8"/>
        <v>BRONZE7.001 a 8.000</v>
      </c>
      <c r="ES11" s="44" t="s">
        <v>39</v>
      </c>
      <c r="ET11" s="44" t="s">
        <v>86</v>
      </c>
      <c r="EU11" s="45">
        <f>ROUND('Base(2023)'!EO11+'Base(2023)'!EO11*FatoresSGPB!$A$31,2)</f>
        <v>29.76</v>
      </c>
      <c r="EV11" s="45">
        <f>ROUND('Base(2023)'!EP11+'Base(2023)'!EP11*FatoresSGPB!$A$31,2)</f>
        <v>31.04</v>
      </c>
      <c r="EW11" s="45">
        <f>ROUND('Base(2023)'!EQ11+'Base(2023)'!EQ11*FatoresSGPB!$A$31,2)</f>
        <v>31.35</v>
      </c>
      <c r="EX11" s="45">
        <f>ROUND('Base(2023)'!ER11+'Base(2023)'!ER11*FatoresSGPB!$A$31,2)</f>
        <v>31.68</v>
      </c>
      <c r="EY11" s="45">
        <f>ROUND('Base(2023)'!ES11+'Base(2023)'!ES11*FatoresSGPB!$A$31,2)</f>
        <v>41.96</v>
      </c>
      <c r="EZ11" s="45">
        <f>ROUND('Base(2023)'!ET11+'Base(2023)'!ET11*FatoresSGPB!$A$31,2)</f>
        <v>48.89</v>
      </c>
      <c r="FA11" s="45">
        <f>ROUND('Base(2023)'!EU11+'Base(2023)'!EU11*FatoresSGPB!$A$31,2)</f>
        <v>55.82</v>
      </c>
      <c r="FB11" s="45">
        <f>ROUND('Base(2023)'!EV11+'Base(2023)'!EV11*FatoresSGPB!$A$31,2)</f>
        <v>69.03</v>
      </c>
      <c r="FC11" s="45">
        <f>ROUND('Base(2023)'!EW11+'Base(2023)'!EW11*FatoresSGPB!$A$31,2)</f>
        <v>72.14</v>
      </c>
      <c r="FD11" s="45">
        <f>ROUND('Base(2023)'!EX11+'Base(2023)'!EX11*FatoresSGPB!$A$31,2)</f>
        <v>82.39</v>
      </c>
      <c r="FE11" s="45">
        <f>ROUND('Base(2023)'!EY11+'Base(2023)'!EY11*FatoresSGPB!$A$31,2)</f>
        <v>106.67</v>
      </c>
      <c r="FF11" s="45">
        <f>ROUND('Base(2023)'!EZ11+'Base(2023)'!EZ11*FatoresSGPB!$A$31,2)</f>
        <v>132.91</v>
      </c>
    </row>
    <row r="12" spans="1:162" ht="15" x14ac:dyDescent="0.25">
      <c r="A12" s="42" t="s">
        <v>90</v>
      </c>
      <c r="B12" s="43" t="s">
        <v>67</v>
      </c>
      <c r="D12" s="43" t="str">
        <f t="shared" si="0"/>
        <v>BRONZE7.001 a 8.000</v>
      </c>
      <c r="E12" s="44" t="s">
        <v>39</v>
      </c>
      <c r="F12" s="44" t="s">
        <v>86</v>
      </c>
      <c r="H12" s="79">
        <f>TRUNC(ROUND('Base(2023)'!G12+'Base(2023)'!G12*FatoresSGPB!$A$31,2)/$G$3,4)</f>
        <v>2.3445999999999998</v>
      </c>
      <c r="I12" s="79">
        <f>TRUNC(ROUND('Base(2023)'!H12+'Base(2023)'!H12*FatoresSGPB!$A$31,2)/$G$3,4)</f>
        <v>2.3938999999999999</v>
      </c>
      <c r="J12" s="79">
        <f>TRUNC(ROUND('Base(2023)'!I12+'Base(2023)'!I12*FatoresSGPB!$A$31,2)/$G$3,4)</f>
        <v>2.4449000000000001</v>
      </c>
      <c r="K12" s="79">
        <f>TRUNC(ROUND('Base(2023)'!J12+'Base(2023)'!J12*FatoresSGPB!$A$31,2)/$G$3,4)</f>
        <v>2.4941</v>
      </c>
      <c r="L12" s="79">
        <f>TRUNC(ROUND('Base(2023)'!K12+'Base(2023)'!K12*FatoresSGPB!$A$31,2)/$G$3,4)</f>
        <v>3.9068000000000001</v>
      </c>
      <c r="M12" s="79">
        <f>TRUNC(ROUND('Base(2023)'!L12+'Base(2023)'!L12*FatoresSGPB!$A$31,2)/$G$3,4)</f>
        <v>3.9489000000000001</v>
      </c>
      <c r="N12" s="79">
        <f>TRUNC(ROUND('Base(2023)'!M12+'Base(2023)'!M12*FatoresSGPB!$A$31,2)/$G$3,4)</f>
        <v>3.9874000000000001</v>
      </c>
      <c r="O12" s="79">
        <f>TRUNC(ROUND('Base(2023)'!N12+'Base(2023)'!N12*FatoresSGPB!$A$31,2)/$G$3,4)</f>
        <v>4.0286</v>
      </c>
      <c r="P12" s="79">
        <f>TRUNC(ROUND('Base(2023)'!O12+'Base(2023)'!O12*FatoresSGPB!$A$31,2)/$G$3,4)</f>
        <v>7.4215999999999998</v>
      </c>
      <c r="Q12" s="79">
        <f>TRUNC(ROUND('Base(2023)'!P12+'Base(2023)'!P12*FatoresSGPB!$A$31,2)/$G$3,4)</f>
        <v>10.0205</v>
      </c>
      <c r="R12" s="79">
        <f>TRUNC(ROUND('Base(2023)'!Q12+'Base(2023)'!Q12*FatoresSGPB!$A$31,2)/$G$3,4)</f>
        <v>14.1029</v>
      </c>
      <c r="S12" s="79">
        <f>TRUNC(ROUND('Base(2023)'!R12+'Base(2023)'!R12*FatoresSGPB!$A$31,2)/$G$3,4)</f>
        <v>17.072500000000002</v>
      </c>
      <c r="T12" s="79">
        <f>TRUNC(ROUND('Base(2023)'!S12+'Base(2023)'!S12*FatoresSGPB!$A$31,2)/$G$3,4)</f>
        <v>10.0358</v>
      </c>
      <c r="U12" s="79">
        <f>TRUNC(ROUND('Base(2023)'!T12+'Base(2023)'!T12*FatoresSGPB!$A$31,2)/$G$3,4)</f>
        <v>12.3142</v>
      </c>
      <c r="V12" s="79">
        <f>TRUNC(ROUND('Base(2023)'!U12+'Base(2023)'!U12*FatoresSGPB!$A$31,2)/$G$3,4)</f>
        <v>15.791399999999999</v>
      </c>
      <c r="W12" s="79">
        <f>TRUNC(ROUND('Base(2023)'!V12+'Base(2023)'!V12*FatoresSGPB!$A$31,2)/$G$3,4)</f>
        <v>18.427900000000001</v>
      </c>
      <c r="X12" s="79">
        <f>TRUNC(ROUND('Base(2023)'!W12+'Base(2023)'!W12*FatoresSGPB!$A$31,2)/$G$3,4)</f>
        <v>11.947100000000001</v>
      </c>
      <c r="Y12" s="79">
        <f>TRUNC(ROUND('Base(2023)'!X12+'Base(2023)'!X12*FatoresSGPB!$A$31,2)/$G$3,4)</f>
        <v>14.658899999999999</v>
      </c>
      <c r="Z12" s="79">
        <f>TRUNC(ROUND('Base(2023)'!Y12+'Base(2023)'!Y12*FatoresSGPB!$A$31,2)/$G$3,4)</f>
        <v>18.799399999999999</v>
      </c>
      <c r="AA12" s="79">
        <f>TRUNC(ROUND('Base(2023)'!Z12+'Base(2023)'!Z12*FatoresSGPB!$A$31,2)/$G$3,4)</f>
        <v>21.938199999999998</v>
      </c>
      <c r="AC12" s="43" t="str">
        <f t="shared" si="1"/>
        <v>BRONZE8.001 a 9.000</v>
      </c>
      <c r="AD12" s="44" t="s">
        <v>39</v>
      </c>
      <c r="AE12" s="44" t="s">
        <v>91</v>
      </c>
      <c r="AG12" s="79">
        <f>TRUNC(ROUND('Base(2023)'!AE12+'Base(2023)'!AE12*FatoresSGPB!$A$31,2)/$AF$3,4)</f>
        <v>1.8552999999999999</v>
      </c>
      <c r="AH12" s="79">
        <f>TRUNC(ROUND('Base(2023)'!AF12+'Base(2023)'!AF12*FatoresSGPB!$A$31,2)/$AF$3,4)</f>
        <v>1.9348000000000001</v>
      </c>
      <c r="AI12" s="79">
        <f>TRUNC(ROUND('Base(2023)'!AG12+'Base(2023)'!AG12*FatoresSGPB!$A$31,2)/$AF$3,4)</f>
        <v>1.9539</v>
      </c>
      <c r="AJ12" s="79">
        <f>TRUNC(ROUND('Base(2023)'!AH12+'Base(2023)'!AH12*FatoresSGPB!$A$31,2)/$AF$3,4)</f>
        <v>1.9736</v>
      </c>
      <c r="AK12" s="79">
        <f>TRUNC(ROUND('Base(2023)'!AI12+'Base(2023)'!AI12*FatoresSGPB!$A$31,2)/$AF$3,4)</f>
        <v>2.6741999999999999</v>
      </c>
      <c r="AL12" s="79">
        <f>TRUNC(ROUND('Base(2023)'!AJ12+'Base(2023)'!AJ12*FatoresSGPB!$A$31,2)/$AF$3,4)</f>
        <v>3.0752999999999999</v>
      </c>
      <c r="AM12" s="79">
        <f>TRUNC(ROUND('Base(2023)'!AK12+'Base(2023)'!AK12*FatoresSGPB!$A$31,2)/$AF$3,4)</f>
        <v>3.5091999999999999</v>
      </c>
      <c r="AN12" s="79">
        <f>TRUNC(ROUND('Base(2023)'!AL12+'Base(2023)'!AL12*FatoresSGPB!$A$31,2)/$AF$3,4)</f>
        <v>4.3448000000000002</v>
      </c>
      <c r="AO12" s="79">
        <f>TRUNC(ROUND('Base(2023)'!AM12+'Base(2023)'!AM12*FatoresSGPB!$A$31,2)/$AF$3,4)</f>
        <v>3.9127000000000001</v>
      </c>
      <c r="AP12" s="79">
        <f>TRUNC(ROUND('Base(2023)'!AN12+'Base(2023)'!AN12*FatoresSGPB!$A$31,2)/$AF$3,4)</f>
        <v>4.3926999999999996</v>
      </c>
      <c r="AQ12" s="79">
        <f>TRUNC(ROUND('Base(2023)'!AO12+'Base(2023)'!AO12*FatoresSGPB!$A$31,2)/$AF$3,4)</f>
        <v>5.6406999999999998</v>
      </c>
      <c r="AR12" s="79">
        <f>TRUNC(ROUND('Base(2023)'!AP12+'Base(2023)'!AP12*FatoresSGPB!$A$31,2)/$AF$3,4)</f>
        <v>7.0316000000000001</v>
      </c>
      <c r="AS12" s="79">
        <f>TRUNC(ROUND('Base(2023)'!AQ12+'Base(2023)'!AQ12*FatoresSGPB!$A$31,2)/$AF$3,4)</f>
        <v>4.5499000000000001</v>
      </c>
      <c r="AT12" s="79">
        <f>TRUNC(ROUND('Base(2023)'!AR12+'Base(2023)'!AR12*FatoresSGPB!$A$31,2)/$AF$3,4)</f>
        <v>5.1074999999999999</v>
      </c>
      <c r="AU12" s="79">
        <f>TRUNC(ROUND('Base(2023)'!AS12+'Base(2023)'!AS12*FatoresSGPB!$A$31,2)/$AF$3,4)</f>
        <v>6.5587999999999997</v>
      </c>
      <c r="AV12" s="79">
        <f>TRUNC(ROUND('Base(2023)'!AT12+'Base(2023)'!AT12*FatoresSGPB!$A$31,2)/$AF$3,4)</f>
        <v>8.1757000000000009</v>
      </c>
      <c r="AX12" s="43" t="str">
        <f t="shared" si="2"/>
        <v>INFINITE 20 a 300</v>
      </c>
      <c r="AY12" s="44" t="s">
        <v>90</v>
      </c>
      <c r="AZ12" t="s">
        <v>40</v>
      </c>
      <c r="BB12" s="79">
        <f>TRUNC(ROUND('Base(2023)'!AY12+'Base(2023)'!AY12*FatoresSGPB!$A$31,2)/$BA$3,4)</f>
        <v>0.76500000000000001</v>
      </c>
      <c r="BC12" s="79">
        <f>TRUNC(ROUND('Base(2023)'!AZ12+'Base(2023)'!AZ12*FatoresSGPB!$A$31,2)/$BA$3,4)</f>
        <v>0.79849999999999999</v>
      </c>
      <c r="BD12" s="79">
        <f>TRUNC(ROUND('Base(2023)'!BA12+'Base(2023)'!BA12*FatoresSGPB!$A$31,2)/$BA$3,4)</f>
        <v>0.80559999999999998</v>
      </c>
      <c r="BE12" s="79">
        <f>TRUNC(ROUND('Base(2023)'!BB12+'Base(2023)'!BB12*FatoresSGPB!$A$31,2)/$BA$3,4)</f>
        <v>0.81440000000000001</v>
      </c>
      <c r="BF12" s="79">
        <f>TRUNC(ROUND('Base(2023)'!BC12+'Base(2023)'!BC12*FatoresSGPB!$A$31,2)/$BA$3,4)</f>
        <v>0.91249999999999998</v>
      </c>
      <c r="BG12" s="79">
        <f>TRUNC(ROUND('Base(2023)'!BD12+'Base(2023)'!BD12*FatoresSGPB!$A$31,2)/$BA$3,4)</f>
        <v>1.0212000000000001</v>
      </c>
      <c r="BH12" s="79">
        <f>TRUNC(ROUND('Base(2023)'!BE12+'Base(2023)'!BE12*FatoresSGPB!$A$31,2)/$BA$3,4)</f>
        <v>1.1404000000000001</v>
      </c>
      <c r="BI12" s="79">
        <f>TRUNC(ROUND('Base(2023)'!BF12+'Base(2023)'!BF12*FatoresSGPB!$A$31,2)/$BA$3,4)</f>
        <v>1.3683000000000001</v>
      </c>
      <c r="BJ12" s="79">
        <f>TRUNC(ROUND('Base(2023)'!BG12+'Base(2023)'!BG12*FatoresSGPB!$A$31,2)/$BA$3,4)</f>
        <v>0.93459999999999999</v>
      </c>
      <c r="BK12" s="79">
        <f>TRUNC(ROUND('Base(2023)'!BH12+'Base(2023)'!BH12*FatoresSGPB!$A$31,2)/$BA$3,4)</f>
        <v>1.1024</v>
      </c>
      <c r="BL12" s="79">
        <f>TRUNC(ROUND('Base(2023)'!BI12+'Base(2023)'!BI12*FatoresSGPB!$A$31,2)/$BA$3,4)</f>
        <v>1.28</v>
      </c>
      <c r="BM12" s="79">
        <f>TRUNC(ROUND('Base(2023)'!BJ12+'Base(2023)'!BJ12*FatoresSGPB!$A$31,2)/$BA$3,4)</f>
        <v>1.4761</v>
      </c>
      <c r="BN12" s="79">
        <f>TRUNC(ROUND('Base(2023)'!BK12+'Base(2023)'!BK12*FatoresSGPB!$A$31,2)/$BA$3,4)</f>
        <v>1.0855999999999999</v>
      </c>
      <c r="BO12" s="79">
        <f>TRUNC(ROUND('Base(2023)'!BL12+'Base(2023)'!BL12*FatoresSGPB!$A$31,2)/$BA$3,4)</f>
        <v>1.2818000000000001</v>
      </c>
      <c r="BP12" s="79">
        <f>TRUNC(ROUND('Base(2023)'!BM12+'Base(2023)'!BM12*FatoresSGPB!$A$31,2)/$BA$3,4)</f>
        <v>1.4876</v>
      </c>
      <c r="BQ12" s="79">
        <f>TRUNC(ROUND('Base(2023)'!BN12+'Base(2023)'!BN12*FatoresSGPB!$A$31,2)/$BA$3,4)</f>
        <v>1.7163999999999999</v>
      </c>
      <c r="BS12" s="43" t="str">
        <f t="shared" si="3"/>
        <v>BRONZE7.001 a 8.000</v>
      </c>
      <c r="BT12" s="44" t="s">
        <v>39</v>
      </c>
      <c r="BU12" s="44" t="s">
        <v>86</v>
      </c>
      <c r="BW12" s="79">
        <f>TRUNC(ROUND('Base(2023)'!BS12+'Base(2023)'!BS12*FatoresSGPB!$A$31,2)/$BV$3,4)</f>
        <v>1.8754999999999999</v>
      </c>
      <c r="BX12" s="79">
        <f>TRUNC(ROUND('Base(2023)'!BT12+'Base(2023)'!BT12*FatoresSGPB!$A$31,2)/$BV$3,4)</f>
        <v>1.9157</v>
      </c>
      <c r="BY12" s="79">
        <f>TRUNC(ROUND('Base(2023)'!BU12+'Base(2023)'!BU12*FatoresSGPB!$A$31,2)/$BV$3,4)</f>
        <v>1.9555</v>
      </c>
      <c r="BZ12" s="79">
        <f>TRUNC(ROUND('Base(2023)'!BV12+'Base(2023)'!BV12*FatoresSGPB!$A$31,2)/$BV$3,4)</f>
        <v>1.9953000000000001</v>
      </c>
      <c r="CA12" s="79">
        <f>TRUNC(ROUND('Base(2023)'!BW12+'Base(2023)'!BW12*FatoresSGPB!$A$31,2)/$BV$3,4)</f>
        <v>2.1816</v>
      </c>
      <c r="CB12" s="79">
        <f>TRUNC(ROUND('Base(2023)'!BX12+'Base(2023)'!BX12*FatoresSGPB!$A$31,2)/$BV$3,4)</f>
        <v>2.2040000000000002</v>
      </c>
      <c r="CC12" s="79">
        <f>TRUNC(ROUND('Base(2023)'!BY12+'Base(2023)'!BY12*FatoresSGPB!$A$31,2)/$BV$3,4)</f>
        <v>2.2267000000000001</v>
      </c>
      <c r="CD12" s="79">
        <f>TRUNC(ROUND('Base(2023)'!BZ12+'Base(2023)'!BZ12*FatoresSGPB!$A$31,2)/$BV$3,4)</f>
        <v>2.2490999999999999</v>
      </c>
      <c r="CE12" s="79">
        <f>TRUNC(ROUND('Base(2023)'!CA12+'Base(2023)'!CA12*FatoresSGPB!$A$31,2)/$BV$3,4)</f>
        <v>4.4527999999999999</v>
      </c>
      <c r="CF12" s="79">
        <f>TRUNC(ROUND('Base(2023)'!CB12+'Base(2023)'!CB12*FatoresSGPB!$A$31,2)/$BV$3,4)</f>
        <v>6.6870000000000003</v>
      </c>
      <c r="CG12" s="79">
        <f>TRUNC(ROUND('Base(2023)'!CC12+'Base(2023)'!CC12*FatoresSGPB!$A$31,2)/$BV$3,4)</f>
        <v>8.1978000000000009</v>
      </c>
      <c r="CH12" s="79">
        <f>TRUNC(ROUND('Base(2023)'!CD12+'Base(2023)'!CD12*FatoresSGPB!$A$31,2)/$BV$3,4)</f>
        <v>9.7085000000000008</v>
      </c>
      <c r="CI12" s="79">
        <f>TRUNC(ROUND('Base(2023)'!CE12+'Base(2023)'!CE12*FatoresSGPB!$A$31,2)/$BV$3,4)</f>
        <v>5.4291999999999998</v>
      </c>
      <c r="CJ12" s="79">
        <f>TRUNC(ROUND('Base(2023)'!CF12+'Base(2023)'!CF12*FatoresSGPB!$A$31,2)/$BV$3,4)</f>
        <v>8.0121000000000002</v>
      </c>
      <c r="CK12" s="79">
        <f>TRUNC(ROUND('Base(2023)'!CG12+'Base(2023)'!CG12*FatoresSGPB!$A$31,2)/$BV$3,4)</f>
        <v>9.5939999999999994</v>
      </c>
      <c r="CL12" s="79">
        <f>TRUNC(ROUND('Base(2023)'!CH12+'Base(2023)'!CH12*FatoresSGPB!$A$31,2)/$BV$3,4)</f>
        <v>11.176600000000001</v>
      </c>
      <c r="CM12" s="79">
        <f>TRUNC(ROUND('Base(2023)'!CI12+'Base(2023)'!CI12*FatoresSGPB!$A$31,2)/$BV$3,4)</f>
        <v>6.4634</v>
      </c>
      <c r="CN12" s="79">
        <f>TRUNC(ROUND('Base(2023)'!CJ12+'Base(2023)'!CJ12*FatoresSGPB!$A$31,2)/$BV$3,4)</f>
        <v>9.5381</v>
      </c>
      <c r="CO12" s="79">
        <f>TRUNC(ROUND('Base(2023)'!CK12+'Base(2023)'!CK12*FatoresSGPB!$A$31,2)/$BV$3,4)</f>
        <v>11.4217</v>
      </c>
      <c r="CP12" s="79">
        <f>TRUNC(ROUND('Base(2023)'!CL12+'Base(2023)'!CL12*FatoresSGPB!$A$31,2)/$BV$3,4)</f>
        <v>13.305400000000001</v>
      </c>
      <c r="CR12" s="43"/>
      <c r="DE12" s="43" t="str">
        <f t="shared" si="5"/>
        <v>BRONZE7.001 a 8.000</v>
      </c>
      <c r="DF12" s="44" t="s">
        <v>39</v>
      </c>
      <c r="DG12" s="46" t="s">
        <v>86</v>
      </c>
      <c r="DI12" s="79">
        <f>TRUNC(ROUND('Base(2023)'!DC12+'Base(2023)'!DC12*FatoresSGPB!$A$31,2)/$DH$3,4)</f>
        <v>3.1192000000000002</v>
      </c>
      <c r="DJ12" s="79">
        <f>TRUNC(ROUND('Base(2023)'!DD12+'Base(2023)'!DD12*FatoresSGPB!$A$31,2)/$DH$3,4)</f>
        <v>3.1833999999999998</v>
      </c>
      <c r="DK12" s="79">
        <f>TRUNC(ROUND('Base(2023)'!DE12+'Base(2023)'!DE12*FatoresSGPB!$A$31,2)/$DH$3,4)</f>
        <v>3.2507000000000001</v>
      </c>
      <c r="DM12" s="43" t="str">
        <f t="shared" si="6"/>
        <v>BRONZEColeta no mesmo dia4210-251 a 60</v>
      </c>
      <c r="DN12" s="43" t="s">
        <v>39</v>
      </c>
      <c r="DO12" s="70" t="s">
        <v>71</v>
      </c>
      <c r="DP12" s="69" t="s">
        <v>72</v>
      </c>
      <c r="DQ12" s="61" t="s">
        <v>92</v>
      </c>
      <c r="DR12" s="25" t="s">
        <v>93</v>
      </c>
      <c r="DS12" s="60"/>
      <c r="DT12"/>
      <c r="DU12"/>
      <c r="DV12"/>
      <c r="DW12" s="60"/>
      <c r="DX12" s="60" t="str">
        <f t="shared" si="7"/>
        <v>BRONZE7.001 a 8.000</v>
      </c>
      <c r="DY12" s="44" t="s">
        <v>39</v>
      </c>
      <c r="DZ12" s="44" t="s">
        <v>86</v>
      </c>
      <c r="EA12" s="45">
        <f>ROUND('Base(2023)'!DU12+'Base(2023)'!DU12*FatoresSGPB!$A$31,2)</f>
        <v>25.15</v>
      </c>
      <c r="EB12" s="45">
        <f>ROUND('Base(2023)'!DV12+'Base(2023)'!DV12*FatoresSGPB!$A$31,2)</f>
        <v>25.69</v>
      </c>
      <c r="EC12" s="45">
        <f>ROUND('Base(2023)'!DW12+'Base(2023)'!DW12*FatoresSGPB!$A$31,2)</f>
        <v>26.2</v>
      </c>
      <c r="ED12" s="45">
        <f>ROUND('Base(2023)'!DX12+'Base(2023)'!DX12*FatoresSGPB!$A$31,2)</f>
        <v>26.73</v>
      </c>
      <c r="EE12" s="45">
        <f>ROUND('Base(2023)'!DY12+'Base(2023)'!DY12*FatoresSGPB!$A$31,2)</f>
        <v>43.1</v>
      </c>
      <c r="EF12" s="45">
        <f>ROUND('Base(2023)'!DZ12+'Base(2023)'!DZ12*FatoresSGPB!$A$31,2)</f>
        <v>43.56</v>
      </c>
      <c r="EG12" s="45">
        <f>ROUND('Base(2023)'!EA12+'Base(2023)'!EA12*FatoresSGPB!$A$31,2)</f>
        <v>43.99</v>
      </c>
      <c r="EH12" s="45">
        <f>ROUND('Base(2023)'!EB12+'Base(2023)'!EB12*FatoresSGPB!$A$31,2)</f>
        <v>44.44</v>
      </c>
      <c r="EI12" s="45">
        <f>ROUND('Base(2023)'!EC12+'Base(2023)'!EC12*FatoresSGPB!$A$31,2)</f>
        <v>82.45</v>
      </c>
      <c r="EJ12" s="45">
        <f>ROUND('Base(2023)'!ED12+'Base(2023)'!ED12*FatoresSGPB!$A$31,2)</f>
        <v>111.85</v>
      </c>
      <c r="EK12" s="45">
        <f>ROUND('Base(2023)'!EE12+'Base(2023)'!EE12*FatoresSGPB!$A$31,2)</f>
        <v>157.4</v>
      </c>
      <c r="EL12" s="45">
        <f>ROUND('Base(2023)'!EF12+'Base(2023)'!EF12*FatoresSGPB!$A$31,2)</f>
        <v>190.44</v>
      </c>
      <c r="EM12" s="45">
        <f>ROUND('Base(2023)'!EG12+'Base(2023)'!EG12*FatoresSGPB!$A$31,2)</f>
        <v>132.88999999999999</v>
      </c>
      <c r="EN12" s="45">
        <f>ROUND('Base(2023)'!EH12+'Base(2023)'!EH12*FatoresSGPB!$A$31,2)</f>
        <v>163.56</v>
      </c>
      <c r="EO12" s="45">
        <f>ROUND('Base(2023)'!EI12+'Base(2023)'!EI12*FatoresSGPB!$A$31,2)</f>
        <v>209.82</v>
      </c>
      <c r="EP12" s="45">
        <f>ROUND('Base(2023)'!EJ12+'Base(2023)'!EJ12*FatoresSGPB!$A$31,2)</f>
        <v>244.75</v>
      </c>
      <c r="ER12" s="43" t="str">
        <f t="shared" si="8"/>
        <v>BRONZE8.001 a 9.000</v>
      </c>
      <c r="ES12" s="44" t="s">
        <v>39</v>
      </c>
      <c r="ET12" s="44" t="s">
        <v>91</v>
      </c>
      <c r="EU12" s="45">
        <f>ROUND('Base(2023)'!EO12+'Base(2023)'!EO12*FatoresSGPB!$A$31,2)</f>
        <v>30.76</v>
      </c>
      <c r="EV12" s="45">
        <f>ROUND('Base(2023)'!EP12+'Base(2023)'!EP12*FatoresSGPB!$A$31,2)</f>
        <v>32.08</v>
      </c>
      <c r="EW12" s="45">
        <f>ROUND('Base(2023)'!EQ12+'Base(2023)'!EQ12*FatoresSGPB!$A$31,2)</f>
        <v>32.4</v>
      </c>
      <c r="EX12" s="45">
        <f>ROUND('Base(2023)'!ER12+'Base(2023)'!ER12*FatoresSGPB!$A$31,2)</f>
        <v>32.72</v>
      </c>
      <c r="EY12" s="45">
        <f>ROUND('Base(2023)'!ES12+'Base(2023)'!ES12*FatoresSGPB!$A$31,2)</f>
        <v>44.24</v>
      </c>
      <c r="EZ12" s="45">
        <f>ROUND('Base(2023)'!ET12+'Base(2023)'!ET12*FatoresSGPB!$A$31,2)</f>
        <v>51.34</v>
      </c>
      <c r="FA12" s="45">
        <f>ROUND('Base(2023)'!EU12+'Base(2023)'!EU12*FatoresSGPB!$A$31,2)</f>
        <v>58.6</v>
      </c>
      <c r="FB12" s="45">
        <f>ROUND('Base(2023)'!EV12+'Base(2023)'!EV12*FatoresSGPB!$A$31,2)</f>
        <v>72.489999999999995</v>
      </c>
      <c r="FC12" s="45">
        <f>ROUND('Base(2023)'!EW12+'Base(2023)'!EW12*FatoresSGPB!$A$31,2)</f>
        <v>74.760000000000005</v>
      </c>
      <c r="FD12" s="45">
        <f>ROUND('Base(2023)'!EX12+'Base(2023)'!EX12*FatoresSGPB!$A$31,2)</f>
        <v>84.98</v>
      </c>
      <c r="FE12" s="45">
        <f>ROUND('Base(2023)'!EY12+'Base(2023)'!EY12*FatoresSGPB!$A$31,2)</f>
        <v>109.51</v>
      </c>
      <c r="FF12" s="45">
        <f>ROUND('Base(2023)'!EZ12+'Base(2023)'!EZ12*FatoresSGPB!$A$31,2)</f>
        <v>136.44999999999999</v>
      </c>
    </row>
    <row r="13" spans="1:162" ht="15" x14ac:dyDescent="0.25">
      <c r="A13" s="42" t="s">
        <v>94</v>
      </c>
      <c r="B13" s="43" t="s">
        <v>67</v>
      </c>
      <c r="D13" s="43" t="str">
        <f t="shared" si="0"/>
        <v>BRONZE8.001 a 9.000</v>
      </c>
      <c r="E13" s="44" t="s">
        <v>39</v>
      </c>
      <c r="F13" s="44" t="s">
        <v>91</v>
      </c>
      <c r="H13" s="79">
        <f>TRUNC(ROUND('Base(2023)'!G13+'Base(2023)'!G13*FatoresSGPB!$A$31,2)/$G$3,4)</f>
        <v>2.4207000000000001</v>
      </c>
      <c r="I13" s="79">
        <f>TRUNC(ROUND('Base(2023)'!H13+'Base(2023)'!H13*FatoresSGPB!$A$31,2)/$G$3,4)</f>
        <v>2.4725999999999999</v>
      </c>
      <c r="J13" s="79">
        <f>TRUNC(ROUND('Base(2023)'!I13+'Base(2023)'!I13*FatoresSGPB!$A$31,2)/$G$3,4)</f>
        <v>2.5246</v>
      </c>
      <c r="K13" s="79">
        <f>TRUNC(ROUND('Base(2023)'!J13+'Base(2023)'!J13*FatoresSGPB!$A$31,2)/$G$3,4)</f>
        <v>2.5747</v>
      </c>
      <c r="L13" s="79">
        <f>TRUNC(ROUND('Base(2023)'!K13+'Base(2023)'!K13*FatoresSGPB!$A$31,2)/$G$3,4)</f>
        <v>4.1619999999999999</v>
      </c>
      <c r="M13" s="79">
        <f>TRUNC(ROUND('Base(2023)'!L13+'Base(2023)'!L13*FatoresSGPB!$A$31,2)/$G$3,4)</f>
        <v>4.2041000000000004</v>
      </c>
      <c r="N13" s="79">
        <f>TRUNC(ROUND('Base(2023)'!M13+'Base(2023)'!M13*FatoresSGPB!$A$31,2)/$G$3,4)</f>
        <v>4.2488000000000001</v>
      </c>
      <c r="O13" s="79">
        <f>TRUNC(ROUND('Base(2023)'!N13+'Base(2023)'!N13*FatoresSGPB!$A$31,2)/$G$3,4)</f>
        <v>4.29</v>
      </c>
      <c r="P13" s="79">
        <f>TRUNC(ROUND('Base(2023)'!O13+'Base(2023)'!O13*FatoresSGPB!$A$31,2)/$G$3,4)</f>
        <v>8.0698000000000008</v>
      </c>
      <c r="Q13" s="79">
        <f>TRUNC(ROUND('Base(2023)'!P13+'Base(2023)'!P13*FatoresSGPB!$A$31,2)/$G$3,4)</f>
        <v>10.8934</v>
      </c>
      <c r="R13" s="79">
        <f>TRUNC(ROUND('Base(2023)'!Q13+'Base(2023)'!Q13*FatoresSGPB!$A$31,2)/$G$3,4)</f>
        <v>15.332100000000001</v>
      </c>
      <c r="S13" s="79">
        <f>TRUNC(ROUND('Base(2023)'!R13+'Base(2023)'!R13*FatoresSGPB!$A$31,2)/$G$3,4)</f>
        <v>18.560400000000001</v>
      </c>
      <c r="T13" s="79">
        <f>TRUNC(ROUND('Base(2023)'!S13+'Base(2023)'!S13*FatoresSGPB!$A$31,2)/$G$3,4)</f>
        <v>10.5792</v>
      </c>
      <c r="U13" s="79">
        <f>TRUNC(ROUND('Base(2023)'!T13+'Base(2023)'!T13*FatoresSGPB!$A$31,2)/$G$3,4)</f>
        <v>13.048299999999999</v>
      </c>
      <c r="V13" s="79">
        <f>TRUNC(ROUND('Base(2023)'!U13+'Base(2023)'!U13*FatoresSGPB!$A$31,2)/$G$3,4)</f>
        <v>16.8245</v>
      </c>
      <c r="W13" s="79">
        <f>TRUNC(ROUND('Base(2023)'!V13+'Base(2023)'!V13*FatoresSGPB!$A$31,2)/$G$3,4)</f>
        <v>19.6768</v>
      </c>
      <c r="X13" s="79">
        <f>TRUNC(ROUND('Base(2023)'!W13+'Base(2023)'!W13*FatoresSGPB!$A$31,2)/$G$3,4)</f>
        <v>12.5944</v>
      </c>
      <c r="Y13" s="79">
        <f>TRUNC(ROUND('Base(2023)'!X13+'Base(2023)'!X13*FatoresSGPB!$A$31,2)/$G$3,4)</f>
        <v>15.5335</v>
      </c>
      <c r="Z13" s="79">
        <f>TRUNC(ROUND('Base(2023)'!Y13+'Base(2023)'!Y13*FatoresSGPB!$A$31,2)/$G$3,4)</f>
        <v>20.028600000000001</v>
      </c>
      <c r="AA13" s="79">
        <f>TRUNC(ROUND('Base(2023)'!Z13+'Base(2023)'!Z13*FatoresSGPB!$A$31,2)/$G$3,4)</f>
        <v>23.4252</v>
      </c>
      <c r="AC13" s="43" t="str">
        <f t="shared" si="1"/>
        <v>BRONZE9.001 a 10.000</v>
      </c>
      <c r="AD13" s="44" t="s">
        <v>39</v>
      </c>
      <c r="AE13" s="44" t="s">
        <v>95</v>
      </c>
      <c r="AG13" s="79">
        <f>TRUNC(ROUND('Base(2023)'!AE13+'Base(2023)'!AE13*FatoresSGPB!$A$31,2)/$AF$3,4)</f>
        <v>1.893</v>
      </c>
      <c r="AH13" s="79">
        <f>TRUNC(ROUND('Base(2023)'!AF13+'Base(2023)'!AF13*FatoresSGPB!$A$31,2)/$AF$3,4)</f>
        <v>1.9736</v>
      </c>
      <c r="AI13" s="79">
        <f>TRUNC(ROUND('Base(2023)'!AG13+'Base(2023)'!AG13*FatoresSGPB!$A$31,2)/$AF$3,4)</f>
        <v>1.9934000000000001</v>
      </c>
      <c r="AJ13" s="79">
        <f>TRUNC(ROUND('Base(2023)'!AH13+'Base(2023)'!AH13*FatoresSGPB!$A$31,2)/$AF$3,4)</f>
        <v>2.0137</v>
      </c>
      <c r="AK13" s="79">
        <f>TRUNC(ROUND('Base(2023)'!AI13+'Base(2023)'!AI13*FatoresSGPB!$A$31,2)/$AF$3,4)</f>
        <v>2.7637999999999998</v>
      </c>
      <c r="AL13" s="79">
        <f>TRUNC(ROUND('Base(2023)'!AJ13+'Base(2023)'!AJ13*FatoresSGPB!$A$31,2)/$AF$3,4)</f>
        <v>3.1787000000000001</v>
      </c>
      <c r="AM13" s="79">
        <f>TRUNC(ROUND('Base(2023)'!AK13+'Base(2023)'!AK13*FatoresSGPB!$A$31,2)/$AF$3,4)</f>
        <v>3.6276000000000002</v>
      </c>
      <c r="AN13" s="79">
        <f>TRUNC(ROUND('Base(2023)'!AL13+'Base(2023)'!AL13*FatoresSGPB!$A$31,2)/$AF$3,4)</f>
        <v>4.4919000000000002</v>
      </c>
      <c r="AO13" s="79">
        <f>TRUNC(ROUND('Base(2023)'!AM13+'Base(2023)'!AM13*FatoresSGPB!$A$31,2)/$AF$3,4)</f>
        <v>3.9904000000000002</v>
      </c>
      <c r="AP13" s="79">
        <f>TRUNC(ROUND('Base(2023)'!AN13+'Base(2023)'!AN13*FatoresSGPB!$A$31,2)/$AF$3,4)</f>
        <v>4.4810999999999996</v>
      </c>
      <c r="AQ13" s="79">
        <f>TRUNC(ROUND('Base(2023)'!AO13+'Base(2023)'!AO13*FatoresSGPB!$A$31,2)/$AF$3,4)</f>
        <v>5.7416999999999998</v>
      </c>
      <c r="AR13" s="79">
        <f>TRUNC(ROUND('Base(2023)'!AP13+'Base(2023)'!AP13*FatoresSGPB!$A$31,2)/$AF$3,4)</f>
        <v>7.1566000000000001</v>
      </c>
      <c r="AS13" s="79">
        <f>TRUNC(ROUND('Base(2023)'!AQ13+'Base(2023)'!AQ13*FatoresSGPB!$A$31,2)/$AF$3,4)</f>
        <v>4.6401000000000003</v>
      </c>
      <c r="AT13" s="79">
        <f>TRUNC(ROUND('Base(2023)'!AR13+'Base(2023)'!AR13*FatoresSGPB!$A$31,2)/$AF$3,4)</f>
        <v>5.2103999999999999</v>
      </c>
      <c r="AU13" s="79">
        <f>TRUNC(ROUND('Base(2023)'!AS13+'Base(2023)'!AS13*FatoresSGPB!$A$31,2)/$AF$3,4)</f>
        <v>6.6765999999999996</v>
      </c>
      <c r="AV13" s="79">
        <f>TRUNC(ROUND('Base(2023)'!AT13+'Base(2023)'!AT13*FatoresSGPB!$A$31,2)/$AF$3,4)</f>
        <v>8.3215000000000003</v>
      </c>
      <c r="AX13" s="43" t="str">
        <f t="shared" si="2"/>
        <v>INFINITE 30 a 300</v>
      </c>
      <c r="AY13" s="44" t="s">
        <v>94</v>
      </c>
      <c r="AZ13" t="s">
        <v>40</v>
      </c>
      <c r="BB13" s="79">
        <f>TRUNC(ROUND('Base(2023)'!AY13+'Base(2023)'!AY13*FatoresSGPB!$A$31,2)/$BA$3,4)</f>
        <v>0.74909999999999999</v>
      </c>
      <c r="BC13" s="79">
        <f>TRUNC(ROUND('Base(2023)'!AZ13+'Base(2023)'!AZ13*FatoresSGPB!$A$31,2)/$BA$3,4)</f>
        <v>0.78090000000000004</v>
      </c>
      <c r="BD13" s="79">
        <f>TRUNC(ROUND('Base(2023)'!BA13+'Base(2023)'!BA13*FatoresSGPB!$A$31,2)/$BA$3,4)</f>
        <v>0.78879999999999995</v>
      </c>
      <c r="BE13" s="79">
        <f>TRUNC(ROUND('Base(2023)'!BB13+'Base(2023)'!BB13*FatoresSGPB!$A$31,2)/$BA$3,4)</f>
        <v>0.79679999999999995</v>
      </c>
      <c r="BF13" s="79">
        <f>TRUNC(ROUND('Base(2023)'!BC13+'Base(2023)'!BC13*FatoresSGPB!$A$31,2)/$BA$3,4)</f>
        <v>0.8931</v>
      </c>
      <c r="BG13" s="79">
        <f>TRUNC(ROUND('Base(2023)'!BD13+'Base(2023)'!BD13*FatoresSGPB!$A$31,2)/$BA$3,4)</f>
        <v>1</v>
      </c>
      <c r="BH13" s="79">
        <f>TRUNC(ROUND('Base(2023)'!BE13+'Base(2023)'!BE13*FatoresSGPB!$A$31,2)/$BA$3,4)</f>
        <v>1.1166</v>
      </c>
      <c r="BI13" s="79">
        <f>TRUNC(ROUND('Base(2023)'!BF13+'Base(2023)'!BF13*FatoresSGPB!$A$31,2)/$BA$3,4)</f>
        <v>1.3391999999999999</v>
      </c>
      <c r="BJ13" s="79">
        <f>TRUNC(ROUND('Base(2023)'!BG13+'Base(2023)'!BG13*FatoresSGPB!$A$31,2)/$BA$3,4)</f>
        <v>0.9143</v>
      </c>
      <c r="BK13" s="79">
        <f>TRUNC(ROUND('Base(2023)'!BH13+'Base(2023)'!BH13*FatoresSGPB!$A$31,2)/$BA$3,4)</f>
        <v>1.0786</v>
      </c>
      <c r="BL13" s="79">
        <f>TRUNC(ROUND('Base(2023)'!BI13+'Base(2023)'!BI13*FatoresSGPB!$A$31,2)/$BA$3,4)</f>
        <v>1.2525999999999999</v>
      </c>
      <c r="BM13" s="79">
        <f>TRUNC(ROUND('Base(2023)'!BJ13+'Base(2023)'!BJ13*FatoresSGPB!$A$31,2)/$BA$3,4)</f>
        <v>1.4442999999999999</v>
      </c>
      <c r="BN13" s="79">
        <f>TRUNC(ROUND('Base(2023)'!BK13+'Base(2023)'!BK13*FatoresSGPB!$A$31,2)/$BA$3,4)</f>
        <v>1.0627</v>
      </c>
      <c r="BO13" s="79">
        <f>TRUNC(ROUND('Base(2023)'!BL13+'Base(2023)'!BL13*FatoresSGPB!$A$31,2)/$BA$3,4)</f>
        <v>1.2553000000000001</v>
      </c>
      <c r="BP13" s="79">
        <f>TRUNC(ROUND('Base(2023)'!BM13+'Base(2023)'!BM13*FatoresSGPB!$A$31,2)/$BA$3,4)</f>
        <v>1.4567000000000001</v>
      </c>
      <c r="BQ13" s="79">
        <f>TRUNC(ROUND('Base(2023)'!BN13+'Base(2023)'!BN13*FatoresSGPB!$A$31,2)/$BA$3,4)</f>
        <v>1.6793</v>
      </c>
      <c r="BS13" s="43" t="str">
        <f t="shared" si="3"/>
        <v>BRONZE8.001 a 9.000</v>
      </c>
      <c r="BT13" s="44" t="s">
        <v>39</v>
      </c>
      <c r="BU13" s="44" t="s">
        <v>91</v>
      </c>
      <c r="BW13" s="79">
        <f>TRUNC(ROUND('Base(2023)'!BS13+'Base(2023)'!BS13*FatoresSGPB!$A$31,2)/$BV$3,4)</f>
        <v>2.0428999999999999</v>
      </c>
      <c r="BX13" s="79">
        <f>TRUNC(ROUND('Base(2023)'!BT13+'Base(2023)'!BT13*FatoresSGPB!$A$31,2)/$BV$3,4)</f>
        <v>2.0863999999999998</v>
      </c>
      <c r="BY13" s="79">
        <f>TRUNC(ROUND('Base(2023)'!BU13+'Base(2023)'!BU13*FatoresSGPB!$A$31,2)/$BV$3,4)</f>
        <v>2.1297000000000001</v>
      </c>
      <c r="BZ13" s="79">
        <f>TRUNC(ROUND('Base(2023)'!BV13+'Base(2023)'!BV13*FatoresSGPB!$A$31,2)/$BV$3,4)</f>
        <v>2.1735000000000002</v>
      </c>
      <c r="CA13" s="79">
        <f>TRUNC(ROUND('Base(2023)'!BW13+'Base(2023)'!BW13*FatoresSGPB!$A$31,2)/$BV$3,4)</f>
        <v>2.3508</v>
      </c>
      <c r="CB13" s="79">
        <f>TRUNC(ROUND('Base(2023)'!BX13+'Base(2023)'!BX13*FatoresSGPB!$A$31,2)/$BV$3,4)</f>
        <v>2.3748</v>
      </c>
      <c r="CC13" s="79">
        <f>TRUNC(ROUND('Base(2023)'!BY13+'Base(2023)'!BY13*FatoresSGPB!$A$31,2)/$BV$3,4)</f>
        <v>2.399</v>
      </c>
      <c r="CD13" s="79">
        <f>TRUNC(ROUND('Base(2023)'!BZ13+'Base(2023)'!BZ13*FatoresSGPB!$A$31,2)/$BV$3,4)</f>
        <v>2.4232999999999998</v>
      </c>
      <c r="CE13" s="79">
        <f>TRUNC(ROUND('Base(2023)'!CA13+'Base(2023)'!CA13*FatoresSGPB!$A$31,2)/$BV$3,4)</f>
        <v>4.8540999999999999</v>
      </c>
      <c r="CF13" s="79">
        <f>TRUNC(ROUND('Base(2023)'!CB13+'Base(2023)'!CB13*FatoresSGPB!$A$31,2)/$BV$3,4)</f>
        <v>7.3570000000000002</v>
      </c>
      <c r="CG13" s="79">
        <f>TRUNC(ROUND('Base(2023)'!CC13+'Base(2023)'!CC13*FatoresSGPB!$A$31,2)/$BV$3,4)</f>
        <v>8.9626000000000001</v>
      </c>
      <c r="CH13" s="79">
        <f>TRUNC(ROUND('Base(2023)'!CD13+'Base(2023)'!CD13*FatoresSGPB!$A$31,2)/$BV$3,4)</f>
        <v>10.568199999999999</v>
      </c>
      <c r="CI13" s="79">
        <f>TRUNC(ROUND('Base(2023)'!CE13+'Base(2023)'!CE13*FatoresSGPB!$A$31,2)/$BV$3,4)</f>
        <v>5.9603999999999999</v>
      </c>
      <c r="CJ13" s="79">
        <f>TRUNC(ROUND('Base(2023)'!CF13+'Base(2023)'!CF13*FatoresSGPB!$A$31,2)/$BV$3,4)</f>
        <v>8.9025999999999996</v>
      </c>
      <c r="CK13" s="79">
        <f>TRUNC(ROUND('Base(2023)'!CG13+'Base(2023)'!CG13*FatoresSGPB!$A$31,2)/$BV$3,4)</f>
        <v>10.6043</v>
      </c>
      <c r="CL13" s="79">
        <f>TRUNC(ROUND('Base(2023)'!CH13+'Base(2023)'!CH13*FatoresSGPB!$A$31,2)/$BV$3,4)</f>
        <v>12.305999999999999</v>
      </c>
      <c r="CM13" s="79">
        <f>TRUNC(ROUND('Base(2023)'!CI13+'Base(2023)'!CI13*FatoresSGPB!$A$31,2)/$BV$3,4)</f>
        <v>7.0960999999999999</v>
      </c>
      <c r="CN13" s="79">
        <f>TRUNC(ROUND('Base(2023)'!CJ13+'Base(2023)'!CJ13*FatoresSGPB!$A$31,2)/$BV$3,4)</f>
        <v>10.5984</v>
      </c>
      <c r="CO13" s="79">
        <f>TRUNC(ROUND('Base(2023)'!CK13+'Base(2023)'!CK13*FatoresSGPB!$A$31,2)/$BV$3,4)</f>
        <v>12.6242</v>
      </c>
      <c r="CP13" s="79">
        <f>TRUNC(ROUND('Base(2023)'!CL13+'Base(2023)'!CL13*FatoresSGPB!$A$31,2)/$BV$3,4)</f>
        <v>14.649699999999999</v>
      </c>
      <c r="CR13" s="43"/>
      <c r="CV13" s="45">
        <f>ROUND($CU$3*CV3,2)</f>
        <v>38.21</v>
      </c>
      <c r="CW13" s="45">
        <f t="shared" ref="CW13:DC13" si="9">ROUND($CU$3*CW3,2)</f>
        <v>39</v>
      </c>
      <c r="CX13" s="45">
        <f t="shared" si="9"/>
        <v>39.799999999999997</v>
      </c>
      <c r="CY13" s="45">
        <f t="shared" si="9"/>
        <v>40.590000000000003</v>
      </c>
      <c r="CZ13" s="45">
        <f t="shared" si="9"/>
        <v>54.39</v>
      </c>
      <c r="DA13" s="45">
        <f t="shared" si="9"/>
        <v>54.97</v>
      </c>
      <c r="DB13" s="45">
        <f t="shared" si="9"/>
        <v>55.53</v>
      </c>
      <c r="DC13" s="45">
        <f t="shared" si="9"/>
        <v>55.99</v>
      </c>
      <c r="DE13" s="43" t="str">
        <f t="shared" si="5"/>
        <v>BRONZE8.001 a 9.000</v>
      </c>
      <c r="DF13" s="44" t="s">
        <v>39</v>
      </c>
      <c r="DG13" s="46" t="s">
        <v>91</v>
      </c>
      <c r="DI13" s="79">
        <f>TRUNC(ROUND('Base(2023)'!DC13+'Base(2023)'!DC13*FatoresSGPB!$A$31,2)/$DH$3,4)</f>
        <v>4.0312999999999999</v>
      </c>
      <c r="DJ13" s="79">
        <f>TRUNC(ROUND('Base(2023)'!DD13+'Base(2023)'!DD13*FatoresSGPB!$A$31,2)/$DH$3,4)</f>
        <v>4.1146000000000003</v>
      </c>
      <c r="DK13" s="79">
        <f>TRUNC(ROUND('Base(2023)'!DE13+'Base(2023)'!DE13*FatoresSGPB!$A$31,2)/$DH$3,4)</f>
        <v>4.2009999999999996</v>
      </c>
      <c r="DM13" s="43" t="str">
        <f t="shared" si="6"/>
        <v>BRONZEColeta no mesmo dia4210-261 a 70</v>
      </c>
      <c r="DN13" s="43" t="s">
        <v>39</v>
      </c>
      <c r="DO13" s="70" t="s">
        <v>71</v>
      </c>
      <c r="DP13" s="69" t="s">
        <v>72</v>
      </c>
      <c r="DQ13" s="59" t="s">
        <v>96</v>
      </c>
      <c r="DR13" s="22" t="s">
        <v>97</v>
      </c>
      <c r="DS13" s="60"/>
      <c r="DT13" s="60"/>
      <c r="DU13" s="60"/>
      <c r="DV13" s="60"/>
      <c r="DW13" s="60"/>
      <c r="DX13" s="60" t="str">
        <f t="shared" si="7"/>
        <v>BRONZE8.001 a 9.000</v>
      </c>
      <c r="DY13" s="44" t="s">
        <v>39</v>
      </c>
      <c r="DZ13" s="44" t="s">
        <v>91</v>
      </c>
      <c r="EA13" s="45">
        <f>ROUND('Base(2023)'!DU13+'Base(2023)'!DU13*FatoresSGPB!$A$31,2)</f>
        <v>26.16</v>
      </c>
      <c r="EB13" s="45">
        <f>ROUND('Base(2023)'!DV13+'Base(2023)'!DV13*FatoresSGPB!$A$31,2)</f>
        <v>26.71</v>
      </c>
      <c r="EC13" s="45">
        <f>ROUND('Base(2023)'!DW13+'Base(2023)'!DW13*FatoresSGPB!$A$31,2)</f>
        <v>27.26</v>
      </c>
      <c r="ED13" s="45">
        <f>ROUND('Base(2023)'!DX13+'Base(2023)'!DX13*FatoresSGPB!$A$31,2)</f>
        <v>27.81</v>
      </c>
      <c r="EE13" s="45">
        <f>ROUND('Base(2023)'!DY13+'Base(2023)'!DY13*FatoresSGPB!$A$31,2)</f>
        <v>45.83</v>
      </c>
      <c r="EF13" s="45">
        <f>ROUND('Base(2023)'!DZ13+'Base(2023)'!DZ13*FatoresSGPB!$A$31,2)</f>
        <v>46.29</v>
      </c>
      <c r="EG13" s="45">
        <f>ROUND('Base(2023)'!EA13+'Base(2023)'!EA13*FatoresSGPB!$A$31,2)</f>
        <v>46.79</v>
      </c>
      <c r="EH13" s="45">
        <f>ROUND('Base(2023)'!EB13+'Base(2023)'!EB13*FatoresSGPB!$A$31,2)</f>
        <v>47.24</v>
      </c>
      <c r="EI13" s="45">
        <f>ROUND('Base(2023)'!EC13+'Base(2023)'!EC13*FatoresSGPB!$A$31,2)</f>
        <v>89.58</v>
      </c>
      <c r="EJ13" s="45">
        <f>ROUND('Base(2023)'!ED13+'Base(2023)'!ED13*FatoresSGPB!$A$31,2)</f>
        <v>121.58</v>
      </c>
      <c r="EK13" s="45">
        <f>ROUND('Base(2023)'!EE13+'Base(2023)'!EE13*FatoresSGPB!$A$31,2)</f>
        <v>171.11</v>
      </c>
      <c r="EL13" s="45">
        <f>ROUND('Base(2023)'!EF13+'Base(2023)'!EF13*FatoresSGPB!$A$31,2)</f>
        <v>206.99</v>
      </c>
      <c r="EM13" s="45">
        <f>ROUND('Base(2023)'!EG13+'Base(2023)'!EG13*FatoresSGPB!$A$31,2)</f>
        <v>139.99</v>
      </c>
      <c r="EN13" s="45">
        <f>ROUND('Base(2023)'!EH13+'Base(2023)'!EH13*FatoresSGPB!$A$31,2)</f>
        <v>173.3</v>
      </c>
      <c r="EO13" s="45">
        <f>ROUND('Base(2023)'!EI13+'Base(2023)'!EI13*FatoresSGPB!$A$31,2)</f>
        <v>223.51</v>
      </c>
      <c r="EP13" s="45">
        <f>ROUND('Base(2023)'!EJ13+'Base(2023)'!EJ13*FatoresSGPB!$A$31,2)</f>
        <v>261.27999999999997</v>
      </c>
      <c r="ER13" s="43" t="str">
        <f t="shared" si="8"/>
        <v>BRONZE9.001 a 10.000</v>
      </c>
      <c r="ES13" s="44" t="s">
        <v>39</v>
      </c>
      <c r="ET13" s="44" t="s">
        <v>95</v>
      </c>
      <c r="EU13" s="45">
        <f>ROUND('Base(2023)'!EO13+'Base(2023)'!EO13*FatoresSGPB!$A$31,2)</f>
        <v>31.33</v>
      </c>
      <c r="EV13" s="45">
        <f>ROUND('Base(2023)'!EP13+'Base(2023)'!EP13*FatoresSGPB!$A$31,2)</f>
        <v>32.659999999999997</v>
      </c>
      <c r="EW13" s="45">
        <f>ROUND('Base(2023)'!EQ13+'Base(2023)'!EQ13*FatoresSGPB!$A$31,2)</f>
        <v>33</v>
      </c>
      <c r="EX13" s="45">
        <f>ROUND('Base(2023)'!ER13+'Base(2023)'!ER13*FatoresSGPB!$A$31,2)</f>
        <v>33.33</v>
      </c>
      <c r="EY13" s="45">
        <f>ROUND('Base(2023)'!ES13+'Base(2023)'!ES13*FatoresSGPB!$A$31,2)</f>
        <v>45.64</v>
      </c>
      <c r="EZ13" s="45">
        <f>ROUND('Base(2023)'!ET13+'Base(2023)'!ET13*FatoresSGPB!$A$31,2)</f>
        <v>53.04</v>
      </c>
      <c r="FA13" s="45">
        <f>ROUND('Base(2023)'!EU13+'Base(2023)'!EU13*FatoresSGPB!$A$31,2)</f>
        <v>60.55</v>
      </c>
      <c r="FB13" s="45">
        <f>ROUND('Base(2023)'!EV13+'Base(2023)'!EV13*FatoresSGPB!$A$31,2)</f>
        <v>74.91</v>
      </c>
      <c r="FC13" s="45">
        <f>ROUND('Base(2023)'!EW13+'Base(2023)'!EW13*FatoresSGPB!$A$31,2)</f>
        <v>76.010000000000005</v>
      </c>
      <c r="FD13" s="45">
        <f>ROUND('Base(2023)'!EX13+'Base(2023)'!EX13*FatoresSGPB!$A$31,2)</f>
        <v>86.61</v>
      </c>
      <c r="FE13" s="45">
        <f>ROUND('Base(2023)'!EY13+'Base(2023)'!EY13*FatoresSGPB!$A$31,2)</f>
        <v>111.44</v>
      </c>
      <c r="FF13" s="45">
        <f>ROUND('Base(2023)'!EZ13+'Base(2023)'!EZ13*FatoresSGPB!$A$31,2)</f>
        <v>138.82</v>
      </c>
    </row>
    <row r="14" spans="1:162" ht="15" x14ac:dyDescent="0.25">
      <c r="A14" s="42" t="s">
        <v>98</v>
      </c>
      <c r="B14" s="43" t="s">
        <v>67</v>
      </c>
      <c r="D14" s="43" t="str">
        <f t="shared" si="0"/>
        <v>BRONZE9.001 a 10.000</v>
      </c>
      <c r="E14" s="44" t="s">
        <v>39</v>
      </c>
      <c r="F14" s="44" t="s">
        <v>95</v>
      </c>
      <c r="H14" s="79">
        <f>TRUNC(ROUND('Base(2023)'!G14+'Base(2023)'!G14*FatoresSGPB!$A$31,2)/$G$3,4)</f>
        <v>2.4744000000000002</v>
      </c>
      <c r="I14" s="79">
        <f>TRUNC(ROUND('Base(2023)'!H14+'Base(2023)'!H14*FatoresSGPB!$A$31,2)/$G$3,4)</f>
        <v>2.5272999999999999</v>
      </c>
      <c r="J14" s="79">
        <f>TRUNC(ROUND('Base(2023)'!I14+'Base(2023)'!I14*FatoresSGPB!$A$31,2)/$G$3,4)</f>
        <v>2.5792000000000002</v>
      </c>
      <c r="K14" s="79">
        <f>TRUNC(ROUND('Base(2023)'!J14+'Base(2023)'!J14*FatoresSGPB!$A$31,2)/$G$3,4)</f>
        <v>2.6320000000000001</v>
      </c>
      <c r="L14" s="79">
        <f>TRUNC(ROUND('Base(2023)'!K14+'Base(2023)'!K14*FatoresSGPB!$A$31,2)/$G$3,4)</f>
        <v>4.4421999999999997</v>
      </c>
      <c r="M14" s="79">
        <f>TRUNC(ROUND('Base(2023)'!L14+'Base(2023)'!L14*FatoresSGPB!$A$31,2)/$G$3,4)</f>
        <v>4.4878999999999998</v>
      </c>
      <c r="N14" s="79">
        <f>TRUNC(ROUND('Base(2023)'!M14+'Base(2023)'!M14*FatoresSGPB!$A$31,2)/$G$3,4)</f>
        <v>4.5343999999999998</v>
      </c>
      <c r="O14" s="79">
        <f>TRUNC(ROUND('Base(2023)'!N14+'Base(2023)'!N14*FatoresSGPB!$A$31,2)/$G$3,4)</f>
        <v>4.5800999999999998</v>
      </c>
      <c r="P14" s="79">
        <f>TRUNC(ROUND('Base(2023)'!O14+'Base(2023)'!O14*FatoresSGPB!$A$31,2)/$G$3,4)</f>
        <v>8.7179000000000002</v>
      </c>
      <c r="Q14" s="79">
        <f>TRUNC(ROUND('Base(2023)'!P14+'Base(2023)'!P14*FatoresSGPB!$A$31,2)/$G$3,4)</f>
        <v>11.769</v>
      </c>
      <c r="R14" s="79">
        <f>TRUNC(ROUND('Base(2023)'!Q14+'Base(2023)'!Q14*FatoresSGPB!$A$31,2)/$G$3,4)</f>
        <v>16.564</v>
      </c>
      <c r="S14" s="79">
        <f>TRUNC(ROUND('Base(2023)'!R14+'Base(2023)'!R14*FatoresSGPB!$A$31,2)/$G$3,4)</f>
        <v>20.0519</v>
      </c>
      <c r="T14" s="79">
        <f>TRUNC(ROUND('Base(2023)'!S14+'Base(2023)'!S14*FatoresSGPB!$A$31,2)/$G$3,4)</f>
        <v>11.125299999999999</v>
      </c>
      <c r="U14" s="79">
        <f>TRUNC(ROUND('Base(2023)'!T14+'Base(2023)'!T14*FatoresSGPB!$A$31,2)/$G$3,4)</f>
        <v>13.781499999999999</v>
      </c>
      <c r="V14" s="79">
        <f>TRUNC(ROUND('Base(2023)'!U14+'Base(2023)'!U14*FatoresSGPB!$A$31,2)/$G$3,4)</f>
        <v>17.8567</v>
      </c>
      <c r="W14" s="79">
        <f>TRUNC(ROUND('Base(2023)'!V14+'Base(2023)'!V14*FatoresSGPB!$A$31,2)/$G$3,4)</f>
        <v>20.929200000000002</v>
      </c>
      <c r="X14" s="79">
        <f>TRUNC(ROUND('Base(2023)'!W14+'Base(2023)'!W14*FatoresSGPB!$A$31,2)/$G$3,4)</f>
        <v>13.243499999999999</v>
      </c>
      <c r="Y14" s="79">
        <f>TRUNC(ROUND('Base(2023)'!X14+'Base(2023)'!X14*FatoresSGPB!$A$31,2)/$G$3,4)</f>
        <v>16.406400000000001</v>
      </c>
      <c r="Z14" s="79">
        <f>TRUNC(ROUND('Base(2023)'!Y14+'Base(2023)'!Y14*FatoresSGPB!$A$31,2)/$G$3,4)</f>
        <v>21.258700000000001</v>
      </c>
      <c r="AA14" s="79">
        <f>TRUNC(ROUND('Base(2023)'!Z14+'Base(2023)'!Z14*FatoresSGPB!$A$31,2)/$G$3,4)</f>
        <v>24.914899999999999</v>
      </c>
      <c r="AC14" s="43" t="str">
        <f t="shared" si="1"/>
        <v>BRONZEKg Adicional</v>
      </c>
      <c r="AD14" s="44" t="s">
        <v>39</v>
      </c>
      <c r="AE14" s="44" t="s">
        <v>63</v>
      </c>
      <c r="AG14" s="79">
        <f>TRUNC(ROUND('Base(2023)'!AE14+'Base(2023)'!AE14*FatoresSGPB!$A$31,2)/$AF$3,4)</f>
        <v>0.2349</v>
      </c>
      <c r="AH14" s="79">
        <f>TRUNC(ROUND('Base(2023)'!AF14+'Base(2023)'!AF14*FatoresSGPB!$A$31,2)/$AF$3,4)</f>
        <v>0.245</v>
      </c>
      <c r="AI14" s="79">
        <f>TRUNC(ROUND('Base(2023)'!AG14+'Base(2023)'!AG14*FatoresSGPB!$A$31,2)/$AF$3,4)</f>
        <v>0.24679999999999999</v>
      </c>
      <c r="AJ14" s="79">
        <f>TRUNC(ROUND('Base(2023)'!AH14+'Base(2023)'!AH14*FatoresSGPB!$A$31,2)/$AF$3,4)</f>
        <v>0.24979999999999999</v>
      </c>
      <c r="AK14" s="79">
        <f>TRUNC(ROUND('Base(2023)'!AI14+'Base(2023)'!AI14*FatoresSGPB!$A$31,2)/$AF$3,4)</f>
        <v>0.34239999999999998</v>
      </c>
      <c r="AL14" s="79">
        <f>TRUNC(ROUND('Base(2023)'!AJ14+'Base(2023)'!AJ14*FatoresSGPB!$A$31,2)/$AF$3,4)</f>
        <v>0.39389999999999997</v>
      </c>
      <c r="AM14" s="79">
        <f>TRUNC(ROUND('Base(2023)'!AK14+'Base(2023)'!AK14*FatoresSGPB!$A$31,2)/$AF$3,4)</f>
        <v>0.45</v>
      </c>
      <c r="AN14" s="79">
        <f>TRUNC(ROUND('Base(2023)'!AL14+'Base(2023)'!AL14*FatoresSGPB!$A$31,2)/$AF$3,4)</f>
        <v>0.55640000000000001</v>
      </c>
      <c r="AO14" s="79">
        <f>TRUNC(ROUND('Base(2023)'!AM14+'Base(2023)'!AM14*FatoresSGPB!$A$31,2)/$AF$3,4)</f>
        <v>0.49430000000000002</v>
      </c>
      <c r="AP14" s="79">
        <f>TRUNC(ROUND('Base(2023)'!AN14+'Base(2023)'!AN14*FatoresSGPB!$A$31,2)/$AF$3,4)</f>
        <v>0.55579999999999996</v>
      </c>
      <c r="AQ14" s="79">
        <f>TRUNC(ROUND('Base(2023)'!AO14+'Base(2023)'!AO14*FatoresSGPB!$A$31,2)/$AF$3,4)</f>
        <v>0.71179999999999999</v>
      </c>
      <c r="AR14" s="79">
        <f>TRUNC(ROUND('Base(2023)'!AP14+'Base(2023)'!AP14*FatoresSGPB!$A$31,2)/$AF$3,4)</f>
        <v>0.88759999999999994</v>
      </c>
      <c r="AS14" s="79">
        <f>TRUNC(ROUND('Base(2023)'!AQ14+'Base(2023)'!AQ14*FatoresSGPB!$A$31,2)/$AF$3,4)</f>
        <v>0.57440000000000002</v>
      </c>
      <c r="AT14" s="79">
        <f>TRUNC(ROUND('Base(2023)'!AR14+'Base(2023)'!AR14*FatoresSGPB!$A$31,2)/$AF$3,4)</f>
        <v>0.64670000000000005</v>
      </c>
      <c r="AU14" s="79">
        <f>TRUNC(ROUND('Base(2023)'!AS14+'Base(2023)'!AS14*FatoresSGPB!$A$31,2)/$AF$3,4)</f>
        <v>0.82720000000000005</v>
      </c>
      <c r="AV14" s="79">
        <f>TRUNC(ROUND('Base(2023)'!AT14+'Base(2023)'!AT14*FatoresSGPB!$A$31,2)/$AF$3,4)</f>
        <v>1.0316000000000001</v>
      </c>
      <c r="AX14" s="43" t="str">
        <f t="shared" si="2"/>
        <v>INFINITE 40 a 300</v>
      </c>
      <c r="AY14" s="44" t="s">
        <v>98</v>
      </c>
      <c r="AZ14" t="s">
        <v>40</v>
      </c>
      <c r="BB14" s="79">
        <f>TRUNC(ROUND('Base(2023)'!AY14+'Base(2023)'!AY14*FatoresSGPB!$A$31,2)/$BA$3,4)</f>
        <v>0.73319999999999996</v>
      </c>
      <c r="BC14" s="79">
        <f>TRUNC(ROUND('Base(2023)'!AZ14+'Base(2023)'!AZ14*FatoresSGPB!$A$31,2)/$BA$3,4)</f>
        <v>0.7641</v>
      </c>
      <c r="BD14" s="79">
        <f>TRUNC(ROUND('Base(2023)'!BA14+'Base(2023)'!BA14*FatoresSGPB!$A$31,2)/$BA$3,4)</f>
        <v>0.77200000000000002</v>
      </c>
      <c r="BE14" s="79">
        <f>TRUNC(ROUND('Base(2023)'!BB14+'Base(2023)'!BB14*FatoresSGPB!$A$31,2)/$BA$3,4)</f>
        <v>0.77910000000000001</v>
      </c>
      <c r="BF14" s="79">
        <f>TRUNC(ROUND('Base(2023)'!BC14+'Base(2023)'!BC14*FatoresSGPB!$A$31,2)/$BA$3,4)</f>
        <v>0.87360000000000004</v>
      </c>
      <c r="BG14" s="79">
        <f>TRUNC(ROUND('Base(2023)'!BD14+'Base(2023)'!BD14*FatoresSGPB!$A$31,2)/$BA$3,4)</f>
        <v>0.97789999999999999</v>
      </c>
      <c r="BH14" s="79">
        <f>TRUNC(ROUND('Base(2023)'!BE14+'Base(2023)'!BE14*FatoresSGPB!$A$31,2)/$BA$3,4)</f>
        <v>1.0927</v>
      </c>
      <c r="BI14" s="79">
        <f>TRUNC(ROUND('Base(2023)'!BF14+'Base(2023)'!BF14*FatoresSGPB!$A$31,2)/$BA$3,4)</f>
        <v>1.3109</v>
      </c>
      <c r="BJ14" s="79">
        <f>TRUNC(ROUND('Base(2023)'!BG14+'Base(2023)'!BG14*FatoresSGPB!$A$31,2)/$BA$3,4)</f>
        <v>0.89480000000000004</v>
      </c>
      <c r="BK14" s="79">
        <f>TRUNC(ROUND('Base(2023)'!BH14+'Base(2023)'!BH14*FatoresSGPB!$A$31,2)/$BA$3,4)</f>
        <v>1.0556000000000001</v>
      </c>
      <c r="BL14" s="79">
        <f>TRUNC(ROUND('Base(2023)'!BI14+'Base(2023)'!BI14*FatoresSGPB!$A$31,2)/$BA$3,4)</f>
        <v>1.2252000000000001</v>
      </c>
      <c r="BM14" s="79">
        <f>TRUNC(ROUND('Base(2023)'!BJ14+'Base(2023)'!BJ14*FatoresSGPB!$A$31,2)/$BA$3,4)</f>
        <v>1.4134</v>
      </c>
      <c r="BN14" s="79">
        <f>TRUNC(ROUND('Base(2023)'!BK14+'Base(2023)'!BK14*FatoresSGPB!$A$31,2)/$BA$3,4)</f>
        <v>1.0397000000000001</v>
      </c>
      <c r="BO14" s="79">
        <f>TRUNC(ROUND('Base(2023)'!BL14+'Base(2023)'!BL14*FatoresSGPB!$A$31,2)/$BA$3,4)</f>
        <v>1.2270000000000001</v>
      </c>
      <c r="BP14" s="79">
        <f>TRUNC(ROUND('Base(2023)'!BM14+'Base(2023)'!BM14*FatoresSGPB!$A$31,2)/$BA$3,4)</f>
        <v>1.4249000000000001</v>
      </c>
      <c r="BQ14" s="79">
        <f>TRUNC(ROUND('Base(2023)'!BN14+'Base(2023)'!BN14*FatoresSGPB!$A$31,2)/$BA$3,4)</f>
        <v>1.6431</v>
      </c>
      <c r="BS14" s="43" t="str">
        <f t="shared" si="3"/>
        <v>BRONZE9.001 a 10.000</v>
      </c>
      <c r="BT14" s="44" t="s">
        <v>39</v>
      </c>
      <c r="BU14" s="44" t="s">
        <v>95</v>
      </c>
      <c r="BW14" s="79">
        <f>TRUNC(ROUND('Base(2023)'!BS14+'Base(2023)'!BS14*FatoresSGPB!$A$31,2)/$BV$3,4)</f>
        <v>2.2065000000000001</v>
      </c>
      <c r="BX14" s="79">
        <f>TRUNC(ROUND('Base(2023)'!BT14+'Base(2023)'!BT14*FatoresSGPB!$A$31,2)/$BV$3,4)</f>
        <v>2.2538</v>
      </c>
      <c r="BY14" s="79">
        <f>TRUNC(ROUND('Base(2023)'!BU14+'Base(2023)'!BU14*FatoresSGPB!$A$31,2)/$BV$3,4)</f>
        <v>2.3007</v>
      </c>
      <c r="BZ14" s="79">
        <f>TRUNC(ROUND('Base(2023)'!BV14+'Base(2023)'!BV14*FatoresSGPB!$A$31,2)/$BV$3,4)</f>
        <v>2.3473999999999999</v>
      </c>
      <c r="CA14" s="79">
        <f>TRUNC(ROUND('Base(2023)'!BW14+'Base(2023)'!BW14*FatoresSGPB!$A$31,2)/$BV$3,4)</f>
        <v>2.5156999999999998</v>
      </c>
      <c r="CB14" s="79">
        <f>TRUNC(ROUND('Base(2023)'!BX14+'Base(2023)'!BX14*FatoresSGPB!$A$31,2)/$BV$3,4)</f>
        <v>2.5417999999999998</v>
      </c>
      <c r="CC14" s="79">
        <f>TRUNC(ROUND('Base(2023)'!BY14+'Base(2023)'!BY14*FatoresSGPB!$A$31,2)/$BV$3,4)</f>
        <v>2.5678999999999998</v>
      </c>
      <c r="CD14" s="79">
        <f>TRUNC(ROUND('Base(2023)'!BZ14+'Base(2023)'!BZ14*FatoresSGPB!$A$31,2)/$BV$3,4)</f>
        <v>2.5937000000000001</v>
      </c>
      <c r="CE14" s="79">
        <f>TRUNC(ROUND('Base(2023)'!CA14+'Base(2023)'!CA14*FatoresSGPB!$A$31,2)/$BV$3,4)</f>
        <v>5.2478999999999996</v>
      </c>
      <c r="CF14" s="79">
        <f>TRUNC(ROUND('Base(2023)'!CB14+'Base(2023)'!CB14*FatoresSGPB!$A$31,2)/$BV$3,4)</f>
        <v>8.0158000000000005</v>
      </c>
      <c r="CG14" s="79">
        <f>TRUNC(ROUND('Base(2023)'!CC14+'Base(2023)'!CC14*FatoresSGPB!$A$31,2)/$BV$3,4)</f>
        <v>9.7256</v>
      </c>
      <c r="CH14" s="79">
        <f>TRUNC(ROUND('Base(2023)'!CD14+'Base(2023)'!CD14*FatoresSGPB!$A$31,2)/$BV$3,4)</f>
        <v>11.4351</v>
      </c>
      <c r="CI14" s="79">
        <f>TRUNC(ROUND('Base(2023)'!CE14+'Base(2023)'!CE14*FatoresSGPB!$A$31,2)/$BV$3,4)</f>
        <v>6.4916999999999998</v>
      </c>
      <c r="CJ14" s="79">
        <f>TRUNC(ROUND('Base(2023)'!CF14+'Base(2023)'!CF14*FatoresSGPB!$A$31,2)/$BV$3,4)</f>
        <v>9.7611000000000008</v>
      </c>
      <c r="CK14" s="79">
        <f>TRUNC(ROUND('Base(2023)'!CG14+'Base(2023)'!CG14*FatoresSGPB!$A$31,2)/$BV$3,4)</f>
        <v>11.595000000000001</v>
      </c>
      <c r="CL14" s="79">
        <f>TRUNC(ROUND('Base(2023)'!CH14+'Base(2023)'!CH14*FatoresSGPB!$A$31,2)/$BV$3,4)</f>
        <v>13.428599999999999</v>
      </c>
      <c r="CM14" s="79">
        <f>TRUNC(ROUND('Base(2023)'!CI14+'Base(2023)'!CI14*FatoresSGPB!$A$31,2)/$BV$3,4)</f>
        <v>7.7281000000000004</v>
      </c>
      <c r="CN14" s="79">
        <f>TRUNC(ROUND('Base(2023)'!CJ14+'Base(2023)'!CJ14*FatoresSGPB!$A$31,2)/$BV$3,4)</f>
        <v>11.6205</v>
      </c>
      <c r="CO14" s="79">
        <f>TRUNC(ROUND('Base(2023)'!CK14+'Base(2023)'!CK14*FatoresSGPB!$A$31,2)/$BV$3,4)</f>
        <v>13.8034</v>
      </c>
      <c r="CP14" s="79">
        <f>TRUNC(ROUND('Base(2023)'!CL14+'Base(2023)'!CL14*FatoresSGPB!$A$31,2)/$BV$3,4)</f>
        <v>15.9863</v>
      </c>
      <c r="CR14" s="43"/>
      <c r="CV14" s="45">
        <f t="shared" ref="CV14:DC14" si="10">ROUND($CU$3*CV4,2)</f>
        <v>49.83</v>
      </c>
      <c r="CW14" s="45">
        <f t="shared" si="10"/>
        <v>50.86</v>
      </c>
      <c r="CX14" s="45">
        <f t="shared" si="10"/>
        <v>51.89</v>
      </c>
      <c r="CY14" s="45">
        <f t="shared" si="10"/>
        <v>52.92</v>
      </c>
      <c r="CZ14" s="45">
        <f t="shared" si="10"/>
        <v>69.45</v>
      </c>
      <c r="DA14" s="45">
        <f t="shared" si="10"/>
        <v>70.14</v>
      </c>
      <c r="DB14" s="45">
        <f t="shared" si="10"/>
        <v>70.819999999999993</v>
      </c>
      <c r="DC14" s="45">
        <f t="shared" si="10"/>
        <v>71.5</v>
      </c>
      <c r="DE14" s="43" t="str">
        <f t="shared" si="5"/>
        <v>BRONZE9.001 a 10.000</v>
      </c>
      <c r="DF14" s="44" t="s">
        <v>39</v>
      </c>
      <c r="DG14" s="46" t="s">
        <v>95</v>
      </c>
      <c r="DI14" s="79">
        <f>TRUNC(ROUND('Base(2023)'!DC14+'Base(2023)'!DC14*FatoresSGPB!$A$31,2)/$DH$3,4)</f>
        <v>5.1513</v>
      </c>
      <c r="DJ14" s="79">
        <f>TRUNC(ROUND('Base(2023)'!DD14+'Base(2023)'!DD14*FatoresSGPB!$A$31,2)/$DH$3,4)</f>
        <v>5.2576000000000001</v>
      </c>
      <c r="DK14" s="79">
        <f>TRUNC(ROUND('Base(2023)'!DE14+'Base(2023)'!DE14*FatoresSGPB!$A$31,2)/$DH$3,4)</f>
        <v>5.3677000000000001</v>
      </c>
      <c r="DM14" s="43" t="str">
        <f t="shared" si="6"/>
        <v>BRONZEColeta no mesmo dia4210-271 a 80</v>
      </c>
      <c r="DN14" s="43" t="s">
        <v>39</v>
      </c>
      <c r="DO14" s="70" t="s">
        <v>71</v>
      </c>
      <c r="DP14" s="69" t="s">
        <v>72</v>
      </c>
      <c r="DQ14" s="61" t="s">
        <v>99</v>
      </c>
      <c r="DR14" s="25" t="s">
        <v>97</v>
      </c>
      <c r="DS14" s="60"/>
      <c r="DT14"/>
      <c r="DU14"/>
      <c r="DV14"/>
      <c r="DW14"/>
      <c r="DX14" s="60" t="str">
        <f t="shared" si="7"/>
        <v>BRONZE9.001 a 10.000</v>
      </c>
      <c r="DY14" s="44" t="s">
        <v>39</v>
      </c>
      <c r="DZ14" s="44" t="s">
        <v>95</v>
      </c>
      <c r="EA14" s="45">
        <f>ROUND('Base(2023)'!DU14+'Base(2023)'!DU14*FatoresSGPB!$A$31,2)</f>
        <v>26.62</v>
      </c>
      <c r="EB14" s="45">
        <f>ROUND('Base(2023)'!DV14+'Base(2023)'!DV14*FatoresSGPB!$A$31,2)</f>
        <v>27.18</v>
      </c>
      <c r="EC14" s="45">
        <f>ROUND('Base(2023)'!DW14+'Base(2023)'!DW14*FatoresSGPB!$A$31,2)</f>
        <v>27.75</v>
      </c>
      <c r="ED14" s="45">
        <f>ROUND('Base(2023)'!DX14+'Base(2023)'!DX14*FatoresSGPB!$A$31,2)</f>
        <v>28.31</v>
      </c>
      <c r="EE14" s="45">
        <f>ROUND('Base(2023)'!DY14+'Base(2023)'!DY14*FatoresSGPB!$A$31,2)</f>
        <v>48.84</v>
      </c>
      <c r="EF14" s="45">
        <f>ROUND('Base(2023)'!DZ14+'Base(2023)'!DZ14*FatoresSGPB!$A$31,2)</f>
        <v>49.34</v>
      </c>
      <c r="EG14" s="45">
        <f>ROUND('Base(2023)'!EA14+'Base(2023)'!EA14*FatoresSGPB!$A$31,2)</f>
        <v>49.84</v>
      </c>
      <c r="EH14" s="45">
        <f>ROUND('Base(2023)'!EB14+'Base(2023)'!EB14*FatoresSGPB!$A$31,2)</f>
        <v>50.34</v>
      </c>
      <c r="EI14" s="45">
        <f>ROUND('Base(2023)'!EC14+'Base(2023)'!EC14*FatoresSGPB!$A$31,2)</f>
        <v>96.69</v>
      </c>
      <c r="EJ14" s="45">
        <f>ROUND('Base(2023)'!ED14+'Base(2023)'!ED14*FatoresSGPB!$A$31,2)</f>
        <v>131.32</v>
      </c>
      <c r="EK14" s="45">
        <f>ROUND('Base(2023)'!EE14+'Base(2023)'!EE14*FatoresSGPB!$A$31,2)</f>
        <v>184.83</v>
      </c>
      <c r="EL14" s="45">
        <f>ROUND('Base(2023)'!EF14+'Base(2023)'!EF14*FatoresSGPB!$A$31,2)</f>
        <v>223.59</v>
      </c>
      <c r="EM14" s="45">
        <f>ROUND('Base(2023)'!EG14+'Base(2023)'!EG14*FatoresSGPB!$A$31,2)</f>
        <v>147.13</v>
      </c>
      <c r="EN14" s="45">
        <f>ROUND('Base(2023)'!EH14+'Base(2023)'!EH14*FatoresSGPB!$A$31,2)</f>
        <v>183.01</v>
      </c>
      <c r="EO14" s="45">
        <f>ROUND('Base(2023)'!EI14+'Base(2023)'!EI14*FatoresSGPB!$A$31,2)</f>
        <v>237.21</v>
      </c>
      <c r="EP14" s="45">
        <f>ROUND('Base(2023)'!EJ14+'Base(2023)'!EJ14*FatoresSGPB!$A$31,2)</f>
        <v>277.86</v>
      </c>
      <c r="ER14" s="43" t="str">
        <f t="shared" si="8"/>
        <v>BRONZEKg Adicional</v>
      </c>
      <c r="ES14" s="44" t="s">
        <v>39</v>
      </c>
      <c r="ET14" s="44" t="s">
        <v>63</v>
      </c>
      <c r="EU14" s="45">
        <f>ROUND('Base(2023)'!EO14+'Base(2023)'!EO14*FatoresSGPB!$A$31,2)</f>
        <v>3.88</v>
      </c>
      <c r="EV14" s="45">
        <f>ROUND('Base(2023)'!EP14+'Base(2023)'!EP14*FatoresSGPB!$A$31,2)</f>
        <v>4.05</v>
      </c>
      <c r="EW14" s="45">
        <f>ROUND('Base(2023)'!EQ14+'Base(2023)'!EQ14*FatoresSGPB!$A$31,2)</f>
        <v>4.08</v>
      </c>
      <c r="EX14" s="45">
        <f>ROUND('Base(2023)'!ER14+'Base(2023)'!ER14*FatoresSGPB!$A$31,2)</f>
        <v>4.13</v>
      </c>
      <c r="EY14" s="45">
        <f>ROUND('Base(2023)'!ES14+'Base(2023)'!ES14*FatoresSGPB!$A$31,2)</f>
        <v>5.65</v>
      </c>
      <c r="EZ14" s="45">
        <f>ROUND('Base(2023)'!ET14+'Base(2023)'!ET14*FatoresSGPB!$A$31,2)</f>
        <v>6.57</v>
      </c>
      <c r="FA14" s="45">
        <f>ROUND('Base(2023)'!EU14+'Base(2023)'!EU14*FatoresSGPB!$A$31,2)</f>
        <v>7.51</v>
      </c>
      <c r="FB14" s="45">
        <f>ROUND('Base(2023)'!EV14+'Base(2023)'!EV14*FatoresSGPB!$A$31,2)</f>
        <v>9.2799999999999994</v>
      </c>
      <c r="FC14" s="45">
        <f>ROUND('Base(2023)'!EW14+'Base(2023)'!EW14*FatoresSGPB!$A$31,2)</f>
        <v>9.3800000000000008</v>
      </c>
      <c r="FD14" s="45">
        <f>ROUND('Base(2023)'!EX14+'Base(2023)'!EX14*FatoresSGPB!$A$31,2)</f>
        <v>10.73</v>
      </c>
      <c r="FE14" s="45">
        <f>ROUND('Base(2023)'!EY14+'Base(2023)'!EY14*FatoresSGPB!$A$31,2)</f>
        <v>13.81</v>
      </c>
      <c r="FF14" s="45">
        <f>ROUND('Base(2023)'!EZ14+'Base(2023)'!EZ14*FatoresSGPB!$A$31,2)</f>
        <v>17.21</v>
      </c>
    </row>
    <row r="15" spans="1:162" ht="15" x14ac:dyDescent="0.25">
      <c r="A15" s="42" t="s">
        <v>100</v>
      </c>
      <c r="B15" s="43" t="s">
        <v>67</v>
      </c>
      <c r="D15" s="43" t="str">
        <f t="shared" si="0"/>
        <v>BRONZEKg Adicional</v>
      </c>
      <c r="E15" s="44" t="s">
        <v>39</v>
      </c>
      <c r="F15" s="44" t="s">
        <v>63</v>
      </c>
      <c r="H15" s="79">
        <f>TRUNC(ROUND('Base(2023)'!G15+'Base(2023)'!G15*FatoresSGPB!$A$31,2)/$G$3,4)</f>
        <v>0.30609999999999998</v>
      </c>
      <c r="I15" s="79">
        <f>TRUNC(ROUND('Base(2023)'!H15+'Base(2023)'!H15*FatoresSGPB!$A$31,2)/$G$3,4)</f>
        <v>0.31330000000000002</v>
      </c>
      <c r="J15" s="79">
        <f>TRUNC(ROUND('Base(2023)'!I15+'Base(2023)'!I15*FatoresSGPB!$A$31,2)/$G$3,4)</f>
        <v>0.32050000000000001</v>
      </c>
      <c r="K15" s="79">
        <f>TRUNC(ROUND('Base(2023)'!J15+'Base(2023)'!J15*FatoresSGPB!$A$31,2)/$G$3,4)</f>
        <v>0.32669999999999999</v>
      </c>
      <c r="L15" s="79">
        <f>TRUNC(ROUND('Base(2023)'!K15+'Base(2023)'!K15*FatoresSGPB!$A$31,2)/$G$3,4)</f>
        <v>0.5514</v>
      </c>
      <c r="M15" s="79">
        <f>TRUNC(ROUND('Base(2023)'!L15+'Base(2023)'!L15*FatoresSGPB!$A$31,2)/$G$3,4)</f>
        <v>0.55679999999999996</v>
      </c>
      <c r="N15" s="79">
        <f>TRUNC(ROUND('Base(2023)'!M15+'Base(2023)'!M15*FatoresSGPB!$A$31,2)/$G$3,4)</f>
        <v>0.56220000000000003</v>
      </c>
      <c r="O15" s="79">
        <f>TRUNC(ROUND('Base(2023)'!N15+'Base(2023)'!N15*FatoresSGPB!$A$31,2)/$G$3,4)</f>
        <v>0.56840000000000002</v>
      </c>
      <c r="P15" s="79">
        <f>TRUNC(ROUND('Base(2023)'!O15+'Base(2023)'!O15*FatoresSGPB!$A$31,2)/$G$3,4)</f>
        <v>1.0813999999999999</v>
      </c>
      <c r="Q15" s="79">
        <f>TRUNC(ROUND('Base(2023)'!P15+'Base(2023)'!P15*FatoresSGPB!$A$31,2)/$G$3,4)</f>
        <v>1.4592000000000001</v>
      </c>
      <c r="R15" s="79">
        <f>TRUNC(ROUND('Base(2023)'!Q15+'Base(2023)'!Q15*FatoresSGPB!$A$31,2)/$G$3,4)</f>
        <v>2.0537000000000001</v>
      </c>
      <c r="S15" s="79">
        <f>TRUNC(ROUND('Base(2023)'!R15+'Base(2023)'!R15*FatoresSGPB!$A$31,2)/$G$3,4)</f>
        <v>2.4861</v>
      </c>
      <c r="T15" s="79">
        <f>TRUNC(ROUND('Base(2023)'!S15+'Base(2023)'!S15*FatoresSGPB!$A$31,2)/$G$3,4)</f>
        <v>1.3794999999999999</v>
      </c>
      <c r="U15" s="79">
        <f>TRUNC(ROUND('Base(2023)'!T15+'Base(2023)'!T15*FatoresSGPB!$A$31,2)/$G$3,4)</f>
        <v>1.7081</v>
      </c>
      <c r="V15" s="79">
        <f>TRUNC(ROUND('Base(2023)'!U15+'Base(2023)'!U15*FatoresSGPB!$A$31,2)/$G$3,4)</f>
        <v>2.2147999999999999</v>
      </c>
      <c r="W15" s="79">
        <f>TRUNC(ROUND('Base(2023)'!V15+'Base(2023)'!V15*FatoresSGPB!$A$31,2)/$G$3,4)</f>
        <v>2.5943999999999998</v>
      </c>
      <c r="X15" s="79">
        <f>TRUNC(ROUND('Base(2023)'!W15+'Base(2023)'!W15*FatoresSGPB!$A$31,2)/$G$3,4)</f>
        <v>1.6427</v>
      </c>
      <c r="Y15" s="79">
        <f>TRUNC(ROUND('Base(2023)'!X15+'Base(2023)'!X15*FatoresSGPB!$A$31,2)/$G$3,4)</f>
        <v>2.0339999999999998</v>
      </c>
      <c r="Z15" s="79">
        <f>TRUNC(ROUND('Base(2023)'!Y15+'Base(2023)'!Y15*FatoresSGPB!$A$31,2)/$G$3,4)</f>
        <v>2.6364999999999998</v>
      </c>
      <c r="AA15" s="79">
        <f>TRUNC(ROUND('Base(2023)'!Z15+'Base(2023)'!Z15*FatoresSGPB!$A$31,2)/$G$3,4)</f>
        <v>3.0886</v>
      </c>
      <c r="AX15" s="43" t="str">
        <f t="shared" si="2"/>
        <v>INFINITE 50 a 300</v>
      </c>
      <c r="AY15" s="44" t="s">
        <v>100</v>
      </c>
      <c r="AZ15" t="s">
        <v>40</v>
      </c>
      <c r="BB15" s="79">
        <f>TRUNC(ROUND('Base(2023)'!AY15+'Base(2023)'!AY15*FatoresSGPB!$A$31,2)/$BA$3,4)</f>
        <v>0.71640000000000004</v>
      </c>
      <c r="BC15" s="79">
        <f>TRUNC(ROUND('Base(2023)'!AZ15+'Base(2023)'!AZ15*FatoresSGPB!$A$31,2)/$BA$3,4)</f>
        <v>0.74729999999999996</v>
      </c>
      <c r="BD15" s="79">
        <f>TRUNC(ROUND('Base(2023)'!BA15+'Base(2023)'!BA15*FatoresSGPB!$A$31,2)/$BA$3,4)</f>
        <v>0.75529999999999997</v>
      </c>
      <c r="BE15" s="79">
        <f>TRUNC(ROUND('Base(2023)'!BB15+'Base(2023)'!BB15*FatoresSGPB!$A$31,2)/$BA$3,4)</f>
        <v>0.76229999999999998</v>
      </c>
      <c r="BF15" s="79">
        <f>TRUNC(ROUND('Base(2023)'!BC15+'Base(2023)'!BC15*FatoresSGPB!$A$31,2)/$BA$3,4)</f>
        <v>0.85419999999999996</v>
      </c>
      <c r="BG15" s="79">
        <f>TRUNC(ROUND('Base(2023)'!BD15+'Base(2023)'!BD15*FatoresSGPB!$A$31,2)/$BA$3,4)</f>
        <v>0.95669999999999999</v>
      </c>
      <c r="BH15" s="79">
        <f>TRUNC(ROUND('Base(2023)'!BE15+'Base(2023)'!BE15*FatoresSGPB!$A$31,2)/$BA$3,4)</f>
        <v>1.0670999999999999</v>
      </c>
      <c r="BI15" s="79">
        <f>TRUNC(ROUND('Base(2023)'!BF15+'Base(2023)'!BF15*FatoresSGPB!$A$31,2)/$BA$3,4)</f>
        <v>1.2808999999999999</v>
      </c>
      <c r="BJ15" s="79">
        <f>TRUNC(ROUND('Base(2023)'!BG15+'Base(2023)'!BG15*FatoresSGPB!$A$31,2)/$BA$3,4)</f>
        <v>0.87450000000000006</v>
      </c>
      <c r="BK15" s="79">
        <f>TRUNC(ROUND('Base(2023)'!BH15+'Base(2023)'!BH15*FatoresSGPB!$A$31,2)/$BA$3,4)</f>
        <v>1.0326</v>
      </c>
      <c r="BL15" s="79">
        <f>TRUNC(ROUND('Base(2023)'!BI15+'Base(2023)'!BI15*FatoresSGPB!$A$31,2)/$BA$3,4)</f>
        <v>1.1978</v>
      </c>
      <c r="BM15" s="79">
        <f>TRUNC(ROUND('Base(2023)'!BJ15+'Base(2023)'!BJ15*FatoresSGPB!$A$31,2)/$BA$3,4)</f>
        <v>1.3815999999999999</v>
      </c>
      <c r="BN15" s="79">
        <f>TRUNC(ROUND('Base(2023)'!BK15+'Base(2023)'!BK15*FatoresSGPB!$A$31,2)/$BA$3,4)</f>
        <v>1.0166999999999999</v>
      </c>
      <c r="BO15" s="79">
        <f>TRUNC(ROUND('Base(2023)'!BL15+'Base(2023)'!BL15*FatoresSGPB!$A$31,2)/$BA$3,4)</f>
        <v>1.2004999999999999</v>
      </c>
      <c r="BP15" s="79">
        <f>TRUNC(ROUND('Base(2023)'!BM15+'Base(2023)'!BM15*FatoresSGPB!$A$31,2)/$BA$3,4)</f>
        <v>1.3931</v>
      </c>
      <c r="BQ15" s="79">
        <f>TRUNC(ROUND('Base(2023)'!BN15+'Base(2023)'!BN15*FatoresSGPB!$A$31,2)/$BA$3,4)</f>
        <v>1.6060000000000001</v>
      </c>
      <c r="BS15" s="43" t="str">
        <f t="shared" si="3"/>
        <v>BRONZEKg adicional</v>
      </c>
      <c r="BT15" s="44" t="s">
        <v>39</v>
      </c>
      <c r="BU15" s="44" t="s">
        <v>101</v>
      </c>
      <c r="BW15" s="79">
        <f>TRUNC(ROUND('Base(2023)'!BS15+'Base(2023)'!BS15*FatoresSGPB!$A$31,2)/$BV$3,4)</f>
        <v>0.22420000000000001</v>
      </c>
      <c r="BX15" s="79">
        <f>TRUNC(ROUND('Base(2023)'!BT15+'Base(2023)'!BT15*FatoresSGPB!$A$31,2)/$BV$3,4)</f>
        <v>0.22919999999999999</v>
      </c>
      <c r="BY15" s="79">
        <f>TRUNC(ROUND('Base(2023)'!BU15+'Base(2023)'!BU15*FatoresSGPB!$A$31,2)/$BV$3,4)</f>
        <v>0.23350000000000001</v>
      </c>
      <c r="BZ15" s="79">
        <f>TRUNC(ROUND('Base(2023)'!BV15+'Base(2023)'!BV15*FatoresSGPB!$A$31,2)/$BV$3,4)</f>
        <v>0.23849999999999999</v>
      </c>
      <c r="CA15" s="79">
        <f>TRUNC(ROUND('Base(2023)'!BW15+'Base(2023)'!BW15*FatoresSGPB!$A$31,2)/$BV$3,4)</f>
        <v>0.25340000000000001</v>
      </c>
      <c r="CB15" s="79">
        <f>TRUNC(ROUND('Base(2023)'!BX15+'Base(2023)'!BX15*FatoresSGPB!$A$31,2)/$BV$3,4)</f>
        <v>0.25590000000000002</v>
      </c>
      <c r="CC15" s="79">
        <f>TRUNC(ROUND('Base(2023)'!BY15+'Base(2023)'!BY15*FatoresSGPB!$A$31,2)/$BV$3,4)</f>
        <v>0.25869999999999999</v>
      </c>
      <c r="CD15" s="79">
        <f>TRUNC(ROUND('Base(2023)'!BZ15+'Base(2023)'!BZ15*FatoresSGPB!$A$31,2)/$BV$3,4)</f>
        <v>0.26119999999999999</v>
      </c>
      <c r="CE15" s="79">
        <f>TRUNC(ROUND('Base(2023)'!CA15+'Base(2023)'!CA15*FatoresSGPB!$A$31,2)/$BV$3,4)</f>
        <v>0.51880000000000004</v>
      </c>
      <c r="CF15" s="79">
        <f>TRUNC(ROUND('Base(2023)'!CB15+'Base(2023)'!CB15*FatoresSGPB!$A$31,2)/$BV$3,4)</f>
        <v>0.79530000000000001</v>
      </c>
      <c r="CG15" s="79">
        <f>TRUNC(ROUND('Base(2023)'!CC15+'Base(2023)'!CC15*FatoresSGPB!$A$31,2)/$BV$3,4)</f>
        <v>0.96360000000000001</v>
      </c>
      <c r="CH15" s="79">
        <f>TRUNC(ROUND('Base(2023)'!CD15+'Base(2023)'!CD15*FatoresSGPB!$A$31,2)/$BV$3,4)</f>
        <v>1.1321000000000001</v>
      </c>
      <c r="CI15" s="79">
        <f>TRUNC(ROUND('Base(2023)'!CE15+'Base(2023)'!CE15*FatoresSGPB!$A$31,2)/$BV$3,4)</f>
        <v>0.64880000000000004</v>
      </c>
      <c r="CJ15" s="79">
        <f>TRUNC(ROUND('Base(2023)'!CF15+'Base(2023)'!CF15*FatoresSGPB!$A$31,2)/$BV$3,4)</f>
        <v>0.97319999999999995</v>
      </c>
      <c r="CK15" s="79">
        <f>TRUNC(ROUND('Base(2023)'!CG15+'Base(2023)'!CG15*FatoresSGPB!$A$31,2)/$BV$3,4)</f>
        <v>1.1511</v>
      </c>
      <c r="CL15" s="79">
        <f>TRUNC(ROUND('Base(2023)'!CH15+'Base(2023)'!CH15*FatoresSGPB!$A$31,2)/$BV$3,4)</f>
        <v>1.3297000000000001</v>
      </c>
      <c r="CM15" s="79">
        <f>TRUNC(ROUND('Base(2023)'!CI15+'Base(2023)'!CI15*FatoresSGPB!$A$31,2)/$BV$3,4)</f>
        <v>0.77259999999999995</v>
      </c>
      <c r="CN15" s="79">
        <f>TRUNC(ROUND('Base(2023)'!CJ15+'Base(2023)'!CJ15*FatoresSGPB!$A$31,2)/$BV$3,4)</f>
        <v>1.1589</v>
      </c>
      <c r="CO15" s="79">
        <f>TRUNC(ROUND('Base(2023)'!CK15+'Base(2023)'!CK15*FatoresSGPB!$A$31,2)/$BV$3,4)</f>
        <v>1.3707</v>
      </c>
      <c r="CP15" s="79">
        <f>TRUNC(ROUND('Base(2023)'!CL15+'Base(2023)'!CL15*FatoresSGPB!$A$31,2)/$BV$3,4)</f>
        <v>1.5828</v>
      </c>
      <c r="CR15" s="43"/>
      <c r="CV15" s="45">
        <f t="shared" ref="CV15:DC15" si="11">ROUND($CU$3*CV5,2)</f>
        <v>73.89</v>
      </c>
      <c r="CW15" s="45">
        <f t="shared" si="11"/>
        <v>75.489999999999995</v>
      </c>
      <c r="CX15" s="45">
        <f t="shared" si="11"/>
        <v>77.08</v>
      </c>
      <c r="CY15" s="45">
        <f t="shared" si="11"/>
        <v>78.569999999999993</v>
      </c>
      <c r="CZ15" s="45">
        <f t="shared" si="11"/>
        <v>94.42</v>
      </c>
      <c r="DA15" s="45">
        <f t="shared" si="11"/>
        <v>95.33</v>
      </c>
      <c r="DB15" s="45">
        <f t="shared" si="11"/>
        <v>96.37</v>
      </c>
      <c r="DC15" s="45">
        <f t="shared" si="11"/>
        <v>97.28</v>
      </c>
      <c r="DE15" s="43"/>
      <c r="DM15" s="43" t="str">
        <f t="shared" si="6"/>
        <v>BRONZEColeta no mesmo dia4210-281 a 90</v>
      </c>
      <c r="DN15" s="43" t="s">
        <v>39</v>
      </c>
      <c r="DO15" s="70" t="s">
        <v>71</v>
      </c>
      <c r="DP15" s="69" t="s">
        <v>72</v>
      </c>
      <c r="DQ15" s="59" t="s">
        <v>102</v>
      </c>
      <c r="DR15" s="22" t="s">
        <v>103</v>
      </c>
      <c r="DS15" s="60"/>
      <c r="DT15"/>
      <c r="DU15"/>
      <c r="DV15"/>
      <c r="DW15"/>
      <c r="DX15" s="60" t="str">
        <f t="shared" si="7"/>
        <v>BRONZEKg Adicional</v>
      </c>
      <c r="DY15" s="44" t="s">
        <v>39</v>
      </c>
      <c r="DZ15" s="44" t="s">
        <v>63</v>
      </c>
      <c r="EA15" s="45">
        <f>ROUND('Base(2023)'!DU15+'Base(2023)'!DU15*FatoresSGPB!$A$31,2)</f>
        <v>3.42</v>
      </c>
      <c r="EB15" s="45">
        <f>ROUND('Base(2023)'!DV15+'Base(2023)'!DV15*FatoresSGPB!$A$31,2)</f>
        <v>3.5</v>
      </c>
      <c r="EC15" s="45">
        <f>ROUND('Base(2023)'!DW15+'Base(2023)'!DW15*FatoresSGPB!$A$31,2)</f>
        <v>3.58</v>
      </c>
      <c r="ED15" s="45">
        <f>ROUND('Base(2023)'!DX15+'Base(2023)'!DX15*FatoresSGPB!$A$31,2)</f>
        <v>3.65</v>
      </c>
      <c r="EE15" s="45">
        <f>ROUND('Base(2023)'!DY15+'Base(2023)'!DY15*FatoresSGPB!$A$31,2)</f>
        <v>6.16</v>
      </c>
      <c r="EF15" s="45">
        <f>ROUND('Base(2023)'!DZ15+'Base(2023)'!DZ15*FatoresSGPB!$A$31,2)</f>
        <v>6.22</v>
      </c>
      <c r="EG15" s="45">
        <f>ROUND('Base(2023)'!EA15+'Base(2023)'!EA15*FatoresSGPB!$A$31,2)</f>
        <v>6.28</v>
      </c>
      <c r="EH15" s="45">
        <f>ROUND('Base(2023)'!EB15+'Base(2023)'!EB15*FatoresSGPB!$A$31,2)</f>
        <v>6.35</v>
      </c>
      <c r="EI15" s="45">
        <f>ROUND('Base(2023)'!EC15+'Base(2023)'!EC15*FatoresSGPB!$A$31,2)</f>
        <v>12.08</v>
      </c>
      <c r="EJ15" s="45">
        <f>ROUND('Base(2023)'!ED15+'Base(2023)'!ED15*FatoresSGPB!$A$31,2)</f>
        <v>16.3</v>
      </c>
      <c r="EK15" s="45">
        <f>ROUND('Base(2023)'!EE15+'Base(2023)'!EE15*FatoresSGPB!$A$31,2)</f>
        <v>22.94</v>
      </c>
      <c r="EL15" s="45">
        <f>ROUND('Base(2023)'!EF15+'Base(2023)'!EF15*FatoresSGPB!$A$31,2)</f>
        <v>27.77</v>
      </c>
      <c r="EM15" s="45">
        <f>ROUND('Base(2023)'!EG15+'Base(2023)'!EG15*FatoresSGPB!$A$31,2)</f>
        <v>18.350000000000001</v>
      </c>
      <c r="EN15" s="45">
        <f>ROUND('Base(2023)'!EH15+'Base(2023)'!EH15*FatoresSGPB!$A$31,2)</f>
        <v>22.72</v>
      </c>
      <c r="EO15" s="45">
        <f>ROUND('Base(2023)'!EI15+'Base(2023)'!EI15*FatoresSGPB!$A$31,2)</f>
        <v>29.45</v>
      </c>
      <c r="EP15" s="45">
        <f>ROUND('Base(2023)'!EJ15+'Base(2023)'!EJ15*FatoresSGPB!$A$31,2)</f>
        <v>34.5</v>
      </c>
      <c r="ER15" s="43" t="str">
        <f t="shared" si="8"/>
        <v>Peso (g)</v>
      </c>
      <c r="ET15" s="44" t="s">
        <v>32</v>
      </c>
      <c r="EU15" s="45" t="e">
        <f>ROUND('Base(2023)'!EO15+'Base(2023)'!EO15*FatoresSGPB!$A$31,2)</f>
        <v>#VALUE!</v>
      </c>
      <c r="EV15" s="45" t="e">
        <f>ROUND('Base(2023)'!EP15+'Base(2023)'!EP15*FatoresSGPB!$A$31,2)</f>
        <v>#VALUE!</v>
      </c>
      <c r="EW15" s="45" t="e">
        <f>ROUND('Base(2023)'!EQ15+'Base(2023)'!EQ15*FatoresSGPB!$A$31,2)</f>
        <v>#VALUE!</v>
      </c>
      <c r="EX15" s="45" t="e">
        <f>ROUND('Base(2023)'!ER15+'Base(2023)'!ER15*FatoresSGPB!$A$31,2)</f>
        <v>#VALUE!</v>
      </c>
      <c r="EY15" s="45" t="e">
        <f>ROUND('Base(2023)'!ES15+'Base(2023)'!ES15*FatoresSGPB!$A$31,2)</f>
        <v>#VALUE!</v>
      </c>
      <c r="EZ15" s="45" t="e">
        <f>ROUND('Base(2023)'!ET15+'Base(2023)'!ET15*FatoresSGPB!$A$31,2)</f>
        <v>#VALUE!</v>
      </c>
      <c r="FA15" s="45" t="e">
        <f>ROUND('Base(2023)'!EU15+'Base(2023)'!EU15*FatoresSGPB!$A$31,2)</f>
        <v>#VALUE!</v>
      </c>
      <c r="FB15" s="45" t="e">
        <f>ROUND('Base(2023)'!EV15+'Base(2023)'!EV15*FatoresSGPB!$A$31,2)</f>
        <v>#VALUE!</v>
      </c>
      <c r="FC15" s="45" t="e">
        <f>ROUND('Base(2023)'!EW15+'Base(2023)'!EW15*FatoresSGPB!$A$31,2)</f>
        <v>#VALUE!</v>
      </c>
      <c r="FD15" s="45" t="e">
        <f>ROUND('Base(2023)'!EX15+'Base(2023)'!EX15*FatoresSGPB!$A$31,2)</f>
        <v>#VALUE!</v>
      </c>
      <c r="FE15" s="45" t="e">
        <f>ROUND('Base(2023)'!EY15+'Base(2023)'!EY15*FatoresSGPB!$A$31,2)</f>
        <v>#VALUE!</v>
      </c>
      <c r="FF15" s="45" t="e">
        <f>ROUND('Base(2023)'!EZ15+'Base(2023)'!EZ15*FatoresSGPB!$A$31,2)</f>
        <v>#VALUE!</v>
      </c>
    </row>
    <row r="16" spans="1:162" ht="15" x14ac:dyDescent="0.25">
      <c r="A16" s="42" t="s">
        <v>104</v>
      </c>
      <c r="B16" s="43" t="s">
        <v>67</v>
      </c>
      <c r="AG16" s="45">
        <v>16.73</v>
      </c>
      <c r="AH16" s="45">
        <v>17.45</v>
      </c>
      <c r="AI16" s="45">
        <v>17.62</v>
      </c>
      <c r="AJ16" s="45">
        <v>17.8</v>
      </c>
      <c r="AK16" s="45">
        <v>19.91</v>
      </c>
      <c r="AL16" s="45">
        <v>22.32</v>
      </c>
      <c r="AM16" s="45">
        <v>24.9</v>
      </c>
      <c r="AN16" s="45">
        <v>29.88</v>
      </c>
      <c r="AO16" s="45">
        <v>20.51</v>
      </c>
      <c r="AP16" s="45">
        <v>24.81</v>
      </c>
      <c r="AQ16" s="45">
        <v>41.67</v>
      </c>
      <c r="AR16" s="45">
        <v>57.19</v>
      </c>
      <c r="AS16" s="45">
        <v>23.84</v>
      </c>
      <c r="AT16" s="45">
        <v>28.84</v>
      </c>
      <c r="AU16" s="45">
        <v>48.45</v>
      </c>
      <c r="AV16" s="45">
        <v>66.5</v>
      </c>
      <c r="AX16" s="43" t="str">
        <f t="shared" si="2"/>
        <v>INFINITE 60 a 300</v>
      </c>
      <c r="AY16" s="44" t="s">
        <v>104</v>
      </c>
      <c r="AZ16" t="s">
        <v>40</v>
      </c>
      <c r="BB16" s="79">
        <f>TRUNC(ROUND('Base(2023)'!AY16+'Base(2023)'!AY16*FatoresSGPB!$A$31,2)/$BA$3,4)</f>
        <v>0.70050000000000001</v>
      </c>
      <c r="BC16" s="79">
        <f>TRUNC(ROUND('Base(2023)'!AZ16+'Base(2023)'!AZ16*FatoresSGPB!$A$31,2)/$BA$3,4)</f>
        <v>0.73050000000000004</v>
      </c>
      <c r="BD16" s="79">
        <f>TRUNC(ROUND('Base(2023)'!BA16+'Base(2023)'!BA16*FatoresSGPB!$A$31,2)/$BA$3,4)</f>
        <v>0.73760000000000003</v>
      </c>
      <c r="BE16" s="79">
        <f>TRUNC(ROUND('Base(2023)'!BB16+'Base(2023)'!BB16*FatoresSGPB!$A$31,2)/$BA$3,4)</f>
        <v>0.74460000000000004</v>
      </c>
      <c r="BF16" s="79">
        <f>TRUNC(ROUND('Base(2023)'!BC16+'Base(2023)'!BC16*FatoresSGPB!$A$31,2)/$BA$3,4)</f>
        <v>0.83479999999999999</v>
      </c>
      <c r="BG16" s="79">
        <f>TRUNC(ROUND('Base(2023)'!BD16+'Base(2023)'!BD16*FatoresSGPB!$A$31,2)/$BA$3,4)</f>
        <v>0.93459999999999999</v>
      </c>
      <c r="BH16" s="79">
        <f>TRUNC(ROUND('Base(2023)'!BE16+'Base(2023)'!BE16*FatoresSGPB!$A$31,2)/$BA$3,4)</f>
        <v>1.0431999999999999</v>
      </c>
      <c r="BI16" s="79">
        <f>TRUNC(ROUND('Base(2023)'!BF16+'Base(2023)'!BF16*FatoresSGPB!$A$31,2)/$BA$3,4)</f>
        <v>1.2525999999999999</v>
      </c>
      <c r="BJ16" s="79">
        <f>TRUNC(ROUND('Base(2023)'!BG16+'Base(2023)'!BG16*FatoresSGPB!$A$31,2)/$BA$3,4)</f>
        <v>0.85509999999999997</v>
      </c>
      <c r="BK16" s="79">
        <f>TRUNC(ROUND('Base(2023)'!BH16+'Base(2023)'!BH16*FatoresSGPB!$A$31,2)/$BA$3,4)</f>
        <v>1.0079</v>
      </c>
      <c r="BL16" s="79">
        <f>TRUNC(ROUND('Base(2023)'!BI16+'Base(2023)'!BI16*FatoresSGPB!$A$31,2)/$BA$3,4)</f>
        <v>1.1713</v>
      </c>
      <c r="BM16" s="79">
        <f>TRUNC(ROUND('Base(2023)'!BJ16+'Base(2023)'!BJ16*FatoresSGPB!$A$31,2)/$BA$3,4)</f>
        <v>1.3507</v>
      </c>
      <c r="BN16" s="79">
        <f>TRUNC(ROUND('Base(2023)'!BK16+'Base(2023)'!BK16*FatoresSGPB!$A$31,2)/$BA$3,4)</f>
        <v>0.99380000000000002</v>
      </c>
      <c r="BO16" s="79">
        <f>TRUNC(ROUND('Base(2023)'!BL16+'Base(2023)'!BL16*FatoresSGPB!$A$31,2)/$BA$3,4)</f>
        <v>1.1731</v>
      </c>
      <c r="BP16" s="79">
        <f>TRUNC(ROUND('Base(2023)'!BM16+'Base(2023)'!BM16*FatoresSGPB!$A$31,2)/$BA$3,4)</f>
        <v>1.3613</v>
      </c>
      <c r="BQ16" s="79">
        <f>TRUNC(ROUND('Base(2023)'!BN16+'Base(2023)'!BN16*FatoresSGPB!$A$31,2)/$BA$3,4)</f>
        <v>1.5706</v>
      </c>
      <c r="CR16" s="43"/>
      <c r="CV16" s="45">
        <f t="shared" ref="CV16:DC16" si="12">ROUND($CU$3*CV6,2)</f>
        <v>7.19</v>
      </c>
      <c r="CW16" s="45">
        <f t="shared" si="12"/>
        <v>7.42</v>
      </c>
      <c r="CX16" s="45">
        <f t="shared" si="12"/>
        <v>7.52</v>
      </c>
      <c r="CY16" s="45">
        <f t="shared" si="12"/>
        <v>7.64</v>
      </c>
      <c r="CZ16" s="45">
        <f t="shared" si="12"/>
        <v>9.58</v>
      </c>
      <c r="DA16" s="45">
        <f t="shared" si="12"/>
        <v>9.6999999999999993</v>
      </c>
      <c r="DB16" s="45">
        <f t="shared" si="12"/>
        <v>9.8000000000000007</v>
      </c>
      <c r="DC16" s="45">
        <f t="shared" si="12"/>
        <v>9.8000000000000007</v>
      </c>
      <c r="DE16" s="43"/>
      <c r="DI16" s="45">
        <v>13.08</v>
      </c>
      <c r="DJ16" s="45">
        <v>13.35</v>
      </c>
      <c r="DK16" s="45">
        <v>13.63</v>
      </c>
      <c r="DM16" s="43" t="str">
        <f t="shared" si="6"/>
        <v>BRONZEColeta no mesmo dia4210-291 a 100</v>
      </c>
      <c r="DN16" s="43" t="s">
        <v>39</v>
      </c>
      <c r="DO16" s="70" t="s">
        <v>71</v>
      </c>
      <c r="DP16" s="69" t="s">
        <v>72</v>
      </c>
      <c r="DQ16" s="61" t="s">
        <v>105</v>
      </c>
      <c r="DR16" s="25" t="s">
        <v>106</v>
      </c>
      <c r="DS16" s="60"/>
      <c r="DT16"/>
      <c r="DU16"/>
      <c r="DV16"/>
      <c r="DW16"/>
      <c r="DX16" s="60"/>
      <c r="DY16" s="44"/>
      <c r="DZ16" s="44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K16" s="45"/>
      <c r="EL16" s="45"/>
      <c r="EM16" s="45"/>
      <c r="EN16" s="45"/>
      <c r="EO16" s="45"/>
      <c r="EP16" s="45"/>
      <c r="ER16" s="43" t="str">
        <f t="shared" si="8"/>
        <v>PRATA0 a 500</v>
      </c>
      <c r="ES16" s="44" t="s">
        <v>48</v>
      </c>
      <c r="ET16" s="44" t="s">
        <v>41</v>
      </c>
      <c r="EU16" s="45">
        <f>ROUND('Base(2023)'!EO16+'Base(2023)'!EO16*FatoresSGPB!$A$31,2)</f>
        <v>15.99</v>
      </c>
      <c r="EV16" s="45">
        <f>ROUND('Base(2023)'!EP16+'Base(2023)'!EP16*FatoresSGPB!$A$31,2)</f>
        <v>16.690000000000001</v>
      </c>
      <c r="EW16" s="45">
        <f>ROUND('Base(2023)'!EQ16+'Base(2023)'!EQ16*FatoresSGPB!$A$31,2)</f>
        <v>16.84</v>
      </c>
      <c r="EX16" s="45">
        <f>ROUND('Base(2023)'!ER16+'Base(2023)'!ER16*FatoresSGPB!$A$31,2)</f>
        <v>17.010000000000002</v>
      </c>
      <c r="EY16" s="45">
        <f>ROUND('Base(2023)'!ES16+'Base(2023)'!ES16*FatoresSGPB!$A$31,2)</f>
        <v>19.02</v>
      </c>
      <c r="EZ16" s="45">
        <f>ROUND('Base(2023)'!ET16+'Base(2023)'!ET16*FatoresSGPB!$A$31,2)</f>
        <v>21.41</v>
      </c>
      <c r="FA16" s="45">
        <f>ROUND('Base(2023)'!EU16+'Base(2023)'!EU16*FatoresSGPB!$A$31,2)</f>
        <v>23.88</v>
      </c>
      <c r="FB16" s="45">
        <f>ROUND('Base(2023)'!EV16+'Base(2023)'!EV16*FatoresSGPB!$A$31,2)</f>
        <v>28.65</v>
      </c>
      <c r="FC16" s="45">
        <f>ROUND('Base(2023)'!EW16+'Base(2023)'!EW16*FatoresSGPB!$A$31,2)</f>
        <v>22.71</v>
      </c>
      <c r="FD16" s="45">
        <f>ROUND('Base(2023)'!EX16+'Base(2023)'!EX16*FatoresSGPB!$A$31,2)</f>
        <v>27.62</v>
      </c>
      <c r="FE16" s="45">
        <f>ROUND('Base(2023)'!EY16+'Base(2023)'!EY16*FatoresSGPB!$A$31,2)</f>
        <v>46.47</v>
      </c>
      <c r="FF16" s="45">
        <f>ROUND('Base(2023)'!EZ16+'Base(2023)'!EZ16*FatoresSGPB!$A$31,2)</f>
        <v>63.77</v>
      </c>
    </row>
    <row r="17" spans="1:162" ht="15" x14ac:dyDescent="0.25">
      <c r="A17" s="42" t="s">
        <v>107</v>
      </c>
      <c r="B17" s="43" t="s">
        <v>67</v>
      </c>
      <c r="H17" s="45">
        <v>11.17</v>
      </c>
      <c r="I17" s="45">
        <v>11.4</v>
      </c>
      <c r="J17" s="45">
        <v>11.64</v>
      </c>
      <c r="K17" s="45">
        <v>11.88</v>
      </c>
      <c r="L17" s="45">
        <v>21.34</v>
      </c>
      <c r="M17" s="45">
        <v>21.81</v>
      </c>
      <c r="N17" s="45">
        <v>22.29</v>
      </c>
      <c r="O17" s="45">
        <v>23.72</v>
      </c>
      <c r="P17" s="45">
        <v>32.409999999999997</v>
      </c>
      <c r="Q17" s="45">
        <v>45.37</v>
      </c>
      <c r="R17" s="45">
        <v>58.34</v>
      </c>
      <c r="S17" s="45">
        <v>68.06</v>
      </c>
      <c r="T17" s="45">
        <v>43.15</v>
      </c>
      <c r="U17" s="45">
        <v>55.09</v>
      </c>
      <c r="V17" s="45">
        <v>66.510000000000005</v>
      </c>
      <c r="W17" s="45">
        <v>76.28</v>
      </c>
      <c r="X17" s="45">
        <v>51.36</v>
      </c>
      <c r="Y17" s="45">
        <v>65.59</v>
      </c>
      <c r="Z17" s="45">
        <v>79.180000000000007</v>
      </c>
      <c r="AA17" s="45">
        <v>90.81</v>
      </c>
      <c r="AG17" s="45">
        <v>17.920000000000002</v>
      </c>
      <c r="AH17" s="45">
        <v>18.690000000000001</v>
      </c>
      <c r="AI17" s="45">
        <v>18.88</v>
      </c>
      <c r="AJ17" s="45">
        <v>19.059999999999999</v>
      </c>
      <c r="AK17" s="45">
        <v>21.34</v>
      </c>
      <c r="AL17" s="45">
        <v>23.91</v>
      </c>
      <c r="AM17" s="45">
        <v>26.68</v>
      </c>
      <c r="AN17" s="45">
        <v>32.01</v>
      </c>
      <c r="AO17" s="45">
        <v>21.73</v>
      </c>
      <c r="AP17" s="45">
        <v>26.19</v>
      </c>
      <c r="AQ17" s="45">
        <v>43.19</v>
      </c>
      <c r="AR17" s="45">
        <v>59.03</v>
      </c>
      <c r="AS17" s="45">
        <v>25.27</v>
      </c>
      <c r="AT17" s="45">
        <v>30.44</v>
      </c>
      <c r="AU17" s="45">
        <v>50.22</v>
      </c>
      <c r="AV17" s="45">
        <v>68.63</v>
      </c>
      <c r="AX17" s="43" t="str">
        <f t="shared" si="2"/>
        <v>INFINITE 70 a 300</v>
      </c>
      <c r="AY17" s="44" t="s">
        <v>107</v>
      </c>
      <c r="AZ17" t="s">
        <v>40</v>
      </c>
      <c r="BB17" s="79">
        <f>TRUNC(ROUND('Base(2023)'!AY17+'Base(2023)'!AY17*FatoresSGPB!$A$31,2)/$BA$3,4)</f>
        <v>0.68369999999999997</v>
      </c>
      <c r="BC17" s="79">
        <f>TRUNC(ROUND('Base(2023)'!AZ17+'Base(2023)'!AZ17*FatoresSGPB!$A$31,2)/$BA$3,4)</f>
        <v>0.7137</v>
      </c>
      <c r="BD17" s="79">
        <f>TRUNC(ROUND('Base(2023)'!BA17+'Base(2023)'!BA17*FatoresSGPB!$A$31,2)/$BA$3,4)</f>
        <v>0.7208</v>
      </c>
      <c r="BE17" s="79">
        <f>TRUNC(ROUND('Base(2023)'!BB17+'Base(2023)'!BB17*FatoresSGPB!$A$31,2)/$BA$3,4)</f>
        <v>0.72699999999999998</v>
      </c>
      <c r="BF17" s="79">
        <f>TRUNC(ROUND('Base(2023)'!BC17+'Base(2023)'!BC17*FatoresSGPB!$A$31,2)/$BA$3,4)</f>
        <v>0.81530000000000002</v>
      </c>
      <c r="BG17" s="79">
        <f>TRUNC(ROUND('Base(2023)'!BD17+'Base(2023)'!BD17*FatoresSGPB!$A$31,2)/$BA$3,4)</f>
        <v>0.91339999999999999</v>
      </c>
      <c r="BH17" s="79">
        <f>TRUNC(ROUND('Base(2023)'!BE17+'Base(2023)'!BE17*FatoresSGPB!$A$31,2)/$BA$3,4)</f>
        <v>1.0194000000000001</v>
      </c>
      <c r="BI17" s="79">
        <f>TRUNC(ROUND('Base(2023)'!BF17+'Base(2023)'!BF17*FatoresSGPB!$A$31,2)/$BA$3,4)</f>
        <v>1.2225999999999999</v>
      </c>
      <c r="BJ17" s="79">
        <f>TRUNC(ROUND('Base(2023)'!BG17+'Base(2023)'!BG17*FatoresSGPB!$A$31,2)/$BA$3,4)</f>
        <v>0.83479999999999999</v>
      </c>
      <c r="BK17" s="79">
        <f>TRUNC(ROUND('Base(2023)'!BH17+'Base(2023)'!BH17*FatoresSGPB!$A$31,2)/$BA$3,4)</f>
        <v>0.9849</v>
      </c>
      <c r="BL17" s="79">
        <f>TRUNC(ROUND('Base(2023)'!BI17+'Base(2023)'!BI17*FatoresSGPB!$A$31,2)/$BA$3,4)</f>
        <v>1.1431</v>
      </c>
      <c r="BM17" s="79">
        <f>TRUNC(ROUND('Base(2023)'!BJ17+'Base(2023)'!BJ17*FatoresSGPB!$A$31,2)/$BA$3,4)</f>
        <v>1.3189</v>
      </c>
      <c r="BN17" s="79">
        <f>TRUNC(ROUND('Base(2023)'!BK17+'Base(2023)'!BK17*FatoresSGPB!$A$31,2)/$BA$3,4)</f>
        <v>0.9708</v>
      </c>
      <c r="BO17" s="79">
        <f>TRUNC(ROUND('Base(2023)'!BL17+'Base(2023)'!BL17*FatoresSGPB!$A$31,2)/$BA$3,4)</f>
        <v>1.1456999999999999</v>
      </c>
      <c r="BP17" s="79">
        <f>TRUNC(ROUND('Base(2023)'!BM17+'Base(2023)'!BM17*FatoresSGPB!$A$31,2)/$BA$3,4)</f>
        <v>1.3294999999999999</v>
      </c>
      <c r="BQ17" s="79">
        <f>TRUNC(ROUND('Base(2023)'!BN17+'Base(2023)'!BN17*FatoresSGPB!$A$31,2)/$BA$3,4)</f>
        <v>1.5335000000000001</v>
      </c>
      <c r="BW17" s="45">
        <v>32.15</v>
      </c>
      <c r="BX17" s="45">
        <v>32.840000000000003</v>
      </c>
      <c r="BY17" s="45">
        <v>33.520000000000003</v>
      </c>
      <c r="BZ17" s="45">
        <v>34.21</v>
      </c>
      <c r="CA17" s="45">
        <v>35.67</v>
      </c>
      <c r="CB17" s="45">
        <v>36.03</v>
      </c>
      <c r="CC17" s="45">
        <v>36.4</v>
      </c>
      <c r="CD17" s="45">
        <v>36.76</v>
      </c>
      <c r="CE17" s="45">
        <v>51.98</v>
      </c>
      <c r="CF17" s="45">
        <v>80.72</v>
      </c>
      <c r="CG17" s="45">
        <v>98.18</v>
      </c>
      <c r="CH17" s="45">
        <v>115.65</v>
      </c>
      <c r="CI17" s="45">
        <v>66.87</v>
      </c>
      <c r="CJ17" s="45">
        <v>89.06</v>
      </c>
      <c r="CK17" s="45">
        <v>103.23</v>
      </c>
      <c r="CL17" s="45">
        <v>117.4</v>
      </c>
      <c r="CM17" s="45">
        <v>79.62</v>
      </c>
      <c r="CN17" s="45">
        <v>106.03</v>
      </c>
      <c r="CO17" s="45">
        <v>122.89</v>
      </c>
      <c r="CP17" s="45">
        <v>139.75</v>
      </c>
      <c r="CR17" s="43"/>
      <c r="DE17" s="43"/>
      <c r="DI17" s="45">
        <v>13.6</v>
      </c>
      <c r="DJ17" s="45">
        <v>13.88</v>
      </c>
      <c r="DK17" s="45">
        <v>14.18</v>
      </c>
      <c r="DM17" s="43" t="str">
        <f t="shared" si="6"/>
        <v>BRONZEColeta no mesmo dia4210-2Mais de 100</v>
      </c>
      <c r="DN17" s="43" t="s">
        <v>39</v>
      </c>
      <c r="DO17" s="70" t="s">
        <v>71</v>
      </c>
      <c r="DP17" s="69" t="s">
        <v>72</v>
      </c>
      <c r="DQ17" s="59" t="s">
        <v>108</v>
      </c>
      <c r="DR17" s="22" t="s">
        <v>109</v>
      </c>
      <c r="DS17" s="60"/>
      <c r="DT17"/>
      <c r="DU17"/>
      <c r="DV17"/>
      <c r="DW17"/>
      <c r="DX17" s="60"/>
      <c r="DY17" s="44"/>
      <c r="DZ17" s="44"/>
      <c r="EA17" s="45"/>
      <c r="EB17" s="45"/>
      <c r="EC17" s="45"/>
      <c r="ED17" s="45"/>
      <c r="EE17" s="45"/>
      <c r="EF17" s="45"/>
      <c r="EG17" s="45"/>
      <c r="EH17" s="45"/>
      <c r="EI17" s="45"/>
      <c r="EJ17" s="45"/>
      <c r="EK17" s="45"/>
      <c r="EL17" s="45"/>
      <c r="EM17" s="45"/>
      <c r="EN17" s="45"/>
      <c r="EO17" s="45"/>
      <c r="EP17" s="45"/>
      <c r="ER17" s="43" t="str">
        <f t="shared" si="8"/>
        <v>PRATA501 a 1.000</v>
      </c>
      <c r="ES17" s="44" t="s">
        <v>48</v>
      </c>
      <c r="ET17" s="44" t="s">
        <v>50</v>
      </c>
      <c r="EU17" s="45">
        <f>ROUND('Base(2023)'!EO17+'Base(2023)'!EO17*FatoresSGPB!$A$31,2)</f>
        <v>17.14</v>
      </c>
      <c r="EV17" s="45">
        <f>ROUND('Base(2023)'!EP17+'Base(2023)'!EP17*FatoresSGPB!$A$31,2)</f>
        <v>17.86</v>
      </c>
      <c r="EW17" s="45">
        <f>ROUND('Base(2023)'!EQ17+'Base(2023)'!EQ17*FatoresSGPB!$A$31,2)</f>
        <v>18.05</v>
      </c>
      <c r="EX17" s="45">
        <f>ROUND('Base(2023)'!ER17+'Base(2023)'!ER17*FatoresSGPB!$A$31,2)</f>
        <v>18.21</v>
      </c>
      <c r="EY17" s="45">
        <f>ROUND('Base(2023)'!ES17+'Base(2023)'!ES17*FatoresSGPB!$A$31,2)</f>
        <v>20.38</v>
      </c>
      <c r="EZ17" s="45">
        <f>ROUND('Base(2023)'!ET17+'Base(2023)'!ET17*FatoresSGPB!$A$31,2)</f>
        <v>22.93</v>
      </c>
      <c r="FA17" s="45">
        <f>ROUND('Base(2023)'!EU17+'Base(2023)'!EU17*FatoresSGPB!$A$31,2)</f>
        <v>25.59</v>
      </c>
      <c r="FB17" s="45">
        <f>ROUND('Base(2023)'!EV17+'Base(2023)'!EV17*FatoresSGPB!$A$31,2)</f>
        <v>30.7</v>
      </c>
      <c r="FC17" s="45">
        <f>ROUND('Base(2023)'!EW17+'Base(2023)'!EW17*FatoresSGPB!$A$31,2)</f>
        <v>24.05</v>
      </c>
      <c r="FD17" s="45">
        <f>ROUND('Base(2023)'!EX17+'Base(2023)'!EX17*FatoresSGPB!$A$31,2)</f>
        <v>29.15</v>
      </c>
      <c r="FE17" s="45">
        <f>ROUND('Base(2023)'!EY17+'Base(2023)'!EY17*FatoresSGPB!$A$31,2)</f>
        <v>48.17</v>
      </c>
      <c r="FF17" s="45">
        <f>ROUND('Base(2023)'!EZ17+'Base(2023)'!EZ17*FatoresSGPB!$A$31,2)</f>
        <v>65.81</v>
      </c>
    </row>
    <row r="18" spans="1:162" ht="15" x14ac:dyDescent="0.25">
      <c r="A18" s="42" t="s">
        <v>110</v>
      </c>
      <c r="B18" s="43" t="s">
        <v>67</v>
      </c>
      <c r="H18" s="45">
        <v>12.52</v>
      </c>
      <c r="I18" s="45">
        <v>12.8</v>
      </c>
      <c r="J18" s="45">
        <v>13.06</v>
      </c>
      <c r="K18" s="45">
        <v>13.32</v>
      </c>
      <c r="L18" s="45">
        <v>22.12</v>
      </c>
      <c r="M18" s="45">
        <v>22.61</v>
      </c>
      <c r="N18" s="45">
        <v>23.11</v>
      </c>
      <c r="O18" s="45">
        <v>24.58</v>
      </c>
      <c r="P18" s="45">
        <v>33.770000000000003</v>
      </c>
      <c r="Q18" s="45">
        <v>47.27</v>
      </c>
      <c r="R18" s="45">
        <v>60.76</v>
      </c>
      <c r="S18" s="45">
        <v>70.89</v>
      </c>
      <c r="T18" s="45">
        <v>44.28</v>
      </c>
      <c r="U18" s="45">
        <v>56.68</v>
      </c>
      <c r="V18" s="45">
        <v>68.569999999999993</v>
      </c>
      <c r="W18" s="45">
        <v>78.680000000000007</v>
      </c>
      <c r="X18" s="45">
        <v>52.71</v>
      </c>
      <c r="Y18" s="45">
        <v>67.48</v>
      </c>
      <c r="Z18" s="45">
        <v>81.63</v>
      </c>
      <c r="AA18" s="45">
        <v>93.66</v>
      </c>
      <c r="AG18" s="45">
        <v>18.89</v>
      </c>
      <c r="AH18" s="45">
        <v>19.7</v>
      </c>
      <c r="AI18" s="45">
        <v>19.88</v>
      </c>
      <c r="AJ18" s="45">
        <v>20.09</v>
      </c>
      <c r="AK18" s="45">
        <v>23.46</v>
      </c>
      <c r="AL18" s="45">
        <v>26.26</v>
      </c>
      <c r="AM18" s="45">
        <v>29.31</v>
      </c>
      <c r="AN18" s="45">
        <v>35.17</v>
      </c>
      <c r="AO18" s="45">
        <v>25.79</v>
      </c>
      <c r="AP18" s="45">
        <v>30.46</v>
      </c>
      <c r="AQ18" s="45">
        <v>47.7</v>
      </c>
      <c r="AR18" s="45">
        <v>64</v>
      </c>
      <c r="AS18" s="45">
        <v>29.98</v>
      </c>
      <c r="AT18" s="45">
        <v>35.409999999999997</v>
      </c>
      <c r="AU18" s="45">
        <v>55.46</v>
      </c>
      <c r="AV18" s="45">
        <v>74.42</v>
      </c>
      <c r="AX18" s="43" t="str">
        <f t="shared" si="2"/>
        <v>INFINITE 80 a 300</v>
      </c>
      <c r="AY18" s="44" t="s">
        <v>110</v>
      </c>
      <c r="AZ18" t="s">
        <v>40</v>
      </c>
      <c r="BB18" s="79">
        <f>TRUNC(ROUND('Base(2023)'!AY18+'Base(2023)'!AY18*FatoresSGPB!$A$31,2)/$BA$3,4)</f>
        <v>0.66690000000000005</v>
      </c>
      <c r="BC18" s="79">
        <f>TRUNC(ROUND('Base(2023)'!AZ18+'Base(2023)'!AZ18*FatoresSGPB!$A$31,2)/$BA$3,4)</f>
        <v>0.69689999999999996</v>
      </c>
      <c r="BD18" s="79">
        <f>TRUNC(ROUND('Base(2023)'!BA18+'Base(2023)'!BA18*FatoresSGPB!$A$31,2)/$BA$3,4)</f>
        <v>0.70309999999999995</v>
      </c>
      <c r="BE18" s="79">
        <f>TRUNC(ROUND('Base(2023)'!BB18+'Base(2023)'!BB18*FatoresSGPB!$A$31,2)/$BA$3,4)</f>
        <v>0.70930000000000004</v>
      </c>
      <c r="BF18" s="79">
        <f>TRUNC(ROUND('Base(2023)'!BC18+'Base(2023)'!BC18*FatoresSGPB!$A$31,2)/$BA$3,4)</f>
        <v>0.79590000000000005</v>
      </c>
      <c r="BG18" s="79">
        <f>TRUNC(ROUND('Base(2023)'!BD18+'Base(2023)'!BD18*FatoresSGPB!$A$31,2)/$BA$3,4)</f>
        <v>0.89129999999999998</v>
      </c>
      <c r="BH18" s="79">
        <f>TRUNC(ROUND('Base(2023)'!BE18+'Base(2023)'!BE18*FatoresSGPB!$A$31,2)/$BA$3,4)</f>
        <v>0.99550000000000005</v>
      </c>
      <c r="BI18" s="79">
        <f>TRUNC(ROUND('Base(2023)'!BF18+'Base(2023)'!BF18*FatoresSGPB!$A$31,2)/$BA$3,4)</f>
        <v>1.1942999999999999</v>
      </c>
      <c r="BJ18" s="79">
        <f>TRUNC(ROUND('Base(2023)'!BG18+'Base(2023)'!BG18*FatoresSGPB!$A$31,2)/$BA$3,4)</f>
        <v>0.81530000000000002</v>
      </c>
      <c r="BK18" s="79">
        <f>TRUNC(ROUND('Base(2023)'!BH18+'Base(2023)'!BH18*FatoresSGPB!$A$31,2)/$BA$3,4)</f>
        <v>0.96199999999999997</v>
      </c>
      <c r="BL18" s="79">
        <f>TRUNC(ROUND('Base(2023)'!BI18+'Base(2023)'!BI18*FatoresSGPB!$A$31,2)/$BA$3,4)</f>
        <v>1.1166</v>
      </c>
      <c r="BM18" s="79">
        <f>TRUNC(ROUND('Base(2023)'!BJ18+'Base(2023)'!BJ18*FatoresSGPB!$A$31,2)/$BA$3,4)</f>
        <v>1.2870999999999999</v>
      </c>
      <c r="BN18" s="79">
        <f>TRUNC(ROUND('Base(2023)'!BK18+'Base(2023)'!BK18*FatoresSGPB!$A$31,2)/$BA$3,4)</f>
        <v>0.94689999999999996</v>
      </c>
      <c r="BO18" s="79">
        <f>TRUNC(ROUND('Base(2023)'!BL18+'Base(2023)'!BL18*FatoresSGPB!$A$31,2)/$BA$3,4)</f>
        <v>1.1183000000000001</v>
      </c>
      <c r="BP18" s="79">
        <f>TRUNC(ROUND('Base(2023)'!BM18+'Base(2023)'!BM18*FatoresSGPB!$A$31,2)/$BA$3,4)</f>
        <v>1.2985</v>
      </c>
      <c r="BQ18" s="79">
        <f>TRUNC(ROUND('Base(2023)'!BN18+'Base(2023)'!BN18*FatoresSGPB!$A$31,2)/$BA$3,4)</f>
        <v>1.4973000000000001</v>
      </c>
      <c r="BW18" s="45">
        <v>33.299999999999997</v>
      </c>
      <c r="BX18" s="45">
        <v>34.01</v>
      </c>
      <c r="BY18" s="45">
        <v>34.71</v>
      </c>
      <c r="BZ18" s="45">
        <v>35.42</v>
      </c>
      <c r="CA18" s="45">
        <v>37.729999999999997</v>
      </c>
      <c r="CB18" s="45">
        <v>38.11</v>
      </c>
      <c r="CC18" s="45">
        <v>38.5</v>
      </c>
      <c r="CD18" s="45">
        <v>38.9</v>
      </c>
      <c r="CE18" s="45">
        <v>55.51</v>
      </c>
      <c r="CF18" s="45">
        <v>84.85</v>
      </c>
      <c r="CG18" s="45">
        <v>103.26</v>
      </c>
      <c r="CH18" s="45">
        <v>121.67</v>
      </c>
      <c r="CI18" s="45">
        <v>69.23</v>
      </c>
      <c r="CJ18" s="45">
        <v>90.71</v>
      </c>
      <c r="CK18" s="45">
        <v>105.15</v>
      </c>
      <c r="CL18" s="45">
        <v>119.59</v>
      </c>
      <c r="CM18" s="45">
        <v>82.41</v>
      </c>
      <c r="CN18" s="45">
        <v>107.98</v>
      </c>
      <c r="CO18" s="45">
        <v>125.18</v>
      </c>
      <c r="CP18" s="45">
        <v>142.37</v>
      </c>
      <c r="CR18" s="43"/>
      <c r="DE18" s="43"/>
      <c r="DI18" s="45">
        <v>14.54</v>
      </c>
      <c r="DJ18" s="45">
        <v>14.85</v>
      </c>
      <c r="DK18" s="45">
        <v>15.16</v>
      </c>
      <c r="DM18" s="43" t="str">
        <f t="shared" si="6"/>
        <v>BRONZEColeta no mesmo dia7790-9Unitizador</v>
      </c>
      <c r="DN18" s="43" t="s">
        <v>39</v>
      </c>
      <c r="DO18" s="70" t="s">
        <v>71</v>
      </c>
      <c r="DP18" s="22" t="s">
        <v>111</v>
      </c>
      <c r="DQ18" s="61" t="s">
        <v>112</v>
      </c>
      <c r="DR18" s="25" t="s">
        <v>113</v>
      </c>
      <c r="DS18" s="60"/>
      <c r="DT18"/>
      <c r="DU18"/>
      <c r="DV18"/>
      <c r="DW18"/>
      <c r="DX18" s="60"/>
      <c r="DY18" s="44"/>
      <c r="DZ18" s="44"/>
      <c r="EA18" s="45"/>
      <c r="EB18" s="45"/>
      <c r="EC18" s="45"/>
      <c r="ED18" s="45"/>
      <c r="EE18" s="45"/>
      <c r="EF18" s="45"/>
      <c r="EG18" s="45"/>
      <c r="EH18" s="45"/>
      <c r="EI18" s="45"/>
      <c r="EJ18" s="45"/>
      <c r="EK18" s="45"/>
      <c r="EL18" s="45"/>
      <c r="EM18" s="45"/>
      <c r="EN18" s="45"/>
      <c r="EO18" s="45"/>
      <c r="EP18" s="45"/>
      <c r="ER18" s="43" t="str">
        <f t="shared" si="8"/>
        <v>PRATA1.001 a 2.000</v>
      </c>
      <c r="ES18" s="44" t="s">
        <v>48</v>
      </c>
      <c r="ET18" s="44" t="s">
        <v>55</v>
      </c>
      <c r="EU18" s="45">
        <f>ROUND('Base(2023)'!EO18+'Base(2023)'!EO18*FatoresSGPB!$A$31,2)</f>
        <v>18.14</v>
      </c>
      <c r="EV18" s="45">
        <f>ROUND('Base(2023)'!EP18+'Base(2023)'!EP18*FatoresSGPB!$A$31,2)</f>
        <v>18.920000000000002</v>
      </c>
      <c r="EW18" s="45">
        <f>ROUND('Base(2023)'!EQ18+'Base(2023)'!EQ18*FatoresSGPB!$A$31,2)</f>
        <v>19.079999999999998</v>
      </c>
      <c r="EX18" s="45">
        <f>ROUND('Base(2023)'!ER18+'Base(2023)'!ER18*FatoresSGPB!$A$31,2)</f>
        <v>19.28</v>
      </c>
      <c r="EY18" s="45">
        <f>ROUND('Base(2023)'!ES18+'Base(2023)'!ES18*FatoresSGPB!$A$31,2)</f>
        <v>22.51</v>
      </c>
      <c r="EZ18" s="45">
        <f>ROUND('Base(2023)'!ET18+'Base(2023)'!ET18*FatoresSGPB!$A$31,2)</f>
        <v>25.21</v>
      </c>
      <c r="FA18" s="45">
        <f>ROUND('Base(2023)'!EU18+'Base(2023)'!EU18*FatoresSGPB!$A$31,2)</f>
        <v>28.14</v>
      </c>
      <c r="FB18" s="45">
        <f>ROUND('Base(2023)'!EV18+'Base(2023)'!EV18*FatoresSGPB!$A$31,2)</f>
        <v>33.770000000000003</v>
      </c>
      <c r="FC18" s="45">
        <f>ROUND('Base(2023)'!EW18+'Base(2023)'!EW18*FatoresSGPB!$A$31,2)</f>
        <v>28.78</v>
      </c>
      <c r="FD18" s="45">
        <f>ROUND('Base(2023)'!EX18+'Base(2023)'!EX18*FatoresSGPB!$A$31,2)</f>
        <v>34</v>
      </c>
      <c r="FE18" s="45">
        <f>ROUND('Base(2023)'!EY18+'Base(2023)'!EY18*FatoresSGPB!$A$31,2)</f>
        <v>53.24</v>
      </c>
      <c r="FF18" s="45">
        <f>ROUND('Base(2023)'!EZ18+'Base(2023)'!EZ18*FatoresSGPB!$A$31,2)</f>
        <v>71.44</v>
      </c>
    </row>
    <row r="19" spans="1:162" ht="15" x14ac:dyDescent="0.25">
      <c r="H19" s="45">
        <v>13.41</v>
      </c>
      <c r="I19" s="45">
        <v>13.68</v>
      </c>
      <c r="J19" s="45">
        <v>13.98</v>
      </c>
      <c r="K19" s="45">
        <v>14.27</v>
      </c>
      <c r="L19" s="45">
        <v>24.66</v>
      </c>
      <c r="M19" s="45">
        <v>24.91</v>
      </c>
      <c r="N19" s="45">
        <v>25.16</v>
      </c>
      <c r="O19" s="45">
        <v>25.43</v>
      </c>
      <c r="P19" s="45">
        <v>35.130000000000003</v>
      </c>
      <c r="Q19" s="45">
        <v>49.17</v>
      </c>
      <c r="R19" s="45">
        <v>63.23</v>
      </c>
      <c r="S19" s="45">
        <v>73.77</v>
      </c>
      <c r="T19" s="45">
        <v>45.43</v>
      </c>
      <c r="U19" s="45">
        <v>58.29</v>
      </c>
      <c r="V19" s="45">
        <v>70.63</v>
      </c>
      <c r="W19" s="45">
        <v>81.06</v>
      </c>
      <c r="X19" s="45">
        <v>54.08</v>
      </c>
      <c r="Y19" s="45">
        <v>69.400000000000006</v>
      </c>
      <c r="Z19" s="45">
        <v>84.08</v>
      </c>
      <c r="AA19" s="45">
        <v>96.5</v>
      </c>
      <c r="AG19" s="45">
        <v>22.58</v>
      </c>
      <c r="AH19" s="45">
        <v>23.53</v>
      </c>
      <c r="AI19" s="45">
        <v>23.77</v>
      </c>
      <c r="AJ19" s="45">
        <v>24.02</v>
      </c>
      <c r="AK19" s="45">
        <v>28.03</v>
      </c>
      <c r="AL19" s="45">
        <v>31.39</v>
      </c>
      <c r="AM19" s="45">
        <v>35.04</v>
      </c>
      <c r="AN19" s="45">
        <v>42.04</v>
      </c>
      <c r="AO19" s="45">
        <v>29.72</v>
      </c>
      <c r="AP19" s="45">
        <v>34.869999999999997</v>
      </c>
      <c r="AQ19" s="45">
        <v>52.62</v>
      </c>
      <c r="AR19" s="45">
        <v>69.900000000000006</v>
      </c>
      <c r="AS19" s="45">
        <v>34.57</v>
      </c>
      <c r="AT19" s="45">
        <v>40.549999999999997</v>
      </c>
      <c r="AU19" s="45">
        <v>61.19</v>
      </c>
      <c r="AV19" s="45">
        <v>81.28</v>
      </c>
      <c r="AX19" s="43" t="str">
        <f t="shared" si="2"/>
        <v>CLUBE CORREIOS0 a 300</v>
      </c>
      <c r="AY19" s="44" t="s">
        <v>9</v>
      </c>
      <c r="AZ19" t="s">
        <v>40</v>
      </c>
      <c r="BB19" s="79" t="e">
        <f>TRUNC(ROUND('Base(2023)'!AY19+'Base(2023)'!AY19*FatoresSGPB!$A$31,2)/$BA$3,4)</f>
        <v>#VALUE!</v>
      </c>
      <c r="BC19" s="79" t="e">
        <f>TRUNC(ROUND('Base(2023)'!AZ19+'Base(2023)'!AZ19*FatoresSGPB!$A$31,2)/$BA$3,4)</f>
        <v>#VALUE!</v>
      </c>
      <c r="BD19" s="79" t="e">
        <f>TRUNC(ROUND('Base(2023)'!BA19+'Base(2023)'!BA19*FatoresSGPB!$A$31,2)/$BA$3,4)</f>
        <v>#VALUE!</v>
      </c>
      <c r="BE19" s="79" t="e">
        <f>TRUNC(ROUND('Base(2023)'!BB19+'Base(2023)'!BB19*FatoresSGPB!$A$31,2)/$BA$3,4)</f>
        <v>#VALUE!</v>
      </c>
      <c r="BF19" s="79" t="e">
        <f>TRUNC(ROUND('Base(2023)'!BC19+'Base(2023)'!BC19*FatoresSGPB!$A$31,2)/$BA$3,4)</f>
        <v>#VALUE!</v>
      </c>
      <c r="BG19" s="79" t="e">
        <f>TRUNC(ROUND('Base(2023)'!BD19+'Base(2023)'!BD19*FatoresSGPB!$A$31,2)/$BA$3,4)</f>
        <v>#VALUE!</v>
      </c>
      <c r="BH19" s="79" t="e">
        <f>TRUNC(ROUND('Base(2023)'!BE19+'Base(2023)'!BE19*FatoresSGPB!$A$31,2)/$BA$3,4)</f>
        <v>#VALUE!</v>
      </c>
      <c r="BI19" s="79" t="e">
        <f>TRUNC(ROUND('Base(2023)'!BF19+'Base(2023)'!BF19*FatoresSGPB!$A$31,2)/$BA$3,4)</f>
        <v>#VALUE!</v>
      </c>
      <c r="BJ19" s="79" t="e">
        <f>TRUNC(ROUND('Base(2023)'!BG19+'Base(2023)'!BG19*FatoresSGPB!$A$31,2)/$BA$3,4)</f>
        <v>#VALUE!</v>
      </c>
      <c r="BK19" s="79" t="e">
        <f>TRUNC(ROUND('Base(2023)'!BH19+'Base(2023)'!BH19*FatoresSGPB!$A$31,2)/$BA$3,4)</f>
        <v>#VALUE!</v>
      </c>
      <c r="BL19" s="79" t="e">
        <f>TRUNC(ROUND('Base(2023)'!BI19+'Base(2023)'!BI19*FatoresSGPB!$A$31,2)/$BA$3,4)</f>
        <v>#VALUE!</v>
      </c>
      <c r="BM19" s="79" t="e">
        <f>TRUNC(ROUND('Base(2023)'!BJ19+'Base(2023)'!BJ19*FatoresSGPB!$A$31,2)/$BA$3,4)</f>
        <v>#VALUE!</v>
      </c>
      <c r="BN19" s="79" t="e">
        <f>TRUNC(ROUND('Base(2023)'!BK19+'Base(2023)'!BK19*FatoresSGPB!$A$31,2)/$BA$3,4)</f>
        <v>#VALUE!</v>
      </c>
      <c r="BO19" s="79" t="e">
        <f>TRUNC(ROUND('Base(2023)'!BL19+'Base(2023)'!BL19*FatoresSGPB!$A$31,2)/$BA$3,4)</f>
        <v>#VALUE!</v>
      </c>
      <c r="BP19" s="79" t="e">
        <f>TRUNC(ROUND('Base(2023)'!BM19+'Base(2023)'!BM19*FatoresSGPB!$A$31,2)/$BA$3,4)</f>
        <v>#VALUE!</v>
      </c>
      <c r="BQ19" s="79" t="e">
        <f>TRUNC(ROUND('Base(2023)'!BN19+'Base(2023)'!BN19*FatoresSGPB!$A$31,2)/$BA$3,4)</f>
        <v>#VALUE!</v>
      </c>
      <c r="BW19" s="45">
        <v>34.44</v>
      </c>
      <c r="BX19" s="45">
        <v>35.17</v>
      </c>
      <c r="BY19" s="45">
        <v>35.909999999999997</v>
      </c>
      <c r="BZ19" s="45">
        <v>36.64</v>
      </c>
      <c r="CA19" s="45">
        <v>39.799999999999997</v>
      </c>
      <c r="CB19" s="45">
        <v>40.21</v>
      </c>
      <c r="CC19" s="45">
        <v>40.61</v>
      </c>
      <c r="CD19" s="45">
        <v>41.02</v>
      </c>
      <c r="CE19" s="45">
        <v>59.04</v>
      </c>
      <c r="CF19" s="45">
        <v>88.99</v>
      </c>
      <c r="CG19" s="45">
        <v>108.35</v>
      </c>
      <c r="CH19" s="45">
        <v>127.7</v>
      </c>
      <c r="CI19" s="45">
        <v>71.58</v>
      </c>
      <c r="CJ19" s="45">
        <v>92.34</v>
      </c>
      <c r="CK19" s="45">
        <v>107.07</v>
      </c>
      <c r="CL19" s="45">
        <v>121.79</v>
      </c>
      <c r="CM19" s="45">
        <v>85.21</v>
      </c>
      <c r="CN19" s="45">
        <v>109.93</v>
      </c>
      <c r="CO19" s="45">
        <v>127.46</v>
      </c>
      <c r="CP19" s="45">
        <v>144.97999999999999</v>
      </c>
      <c r="CR19" s="43"/>
      <c r="DE19" s="43"/>
      <c r="DI19" s="45">
        <v>16.95</v>
      </c>
      <c r="DJ19" s="45">
        <v>17.29</v>
      </c>
      <c r="DK19" s="45">
        <v>17.66</v>
      </c>
      <c r="DM19" s="43" t="str">
        <f t="shared" si="6"/>
        <v>ServiçoCódigoQtde de objetos</v>
      </c>
      <c r="DO19" s="28" t="s">
        <v>34</v>
      </c>
      <c r="DP19" s="28" t="s">
        <v>35</v>
      </c>
      <c r="DQ19" s="29" t="s">
        <v>36</v>
      </c>
      <c r="DR19" s="30" t="s">
        <v>37</v>
      </c>
      <c r="DT19"/>
      <c r="DU19"/>
      <c r="DV19"/>
      <c r="DW19"/>
      <c r="DX19" s="60"/>
      <c r="DY19" s="44"/>
      <c r="DZ19" s="44"/>
      <c r="EA19" s="45"/>
      <c r="EB19" s="45"/>
      <c r="EC19" s="45"/>
      <c r="ED19" s="45"/>
      <c r="EE19" s="45"/>
      <c r="EF19" s="45"/>
      <c r="EG19" s="45"/>
      <c r="EH19" s="45"/>
      <c r="EI19" s="45"/>
      <c r="EJ19" s="45"/>
      <c r="EK19" s="45"/>
      <c r="EL19" s="45"/>
      <c r="EM19" s="45"/>
      <c r="EN19" s="45"/>
      <c r="EO19" s="45"/>
      <c r="EP19" s="45"/>
      <c r="ER19" s="43" t="str">
        <f t="shared" si="8"/>
        <v>PRATA2.001 a 3.000</v>
      </c>
      <c r="ES19" s="44" t="s">
        <v>48</v>
      </c>
      <c r="ET19" s="44" t="s">
        <v>62</v>
      </c>
      <c r="EU19" s="45">
        <f>ROUND('Base(2023)'!EO19+'Base(2023)'!EO19*FatoresSGPB!$A$31,2)</f>
        <v>21.89</v>
      </c>
      <c r="EV19" s="45">
        <f>ROUND('Base(2023)'!EP19+'Base(2023)'!EP19*FatoresSGPB!$A$31,2)</f>
        <v>22.81</v>
      </c>
      <c r="EW19" s="45">
        <f>ROUND('Base(2023)'!EQ19+'Base(2023)'!EQ19*FatoresSGPB!$A$31,2)</f>
        <v>23.04</v>
      </c>
      <c r="EX19" s="45">
        <f>ROUND('Base(2023)'!ER19+'Base(2023)'!ER19*FatoresSGPB!$A$31,2)</f>
        <v>23.28</v>
      </c>
      <c r="EY19" s="45">
        <f>ROUND('Base(2023)'!ES19+'Base(2023)'!ES19*FatoresSGPB!$A$31,2)</f>
        <v>27.22</v>
      </c>
      <c r="EZ19" s="45">
        <f>ROUND('Base(2023)'!ET19+'Base(2023)'!ET19*FatoresSGPB!$A$31,2)</f>
        <v>30.2</v>
      </c>
      <c r="FA19" s="45">
        <f>ROUND('Base(2023)'!EU19+'Base(2023)'!EU19*FatoresSGPB!$A$31,2)</f>
        <v>33.71</v>
      </c>
      <c r="FB19" s="45">
        <f>ROUND('Base(2023)'!EV19+'Base(2023)'!EV19*FatoresSGPB!$A$31,2)</f>
        <v>40.479999999999997</v>
      </c>
      <c r="FC19" s="45">
        <f>ROUND('Base(2023)'!EW19+'Base(2023)'!EW19*FatoresSGPB!$A$31,2)</f>
        <v>33.799999999999997</v>
      </c>
      <c r="FD19" s="45">
        <f>ROUND('Base(2023)'!EX19+'Base(2023)'!EX19*FatoresSGPB!$A$31,2)</f>
        <v>39.159999999999997</v>
      </c>
      <c r="FE19" s="45">
        <f>ROUND('Base(2023)'!EY19+'Base(2023)'!EY19*FatoresSGPB!$A$31,2)</f>
        <v>58.87</v>
      </c>
      <c r="FF19" s="45">
        <f>ROUND('Base(2023)'!EZ19+'Base(2023)'!EZ19*FatoresSGPB!$A$31,2)</f>
        <v>78.23</v>
      </c>
    </row>
    <row r="20" spans="1:162" ht="15" x14ac:dyDescent="0.25">
      <c r="H20" s="45">
        <v>16.829999999999998</v>
      </c>
      <c r="I20" s="45">
        <v>17.190000000000001</v>
      </c>
      <c r="J20" s="45">
        <v>17.57</v>
      </c>
      <c r="K20" s="45">
        <v>17.91</v>
      </c>
      <c r="L20" s="45">
        <v>27.2</v>
      </c>
      <c r="M20" s="45">
        <v>27.48</v>
      </c>
      <c r="N20" s="45">
        <v>27.77</v>
      </c>
      <c r="O20" s="45">
        <v>28.05</v>
      </c>
      <c r="P20" s="45">
        <v>42.34</v>
      </c>
      <c r="Q20" s="45">
        <v>59.31</v>
      </c>
      <c r="R20" s="45">
        <v>76.25</v>
      </c>
      <c r="S20" s="45">
        <v>88.94</v>
      </c>
      <c r="T20" s="45">
        <v>56.81</v>
      </c>
      <c r="U20" s="45">
        <v>72.099999999999994</v>
      </c>
      <c r="V20" s="45">
        <v>86.87</v>
      </c>
      <c r="W20" s="45">
        <v>99.13</v>
      </c>
      <c r="X20" s="45">
        <v>67.63</v>
      </c>
      <c r="Y20" s="45">
        <v>85.84</v>
      </c>
      <c r="Z20" s="45">
        <v>103.41</v>
      </c>
      <c r="AA20" s="45">
        <v>118.01</v>
      </c>
      <c r="AG20" s="45">
        <v>24.09</v>
      </c>
      <c r="AH20" s="45">
        <v>25.12</v>
      </c>
      <c r="AI20" s="45">
        <v>25.37</v>
      </c>
      <c r="AJ20" s="45">
        <v>25.63</v>
      </c>
      <c r="AK20" s="45">
        <v>29.93</v>
      </c>
      <c r="AL20" s="45">
        <v>33.53</v>
      </c>
      <c r="AM20" s="45">
        <v>37.42</v>
      </c>
      <c r="AN20" s="45">
        <v>44.9</v>
      </c>
      <c r="AO20" s="45">
        <v>38.11</v>
      </c>
      <c r="AP20" s="45">
        <v>43.46</v>
      </c>
      <c r="AQ20" s="45">
        <v>61.41</v>
      </c>
      <c r="AR20" s="45">
        <v>79.099999999999994</v>
      </c>
      <c r="AS20" s="45">
        <v>44.32</v>
      </c>
      <c r="AT20" s="45">
        <v>50.53</v>
      </c>
      <c r="AU20" s="45">
        <v>71.41</v>
      </c>
      <c r="AV20" s="45">
        <v>91.98</v>
      </c>
      <c r="BW20" s="45">
        <v>38.1</v>
      </c>
      <c r="BX20" s="45">
        <v>38.92</v>
      </c>
      <c r="BY20" s="45">
        <v>39.72</v>
      </c>
      <c r="BZ20" s="45">
        <v>40.54</v>
      </c>
      <c r="CA20" s="45">
        <v>43.8</v>
      </c>
      <c r="CB20" s="45">
        <v>44.27</v>
      </c>
      <c r="CC20" s="45">
        <v>44.72</v>
      </c>
      <c r="CD20" s="45">
        <v>45.16</v>
      </c>
      <c r="CE20" s="45">
        <v>70.72</v>
      </c>
      <c r="CF20" s="45">
        <v>107.13</v>
      </c>
      <c r="CG20" s="45">
        <v>130.68</v>
      </c>
      <c r="CH20" s="45">
        <v>154.24</v>
      </c>
      <c r="CI20" s="45">
        <v>86.21</v>
      </c>
      <c r="CJ20" s="45">
        <v>116.27</v>
      </c>
      <c r="CK20" s="45">
        <v>136.01</v>
      </c>
      <c r="CL20" s="45">
        <v>155.74</v>
      </c>
      <c r="CM20" s="45">
        <v>102.62</v>
      </c>
      <c r="CN20" s="45">
        <v>138.41</v>
      </c>
      <c r="CO20" s="45">
        <v>161.91</v>
      </c>
      <c r="CP20" s="45">
        <v>185.4</v>
      </c>
      <c r="CR20" s="43"/>
      <c r="DE20" s="43"/>
      <c r="DI20" s="45">
        <v>18.829999999999998</v>
      </c>
      <c r="DJ20" s="45">
        <v>19.22</v>
      </c>
      <c r="DK20" s="45">
        <v>19.63</v>
      </c>
      <c r="DM20" s="43" t="str">
        <f t="shared" si="6"/>
        <v>PRATAColeta Agendada7789-50 a 10</v>
      </c>
      <c r="DN20" s="43" t="s">
        <v>48</v>
      </c>
      <c r="DO20" s="70" t="s">
        <v>43</v>
      </c>
      <c r="DP20" s="68" t="s">
        <v>44</v>
      </c>
      <c r="DQ20" s="59" t="s">
        <v>45</v>
      </c>
      <c r="DR20" s="22">
        <v>12.69</v>
      </c>
      <c r="DT20"/>
      <c r="DU20"/>
      <c r="DV20"/>
      <c r="DW20"/>
      <c r="DX20" s="60"/>
      <c r="DY20" s="44"/>
      <c r="DZ20" s="44"/>
      <c r="EA20" s="45"/>
      <c r="EB20" s="45"/>
      <c r="EC20" s="45"/>
      <c r="ED20" s="45"/>
      <c r="EE20" s="45"/>
      <c r="EF20" s="45"/>
      <c r="EG20" s="45"/>
      <c r="EH20" s="45"/>
      <c r="EI20" s="45"/>
      <c r="EJ20" s="45"/>
      <c r="EK20" s="45"/>
      <c r="EL20" s="45"/>
      <c r="EM20" s="45"/>
      <c r="EN20" s="45"/>
      <c r="EO20" s="45"/>
      <c r="EP20" s="45"/>
      <c r="ER20" s="43" t="str">
        <f t="shared" si="8"/>
        <v>PRATA3.001 a 4.000</v>
      </c>
      <c r="ES20" s="44" t="s">
        <v>48</v>
      </c>
      <c r="ET20" s="44" t="s">
        <v>68</v>
      </c>
      <c r="EU20" s="45">
        <f>ROUND('Base(2023)'!EO20+'Base(2023)'!EO20*FatoresSGPB!$A$31,2)</f>
        <v>23.57</v>
      </c>
      <c r="EV20" s="45">
        <f>ROUND('Base(2023)'!EP20+'Base(2023)'!EP20*FatoresSGPB!$A$31,2)</f>
        <v>24.58</v>
      </c>
      <c r="EW20" s="45">
        <f>ROUND('Base(2023)'!EQ20+'Base(2023)'!EQ20*FatoresSGPB!$A$31,2)</f>
        <v>24.83</v>
      </c>
      <c r="EX20" s="45">
        <f>ROUND('Base(2023)'!ER20+'Base(2023)'!ER20*FatoresSGPB!$A$31,2)</f>
        <v>25.08</v>
      </c>
      <c r="EY20" s="45">
        <f>ROUND('Base(2023)'!ES20+'Base(2023)'!ES20*FatoresSGPB!$A$31,2)</f>
        <v>29.41</v>
      </c>
      <c r="EZ20" s="45">
        <f>ROUND('Base(2023)'!ET20+'Base(2023)'!ET20*FatoresSGPB!$A$31,2)</f>
        <v>32.340000000000003</v>
      </c>
      <c r="FA20" s="45">
        <f>ROUND('Base(2023)'!EU20+'Base(2023)'!EU20*FatoresSGPB!$A$31,2)</f>
        <v>36.06</v>
      </c>
      <c r="FB20" s="45">
        <f>ROUND('Base(2023)'!EV20+'Base(2023)'!EV20*FatoresSGPB!$A$31,2)</f>
        <v>43.35</v>
      </c>
      <c r="FC20" s="45">
        <f>ROUND('Base(2023)'!EW20+'Base(2023)'!EW20*FatoresSGPB!$A$31,2)</f>
        <v>44.15</v>
      </c>
      <c r="FD20" s="45">
        <f>ROUND('Base(2023)'!EX20+'Base(2023)'!EX20*FatoresSGPB!$A$31,2)</f>
        <v>49.09</v>
      </c>
      <c r="FE20" s="45">
        <f>ROUND('Base(2023)'!EY20+'Base(2023)'!EY20*FatoresSGPB!$A$31,2)</f>
        <v>68.84</v>
      </c>
      <c r="FF20" s="45">
        <f>ROUND('Base(2023)'!EZ20+'Base(2023)'!EZ20*FatoresSGPB!$A$31,2)</f>
        <v>88.76</v>
      </c>
    </row>
    <row r="21" spans="1:162" ht="15" x14ac:dyDescent="0.25">
      <c r="H21" s="45">
        <v>18.78</v>
      </c>
      <c r="I21" s="45">
        <v>19.18</v>
      </c>
      <c r="J21" s="45">
        <v>19.59</v>
      </c>
      <c r="K21" s="45">
        <v>19.98</v>
      </c>
      <c r="L21" s="45">
        <v>29.73</v>
      </c>
      <c r="M21" s="45">
        <v>30.03</v>
      </c>
      <c r="N21" s="45">
        <v>30.35</v>
      </c>
      <c r="O21" s="45">
        <v>30.64</v>
      </c>
      <c r="P21" s="45">
        <v>49.43</v>
      </c>
      <c r="Q21" s="45">
        <v>66.75</v>
      </c>
      <c r="R21" s="45">
        <v>93.95</v>
      </c>
      <c r="S21" s="45">
        <v>113.71</v>
      </c>
      <c r="T21" s="45">
        <v>68.08</v>
      </c>
      <c r="U21" s="45">
        <v>83.67</v>
      </c>
      <c r="V21" s="45">
        <v>107.03</v>
      </c>
      <c r="W21" s="45">
        <v>125.24</v>
      </c>
      <c r="X21" s="45">
        <v>81.040000000000006</v>
      </c>
      <c r="Y21" s="45">
        <v>99.6</v>
      </c>
      <c r="Z21" s="45">
        <v>127.42</v>
      </c>
      <c r="AA21" s="45">
        <v>149.1</v>
      </c>
      <c r="AG21" s="45">
        <v>25.77</v>
      </c>
      <c r="AH21" s="45">
        <v>26.85</v>
      </c>
      <c r="AI21" s="45">
        <v>27.13</v>
      </c>
      <c r="AJ21" s="45">
        <v>27.4</v>
      </c>
      <c r="AK21" s="45">
        <v>32</v>
      </c>
      <c r="AL21" s="45">
        <v>35.85</v>
      </c>
      <c r="AM21" s="45">
        <v>40.020000000000003</v>
      </c>
      <c r="AN21" s="45">
        <v>48.02</v>
      </c>
      <c r="AO21" s="45">
        <v>39.9</v>
      </c>
      <c r="AP21" s="45">
        <v>45.47</v>
      </c>
      <c r="AQ21" s="45">
        <v>63.66</v>
      </c>
      <c r="AR21" s="45">
        <v>81.78</v>
      </c>
      <c r="AS21" s="45">
        <v>46.4</v>
      </c>
      <c r="AT21" s="45">
        <v>52.87</v>
      </c>
      <c r="AU21" s="45">
        <v>74.02</v>
      </c>
      <c r="AV21" s="45">
        <v>95.1</v>
      </c>
      <c r="BW21" s="45">
        <v>41.99</v>
      </c>
      <c r="BX21" s="45">
        <v>42.89</v>
      </c>
      <c r="BY21" s="45">
        <v>43.78</v>
      </c>
      <c r="BZ21" s="45">
        <v>44.67</v>
      </c>
      <c r="CA21" s="45">
        <v>48.18</v>
      </c>
      <c r="CB21" s="45">
        <v>48.67</v>
      </c>
      <c r="CC21" s="45">
        <v>49.17</v>
      </c>
      <c r="CD21" s="45">
        <v>49.66</v>
      </c>
      <c r="CE21" s="45">
        <v>83.14</v>
      </c>
      <c r="CF21" s="45">
        <v>125.15</v>
      </c>
      <c r="CG21" s="45">
        <v>152.72</v>
      </c>
      <c r="CH21" s="45">
        <v>180.29</v>
      </c>
      <c r="CI21" s="45">
        <v>101.14</v>
      </c>
      <c r="CJ21" s="45">
        <v>139.59</v>
      </c>
      <c r="CK21" s="45">
        <v>164.74</v>
      </c>
      <c r="CL21" s="45">
        <v>189.9</v>
      </c>
      <c r="CM21" s="45">
        <v>120.4</v>
      </c>
      <c r="CN21" s="45">
        <v>166.17</v>
      </c>
      <c r="CO21" s="45">
        <v>196.11</v>
      </c>
      <c r="CP21" s="45">
        <v>226.07</v>
      </c>
      <c r="CR21" s="43"/>
      <c r="DE21" s="43"/>
      <c r="DI21" s="45">
        <v>20.71</v>
      </c>
      <c r="DJ21" s="45">
        <v>21.14</v>
      </c>
      <c r="DK21" s="45">
        <v>21.58</v>
      </c>
      <c r="DM21" s="43" t="str">
        <f t="shared" si="6"/>
        <v>PRATAColeta Agendada7789-5Mais de 10</v>
      </c>
      <c r="DN21" s="43" t="s">
        <v>48</v>
      </c>
      <c r="DO21" s="70" t="s">
        <v>43</v>
      </c>
      <c r="DP21" s="68" t="s">
        <v>44</v>
      </c>
      <c r="DQ21" s="61" t="s">
        <v>52</v>
      </c>
      <c r="DR21" s="22">
        <v>0</v>
      </c>
      <c r="DT21"/>
      <c r="DU21"/>
      <c r="DV21"/>
      <c r="DW21"/>
      <c r="DX21" s="60"/>
      <c r="DY21" s="44"/>
      <c r="DZ21" s="44"/>
      <c r="EA21" s="45"/>
      <c r="EB21" s="45"/>
      <c r="EC21" s="45"/>
      <c r="ED21" s="45"/>
      <c r="EE21" s="45"/>
      <c r="EF21" s="45"/>
      <c r="EG21" s="45"/>
      <c r="EH21" s="45"/>
      <c r="EI21" s="45"/>
      <c r="EJ21" s="45"/>
      <c r="EK21" s="45"/>
      <c r="EL21" s="45"/>
      <c r="EM21" s="45"/>
      <c r="EN21" s="45"/>
      <c r="EO21" s="45"/>
      <c r="EP21" s="45"/>
      <c r="ER21" s="43" t="str">
        <f t="shared" si="8"/>
        <v>PRATA4.001 a 5.000</v>
      </c>
      <c r="ES21" s="44" t="s">
        <v>48</v>
      </c>
      <c r="ET21" s="44" t="s">
        <v>70</v>
      </c>
      <c r="EU21" s="45">
        <f>ROUND('Base(2023)'!EO21+'Base(2023)'!EO21*FatoresSGPB!$A$31,2)</f>
        <v>25.76</v>
      </c>
      <c r="EV21" s="45">
        <f>ROUND('Base(2023)'!EP21+'Base(2023)'!EP21*FatoresSGPB!$A$31,2)</f>
        <v>26.84</v>
      </c>
      <c r="EW21" s="45">
        <f>ROUND('Base(2023)'!EQ21+'Base(2023)'!EQ21*FatoresSGPB!$A$31,2)</f>
        <v>27.12</v>
      </c>
      <c r="EX21" s="45">
        <f>ROUND('Base(2023)'!ER21+'Base(2023)'!ER21*FatoresSGPB!$A$31,2)</f>
        <v>27.39</v>
      </c>
      <c r="EY21" s="45">
        <f>ROUND('Base(2023)'!ES21+'Base(2023)'!ES21*FatoresSGPB!$A$31,2)</f>
        <v>32.270000000000003</v>
      </c>
      <c r="EZ21" s="45">
        <f>ROUND('Base(2023)'!ET21+'Base(2023)'!ET21*FatoresSGPB!$A$31,2)</f>
        <v>34.78</v>
      </c>
      <c r="FA21" s="45">
        <f>ROUND('Base(2023)'!EU21+'Base(2023)'!EU21*FatoresSGPB!$A$31,2)</f>
        <v>38.75</v>
      </c>
      <c r="FB21" s="45">
        <f>ROUND('Base(2023)'!EV21+'Base(2023)'!EV21*FatoresSGPB!$A$31,2)</f>
        <v>46.67</v>
      </c>
      <c r="FC21" s="45">
        <f>ROUND('Base(2023)'!EW21+'Base(2023)'!EW21*FatoresSGPB!$A$31,2)</f>
        <v>48.14</v>
      </c>
      <c r="FD21" s="45">
        <f>ROUND('Base(2023)'!EX21+'Base(2023)'!EX21*FatoresSGPB!$A$31,2)</f>
        <v>52.02</v>
      </c>
      <c r="FE21" s="45">
        <f>ROUND('Base(2023)'!EY21+'Base(2023)'!EY21*FatoresSGPB!$A$31,2)</f>
        <v>71.69</v>
      </c>
      <c r="FF21" s="45">
        <f>ROUND('Base(2023)'!EZ21+'Base(2023)'!EZ21*FatoresSGPB!$A$31,2)</f>
        <v>92.31</v>
      </c>
    </row>
    <row r="22" spans="1:162" x14ac:dyDescent="0.2">
      <c r="H22" s="45">
        <v>20.3</v>
      </c>
      <c r="I22" s="45">
        <v>20.73</v>
      </c>
      <c r="J22" s="45">
        <v>21.16</v>
      </c>
      <c r="K22" s="45">
        <v>21.58</v>
      </c>
      <c r="L22" s="45">
        <v>32.74</v>
      </c>
      <c r="M22" s="45">
        <v>33.06</v>
      </c>
      <c r="N22" s="45">
        <v>33.4</v>
      </c>
      <c r="O22" s="45">
        <v>33.75</v>
      </c>
      <c r="P22" s="45">
        <v>56.68</v>
      </c>
      <c r="Q22" s="45">
        <v>76.53</v>
      </c>
      <c r="R22" s="45">
        <v>107.7</v>
      </c>
      <c r="S22" s="45">
        <v>130.37</v>
      </c>
      <c r="T22" s="45">
        <v>74.16</v>
      </c>
      <c r="U22" s="45">
        <v>91.88</v>
      </c>
      <c r="V22" s="45">
        <v>118.61</v>
      </c>
      <c r="W22" s="45">
        <v>139.24</v>
      </c>
      <c r="X22" s="45">
        <v>88.28</v>
      </c>
      <c r="Y22" s="45">
        <v>109.38</v>
      </c>
      <c r="Z22" s="45">
        <v>141.19999999999999</v>
      </c>
      <c r="AA22" s="45">
        <v>165.76</v>
      </c>
      <c r="AG22" s="45">
        <v>27.17</v>
      </c>
      <c r="AH22" s="45">
        <v>28.32</v>
      </c>
      <c r="AI22" s="45">
        <v>28.61</v>
      </c>
      <c r="AJ22" s="45">
        <v>28.92</v>
      </c>
      <c r="AK22" s="45">
        <v>35.450000000000003</v>
      </c>
      <c r="AL22" s="45">
        <v>40.770000000000003</v>
      </c>
      <c r="AM22" s="45">
        <v>46.53</v>
      </c>
      <c r="AN22" s="45">
        <v>57.6</v>
      </c>
      <c r="AO22" s="45">
        <v>46.24</v>
      </c>
      <c r="AP22" s="45">
        <v>53.06</v>
      </c>
      <c r="AQ22" s="45">
        <v>72.64</v>
      </c>
      <c r="AR22" s="45">
        <v>93.41</v>
      </c>
      <c r="AS22" s="45">
        <v>53.76</v>
      </c>
      <c r="AT22" s="45">
        <v>61.71</v>
      </c>
      <c r="AU22" s="45">
        <v>84.46</v>
      </c>
      <c r="AV22" s="45">
        <v>108.61</v>
      </c>
      <c r="BW22" s="45">
        <v>45.66</v>
      </c>
      <c r="BX22" s="45">
        <v>46.63</v>
      </c>
      <c r="BY22" s="45">
        <v>47.6</v>
      </c>
      <c r="BZ22" s="45">
        <v>48.58</v>
      </c>
      <c r="CA22" s="45">
        <v>52.9</v>
      </c>
      <c r="CB22" s="45">
        <v>53.45</v>
      </c>
      <c r="CC22" s="45">
        <v>53.99</v>
      </c>
      <c r="CD22" s="45">
        <v>54.54</v>
      </c>
      <c r="CE22" s="45">
        <v>94.95</v>
      </c>
      <c r="CF22" s="45">
        <v>143.04</v>
      </c>
      <c r="CG22" s="45">
        <v>174.94</v>
      </c>
      <c r="CH22" s="45">
        <v>206.83</v>
      </c>
      <c r="CI22" s="45">
        <v>116.16</v>
      </c>
      <c r="CJ22" s="45">
        <v>162.9</v>
      </c>
      <c r="CK22" s="45">
        <v>193.37</v>
      </c>
      <c r="CL22" s="45">
        <v>223.85</v>
      </c>
      <c r="CM22" s="45">
        <v>138.29</v>
      </c>
      <c r="CN22" s="45">
        <v>193.93</v>
      </c>
      <c r="CO22" s="45">
        <v>230.2</v>
      </c>
      <c r="CP22" s="45">
        <v>266.48</v>
      </c>
      <c r="CR22" s="43"/>
      <c r="DE22" s="43"/>
      <c r="DI22" s="45">
        <v>22.81</v>
      </c>
      <c r="DJ22" s="45">
        <v>23.28</v>
      </c>
      <c r="DK22" s="45">
        <v>23.77</v>
      </c>
      <c r="DM22" s="43" t="str">
        <f t="shared" si="6"/>
        <v>PRATAColeta Agendada7788-70 a 10</v>
      </c>
      <c r="DN22" s="43" t="s">
        <v>48</v>
      </c>
      <c r="DO22" s="70" t="s">
        <v>43</v>
      </c>
      <c r="DP22" s="25" t="s">
        <v>57</v>
      </c>
      <c r="DQ22" s="59" t="s">
        <v>45</v>
      </c>
      <c r="DR22" s="22">
        <v>12.69</v>
      </c>
      <c r="DX22" s="60"/>
      <c r="DY22" s="44"/>
      <c r="DZ22" s="44"/>
      <c r="EA22" s="45"/>
      <c r="EB22" s="45"/>
      <c r="EC22" s="45"/>
      <c r="ED22" s="45"/>
      <c r="EE22" s="45"/>
      <c r="EF22" s="45"/>
      <c r="EG22" s="45"/>
      <c r="EH22" s="45"/>
      <c r="EI22" s="45"/>
      <c r="EJ22" s="45"/>
      <c r="EK22" s="45"/>
      <c r="EL22" s="45"/>
      <c r="EM22" s="45"/>
      <c r="EN22" s="45"/>
      <c r="EO22" s="45"/>
      <c r="EP22" s="45"/>
      <c r="ER22" s="43" t="str">
        <f t="shared" si="8"/>
        <v>PRATA5.001 a 6.000</v>
      </c>
      <c r="ES22" s="44" t="s">
        <v>48</v>
      </c>
      <c r="ET22" s="44" t="s">
        <v>76</v>
      </c>
      <c r="EU22" s="45">
        <f>ROUND('Base(2023)'!EO22+'Base(2023)'!EO22*FatoresSGPB!$A$31,2)</f>
        <v>26.7</v>
      </c>
      <c r="EV22" s="45">
        <f>ROUND('Base(2023)'!EP22+'Base(2023)'!EP22*FatoresSGPB!$A$31,2)</f>
        <v>27.83</v>
      </c>
      <c r="EW22" s="45">
        <f>ROUND('Base(2023)'!EQ22+'Base(2023)'!EQ22*FatoresSGPB!$A$31,2)</f>
        <v>28.12</v>
      </c>
      <c r="EX22" s="45">
        <f>ROUND('Base(2023)'!ER22+'Base(2023)'!ER22*FatoresSGPB!$A$31,2)</f>
        <v>28.42</v>
      </c>
      <c r="EY22" s="45">
        <f>ROUND('Base(2023)'!ES22+'Base(2023)'!ES22*FatoresSGPB!$A$31,2)</f>
        <v>35.020000000000003</v>
      </c>
      <c r="EZ22" s="45">
        <f>ROUND('Base(2023)'!ET22+'Base(2023)'!ET22*FatoresSGPB!$A$31,2)</f>
        <v>39.369999999999997</v>
      </c>
      <c r="FA22" s="45">
        <f>ROUND('Base(2023)'!EU22+'Base(2023)'!EU22*FatoresSGPB!$A$31,2)</f>
        <v>44.88</v>
      </c>
      <c r="FB22" s="45">
        <f>ROUND('Base(2023)'!EV22+'Base(2023)'!EV22*FatoresSGPB!$A$31,2)</f>
        <v>55.69</v>
      </c>
      <c r="FC22" s="45">
        <f>ROUND('Base(2023)'!EW22+'Base(2023)'!EW22*FatoresSGPB!$A$31,2)</f>
        <v>53.99</v>
      </c>
      <c r="FD22" s="45">
        <f>ROUND('Base(2023)'!EX22+'Base(2023)'!EX22*FatoresSGPB!$A$31,2)</f>
        <v>60.08</v>
      </c>
      <c r="FE22" s="45">
        <f>ROUND('Base(2023)'!EY22+'Base(2023)'!EY22*FatoresSGPB!$A$31,2)</f>
        <v>81.489999999999995</v>
      </c>
      <c r="FF22" s="45">
        <f>ROUND('Base(2023)'!EZ22+'Base(2023)'!EZ22*FatoresSGPB!$A$31,2)</f>
        <v>104.92</v>
      </c>
    </row>
    <row r="23" spans="1:162" x14ac:dyDescent="0.2">
      <c r="H23" s="45">
        <v>21.93</v>
      </c>
      <c r="I23" s="45">
        <v>22.4</v>
      </c>
      <c r="J23" s="45">
        <v>22.86</v>
      </c>
      <c r="K23" s="45">
        <v>23.32</v>
      </c>
      <c r="L23" s="45">
        <v>35.28</v>
      </c>
      <c r="M23" s="45">
        <v>35.630000000000003</v>
      </c>
      <c r="N23" s="45">
        <v>36.01</v>
      </c>
      <c r="O23" s="45">
        <v>36.36</v>
      </c>
      <c r="P23" s="45">
        <v>62.56</v>
      </c>
      <c r="Q23" s="45">
        <v>84.46</v>
      </c>
      <c r="R23" s="45">
        <v>118.87</v>
      </c>
      <c r="S23" s="45">
        <v>143.87</v>
      </c>
      <c r="T23" s="45">
        <v>89.69</v>
      </c>
      <c r="U23" s="45">
        <v>109.13</v>
      </c>
      <c r="V23" s="45">
        <v>138.58000000000001</v>
      </c>
      <c r="W23" s="45">
        <v>161.19</v>
      </c>
      <c r="X23" s="45">
        <v>106.78</v>
      </c>
      <c r="Y23" s="45">
        <v>129.91999999999999</v>
      </c>
      <c r="Z23" s="45">
        <v>164.98</v>
      </c>
      <c r="AA23" s="45">
        <v>191.9</v>
      </c>
      <c r="AG23" s="45">
        <v>28.71</v>
      </c>
      <c r="AH23" s="45">
        <v>29.92</v>
      </c>
      <c r="AI23" s="45">
        <v>30.24</v>
      </c>
      <c r="AJ23" s="45">
        <v>30.54</v>
      </c>
      <c r="AK23" s="45">
        <v>39.14</v>
      </c>
      <c r="AL23" s="45">
        <v>45.03</v>
      </c>
      <c r="AM23" s="45">
        <v>51.38</v>
      </c>
      <c r="AN23" s="45">
        <v>63.61</v>
      </c>
      <c r="AO23" s="45">
        <v>49.41</v>
      </c>
      <c r="AP23" s="45">
        <v>56.72</v>
      </c>
      <c r="AQ23" s="45">
        <v>76.790000000000006</v>
      </c>
      <c r="AR23" s="45">
        <v>98.56</v>
      </c>
      <c r="AS23" s="45">
        <v>57.46</v>
      </c>
      <c r="AT23" s="45">
        <v>65.94</v>
      </c>
      <c r="AU23" s="45">
        <v>89.29</v>
      </c>
      <c r="AV23" s="45">
        <v>114.61</v>
      </c>
      <c r="BB23" s="45">
        <v>9.2200000000000006</v>
      </c>
      <c r="BC23" s="45">
        <v>9.61</v>
      </c>
      <c r="BD23" s="45">
        <v>9.7100000000000009</v>
      </c>
      <c r="BE23" s="45">
        <v>9.8000000000000007</v>
      </c>
      <c r="BF23" s="45">
        <v>10.99</v>
      </c>
      <c r="BG23" s="45">
        <v>12.3</v>
      </c>
      <c r="BH23" s="45">
        <v>13.74</v>
      </c>
      <c r="BI23" s="45">
        <v>16.48</v>
      </c>
      <c r="BJ23" s="45">
        <v>11.25</v>
      </c>
      <c r="BK23" s="45">
        <v>13.28</v>
      </c>
      <c r="BL23" s="45">
        <v>15.41</v>
      </c>
      <c r="BM23" s="45">
        <v>17.78</v>
      </c>
      <c r="BN23" s="45">
        <v>13.08</v>
      </c>
      <c r="BO23" s="45">
        <v>15.44</v>
      </c>
      <c r="BP23" s="45">
        <v>17.920000000000002</v>
      </c>
      <c r="BQ23" s="45">
        <v>20.66</v>
      </c>
      <c r="BW23" s="45">
        <v>49.32</v>
      </c>
      <c r="BX23" s="45">
        <v>50.36</v>
      </c>
      <c r="BY23" s="45">
        <v>51.42</v>
      </c>
      <c r="BZ23" s="45">
        <v>52.47</v>
      </c>
      <c r="CA23" s="45">
        <v>57.04</v>
      </c>
      <c r="CB23" s="45">
        <v>57.63</v>
      </c>
      <c r="CC23" s="45">
        <v>58.21</v>
      </c>
      <c r="CD23" s="45">
        <v>58.8</v>
      </c>
      <c r="CE23" s="45">
        <v>107.37</v>
      </c>
      <c r="CF23" s="45">
        <v>160.94</v>
      </c>
      <c r="CG23" s="45">
        <v>196.97</v>
      </c>
      <c r="CH23" s="45">
        <v>233</v>
      </c>
      <c r="CI23" s="45">
        <v>130.88999999999999</v>
      </c>
      <c r="CJ23" s="45">
        <v>186.31</v>
      </c>
      <c r="CK23" s="45">
        <v>221.9</v>
      </c>
      <c r="CL23" s="45">
        <v>257.48</v>
      </c>
      <c r="CM23" s="45">
        <v>155.82</v>
      </c>
      <c r="CN23" s="45">
        <v>221.8</v>
      </c>
      <c r="CO23" s="45">
        <v>264.17</v>
      </c>
      <c r="CP23" s="45">
        <v>306.52999999999997</v>
      </c>
      <c r="CR23" s="43" t="str">
        <f t="shared" si="4"/>
        <v>DIAMANTE 1Até 1</v>
      </c>
      <c r="CS23" s="44" t="s">
        <v>66</v>
      </c>
      <c r="CT23" s="46" t="s">
        <v>42</v>
      </c>
      <c r="CU23" s="81">
        <f>ROUND('Base(2023)'!CQ23+'Base(2023)'!CQ23*FatoresSGPB!$A$31,2)</f>
        <v>30.83</v>
      </c>
      <c r="CW23" s="45">
        <f>ROUND('Base(2023)'!CR23+'Base(2023)'!CR23*FatoresSGPB!$A$31,2)</f>
        <v>31.47</v>
      </c>
      <c r="CX23" s="45">
        <f>ROUND('Base(2023)'!CS23+'Base(2023)'!CS23*FatoresSGPB!$A$31,2)</f>
        <v>32.119999999999997</v>
      </c>
      <c r="CY23" s="45">
        <f>ROUND('Base(2023)'!CT23+'Base(2023)'!CT23*FatoresSGPB!$A$31,2)</f>
        <v>32.76</v>
      </c>
      <c r="CZ23" s="45">
        <f>ROUND('Base(2023)'!CU23+'Base(2023)'!CU23*FatoresSGPB!$A$31,2)</f>
        <v>43.9</v>
      </c>
      <c r="DA23" s="45">
        <f>ROUND('Base(2023)'!CV23+'Base(2023)'!CV23*FatoresSGPB!$A$31,2)</f>
        <v>44.36</v>
      </c>
      <c r="DB23" s="45">
        <f>ROUND('Base(2023)'!CW23+'Base(2023)'!CW23*FatoresSGPB!$A$31,2)</f>
        <v>44.82</v>
      </c>
      <c r="DC23" s="45">
        <f>ROUND('Base(2023)'!CX23+'Base(2023)'!CX23*FatoresSGPB!$A$31,2)</f>
        <v>45.19</v>
      </c>
      <c r="DE23" s="43"/>
      <c r="DI23" s="45">
        <v>26.57</v>
      </c>
      <c r="DJ23" s="45">
        <v>27.12</v>
      </c>
      <c r="DK23" s="45">
        <v>27.69</v>
      </c>
      <c r="DM23" s="43" t="str">
        <f t="shared" si="6"/>
        <v>PRATAColeta Programada4209-90 a 10</v>
      </c>
      <c r="DN23" s="43" t="s">
        <v>48</v>
      </c>
      <c r="DO23" s="71" t="s">
        <v>64</v>
      </c>
      <c r="DP23" s="68" t="s">
        <v>65</v>
      </c>
      <c r="DQ23" s="61" t="s">
        <v>45</v>
      </c>
      <c r="DR23" s="25">
        <v>10.58</v>
      </c>
      <c r="DX23" s="60"/>
      <c r="DY23" s="44"/>
      <c r="DZ23" s="44"/>
      <c r="EA23" s="45"/>
      <c r="EB23" s="45"/>
      <c r="EC23" s="45"/>
      <c r="ED23" s="45"/>
      <c r="EE23" s="45"/>
      <c r="EF23" s="45"/>
      <c r="EG23" s="45"/>
      <c r="EH23" s="45"/>
      <c r="EI23" s="45"/>
      <c r="EJ23" s="45"/>
      <c r="EK23" s="45"/>
      <c r="EL23" s="45"/>
      <c r="EM23" s="45"/>
      <c r="EN23" s="45"/>
      <c r="EO23" s="45"/>
      <c r="EP23" s="45"/>
      <c r="ER23" s="43" t="str">
        <f t="shared" si="8"/>
        <v>PRATA6.001 a 7.000</v>
      </c>
      <c r="ES23" s="44" t="s">
        <v>48</v>
      </c>
      <c r="ET23" s="44" t="s">
        <v>82</v>
      </c>
      <c r="EU23" s="45">
        <f>ROUND('Base(2023)'!EO23+'Base(2023)'!EO23*FatoresSGPB!$A$31,2)</f>
        <v>27.23</v>
      </c>
      <c r="EV23" s="45">
        <f>ROUND('Base(2023)'!EP23+'Base(2023)'!EP23*FatoresSGPB!$A$31,2)</f>
        <v>28.37</v>
      </c>
      <c r="EW23" s="45">
        <f>ROUND('Base(2023)'!EQ23+'Base(2023)'!EQ23*FatoresSGPB!$A$31,2)</f>
        <v>28.68</v>
      </c>
      <c r="EX23" s="45">
        <f>ROUND('Base(2023)'!ER23+'Base(2023)'!ER23*FatoresSGPB!$A$31,2)</f>
        <v>28.97</v>
      </c>
      <c r="EY23" s="45">
        <f>ROUND('Base(2023)'!ES23+'Base(2023)'!ES23*FatoresSGPB!$A$31,2)</f>
        <v>37.03</v>
      </c>
      <c r="EZ23" s="45">
        <f>ROUND('Base(2023)'!ET23+'Base(2023)'!ET23*FatoresSGPB!$A$31,2)</f>
        <v>43.09</v>
      </c>
      <c r="FA23" s="45">
        <f>ROUND('Base(2023)'!EU23+'Base(2023)'!EU23*FatoresSGPB!$A$31,2)</f>
        <v>49.2</v>
      </c>
      <c r="FB23" s="45">
        <f>ROUND('Base(2023)'!EV23+'Base(2023)'!EV23*FatoresSGPB!$A$31,2)</f>
        <v>60.85</v>
      </c>
      <c r="FC23" s="45">
        <f>ROUND('Base(2023)'!EW23+'Base(2023)'!EW23*FatoresSGPB!$A$31,2)</f>
        <v>53.86</v>
      </c>
      <c r="FD23" s="45">
        <f>ROUND('Base(2023)'!EX23+'Base(2023)'!EX23*FatoresSGPB!$A$31,2)</f>
        <v>62.85</v>
      </c>
      <c r="FE23" s="45">
        <f>ROUND('Base(2023)'!EY23+'Base(2023)'!EY23*FatoresSGPB!$A$31,2)</f>
        <v>85.5</v>
      </c>
      <c r="FF23" s="45">
        <f>ROUND('Base(2023)'!EZ23+'Base(2023)'!EZ23*FatoresSGPB!$A$31,2)</f>
        <v>109.66</v>
      </c>
    </row>
    <row r="24" spans="1:162" x14ac:dyDescent="0.2">
      <c r="H24" s="45">
        <v>23.3</v>
      </c>
      <c r="I24" s="45">
        <v>23.79</v>
      </c>
      <c r="J24" s="45">
        <v>24.3</v>
      </c>
      <c r="K24" s="45">
        <v>24.81</v>
      </c>
      <c r="L24" s="45">
        <v>38.1</v>
      </c>
      <c r="M24" s="45">
        <v>38.51</v>
      </c>
      <c r="N24" s="45">
        <v>38.89</v>
      </c>
      <c r="O24" s="45">
        <v>39.29</v>
      </c>
      <c r="P24" s="45">
        <v>68.59</v>
      </c>
      <c r="Q24" s="45">
        <v>92.6</v>
      </c>
      <c r="R24" s="45">
        <v>130.32</v>
      </c>
      <c r="S24" s="45">
        <v>157.74</v>
      </c>
      <c r="T24" s="45">
        <v>94.77</v>
      </c>
      <c r="U24" s="45">
        <v>115.98</v>
      </c>
      <c r="V24" s="45">
        <v>148.21</v>
      </c>
      <c r="W24" s="45">
        <v>172.85</v>
      </c>
      <c r="X24" s="45">
        <v>112.81</v>
      </c>
      <c r="Y24" s="45">
        <v>138.08000000000001</v>
      </c>
      <c r="Z24" s="45">
        <v>176.43</v>
      </c>
      <c r="AA24" s="45">
        <v>205.78</v>
      </c>
      <c r="AG24" s="45">
        <v>30.16</v>
      </c>
      <c r="AH24" s="45">
        <v>31.45</v>
      </c>
      <c r="AI24" s="45">
        <v>31.77</v>
      </c>
      <c r="AJ24" s="45">
        <v>32.1</v>
      </c>
      <c r="AK24" s="45">
        <v>42.64</v>
      </c>
      <c r="AL24" s="45">
        <v>49.05</v>
      </c>
      <c r="AM24" s="45">
        <v>55.97</v>
      </c>
      <c r="AN24" s="45">
        <v>69.3</v>
      </c>
      <c r="AO24" s="45">
        <v>63.66</v>
      </c>
      <c r="AP24" s="45">
        <v>71.42</v>
      </c>
      <c r="AQ24" s="45">
        <v>92</v>
      </c>
      <c r="AR24" s="45">
        <v>114.71</v>
      </c>
      <c r="AS24" s="45">
        <v>74.03</v>
      </c>
      <c r="AT24" s="45">
        <v>83.05</v>
      </c>
      <c r="AU24" s="45">
        <v>106.98</v>
      </c>
      <c r="AV24" s="45">
        <v>133.38</v>
      </c>
      <c r="BW24" s="45">
        <v>52.75</v>
      </c>
      <c r="BX24" s="45">
        <v>53.88</v>
      </c>
      <c r="BY24" s="45">
        <v>55</v>
      </c>
      <c r="BZ24" s="45">
        <v>56.12</v>
      </c>
      <c r="CA24" s="45">
        <v>61.64</v>
      </c>
      <c r="CB24" s="45">
        <v>62.27</v>
      </c>
      <c r="CC24" s="45">
        <v>62.91</v>
      </c>
      <c r="CD24" s="45">
        <v>63.55</v>
      </c>
      <c r="CE24" s="45">
        <v>119.3</v>
      </c>
      <c r="CF24" s="45">
        <v>179.32</v>
      </c>
      <c r="CG24" s="45">
        <v>219.43</v>
      </c>
      <c r="CH24" s="45">
        <v>259.54000000000002</v>
      </c>
      <c r="CI24" s="45">
        <v>145.52000000000001</v>
      </c>
      <c r="CJ24" s="45">
        <v>209.93</v>
      </c>
      <c r="CK24" s="45">
        <v>250.79</v>
      </c>
      <c r="CL24" s="45">
        <v>291.63</v>
      </c>
      <c r="CM24" s="45">
        <v>173.23</v>
      </c>
      <c r="CN24" s="45">
        <v>249.92</v>
      </c>
      <c r="CO24" s="45">
        <v>298.56</v>
      </c>
      <c r="CP24" s="45">
        <v>347.19</v>
      </c>
      <c r="CR24" s="43" t="str">
        <f t="shared" si="4"/>
        <v>DIAMANTE 11 a 5</v>
      </c>
      <c r="CS24" s="44" t="s">
        <v>66</v>
      </c>
      <c r="CT24" s="46" t="s">
        <v>51</v>
      </c>
      <c r="CU24" s="81">
        <f>ROUND('Base(2023)'!CQ24+'Base(2023)'!CQ24*FatoresSGPB!$A$31,2)</f>
        <v>40.22</v>
      </c>
      <c r="CW24" s="45">
        <f>ROUND('Base(2023)'!CR24+'Base(2023)'!CR24*FatoresSGPB!$A$31,2)</f>
        <v>41.04</v>
      </c>
      <c r="CX24" s="45">
        <f>ROUND('Base(2023)'!CS24+'Base(2023)'!CS24*FatoresSGPB!$A$31,2)</f>
        <v>41.88</v>
      </c>
      <c r="CY24" s="45">
        <f>ROUND('Base(2023)'!CT24+'Base(2023)'!CT24*FatoresSGPB!$A$31,2)</f>
        <v>42.71</v>
      </c>
      <c r="CZ24" s="45">
        <f>ROUND('Base(2023)'!CU24+'Base(2023)'!CU24*FatoresSGPB!$A$31,2)</f>
        <v>56.05</v>
      </c>
      <c r="DA24" s="45">
        <f>ROUND('Base(2023)'!CV24+'Base(2023)'!CV24*FatoresSGPB!$A$31,2)</f>
        <v>56.6</v>
      </c>
      <c r="DB24" s="45">
        <f>ROUND('Base(2023)'!CW24+'Base(2023)'!CW24*FatoresSGPB!$A$31,2)</f>
        <v>57.15</v>
      </c>
      <c r="DC24" s="45">
        <f>ROUND('Base(2023)'!CX24+'Base(2023)'!CX24*FatoresSGPB!$A$31,2)</f>
        <v>57.7</v>
      </c>
      <c r="DE24" s="43"/>
      <c r="DI24" s="45">
        <v>31.6</v>
      </c>
      <c r="DJ24" s="45">
        <v>32.24</v>
      </c>
      <c r="DK24" s="45">
        <v>32.92</v>
      </c>
      <c r="DM24" s="43" t="str">
        <f t="shared" si="6"/>
        <v>PRATAColeta Programada4209-9Mais de 10</v>
      </c>
      <c r="DN24" s="43" t="s">
        <v>48</v>
      </c>
      <c r="DO24" s="71" t="s">
        <v>64</v>
      </c>
      <c r="DP24" s="68" t="s">
        <v>65</v>
      </c>
      <c r="DQ24" s="59" t="s">
        <v>52</v>
      </c>
      <c r="DR24" s="22">
        <v>0</v>
      </c>
      <c r="DX24" s="60"/>
      <c r="DY24" s="44"/>
      <c r="DZ24" s="44"/>
      <c r="EA24" s="45"/>
      <c r="EB24" s="45"/>
      <c r="EC24" s="45"/>
      <c r="ED24" s="45"/>
      <c r="EE24" s="45"/>
      <c r="EF24" s="45"/>
      <c r="EG24" s="45"/>
      <c r="EH24" s="45"/>
      <c r="EI24" s="45"/>
      <c r="EJ24" s="45"/>
      <c r="EK24" s="45"/>
      <c r="EL24" s="45"/>
      <c r="EM24" s="45"/>
      <c r="EN24" s="45"/>
      <c r="EO24" s="45"/>
      <c r="EP24" s="45"/>
      <c r="ER24" s="43" t="str">
        <f t="shared" si="8"/>
        <v>PRATA7.001 a 8.000</v>
      </c>
      <c r="ES24" s="44" t="s">
        <v>48</v>
      </c>
      <c r="ET24" s="44" t="s">
        <v>86</v>
      </c>
      <c r="EU24" s="45">
        <f>ROUND('Base(2023)'!EO24+'Base(2023)'!EO24*FatoresSGPB!$A$31,2)</f>
        <v>28.57</v>
      </c>
      <c r="EV24" s="45">
        <f>ROUND('Base(2023)'!EP24+'Base(2023)'!EP24*FatoresSGPB!$A$31,2)</f>
        <v>29.8</v>
      </c>
      <c r="EW24" s="45">
        <f>ROUND('Base(2023)'!EQ24+'Base(2023)'!EQ24*FatoresSGPB!$A$31,2)</f>
        <v>30.1</v>
      </c>
      <c r="EX24" s="45">
        <f>ROUND('Base(2023)'!ER24+'Base(2023)'!ER24*FatoresSGPB!$A$31,2)</f>
        <v>30.41</v>
      </c>
      <c r="EY24" s="45">
        <f>ROUND('Base(2023)'!ES24+'Base(2023)'!ES24*FatoresSGPB!$A$31,2)</f>
        <v>40.29</v>
      </c>
      <c r="EZ24" s="45">
        <f>ROUND('Base(2023)'!ET24+'Base(2023)'!ET24*FatoresSGPB!$A$31,2)</f>
        <v>46.93</v>
      </c>
      <c r="FA24" s="45">
        <f>ROUND('Base(2023)'!EU24+'Base(2023)'!EU24*FatoresSGPB!$A$31,2)</f>
        <v>53.59</v>
      </c>
      <c r="FB24" s="45">
        <f>ROUND('Base(2023)'!EV24+'Base(2023)'!EV24*FatoresSGPB!$A$31,2)</f>
        <v>66.27</v>
      </c>
      <c r="FC24" s="45">
        <f>ROUND('Base(2023)'!EW24+'Base(2023)'!EW24*FatoresSGPB!$A$31,2)</f>
        <v>69.25</v>
      </c>
      <c r="FD24" s="45">
        <f>ROUND('Base(2023)'!EX24+'Base(2023)'!EX24*FatoresSGPB!$A$31,2)</f>
        <v>79.09</v>
      </c>
      <c r="FE24" s="45">
        <f>ROUND('Base(2023)'!EY24+'Base(2023)'!EY24*FatoresSGPB!$A$31,2)</f>
        <v>102.4</v>
      </c>
      <c r="FF24" s="45">
        <f>ROUND('Base(2023)'!EZ24+'Base(2023)'!EZ24*FatoresSGPB!$A$31,2)</f>
        <v>127.6</v>
      </c>
    </row>
    <row r="25" spans="1:162" x14ac:dyDescent="0.2">
      <c r="H25" s="45">
        <v>24.78</v>
      </c>
      <c r="I25" s="45">
        <v>25.3</v>
      </c>
      <c r="J25" s="45">
        <v>25.83</v>
      </c>
      <c r="K25" s="45">
        <v>26.35</v>
      </c>
      <c r="L25" s="45">
        <v>40.799999999999997</v>
      </c>
      <c r="M25" s="45">
        <v>41.21</v>
      </c>
      <c r="N25" s="45">
        <v>41.65</v>
      </c>
      <c r="O25" s="45">
        <v>42.07</v>
      </c>
      <c r="P25" s="45">
        <v>75.680000000000007</v>
      </c>
      <c r="Q25" s="45">
        <v>102.17</v>
      </c>
      <c r="R25" s="45">
        <v>143.79</v>
      </c>
      <c r="S25" s="45">
        <v>174.07</v>
      </c>
      <c r="T25" s="45">
        <v>100.73</v>
      </c>
      <c r="U25" s="45">
        <v>124.04</v>
      </c>
      <c r="V25" s="45">
        <v>159.52000000000001</v>
      </c>
      <c r="W25" s="45">
        <v>186.55</v>
      </c>
      <c r="X25" s="45">
        <v>119.92</v>
      </c>
      <c r="Y25" s="45">
        <v>147.66</v>
      </c>
      <c r="Z25" s="45">
        <v>189.9</v>
      </c>
      <c r="AA25" s="45">
        <v>222.08</v>
      </c>
      <c r="AG25" s="45">
        <v>31.04</v>
      </c>
      <c r="AH25" s="45">
        <v>32.369999999999997</v>
      </c>
      <c r="AI25" s="45">
        <v>32.69</v>
      </c>
      <c r="AJ25" s="45">
        <v>33.020000000000003</v>
      </c>
      <c r="AK25" s="45">
        <v>44.74</v>
      </c>
      <c r="AL25" s="45">
        <v>51.45</v>
      </c>
      <c r="AM25" s="45">
        <v>58.71</v>
      </c>
      <c r="AN25" s="45">
        <v>72.69</v>
      </c>
      <c r="AO25" s="45">
        <v>65.459999999999994</v>
      </c>
      <c r="AP25" s="45">
        <v>73.489999999999995</v>
      </c>
      <c r="AQ25" s="45">
        <v>94.37</v>
      </c>
      <c r="AR25" s="45">
        <v>117.64</v>
      </c>
      <c r="AS25" s="45">
        <v>76.12</v>
      </c>
      <c r="AT25" s="45">
        <v>85.45</v>
      </c>
      <c r="AU25" s="45">
        <v>109.73</v>
      </c>
      <c r="AV25" s="45">
        <v>136.78</v>
      </c>
      <c r="BB25" s="45">
        <f>$BA$7*BB7</f>
        <v>9.2200000000000006</v>
      </c>
      <c r="BC25" s="45">
        <f t="shared" ref="BC25:BQ25" si="13">$BA$7*BC7</f>
        <v>9.6090840000000011</v>
      </c>
      <c r="BD25" s="45">
        <f t="shared" si="13"/>
        <v>9.7095819999999993</v>
      </c>
      <c r="BE25" s="45">
        <f t="shared" si="13"/>
        <v>9.7999380000000009</v>
      </c>
      <c r="BF25" s="45">
        <f t="shared" si="13"/>
        <v>10.989318000000001</v>
      </c>
      <c r="BG25" s="45">
        <f t="shared" si="13"/>
        <v>12.299480000000001</v>
      </c>
      <c r="BH25" s="45">
        <f t="shared" si="13"/>
        <v>13.739644</v>
      </c>
      <c r="BI25" s="45">
        <f t="shared" si="13"/>
        <v>16.479828000000001</v>
      </c>
      <c r="BJ25" s="45">
        <f t="shared" si="13"/>
        <v>11.249322000000001</v>
      </c>
      <c r="BK25" s="45">
        <f t="shared" si="13"/>
        <v>13.279566000000001</v>
      </c>
      <c r="BL25" s="45">
        <f t="shared" si="13"/>
        <v>15.409386000000001</v>
      </c>
      <c r="BM25" s="45">
        <f t="shared" si="13"/>
        <v>17.779848000000001</v>
      </c>
      <c r="BN25" s="45">
        <f t="shared" si="13"/>
        <v>13.079492000000002</v>
      </c>
      <c r="BO25" s="45">
        <f t="shared" si="13"/>
        <v>15.439812000000002</v>
      </c>
      <c r="BP25" s="45">
        <f t="shared" si="13"/>
        <v>17.919992000000001</v>
      </c>
      <c r="BQ25" s="45">
        <f t="shared" si="13"/>
        <v>20.659254000000001</v>
      </c>
      <c r="BW25" s="45">
        <v>56.87</v>
      </c>
      <c r="BX25" s="45">
        <v>58.09</v>
      </c>
      <c r="BY25" s="45">
        <v>59.29</v>
      </c>
      <c r="BZ25" s="45">
        <v>60.5</v>
      </c>
      <c r="CA25" s="45">
        <v>65.53</v>
      </c>
      <c r="CB25" s="45">
        <v>66.209999999999994</v>
      </c>
      <c r="CC25" s="45">
        <v>66.88</v>
      </c>
      <c r="CD25" s="45">
        <v>67.56</v>
      </c>
      <c r="CE25" s="45">
        <v>131.22999999999999</v>
      </c>
      <c r="CF25" s="45">
        <v>197.34</v>
      </c>
      <c r="CG25" s="45">
        <v>241.52</v>
      </c>
      <c r="CH25" s="45">
        <v>285.70999999999998</v>
      </c>
      <c r="CI25" s="45">
        <v>160.03</v>
      </c>
      <c r="CJ25" s="45">
        <v>233.04</v>
      </c>
      <c r="CK25" s="45">
        <v>279.20999999999998</v>
      </c>
      <c r="CL25" s="45">
        <v>325.38</v>
      </c>
      <c r="CM25" s="45">
        <v>190.52</v>
      </c>
      <c r="CN25" s="45">
        <v>277.43</v>
      </c>
      <c r="CO25" s="45">
        <v>332.4</v>
      </c>
      <c r="CP25" s="45">
        <v>387.36</v>
      </c>
      <c r="CR25" s="43" t="str">
        <f t="shared" si="4"/>
        <v>DIAMANTE 15 a 10</v>
      </c>
      <c r="CS25" s="44" t="s">
        <v>66</v>
      </c>
      <c r="CT25" s="46" t="s">
        <v>56</v>
      </c>
      <c r="CU25" s="81">
        <f>ROUND('Base(2023)'!CQ25+'Base(2023)'!CQ25*FatoresSGPB!$A$31,2)</f>
        <v>59.63</v>
      </c>
      <c r="CW25" s="45">
        <f>ROUND('Base(2023)'!CR25+'Base(2023)'!CR25*FatoresSGPB!$A$31,2)</f>
        <v>60.92</v>
      </c>
      <c r="CX25" s="45">
        <f>ROUND('Base(2023)'!CS25+'Base(2023)'!CS25*FatoresSGPB!$A$31,2)</f>
        <v>62.21</v>
      </c>
      <c r="CY25" s="45">
        <f>ROUND('Base(2023)'!CT25+'Base(2023)'!CT25*FatoresSGPB!$A$31,2)</f>
        <v>63.41</v>
      </c>
      <c r="CZ25" s="45">
        <f>ROUND('Base(2023)'!CU25+'Base(2023)'!CU25*FatoresSGPB!$A$31,2)</f>
        <v>76.2</v>
      </c>
      <c r="DA25" s="45">
        <f>ROUND('Base(2023)'!CV25+'Base(2023)'!CV25*FatoresSGPB!$A$31,2)</f>
        <v>76.930000000000007</v>
      </c>
      <c r="DB25" s="45">
        <f>ROUND('Base(2023)'!CW25+'Base(2023)'!CW25*FatoresSGPB!$A$31,2)</f>
        <v>77.760000000000005</v>
      </c>
      <c r="DC25" s="45">
        <f>ROUND('Base(2023)'!CX25+'Base(2023)'!CX25*FatoresSGPB!$A$31,2)</f>
        <v>78.5</v>
      </c>
      <c r="DE25" s="43"/>
      <c r="DI25" s="45">
        <v>40.799999999999997</v>
      </c>
      <c r="DJ25" s="45">
        <v>41.64</v>
      </c>
      <c r="DK25" s="45">
        <v>42.52</v>
      </c>
      <c r="DM25" s="43" t="str">
        <f t="shared" si="6"/>
        <v>PRATAColeta no mesmo dia4210-211 a 20</v>
      </c>
      <c r="DN25" s="43" t="s">
        <v>48</v>
      </c>
      <c r="DO25" s="70" t="s">
        <v>71</v>
      </c>
      <c r="DP25" s="69" t="s">
        <v>72</v>
      </c>
      <c r="DQ25" s="61" t="s">
        <v>73</v>
      </c>
      <c r="DR25" s="25" t="s">
        <v>74</v>
      </c>
      <c r="DX25" s="60"/>
      <c r="DY25" s="44"/>
      <c r="DZ25" s="44"/>
      <c r="EA25" s="45"/>
      <c r="EB25" s="45"/>
      <c r="EC25" s="45"/>
      <c r="ED25" s="45"/>
      <c r="EE25" s="45"/>
      <c r="EF25" s="45"/>
      <c r="EG25" s="45"/>
      <c r="EH25" s="45"/>
      <c r="EI25" s="45"/>
      <c r="EJ25" s="45"/>
      <c r="EK25" s="45"/>
      <c r="EL25" s="45"/>
      <c r="EM25" s="45"/>
      <c r="EN25" s="45"/>
      <c r="EO25" s="45"/>
      <c r="EP25" s="45"/>
      <c r="ER25" s="43" t="str">
        <f t="shared" si="8"/>
        <v>PRATA8.001 a 9.000</v>
      </c>
      <c r="ES25" s="44" t="s">
        <v>48</v>
      </c>
      <c r="ET25" s="44" t="s">
        <v>91</v>
      </c>
      <c r="EU25" s="45">
        <f>ROUND('Base(2023)'!EO25+'Base(2023)'!EO25*FatoresSGPB!$A$31,2)</f>
        <v>29.52</v>
      </c>
      <c r="EV25" s="45">
        <f>ROUND('Base(2023)'!EP25+'Base(2023)'!EP25*FatoresSGPB!$A$31,2)</f>
        <v>30.79</v>
      </c>
      <c r="EW25" s="45">
        <f>ROUND('Base(2023)'!EQ25+'Base(2023)'!EQ25*FatoresSGPB!$A$31,2)</f>
        <v>31.1</v>
      </c>
      <c r="EX25" s="45">
        <f>ROUND('Base(2023)'!ER25+'Base(2023)'!ER25*FatoresSGPB!$A$31,2)</f>
        <v>31.41</v>
      </c>
      <c r="EY25" s="45">
        <f>ROUND('Base(2023)'!ES25+'Base(2023)'!ES25*FatoresSGPB!$A$31,2)</f>
        <v>42.48</v>
      </c>
      <c r="EZ25" s="45">
        <f>ROUND('Base(2023)'!ET25+'Base(2023)'!ET25*FatoresSGPB!$A$31,2)</f>
        <v>49.29</v>
      </c>
      <c r="FA25" s="45">
        <f>ROUND('Base(2023)'!EU25+'Base(2023)'!EU25*FatoresSGPB!$A$31,2)</f>
        <v>56.25</v>
      </c>
      <c r="FB25" s="45">
        <f>ROUND('Base(2023)'!EV25+'Base(2023)'!EV25*FatoresSGPB!$A$31,2)</f>
        <v>69.59</v>
      </c>
      <c r="FC25" s="45">
        <f>ROUND('Base(2023)'!EW25+'Base(2023)'!EW25*FatoresSGPB!$A$31,2)</f>
        <v>71.77</v>
      </c>
      <c r="FD25" s="45">
        <f>ROUND('Base(2023)'!EX25+'Base(2023)'!EX25*FatoresSGPB!$A$31,2)</f>
        <v>81.58</v>
      </c>
      <c r="FE25" s="45">
        <f>ROUND('Base(2023)'!EY25+'Base(2023)'!EY25*FatoresSGPB!$A$31,2)</f>
        <v>105.12</v>
      </c>
      <c r="FF25" s="45">
        <f>ROUND('Base(2023)'!EZ25+'Base(2023)'!EZ25*FatoresSGPB!$A$31,2)</f>
        <v>130.99</v>
      </c>
    </row>
    <row r="26" spans="1:162" x14ac:dyDescent="0.2">
      <c r="H26" s="45">
        <v>26.19</v>
      </c>
      <c r="I26" s="45">
        <v>26.74</v>
      </c>
      <c r="J26" s="45">
        <v>27.31</v>
      </c>
      <c r="K26" s="45">
        <v>27.86</v>
      </c>
      <c r="L26" s="45">
        <v>43.64</v>
      </c>
      <c r="M26" s="45">
        <v>44.11</v>
      </c>
      <c r="N26" s="45">
        <v>44.54</v>
      </c>
      <c r="O26" s="45">
        <v>45</v>
      </c>
      <c r="P26" s="45">
        <v>82.9</v>
      </c>
      <c r="Q26" s="45">
        <v>111.93</v>
      </c>
      <c r="R26" s="45">
        <v>157.53</v>
      </c>
      <c r="S26" s="45">
        <v>190.7</v>
      </c>
      <c r="T26" s="45">
        <v>112.1</v>
      </c>
      <c r="U26" s="45">
        <v>137.55000000000001</v>
      </c>
      <c r="V26" s="45">
        <v>176.39</v>
      </c>
      <c r="W26" s="45">
        <v>205.84</v>
      </c>
      <c r="X26" s="45">
        <v>133.44999999999999</v>
      </c>
      <c r="Y26" s="45">
        <v>163.74</v>
      </c>
      <c r="Z26" s="45">
        <v>209.99</v>
      </c>
      <c r="AA26" s="45">
        <v>245.05</v>
      </c>
      <c r="AG26" s="45">
        <v>31.67</v>
      </c>
      <c r="AH26" s="45">
        <v>33.020000000000003</v>
      </c>
      <c r="AI26" s="45">
        <v>33.35</v>
      </c>
      <c r="AJ26" s="45">
        <v>33.69</v>
      </c>
      <c r="AK26" s="45">
        <v>46.24</v>
      </c>
      <c r="AL26" s="45">
        <v>53.18</v>
      </c>
      <c r="AM26" s="45">
        <v>60.69</v>
      </c>
      <c r="AN26" s="45">
        <v>75.150000000000006</v>
      </c>
      <c r="AO26" s="45">
        <v>66.760000000000005</v>
      </c>
      <c r="AP26" s="45">
        <v>74.97</v>
      </c>
      <c r="AQ26" s="45">
        <v>96.06</v>
      </c>
      <c r="AR26" s="45">
        <v>119.73</v>
      </c>
      <c r="AS26" s="45">
        <v>77.63</v>
      </c>
      <c r="AT26" s="45">
        <v>87.17</v>
      </c>
      <c r="AU26" s="45">
        <v>111.7</v>
      </c>
      <c r="AV26" s="45">
        <v>139.22</v>
      </c>
      <c r="BW26" s="45">
        <v>60.3</v>
      </c>
      <c r="BX26" s="45">
        <v>61.59</v>
      </c>
      <c r="BY26" s="45">
        <v>62.87</v>
      </c>
      <c r="BZ26" s="45">
        <v>64.150000000000006</v>
      </c>
      <c r="CA26" s="45">
        <v>70.14</v>
      </c>
      <c r="CB26" s="45">
        <v>70.86</v>
      </c>
      <c r="CC26" s="45">
        <v>71.59</v>
      </c>
      <c r="CD26" s="45">
        <v>72.31</v>
      </c>
      <c r="CE26" s="45">
        <v>143.16</v>
      </c>
      <c r="CF26" s="45">
        <v>214.99</v>
      </c>
      <c r="CG26" s="45">
        <v>263.56</v>
      </c>
      <c r="CH26" s="45">
        <v>312.13</v>
      </c>
      <c r="CI26" s="45">
        <v>174.55</v>
      </c>
      <c r="CJ26" s="45">
        <v>257.58999999999997</v>
      </c>
      <c r="CK26" s="45">
        <v>308.45</v>
      </c>
      <c r="CL26" s="45">
        <v>359.33</v>
      </c>
      <c r="CM26" s="45">
        <v>207.8</v>
      </c>
      <c r="CN26" s="45">
        <v>306.64999999999998</v>
      </c>
      <c r="CO26" s="45">
        <v>367.21</v>
      </c>
      <c r="CP26" s="45">
        <v>427.77</v>
      </c>
      <c r="CR26" s="43" t="str">
        <f t="shared" si="4"/>
        <v>DIAMANTE 1Kg Adicional</v>
      </c>
      <c r="CS26" s="44" t="s">
        <v>66</v>
      </c>
      <c r="CT26" s="46" t="s">
        <v>63</v>
      </c>
      <c r="CU26" s="81">
        <f>ROUND('Base(2023)'!CQ26+'Base(2023)'!CQ26*FatoresSGPB!$A$31,2)</f>
        <v>5.8</v>
      </c>
      <c r="CW26" s="45">
        <f>ROUND('Base(2023)'!CR26+'Base(2023)'!CR26*FatoresSGPB!$A$31,2)</f>
        <v>5.98</v>
      </c>
      <c r="CX26" s="45">
        <f>ROUND('Base(2023)'!CS26+'Base(2023)'!CS26*FatoresSGPB!$A$31,2)</f>
        <v>6.07</v>
      </c>
      <c r="CY26" s="45">
        <f>ROUND('Base(2023)'!CT26+'Base(2023)'!CT26*FatoresSGPB!$A$31,2)</f>
        <v>6.16</v>
      </c>
      <c r="CZ26" s="45">
        <f>ROUND('Base(2023)'!CU26+'Base(2023)'!CU26*FatoresSGPB!$A$31,2)</f>
        <v>7.73</v>
      </c>
      <c r="DA26" s="45">
        <f>ROUND('Base(2023)'!CV26+'Base(2023)'!CV26*FatoresSGPB!$A$31,2)</f>
        <v>7.83</v>
      </c>
      <c r="DB26" s="45">
        <f>ROUND('Base(2023)'!CW26+'Base(2023)'!CW26*FatoresSGPB!$A$31,2)</f>
        <v>7.91</v>
      </c>
      <c r="DC26" s="45">
        <f>ROUND('Base(2023)'!CX26+'Base(2023)'!CX26*FatoresSGPB!$A$31,2)</f>
        <v>7.91</v>
      </c>
      <c r="DE26" s="43"/>
      <c r="DI26" s="45">
        <v>52.73</v>
      </c>
      <c r="DJ26" s="45">
        <v>53.82</v>
      </c>
      <c r="DK26" s="45">
        <v>54.95</v>
      </c>
      <c r="DM26" s="43" t="str">
        <f t="shared" si="6"/>
        <v>PRATAColeta no mesmo dia4210-221 a 30</v>
      </c>
      <c r="DN26" s="43" t="s">
        <v>48</v>
      </c>
      <c r="DO26" s="70" t="s">
        <v>71</v>
      </c>
      <c r="DP26" s="69" t="s">
        <v>72</v>
      </c>
      <c r="DQ26" s="59" t="s">
        <v>77</v>
      </c>
      <c r="DR26" s="22" t="s">
        <v>78</v>
      </c>
      <c r="DX26" s="60"/>
      <c r="DY26" s="44"/>
      <c r="DZ26" s="44"/>
      <c r="EA26" s="45"/>
      <c r="EB26" s="45"/>
      <c r="EC26" s="45"/>
      <c r="ED26" s="45"/>
      <c r="EE26" s="45"/>
      <c r="EF26" s="45"/>
      <c r="EG26" s="45"/>
      <c r="EH26" s="45"/>
      <c r="EI26" s="45"/>
      <c r="EJ26" s="45"/>
      <c r="EK26" s="45"/>
      <c r="EL26" s="45"/>
      <c r="EM26" s="45"/>
      <c r="EN26" s="45"/>
      <c r="EO26" s="45"/>
      <c r="EP26" s="45"/>
      <c r="ER26" s="43" t="str">
        <f t="shared" si="8"/>
        <v>PRATA9.001 a 10.000</v>
      </c>
      <c r="ES26" s="44" t="s">
        <v>48</v>
      </c>
      <c r="ET26" s="44" t="s">
        <v>95</v>
      </c>
      <c r="EU26" s="45">
        <f>ROUND('Base(2023)'!EO26+'Base(2023)'!EO26*FatoresSGPB!$A$31,2)</f>
        <v>30.08</v>
      </c>
      <c r="EV26" s="45">
        <f>ROUND('Base(2023)'!EP26+'Base(2023)'!EP26*FatoresSGPB!$A$31,2)</f>
        <v>31.35</v>
      </c>
      <c r="EW26" s="45">
        <f>ROUND('Base(2023)'!EQ26+'Base(2023)'!EQ26*FatoresSGPB!$A$31,2)</f>
        <v>31.68</v>
      </c>
      <c r="EX26" s="45">
        <f>ROUND('Base(2023)'!ER26+'Base(2023)'!ER26*FatoresSGPB!$A$31,2)</f>
        <v>32</v>
      </c>
      <c r="EY26" s="45">
        <f>ROUND('Base(2023)'!ES26+'Base(2023)'!ES26*FatoresSGPB!$A$31,2)</f>
        <v>43.82</v>
      </c>
      <c r="EZ26" s="45">
        <f>ROUND('Base(2023)'!ET26+'Base(2023)'!ET26*FatoresSGPB!$A$31,2)</f>
        <v>50.92</v>
      </c>
      <c r="FA26" s="45">
        <f>ROUND('Base(2023)'!EU26+'Base(2023)'!EU26*FatoresSGPB!$A$31,2)</f>
        <v>58.13</v>
      </c>
      <c r="FB26" s="45">
        <f>ROUND('Base(2023)'!EV26+'Base(2023)'!EV26*FatoresSGPB!$A$31,2)</f>
        <v>71.92</v>
      </c>
      <c r="FC26" s="45">
        <f>ROUND('Base(2023)'!EW26+'Base(2023)'!EW26*FatoresSGPB!$A$31,2)</f>
        <v>72.959999999999994</v>
      </c>
      <c r="FD26" s="45">
        <f>ROUND('Base(2023)'!EX26+'Base(2023)'!EX26*FatoresSGPB!$A$31,2)</f>
        <v>83.14</v>
      </c>
      <c r="FE26" s="45">
        <f>ROUND('Base(2023)'!EY26+'Base(2023)'!EY26*FatoresSGPB!$A$31,2)</f>
        <v>106.99</v>
      </c>
      <c r="FF26" s="45">
        <f>ROUND('Base(2023)'!EZ26+'Base(2023)'!EZ26*FatoresSGPB!$A$31,2)</f>
        <v>133.27000000000001</v>
      </c>
    </row>
    <row r="27" spans="1:162" x14ac:dyDescent="0.2">
      <c r="H27" s="45">
        <v>27.04</v>
      </c>
      <c r="I27" s="45">
        <v>27.62</v>
      </c>
      <c r="J27" s="45">
        <v>28.2</v>
      </c>
      <c r="K27" s="45">
        <v>28.76</v>
      </c>
      <c r="L27" s="45">
        <v>46.49</v>
      </c>
      <c r="M27" s="45">
        <v>46.96</v>
      </c>
      <c r="N27" s="45">
        <v>47.46</v>
      </c>
      <c r="O27" s="45">
        <v>47.92</v>
      </c>
      <c r="P27" s="45">
        <v>90.14</v>
      </c>
      <c r="Q27" s="45">
        <v>121.68</v>
      </c>
      <c r="R27" s="45">
        <v>171.26</v>
      </c>
      <c r="S27" s="45">
        <v>207.32</v>
      </c>
      <c r="T27" s="45">
        <v>118.17</v>
      </c>
      <c r="U27" s="45">
        <v>145.75</v>
      </c>
      <c r="V27" s="45">
        <v>187.93</v>
      </c>
      <c r="W27" s="45">
        <v>219.79</v>
      </c>
      <c r="X27" s="45">
        <v>140.68</v>
      </c>
      <c r="Y27" s="45">
        <v>173.51</v>
      </c>
      <c r="Z27" s="45">
        <v>223.72</v>
      </c>
      <c r="AA27" s="45">
        <v>261.66000000000003</v>
      </c>
      <c r="AG27" s="45">
        <v>3.93</v>
      </c>
      <c r="AH27" s="45">
        <v>4.0999999999999996</v>
      </c>
      <c r="AI27" s="45">
        <v>4.13</v>
      </c>
      <c r="AJ27" s="45">
        <v>4.18</v>
      </c>
      <c r="AK27" s="45">
        <v>5.73</v>
      </c>
      <c r="AL27" s="45">
        <v>6.59</v>
      </c>
      <c r="AM27" s="45">
        <v>7.53</v>
      </c>
      <c r="AN27" s="45">
        <v>9.31</v>
      </c>
      <c r="AO27" s="45">
        <v>8.27</v>
      </c>
      <c r="AP27" s="45">
        <v>9.3000000000000007</v>
      </c>
      <c r="AQ27" s="45">
        <v>11.91</v>
      </c>
      <c r="AR27" s="45">
        <v>14.85</v>
      </c>
      <c r="AS27" s="45">
        <v>9.61</v>
      </c>
      <c r="AT27" s="45">
        <v>10.82</v>
      </c>
      <c r="AU27" s="45">
        <v>13.84</v>
      </c>
      <c r="AV27" s="45">
        <v>17.260000000000002</v>
      </c>
      <c r="BW27" s="45">
        <v>65.680000000000007</v>
      </c>
      <c r="BX27" s="45">
        <v>67.08</v>
      </c>
      <c r="BY27" s="45">
        <v>68.47</v>
      </c>
      <c r="BZ27" s="45">
        <v>69.88</v>
      </c>
      <c r="CA27" s="45">
        <v>75.58</v>
      </c>
      <c r="CB27" s="45">
        <v>76.349999999999994</v>
      </c>
      <c r="CC27" s="45">
        <v>77.13</v>
      </c>
      <c r="CD27" s="45">
        <v>77.91</v>
      </c>
      <c r="CE27" s="45">
        <v>156.06</v>
      </c>
      <c r="CF27" s="45">
        <v>236.53</v>
      </c>
      <c r="CG27" s="45">
        <v>288.14999999999998</v>
      </c>
      <c r="CH27" s="45">
        <v>339.77</v>
      </c>
      <c r="CI27" s="45">
        <v>191.63</v>
      </c>
      <c r="CJ27" s="45">
        <v>286.22000000000003</v>
      </c>
      <c r="CK27" s="45">
        <v>340.93</v>
      </c>
      <c r="CL27" s="45">
        <v>395.64</v>
      </c>
      <c r="CM27" s="45">
        <v>228.14</v>
      </c>
      <c r="CN27" s="45">
        <v>340.74</v>
      </c>
      <c r="CO27" s="45">
        <v>405.87</v>
      </c>
      <c r="CP27" s="45">
        <v>470.99</v>
      </c>
      <c r="CR27" s="43" t="str">
        <f t="shared" si="4"/>
        <v>Peso (Kg)</v>
      </c>
      <c r="CT27" s="46" t="s">
        <v>33</v>
      </c>
      <c r="CU27" s="81" t="e">
        <f>ROUND('Base(2023)'!CQ27+'Base(2023)'!CQ27*FatoresSGPB!$A$31,2)</f>
        <v>#VALUE!</v>
      </c>
      <c r="CW27" s="45" t="e">
        <f>ROUND('Base(2023)'!CR27+'Base(2023)'!CR27*FatoresSGPB!$A$31,2)</f>
        <v>#VALUE!</v>
      </c>
      <c r="CX27" s="45" t="e">
        <f>ROUND('Base(2023)'!CS27+'Base(2023)'!CS27*FatoresSGPB!$A$31,2)</f>
        <v>#VALUE!</v>
      </c>
      <c r="CY27" s="45" t="e">
        <f>ROUND('Base(2023)'!CT27+'Base(2023)'!CT27*FatoresSGPB!$A$31,2)</f>
        <v>#VALUE!</v>
      </c>
      <c r="CZ27" s="45" t="e">
        <f>ROUND('Base(2023)'!CU27+'Base(2023)'!CU27*FatoresSGPB!$A$31,2)</f>
        <v>#VALUE!</v>
      </c>
      <c r="DA27" s="45" t="e">
        <f>ROUND('Base(2023)'!CV27+'Base(2023)'!CV27*FatoresSGPB!$A$31,2)</f>
        <v>#VALUE!</v>
      </c>
      <c r="DB27" s="45" t="e">
        <f>ROUND('Base(2023)'!CW27+'Base(2023)'!CW27*FatoresSGPB!$A$31,2)</f>
        <v>#VALUE!</v>
      </c>
      <c r="DC27" s="45" t="e">
        <f>ROUND('Base(2023)'!CX27+'Base(2023)'!CX27*FatoresSGPB!$A$31,2)</f>
        <v>#VALUE!</v>
      </c>
      <c r="DE27" s="43"/>
      <c r="DI27" s="45">
        <v>67.38</v>
      </c>
      <c r="DJ27" s="45">
        <v>68.77</v>
      </c>
      <c r="DK27" s="45">
        <v>70.209999999999994</v>
      </c>
      <c r="DM27" s="43" t="str">
        <f t="shared" si="6"/>
        <v>PRATAColeta no mesmo dia4210-231 a 40</v>
      </c>
      <c r="DN27" s="43" t="s">
        <v>48</v>
      </c>
      <c r="DO27" s="70" t="s">
        <v>71</v>
      </c>
      <c r="DP27" s="69" t="s">
        <v>72</v>
      </c>
      <c r="DQ27" s="61" t="s">
        <v>83</v>
      </c>
      <c r="DR27" s="25" t="s">
        <v>78</v>
      </c>
      <c r="DX27" s="60"/>
      <c r="DY27" s="44"/>
      <c r="DZ27" s="44"/>
      <c r="EA27" s="45"/>
      <c r="EB27" s="45"/>
      <c r="EC27" s="45"/>
      <c r="ED27" s="45"/>
      <c r="EE27" s="45"/>
      <c r="EF27" s="45"/>
      <c r="EG27" s="45"/>
      <c r="EH27" s="45"/>
      <c r="EI27" s="45"/>
      <c r="EJ27" s="45"/>
      <c r="EK27" s="45"/>
      <c r="EL27" s="45"/>
      <c r="EM27" s="45"/>
      <c r="EN27" s="45"/>
      <c r="EO27" s="45"/>
      <c r="EP27" s="45"/>
      <c r="ER27" s="43" t="str">
        <f t="shared" si="8"/>
        <v>PRATAKg Adicional</v>
      </c>
      <c r="ES27" s="44" t="s">
        <v>48</v>
      </c>
      <c r="ET27" s="44" t="s">
        <v>63</v>
      </c>
      <c r="EU27" s="45">
        <f>ROUND('Base(2023)'!EO27+'Base(2023)'!EO27*FatoresSGPB!$A$31,2)</f>
        <v>3.72</v>
      </c>
      <c r="EV27" s="45">
        <f>ROUND('Base(2023)'!EP27+'Base(2023)'!EP27*FatoresSGPB!$A$31,2)</f>
        <v>3.89</v>
      </c>
      <c r="EW27" s="45">
        <f>ROUND('Base(2023)'!EQ27+'Base(2023)'!EQ27*FatoresSGPB!$A$31,2)</f>
        <v>3.91</v>
      </c>
      <c r="EX27" s="45">
        <f>ROUND('Base(2023)'!ER27+'Base(2023)'!ER27*FatoresSGPB!$A$31,2)</f>
        <v>3.97</v>
      </c>
      <c r="EY27" s="45">
        <f>ROUND('Base(2023)'!ES27+'Base(2023)'!ES27*FatoresSGPB!$A$31,2)</f>
        <v>5.42</v>
      </c>
      <c r="EZ27" s="45">
        <f>ROUND('Base(2023)'!ET27+'Base(2023)'!ET27*FatoresSGPB!$A$31,2)</f>
        <v>6.31</v>
      </c>
      <c r="FA27" s="45">
        <f>ROUND('Base(2023)'!EU27+'Base(2023)'!EU27*FatoresSGPB!$A$31,2)</f>
        <v>7.21</v>
      </c>
      <c r="FB27" s="45">
        <f>ROUND('Base(2023)'!EV27+'Base(2023)'!EV27*FatoresSGPB!$A$31,2)</f>
        <v>8.91</v>
      </c>
      <c r="FC27" s="45">
        <f>ROUND('Base(2023)'!EW27+'Base(2023)'!EW27*FatoresSGPB!$A$31,2)</f>
        <v>9.01</v>
      </c>
      <c r="FD27" s="45">
        <f>ROUND('Base(2023)'!EX27+'Base(2023)'!EX27*FatoresSGPB!$A$31,2)</f>
        <v>10.31</v>
      </c>
      <c r="FE27" s="45">
        <f>ROUND('Base(2023)'!EY27+'Base(2023)'!EY27*FatoresSGPB!$A$31,2)</f>
        <v>13.26</v>
      </c>
      <c r="FF27" s="45">
        <f>ROUND('Base(2023)'!EZ27+'Base(2023)'!EZ27*FatoresSGPB!$A$31,2)</f>
        <v>16.52</v>
      </c>
    </row>
    <row r="28" spans="1:162" x14ac:dyDescent="0.2">
      <c r="H28" s="45">
        <v>27.64</v>
      </c>
      <c r="I28" s="45">
        <v>28.23</v>
      </c>
      <c r="J28" s="45">
        <v>28.81</v>
      </c>
      <c r="K28" s="45">
        <v>29.4</v>
      </c>
      <c r="L28" s="45">
        <v>49.62</v>
      </c>
      <c r="M28" s="45">
        <v>50.13</v>
      </c>
      <c r="N28" s="45">
        <v>50.65</v>
      </c>
      <c r="O28" s="45">
        <v>51.16</v>
      </c>
      <c r="P28" s="45">
        <v>97.38</v>
      </c>
      <c r="Q28" s="45">
        <v>131.46</v>
      </c>
      <c r="R28" s="45">
        <v>185.02</v>
      </c>
      <c r="S28" s="45">
        <v>223.98</v>
      </c>
      <c r="T28" s="45">
        <v>124.27</v>
      </c>
      <c r="U28" s="45">
        <v>153.94</v>
      </c>
      <c r="V28" s="45">
        <v>199.46</v>
      </c>
      <c r="W28" s="45">
        <v>233.78</v>
      </c>
      <c r="X28" s="45">
        <v>147.93</v>
      </c>
      <c r="Y28" s="45">
        <v>183.26</v>
      </c>
      <c r="Z28" s="45">
        <v>237.46</v>
      </c>
      <c r="AA28" s="45">
        <v>278.3</v>
      </c>
      <c r="BW28" s="45">
        <v>70.94</v>
      </c>
      <c r="BX28" s="45">
        <v>72.459999999999994</v>
      </c>
      <c r="BY28" s="45">
        <v>73.97</v>
      </c>
      <c r="BZ28" s="45">
        <v>75.47</v>
      </c>
      <c r="CA28" s="45">
        <v>80.88</v>
      </c>
      <c r="CB28" s="45">
        <v>81.72</v>
      </c>
      <c r="CC28" s="45">
        <v>82.56</v>
      </c>
      <c r="CD28" s="45">
        <v>83.39</v>
      </c>
      <c r="CE28" s="45">
        <v>168.72</v>
      </c>
      <c r="CF28" s="45">
        <v>257.70999999999998</v>
      </c>
      <c r="CG28" s="45">
        <v>312.68</v>
      </c>
      <c r="CH28" s="45">
        <v>367.64</v>
      </c>
      <c r="CI28" s="45">
        <v>208.71</v>
      </c>
      <c r="CJ28" s="45">
        <v>313.82</v>
      </c>
      <c r="CK28" s="45">
        <v>372.78</v>
      </c>
      <c r="CL28" s="45">
        <v>431.73</v>
      </c>
      <c r="CM28" s="45">
        <v>248.46</v>
      </c>
      <c r="CN28" s="45">
        <v>373.6</v>
      </c>
      <c r="CO28" s="45">
        <v>443.78</v>
      </c>
      <c r="CP28" s="45">
        <v>513.96</v>
      </c>
      <c r="CR28" s="43" t="str">
        <f t="shared" si="4"/>
        <v>DIAMANTE 2Até 1</v>
      </c>
      <c r="CS28" s="44" t="s">
        <v>69</v>
      </c>
      <c r="CT28" s="46" t="s">
        <v>42</v>
      </c>
      <c r="CU28" s="81">
        <f>ROUND('Base(2023)'!CQ28+'Base(2023)'!CQ28*FatoresSGPB!$A$31,2)</f>
        <v>30.83</v>
      </c>
      <c r="CW28" s="45">
        <f>ROUND('Base(2023)'!CR28+'Base(2023)'!CR28*FatoresSGPB!$A$31,2)</f>
        <v>31.47</v>
      </c>
      <c r="CX28" s="45">
        <f>ROUND('Base(2023)'!CS28+'Base(2023)'!CS28*FatoresSGPB!$A$31,2)</f>
        <v>32.119999999999997</v>
      </c>
      <c r="CY28" s="45">
        <f>ROUND('Base(2023)'!CT28+'Base(2023)'!CT28*FatoresSGPB!$A$31,2)</f>
        <v>32.76</v>
      </c>
      <c r="CZ28" s="45">
        <f>ROUND('Base(2023)'!CU28+'Base(2023)'!CU28*FatoresSGPB!$A$31,2)</f>
        <v>43.9</v>
      </c>
      <c r="DA28" s="45">
        <f>ROUND('Base(2023)'!CV28+'Base(2023)'!CV28*FatoresSGPB!$A$31,2)</f>
        <v>44.36</v>
      </c>
      <c r="DB28" s="45">
        <f>ROUND('Base(2023)'!CW28+'Base(2023)'!CW28*FatoresSGPB!$A$31,2)</f>
        <v>44.82</v>
      </c>
      <c r="DC28" s="45">
        <f>ROUND('Base(2023)'!CX28+'Base(2023)'!CX28*FatoresSGPB!$A$31,2)</f>
        <v>45.19</v>
      </c>
      <c r="DE28" s="43"/>
      <c r="DM28" s="43" t="str">
        <f t="shared" si="6"/>
        <v>PRATAColeta no mesmo dia4210-241 a 50</v>
      </c>
      <c r="DN28" s="43" t="s">
        <v>48</v>
      </c>
      <c r="DO28" s="70" t="s">
        <v>71</v>
      </c>
      <c r="DP28" s="69" t="s">
        <v>72</v>
      </c>
      <c r="DQ28" s="59" t="s">
        <v>87</v>
      </c>
      <c r="DR28" s="22" t="s">
        <v>88</v>
      </c>
      <c r="DX28" s="60"/>
      <c r="DY28" s="44"/>
      <c r="DZ28" s="44"/>
      <c r="EA28" s="45"/>
      <c r="EB28" s="45"/>
      <c r="EC28" s="45"/>
      <c r="ED28" s="45"/>
      <c r="EE28" s="45"/>
      <c r="EF28" s="45"/>
      <c r="EG28" s="45"/>
      <c r="EH28" s="45"/>
      <c r="EI28" s="45"/>
      <c r="EJ28" s="45"/>
      <c r="EK28" s="45"/>
      <c r="EL28" s="45"/>
      <c r="EM28" s="45"/>
      <c r="EN28" s="45"/>
      <c r="EO28" s="45"/>
      <c r="EP28" s="45"/>
      <c r="ER28" s="43" t="str">
        <f t="shared" si="8"/>
        <v>Peso (g)</v>
      </c>
      <c r="ET28" s="44" t="s">
        <v>32</v>
      </c>
      <c r="EU28" s="45" t="e">
        <f>ROUND('Base(2023)'!EO28+'Base(2023)'!EO28*FatoresSGPB!$A$31,2)</f>
        <v>#VALUE!</v>
      </c>
      <c r="EV28" s="45" t="e">
        <f>ROUND('Base(2023)'!EP28+'Base(2023)'!EP28*FatoresSGPB!$A$31,2)</f>
        <v>#VALUE!</v>
      </c>
      <c r="EW28" s="45" t="e">
        <f>ROUND('Base(2023)'!EQ28+'Base(2023)'!EQ28*FatoresSGPB!$A$31,2)</f>
        <v>#VALUE!</v>
      </c>
      <c r="EX28" s="45" t="e">
        <f>ROUND('Base(2023)'!ER28+'Base(2023)'!ER28*FatoresSGPB!$A$31,2)</f>
        <v>#VALUE!</v>
      </c>
      <c r="EY28" s="45" t="e">
        <f>ROUND('Base(2023)'!ES28+'Base(2023)'!ES28*FatoresSGPB!$A$31,2)</f>
        <v>#VALUE!</v>
      </c>
      <c r="EZ28" s="45" t="e">
        <f>ROUND('Base(2023)'!ET28+'Base(2023)'!ET28*FatoresSGPB!$A$31,2)</f>
        <v>#VALUE!</v>
      </c>
      <c r="FA28" s="45" t="e">
        <f>ROUND('Base(2023)'!EU28+'Base(2023)'!EU28*FatoresSGPB!$A$31,2)</f>
        <v>#VALUE!</v>
      </c>
      <c r="FB28" s="45" t="e">
        <f>ROUND('Base(2023)'!EV28+'Base(2023)'!EV28*FatoresSGPB!$A$31,2)</f>
        <v>#VALUE!</v>
      </c>
      <c r="FC28" s="45" t="e">
        <f>ROUND('Base(2023)'!EW28+'Base(2023)'!EW28*FatoresSGPB!$A$31,2)</f>
        <v>#VALUE!</v>
      </c>
      <c r="FD28" s="45" t="e">
        <f>ROUND('Base(2023)'!EX28+'Base(2023)'!EX28*FatoresSGPB!$A$31,2)</f>
        <v>#VALUE!</v>
      </c>
      <c r="FE28" s="45" t="e">
        <f>ROUND('Base(2023)'!EY28+'Base(2023)'!EY28*FatoresSGPB!$A$31,2)</f>
        <v>#VALUE!</v>
      </c>
      <c r="FF28" s="45" t="e">
        <f>ROUND('Base(2023)'!EZ28+'Base(2023)'!EZ28*FatoresSGPB!$A$31,2)</f>
        <v>#VALUE!</v>
      </c>
    </row>
    <row r="29" spans="1:162" x14ac:dyDescent="0.2">
      <c r="H29" s="45">
        <v>3.42</v>
      </c>
      <c r="I29" s="45">
        <v>3.5</v>
      </c>
      <c r="J29" s="45">
        <v>3.58</v>
      </c>
      <c r="K29" s="45">
        <v>3.65</v>
      </c>
      <c r="L29" s="45">
        <v>6.16</v>
      </c>
      <c r="M29" s="45">
        <v>6.22</v>
      </c>
      <c r="N29" s="45">
        <v>6.28</v>
      </c>
      <c r="O29" s="45">
        <v>6.35</v>
      </c>
      <c r="P29" s="45">
        <v>12.08</v>
      </c>
      <c r="Q29" s="45">
        <v>16.3</v>
      </c>
      <c r="R29" s="45">
        <v>22.94</v>
      </c>
      <c r="S29" s="45">
        <v>27.77</v>
      </c>
      <c r="T29" s="45">
        <v>15.41</v>
      </c>
      <c r="U29" s="45">
        <v>19.079999999999998</v>
      </c>
      <c r="V29" s="45">
        <v>24.74</v>
      </c>
      <c r="W29" s="45">
        <v>28.98</v>
      </c>
      <c r="X29" s="45">
        <v>18.350000000000001</v>
      </c>
      <c r="Y29" s="45">
        <v>22.72</v>
      </c>
      <c r="Z29" s="45">
        <v>29.45</v>
      </c>
      <c r="AA29" s="45">
        <v>34.5</v>
      </c>
      <c r="AG29" s="45">
        <f>ROUND($AF$3*AG3,2)</f>
        <v>16.73</v>
      </c>
      <c r="AH29" s="45">
        <f t="shared" ref="AH29:AV29" si="14">ROUND($AF$3*AH3,2)</f>
        <v>17.45</v>
      </c>
      <c r="AI29" s="45">
        <f t="shared" si="14"/>
        <v>17.62</v>
      </c>
      <c r="AJ29" s="45">
        <f t="shared" si="14"/>
        <v>17.8</v>
      </c>
      <c r="AK29" s="45">
        <f t="shared" si="14"/>
        <v>19.91</v>
      </c>
      <c r="AL29" s="45">
        <f t="shared" si="14"/>
        <v>22.32</v>
      </c>
      <c r="AM29" s="45">
        <f t="shared" si="14"/>
        <v>24.9</v>
      </c>
      <c r="AN29" s="45">
        <f t="shared" si="14"/>
        <v>29.88</v>
      </c>
      <c r="AO29" s="45">
        <f t="shared" si="14"/>
        <v>20.51</v>
      </c>
      <c r="AP29" s="45">
        <f t="shared" si="14"/>
        <v>24.81</v>
      </c>
      <c r="AQ29" s="45">
        <f t="shared" si="14"/>
        <v>41.67</v>
      </c>
      <c r="AR29" s="45">
        <f t="shared" si="14"/>
        <v>57.19</v>
      </c>
      <c r="AS29" s="45">
        <f t="shared" si="14"/>
        <v>23.84</v>
      </c>
      <c r="AT29" s="45">
        <f t="shared" si="14"/>
        <v>28.84</v>
      </c>
      <c r="AU29" s="45">
        <f t="shared" si="14"/>
        <v>48.45</v>
      </c>
      <c r="AV29" s="45">
        <f t="shared" si="14"/>
        <v>66.5</v>
      </c>
      <c r="BW29" s="45">
        <v>7.21</v>
      </c>
      <c r="BX29" s="45">
        <v>7.37</v>
      </c>
      <c r="BY29" s="45">
        <v>7.51</v>
      </c>
      <c r="BZ29" s="45">
        <v>7.67</v>
      </c>
      <c r="CA29" s="45">
        <v>8.15</v>
      </c>
      <c r="CB29" s="45">
        <v>8.23</v>
      </c>
      <c r="CC29" s="45">
        <v>8.32</v>
      </c>
      <c r="CD29" s="45">
        <v>8.4</v>
      </c>
      <c r="CE29" s="45">
        <v>16.68</v>
      </c>
      <c r="CF29" s="45">
        <v>25.57</v>
      </c>
      <c r="CG29" s="45">
        <v>30.98</v>
      </c>
      <c r="CH29" s="45">
        <v>36.4</v>
      </c>
      <c r="CI29" s="45">
        <v>20.86</v>
      </c>
      <c r="CJ29" s="45">
        <v>31.29</v>
      </c>
      <c r="CK29" s="45">
        <v>37.01</v>
      </c>
      <c r="CL29" s="45">
        <v>42.75</v>
      </c>
      <c r="CM29" s="45">
        <v>24.84</v>
      </c>
      <c r="CN29" s="45">
        <v>37.26</v>
      </c>
      <c r="CO29" s="45">
        <v>44.07</v>
      </c>
      <c r="CP29" s="45">
        <v>50.89</v>
      </c>
      <c r="CR29" s="43" t="str">
        <f t="shared" si="4"/>
        <v>DIAMANTE 21 a 5</v>
      </c>
      <c r="CS29" s="44" t="s">
        <v>69</v>
      </c>
      <c r="CT29" s="46" t="s">
        <v>51</v>
      </c>
      <c r="CU29" s="81">
        <f>ROUND('Base(2023)'!CQ29+'Base(2023)'!CQ29*FatoresSGPB!$A$31,2)</f>
        <v>40.22</v>
      </c>
      <c r="CW29" s="45">
        <f>ROUND('Base(2023)'!CR29+'Base(2023)'!CR29*FatoresSGPB!$A$31,2)</f>
        <v>41.04</v>
      </c>
      <c r="CX29" s="45">
        <f>ROUND('Base(2023)'!CS29+'Base(2023)'!CS29*FatoresSGPB!$A$31,2)</f>
        <v>41.88</v>
      </c>
      <c r="CY29" s="45">
        <f>ROUND('Base(2023)'!CT29+'Base(2023)'!CT29*FatoresSGPB!$A$31,2)</f>
        <v>42.71</v>
      </c>
      <c r="CZ29" s="45">
        <f>ROUND('Base(2023)'!CU29+'Base(2023)'!CU29*FatoresSGPB!$A$31,2)</f>
        <v>56.05</v>
      </c>
      <c r="DA29" s="45">
        <f>ROUND('Base(2023)'!CV29+'Base(2023)'!CV29*FatoresSGPB!$A$31,2)</f>
        <v>56.6</v>
      </c>
      <c r="DB29" s="45">
        <f>ROUND('Base(2023)'!CW29+'Base(2023)'!CW29*FatoresSGPB!$A$31,2)</f>
        <v>57.15</v>
      </c>
      <c r="DC29" s="45">
        <f>ROUND('Base(2023)'!CX29+'Base(2023)'!CX29*FatoresSGPB!$A$31,2)</f>
        <v>57.7</v>
      </c>
      <c r="DE29" s="43"/>
      <c r="DI29" s="45">
        <f>ROUND($DH$3*DI3,2)</f>
        <v>13.08</v>
      </c>
      <c r="DJ29" s="45">
        <f t="shared" ref="DJ29:DK29" si="15">ROUND($DH$3*DJ3,2)</f>
        <v>13.35</v>
      </c>
      <c r="DK29" s="45">
        <f t="shared" si="15"/>
        <v>13.63</v>
      </c>
      <c r="DM29" s="43" t="str">
        <f t="shared" si="6"/>
        <v>PRATAColeta no mesmo dia4210-251 a 60</v>
      </c>
      <c r="DN29" s="43" t="s">
        <v>48</v>
      </c>
      <c r="DO29" s="70" t="s">
        <v>71</v>
      </c>
      <c r="DP29" s="69" t="s">
        <v>72</v>
      </c>
      <c r="DQ29" s="61" t="s">
        <v>92</v>
      </c>
      <c r="DR29" s="25" t="s">
        <v>93</v>
      </c>
      <c r="DX29" s="60"/>
      <c r="DY29" s="44"/>
      <c r="DZ29" s="44"/>
      <c r="EA29" s="45"/>
      <c r="EB29" s="45"/>
      <c r="EC29" s="45"/>
      <c r="ED29" s="45"/>
      <c r="EE29" s="45"/>
      <c r="EF29" s="45"/>
      <c r="EG29" s="45"/>
      <c r="EH29" s="45"/>
      <c r="EI29" s="45"/>
      <c r="EJ29" s="45"/>
      <c r="EK29" s="45"/>
      <c r="EL29" s="45"/>
      <c r="EM29" s="45"/>
      <c r="EN29" s="45"/>
      <c r="EO29" s="45"/>
      <c r="EP29" s="45"/>
      <c r="ER29" s="43" t="str">
        <f t="shared" si="8"/>
        <v>OURO0 a 500</v>
      </c>
      <c r="ES29" s="44" t="s">
        <v>54</v>
      </c>
      <c r="ET29" s="44" t="s">
        <v>41</v>
      </c>
      <c r="EU29" s="45">
        <f>ROUND('Base(2023)'!EO29+'Base(2023)'!EO29*FatoresSGPB!$A$31,2)</f>
        <v>15.65</v>
      </c>
      <c r="EV29" s="45">
        <f>ROUND('Base(2023)'!EP29+'Base(2023)'!EP29*FatoresSGPB!$A$31,2)</f>
        <v>16.329999999999998</v>
      </c>
      <c r="EW29" s="45">
        <f>ROUND('Base(2023)'!EQ29+'Base(2023)'!EQ29*FatoresSGPB!$A$31,2)</f>
        <v>16.489999999999998</v>
      </c>
      <c r="EX29" s="45">
        <f>ROUND('Base(2023)'!ER29+'Base(2023)'!ER29*FatoresSGPB!$A$31,2)</f>
        <v>16.66</v>
      </c>
      <c r="EY29" s="45">
        <f>ROUND('Base(2023)'!ES29+'Base(2023)'!ES29*FatoresSGPB!$A$31,2)</f>
        <v>18.62</v>
      </c>
      <c r="EZ29" s="45">
        <f>ROUND('Base(2023)'!ET29+'Base(2023)'!ET29*FatoresSGPB!$A$31,2)</f>
        <v>20.96</v>
      </c>
      <c r="FA29" s="45">
        <f>ROUND('Base(2023)'!EU29+'Base(2023)'!EU29*FatoresSGPB!$A$31,2)</f>
        <v>23.38</v>
      </c>
      <c r="FB29" s="45">
        <f>ROUND('Base(2023)'!EV29+'Base(2023)'!EV29*FatoresSGPB!$A$31,2)</f>
        <v>28.05</v>
      </c>
      <c r="FC29" s="45">
        <f>ROUND('Base(2023)'!EW29+'Base(2023)'!EW29*FatoresSGPB!$A$31,2)</f>
        <v>22.23</v>
      </c>
      <c r="FD29" s="45">
        <f>ROUND('Base(2023)'!EX29+'Base(2023)'!EX29*FatoresSGPB!$A$31,2)</f>
        <v>27.04</v>
      </c>
      <c r="FE29" s="45">
        <f>ROUND('Base(2023)'!EY29+'Base(2023)'!EY29*FatoresSGPB!$A$31,2)</f>
        <v>45.5</v>
      </c>
      <c r="FF29" s="45">
        <f>ROUND('Base(2023)'!EZ29+'Base(2023)'!EZ29*FatoresSGPB!$A$31,2)</f>
        <v>62.44</v>
      </c>
    </row>
    <row r="30" spans="1:162" x14ac:dyDescent="0.2">
      <c r="A30" s="78" t="s">
        <v>115</v>
      </c>
      <c r="AG30" s="45">
        <f t="shared" ref="AG30:AV30" si="16">ROUND($AF$3*AG4,2)</f>
        <v>17.920000000000002</v>
      </c>
      <c r="AH30" s="45">
        <f t="shared" si="16"/>
        <v>18.690000000000001</v>
      </c>
      <c r="AI30" s="45">
        <f t="shared" si="16"/>
        <v>18.88</v>
      </c>
      <c r="AJ30" s="45">
        <f t="shared" si="16"/>
        <v>19.059999999999999</v>
      </c>
      <c r="AK30" s="45">
        <f t="shared" si="16"/>
        <v>21.34</v>
      </c>
      <c r="AL30" s="45">
        <f t="shared" si="16"/>
        <v>23.91</v>
      </c>
      <c r="AM30" s="45">
        <f t="shared" si="16"/>
        <v>26.68</v>
      </c>
      <c r="AN30" s="45">
        <f t="shared" si="16"/>
        <v>32.01</v>
      </c>
      <c r="AO30" s="45">
        <f t="shared" si="16"/>
        <v>21.73</v>
      </c>
      <c r="AP30" s="45">
        <f t="shared" si="16"/>
        <v>26.19</v>
      </c>
      <c r="AQ30" s="45">
        <f t="shared" si="16"/>
        <v>43.19</v>
      </c>
      <c r="AR30" s="45">
        <f t="shared" si="16"/>
        <v>59.03</v>
      </c>
      <c r="AS30" s="45">
        <f t="shared" si="16"/>
        <v>25.27</v>
      </c>
      <c r="AT30" s="45">
        <f t="shared" si="16"/>
        <v>30.44</v>
      </c>
      <c r="AU30" s="45">
        <f t="shared" si="16"/>
        <v>50.22</v>
      </c>
      <c r="AV30" s="45">
        <f t="shared" si="16"/>
        <v>68.63</v>
      </c>
      <c r="CR30" s="43" t="str">
        <f t="shared" si="4"/>
        <v>DIAMANTE 25 a 10</v>
      </c>
      <c r="CS30" s="44" t="s">
        <v>69</v>
      </c>
      <c r="CT30" s="46" t="s">
        <v>56</v>
      </c>
      <c r="CU30" s="81">
        <f>ROUND('Base(2023)'!CQ30+'Base(2023)'!CQ30*FatoresSGPB!$A$31,2)</f>
        <v>59.63</v>
      </c>
      <c r="CW30" s="45">
        <f>ROUND('Base(2023)'!CR30+'Base(2023)'!CR30*FatoresSGPB!$A$31,2)</f>
        <v>60.92</v>
      </c>
      <c r="CX30" s="45">
        <f>ROUND('Base(2023)'!CS30+'Base(2023)'!CS30*FatoresSGPB!$A$31,2)</f>
        <v>62.21</v>
      </c>
      <c r="CY30" s="45">
        <f>ROUND('Base(2023)'!CT30+'Base(2023)'!CT30*FatoresSGPB!$A$31,2)</f>
        <v>63.41</v>
      </c>
      <c r="CZ30" s="45">
        <f>ROUND('Base(2023)'!CU30+'Base(2023)'!CU30*FatoresSGPB!$A$31,2)</f>
        <v>76.2</v>
      </c>
      <c r="DA30" s="45">
        <f>ROUND('Base(2023)'!CV30+'Base(2023)'!CV30*FatoresSGPB!$A$31,2)</f>
        <v>76.930000000000007</v>
      </c>
      <c r="DB30" s="45">
        <f>ROUND('Base(2023)'!CW30+'Base(2023)'!CW30*FatoresSGPB!$A$31,2)</f>
        <v>77.760000000000005</v>
      </c>
      <c r="DC30" s="45">
        <f>ROUND('Base(2023)'!CX30+'Base(2023)'!CX30*FatoresSGPB!$A$31,2)</f>
        <v>78.5</v>
      </c>
      <c r="DE30" s="43"/>
      <c r="DI30" s="45">
        <f t="shared" ref="DI30:DK30" si="17">ROUND($DH$3*DI4,2)</f>
        <v>13.6</v>
      </c>
      <c r="DJ30" s="45">
        <f t="shared" si="17"/>
        <v>13.88</v>
      </c>
      <c r="DK30" s="45">
        <f t="shared" si="17"/>
        <v>14.18</v>
      </c>
      <c r="DM30" s="43" t="str">
        <f t="shared" si="6"/>
        <v>PRATAColeta no mesmo dia4210-261 a 70</v>
      </c>
      <c r="DN30" s="43" t="s">
        <v>48</v>
      </c>
      <c r="DO30" s="70" t="s">
        <v>71</v>
      </c>
      <c r="DP30" s="69" t="s">
        <v>72</v>
      </c>
      <c r="DQ30" s="59" t="s">
        <v>96</v>
      </c>
      <c r="DR30" s="22" t="s">
        <v>97</v>
      </c>
      <c r="DX30" s="60"/>
      <c r="DY30" s="44"/>
      <c r="DZ30" s="44"/>
      <c r="EA30" s="45"/>
      <c r="EB30" s="45"/>
      <c r="EC30" s="45"/>
      <c r="ED30" s="45"/>
      <c r="EE30" s="45"/>
      <c r="EF30" s="45"/>
      <c r="EG30" s="45"/>
      <c r="EH30" s="45"/>
      <c r="EI30" s="45"/>
      <c r="EJ30" s="45"/>
      <c r="EK30" s="45"/>
      <c r="EL30" s="45"/>
      <c r="EM30" s="45"/>
      <c r="EN30" s="45"/>
      <c r="EO30" s="45"/>
      <c r="EP30" s="45"/>
      <c r="ER30" s="43" t="str">
        <f t="shared" si="8"/>
        <v>OURO501 a 1.000</v>
      </c>
      <c r="ES30" s="44" t="s">
        <v>54</v>
      </c>
      <c r="ET30" s="44" t="s">
        <v>50</v>
      </c>
      <c r="EU30" s="45">
        <f>ROUND('Base(2023)'!EO30+'Base(2023)'!EO30*FatoresSGPB!$A$31,2)</f>
        <v>16.78</v>
      </c>
      <c r="EV30" s="45">
        <f>ROUND('Base(2023)'!EP30+'Base(2023)'!EP30*FatoresSGPB!$A$31,2)</f>
        <v>17.48</v>
      </c>
      <c r="EW30" s="45">
        <f>ROUND('Base(2023)'!EQ30+'Base(2023)'!EQ30*FatoresSGPB!$A$31,2)</f>
        <v>17.670000000000002</v>
      </c>
      <c r="EX30" s="45">
        <f>ROUND('Base(2023)'!ER30+'Base(2023)'!ER30*FatoresSGPB!$A$31,2)</f>
        <v>17.84</v>
      </c>
      <c r="EY30" s="45">
        <f>ROUND('Base(2023)'!ES30+'Base(2023)'!ES30*FatoresSGPB!$A$31,2)</f>
        <v>19.95</v>
      </c>
      <c r="EZ30" s="45">
        <f>ROUND('Base(2023)'!ET30+'Base(2023)'!ET30*FatoresSGPB!$A$31,2)</f>
        <v>22.45</v>
      </c>
      <c r="FA30" s="45">
        <f>ROUND('Base(2023)'!EU30+'Base(2023)'!EU30*FatoresSGPB!$A$31,2)</f>
        <v>25.06</v>
      </c>
      <c r="FB30" s="45">
        <f>ROUND('Base(2023)'!EV30+'Base(2023)'!EV30*FatoresSGPB!$A$31,2)</f>
        <v>30.06</v>
      </c>
      <c r="FC30" s="45">
        <f>ROUND('Base(2023)'!EW30+'Base(2023)'!EW30*FatoresSGPB!$A$31,2)</f>
        <v>23.55</v>
      </c>
      <c r="FD30" s="45">
        <f>ROUND('Base(2023)'!EX30+'Base(2023)'!EX30*FatoresSGPB!$A$31,2)</f>
        <v>28.54</v>
      </c>
      <c r="FE30" s="45">
        <f>ROUND('Base(2023)'!EY30+'Base(2023)'!EY30*FatoresSGPB!$A$31,2)</f>
        <v>47.16</v>
      </c>
      <c r="FF30" s="45">
        <f>ROUND('Base(2023)'!EZ30+'Base(2023)'!EZ30*FatoresSGPB!$A$31,2)</f>
        <v>64.44</v>
      </c>
    </row>
    <row r="31" spans="1:162" x14ac:dyDescent="0.2">
      <c r="A31" s="77">
        <v>4.6211000000000002E-2</v>
      </c>
      <c r="H31" s="44">
        <v>11.17</v>
      </c>
      <c r="I31" s="44">
        <v>11.4</v>
      </c>
      <c r="J31" s="44">
        <v>11.64</v>
      </c>
      <c r="K31" s="44">
        <v>11.88</v>
      </c>
      <c r="L31" s="44">
        <v>21.34</v>
      </c>
      <c r="M31" s="44">
        <v>21.81</v>
      </c>
      <c r="N31" s="44">
        <v>22.29</v>
      </c>
      <c r="O31" s="44">
        <v>23.72</v>
      </c>
      <c r="P31" s="44">
        <v>32.409999999999997</v>
      </c>
      <c r="Q31" s="44">
        <v>45.37</v>
      </c>
      <c r="R31" s="44">
        <v>58.34</v>
      </c>
      <c r="S31" s="44">
        <v>68.06</v>
      </c>
      <c r="T31" s="44">
        <v>43.15</v>
      </c>
      <c r="U31" s="44">
        <v>55.09</v>
      </c>
      <c r="V31" s="44">
        <v>66.510000000000005</v>
      </c>
      <c r="W31" s="44">
        <v>76.28</v>
      </c>
      <c r="X31" s="44">
        <v>51.36</v>
      </c>
      <c r="Y31" s="44">
        <v>65.59</v>
      </c>
      <c r="Z31" s="44">
        <v>79.180000000000007</v>
      </c>
      <c r="AA31" s="44">
        <v>90.81</v>
      </c>
      <c r="AB31" s="45"/>
      <c r="AC31" s="45"/>
      <c r="AD31" s="45"/>
      <c r="AE31" s="45"/>
      <c r="AG31" s="45">
        <f t="shared" ref="AG31:AV31" si="18">ROUND($AF$3*AG5,2)</f>
        <v>18.89</v>
      </c>
      <c r="AH31" s="45">
        <f t="shared" si="18"/>
        <v>19.7</v>
      </c>
      <c r="AI31" s="45">
        <f t="shared" si="18"/>
        <v>19.88</v>
      </c>
      <c r="AJ31" s="45">
        <f t="shared" si="18"/>
        <v>20.09</v>
      </c>
      <c r="AK31" s="45">
        <f t="shared" si="18"/>
        <v>23.46</v>
      </c>
      <c r="AL31" s="45">
        <f t="shared" si="18"/>
        <v>26.26</v>
      </c>
      <c r="AM31" s="45">
        <f t="shared" si="18"/>
        <v>29.31</v>
      </c>
      <c r="AN31" s="45">
        <f t="shared" si="18"/>
        <v>35.17</v>
      </c>
      <c r="AO31" s="45">
        <f t="shared" si="18"/>
        <v>25.79</v>
      </c>
      <c r="AP31" s="45">
        <f t="shared" si="18"/>
        <v>30.46</v>
      </c>
      <c r="AQ31" s="45">
        <f t="shared" si="18"/>
        <v>47.7</v>
      </c>
      <c r="AR31" s="45">
        <f t="shared" si="18"/>
        <v>64</v>
      </c>
      <c r="AS31" s="45">
        <f t="shared" si="18"/>
        <v>29.98</v>
      </c>
      <c r="AT31" s="45">
        <f t="shared" si="18"/>
        <v>35.409999999999997</v>
      </c>
      <c r="AU31" s="45">
        <f t="shared" si="18"/>
        <v>55.46</v>
      </c>
      <c r="AV31" s="45">
        <f t="shared" si="18"/>
        <v>74.42</v>
      </c>
      <c r="BW31" s="45">
        <f>ROUND($BV$3*BW3,2)</f>
        <v>32.15</v>
      </c>
      <c r="BX31" s="45">
        <f t="shared" ref="BX31:CP31" si="19">ROUND($BV$3*BX3,2)</f>
        <v>32.840000000000003</v>
      </c>
      <c r="BY31" s="45">
        <f t="shared" si="19"/>
        <v>33.520000000000003</v>
      </c>
      <c r="BZ31" s="45">
        <f t="shared" si="19"/>
        <v>34.21</v>
      </c>
      <c r="CA31" s="45">
        <f t="shared" si="19"/>
        <v>35.67</v>
      </c>
      <c r="CB31" s="45">
        <f t="shared" si="19"/>
        <v>36.03</v>
      </c>
      <c r="CC31" s="45">
        <f t="shared" si="19"/>
        <v>36.4</v>
      </c>
      <c r="CD31" s="45">
        <f t="shared" si="19"/>
        <v>36.76</v>
      </c>
      <c r="CE31" s="45">
        <f t="shared" si="19"/>
        <v>51.98</v>
      </c>
      <c r="CF31" s="45">
        <f t="shared" si="19"/>
        <v>80.72</v>
      </c>
      <c r="CG31" s="45">
        <f t="shared" si="19"/>
        <v>98.18</v>
      </c>
      <c r="CH31" s="45">
        <f t="shared" si="19"/>
        <v>115.65</v>
      </c>
      <c r="CI31" s="45">
        <f t="shared" si="19"/>
        <v>66.87</v>
      </c>
      <c r="CJ31" s="45">
        <f t="shared" si="19"/>
        <v>89.06</v>
      </c>
      <c r="CK31" s="45">
        <f t="shared" si="19"/>
        <v>103.23</v>
      </c>
      <c r="CL31" s="45">
        <f t="shared" si="19"/>
        <v>117.4</v>
      </c>
      <c r="CM31" s="45">
        <f t="shared" si="19"/>
        <v>79.62</v>
      </c>
      <c r="CN31" s="45">
        <f t="shared" si="19"/>
        <v>106.03</v>
      </c>
      <c r="CO31" s="45">
        <f t="shared" si="19"/>
        <v>122.89</v>
      </c>
      <c r="CP31" s="45">
        <f t="shared" si="19"/>
        <v>139.75</v>
      </c>
      <c r="CR31" s="43" t="str">
        <f t="shared" si="4"/>
        <v>DIAMANTE 2Kg Adicional</v>
      </c>
      <c r="CS31" s="44" t="s">
        <v>69</v>
      </c>
      <c r="CT31" s="46" t="s">
        <v>63</v>
      </c>
      <c r="CU31" s="81">
        <f>ROUND('Base(2023)'!CQ31+'Base(2023)'!CQ31*FatoresSGPB!$A$31,2)</f>
        <v>5.8</v>
      </c>
      <c r="CW31" s="45">
        <f>ROUND('Base(2023)'!CR31+'Base(2023)'!CR31*FatoresSGPB!$A$31,2)</f>
        <v>5.98</v>
      </c>
      <c r="CX31" s="45">
        <f>ROUND('Base(2023)'!CS31+'Base(2023)'!CS31*FatoresSGPB!$A$31,2)</f>
        <v>6.07</v>
      </c>
      <c r="CY31" s="45">
        <f>ROUND('Base(2023)'!CT31+'Base(2023)'!CT31*FatoresSGPB!$A$31,2)</f>
        <v>6.16</v>
      </c>
      <c r="CZ31" s="45">
        <f>ROUND('Base(2023)'!CU31+'Base(2023)'!CU31*FatoresSGPB!$A$31,2)</f>
        <v>7.73</v>
      </c>
      <c r="DA31" s="45">
        <f>ROUND('Base(2023)'!CV31+'Base(2023)'!CV31*FatoresSGPB!$A$31,2)</f>
        <v>7.83</v>
      </c>
      <c r="DB31" s="45">
        <f>ROUND('Base(2023)'!CW31+'Base(2023)'!CW31*FatoresSGPB!$A$31,2)</f>
        <v>7.91</v>
      </c>
      <c r="DC31" s="45">
        <f>ROUND('Base(2023)'!CX31+'Base(2023)'!CX31*FatoresSGPB!$A$31,2)</f>
        <v>7.91</v>
      </c>
      <c r="DE31" s="43"/>
      <c r="DI31" s="45">
        <f t="shared" ref="DI31:DK31" si="20">ROUND($DH$3*DI5,2)</f>
        <v>14.54</v>
      </c>
      <c r="DJ31" s="45">
        <f t="shared" si="20"/>
        <v>14.85</v>
      </c>
      <c r="DK31" s="45">
        <f t="shared" si="20"/>
        <v>15.16</v>
      </c>
      <c r="DM31" s="43" t="str">
        <f t="shared" si="6"/>
        <v>PRATAColeta no mesmo dia4210-271 a 80</v>
      </c>
      <c r="DN31" s="43" t="s">
        <v>48</v>
      </c>
      <c r="DO31" s="70" t="s">
        <v>71</v>
      </c>
      <c r="DP31" s="69" t="s">
        <v>72</v>
      </c>
      <c r="DQ31" s="61" t="s">
        <v>99</v>
      </c>
      <c r="DR31" s="25" t="s">
        <v>97</v>
      </c>
      <c r="DX31" s="60"/>
      <c r="DY31" s="44"/>
      <c r="DZ31" s="44"/>
      <c r="EA31" s="45"/>
      <c r="EB31" s="45"/>
      <c r="EC31" s="45"/>
      <c r="ED31" s="45"/>
      <c r="EE31" s="45"/>
      <c r="EF31" s="45"/>
      <c r="EG31" s="45"/>
      <c r="EH31" s="45"/>
      <c r="EI31" s="45"/>
      <c r="EJ31" s="45"/>
      <c r="EK31" s="45"/>
      <c r="EL31" s="45"/>
      <c r="EM31" s="45"/>
      <c r="EN31" s="45"/>
      <c r="EO31" s="45"/>
      <c r="EP31" s="45"/>
      <c r="ER31" s="43" t="str">
        <f t="shared" si="8"/>
        <v>OURO1.001 a 2.000</v>
      </c>
      <c r="ES31" s="44" t="s">
        <v>54</v>
      </c>
      <c r="ET31" s="44" t="s">
        <v>55</v>
      </c>
      <c r="EU31" s="45">
        <f>ROUND('Base(2023)'!EO31+'Base(2023)'!EO31*FatoresSGPB!$A$31,2)</f>
        <v>17.760000000000002</v>
      </c>
      <c r="EV31" s="45">
        <f>ROUND('Base(2023)'!EP31+'Base(2023)'!EP31*FatoresSGPB!$A$31,2)</f>
        <v>18.52</v>
      </c>
      <c r="EW31" s="45">
        <f>ROUND('Base(2023)'!EQ31+'Base(2023)'!EQ31*FatoresSGPB!$A$31,2)</f>
        <v>18.690000000000001</v>
      </c>
      <c r="EX31" s="45">
        <f>ROUND('Base(2023)'!ER31+'Base(2023)'!ER31*FatoresSGPB!$A$31,2)</f>
        <v>18.88</v>
      </c>
      <c r="EY31" s="45">
        <f>ROUND('Base(2023)'!ES31+'Base(2023)'!ES31*FatoresSGPB!$A$31,2)</f>
        <v>22.04</v>
      </c>
      <c r="EZ31" s="45">
        <f>ROUND('Base(2023)'!ET31+'Base(2023)'!ET31*FatoresSGPB!$A$31,2)</f>
        <v>24.68</v>
      </c>
      <c r="FA31" s="45">
        <f>ROUND('Base(2023)'!EU31+'Base(2023)'!EU31*FatoresSGPB!$A$31,2)</f>
        <v>27.56</v>
      </c>
      <c r="FB31" s="45">
        <f>ROUND('Base(2023)'!EV31+'Base(2023)'!EV31*FatoresSGPB!$A$31,2)</f>
        <v>33.06</v>
      </c>
      <c r="FC31" s="45">
        <f>ROUND('Base(2023)'!EW31+'Base(2023)'!EW31*FatoresSGPB!$A$31,2)</f>
        <v>28.18</v>
      </c>
      <c r="FD31" s="45">
        <f>ROUND('Base(2023)'!EX31+'Base(2023)'!EX31*FatoresSGPB!$A$31,2)</f>
        <v>33.29</v>
      </c>
      <c r="FE31" s="45">
        <f>ROUND('Base(2023)'!EY31+'Base(2023)'!EY31*FatoresSGPB!$A$31,2)</f>
        <v>52.13</v>
      </c>
      <c r="FF31" s="45">
        <f>ROUND('Base(2023)'!EZ31+'Base(2023)'!EZ31*FatoresSGPB!$A$31,2)</f>
        <v>69.95</v>
      </c>
    </row>
    <row r="32" spans="1:162" x14ac:dyDescent="0.2">
      <c r="H32" s="44">
        <v>12.52</v>
      </c>
      <c r="I32" s="44">
        <v>12.8</v>
      </c>
      <c r="J32" s="44">
        <v>13.06</v>
      </c>
      <c r="K32" s="44">
        <v>13.32</v>
      </c>
      <c r="L32" s="44">
        <v>22.12</v>
      </c>
      <c r="M32" s="44">
        <v>22.61</v>
      </c>
      <c r="N32" s="44">
        <v>23.11</v>
      </c>
      <c r="O32" s="44">
        <v>24.58</v>
      </c>
      <c r="P32" s="44">
        <v>33.770000000000003</v>
      </c>
      <c r="Q32" s="44">
        <v>47.27</v>
      </c>
      <c r="R32" s="44">
        <v>60.76</v>
      </c>
      <c r="S32" s="44">
        <v>70.89</v>
      </c>
      <c r="T32" s="44">
        <v>44.28</v>
      </c>
      <c r="U32" s="44">
        <v>56.68</v>
      </c>
      <c r="V32" s="44">
        <v>68.569999999999993</v>
      </c>
      <c r="W32" s="44">
        <v>78.680000000000007</v>
      </c>
      <c r="X32" s="44">
        <v>52.71</v>
      </c>
      <c r="Y32" s="44">
        <v>67.48</v>
      </c>
      <c r="Z32" s="44">
        <v>81.63</v>
      </c>
      <c r="AA32" s="44">
        <v>93.66</v>
      </c>
      <c r="AB32" s="45"/>
      <c r="AC32" s="45"/>
      <c r="AD32" s="45"/>
      <c r="AE32" s="45"/>
      <c r="AG32" s="45">
        <f t="shared" ref="AG32:AV32" si="21">ROUND($AF$3*AG6,2)</f>
        <v>22.58</v>
      </c>
      <c r="AH32" s="45">
        <f t="shared" si="21"/>
        <v>23.53</v>
      </c>
      <c r="AI32" s="45">
        <f t="shared" si="21"/>
        <v>23.77</v>
      </c>
      <c r="AJ32" s="45">
        <f t="shared" si="21"/>
        <v>24.02</v>
      </c>
      <c r="AK32" s="45">
        <f t="shared" si="21"/>
        <v>28.03</v>
      </c>
      <c r="AL32" s="45">
        <f t="shared" si="21"/>
        <v>31.39</v>
      </c>
      <c r="AM32" s="45">
        <f t="shared" si="21"/>
        <v>35.04</v>
      </c>
      <c r="AN32" s="45">
        <f t="shared" si="21"/>
        <v>42.04</v>
      </c>
      <c r="AO32" s="45">
        <f t="shared" si="21"/>
        <v>29.72</v>
      </c>
      <c r="AP32" s="45">
        <f t="shared" si="21"/>
        <v>34.869999999999997</v>
      </c>
      <c r="AQ32" s="45">
        <f t="shared" si="21"/>
        <v>52.62</v>
      </c>
      <c r="AR32" s="45">
        <f t="shared" si="21"/>
        <v>69.900000000000006</v>
      </c>
      <c r="AS32" s="45">
        <f t="shared" si="21"/>
        <v>34.57</v>
      </c>
      <c r="AT32" s="45">
        <f t="shared" si="21"/>
        <v>40.549999999999997</v>
      </c>
      <c r="AU32" s="45">
        <f t="shared" si="21"/>
        <v>61.19</v>
      </c>
      <c r="AV32" s="45">
        <f t="shared" si="21"/>
        <v>81.28</v>
      </c>
      <c r="BW32" s="45">
        <f t="shared" ref="BW32:CP32" si="22">ROUND($BV$3*BW4,2)</f>
        <v>33.299999999999997</v>
      </c>
      <c r="BX32" s="45">
        <f t="shared" si="22"/>
        <v>34.01</v>
      </c>
      <c r="BY32" s="45">
        <f t="shared" si="22"/>
        <v>34.71</v>
      </c>
      <c r="BZ32" s="45">
        <f t="shared" si="22"/>
        <v>35.42</v>
      </c>
      <c r="CA32" s="45">
        <f t="shared" si="22"/>
        <v>37.729999999999997</v>
      </c>
      <c r="CB32" s="45">
        <f t="shared" si="22"/>
        <v>38.11</v>
      </c>
      <c r="CC32" s="45">
        <f t="shared" si="22"/>
        <v>38.5</v>
      </c>
      <c r="CD32" s="45">
        <f t="shared" si="22"/>
        <v>38.9</v>
      </c>
      <c r="CE32" s="45">
        <f t="shared" si="22"/>
        <v>55.51</v>
      </c>
      <c r="CF32" s="45">
        <f t="shared" si="22"/>
        <v>84.85</v>
      </c>
      <c r="CG32" s="45">
        <f t="shared" si="22"/>
        <v>103.26</v>
      </c>
      <c r="CH32" s="45">
        <f t="shared" si="22"/>
        <v>121.67</v>
      </c>
      <c r="CI32" s="45">
        <f t="shared" si="22"/>
        <v>69.23</v>
      </c>
      <c r="CJ32" s="45">
        <f t="shared" si="22"/>
        <v>90.71</v>
      </c>
      <c r="CK32" s="45">
        <f t="shared" si="22"/>
        <v>105.15</v>
      </c>
      <c r="CL32" s="45">
        <f t="shared" si="22"/>
        <v>119.59</v>
      </c>
      <c r="CM32" s="45">
        <f t="shared" si="22"/>
        <v>82.41</v>
      </c>
      <c r="CN32" s="45">
        <f t="shared" si="22"/>
        <v>107.98</v>
      </c>
      <c r="CO32" s="45">
        <f t="shared" si="22"/>
        <v>125.18</v>
      </c>
      <c r="CP32" s="45">
        <f t="shared" si="22"/>
        <v>142.37</v>
      </c>
      <c r="CR32" s="43" t="str">
        <f t="shared" si="4"/>
        <v>Peso (Kg)</v>
      </c>
      <c r="CT32" s="46" t="s">
        <v>33</v>
      </c>
      <c r="CU32" s="81" t="e">
        <f>ROUND('Base(2023)'!CQ32+'Base(2023)'!CQ32*FatoresSGPB!$A$31,2)</f>
        <v>#VALUE!</v>
      </c>
      <c r="CW32" s="45" t="e">
        <f>ROUND('Base(2023)'!CR32+'Base(2023)'!CR32*FatoresSGPB!$A$31,2)</f>
        <v>#VALUE!</v>
      </c>
      <c r="CX32" s="45" t="e">
        <f>ROUND('Base(2023)'!CS32+'Base(2023)'!CS32*FatoresSGPB!$A$31,2)</f>
        <v>#VALUE!</v>
      </c>
      <c r="CY32" s="45" t="e">
        <f>ROUND('Base(2023)'!CT32+'Base(2023)'!CT32*FatoresSGPB!$A$31,2)</f>
        <v>#VALUE!</v>
      </c>
      <c r="CZ32" s="45" t="e">
        <f>ROUND('Base(2023)'!CU32+'Base(2023)'!CU32*FatoresSGPB!$A$31,2)</f>
        <v>#VALUE!</v>
      </c>
      <c r="DA32" s="45" t="e">
        <f>ROUND('Base(2023)'!CV32+'Base(2023)'!CV32*FatoresSGPB!$A$31,2)</f>
        <v>#VALUE!</v>
      </c>
      <c r="DB32" s="45" t="e">
        <f>ROUND('Base(2023)'!CW32+'Base(2023)'!CW32*FatoresSGPB!$A$31,2)</f>
        <v>#VALUE!</v>
      </c>
      <c r="DC32" s="45" t="e">
        <f>ROUND('Base(2023)'!CX32+'Base(2023)'!CX32*FatoresSGPB!$A$31,2)</f>
        <v>#VALUE!</v>
      </c>
      <c r="DE32" s="43"/>
      <c r="DI32" s="45">
        <f t="shared" ref="DI32:DK32" si="23">ROUND($DH$3*DI6,2)</f>
        <v>16.95</v>
      </c>
      <c r="DJ32" s="45">
        <f t="shared" si="23"/>
        <v>17.29</v>
      </c>
      <c r="DK32" s="45">
        <f t="shared" si="23"/>
        <v>17.66</v>
      </c>
      <c r="DM32" s="43" t="str">
        <f t="shared" si="6"/>
        <v>PRATAColeta no mesmo dia4210-281 a 90</v>
      </c>
      <c r="DN32" s="43" t="s">
        <v>48</v>
      </c>
      <c r="DO32" s="70" t="s">
        <v>71</v>
      </c>
      <c r="DP32" s="69" t="s">
        <v>72</v>
      </c>
      <c r="DQ32" s="59" t="s">
        <v>102</v>
      </c>
      <c r="DR32" s="22" t="s">
        <v>103</v>
      </c>
      <c r="DX32" s="60"/>
      <c r="DY32" s="44"/>
      <c r="DZ32" s="44"/>
      <c r="EA32" s="45"/>
      <c r="EB32" s="45"/>
      <c r="EC32" s="45"/>
      <c r="ED32" s="45"/>
      <c r="EE32" s="45"/>
      <c r="EF32" s="45"/>
      <c r="EG32" s="45"/>
      <c r="EH32" s="45"/>
      <c r="EI32" s="45"/>
      <c r="EJ32" s="45"/>
      <c r="EK32" s="45"/>
      <c r="EL32" s="45"/>
      <c r="EM32" s="45"/>
      <c r="EN32" s="45"/>
      <c r="EO32" s="45"/>
      <c r="EP32" s="45"/>
      <c r="ER32" s="43" t="str">
        <f t="shared" si="8"/>
        <v>OURO2.001 a 3.000</v>
      </c>
      <c r="ES32" s="44" t="s">
        <v>54</v>
      </c>
      <c r="ET32" s="44" t="s">
        <v>62</v>
      </c>
      <c r="EU32" s="45">
        <f>ROUND('Base(2023)'!EO32+'Base(2023)'!EO32*FatoresSGPB!$A$31,2)</f>
        <v>21.43</v>
      </c>
      <c r="EV32" s="45">
        <f>ROUND('Base(2023)'!EP32+'Base(2023)'!EP32*FatoresSGPB!$A$31,2)</f>
        <v>22.34</v>
      </c>
      <c r="EW32" s="45">
        <f>ROUND('Base(2023)'!EQ32+'Base(2023)'!EQ32*FatoresSGPB!$A$31,2)</f>
        <v>22.56</v>
      </c>
      <c r="EX32" s="45">
        <f>ROUND('Base(2023)'!ER32+'Base(2023)'!ER32*FatoresSGPB!$A$31,2)</f>
        <v>22.8</v>
      </c>
      <c r="EY32" s="45">
        <f>ROUND('Base(2023)'!ES32+'Base(2023)'!ES32*FatoresSGPB!$A$31,2)</f>
        <v>26.65</v>
      </c>
      <c r="EZ32" s="45">
        <f>ROUND('Base(2023)'!ET32+'Base(2023)'!ET32*FatoresSGPB!$A$31,2)</f>
        <v>29.58</v>
      </c>
      <c r="FA32" s="45">
        <f>ROUND('Base(2023)'!EU32+'Base(2023)'!EU32*FatoresSGPB!$A$31,2)</f>
        <v>33.01</v>
      </c>
      <c r="FB32" s="45">
        <f>ROUND('Base(2023)'!EV32+'Base(2023)'!EV32*FatoresSGPB!$A$31,2)</f>
        <v>39.630000000000003</v>
      </c>
      <c r="FC32" s="45">
        <f>ROUND('Base(2023)'!EW32+'Base(2023)'!EW32*FatoresSGPB!$A$31,2)</f>
        <v>33.1</v>
      </c>
      <c r="FD32" s="45">
        <f>ROUND('Base(2023)'!EX32+'Base(2023)'!EX32*FatoresSGPB!$A$31,2)</f>
        <v>38.340000000000003</v>
      </c>
      <c r="FE32" s="45">
        <f>ROUND('Base(2023)'!EY32+'Base(2023)'!EY32*FatoresSGPB!$A$31,2)</f>
        <v>57.64</v>
      </c>
      <c r="FF32" s="45">
        <f>ROUND('Base(2023)'!EZ32+'Base(2023)'!EZ32*FatoresSGPB!$A$31,2)</f>
        <v>76.599999999999994</v>
      </c>
    </row>
    <row r="33" spans="4:162" x14ac:dyDescent="0.2">
      <c r="H33" s="44">
        <v>13.41</v>
      </c>
      <c r="I33" s="44">
        <v>13.68</v>
      </c>
      <c r="J33" s="44">
        <v>13.98</v>
      </c>
      <c r="K33" s="44">
        <v>14.27</v>
      </c>
      <c r="L33" s="44">
        <v>24.66</v>
      </c>
      <c r="M33" s="44">
        <v>24.91</v>
      </c>
      <c r="N33" s="44">
        <v>25.16</v>
      </c>
      <c r="O33" s="44">
        <v>25.43</v>
      </c>
      <c r="P33" s="44">
        <v>35.130000000000003</v>
      </c>
      <c r="Q33" s="44">
        <v>49.17</v>
      </c>
      <c r="R33" s="44">
        <v>63.23</v>
      </c>
      <c r="S33" s="44">
        <v>73.77</v>
      </c>
      <c r="T33" s="44">
        <v>45.43</v>
      </c>
      <c r="U33" s="44">
        <v>58.29</v>
      </c>
      <c r="V33" s="44">
        <v>70.63</v>
      </c>
      <c r="W33" s="44">
        <v>81.06</v>
      </c>
      <c r="X33" s="44">
        <v>54.08</v>
      </c>
      <c r="Y33" s="44">
        <v>69.400000000000006</v>
      </c>
      <c r="Z33" s="44">
        <v>84.08</v>
      </c>
      <c r="AA33" s="44">
        <v>96.5</v>
      </c>
      <c r="AB33" s="45"/>
      <c r="AC33" s="45"/>
      <c r="AD33" s="45"/>
      <c r="AE33" s="45"/>
      <c r="AG33" s="45">
        <f t="shared" ref="AG33:AV33" si="24">ROUND($AF$3*AG7,2)</f>
        <v>24.09</v>
      </c>
      <c r="AH33" s="45">
        <f t="shared" si="24"/>
        <v>25.12</v>
      </c>
      <c r="AI33" s="45">
        <f t="shared" si="24"/>
        <v>25.37</v>
      </c>
      <c r="AJ33" s="45">
        <f t="shared" si="24"/>
        <v>25.63</v>
      </c>
      <c r="AK33" s="45">
        <f t="shared" si="24"/>
        <v>29.93</v>
      </c>
      <c r="AL33" s="45">
        <f t="shared" si="24"/>
        <v>33.53</v>
      </c>
      <c r="AM33" s="45">
        <f t="shared" si="24"/>
        <v>37.42</v>
      </c>
      <c r="AN33" s="45">
        <f t="shared" si="24"/>
        <v>44.9</v>
      </c>
      <c r="AO33" s="45">
        <f t="shared" si="24"/>
        <v>38.11</v>
      </c>
      <c r="AP33" s="45">
        <f t="shared" si="24"/>
        <v>43.46</v>
      </c>
      <c r="AQ33" s="45">
        <f t="shared" si="24"/>
        <v>61.41</v>
      </c>
      <c r="AR33" s="45">
        <f t="shared" si="24"/>
        <v>79.099999999999994</v>
      </c>
      <c r="AS33" s="45">
        <f t="shared" si="24"/>
        <v>44.32</v>
      </c>
      <c r="AT33" s="45">
        <f t="shared" si="24"/>
        <v>50.53</v>
      </c>
      <c r="AU33" s="45">
        <f t="shared" si="24"/>
        <v>71.41</v>
      </c>
      <c r="AV33" s="45">
        <f t="shared" si="24"/>
        <v>91.98</v>
      </c>
      <c r="BW33" s="45">
        <f t="shared" ref="BW33:CP33" si="25">ROUND($BV$3*BW5,2)</f>
        <v>34.44</v>
      </c>
      <c r="BX33" s="45">
        <f t="shared" si="25"/>
        <v>35.17</v>
      </c>
      <c r="BY33" s="45">
        <f t="shared" si="25"/>
        <v>35.909999999999997</v>
      </c>
      <c r="BZ33" s="45">
        <f t="shared" si="25"/>
        <v>36.64</v>
      </c>
      <c r="CA33" s="45">
        <f t="shared" si="25"/>
        <v>39.799999999999997</v>
      </c>
      <c r="CB33" s="45">
        <f t="shared" si="25"/>
        <v>40.21</v>
      </c>
      <c r="CC33" s="45">
        <f t="shared" si="25"/>
        <v>40.61</v>
      </c>
      <c r="CD33" s="45">
        <f t="shared" si="25"/>
        <v>41.02</v>
      </c>
      <c r="CE33" s="45">
        <f t="shared" si="25"/>
        <v>59.04</v>
      </c>
      <c r="CF33" s="45">
        <f t="shared" si="25"/>
        <v>88.99</v>
      </c>
      <c r="CG33" s="45">
        <f t="shared" si="25"/>
        <v>108.35</v>
      </c>
      <c r="CH33" s="45">
        <f t="shared" si="25"/>
        <v>127.7</v>
      </c>
      <c r="CI33" s="45">
        <f t="shared" si="25"/>
        <v>71.58</v>
      </c>
      <c r="CJ33" s="45">
        <f t="shared" si="25"/>
        <v>92.34</v>
      </c>
      <c r="CK33" s="45">
        <f t="shared" si="25"/>
        <v>107.07</v>
      </c>
      <c r="CL33" s="45">
        <f t="shared" si="25"/>
        <v>121.79</v>
      </c>
      <c r="CM33" s="45">
        <f t="shared" si="25"/>
        <v>85.21</v>
      </c>
      <c r="CN33" s="45">
        <f t="shared" si="25"/>
        <v>109.93</v>
      </c>
      <c r="CO33" s="45">
        <f t="shared" si="25"/>
        <v>127.46</v>
      </c>
      <c r="CP33" s="45">
        <f t="shared" si="25"/>
        <v>144.97999999999999</v>
      </c>
      <c r="CR33" s="43" t="str">
        <f t="shared" si="4"/>
        <v>DIAMANTE 3Até 1</v>
      </c>
      <c r="CS33" s="44" t="s">
        <v>75</v>
      </c>
      <c r="CT33" s="46" t="s">
        <v>42</v>
      </c>
      <c r="CU33" s="81">
        <f>ROUND('Base(2023)'!CQ33+'Base(2023)'!CQ33*FatoresSGPB!$A$31,2)</f>
        <v>30.83</v>
      </c>
      <c r="CW33" s="45">
        <f>ROUND('Base(2023)'!CR33+'Base(2023)'!CR33*FatoresSGPB!$A$31,2)</f>
        <v>31.47</v>
      </c>
      <c r="CX33" s="45">
        <f>ROUND('Base(2023)'!CS33+'Base(2023)'!CS33*FatoresSGPB!$A$31,2)</f>
        <v>32.119999999999997</v>
      </c>
      <c r="CY33" s="45">
        <f>ROUND('Base(2023)'!CT33+'Base(2023)'!CT33*FatoresSGPB!$A$31,2)</f>
        <v>32.76</v>
      </c>
      <c r="CZ33" s="45">
        <f>ROUND('Base(2023)'!CU33+'Base(2023)'!CU33*FatoresSGPB!$A$31,2)</f>
        <v>43.9</v>
      </c>
      <c r="DA33" s="45">
        <f>ROUND('Base(2023)'!CV33+'Base(2023)'!CV33*FatoresSGPB!$A$31,2)</f>
        <v>44.36</v>
      </c>
      <c r="DB33" s="45">
        <f>ROUND('Base(2023)'!CW33+'Base(2023)'!CW33*FatoresSGPB!$A$31,2)</f>
        <v>44.82</v>
      </c>
      <c r="DC33" s="45">
        <f>ROUND('Base(2023)'!CX33+'Base(2023)'!CX33*FatoresSGPB!$A$31,2)</f>
        <v>45.19</v>
      </c>
      <c r="DE33" s="43"/>
      <c r="DI33" s="45">
        <f t="shared" ref="DI33:DK33" si="26">ROUND($DH$3*DI7,2)</f>
        <v>18.829999999999998</v>
      </c>
      <c r="DJ33" s="45">
        <f t="shared" si="26"/>
        <v>19.22</v>
      </c>
      <c r="DK33" s="45">
        <f t="shared" si="26"/>
        <v>19.63</v>
      </c>
      <c r="DM33" s="43" t="str">
        <f t="shared" si="6"/>
        <v>PRATAColeta no mesmo dia4210-291 a 100</v>
      </c>
      <c r="DN33" s="43" t="s">
        <v>48</v>
      </c>
      <c r="DO33" s="70" t="s">
        <v>71</v>
      </c>
      <c r="DP33" s="69" t="s">
        <v>72</v>
      </c>
      <c r="DQ33" s="61" t="s">
        <v>105</v>
      </c>
      <c r="DR33" s="25" t="s">
        <v>106</v>
      </c>
      <c r="DX33" s="60"/>
      <c r="DY33" s="44"/>
      <c r="DZ33" s="44"/>
      <c r="EA33" s="45"/>
      <c r="EB33" s="45"/>
      <c r="EC33" s="45"/>
      <c r="ED33" s="45"/>
      <c r="EE33" s="45"/>
      <c r="EF33" s="45"/>
      <c r="EG33" s="45"/>
      <c r="EH33" s="45"/>
      <c r="EI33" s="45"/>
      <c r="EJ33" s="45"/>
      <c r="EK33" s="45"/>
      <c r="EL33" s="45"/>
      <c r="EM33" s="45"/>
      <c r="EN33" s="45"/>
      <c r="EO33" s="45"/>
      <c r="EP33" s="45"/>
      <c r="ER33" s="43" t="str">
        <f t="shared" si="8"/>
        <v>OURO3.001 a 4.000</v>
      </c>
      <c r="ES33" s="44" t="s">
        <v>54</v>
      </c>
      <c r="ET33" s="44" t="s">
        <v>68</v>
      </c>
      <c r="EU33" s="45">
        <f>ROUND('Base(2023)'!EO33+'Base(2023)'!EO33*FatoresSGPB!$A$31,2)</f>
        <v>23.08</v>
      </c>
      <c r="EV33" s="45">
        <f>ROUND('Base(2023)'!EP33+'Base(2023)'!EP33*FatoresSGPB!$A$31,2)</f>
        <v>24.06</v>
      </c>
      <c r="EW33" s="45">
        <f>ROUND('Base(2023)'!EQ33+'Base(2023)'!EQ33*FatoresSGPB!$A$31,2)</f>
        <v>24.31</v>
      </c>
      <c r="EX33" s="45">
        <f>ROUND('Base(2023)'!ER33+'Base(2023)'!ER33*FatoresSGPB!$A$31,2)</f>
        <v>24.55</v>
      </c>
      <c r="EY33" s="45">
        <f>ROUND('Base(2023)'!ES33+'Base(2023)'!ES33*FatoresSGPB!$A$31,2)</f>
        <v>28.79</v>
      </c>
      <c r="EZ33" s="45">
        <f>ROUND('Base(2023)'!ET33+'Base(2023)'!ET33*FatoresSGPB!$A$31,2)</f>
        <v>31.67</v>
      </c>
      <c r="FA33" s="45">
        <f>ROUND('Base(2023)'!EU33+'Base(2023)'!EU33*FatoresSGPB!$A$31,2)</f>
        <v>35.32</v>
      </c>
      <c r="FB33" s="45">
        <f>ROUND('Base(2023)'!EV33+'Base(2023)'!EV33*FatoresSGPB!$A$31,2)</f>
        <v>42.46</v>
      </c>
      <c r="FC33" s="45">
        <f>ROUND('Base(2023)'!EW33+'Base(2023)'!EW33*FatoresSGPB!$A$31,2)</f>
        <v>43.23</v>
      </c>
      <c r="FD33" s="45">
        <f>ROUND('Base(2023)'!EX33+'Base(2023)'!EX33*FatoresSGPB!$A$31,2)</f>
        <v>48.06</v>
      </c>
      <c r="FE33" s="45">
        <f>ROUND('Base(2023)'!EY33+'Base(2023)'!EY33*FatoresSGPB!$A$31,2)</f>
        <v>67.41</v>
      </c>
      <c r="FF33" s="45">
        <f>ROUND('Base(2023)'!EZ33+'Base(2023)'!EZ33*FatoresSGPB!$A$31,2)</f>
        <v>86.92</v>
      </c>
    </row>
    <row r="34" spans="4:162" x14ac:dyDescent="0.2">
      <c r="H34" s="44">
        <v>16.829999999999998</v>
      </c>
      <c r="I34" s="44">
        <v>17.190000000000001</v>
      </c>
      <c r="J34" s="44">
        <v>17.57</v>
      </c>
      <c r="K34" s="44">
        <v>17.91</v>
      </c>
      <c r="L34" s="44">
        <v>27.2</v>
      </c>
      <c r="M34" s="44">
        <v>27.48</v>
      </c>
      <c r="N34" s="44">
        <v>27.77</v>
      </c>
      <c r="O34" s="44">
        <v>28.05</v>
      </c>
      <c r="P34" s="44">
        <v>42.34</v>
      </c>
      <c r="Q34" s="44">
        <v>59.31</v>
      </c>
      <c r="R34" s="44">
        <v>76.25</v>
      </c>
      <c r="S34" s="44">
        <v>88.94</v>
      </c>
      <c r="T34" s="44">
        <v>56.81</v>
      </c>
      <c r="U34" s="44">
        <v>72.099999999999994</v>
      </c>
      <c r="V34" s="44">
        <v>86.87</v>
      </c>
      <c r="W34" s="44">
        <v>99.13</v>
      </c>
      <c r="X34" s="44">
        <v>67.63</v>
      </c>
      <c r="Y34" s="44">
        <v>85.84</v>
      </c>
      <c r="Z34" s="44">
        <v>103.41</v>
      </c>
      <c r="AA34" s="44">
        <v>118.01</v>
      </c>
      <c r="AB34" s="45"/>
      <c r="AC34" s="45"/>
      <c r="AD34" s="45"/>
      <c r="AE34" s="45"/>
      <c r="AG34" s="45">
        <f t="shared" ref="AG34:AV34" si="27">ROUND($AF$3*AG8,2)</f>
        <v>25.77</v>
      </c>
      <c r="AH34" s="45">
        <f t="shared" si="27"/>
        <v>26.85</v>
      </c>
      <c r="AI34" s="45">
        <f t="shared" si="27"/>
        <v>27.13</v>
      </c>
      <c r="AJ34" s="45">
        <f t="shared" si="27"/>
        <v>27.4</v>
      </c>
      <c r="AK34" s="45">
        <f t="shared" si="27"/>
        <v>32</v>
      </c>
      <c r="AL34" s="45">
        <f t="shared" si="27"/>
        <v>35.85</v>
      </c>
      <c r="AM34" s="45">
        <f t="shared" si="27"/>
        <v>40.020000000000003</v>
      </c>
      <c r="AN34" s="45">
        <f t="shared" si="27"/>
        <v>48.02</v>
      </c>
      <c r="AO34" s="45">
        <f t="shared" si="27"/>
        <v>39.9</v>
      </c>
      <c r="AP34" s="45">
        <f t="shared" si="27"/>
        <v>45.47</v>
      </c>
      <c r="AQ34" s="45">
        <f t="shared" si="27"/>
        <v>63.66</v>
      </c>
      <c r="AR34" s="45">
        <f t="shared" si="27"/>
        <v>81.78</v>
      </c>
      <c r="AS34" s="45">
        <f t="shared" si="27"/>
        <v>46.4</v>
      </c>
      <c r="AT34" s="45">
        <f t="shared" si="27"/>
        <v>52.87</v>
      </c>
      <c r="AU34" s="45">
        <f t="shared" si="27"/>
        <v>74.02</v>
      </c>
      <c r="AV34" s="45">
        <f t="shared" si="27"/>
        <v>95.1</v>
      </c>
      <c r="BW34" s="45">
        <f t="shared" ref="BW34:CP34" si="28">ROUND($BV$3*BW6,2)</f>
        <v>38.1</v>
      </c>
      <c r="BX34" s="45">
        <f t="shared" si="28"/>
        <v>38.92</v>
      </c>
      <c r="BY34" s="45">
        <f t="shared" si="28"/>
        <v>39.72</v>
      </c>
      <c r="BZ34" s="45">
        <f t="shared" si="28"/>
        <v>40.54</v>
      </c>
      <c r="CA34" s="45">
        <f t="shared" si="28"/>
        <v>43.8</v>
      </c>
      <c r="CB34" s="45">
        <f t="shared" si="28"/>
        <v>44.27</v>
      </c>
      <c r="CC34" s="45">
        <f t="shared" si="28"/>
        <v>44.72</v>
      </c>
      <c r="CD34" s="45">
        <f t="shared" si="28"/>
        <v>45.16</v>
      </c>
      <c r="CE34" s="45">
        <f t="shared" si="28"/>
        <v>70.72</v>
      </c>
      <c r="CF34" s="45">
        <f t="shared" si="28"/>
        <v>107.13</v>
      </c>
      <c r="CG34" s="45">
        <f t="shared" si="28"/>
        <v>130.68</v>
      </c>
      <c r="CH34" s="45">
        <f t="shared" si="28"/>
        <v>154.24</v>
      </c>
      <c r="CI34" s="45">
        <f t="shared" si="28"/>
        <v>86.21</v>
      </c>
      <c r="CJ34" s="45">
        <f t="shared" si="28"/>
        <v>116.27</v>
      </c>
      <c r="CK34" s="45">
        <f t="shared" si="28"/>
        <v>136.01</v>
      </c>
      <c r="CL34" s="45">
        <f t="shared" si="28"/>
        <v>155.74</v>
      </c>
      <c r="CM34" s="45">
        <f t="shared" si="28"/>
        <v>102.62</v>
      </c>
      <c r="CN34" s="45">
        <f t="shared" si="28"/>
        <v>138.41</v>
      </c>
      <c r="CO34" s="45">
        <f t="shared" si="28"/>
        <v>161.91</v>
      </c>
      <c r="CP34" s="45">
        <f t="shared" si="28"/>
        <v>185.4</v>
      </c>
      <c r="CR34" s="43" t="str">
        <f t="shared" si="4"/>
        <v>DIAMANTE 31 a 5</v>
      </c>
      <c r="CS34" s="44" t="s">
        <v>75</v>
      </c>
      <c r="CT34" s="46" t="s">
        <v>51</v>
      </c>
      <c r="CU34" s="81">
        <f>ROUND('Base(2023)'!CQ34+'Base(2023)'!CQ34*FatoresSGPB!$A$31,2)</f>
        <v>40.22</v>
      </c>
      <c r="CW34" s="45">
        <f>ROUND('Base(2023)'!CR34+'Base(2023)'!CR34*FatoresSGPB!$A$31,2)</f>
        <v>41.04</v>
      </c>
      <c r="CX34" s="45">
        <f>ROUND('Base(2023)'!CS34+'Base(2023)'!CS34*FatoresSGPB!$A$31,2)</f>
        <v>41.88</v>
      </c>
      <c r="CY34" s="45">
        <f>ROUND('Base(2023)'!CT34+'Base(2023)'!CT34*FatoresSGPB!$A$31,2)</f>
        <v>42.71</v>
      </c>
      <c r="CZ34" s="45">
        <f>ROUND('Base(2023)'!CU34+'Base(2023)'!CU34*FatoresSGPB!$A$31,2)</f>
        <v>56.05</v>
      </c>
      <c r="DA34" s="45">
        <f>ROUND('Base(2023)'!CV34+'Base(2023)'!CV34*FatoresSGPB!$A$31,2)</f>
        <v>56.6</v>
      </c>
      <c r="DB34" s="45">
        <f>ROUND('Base(2023)'!CW34+'Base(2023)'!CW34*FatoresSGPB!$A$31,2)</f>
        <v>57.15</v>
      </c>
      <c r="DC34" s="45">
        <f>ROUND('Base(2023)'!CX34+'Base(2023)'!CX34*FatoresSGPB!$A$31,2)</f>
        <v>57.7</v>
      </c>
      <c r="DE34" s="43"/>
      <c r="DI34" s="45">
        <f t="shared" ref="DI34:DK34" si="29">ROUND($DH$3*DI8,2)</f>
        <v>20.71</v>
      </c>
      <c r="DJ34" s="45">
        <f t="shared" si="29"/>
        <v>21.14</v>
      </c>
      <c r="DK34" s="45">
        <f t="shared" si="29"/>
        <v>21.58</v>
      </c>
      <c r="DM34" s="43" t="str">
        <f t="shared" si="6"/>
        <v>PRATAColeta no mesmo dia4210-2Mais de 100</v>
      </c>
      <c r="DN34" s="43" t="s">
        <v>48</v>
      </c>
      <c r="DO34" s="70" t="s">
        <v>71</v>
      </c>
      <c r="DP34" s="69" t="s">
        <v>72</v>
      </c>
      <c r="DQ34" s="59" t="s">
        <v>108</v>
      </c>
      <c r="DR34" s="22" t="s">
        <v>109</v>
      </c>
      <c r="DX34" s="60"/>
      <c r="DY34" s="44"/>
      <c r="DZ34" s="44"/>
      <c r="EA34" s="45"/>
      <c r="EB34" s="45"/>
      <c r="EC34" s="45"/>
      <c r="ED34" s="45"/>
      <c r="EE34" s="45"/>
      <c r="EF34" s="45"/>
      <c r="EG34" s="45"/>
      <c r="EH34" s="45"/>
      <c r="EI34" s="45"/>
      <c r="EJ34" s="45"/>
      <c r="EK34" s="45"/>
      <c r="EL34" s="45"/>
      <c r="EM34" s="45"/>
      <c r="EN34" s="45"/>
      <c r="EO34" s="45"/>
      <c r="EP34" s="45"/>
      <c r="ER34" s="43" t="str">
        <f t="shared" si="8"/>
        <v>OURO4.001 a 5.000</v>
      </c>
      <c r="ES34" s="44" t="s">
        <v>54</v>
      </c>
      <c r="ET34" s="44" t="s">
        <v>70</v>
      </c>
      <c r="EU34" s="45">
        <f>ROUND('Base(2023)'!EO34+'Base(2023)'!EO34*FatoresSGPB!$A$31,2)</f>
        <v>25.22</v>
      </c>
      <c r="EV34" s="45">
        <f>ROUND('Base(2023)'!EP34+'Base(2023)'!EP34*FatoresSGPB!$A$31,2)</f>
        <v>26.28</v>
      </c>
      <c r="EW34" s="45">
        <f>ROUND('Base(2023)'!EQ34+'Base(2023)'!EQ34*FatoresSGPB!$A$31,2)</f>
        <v>26.55</v>
      </c>
      <c r="EX34" s="45">
        <f>ROUND('Base(2023)'!ER34+'Base(2023)'!ER34*FatoresSGPB!$A$31,2)</f>
        <v>26.81</v>
      </c>
      <c r="EY34" s="45">
        <f>ROUND('Base(2023)'!ES34+'Base(2023)'!ES34*FatoresSGPB!$A$31,2)</f>
        <v>31.6</v>
      </c>
      <c r="EZ34" s="45">
        <f>ROUND('Base(2023)'!ET34+'Base(2023)'!ET34*FatoresSGPB!$A$31,2)</f>
        <v>34.04</v>
      </c>
      <c r="FA34" s="45">
        <f>ROUND('Base(2023)'!EU34+'Base(2023)'!EU34*FatoresSGPB!$A$31,2)</f>
        <v>37.950000000000003</v>
      </c>
      <c r="FB34" s="45">
        <f>ROUND('Base(2023)'!EV34+'Base(2023)'!EV34*FatoresSGPB!$A$31,2)</f>
        <v>45.7</v>
      </c>
      <c r="FC34" s="45">
        <f>ROUND('Base(2023)'!EW34+'Base(2023)'!EW34*FatoresSGPB!$A$31,2)</f>
        <v>47.13</v>
      </c>
      <c r="FD34" s="45">
        <f>ROUND('Base(2023)'!EX34+'Base(2023)'!EX34*FatoresSGPB!$A$31,2)</f>
        <v>50.93</v>
      </c>
      <c r="FE34" s="45">
        <f>ROUND('Base(2023)'!EY34+'Base(2023)'!EY34*FatoresSGPB!$A$31,2)</f>
        <v>70.2</v>
      </c>
      <c r="FF34" s="45">
        <f>ROUND('Base(2023)'!EZ34+'Base(2023)'!EZ34*FatoresSGPB!$A$31,2)</f>
        <v>90.39</v>
      </c>
    </row>
    <row r="35" spans="4:162" x14ac:dyDescent="0.2">
      <c r="H35" s="44">
        <v>18.78</v>
      </c>
      <c r="I35" s="44">
        <v>19.18</v>
      </c>
      <c r="J35" s="44">
        <v>19.59</v>
      </c>
      <c r="K35" s="44">
        <v>19.98</v>
      </c>
      <c r="L35" s="44">
        <v>29.73</v>
      </c>
      <c r="M35" s="44">
        <v>30.03</v>
      </c>
      <c r="N35" s="44">
        <v>30.35</v>
      </c>
      <c r="O35" s="44">
        <v>30.64</v>
      </c>
      <c r="P35" s="44">
        <v>49.43</v>
      </c>
      <c r="Q35" s="44">
        <v>66.75</v>
      </c>
      <c r="R35" s="44">
        <v>93.95</v>
      </c>
      <c r="S35" s="44">
        <v>113.71</v>
      </c>
      <c r="T35" s="44">
        <v>68.08</v>
      </c>
      <c r="U35" s="44">
        <v>83.67</v>
      </c>
      <c r="V35" s="44">
        <v>107.03</v>
      </c>
      <c r="W35" s="44">
        <v>125.24</v>
      </c>
      <c r="X35" s="44">
        <v>81.040000000000006</v>
      </c>
      <c r="Y35" s="44">
        <v>99.6</v>
      </c>
      <c r="Z35" s="44">
        <v>127.42</v>
      </c>
      <c r="AA35" s="44">
        <v>149.1</v>
      </c>
      <c r="AB35" s="45"/>
      <c r="AC35" s="45"/>
      <c r="AD35" s="45"/>
      <c r="AE35" s="45"/>
      <c r="AG35" s="45">
        <f t="shared" ref="AG35:AV35" si="30">ROUND($AF$3*AG9,2)</f>
        <v>27.17</v>
      </c>
      <c r="AH35" s="45">
        <f t="shared" si="30"/>
        <v>28.32</v>
      </c>
      <c r="AI35" s="45">
        <f t="shared" si="30"/>
        <v>28.61</v>
      </c>
      <c r="AJ35" s="45">
        <f t="shared" si="30"/>
        <v>28.92</v>
      </c>
      <c r="AK35" s="45">
        <f t="shared" si="30"/>
        <v>35.450000000000003</v>
      </c>
      <c r="AL35" s="45">
        <f t="shared" si="30"/>
        <v>40.770000000000003</v>
      </c>
      <c r="AM35" s="45">
        <f t="shared" si="30"/>
        <v>46.53</v>
      </c>
      <c r="AN35" s="45">
        <f t="shared" si="30"/>
        <v>57.6</v>
      </c>
      <c r="AO35" s="45">
        <f t="shared" si="30"/>
        <v>46.24</v>
      </c>
      <c r="AP35" s="45">
        <f t="shared" si="30"/>
        <v>53.06</v>
      </c>
      <c r="AQ35" s="45">
        <f t="shared" si="30"/>
        <v>72.64</v>
      </c>
      <c r="AR35" s="45">
        <f t="shared" si="30"/>
        <v>93.41</v>
      </c>
      <c r="AS35" s="45">
        <f t="shared" si="30"/>
        <v>53.76</v>
      </c>
      <c r="AT35" s="45">
        <f t="shared" si="30"/>
        <v>61.71</v>
      </c>
      <c r="AU35" s="45">
        <f t="shared" si="30"/>
        <v>84.46</v>
      </c>
      <c r="AV35" s="45">
        <f t="shared" si="30"/>
        <v>108.61</v>
      </c>
      <c r="BW35" s="45">
        <f t="shared" ref="BW35:CP35" si="31">ROUND($BV$3*BW7,2)</f>
        <v>41.99</v>
      </c>
      <c r="BX35" s="45">
        <f t="shared" si="31"/>
        <v>42.89</v>
      </c>
      <c r="BY35" s="45">
        <f t="shared" si="31"/>
        <v>43.78</v>
      </c>
      <c r="BZ35" s="45">
        <f t="shared" si="31"/>
        <v>44.67</v>
      </c>
      <c r="CA35" s="45">
        <f t="shared" si="31"/>
        <v>48.18</v>
      </c>
      <c r="CB35" s="45">
        <f t="shared" si="31"/>
        <v>48.67</v>
      </c>
      <c r="CC35" s="45">
        <f t="shared" si="31"/>
        <v>49.17</v>
      </c>
      <c r="CD35" s="45">
        <f t="shared" si="31"/>
        <v>49.66</v>
      </c>
      <c r="CE35" s="45">
        <f t="shared" si="31"/>
        <v>83.14</v>
      </c>
      <c r="CF35" s="45">
        <f t="shared" si="31"/>
        <v>125.15</v>
      </c>
      <c r="CG35" s="45">
        <f t="shared" si="31"/>
        <v>152.72</v>
      </c>
      <c r="CH35" s="45">
        <f t="shared" si="31"/>
        <v>180.29</v>
      </c>
      <c r="CI35" s="45">
        <f t="shared" si="31"/>
        <v>101.14</v>
      </c>
      <c r="CJ35" s="45">
        <f t="shared" si="31"/>
        <v>139.59</v>
      </c>
      <c r="CK35" s="45">
        <f t="shared" si="31"/>
        <v>164.74</v>
      </c>
      <c r="CL35" s="45">
        <f t="shared" si="31"/>
        <v>189.9</v>
      </c>
      <c r="CM35" s="45">
        <f t="shared" si="31"/>
        <v>120.4</v>
      </c>
      <c r="CN35" s="45">
        <f t="shared" si="31"/>
        <v>166.17</v>
      </c>
      <c r="CO35" s="45">
        <f t="shared" si="31"/>
        <v>196.11</v>
      </c>
      <c r="CP35" s="45">
        <f t="shared" si="31"/>
        <v>226.07</v>
      </c>
      <c r="CR35" s="43" t="str">
        <f t="shared" si="4"/>
        <v>DIAMANTE 35 a 10</v>
      </c>
      <c r="CS35" s="44" t="s">
        <v>75</v>
      </c>
      <c r="CT35" s="46" t="s">
        <v>56</v>
      </c>
      <c r="CU35" s="81">
        <f>ROUND('Base(2023)'!CQ35+'Base(2023)'!CQ35*FatoresSGPB!$A$31,2)</f>
        <v>59.63</v>
      </c>
      <c r="CW35" s="45">
        <f>ROUND('Base(2023)'!CR35+'Base(2023)'!CR35*FatoresSGPB!$A$31,2)</f>
        <v>60.92</v>
      </c>
      <c r="CX35" s="45">
        <f>ROUND('Base(2023)'!CS35+'Base(2023)'!CS35*FatoresSGPB!$A$31,2)</f>
        <v>62.21</v>
      </c>
      <c r="CY35" s="45">
        <f>ROUND('Base(2023)'!CT35+'Base(2023)'!CT35*FatoresSGPB!$A$31,2)</f>
        <v>63.41</v>
      </c>
      <c r="CZ35" s="45">
        <f>ROUND('Base(2023)'!CU35+'Base(2023)'!CU35*FatoresSGPB!$A$31,2)</f>
        <v>76.2</v>
      </c>
      <c r="DA35" s="45">
        <f>ROUND('Base(2023)'!CV35+'Base(2023)'!CV35*FatoresSGPB!$A$31,2)</f>
        <v>76.930000000000007</v>
      </c>
      <c r="DB35" s="45">
        <f>ROUND('Base(2023)'!CW35+'Base(2023)'!CW35*FatoresSGPB!$A$31,2)</f>
        <v>77.760000000000005</v>
      </c>
      <c r="DC35" s="45">
        <f>ROUND('Base(2023)'!CX35+'Base(2023)'!CX35*FatoresSGPB!$A$31,2)</f>
        <v>78.5</v>
      </c>
      <c r="DE35" s="43"/>
      <c r="DI35" s="45">
        <f t="shared" ref="DI35:DK35" si="32">ROUND($DH$3*DI9,2)</f>
        <v>22.81</v>
      </c>
      <c r="DJ35" s="45">
        <f t="shared" si="32"/>
        <v>23.28</v>
      </c>
      <c r="DK35" s="45">
        <f t="shared" si="32"/>
        <v>23.77</v>
      </c>
      <c r="DM35" s="43" t="str">
        <f t="shared" si="6"/>
        <v>PRATAColeta no mesmo dia7790-9Unitizador</v>
      </c>
      <c r="DN35" s="43" t="s">
        <v>48</v>
      </c>
      <c r="DO35" s="70" t="s">
        <v>71</v>
      </c>
      <c r="DP35" s="22" t="s">
        <v>111</v>
      </c>
      <c r="DQ35" s="61" t="s">
        <v>112</v>
      </c>
      <c r="DR35" s="25" t="s">
        <v>113</v>
      </c>
      <c r="DX35" s="60"/>
      <c r="DY35" s="44"/>
      <c r="DZ35" s="44"/>
      <c r="EA35" s="45"/>
      <c r="EB35" s="45"/>
      <c r="EC35" s="45"/>
      <c r="ED35" s="45"/>
      <c r="EE35" s="45"/>
      <c r="EF35" s="45"/>
      <c r="EG35" s="45"/>
      <c r="EH35" s="45"/>
      <c r="EI35" s="45"/>
      <c r="EJ35" s="45"/>
      <c r="EK35" s="45"/>
      <c r="EL35" s="45"/>
      <c r="EM35" s="45"/>
      <c r="EN35" s="45"/>
      <c r="EO35" s="45"/>
      <c r="EP35" s="45"/>
      <c r="ER35" s="43" t="str">
        <f t="shared" si="8"/>
        <v>OURO5.001 a 6.000</v>
      </c>
      <c r="ES35" s="44" t="s">
        <v>54</v>
      </c>
      <c r="ET35" s="44" t="s">
        <v>76</v>
      </c>
      <c r="EU35" s="45">
        <f>ROUND('Base(2023)'!EO35+'Base(2023)'!EO35*FatoresSGPB!$A$31,2)</f>
        <v>26.14</v>
      </c>
      <c r="EV35" s="45">
        <f>ROUND('Base(2023)'!EP35+'Base(2023)'!EP35*FatoresSGPB!$A$31,2)</f>
        <v>27.25</v>
      </c>
      <c r="EW35" s="45">
        <f>ROUND('Base(2023)'!EQ35+'Base(2023)'!EQ35*FatoresSGPB!$A$31,2)</f>
        <v>27.54</v>
      </c>
      <c r="EX35" s="45">
        <f>ROUND('Base(2023)'!ER35+'Base(2023)'!ER35*FatoresSGPB!$A$31,2)</f>
        <v>27.82</v>
      </c>
      <c r="EY35" s="45">
        <f>ROUND('Base(2023)'!ES35+'Base(2023)'!ES35*FatoresSGPB!$A$31,2)</f>
        <v>34.28</v>
      </c>
      <c r="EZ35" s="45">
        <f>ROUND('Base(2023)'!ET35+'Base(2023)'!ET35*FatoresSGPB!$A$31,2)</f>
        <v>38.549999999999997</v>
      </c>
      <c r="FA35" s="45">
        <f>ROUND('Base(2023)'!EU35+'Base(2023)'!EU35*FatoresSGPB!$A$31,2)</f>
        <v>43.95</v>
      </c>
      <c r="FB35" s="45">
        <f>ROUND('Base(2023)'!EV35+'Base(2023)'!EV35*FatoresSGPB!$A$31,2)</f>
        <v>54.53</v>
      </c>
      <c r="FC35" s="45">
        <f>ROUND('Base(2023)'!EW35+'Base(2023)'!EW35*FatoresSGPB!$A$31,2)</f>
        <v>52.87</v>
      </c>
      <c r="FD35" s="45">
        <f>ROUND('Base(2023)'!EX35+'Base(2023)'!EX35*FatoresSGPB!$A$31,2)</f>
        <v>58.83</v>
      </c>
      <c r="FE35" s="45">
        <f>ROUND('Base(2023)'!EY35+'Base(2023)'!EY35*FatoresSGPB!$A$31,2)</f>
        <v>79.790000000000006</v>
      </c>
      <c r="FF35" s="45">
        <f>ROUND('Base(2023)'!EZ35+'Base(2023)'!EZ35*FatoresSGPB!$A$31,2)</f>
        <v>102.74</v>
      </c>
    </row>
    <row r="36" spans="4:162" x14ac:dyDescent="0.2">
      <c r="H36" s="44">
        <v>20.3</v>
      </c>
      <c r="I36" s="44">
        <v>20.73</v>
      </c>
      <c r="J36" s="44">
        <v>21.16</v>
      </c>
      <c r="K36" s="44">
        <v>21.58</v>
      </c>
      <c r="L36" s="44">
        <v>32.74</v>
      </c>
      <c r="M36" s="44">
        <v>33.06</v>
      </c>
      <c r="N36" s="44">
        <v>33.4</v>
      </c>
      <c r="O36" s="44">
        <v>33.75</v>
      </c>
      <c r="P36" s="44">
        <v>56.68</v>
      </c>
      <c r="Q36" s="44">
        <v>76.53</v>
      </c>
      <c r="R36" s="44">
        <v>107.7</v>
      </c>
      <c r="S36" s="44">
        <v>130.37</v>
      </c>
      <c r="T36" s="44">
        <v>74.16</v>
      </c>
      <c r="U36" s="44">
        <v>91.88</v>
      </c>
      <c r="V36" s="44">
        <v>118.61</v>
      </c>
      <c r="W36" s="44">
        <v>139.24</v>
      </c>
      <c r="X36" s="44">
        <v>88.28</v>
      </c>
      <c r="Y36" s="44">
        <v>109.38</v>
      </c>
      <c r="Z36" s="44">
        <v>141.19999999999999</v>
      </c>
      <c r="AA36" s="44">
        <v>165.76</v>
      </c>
      <c r="AB36" s="45"/>
      <c r="AC36" s="45"/>
      <c r="AD36" s="45"/>
      <c r="AE36" s="45"/>
      <c r="AG36" s="45">
        <f t="shared" ref="AG36:AV36" si="33">ROUND($AF$3*AG10,2)</f>
        <v>28.71</v>
      </c>
      <c r="AH36" s="45">
        <f t="shared" si="33"/>
        <v>29.92</v>
      </c>
      <c r="AI36" s="45">
        <f t="shared" si="33"/>
        <v>30.24</v>
      </c>
      <c r="AJ36" s="45">
        <f t="shared" si="33"/>
        <v>30.54</v>
      </c>
      <c r="AK36" s="45">
        <f t="shared" si="33"/>
        <v>39.14</v>
      </c>
      <c r="AL36" s="45">
        <f t="shared" si="33"/>
        <v>45.03</v>
      </c>
      <c r="AM36" s="45">
        <f t="shared" si="33"/>
        <v>51.38</v>
      </c>
      <c r="AN36" s="45">
        <f t="shared" si="33"/>
        <v>63.61</v>
      </c>
      <c r="AO36" s="45">
        <f t="shared" si="33"/>
        <v>49.41</v>
      </c>
      <c r="AP36" s="45">
        <f t="shared" si="33"/>
        <v>56.72</v>
      </c>
      <c r="AQ36" s="45">
        <f t="shared" si="33"/>
        <v>76.790000000000006</v>
      </c>
      <c r="AR36" s="45">
        <f t="shared" si="33"/>
        <v>98.56</v>
      </c>
      <c r="AS36" s="45">
        <f t="shared" si="33"/>
        <v>57.46</v>
      </c>
      <c r="AT36" s="45">
        <f t="shared" si="33"/>
        <v>65.94</v>
      </c>
      <c r="AU36" s="45">
        <f t="shared" si="33"/>
        <v>89.29</v>
      </c>
      <c r="AV36" s="45">
        <f t="shared" si="33"/>
        <v>114.61</v>
      </c>
      <c r="BW36" s="45">
        <f t="shared" ref="BW36:CP36" si="34">ROUND($BV$3*BW8,2)</f>
        <v>45.66</v>
      </c>
      <c r="BX36" s="45">
        <f t="shared" si="34"/>
        <v>46.63</v>
      </c>
      <c r="BY36" s="45">
        <f t="shared" si="34"/>
        <v>47.6</v>
      </c>
      <c r="BZ36" s="45">
        <f t="shared" si="34"/>
        <v>48.58</v>
      </c>
      <c r="CA36" s="45">
        <f t="shared" si="34"/>
        <v>52.9</v>
      </c>
      <c r="CB36" s="45">
        <f t="shared" si="34"/>
        <v>53.45</v>
      </c>
      <c r="CC36" s="45">
        <f t="shared" si="34"/>
        <v>53.99</v>
      </c>
      <c r="CD36" s="45">
        <f t="shared" si="34"/>
        <v>54.54</v>
      </c>
      <c r="CE36" s="45">
        <f t="shared" si="34"/>
        <v>94.95</v>
      </c>
      <c r="CF36" s="45">
        <f t="shared" si="34"/>
        <v>143.04</v>
      </c>
      <c r="CG36" s="45">
        <f t="shared" si="34"/>
        <v>174.94</v>
      </c>
      <c r="CH36" s="45">
        <f t="shared" si="34"/>
        <v>206.83</v>
      </c>
      <c r="CI36" s="45">
        <f t="shared" si="34"/>
        <v>116.16</v>
      </c>
      <c r="CJ36" s="45">
        <f t="shared" si="34"/>
        <v>162.9</v>
      </c>
      <c r="CK36" s="45">
        <f t="shared" si="34"/>
        <v>193.37</v>
      </c>
      <c r="CL36" s="45">
        <f t="shared" si="34"/>
        <v>223.85</v>
      </c>
      <c r="CM36" s="45">
        <f t="shared" si="34"/>
        <v>138.29</v>
      </c>
      <c r="CN36" s="45">
        <f t="shared" si="34"/>
        <v>193.93</v>
      </c>
      <c r="CO36" s="45">
        <f t="shared" si="34"/>
        <v>230.2</v>
      </c>
      <c r="CP36" s="45">
        <f t="shared" si="34"/>
        <v>266.48</v>
      </c>
      <c r="CR36" s="43" t="str">
        <f t="shared" si="4"/>
        <v>DIAMANTE 3Kg Adicional</v>
      </c>
      <c r="CS36" s="44" t="s">
        <v>75</v>
      </c>
      <c r="CT36" s="46" t="s">
        <v>63</v>
      </c>
      <c r="CU36" s="81">
        <f>ROUND('Base(2023)'!CQ36+'Base(2023)'!CQ36*FatoresSGPB!$A$31,2)</f>
        <v>5.8</v>
      </c>
      <c r="CW36" s="45">
        <f>ROUND('Base(2023)'!CR36+'Base(2023)'!CR36*FatoresSGPB!$A$31,2)</f>
        <v>5.98</v>
      </c>
      <c r="CX36" s="45">
        <f>ROUND('Base(2023)'!CS36+'Base(2023)'!CS36*FatoresSGPB!$A$31,2)</f>
        <v>6.07</v>
      </c>
      <c r="CY36" s="45">
        <f>ROUND('Base(2023)'!CT36+'Base(2023)'!CT36*FatoresSGPB!$A$31,2)</f>
        <v>6.16</v>
      </c>
      <c r="CZ36" s="45">
        <f>ROUND('Base(2023)'!CU36+'Base(2023)'!CU36*FatoresSGPB!$A$31,2)</f>
        <v>7.73</v>
      </c>
      <c r="DA36" s="45">
        <f>ROUND('Base(2023)'!CV36+'Base(2023)'!CV36*FatoresSGPB!$A$31,2)</f>
        <v>7.83</v>
      </c>
      <c r="DB36" s="45">
        <f>ROUND('Base(2023)'!CW36+'Base(2023)'!CW36*FatoresSGPB!$A$31,2)</f>
        <v>7.91</v>
      </c>
      <c r="DC36" s="45">
        <f>ROUND('Base(2023)'!CX36+'Base(2023)'!CX36*FatoresSGPB!$A$31,2)</f>
        <v>7.91</v>
      </c>
      <c r="DE36" s="43"/>
      <c r="DI36" s="45">
        <f t="shared" ref="DI36:DK36" si="35">ROUND($DH$3*DI10,2)</f>
        <v>26.57</v>
      </c>
      <c r="DJ36" s="45">
        <f t="shared" si="35"/>
        <v>27.12</v>
      </c>
      <c r="DK36" s="45">
        <f t="shared" si="35"/>
        <v>27.69</v>
      </c>
      <c r="DM36" s="43" t="str">
        <f t="shared" si="6"/>
        <v>ServiçoCódigoQtde de objetos</v>
      </c>
      <c r="DO36" s="28" t="s">
        <v>34</v>
      </c>
      <c r="DP36" s="28" t="s">
        <v>35</v>
      </c>
      <c r="DQ36" s="29" t="s">
        <v>36</v>
      </c>
      <c r="DR36" s="30" t="s">
        <v>37</v>
      </c>
      <c r="DX36" s="60"/>
      <c r="DY36" s="44"/>
      <c r="DZ36" s="44"/>
      <c r="EA36" s="45"/>
      <c r="EB36" s="45"/>
      <c r="EC36" s="45"/>
      <c r="ED36" s="45"/>
      <c r="EE36" s="45"/>
      <c r="EF36" s="45"/>
      <c r="EG36" s="45"/>
      <c r="EH36" s="45"/>
      <c r="EI36" s="45"/>
      <c r="EJ36" s="45"/>
      <c r="EK36" s="45"/>
      <c r="EL36" s="45"/>
      <c r="EM36" s="45"/>
      <c r="EN36" s="45"/>
      <c r="EO36" s="45"/>
      <c r="EP36" s="45"/>
      <c r="ER36" s="43" t="str">
        <f t="shared" si="8"/>
        <v>OURO6.001 a 7.000</v>
      </c>
      <c r="ES36" s="44" t="s">
        <v>54</v>
      </c>
      <c r="ET36" s="44" t="s">
        <v>82</v>
      </c>
      <c r="EU36" s="45">
        <f>ROUND('Base(2023)'!EO36+'Base(2023)'!EO36*FatoresSGPB!$A$31,2)</f>
        <v>26.66</v>
      </c>
      <c r="EV36" s="45">
        <f>ROUND('Base(2023)'!EP36+'Base(2023)'!EP36*FatoresSGPB!$A$31,2)</f>
        <v>27.79</v>
      </c>
      <c r="EW36" s="45">
        <f>ROUND('Base(2023)'!EQ36+'Base(2023)'!EQ36*FatoresSGPB!$A$31,2)</f>
        <v>28.08</v>
      </c>
      <c r="EX36" s="45">
        <f>ROUND('Base(2023)'!ER36+'Base(2023)'!ER36*FatoresSGPB!$A$31,2)</f>
        <v>28.36</v>
      </c>
      <c r="EY36" s="45">
        <f>ROUND('Base(2023)'!ES36+'Base(2023)'!ES36*FatoresSGPB!$A$31,2)</f>
        <v>36.25</v>
      </c>
      <c r="EZ36" s="45">
        <f>ROUND('Base(2023)'!ET36+'Base(2023)'!ET36*FatoresSGPB!$A$31,2)</f>
        <v>42.2</v>
      </c>
      <c r="FA36" s="45">
        <f>ROUND('Base(2023)'!EU36+'Base(2023)'!EU36*FatoresSGPB!$A$31,2)</f>
        <v>48.18</v>
      </c>
      <c r="FB36" s="45">
        <f>ROUND('Base(2023)'!EV36+'Base(2023)'!EV36*FatoresSGPB!$A$31,2)</f>
        <v>59.58</v>
      </c>
      <c r="FC36" s="45">
        <f>ROUND('Base(2023)'!EW36+'Base(2023)'!EW36*FatoresSGPB!$A$31,2)</f>
        <v>52.73</v>
      </c>
      <c r="FD36" s="45">
        <f>ROUND('Base(2023)'!EX36+'Base(2023)'!EX36*FatoresSGPB!$A$31,2)</f>
        <v>61.54</v>
      </c>
      <c r="FE36" s="45">
        <f>ROUND('Base(2023)'!EY36+'Base(2023)'!EY36*FatoresSGPB!$A$31,2)</f>
        <v>83.72</v>
      </c>
      <c r="FF36" s="45">
        <f>ROUND('Base(2023)'!EZ36+'Base(2023)'!EZ36*FatoresSGPB!$A$31,2)</f>
        <v>107.38</v>
      </c>
    </row>
    <row r="37" spans="4:162" x14ac:dyDescent="0.2">
      <c r="H37" s="44">
        <v>21.93</v>
      </c>
      <c r="I37" s="44">
        <v>22.4</v>
      </c>
      <c r="J37" s="44">
        <v>22.86</v>
      </c>
      <c r="K37" s="44">
        <v>23.32</v>
      </c>
      <c r="L37" s="44">
        <v>35.28</v>
      </c>
      <c r="M37" s="44">
        <v>35.630000000000003</v>
      </c>
      <c r="N37" s="44">
        <v>36.01</v>
      </c>
      <c r="O37" s="44">
        <v>36.36</v>
      </c>
      <c r="P37" s="44">
        <v>62.56</v>
      </c>
      <c r="Q37" s="44">
        <v>84.46</v>
      </c>
      <c r="R37" s="44">
        <v>118.87</v>
      </c>
      <c r="S37" s="44">
        <v>143.87</v>
      </c>
      <c r="T37" s="44">
        <v>89.69</v>
      </c>
      <c r="U37" s="44">
        <v>109.13</v>
      </c>
      <c r="V37" s="44">
        <v>138.58000000000001</v>
      </c>
      <c r="W37" s="44">
        <v>161.19</v>
      </c>
      <c r="X37" s="44">
        <v>106.78</v>
      </c>
      <c r="Y37" s="44">
        <v>129.91999999999999</v>
      </c>
      <c r="Z37" s="44">
        <v>164.98</v>
      </c>
      <c r="AA37" s="44">
        <v>191.9</v>
      </c>
      <c r="AB37" s="45"/>
      <c r="AC37" s="45"/>
      <c r="AD37" s="45"/>
      <c r="AE37" s="45"/>
      <c r="AG37" s="45">
        <f t="shared" ref="AG37:AV37" si="36">ROUND($AF$3*AG11,2)</f>
        <v>30.16</v>
      </c>
      <c r="AH37" s="45">
        <f t="shared" si="36"/>
        <v>31.45</v>
      </c>
      <c r="AI37" s="45">
        <f t="shared" si="36"/>
        <v>31.77</v>
      </c>
      <c r="AJ37" s="45">
        <f t="shared" si="36"/>
        <v>32.1</v>
      </c>
      <c r="AK37" s="45">
        <f t="shared" si="36"/>
        <v>42.64</v>
      </c>
      <c r="AL37" s="45">
        <f t="shared" si="36"/>
        <v>49.05</v>
      </c>
      <c r="AM37" s="45">
        <f t="shared" si="36"/>
        <v>55.97</v>
      </c>
      <c r="AN37" s="45">
        <f t="shared" si="36"/>
        <v>69.3</v>
      </c>
      <c r="AO37" s="45">
        <f t="shared" si="36"/>
        <v>63.66</v>
      </c>
      <c r="AP37" s="45">
        <f t="shared" si="36"/>
        <v>71.42</v>
      </c>
      <c r="AQ37" s="45">
        <f t="shared" si="36"/>
        <v>92</v>
      </c>
      <c r="AR37" s="45">
        <f t="shared" si="36"/>
        <v>114.71</v>
      </c>
      <c r="AS37" s="45">
        <f t="shared" si="36"/>
        <v>74.03</v>
      </c>
      <c r="AT37" s="45">
        <f t="shared" si="36"/>
        <v>83.05</v>
      </c>
      <c r="AU37" s="45">
        <f t="shared" si="36"/>
        <v>106.98</v>
      </c>
      <c r="AV37" s="45">
        <f t="shared" si="36"/>
        <v>133.38</v>
      </c>
      <c r="BW37" s="45">
        <f t="shared" ref="BW37:CP37" si="37">ROUND($BV$3*BW9,2)</f>
        <v>49.32</v>
      </c>
      <c r="BX37" s="45">
        <f t="shared" si="37"/>
        <v>50.36</v>
      </c>
      <c r="BY37" s="45">
        <f t="shared" si="37"/>
        <v>51.42</v>
      </c>
      <c r="BZ37" s="45">
        <f t="shared" si="37"/>
        <v>52.47</v>
      </c>
      <c r="CA37" s="45">
        <f t="shared" si="37"/>
        <v>57.04</v>
      </c>
      <c r="CB37" s="45">
        <f t="shared" si="37"/>
        <v>57.63</v>
      </c>
      <c r="CC37" s="45">
        <f t="shared" si="37"/>
        <v>58.21</v>
      </c>
      <c r="CD37" s="45">
        <f t="shared" si="37"/>
        <v>58.8</v>
      </c>
      <c r="CE37" s="45">
        <f t="shared" si="37"/>
        <v>107.37</v>
      </c>
      <c r="CF37" s="45">
        <f t="shared" si="37"/>
        <v>160.94</v>
      </c>
      <c r="CG37" s="45">
        <f t="shared" si="37"/>
        <v>196.97</v>
      </c>
      <c r="CH37" s="45">
        <f t="shared" si="37"/>
        <v>233</v>
      </c>
      <c r="CI37" s="45">
        <f t="shared" si="37"/>
        <v>130.88999999999999</v>
      </c>
      <c r="CJ37" s="45">
        <f t="shared" si="37"/>
        <v>186.31</v>
      </c>
      <c r="CK37" s="45">
        <f t="shared" si="37"/>
        <v>221.9</v>
      </c>
      <c r="CL37" s="45">
        <f t="shared" si="37"/>
        <v>257.48</v>
      </c>
      <c r="CM37" s="45">
        <f t="shared" si="37"/>
        <v>155.82</v>
      </c>
      <c r="CN37" s="45">
        <f t="shared" si="37"/>
        <v>221.8</v>
      </c>
      <c r="CO37" s="45">
        <f t="shared" si="37"/>
        <v>264.17</v>
      </c>
      <c r="CP37" s="45">
        <f t="shared" si="37"/>
        <v>306.52999999999997</v>
      </c>
      <c r="CR37" s="43" t="str">
        <f t="shared" si="4"/>
        <v>Peso (Kg)</v>
      </c>
      <c r="CT37" s="46" t="s">
        <v>33</v>
      </c>
      <c r="CU37" s="81" t="e">
        <f>ROUND('Base(2023)'!CQ37+'Base(2023)'!CQ37*FatoresSGPB!$A$31,2)</f>
        <v>#VALUE!</v>
      </c>
      <c r="CW37" s="45" t="e">
        <f>ROUND('Base(2023)'!CR37+'Base(2023)'!CR37*FatoresSGPB!$A$31,2)</f>
        <v>#VALUE!</v>
      </c>
      <c r="CX37" s="45" t="e">
        <f>ROUND('Base(2023)'!CS37+'Base(2023)'!CS37*FatoresSGPB!$A$31,2)</f>
        <v>#VALUE!</v>
      </c>
      <c r="CY37" s="45" t="e">
        <f>ROUND('Base(2023)'!CT37+'Base(2023)'!CT37*FatoresSGPB!$A$31,2)</f>
        <v>#VALUE!</v>
      </c>
      <c r="CZ37" s="45" t="e">
        <f>ROUND('Base(2023)'!CU37+'Base(2023)'!CU37*FatoresSGPB!$A$31,2)</f>
        <v>#VALUE!</v>
      </c>
      <c r="DA37" s="45" t="e">
        <f>ROUND('Base(2023)'!CV37+'Base(2023)'!CV37*FatoresSGPB!$A$31,2)</f>
        <v>#VALUE!</v>
      </c>
      <c r="DB37" s="45" t="e">
        <f>ROUND('Base(2023)'!CW37+'Base(2023)'!CW37*FatoresSGPB!$A$31,2)</f>
        <v>#VALUE!</v>
      </c>
      <c r="DC37" s="45" t="e">
        <f>ROUND('Base(2023)'!CX37+'Base(2023)'!CX37*FatoresSGPB!$A$31,2)</f>
        <v>#VALUE!</v>
      </c>
      <c r="DE37" s="43"/>
      <c r="DI37" s="45">
        <f t="shared" ref="DI37:DK37" si="38">ROUND($DH$3*DI11,2)</f>
        <v>31.6</v>
      </c>
      <c r="DJ37" s="45">
        <f t="shared" si="38"/>
        <v>32.24</v>
      </c>
      <c r="DK37" s="45">
        <f t="shared" si="38"/>
        <v>32.92</v>
      </c>
      <c r="DM37" s="43" t="str">
        <f t="shared" si="6"/>
        <v>OUROColeta Agendada7789-50 a 10</v>
      </c>
      <c r="DN37" s="43" t="s">
        <v>54</v>
      </c>
      <c r="DO37" s="70" t="s">
        <v>43</v>
      </c>
      <c r="DP37" s="68" t="s">
        <v>44</v>
      </c>
      <c r="DQ37" s="59" t="s">
        <v>45</v>
      </c>
      <c r="DR37" s="22">
        <v>12.69</v>
      </c>
      <c r="DX37" s="60"/>
      <c r="DY37" s="44"/>
      <c r="DZ37" s="44"/>
      <c r="EA37" s="45"/>
      <c r="EB37" s="45"/>
      <c r="EC37" s="45"/>
      <c r="ED37" s="45"/>
      <c r="EE37" s="45"/>
      <c r="EF37" s="45"/>
      <c r="EG37" s="45"/>
      <c r="EH37" s="45"/>
      <c r="EI37" s="45"/>
      <c r="EJ37" s="45"/>
      <c r="EK37" s="45"/>
      <c r="EL37" s="45"/>
      <c r="EM37" s="45"/>
      <c r="EN37" s="45"/>
      <c r="EO37" s="45"/>
      <c r="EP37" s="45"/>
      <c r="ER37" s="43" t="str">
        <f t="shared" si="8"/>
        <v>OURO7.001 a 8.000</v>
      </c>
      <c r="ES37" s="44" t="s">
        <v>54</v>
      </c>
      <c r="ET37" s="44" t="s">
        <v>86</v>
      </c>
      <c r="EU37" s="45">
        <f>ROUND('Base(2023)'!EO37+'Base(2023)'!EO37*FatoresSGPB!$A$31,2)</f>
        <v>27.98</v>
      </c>
      <c r="EV37" s="45">
        <f>ROUND('Base(2023)'!EP37+'Base(2023)'!EP37*FatoresSGPB!$A$31,2)</f>
        <v>29.18</v>
      </c>
      <c r="EW37" s="45">
        <f>ROUND('Base(2023)'!EQ37+'Base(2023)'!EQ37*FatoresSGPB!$A$31,2)</f>
        <v>29.47</v>
      </c>
      <c r="EX37" s="45">
        <f>ROUND('Base(2023)'!ER37+'Base(2023)'!ER37*FatoresSGPB!$A$31,2)</f>
        <v>29.78</v>
      </c>
      <c r="EY37" s="45">
        <f>ROUND('Base(2023)'!ES37+'Base(2023)'!ES37*FatoresSGPB!$A$31,2)</f>
        <v>39.44</v>
      </c>
      <c r="EZ37" s="45">
        <f>ROUND('Base(2023)'!ET37+'Base(2023)'!ET37*FatoresSGPB!$A$31,2)</f>
        <v>45.96</v>
      </c>
      <c r="FA37" s="45">
        <f>ROUND('Base(2023)'!EU37+'Base(2023)'!EU37*FatoresSGPB!$A$31,2)</f>
        <v>52.47</v>
      </c>
      <c r="FB37" s="45">
        <f>ROUND('Base(2023)'!EV37+'Base(2023)'!EV37*FatoresSGPB!$A$31,2)</f>
        <v>64.89</v>
      </c>
      <c r="FC37" s="45">
        <f>ROUND('Base(2023)'!EW37+'Base(2023)'!EW37*FatoresSGPB!$A$31,2)</f>
        <v>67.8</v>
      </c>
      <c r="FD37" s="45">
        <f>ROUND('Base(2023)'!EX37+'Base(2023)'!EX37*FatoresSGPB!$A$31,2)</f>
        <v>77.45</v>
      </c>
      <c r="FE37" s="45">
        <f>ROUND('Base(2023)'!EY37+'Base(2023)'!EY37*FatoresSGPB!$A$31,2)</f>
        <v>100.27</v>
      </c>
      <c r="FF37" s="45">
        <f>ROUND('Base(2023)'!EZ37+'Base(2023)'!EZ37*FatoresSGPB!$A$31,2)</f>
        <v>124.94</v>
      </c>
    </row>
    <row r="38" spans="4:162" x14ac:dyDescent="0.2">
      <c r="H38" s="44">
        <v>23.3</v>
      </c>
      <c r="I38" s="44">
        <v>23.79</v>
      </c>
      <c r="J38" s="44">
        <v>24.3</v>
      </c>
      <c r="K38" s="44">
        <v>24.81</v>
      </c>
      <c r="L38" s="44">
        <v>38.1</v>
      </c>
      <c r="M38" s="44">
        <v>38.51</v>
      </c>
      <c r="N38" s="44">
        <v>38.89</v>
      </c>
      <c r="O38" s="44">
        <v>39.29</v>
      </c>
      <c r="P38" s="44">
        <v>68.59</v>
      </c>
      <c r="Q38" s="44">
        <v>92.6</v>
      </c>
      <c r="R38" s="44">
        <v>130.32</v>
      </c>
      <c r="S38" s="44">
        <v>157.74</v>
      </c>
      <c r="T38" s="44">
        <v>94.77</v>
      </c>
      <c r="U38" s="44">
        <v>115.98</v>
      </c>
      <c r="V38" s="44">
        <v>148.21</v>
      </c>
      <c r="W38" s="44">
        <v>172.85</v>
      </c>
      <c r="X38" s="44">
        <v>112.81</v>
      </c>
      <c r="Y38" s="44">
        <v>138.08000000000001</v>
      </c>
      <c r="Z38" s="44">
        <v>176.43</v>
      </c>
      <c r="AA38" s="44">
        <v>205.78</v>
      </c>
      <c r="AB38" s="45"/>
      <c r="AC38" s="45"/>
      <c r="AD38" s="45"/>
      <c r="AE38" s="45"/>
      <c r="AG38" s="45">
        <f t="shared" ref="AG38:AV38" si="39">ROUND($AF$3*AG12,2)</f>
        <v>31.04</v>
      </c>
      <c r="AH38" s="45">
        <f t="shared" si="39"/>
        <v>32.369999999999997</v>
      </c>
      <c r="AI38" s="45">
        <f t="shared" si="39"/>
        <v>32.69</v>
      </c>
      <c r="AJ38" s="45">
        <f t="shared" si="39"/>
        <v>33.020000000000003</v>
      </c>
      <c r="AK38" s="45">
        <f t="shared" si="39"/>
        <v>44.74</v>
      </c>
      <c r="AL38" s="45">
        <f t="shared" si="39"/>
        <v>51.45</v>
      </c>
      <c r="AM38" s="45">
        <f t="shared" si="39"/>
        <v>58.71</v>
      </c>
      <c r="AN38" s="45">
        <f t="shared" si="39"/>
        <v>72.69</v>
      </c>
      <c r="AO38" s="45">
        <f t="shared" si="39"/>
        <v>65.459999999999994</v>
      </c>
      <c r="AP38" s="45">
        <f t="shared" si="39"/>
        <v>73.489999999999995</v>
      </c>
      <c r="AQ38" s="45">
        <f t="shared" si="39"/>
        <v>94.37</v>
      </c>
      <c r="AR38" s="45">
        <f t="shared" si="39"/>
        <v>117.64</v>
      </c>
      <c r="AS38" s="45">
        <f t="shared" si="39"/>
        <v>76.12</v>
      </c>
      <c r="AT38" s="45">
        <f t="shared" si="39"/>
        <v>85.45</v>
      </c>
      <c r="AU38" s="45">
        <f t="shared" si="39"/>
        <v>109.73</v>
      </c>
      <c r="AV38" s="45">
        <f t="shared" si="39"/>
        <v>136.78</v>
      </c>
      <c r="BW38" s="45">
        <f t="shared" ref="BW38:CP38" si="40">ROUND($BV$3*BW10,2)</f>
        <v>52.75</v>
      </c>
      <c r="BX38" s="45">
        <f t="shared" si="40"/>
        <v>53.88</v>
      </c>
      <c r="BY38" s="45">
        <f t="shared" si="40"/>
        <v>55</v>
      </c>
      <c r="BZ38" s="45">
        <f t="shared" si="40"/>
        <v>56.12</v>
      </c>
      <c r="CA38" s="45">
        <f t="shared" si="40"/>
        <v>61.64</v>
      </c>
      <c r="CB38" s="45">
        <f t="shared" si="40"/>
        <v>62.27</v>
      </c>
      <c r="CC38" s="45">
        <f t="shared" si="40"/>
        <v>62.91</v>
      </c>
      <c r="CD38" s="45">
        <f t="shared" si="40"/>
        <v>63.55</v>
      </c>
      <c r="CE38" s="45">
        <f t="shared" si="40"/>
        <v>119.3</v>
      </c>
      <c r="CF38" s="45">
        <f t="shared" si="40"/>
        <v>179.32</v>
      </c>
      <c r="CG38" s="45">
        <f t="shared" si="40"/>
        <v>219.43</v>
      </c>
      <c r="CH38" s="45">
        <f t="shared" si="40"/>
        <v>259.54000000000002</v>
      </c>
      <c r="CI38" s="45">
        <f t="shared" si="40"/>
        <v>145.52000000000001</v>
      </c>
      <c r="CJ38" s="45">
        <f t="shared" si="40"/>
        <v>209.93</v>
      </c>
      <c r="CK38" s="45">
        <f t="shared" si="40"/>
        <v>250.79</v>
      </c>
      <c r="CL38" s="45">
        <f t="shared" si="40"/>
        <v>291.63</v>
      </c>
      <c r="CM38" s="45">
        <f t="shared" si="40"/>
        <v>173.23</v>
      </c>
      <c r="CN38" s="45">
        <f t="shared" si="40"/>
        <v>249.92</v>
      </c>
      <c r="CO38" s="45">
        <f t="shared" si="40"/>
        <v>298.56</v>
      </c>
      <c r="CP38" s="45">
        <f t="shared" si="40"/>
        <v>347.19</v>
      </c>
      <c r="CR38" s="43" t="str">
        <f t="shared" si="4"/>
        <v>DIAMANTE 4Até 1</v>
      </c>
      <c r="CS38" s="44" t="s">
        <v>81</v>
      </c>
      <c r="CT38" s="46" t="s">
        <v>42</v>
      </c>
      <c r="CU38" s="81">
        <f>ROUND('Base(2023)'!CQ38+'Base(2023)'!CQ38*FatoresSGPB!$A$31,2)</f>
        <v>30.83</v>
      </c>
      <c r="CW38" s="45">
        <f>ROUND('Base(2023)'!CR38+'Base(2023)'!CR38*FatoresSGPB!$A$31,2)</f>
        <v>31.47</v>
      </c>
      <c r="CX38" s="45">
        <f>ROUND('Base(2023)'!CS38+'Base(2023)'!CS38*FatoresSGPB!$A$31,2)</f>
        <v>32.119999999999997</v>
      </c>
      <c r="CY38" s="45">
        <f>ROUND('Base(2023)'!CT38+'Base(2023)'!CT38*FatoresSGPB!$A$31,2)</f>
        <v>32.76</v>
      </c>
      <c r="CZ38" s="45">
        <f>ROUND('Base(2023)'!CU38+'Base(2023)'!CU38*FatoresSGPB!$A$31,2)</f>
        <v>43.9</v>
      </c>
      <c r="DA38" s="45">
        <f>ROUND('Base(2023)'!CV38+'Base(2023)'!CV38*FatoresSGPB!$A$31,2)</f>
        <v>44.36</v>
      </c>
      <c r="DB38" s="45">
        <f>ROUND('Base(2023)'!CW38+'Base(2023)'!CW38*FatoresSGPB!$A$31,2)</f>
        <v>44.82</v>
      </c>
      <c r="DC38" s="45">
        <f>ROUND('Base(2023)'!CX38+'Base(2023)'!CX38*FatoresSGPB!$A$31,2)</f>
        <v>45.19</v>
      </c>
      <c r="DE38" s="43"/>
      <c r="DI38" s="45">
        <f t="shared" ref="DI38:DK38" si="41">ROUND($DH$3*DI12,2)</f>
        <v>40.799999999999997</v>
      </c>
      <c r="DJ38" s="45">
        <f t="shared" si="41"/>
        <v>41.64</v>
      </c>
      <c r="DK38" s="45">
        <f t="shared" si="41"/>
        <v>42.52</v>
      </c>
      <c r="DM38" s="43" t="str">
        <f t="shared" si="6"/>
        <v>OUROColeta Agendada7789-5Mais de 10</v>
      </c>
      <c r="DN38" s="43" t="s">
        <v>54</v>
      </c>
      <c r="DO38" s="70" t="s">
        <v>43</v>
      </c>
      <c r="DP38" s="68" t="s">
        <v>44</v>
      </c>
      <c r="DQ38" s="61" t="s">
        <v>52</v>
      </c>
      <c r="DR38" s="22">
        <v>0</v>
      </c>
      <c r="DX38" s="60"/>
      <c r="DY38" s="44"/>
      <c r="DZ38" s="44"/>
      <c r="EA38" s="45"/>
      <c r="EB38" s="45"/>
      <c r="EC38" s="45"/>
      <c r="ED38" s="45"/>
      <c r="EE38" s="45"/>
      <c r="EF38" s="45"/>
      <c r="EG38" s="45"/>
      <c r="EH38" s="45"/>
      <c r="EI38" s="45"/>
      <c r="EJ38" s="45"/>
      <c r="EK38" s="45"/>
      <c r="EL38" s="45"/>
      <c r="EM38" s="45"/>
      <c r="EN38" s="45"/>
      <c r="EO38" s="45"/>
      <c r="EP38" s="45"/>
      <c r="ER38" s="43" t="str">
        <f t="shared" si="8"/>
        <v>OURO8.001 a 9.000</v>
      </c>
      <c r="ES38" s="44" t="s">
        <v>54</v>
      </c>
      <c r="ET38" s="44" t="s">
        <v>91</v>
      </c>
      <c r="EU38" s="45">
        <f>ROUND('Base(2023)'!EO38+'Base(2023)'!EO38*FatoresSGPB!$A$31,2)</f>
        <v>28.92</v>
      </c>
      <c r="EV38" s="45">
        <f>ROUND('Base(2023)'!EP38+'Base(2023)'!EP38*FatoresSGPB!$A$31,2)</f>
        <v>30.15</v>
      </c>
      <c r="EW38" s="45">
        <f>ROUND('Base(2023)'!EQ38+'Base(2023)'!EQ38*FatoresSGPB!$A$31,2)</f>
        <v>30.46</v>
      </c>
      <c r="EX38" s="45">
        <f>ROUND('Base(2023)'!ER38+'Base(2023)'!ER38*FatoresSGPB!$A$31,2)</f>
        <v>30.75</v>
      </c>
      <c r="EY38" s="45">
        <f>ROUND('Base(2023)'!ES38+'Base(2023)'!ES38*FatoresSGPB!$A$31,2)</f>
        <v>41.59</v>
      </c>
      <c r="EZ38" s="45">
        <f>ROUND('Base(2023)'!ET38+'Base(2023)'!ET38*FatoresSGPB!$A$31,2)</f>
        <v>48.26</v>
      </c>
      <c r="FA38" s="45">
        <f>ROUND('Base(2023)'!EU38+'Base(2023)'!EU38*FatoresSGPB!$A$31,2)</f>
        <v>55.08</v>
      </c>
      <c r="FB38" s="45">
        <f>ROUND('Base(2023)'!EV38+'Base(2023)'!EV38*FatoresSGPB!$A$31,2)</f>
        <v>68.14</v>
      </c>
      <c r="FC38" s="45">
        <f>ROUND('Base(2023)'!EW38+'Base(2023)'!EW38*FatoresSGPB!$A$31,2)</f>
        <v>70.27</v>
      </c>
      <c r="FD38" s="45">
        <f>ROUND('Base(2023)'!EX38+'Base(2023)'!EX38*FatoresSGPB!$A$31,2)</f>
        <v>79.89</v>
      </c>
      <c r="FE38" s="45">
        <f>ROUND('Base(2023)'!EY38+'Base(2023)'!EY38*FatoresSGPB!$A$31,2)</f>
        <v>102.94</v>
      </c>
      <c r="FF38" s="45">
        <f>ROUND('Base(2023)'!EZ38+'Base(2023)'!EZ38*FatoresSGPB!$A$31,2)</f>
        <v>128.26</v>
      </c>
    </row>
    <row r="39" spans="4:162" x14ac:dyDescent="0.2">
      <c r="H39" s="44">
        <v>24.78</v>
      </c>
      <c r="I39" s="44">
        <v>25.3</v>
      </c>
      <c r="J39" s="44">
        <v>25.83</v>
      </c>
      <c r="K39" s="44">
        <v>26.35</v>
      </c>
      <c r="L39" s="44">
        <v>40.799999999999997</v>
      </c>
      <c r="M39" s="44">
        <v>41.21</v>
      </c>
      <c r="N39" s="44">
        <v>41.65</v>
      </c>
      <c r="O39" s="44">
        <v>42.07</v>
      </c>
      <c r="P39" s="44">
        <v>75.680000000000007</v>
      </c>
      <c r="Q39" s="44">
        <v>102.17</v>
      </c>
      <c r="R39" s="44">
        <v>143.79</v>
      </c>
      <c r="S39" s="44">
        <v>174.07</v>
      </c>
      <c r="T39" s="44">
        <v>100.73</v>
      </c>
      <c r="U39" s="44">
        <v>124.04</v>
      </c>
      <c r="V39" s="44">
        <v>159.52000000000001</v>
      </c>
      <c r="W39" s="44">
        <v>186.55</v>
      </c>
      <c r="X39" s="44">
        <v>119.92</v>
      </c>
      <c r="Y39" s="44">
        <v>147.66</v>
      </c>
      <c r="Z39" s="44">
        <v>189.9</v>
      </c>
      <c r="AA39" s="44">
        <v>222.08</v>
      </c>
      <c r="AB39" s="45"/>
      <c r="AC39" s="45"/>
      <c r="AD39" s="45"/>
      <c r="AE39" s="45"/>
      <c r="AG39" s="45">
        <f t="shared" ref="AG39:AV39" si="42">ROUND($AF$3*AG13,2)</f>
        <v>31.67</v>
      </c>
      <c r="AH39" s="45">
        <f t="shared" si="42"/>
        <v>33.020000000000003</v>
      </c>
      <c r="AI39" s="45">
        <f t="shared" si="42"/>
        <v>33.35</v>
      </c>
      <c r="AJ39" s="45">
        <f t="shared" si="42"/>
        <v>33.69</v>
      </c>
      <c r="AK39" s="45">
        <f t="shared" si="42"/>
        <v>46.24</v>
      </c>
      <c r="AL39" s="45">
        <f t="shared" si="42"/>
        <v>53.18</v>
      </c>
      <c r="AM39" s="45">
        <f t="shared" si="42"/>
        <v>60.69</v>
      </c>
      <c r="AN39" s="45">
        <f t="shared" si="42"/>
        <v>75.150000000000006</v>
      </c>
      <c r="AO39" s="45">
        <f t="shared" si="42"/>
        <v>66.760000000000005</v>
      </c>
      <c r="AP39" s="45">
        <f t="shared" si="42"/>
        <v>74.97</v>
      </c>
      <c r="AQ39" s="45">
        <f t="shared" si="42"/>
        <v>96.06</v>
      </c>
      <c r="AR39" s="45">
        <f t="shared" si="42"/>
        <v>119.73</v>
      </c>
      <c r="AS39" s="45">
        <f t="shared" si="42"/>
        <v>77.63</v>
      </c>
      <c r="AT39" s="45">
        <f t="shared" si="42"/>
        <v>87.17</v>
      </c>
      <c r="AU39" s="45">
        <f t="shared" si="42"/>
        <v>111.7</v>
      </c>
      <c r="AV39" s="45">
        <f t="shared" si="42"/>
        <v>139.22</v>
      </c>
      <c r="BW39" s="45">
        <f t="shared" ref="BW39:CP39" si="43">ROUND($BV$3*BW11,2)</f>
        <v>56.87</v>
      </c>
      <c r="BX39" s="45">
        <f t="shared" si="43"/>
        <v>58.09</v>
      </c>
      <c r="BY39" s="45">
        <f t="shared" si="43"/>
        <v>59.29</v>
      </c>
      <c r="BZ39" s="45">
        <f t="shared" si="43"/>
        <v>60.5</v>
      </c>
      <c r="CA39" s="45">
        <f t="shared" si="43"/>
        <v>65.53</v>
      </c>
      <c r="CB39" s="45">
        <f t="shared" si="43"/>
        <v>66.209999999999994</v>
      </c>
      <c r="CC39" s="45">
        <f t="shared" si="43"/>
        <v>66.88</v>
      </c>
      <c r="CD39" s="45">
        <f t="shared" si="43"/>
        <v>67.56</v>
      </c>
      <c r="CE39" s="45">
        <f t="shared" si="43"/>
        <v>131.22999999999999</v>
      </c>
      <c r="CF39" s="45">
        <f t="shared" si="43"/>
        <v>197.34</v>
      </c>
      <c r="CG39" s="45">
        <f t="shared" si="43"/>
        <v>241.52</v>
      </c>
      <c r="CH39" s="45">
        <f t="shared" si="43"/>
        <v>285.70999999999998</v>
      </c>
      <c r="CI39" s="45">
        <f t="shared" si="43"/>
        <v>160.03</v>
      </c>
      <c r="CJ39" s="45">
        <f t="shared" si="43"/>
        <v>233.04</v>
      </c>
      <c r="CK39" s="45">
        <f t="shared" si="43"/>
        <v>279.20999999999998</v>
      </c>
      <c r="CL39" s="45">
        <f t="shared" si="43"/>
        <v>325.38</v>
      </c>
      <c r="CM39" s="45">
        <f t="shared" si="43"/>
        <v>190.52</v>
      </c>
      <c r="CN39" s="45">
        <f t="shared" si="43"/>
        <v>277.43</v>
      </c>
      <c r="CO39" s="45">
        <f t="shared" si="43"/>
        <v>332.4</v>
      </c>
      <c r="CP39" s="45">
        <f t="shared" si="43"/>
        <v>387.36</v>
      </c>
      <c r="CR39" s="43" t="str">
        <f t="shared" si="4"/>
        <v>DIAMANTE 41 a 5</v>
      </c>
      <c r="CS39" s="44" t="s">
        <v>81</v>
      </c>
      <c r="CT39" s="46" t="s">
        <v>51</v>
      </c>
      <c r="CU39" s="81">
        <f>ROUND('Base(2023)'!CQ39+'Base(2023)'!CQ39*FatoresSGPB!$A$31,2)</f>
        <v>40.22</v>
      </c>
      <c r="CW39" s="45">
        <f>ROUND('Base(2023)'!CR39+'Base(2023)'!CR39*FatoresSGPB!$A$31,2)</f>
        <v>41.04</v>
      </c>
      <c r="CX39" s="45">
        <f>ROUND('Base(2023)'!CS39+'Base(2023)'!CS39*FatoresSGPB!$A$31,2)</f>
        <v>41.88</v>
      </c>
      <c r="CY39" s="45">
        <f>ROUND('Base(2023)'!CT39+'Base(2023)'!CT39*FatoresSGPB!$A$31,2)</f>
        <v>42.71</v>
      </c>
      <c r="CZ39" s="45">
        <f>ROUND('Base(2023)'!CU39+'Base(2023)'!CU39*FatoresSGPB!$A$31,2)</f>
        <v>56.05</v>
      </c>
      <c r="DA39" s="45">
        <f>ROUND('Base(2023)'!CV39+'Base(2023)'!CV39*FatoresSGPB!$A$31,2)</f>
        <v>56.6</v>
      </c>
      <c r="DB39" s="45">
        <f>ROUND('Base(2023)'!CW39+'Base(2023)'!CW39*FatoresSGPB!$A$31,2)</f>
        <v>57.15</v>
      </c>
      <c r="DC39" s="45">
        <f>ROUND('Base(2023)'!CX39+'Base(2023)'!CX39*FatoresSGPB!$A$31,2)</f>
        <v>57.7</v>
      </c>
      <c r="DE39" s="43"/>
      <c r="DI39" s="45">
        <f t="shared" ref="DI39:DK39" si="44">ROUND($DH$3*DI13,2)</f>
        <v>52.73</v>
      </c>
      <c r="DJ39" s="45">
        <f t="shared" si="44"/>
        <v>53.82</v>
      </c>
      <c r="DK39" s="45">
        <f t="shared" si="44"/>
        <v>54.95</v>
      </c>
      <c r="DM39" s="43" t="str">
        <f t="shared" si="6"/>
        <v>OUROColeta Agendada7788-70 a 10</v>
      </c>
      <c r="DN39" s="43" t="s">
        <v>54</v>
      </c>
      <c r="DO39" s="70" t="s">
        <v>43</v>
      </c>
      <c r="DP39" s="25" t="s">
        <v>57</v>
      </c>
      <c r="DQ39" s="59" t="s">
        <v>45</v>
      </c>
      <c r="DR39" s="22">
        <v>12.69</v>
      </c>
      <c r="DX39" s="60"/>
      <c r="DY39" s="44"/>
      <c r="DZ39" s="44"/>
      <c r="EA39" s="45"/>
      <c r="EB39" s="45"/>
      <c r="EC39" s="45"/>
      <c r="ED39" s="45"/>
      <c r="EE39" s="45"/>
      <c r="EF39" s="45"/>
      <c r="EG39" s="45"/>
      <c r="EH39" s="45"/>
      <c r="EI39" s="45"/>
      <c r="EJ39" s="45"/>
      <c r="EK39" s="45"/>
      <c r="EL39" s="45"/>
      <c r="EM39" s="45"/>
      <c r="EN39" s="45"/>
      <c r="EO39" s="45"/>
      <c r="EP39" s="45"/>
      <c r="ER39" s="43" t="str">
        <f t="shared" si="8"/>
        <v>OURO9.001 a 10.000</v>
      </c>
      <c r="ES39" s="44" t="s">
        <v>54</v>
      </c>
      <c r="ET39" s="44" t="s">
        <v>95</v>
      </c>
      <c r="EU39" s="45">
        <f>ROUND('Base(2023)'!EO39+'Base(2023)'!EO39*FatoresSGPB!$A$31,2)</f>
        <v>29.45</v>
      </c>
      <c r="EV39" s="45">
        <f>ROUND('Base(2023)'!EP39+'Base(2023)'!EP39*FatoresSGPB!$A$31,2)</f>
        <v>30.71</v>
      </c>
      <c r="EW39" s="45">
        <f>ROUND('Base(2023)'!EQ39+'Base(2023)'!EQ39*FatoresSGPB!$A$31,2)</f>
        <v>31.02</v>
      </c>
      <c r="EX39" s="45">
        <f>ROUND('Base(2023)'!ER39+'Base(2023)'!ER39*FatoresSGPB!$A$31,2)</f>
        <v>31.33</v>
      </c>
      <c r="EY39" s="45">
        <f>ROUND('Base(2023)'!ES39+'Base(2023)'!ES39*FatoresSGPB!$A$31,2)</f>
        <v>42.89</v>
      </c>
      <c r="EZ39" s="45">
        <f>ROUND('Base(2023)'!ET39+'Base(2023)'!ET39*FatoresSGPB!$A$31,2)</f>
        <v>49.86</v>
      </c>
      <c r="FA39" s="45">
        <f>ROUND('Base(2023)'!EU39+'Base(2023)'!EU39*FatoresSGPB!$A$31,2)</f>
        <v>56.92</v>
      </c>
      <c r="FB39" s="45">
        <f>ROUND('Base(2023)'!EV39+'Base(2023)'!EV39*FatoresSGPB!$A$31,2)</f>
        <v>70.41</v>
      </c>
      <c r="FC39" s="45">
        <f>ROUND('Base(2023)'!EW39+'Base(2023)'!EW39*FatoresSGPB!$A$31,2)</f>
        <v>71.45</v>
      </c>
      <c r="FD39" s="45">
        <f>ROUND('Base(2023)'!EX39+'Base(2023)'!EX39*FatoresSGPB!$A$31,2)</f>
        <v>81.41</v>
      </c>
      <c r="FE39" s="45">
        <f>ROUND('Base(2023)'!EY39+'Base(2023)'!EY39*FatoresSGPB!$A$31,2)</f>
        <v>104.76</v>
      </c>
      <c r="FF39" s="45">
        <f>ROUND('Base(2023)'!EZ39+'Base(2023)'!EZ39*FatoresSGPB!$A$31,2)</f>
        <v>130.49</v>
      </c>
    </row>
    <row r="40" spans="4:162" x14ac:dyDescent="0.2">
      <c r="H40" s="44">
        <v>26.19</v>
      </c>
      <c r="I40" s="44">
        <v>26.74</v>
      </c>
      <c r="J40" s="44">
        <v>27.31</v>
      </c>
      <c r="K40" s="44">
        <v>27.86</v>
      </c>
      <c r="L40" s="44">
        <v>43.64</v>
      </c>
      <c r="M40" s="44">
        <v>44.11</v>
      </c>
      <c r="N40" s="44">
        <v>44.54</v>
      </c>
      <c r="O40" s="44">
        <v>45</v>
      </c>
      <c r="P40" s="44">
        <v>82.9</v>
      </c>
      <c r="Q40" s="44">
        <v>111.93</v>
      </c>
      <c r="R40" s="44">
        <v>157.53</v>
      </c>
      <c r="S40" s="44">
        <v>190.7</v>
      </c>
      <c r="T40" s="44">
        <v>112.1</v>
      </c>
      <c r="U40" s="44">
        <v>137.55000000000001</v>
      </c>
      <c r="V40" s="44">
        <v>176.39</v>
      </c>
      <c r="W40" s="44">
        <v>205.84</v>
      </c>
      <c r="X40" s="44">
        <v>133.44999999999999</v>
      </c>
      <c r="Y40" s="44">
        <v>163.74</v>
      </c>
      <c r="Z40" s="44">
        <v>209.99</v>
      </c>
      <c r="AA40" s="44">
        <v>245.05</v>
      </c>
      <c r="AB40" s="45"/>
      <c r="AC40" s="45"/>
      <c r="AD40" s="45"/>
      <c r="AE40" s="45"/>
      <c r="AG40" s="45">
        <f t="shared" ref="AG40:AV40" si="45">ROUND($AF$3*AG14,2)</f>
        <v>3.93</v>
      </c>
      <c r="AH40" s="45">
        <f t="shared" si="45"/>
        <v>4.0999999999999996</v>
      </c>
      <c r="AI40" s="45">
        <f t="shared" si="45"/>
        <v>4.13</v>
      </c>
      <c r="AJ40" s="45">
        <f t="shared" si="45"/>
        <v>4.18</v>
      </c>
      <c r="AK40" s="45">
        <f t="shared" si="45"/>
        <v>5.73</v>
      </c>
      <c r="AL40" s="45">
        <f t="shared" si="45"/>
        <v>6.59</v>
      </c>
      <c r="AM40" s="45">
        <f t="shared" si="45"/>
        <v>7.53</v>
      </c>
      <c r="AN40" s="45">
        <f t="shared" si="45"/>
        <v>9.31</v>
      </c>
      <c r="AO40" s="45">
        <f t="shared" si="45"/>
        <v>8.27</v>
      </c>
      <c r="AP40" s="45">
        <f t="shared" si="45"/>
        <v>9.3000000000000007</v>
      </c>
      <c r="AQ40" s="45">
        <f t="shared" si="45"/>
        <v>11.91</v>
      </c>
      <c r="AR40" s="45">
        <f t="shared" si="45"/>
        <v>14.85</v>
      </c>
      <c r="AS40" s="45">
        <f t="shared" si="45"/>
        <v>9.61</v>
      </c>
      <c r="AT40" s="45">
        <f t="shared" si="45"/>
        <v>10.82</v>
      </c>
      <c r="AU40" s="45">
        <f t="shared" si="45"/>
        <v>13.84</v>
      </c>
      <c r="AV40" s="45">
        <f t="shared" si="45"/>
        <v>17.260000000000002</v>
      </c>
      <c r="BW40" s="45">
        <f t="shared" ref="BW40:CP40" si="46">ROUND($BV$3*BW12,2)</f>
        <v>60.3</v>
      </c>
      <c r="BX40" s="45">
        <f t="shared" si="46"/>
        <v>61.59</v>
      </c>
      <c r="BY40" s="45">
        <f t="shared" si="46"/>
        <v>62.87</v>
      </c>
      <c r="BZ40" s="45">
        <f t="shared" si="46"/>
        <v>64.150000000000006</v>
      </c>
      <c r="CA40" s="45">
        <f t="shared" si="46"/>
        <v>70.14</v>
      </c>
      <c r="CB40" s="45">
        <f t="shared" si="46"/>
        <v>70.86</v>
      </c>
      <c r="CC40" s="45">
        <f t="shared" si="46"/>
        <v>71.59</v>
      </c>
      <c r="CD40" s="45">
        <f t="shared" si="46"/>
        <v>72.31</v>
      </c>
      <c r="CE40" s="45">
        <f t="shared" si="46"/>
        <v>143.16</v>
      </c>
      <c r="CF40" s="45">
        <f t="shared" si="46"/>
        <v>214.99</v>
      </c>
      <c r="CG40" s="45">
        <f t="shared" si="46"/>
        <v>263.56</v>
      </c>
      <c r="CH40" s="45">
        <f t="shared" si="46"/>
        <v>312.13</v>
      </c>
      <c r="CI40" s="45">
        <f t="shared" si="46"/>
        <v>174.55</v>
      </c>
      <c r="CJ40" s="45">
        <f t="shared" si="46"/>
        <v>257.58999999999997</v>
      </c>
      <c r="CK40" s="45">
        <f t="shared" si="46"/>
        <v>308.45</v>
      </c>
      <c r="CL40" s="45">
        <f t="shared" si="46"/>
        <v>359.33</v>
      </c>
      <c r="CM40" s="45">
        <f t="shared" si="46"/>
        <v>207.8</v>
      </c>
      <c r="CN40" s="45">
        <f t="shared" si="46"/>
        <v>306.64999999999998</v>
      </c>
      <c r="CO40" s="45">
        <f t="shared" si="46"/>
        <v>367.21</v>
      </c>
      <c r="CP40" s="45">
        <f t="shared" si="46"/>
        <v>427.77</v>
      </c>
      <c r="CR40" s="43" t="str">
        <f t="shared" si="4"/>
        <v>DIAMANTE 45 a 10</v>
      </c>
      <c r="CS40" s="44" t="s">
        <v>81</v>
      </c>
      <c r="CT40" s="46" t="s">
        <v>56</v>
      </c>
      <c r="CU40" s="81">
        <f>ROUND('Base(2023)'!CQ40+'Base(2023)'!CQ40*FatoresSGPB!$A$31,2)</f>
        <v>59.63</v>
      </c>
      <c r="CW40" s="45">
        <f>ROUND('Base(2023)'!CR40+'Base(2023)'!CR40*FatoresSGPB!$A$31,2)</f>
        <v>60.92</v>
      </c>
      <c r="CX40" s="45">
        <f>ROUND('Base(2023)'!CS40+'Base(2023)'!CS40*FatoresSGPB!$A$31,2)</f>
        <v>62.21</v>
      </c>
      <c r="CY40" s="45">
        <f>ROUND('Base(2023)'!CT40+'Base(2023)'!CT40*FatoresSGPB!$A$31,2)</f>
        <v>63.41</v>
      </c>
      <c r="CZ40" s="45">
        <f>ROUND('Base(2023)'!CU40+'Base(2023)'!CU40*FatoresSGPB!$A$31,2)</f>
        <v>76.2</v>
      </c>
      <c r="DA40" s="45">
        <f>ROUND('Base(2023)'!CV40+'Base(2023)'!CV40*FatoresSGPB!$A$31,2)</f>
        <v>76.930000000000007</v>
      </c>
      <c r="DB40" s="45">
        <f>ROUND('Base(2023)'!CW40+'Base(2023)'!CW40*FatoresSGPB!$A$31,2)</f>
        <v>77.760000000000005</v>
      </c>
      <c r="DC40" s="45">
        <f>ROUND('Base(2023)'!CX40+'Base(2023)'!CX40*FatoresSGPB!$A$31,2)</f>
        <v>78.5</v>
      </c>
      <c r="DE40" s="43"/>
      <c r="DI40" s="45">
        <f t="shared" ref="DI40:DK40" si="47">ROUND($DH$3*DI14,2)</f>
        <v>67.38</v>
      </c>
      <c r="DJ40" s="45">
        <f t="shared" si="47"/>
        <v>68.77</v>
      </c>
      <c r="DK40" s="45">
        <f t="shared" si="47"/>
        <v>70.209999999999994</v>
      </c>
      <c r="DM40" s="43" t="str">
        <f t="shared" si="6"/>
        <v>OUROColeta Programada4209-90 a 10</v>
      </c>
      <c r="DN40" s="43" t="s">
        <v>54</v>
      </c>
      <c r="DO40" s="71" t="s">
        <v>64</v>
      </c>
      <c r="DP40" s="68" t="s">
        <v>65</v>
      </c>
      <c r="DQ40" s="61" t="s">
        <v>45</v>
      </c>
      <c r="DR40" s="25">
        <v>10.58</v>
      </c>
      <c r="DX40" s="60"/>
      <c r="DY40" s="44"/>
      <c r="DZ40" s="44"/>
      <c r="EA40" s="45"/>
      <c r="EB40" s="45"/>
      <c r="EC40" s="45"/>
      <c r="ED40" s="45"/>
      <c r="EE40" s="45"/>
      <c r="EF40" s="45"/>
      <c r="EG40" s="45"/>
      <c r="EH40" s="45"/>
      <c r="EI40" s="45"/>
      <c r="EJ40" s="45"/>
      <c r="EK40" s="45"/>
      <c r="EL40" s="45"/>
      <c r="EM40" s="45"/>
      <c r="EN40" s="45"/>
      <c r="EO40" s="45"/>
      <c r="EP40" s="45"/>
      <c r="ER40" s="43" t="str">
        <f t="shared" si="8"/>
        <v>OUROKg Adicional</v>
      </c>
      <c r="ES40" s="44" t="s">
        <v>54</v>
      </c>
      <c r="ET40" s="44" t="s">
        <v>63</v>
      </c>
      <c r="EU40" s="45">
        <f>ROUND('Base(2023)'!EO40+'Base(2023)'!EO40*FatoresSGPB!$A$31,2)</f>
        <v>3.65</v>
      </c>
      <c r="EV40" s="45">
        <f>ROUND('Base(2023)'!EP40+'Base(2023)'!EP40*FatoresSGPB!$A$31,2)</f>
        <v>3.81</v>
      </c>
      <c r="EW40" s="45">
        <f>ROUND('Base(2023)'!EQ40+'Base(2023)'!EQ40*FatoresSGPB!$A$31,2)</f>
        <v>3.84</v>
      </c>
      <c r="EX40" s="45">
        <f>ROUND('Base(2023)'!ER40+'Base(2023)'!ER40*FatoresSGPB!$A$31,2)</f>
        <v>3.88</v>
      </c>
      <c r="EY40" s="45">
        <f>ROUND('Base(2023)'!ES40+'Base(2023)'!ES40*FatoresSGPB!$A$31,2)</f>
        <v>5.31</v>
      </c>
      <c r="EZ40" s="45">
        <f>ROUND('Base(2023)'!ET40+'Base(2023)'!ET40*FatoresSGPB!$A$31,2)</f>
        <v>6.17</v>
      </c>
      <c r="FA40" s="45">
        <f>ROUND('Base(2023)'!EU40+'Base(2023)'!EU40*FatoresSGPB!$A$31,2)</f>
        <v>7.06</v>
      </c>
      <c r="FB40" s="45">
        <f>ROUND('Base(2023)'!EV40+'Base(2023)'!EV40*FatoresSGPB!$A$31,2)</f>
        <v>8.73</v>
      </c>
      <c r="FC40" s="45">
        <f>ROUND('Base(2023)'!EW40+'Base(2023)'!EW40*FatoresSGPB!$A$31,2)</f>
        <v>8.82</v>
      </c>
      <c r="FD40" s="45">
        <f>ROUND('Base(2023)'!EX40+'Base(2023)'!EX40*FatoresSGPB!$A$31,2)</f>
        <v>10.09</v>
      </c>
      <c r="FE40" s="45">
        <f>ROUND('Base(2023)'!EY40+'Base(2023)'!EY40*FatoresSGPB!$A$31,2)</f>
        <v>12.98</v>
      </c>
      <c r="FF40" s="45">
        <f>ROUND('Base(2023)'!EZ40+'Base(2023)'!EZ40*FatoresSGPB!$A$31,2)</f>
        <v>16.170000000000002</v>
      </c>
    </row>
    <row r="41" spans="4:162" x14ac:dyDescent="0.2">
      <c r="H41" s="44">
        <v>27.04</v>
      </c>
      <c r="I41" s="44">
        <v>27.62</v>
      </c>
      <c r="J41" s="44">
        <v>28.2</v>
      </c>
      <c r="K41" s="44">
        <v>28.76</v>
      </c>
      <c r="L41" s="44">
        <v>46.49</v>
      </c>
      <c r="M41" s="44">
        <v>46.96</v>
      </c>
      <c r="N41" s="44">
        <v>47.46</v>
      </c>
      <c r="O41" s="44">
        <v>47.92</v>
      </c>
      <c r="P41" s="44">
        <v>90.14</v>
      </c>
      <c r="Q41" s="44">
        <v>121.68</v>
      </c>
      <c r="R41" s="44">
        <v>171.26</v>
      </c>
      <c r="S41" s="44">
        <v>207.32</v>
      </c>
      <c r="T41" s="44">
        <v>118.17</v>
      </c>
      <c r="U41" s="44">
        <v>145.75</v>
      </c>
      <c r="V41" s="44">
        <v>187.93</v>
      </c>
      <c r="W41" s="44">
        <v>219.79</v>
      </c>
      <c r="X41" s="44">
        <v>140.68</v>
      </c>
      <c r="Y41" s="44">
        <v>173.51</v>
      </c>
      <c r="Z41" s="44">
        <v>223.72</v>
      </c>
      <c r="AA41" s="44">
        <v>261.66000000000003</v>
      </c>
      <c r="AB41" s="45"/>
      <c r="AC41" s="45"/>
      <c r="AD41" s="45"/>
      <c r="AE41" s="45"/>
      <c r="BW41" s="45">
        <f t="shared" ref="BW41:CP41" si="48">ROUND($BV$3*BW13,2)</f>
        <v>65.680000000000007</v>
      </c>
      <c r="BX41" s="45">
        <f t="shared" si="48"/>
        <v>67.08</v>
      </c>
      <c r="BY41" s="45">
        <f t="shared" si="48"/>
        <v>68.47</v>
      </c>
      <c r="BZ41" s="45">
        <f t="shared" si="48"/>
        <v>69.88</v>
      </c>
      <c r="CA41" s="45">
        <f t="shared" si="48"/>
        <v>75.58</v>
      </c>
      <c r="CB41" s="45">
        <f t="shared" si="48"/>
        <v>76.349999999999994</v>
      </c>
      <c r="CC41" s="45">
        <f t="shared" si="48"/>
        <v>77.13</v>
      </c>
      <c r="CD41" s="45">
        <f t="shared" si="48"/>
        <v>77.91</v>
      </c>
      <c r="CE41" s="45">
        <f t="shared" si="48"/>
        <v>156.06</v>
      </c>
      <c r="CF41" s="45">
        <f t="shared" si="48"/>
        <v>236.53</v>
      </c>
      <c r="CG41" s="45">
        <f t="shared" si="48"/>
        <v>288.14999999999998</v>
      </c>
      <c r="CH41" s="45">
        <f t="shared" si="48"/>
        <v>339.77</v>
      </c>
      <c r="CI41" s="45">
        <f t="shared" si="48"/>
        <v>191.63</v>
      </c>
      <c r="CJ41" s="45">
        <f t="shared" si="48"/>
        <v>286.22000000000003</v>
      </c>
      <c r="CK41" s="45">
        <f t="shared" si="48"/>
        <v>340.93</v>
      </c>
      <c r="CL41" s="45">
        <f t="shared" si="48"/>
        <v>395.64</v>
      </c>
      <c r="CM41" s="45">
        <f t="shared" si="48"/>
        <v>228.14</v>
      </c>
      <c r="CN41" s="45">
        <f t="shared" si="48"/>
        <v>340.74</v>
      </c>
      <c r="CO41" s="45">
        <f t="shared" si="48"/>
        <v>405.87</v>
      </c>
      <c r="CP41" s="45">
        <f t="shared" si="48"/>
        <v>470.99</v>
      </c>
      <c r="CR41" s="43" t="str">
        <f t="shared" si="4"/>
        <v>DIAMANTE 4Kg Adicional</v>
      </c>
      <c r="CS41" s="44" t="s">
        <v>81</v>
      </c>
      <c r="CT41" s="46" t="s">
        <v>63</v>
      </c>
      <c r="CU41" s="81">
        <f>ROUND('Base(2023)'!CQ41+'Base(2023)'!CQ41*FatoresSGPB!$A$31,2)</f>
        <v>5.8</v>
      </c>
      <c r="CW41" s="45">
        <f>ROUND('Base(2023)'!CR41+'Base(2023)'!CR41*FatoresSGPB!$A$31,2)</f>
        <v>5.98</v>
      </c>
      <c r="CX41" s="45">
        <f>ROUND('Base(2023)'!CS41+'Base(2023)'!CS41*FatoresSGPB!$A$31,2)</f>
        <v>6.07</v>
      </c>
      <c r="CY41" s="45">
        <f>ROUND('Base(2023)'!CT41+'Base(2023)'!CT41*FatoresSGPB!$A$31,2)</f>
        <v>6.16</v>
      </c>
      <c r="CZ41" s="45">
        <f>ROUND('Base(2023)'!CU41+'Base(2023)'!CU41*FatoresSGPB!$A$31,2)</f>
        <v>7.73</v>
      </c>
      <c r="DA41" s="45">
        <f>ROUND('Base(2023)'!CV41+'Base(2023)'!CV41*FatoresSGPB!$A$31,2)</f>
        <v>7.83</v>
      </c>
      <c r="DB41" s="45">
        <f>ROUND('Base(2023)'!CW41+'Base(2023)'!CW41*FatoresSGPB!$A$31,2)</f>
        <v>7.91</v>
      </c>
      <c r="DC41" s="45">
        <f>ROUND('Base(2023)'!CX41+'Base(2023)'!CX41*FatoresSGPB!$A$31,2)</f>
        <v>7.91</v>
      </c>
      <c r="DE41" s="43"/>
      <c r="DM41" s="43" t="str">
        <f t="shared" si="6"/>
        <v>OUROColeta Programada4209-9Mais de 10</v>
      </c>
      <c r="DN41" s="43" t="s">
        <v>54</v>
      </c>
      <c r="DO41" s="71" t="s">
        <v>64</v>
      </c>
      <c r="DP41" s="68" t="s">
        <v>65</v>
      </c>
      <c r="DQ41" s="59" t="s">
        <v>52</v>
      </c>
      <c r="DR41" s="22">
        <v>0</v>
      </c>
      <c r="DX41" s="60"/>
      <c r="DY41" s="44"/>
      <c r="DZ41" s="44"/>
      <c r="EA41" s="45"/>
      <c r="EB41" s="45"/>
      <c r="EC41" s="45"/>
      <c r="ED41" s="45"/>
      <c r="EE41" s="45"/>
      <c r="EF41" s="45"/>
      <c r="EG41" s="45"/>
      <c r="EH41" s="45"/>
      <c r="EI41" s="45"/>
      <c r="EJ41" s="45"/>
      <c r="EK41" s="45"/>
      <c r="EL41" s="45"/>
      <c r="EM41" s="45"/>
      <c r="EN41" s="45"/>
      <c r="EO41" s="45"/>
      <c r="EP41" s="45"/>
      <c r="ER41" s="43" t="str">
        <f t="shared" si="8"/>
        <v>Peso (g)</v>
      </c>
      <c r="ET41" s="44" t="s">
        <v>32</v>
      </c>
      <c r="EU41" s="45" t="e">
        <f>ROUND('Base(2023)'!EO41+'Base(2023)'!EO41*FatoresSGPB!$A$31,2)</f>
        <v>#VALUE!</v>
      </c>
      <c r="EV41" s="45" t="e">
        <f>ROUND('Base(2023)'!EP41+'Base(2023)'!EP41*FatoresSGPB!$A$31,2)</f>
        <v>#VALUE!</v>
      </c>
      <c r="EW41" s="45" t="e">
        <f>ROUND('Base(2023)'!EQ41+'Base(2023)'!EQ41*FatoresSGPB!$A$31,2)</f>
        <v>#VALUE!</v>
      </c>
      <c r="EX41" s="45" t="e">
        <f>ROUND('Base(2023)'!ER41+'Base(2023)'!ER41*FatoresSGPB!$A$31,2)</f>
        <v>#VALUE!</v>
      </c>
      <c r="EY41" s="45" t="e">
        <f>ROUND('Base(2023)'!ES41+'Base(2023)'!ES41*FatoresSGPB!$A$31,2)</f>
        <v>#VALUE!</v>
      </c>
      <c r="EZ41" s="45" t="e">
        <f>ROUND('Base(2023)'!ET41+'Base(2023)'!ET41*FatoresSGPB!$A$31,2)</f>
        <v>#VALUE!</v>
      </c>
      <c r="FA41" s="45" t="e">
        <f>ROUND('Base(2023)'!EU41+'Base(2023)'!EU41*FatoresSGPB!$A$31,2)</f>
        <v>#VALUE!</v>
      </c>
      <c r="FB41" s="45" t="e">
        <f>ROUND('Base(2023)'!EV41+'Base(2023)'!EV41*FatoresSGPB!$A$31,2)</f>
        <v>#VALUE!</v>
      </c>
      <c r="FC41" s="45" t="e">
        <f>ROUND('Base(2023)'!EW41+'Base(2023)'!EW41*FatoresSGPB!$A$31,2)</f>
        <v>#VALUE!</v>
      </c>
      <c r="FD41" s="45" t="e">
        <f>ROUND('Base(2023)'!EX41+'Base(2023)'!EX41*FatoresSGPB!$A$31,2)</f>
        <v>#VALUE!</v>
      </c>
      <c r="FE41" s="45" t="e">
        <f>ROUND('Base(2023)'!EY41+'Base(2023)'!EY41*FatoresSGPB!$A$31,2)</f>
        <v>#VALUE!</v>
      </c>
      <c r="FF41" s="45" t="e">
        <f>ROUND('Base(2023)'!EZ41+'Base(2023)'!EZ41*FatoresSGPB!$A$31,2)</f>
        <v>#VALUE!</v>
      </c>
    </row>
    <row r="42" spans="4:162" x14ac:dyDescent="0.2">
      <c r="H42" s="44">
        <v>27.64</v>
      </c>
      <c r="I42" s="44">
        <v>28.23</v>
      </c>
      <c r="J42" s="44">
        <v>28.81</v>
      </c>
      <c r="K42" s="44">
        <v>29.4</v>
      </c>
      <c r="L42" s="44">
        <v>49.62</v>
      </c>
      <c r="M42" s="44">
        <v>50.13</v>
      </c>
      <c r="N42" s="44">
        <v>50.65</v>
      </c>
      <c r="O42" s="44">
        <v>51.16</v>
      </c>
      <c r="P42" s="44">
        <v>97.38</v>
      </c>
      <c r="Q42" s="44">
        <v>131.46</v>
      </c>
      <c r="R42" s="44">
        <v>185.02</v>
      </c>
      <c r="S42" s="44">
        <v>223.98</v>
      </c>
      <c r="T42" s="44">
        <v>124.27</v>
      </c>
      <c r="U42" s="44">
        <v>153.94</v>
      </c>
      <c r="V42" s="44">
        <v>199.46</v>
      </c>
      <c r="W42" s="44">
        <v>233.78</v>
      </c>
      <c r="X42" s="44">
        <v>147.93</v>
      </c>
      <c r="Y42" s="44">
        <v>183.26</v>
      </c>
      <c r="Z42" s="44">
        <v>237.46</v>
      </c>
      <c r="AA42" s="44">
        <v>278.3</v>
      </c>
      <c r="AB42" s="45"/>
      <c r="AC42" s="45"/>
      <c r="AD42" s="45"/>
      <c r="AE42" s="45"/>
      <c r="BW42" s="45">
        <f t="shared" ref="BW42:CP42" si="49">ROUND($BV$3*BW14,2)</f>
        <v>70.94</v>
      </c>
      <c r="BX42" s="45">
        <f t="shared" si="49"/>
        <v>72.459999999999994</v>
      </c>
      <c r="BY42" s="45">
        <f t="shared" si="49"/>
        <v>73.97</v>
      </c>
      <c r="BZ42" s="45">
        <f t="shared" si="49"/>
        <v>75.47</v>
      </c>
      <c r="CA42" s="45">
        <f t="shared" si="49"/>
        <v>80.88</v>
      </c>
      <c r="CB42" s="45">
        <f t="shared" si="49"/>
        <v>81.72</v>
      </c>
      <c r="CC42" s="45">
        <f t="shared" si="49"/>
        <v>82.56</v>
      </c>
      <c r="CD42" s="45">
        <f t="shared" si="49"/>
        <v>83.39</v>
      </c>
      <c r="CE42" s="45">
        <f t="shared" si="49"/>
        <v>168.72</v>
      </c>
      <c r="CF42" s="45">
        <f t="shared" si="49"/>
        <v>257.70999999999998</v>
      </c>
      <c r="CG42" s="45">
        <f t="shared" si="49"/>
        <v>312.68</v>
      </c>
      <c r="CH42" s="45">
        <f t="shared" si="49"/>
        <v>367.64</v>
      </c>
      <c r="CI42" s="45">
        <f t="shared" si="49"/>
        <v>208.71</v>
      </c>
      <c r="CJ42" s="45">
        <f t="shared" si="49"/>
        <v>313.82</v>
      </c>
      <c r="CK42" s="45">
        <f t="shared" si="49"/>
        <v>372.78</v>
      </c>
      <c r="CL42" s="45">
        <f t="shared" si="49"/>
        <v>431.73</v>
      </c>
      <c r="CM42" s="45">
        <f t="shared" si="49"/>
        <v>248.46</v>
      </c>
      <c r="CN42" s="45">
        <f t="shared" si="49"/>
        <v>373.6</v>
      </c>
      <c r="CO42" s="45">
        <f t="shared" si="49"/>
        <v>443.78</v>
      </c>
      <c r="CP42" s="45">
        <f t="shared" si="49"/>
        <v>513.96</v>
      </c>
      <c r="CR42" s="43" t="str">
        <f t="shared" si="4"/>
        <v>Peso (Kg)</v>
      </c>
      <c r="CT42" s="46" t="s">
        <v>33</v>
      </c>
      <c r="CU42" s="81" t="e">
        <f>ROUND('Base(2023)'!CQ42+'Base(2023)'!CQ42*FatoresSGPB!$A$31,2)</f>
        <v>#VALUE!</v>
      </c>
      <c r="CW42" s="45" t="e">
        <f>ROUND('Base(2023)'!CR42+'Base(2023)'!CR42*FatoresSGPB!$A$31,2)</f>
        <v>#VALUE!</v>
      </c>
      <c r="CX42" s="45" t="e">
        <f>ROUND('Base(2023)'!CS42+'Base(2023)'!CS42*FatoresSGPB!$A$31,2)</f>
        <v>#VALUE!</v>
      </c>
      <c r="CY42" s="45" t="e">
        <f>ROUND('Base(2023)'!CT42+'Base(2023)'!CT42*FatoresSGPB!$A$31,2)</f>
        <v>#VALUE!</v>
      </c>
      <c r="CZ42" s="45" t="e">
        <f>ROUND('Base(2023)'!CU42+'Base(2023)'!CU42*FatoresSGPB!$A$31,2)</f>
        <v>#VALUE!</v>
      </c>
      <c r="DA42" s="45" t="e">
        <f>ROUND('Base(2023)'!CV42+'Base(2023)'!CV42*FatoresSGPB!$A$31,2)</f>
        <v>#VALUE!</v>
      </c>
      <c r="DB42" s="45" t="e">
        <f>ROUND('Base(2023)'!CW42+'Base(2023)'!CW42*FatoresSGPB!$A$31,2)</f>
        <v>#VALUE!</v>
      </c>
      <c r="DC42" s="45" t="e">
        <f>ROUND('Base(2023)'!CX42+'Base(2023)'!CX42*FatoresSGPB!$A$31,2)</f>
        <v>#VALUE!</v>
      </c>
      <c r="DE42" s="43"/>
      <c r="DM42" s="43" t="str">
        <f t="shared" si="6"/>
        <v>OUROColeta no mesmo dia4210-211 a 20</v>
      </c>
      <c r="DN42" s="43" t="s">
        <v>54</v>
      </c>
      <c r="DO42" s="70" t="s">
        <v>71</v>
      </c>
      <c r="DP42" s="69" t="s">
        <v>72</v>
      </c>
      <c r="DQ42" s="61" t="s">
        <v>73</v>
      </c>
      <c r="DR42" s="25" t="s">
        <v>74</v>
      </c>
      <c r="DX42" s="60"/>
      <c r="DY42" s="44"/>
      <c r="DZ42" s="44"/>
      <c r="EA42" s="45"/>
      <c r="EB42" s="45"/>
      <c r="EC42" s="45"/>
      <c r="ED42" s="45"/>
      <c r="EE42" s="45"/>
      <c r="EF42" s="45"/>
      <c r="EG42" s="45"/>
      <c r="EH42" s="45"/>
      <c r="EI42" s="45"/>
      <c r="EJ42" s="45"/>
      <c r="EK42" s="45"/>
      <c r="EL42" s="45"/>
      <c r="EM42" s="45"/>
      <c r="EN42" s="45"/>
      <c r="EO42" s="45"/>
      <c r="EP42" s="45"/>
      <c r="ER42" s="43" t="str">
        <f t="shared" si="8"/>
        <v>PLATINUM0 a 500</v>
      </c>
      <c r="ES42" s="44" t="s">
        <v>61</v>
      </c>
      <c r="ET42" s="44" t="s">
        <v>41</v>
      </c>
      <c r="EU42" s="45">
        <f>ROUND('Base(2023)'!EO42+'Base(2023)'!EO42*FatoresSGPB!$A$31,2)</f>
        <v>15.33</v>
      </c>
      <c r="EV42" s="45">
        <f>ROUND('Base(2023)'!EP42+'Base(2023)'!EP42*FatoresSGPB!$A$31,2)</f>
        <v>15.99</v>
      </c>
      <c r="EW42" s="45">
        <f>ROUND('Base(2023)'!EQ42+'Base(2023)'!EQ42*FatoresSGPB!$A$31,2)</f>
        <v>16.14</v>
      </c>
      <c r="EX42" s="45">
        <f>ROUND('Base(2023)'!ER42+'Base(2023)'!ER42*FatoresSGPB!$A$31,2)</f>
        <v>16.3</v>
      </c>
      <c r="EY42" s="45">
        <f>ROUND('Base(2023)'!ES42+'Base(2023)'!ES42*FatoresSGPB!$A$31,2)</f>
        <v>18.22</v>
      </c>
      <c r="EZ42" s="45">
        <f>ROUND('Base(2023)'!ET42+'Base(2023)'!ET42*FatoresSGPB!$A$31,2)</f>
        <v>20.52</v>
      </c>
      <c r="FA42" s="45">
        <f>ROUND('Base(2023)'!EU42+'Base(2023)'!EU42*FatoresSGPB!$A$31,2)</f>
        <v>22.89</v>
      </c>
      <c r="FB42" s="45">
        <f>ROUND('Base(2023)'!EV42+'Base(2023)'!EV42*FatoresSGPB!$A$31,2)</f>
        <v>27.45</v>
      </c>
      <c r="FC42" s="45">
        <f>ROUND('Base(2023)'!EW42+'Base(2023)'!EW42*FatoresSGPB!$A$31,2)</f>
        <v>21.76</v>
      </c>
      <c r="FD42" s="45">
        <f>ROUND('Base(2023)'!EX42+'Base(2023)'!EX42*FatoresSGPB!$A$31,2)</f>
        <v>26.47</v>
      </c>
      <c r="FE42" s="45">
        <f>ROUND('Base(2023)'!EY42+'Base(2023)'!EY42*FatoresSGPB!$A$31,2)</f>
        <v>44.54</v>
      </c>
      <c r="FF42" s="45">
        <f>ROUND('Base(2023)'!EZ42+'Base(2023)'!EZ42*FatoresSGPB!$A$31,2)</f>
        <v>61.11</v>
      </c>
    </row>
    <row r="43" spans="4:162" x14ac:dyDescent="0.2">
      <c r="H43" s="44">
        <v>3.42</v>
      </c>
      <c r="I43" s="44">
        <v>3.5</v>
      </c>
      <c r="J43" s="44">
        <v>3.58</v>
      </c>
      <c r="K43" s="44">
        <v>3.65</v>
      </c>
      <c r="L43" s="44">
        <v>6.16</v>
      </c>
      <c r="M43" s="44">
        <v>6.22</v>
      </c>
      <c r="N43" s="44">
        <v>6.28</v>
      </c>
      <c r="O43" s="44">
        <v>6.35</v>
      </c>
      <c r="P43" s="44">
        <v>12.08</v>
      </c>
      <c r="Q43" s="44">
        <v>16.3</v>
      </c>
      <c r="R43" s="44">
        <v>22.94</v>
      </c>
      <c r="S43" s="44">
        <v>27.77</v>
      </c>
      <c r="T43" s="44">
        <v>15.41</v>
      </c>
      <c r="U43" s="44">
        <v>19.079999999999998</v>
      </c>
      <c r="V43" s="44">
        <v>24.74</v>
      </c>
      <c r="W43" s="44">
        <v>28.98</v>
      </c>
      <c r="X43" s="44">
        <v>18.350000000000001</v>
      </c>
      <c r="Y43" s="44">
        <v>22.72</v>
      </c>
      <c r="Z43" s="44">
        <v>29.45</v>
      </c>
      <c r="AA43" s="44">
        <v>34.5</v>
      </c>
      <c r="AB43" s="45"/>
      <c r="AC43" s="45"/>
      <c r="AD43" s="45"/>
      <c r="AE43" s="45"/>
      <c r="CR43" s="43" t="str">
        <f t="shared" si="4"/>
        <v>INFINITE 1Até 1</v>
      </c>
      <c r="CS43" s="44" t="s">
        <v>85</v>
      </c>
      <c r="CT43" s="46" t="s">
        <v>42</v>
      </c>
      <c r="CU43" s="81">
        <f>ROUND('Base(2023)'!CQ43+'Base(2023)'!CQ43*FatoresSGPB!$A$31,2)</f>
        <v>30.83</v>
      </c>
      <c r="CW43" s="45">
        <f>ROUND('Base(2023)'!CR43+'Base(2023)'!CR43*FatoresSGPB!$A$31,2)</f>
        <v>31.47</v>
      </c>
      <c r="CX43" s="45">
        <f>ROUND('Base(2023)'!CS43+'Base(2023)'!CS43*FatoresSGPB!$A$31,2)</f>
        <v>32.119999999999997</v>
      </c>
      <c r="CY43" s="45">
        <f>ROUND('Base(2023)'!CT43+'Base(2023)'!CT43*FatoresSGPB!$A$31,2)</f>
        <v>32.76</v>
      </c>
      <c r="CZ43" s="45">
        <f>ROUND('Base(2023)'!CU43+'Base(2023)'!CU43*FatoresSGPB!$A$31,2)</f>
        <v>43.9</v>
      </c>
      <c r="DA43" s="45">
        <f>ROUND('Base(2023)'!CV43+'Base(2023)'!CV43*FatoresSGPB!$A$31,2)</f>
        <v>44.36</v>
      </c>
      <c r="DB43" s="45">
        <f>ROUND('Base(2023)'!CW43+'Base(2023)'!CW43*FatoresSGPB!$A$31,2)</f>
        <v>44.82</v>
      </c>
      <c r="DC43" s="45">
        <f>ROUND('Base(2023)'!CX43+'Base(2023)'!CX43*FatoresSGPB!$A$31,2)</f>
        <v>45.19</v>
      </c>
      <c r="DE43" s="43"/>
      <c r="DM43" s="43" t="str">
        <f t="shared" si="6"/>
        <v>OUROColeta no mesmo dia4210-221 a 30</v>
      </c>
      <c r="DN43" s="43" t="s">
        <v>54</v>
      </c>
      <c r="DO43" s="70" t="s">
        <v>71</v>
      </c>
      <c r="DP43" s="69" t="s">
        <v>72</v>
      </c>
      <c r="DQ43" s="59" t="s">
        <v>77</v>
      </c>
      <c r="DR43" s="22" t="s">
        <v>78</v>
      </c>
      <c r="DX43" s="60"/>
      <c r="DY43" s="44"/>
      <c r="DZ43" s="44"/>
      <c r="EA43" s="45"/>
      <c r="EB43" s="45"/>
      <c r="EC43" s="45"/>
      <c r="ED43" s="45"/>
      <c r="EE43" s="45"/>
      <c r="EF43" s="45"/>
      <c r="EG43" s="45"/>
      <c r="EH43" s="45"/>
      <c r="EI43" s="45"/>
      <c r="EJ43" s="45"/>
      <c r="EK43" s="45"/>
      <c r="EL43" s="45"/>
      <c r="EM43" s="45"/>
      <c r="EN43" s="45"/>
      <c r="EO43" s="45"/>
      <c r="EP43" s="45"/>
      <c r="ER43" s="43" t="str">
        <f t="shared" si="8"/>
        <v>PLATINUM501 a 1.000</v>
      </c>
      <c r="ES43" s="44" t="s">
        <v>61</v>
      </c>
      <c r="ET43" s="44" t="s">
        <v>50</v>
      </c>
      <c r="EU43" s="45">
        <f>ROUND('Base(2023)'!EO43+'Base(2023)'!EO43*FatoresSGPB!$A$31,2)</f>
        <v>16.43</v>
      </c>
      <c r="EV43" s="45">
        <f>ROUND('Base(2023)'!EP43+'Base(2023)'!EP43*FatoresSGPB!$A$31,2)</f>
        <v>17.12</v>
      </c>
      <c r="EW43" s="45">
        <f>ROUND('Base(2023)'!EQ43+'Base(2023)'!EQ43*FatoresSGPB!$A$31,2)</f>
        <v>17.29</v>
      </c>
      <c r="EX43" s="45">
        <f>ROUND('Base(2023)'!ER43+'Base(2023)'!ER43*FatoresSGPB!$A$31,2)</f>
        <v>17.46</v>
      </c>
      <c r="EY43" s="45">
        <f>ROUND('Base(2023)'!ES43+'Base(2023)'!ES43*FatoresSGPB!$A$31,2)</f>
        <v>19.53</v>
      </c>
      <c r="EZ43" s="45">
        <f>ROUND('Base(2023)'!ET43+'Base(2023)'!ET43*FatoresSGPB!$A$31,2)</f>
        <v>21.97</v>
      </c>
      <c r="FA43" s="45">
        <f>ROUND('Base(2023)'!EU43+'Base(2023)'!EU43*FatoresSGPB!$A$31,2)</f>
        <v>24.52</v>
      </c>
      <c r="FB43" s="45">
        <f>ROUND('Base(2023)'!EV43+'Base(2023)'!EV43*FatoresSGPB!$A$31,2)</f>
        <v>29.42</v>
      </c>
      <c r="FC43" s="45">
        <f>ROUND('Base(2023)'!EW43+'Base(2023)'!EW43*FatoresSGPB!$A$31,2)</f>
        <v>23.05</v>
      </c>
      <c r="FD43" s="45">
        <f>ROUND('Base(2023)'!EX43+'Base(2023)'!EX43*FatoresSGPB!$A$31,2)</f>
        <v>27.93</v>
      </c>
      <c r="FE43" s="45">
        <f>ROUND('Base(2023)'!EY43+'Base(2023)'!EY43*FatoresSGPB!$A$31,2)</f>
        <v>46.16</v>
      </c>
      <c r="FF43" s="45">
        <f>ROUND('Base(2023)'!EZ43+'Base(2023)'!EZ43*FatoresSGPB!$A$31,2)</f>
        <v>63.07</v>
      </c>
    </row>
    <row r="44" spans="4:162" x14ac:dyDescent="0.2">
      <c r="CR44" s="43" t="str">
        <f t="shared" si="4"/>
        <v>INFINITE 11 a 5</v>
      </c>
      <c r="CS44" s="44" t="s">
        <v>85</v>
      </c>
      <c r="CT44" s="46" t="s">
        <v>51</v>
      </c>
      <c r="CU44" s="81">
        <f>ROUND('Base(2023)'!CQ44+'Base(2023)'!CQ44*FatoresSGPB!$A$31,2)</f>
        <v>40.22</v>
      </c>
      <c r="CW44" s="45">
        <f>ROUND('Base(2023)'!CR44+'Base(2023)'!CR44*FatoresSGPB!$A$31,2)</f>
        <v>41.04</v>
      </c>
      <c r="CX44" s="45">
        <f>ROUND('Base(2023)'!CS44+'Base(2023)'!CS44*FatoresSGPB!$A$31,2)</f>
        <v>41.88</v>
      </c>
      <c r="CY44" s="45">
        <f>ROUND('Base(2023)'!CT44+'Base(2023)'!CT44*FatoresSGPB!$A$31,2)</f>
        <v>42.71</v>
      </c>
      <c r="CZ44" s="45">
        <f>ROUND('Base(2023)'!CU44+'Base(2023)'!CU44*FatoresSGPB!$A$31,2)</f>
        <v>56.05</v>
      </c>
      <c r="DA44" s="45">
        <f>ROUND('Base(2023)'!CV44+'Base(2023)'!CV44*FatoresSGPB!$A$31,2)</f>
        <v>56.6</v>
      </c>
      <c r="DB44" s="45">
        <f>ROUND('Base(2023)'!CW44+'Base(2023)'!CW44*FatoresSGPB!$A$31,2)</f>
        <v>57.15</v>
      </c>
      <c r="DC44" s="45">
        <f>ROUND('Base(2023)'!CX44+'Base(2023)'!CX44*FatoresSGPB!$A$31,2)</f>
        <v>57.7</v>
      </c>
      <c r="DE44" s="43"/>
      <c r="DM44" s="43" t="str">
        <f t="shared" si="6"/>
        <v>OUROColeta no mesmo dia4210-231 a 40</v>
      </c>
      <c r="DN44" s="43" t="s">
        <v>54</v>
      </c>
      <c r="DO44" s="70" t="s">
        <v>71</v>
      </c>
      <c r="DP44" s="69" t="s">
        <v>72</v>
      </c>
      <c r="DQ44" s="61" t="s">
        <v>83</v>
      </c>
      <c r="DR44" s="25" t="s">
        <v>78</v>
      </c>
      <c r="DX44" s="60"/>
      <c r="DY44" s="44"/>
      <c r="DZ44" s="44"/>
      <c r="EA44" s="45"/>
      <c r="EB44" s="45"/>
      <c r="EC44" s="45"/>
      <c r="ED44" s="45"/>
      <c r="EE44" s="45"/>
      <c r="EF44" s="45"/>
      <c r="EG44" s="45"/>
      <c r="EH44" s="45"/>
      <c r="EI44" s="45"/>
      <c r="EJ44" s="45"/>
      <c r="EK44" s="45"/>
      <c r="EL44" s="45"/>
      <c r="EM44" s="45"/>
      <c r="EN44" s="45"/>
      <c r="EO44" s="45"/>
      <c r="EP44" s="45"/>
      <c r="ER44" s="43" t="str">
        <f t="shared" si="8"/>
        <v>PLATINUM1.001 a 2.000</v>
      </c>
      <c r="ES44" s="44" t="s">
        <v>61</v>
      </c>
      <c r="ET44" s="44" t="s">
        <v>55</v>
      </c>
      <c r="EU44" s="45">
        <f>ROUND('Base(2023)'!EO44+'Base(2023)'!EO44*FatoresSGPB!$A$31,2)</f>
        <v>17.39</v>
      </c>
      <c r="EV44" s="45">
        <f>ROUND('Base(2023)'!EP44+'Base(2023)'!EP44*FatoresSGPB!$A$31,2)</f>
        <v>18.12</v>
      </c>
      <c r="EW44" s="45">
        <f>ROUND('Base(2023)'!EQ44+'Base(2023)'!EQ44*FatoresSGPB!$A$31,2)</f>
        <v>18.29</v>
      </c>
      <c r="EX44" s="45">
        <f>ROUND('Base(2023)'!ER44+'Base(2023)'!ER44*FatoresSGPB!$A$31,2)</f>
        <v>18.48</v>
      </c>
      <c r="EY44" s="45">
        <f>ROUND('Base(2023)'!ES44+'Base(2023)'!ES44*FatoresSGPB!$A$31,2)</f>
        <v>21.58</v>
      </c>
      <c r="EZ44" s="45">
        <f>ROUND('Base(2023)'!ET44+'Base(2023)'!ET44*FatoresSGPB!$A$31,2)</f>
        <v>24.16</v>
      </c>
      <c r="FA44" s="45">
        <f>ROUND('Base(2023)'!EU44+'Base(2023)'!EU44*FatoresSGPB!$A$31,2)</f>
        <v>26.97</v>
      </c>
      <c r="FB44" s="45">
        <f>ROUND('Base(2023)'!EV44+'Base(2023)'!EV44*FatoresSGPB!$A$31,2)</f>
        <v>32.36</v>
      </c>
      <c r="FC44" s="45">
        <f>ROUND('Base(2023)'!EW44+'Base(2023)'!EW44*FatoresSGPB!$A$31,2)</f>
        <v>27.59</v>
      </c>
      <c r="FD44" s="45">
        <f>ROUND('Base(2023)'!EX44+'Base(2023)'!EX44*FatoresSGPB!$A$31,2)</f>
        <v>32.58</v>
      </c>
      <c r="FE44" s="45">
        <f>ROUND('Base(2023)'!EY44+'Base(2023)'!EY44*FatoresSGPB!$A$31,2)</f>
        <v>51.02</v>
      </c>
      <c r="FF44" s="45">
        <f>ROUND('Base(2023)'!EZ44+'Base(2023)'!EZ44*FatoresSGPB!$A$31,2)</f>
        <v>68.459999999999994</v>
      </c>
    </row>
    <row r="45" spans="4:162" x14ac:dyDescent="0.2">
      <c r="D45" s="43" t="str">
        <f t="shared" ref="D45:D57" si="50">CONCATENATE(E45,F45)</f>
        <v>DIAMANTE 10 a 300</v>
      </c>
      <c r="E45" s="44" t="s">
        <v>66</v>
      </c>
      <c r="F45" s="44" t="s">
        <v>40</v>
      </c>
      <c r="G45" s="81">
        <f>'BASE 2026'!G59</f>
        <v>8.4499999999999993</v>
      </c>
      <c r="H45" s="79">
        <f>TRUNC('BASE 2026'!G59/$G$45,4)</f>
        <v>1</v>
      </c>
      <c r="I45" s="79">
        <f>TRUNC('BASE 2026'!H59/$G$45,4)</f>
        <v>1.0224</v>
      </c>
      <c r="J45" s="79">
        <f>TRUNC('BASE 2026'!I59/$G$45,4)</f>
        <v>1.0426</v>
      </c>
      <c r="K45" s="79">
        <f>TRUNC('BASE 2026'!J59/$G$45,4)</f>
        <v>1.0627</v>
      </c>
      <c r="L45" s="79">
        <f>TRUNC('BASE 2026'!K59/$G$45,4)</f>
        <v>1.9112</v>
      </c>
      <c r="M45" s="79">
        <f>TRUNC('BASE 2026'!L59/$G$45,4)</f>
        <v>1.9525999999999999</v>
      </c>
      <c r="N45" s="79">
        <f>TRUNC('BASE 2026'!M59/$G$45,4)</f>
        <v>1.9952000000000001</v>
      </c>
      <c r="O45" s="79">
        <f>TRUNC('BASE 2026'!N59/$G$45,4)</f>
        <v>2.1230000000000002</v>
      </c>
      <c r="P45" s="79">
        <f>TRUNC('BASE 2026'!O59/$G$45,4)</f>
        <v>2.9016999999999999</v>
      </c>
      <c r="Q45" s="79">
        <f>TRUNC('BASE 2026'!P59/$G$45,4)</f>
        <v>4.0627000000000004</v>
      </c>
      <c r="R45" s="79">
        <f>TRUNC('BASE 2026'!Q59/$G$45,4)</f>
        <v>5.2236000000000002</v>
      </c>
      <c r="S45" s="79">
        <f>TRUNC('BASE 2026'!R59/$G$45,4)</f>
        <v>6.0945999999999998</v>
      </c>
      <c r="T45" s="79">
        <f>TRUNC('BASE 2026'!S59/$G$45,4)</f>
        <v>3.8639000000000001</v>
      </c>
      <c r="U45" s="79">
        <f>TRUNC('BASE 2026'!T59/$G$45,4)</f>
        <v>4.9325000000000001</v>
      </c>
      <c r="V45" s="79">
        <f>TRUNC('BASE 2026'!U59/$G$45,4)</f>
        <v>5.9550000000000001</v>
      </c>
      <c r="W45" s="79">
        <f>TRUNC('BASE 2026'!V59/$G$45,4)</f>
        <v>6.8307000000000002</v>
      </c>
      <c r="X45" s="79">
        <f>TRUNC('BASE 2026'!W59/$G$45,4)</f>
        <v>4.5999999999999996</v>
      </c>
      <c r="Y45" s="79">
        <f>TRUNC('BASE 2026'!X59/$G$45,4)</f>
        <v>5.8733000000000004</v>
      </c>
      <c r="Z45" s="79">
        <f>TRUNC('BASE 2026'!Y59/$G$45,4)</f>
        <v>7.0911</v>
      </c>
      <c r="AA45" s="79">
        <f>TRUNC('BASE 2026'!Z59/$G$45,4)</f>
        <v>8.1325000000000003</v>
      </c>
      <c r="AB45" s="45"/>
      <c r="AD45" s="43"/>
      <c r="CR45" s="43" t="str">
        <f t="shared" si="4"/>
        <v>INFINITE 15 a 10</v>
      </c>
      <c r="CS45" s="44" t="s">
        <v>85</v>
      </c>
      <c r="CT45" s="46" t="s">
        <v>56</v>
      </c>
      <c r="CU45" s="81">
        <f>ROUND('Base(2023)'!CQ45+'Base(2023)'!CQ45*FatoresSGPB!$A$31,2)</f>
        <v>59.63</v>
      </c>
      <c r="CW45" s="45">
        <f>ROUND('Base(2023)'!CR45+'Base(2023)'!CR45*FatoresSGPB!$A$31,2)</f>
        <v>60.92</v>
      </c>
      <c r="CX45" s="45">
        <f>ROUND('Base(2023)'!CS45+'Base(2023)'!CS45*FatoresSGPB!$A$31,2)</f>
        <v>62.21</v>
      </c>
      <c r="CY45" s="45">
        <f>ROUND('Base(2023)'!CT45+'Base(2023)'!CT45*FatoresSGPB!$A$31,2)</f>
        <v>63.41</v>
      </c>
      <c r="CZ45" s="45">
        <f>ROUND('Base(2023)'!CU45+'Base(2023)'!CU45*FatoresSGPB!$A$31,2)</f>
        <v>76.2</v>
      </c>
      <c r="DA45" s="45">
        <f>ROUND('Base(2023)'!CV45+'Base(2023)'!CV45*FatoresSGPB!$A$31,2)</f>
        <v>76.930000000000007</v>
      </c>
      <c r="DB45" s="45">
        <f>ROUND('Base(2023)'!CW45+'Base(2023)'!CW45*FatoresSGPB!$A$31,2)</f>
        <v>77.760000000000005</v>
      </c>
      <c r="DC45" s="45">
        <f>ROUND('Base(2023)'!CX45+'Base(2023)'!CX45*FatoresSGPB!$A$31,2)</f>
        <v>78.5</v>
      </c>
      <c r="DE45" s="43"/>
      <c r="DM45" s="43" t="str">
        <f t="shared" si="6"/>
        <v>OUROColeta no mesmo dia4210-241 a 50</v>
      </c>
      <c r="DN45" s="43" t="s">
        <v>54</v>
      </c>
      <c r="DO45" s="70" t="s">
        <v>71</v>
      </c>
      <c r="DP45" s="69" t="s">
        <v>72</v>
      </c>
      <c r="DQ45" s="59" t="s">
        <v>87</v>
      </c>
      <c r="DR45" s="22" t="s">
        <v>88</v>
      </c>
      <c r="DX45" s="60"/>
      <c r="DY45" s="44"/>
      <c r="DZ45" s="44"/>
      <c r="EA45" s="45"/>
      <c r="EB45" s="45"/>
      <c r="EC45" s="45"/>
      <c r="ED45" s="45"/>
      <c r="EE45" s="45"/>
      <c r="EF45" s="45"/>
      <c r="EG45" s="45"/>
      <c r="EH45" s="45"/>
      <c r="EI45" s="45"/>
      <c r="EJ45" s="45"/>
      <c r="EK45" s="45"/>
      <c r="EL45" s="45"/>
      <c r="EM45" s="45"/>
      <c r="EN45" s="45"/>
      <c r="EO45" s="45"/>
      <c r="EP45" s="45"/>
      <c r="ER45" s="43" t="str">
        <f t="shared" si="8"/>
        <v>PLATINUM2.001 a 3.000</v>
      </c>
      <c r="ES45" s="44" t="s">
        <v>61</v>
      </c>
      <c r="ET45" s="44" t="s">
        <v>62</v>
      </c>
      <c r="EU45" s="45">
        <f>ROUND('Base(2023)'!EO45+'Base(2023)'!EO45*FatoresSGPB!$A$31,2)</f>
        <v>20.98</v>
      </c>
      <c r="EV45" s="45">
        <f>ROUND('Base(2023)'!EP45+'Base(2023)'!EP45*FatoresSGPB!$A$31,2)</f>
        <v>21.86</v>
      </c>
      <c r="EW45" s="45">
        <f>ROUND('Base(2023)'!EQ45+'Base(2023)'!EQ45*FatoresSGPB!$A$31,2)</f>
        <v>22.08</v>
      </c>
      <c r="EX45" s="45">
        <f>ROUND('Base(2023)'!ER45+'Base(2023)'!ER45*FatoresSGPB!$A$31,2)</f>
        <v>22.32</v>
      </c>
      <c r="EY45" s="45">
        <f>ROUND('Base(2023)'!ES45+'Base(2023)'!ES45*FatoresSGPB!$A$31,2)</f>
        <v>26.08</v>
      </c>
      <c r="EZ45" s="45">
        <f>ROUND('Base(2023)'!ET45+'Base(2023)'!ET45*FatoresSGPB!$A$31,2)</f>
        <v>28.94</v>
      </c>
      <c r="FA45" s="45">
        <f>ROUND('Base(2023)'!EU45+'Base(2023)'!EU45*FatoresSGPB!$A$31,2)</f>
        <v>32.31</v>
      </c>
      <c r="FB45" s="45">
        <f>ROUND('Base(2023)'!EV45+'Base(2023)'!EV45*FatoresSGPB!$A$31,2)</f>
        <v>38.79</v>
      </c>
      <c r="FC45" s="45">
        <f>ROUND('Base(2023)'!EW45+'Base(2023)'!EW45*FatoresSGPB!$A$31,2)</f>
        <v>32.4</v>
      </c>
      <c r="FD45" s="45">
        <f>ROUND('Base(2023)'!EX45+'Base(2023)'!EX45*FatoresSGPB!$A$31,2)</f>
        <v>37.53</v>
      </c>
      <c r="FE45" s="45">
        <f>ROUND('Base(2023)'!EY45+'Base(2023)'!EY45*FatoresSGPB!$A$31,2)</f>
        <v>56.41</v>
      </c>
      <c r="FF45" s="45">
        <f>ROUND('Base(2023)'!EZ45+'Base(2023)'!EZ45*FatoresSGPB!$A$31,2)</f>
        <v>74.97</v>
      </c>
    </row>
    <row r="46" spans="4:162" x14ac:dyDescent="0.2">
      <c r="D46" s="43" t="str">
        <f t="shared" si="50"/>
        <v>DIAMANTE 1301 a 500</v>
      </c>
      <c r="E46" s="44" t="s">
        <v>66</v>
      </c>
      <c r="F46" s="44" t="s">
        <v>49</v>
      </c>
      <c r="G46" s="81"/>
      <c r="H46" s="79">
        <f>TRUNC('BASE 2026'!G60/$G$45,4)</f>
        <v>1.1217999999999999</v>
      </c>
      <c r="I46" s="79">
        <f>TRUNC('BASE 2026'!H60/$G$45,4)</f>
        <v>1.1455</v>
      </c>
      <c r="J46" s="79">
        <f>TRUNC('BASE 2026'!I60/$G$45,4)</f>
        <v>1.1704000000000001</v>
      </c>
      <c r="K46" s="79">
        <f>TRUNC('BASE 2026'!J60/$G$45,4)</f>
        <v>1.1917</v>
      </c>
      <c r="L46" s="79">
        <f>TRUNC('BASE 2026'!K60/$G$45,4)</f>
        <v>1.9810000000000001</v>
      </c>
      <c r="M46" s="79">
        <f>TRUNC('BASE 2026'!L60/$G$45,4)</f>
        <v>2.0236000000000001</v>
      </c>
      <c r="N46" s="79">
        <f>TRUNC('BASE 2026'!M60/$G$45,4)</f>
        <v>2.0686</v>
      </c>
      <c r="O46" s="79">
        <f>TRUNC('BASE 2026'!N60/$G$45,4)</f>
        <v>2.2000000000000002</v>
      </c>
      <c r="P46" s="79">
        <f>TRUNC('BASE 2026'!O60/$G$45,4)</f>
        <v>3.0236000000000001</v>
      </c>
      <c r="Q46" s="79">
        <f>TRUNC('BASE 2026'!P60/$G$45,4)</f>
        <v>4.2331000000000003</v>
      </c>
      <c r="R46" s="79">
        <f>TRUNC('BASE 2026'!Q60/$G$45,4)</f>
        <v>5.4413999999999998</v>
      </c>
      <c r="S46" s="79">
        <f>TRUNC('BASE 2026'!R60/$G$45,4)</f>
        <v>6.3479000000000001</v>
      </c>
      <c r="T46" s="79">
        <f>TRUNC('BASE 2026'!S60/$G$45,4)</f>
        <v>3.9655999999999998</v>
      </c>
      <c r="U46" s="79">
        <f>TRUNC('BASE 2026'!T60/$G$45,4)</f>
        <v>5.0744999999999996</v>
      </c>
      <c r="V46" s="79">
        <f>TRUNC('BASE 2026'!U60/$G$45,4)</f>
        <v>6.1395999999999997</v>
      </c>
      <c r="W46" s="79">
        <f>TRUNC('BASE 2026'!V60/$G$45,4)</f>
        <v>7.0449000000000002</v>
      </c>
      <c r="X46" s="79">
        <f>TRUNC('BASE 2026'!W60/$G$45,4)</f>
        <v>4.7195</v>
      </c>
      <c r="Y46" s="79">
        <f>TRUNC('BASE 2026'!X60/$G$45,4)</f>
        <v>6.0426000000000002</v>
      </c>
      <c r="Z46" s="79">
        <f>TRUNC('BASE 2026'!Y60/$G$45,4)</f>
        <v>7.3087999999999997</v>
      </c>
      <c r="AA46" s="79">
        <f>TRUNC('BASE 2026'!Z60/$G$45,4)</f>
        <v>8.3856999999999999</v>
      </c>
      <c r="AB46" s="45"/>
      <c r="AD46" s="43"/>
      <c r="CR46" s="43" t="str">
        <f t="shared" si="4"/>
        <v>INFINITE 1Kg Adicional</v>
      </c>
      <c r="CS46" s="44" t="s">
        <v>85</v>
      </c>
      <c r="CT46" s="46" t="s">
        <v>63</v>
      </c>
      <c r="CU46" s="81">
        <f>ROUND('Base(2023)'!CQ46+'Base(2023)'!CQ46*FatoresSGPB!$A$31,2)</f>
        <v>5.8</v>
      </c>
      <c r="CW46" s="45">
        <f>ROUND('Base(2023)'!CR46+'Base(2023)'!CR46*FatoresSGPB!$A$31,2)</f>
        <v>5.98</v>
      </c>
      <c r="CX46" s="45">
        <f>ROUND('Base(2023)'!CS46+'Base(2023)'!CS46*FatoresSGPB!$A$31,2)</f>
        <v>6.07</v>
      </c>
      <c r="CY46" s="45">
        <f>ROUND('Base(2023)'!CT46+'Base(2023)'!CT46*FatoresSGPB!$A$31,2)</f>
        <v>6.16</v>
      </c>
      <c r="CZ46" s="45">
        <f>ROUND('Base(2023)'!CU46+'Base(2023)'!CU46*FatoresSGPB!$A$31,2)</f>
        <v>7.73</v>
      </c>
      <c r="DA46" s="45">
        <f>ROUND('Base(2023)'!CV46+'Base(2023)'!CV46*FatoresSGPB!$A$31,2)</f>
        <v>7.83</v>
      </c>
      <c r="DB46" s="45">
        <f>ROUND('Base(2023)'!CW46+'Base(2023)'!CW46*FatoresSGPB!$A$31,2)</f>
        <v>7.91</v>
      </c>
      <c r="DC46" s="45">
        <f>ROUND('Base(2023)'!CX46+'Base(2023)'!CX46*FatoresSGPB!$A$31,2)</f>
        <v>7.91</v>
      </c>
      <c r="DE46" s="43"/>
      <c r="DM46" s="43" t="str">
        <f t="shared" si="6"/>
        <v>OUROColeta no mesmo dia4210-251 a 60</v>
      </c>
      <c r="DN46" s="43" t="s">
        <v>54</v>
      </c>
      <c r="DO46" s="70" t="s">
        <v>71</v>
      </c>
      <c r="DP46" s="69" t="s">
        <v>72</v>
      </c>
      <c r="DQ46" s="61" t="s">
        <v>92</v>
      </c>
      <c r="DR46" s="25" t="s">
        <v>93</v>
      </c>
      <c r="DX46" s="60"/>
      <c r="DY46" s="44"/>
      <c r="DZ46" s="44"/>
      <c r="EA46" s="45"/>
      <c r="EB46" s="45"/>
      <c r="EC46" s="45"/>
      <c r="ED46" s="45"/>
      <c r="EE46" s="45"/>
      <c r="EF46" s="45"/>
      <c r="EG46" s="45"/>
      <c r="EH46" s="45"/>
      <c r="EI46" s="45"/>
      <c r="EJ46" s="45"/>
      <c r="EK46" s="45"/>
      <c r="EL46" s="45"/>
      <c r="EM46" s="45"/>
      <c r="EN46" s="45"/>
      <c r="EO46" s="45"/>
      <c r="EP46" s="45"/>
      <c r="ER46" s="43" t="str">
        <f t="shared" si="8"/>
        <v>PLATINUM3.001 a 4.000</v>
      </c>
      <c r="ES46" s="44" t="s">
        <v>61</v>
      </c>
      <c r="ET46" s="44" t="s">
        <v>68</v>
      </c>
      <c r="EU46" s="45">
        <f>ROUND('Base(2023)'!EO46+'Base(2023)'!EO46*FatoresSGPB!$A$31,2)</f>
        <v>22.59</v>
      </c>
      <c r="EV46" s="45">
        <f>ROUND('Base(2023)'!EP46+'Base(2023)'!EP46*FatoresSGPB!$A$31,2)</f>
        <v>23.55</v>
      </c>
      <c r="EW46" s="45">
        <f>ROUND('Base(2023)'!EQ46+'Base(2023)'!EQ46*FatoresSGPB!$A$31,2)</f>
        <v>23.79</v>
      </c>
      <c r="EX46" s="45">
        <f>ROUND('Base(2023)'!ER46+'Base(2023)'!ER46*FatoresSGPB!$A$31,2)</f>
        <v>24.03</v>
      </c>
      <c r="EY46" s="45">
        <f>ROUND('Base(2023)'!ES46+'Base(2023)'!ES46*FatoresSGPB!$A$31,2)</f>
        <v>28.18</v>
      </c>
      <c r="EZ46" s="45">
        <f>ROUND('Base(2023)'!ET46+'Base(2023)'!ET46*FatoresSGPB!$A$31,2)</f>
        <v>30.99</v>
      </c>
      <c r="FA46" s="45">
        <f>ROUND('Base(2023)'!EU46+'Base(2023)'!EU46*FatoresSGPB!$A$31,2)</f>
        <v>34.57</v>
      </c>
      <c r="FB46" s="45">
        <f>ROUND('Base(2023)'!EV46+'Base(2023)'!EV46*FatoresSGPB!$A$31,2)</f>
        <v>41.56</v>
      </c>
      <c r="FC46" s="45">
        <f>ROUND('Base(2023)'!EW46+'Base(2023)'!EW46*FatoresSGPB!$A$31,2)</f>
        <v>42.31</v>
      </c>
      <c r="FD46" s="45">
        <f>ROUND('Base(2023)'!EX46+'Base(2023)'!EX46*FatoresSGPB!$A$31,2)</f>
        <v>47.04</v>
      </c>
      <c r="FE46" s="45">
        <f>ROUND('Base(2023)'!EY46+'Base(2023)'!EY46*FatoresSGPB!$A$31,2)</f>
        <v>65.97</v>
      </c>
      <c r="FF46" s="45">
        <f>ROUND('Base(2023)'!EZ46+'Base(2023)'!EZ46*FatoresSGPB!$A$31,2)</f>
        <v>85.07</v>
      </c>
    </row>
    <row r="47" spans="4:162" x14ac:dyDescent="0.2">
      <c r="D47" s="43" t="str">
        <f t="shared" si="50"/>
        <v>DIAMANTE 1501 a 1.000</v>
      </c>
      <c r="E47" s="44" t="s">
        <v>66</v>
      </c>
      <c r="F47" s="44" t="s">
        <v>50</v>
      </c>
      <c r="G47" s="81"/>
      <c r="H47" s="79">
        <f>TRUNC('BASE 2026'!G61/$G$45,4)</f>
        <v>1.2011000000000001</v>
      </c>
      <c r="I47" s="79">
        <f>TRUNC('BASE 2026'!H61/$G$45,4)</f>
        <v>1.2248000000000001</v>
      </c>
      <c r="J47" s="79">
        <f>TRUNC('BASE 2026'!I61/$G$45,4)</f>
        <v>1.252</v>
      </c>
      <c r="K47" s="79">
        <f>TRUNC('BASE 2026'!J61/$G$45,4)</f>
        <v>1.2781</v>
      </c>
      <c r="L47" s="79">
        <f>TRUNC('BASE 2026'!K61/$G$45,4)</f>
        <v>2.2094</v>
      </c>
      <c r="M47" s="79">
        <f>TRUNC('BASE 2026'!L61/$G$45,4)</f>
        <v>2.2307000000000001</v>
      </c>
      <c r="N47" s="79">
        <f>TRUNC('BASE 2026'!M61/$G$45,4)</f>
        <v>2.2532000000000001</v>
      </c>
      <c r="O47" s="79">
        <f>TRUNC('BASE 2026'!N61/$G$45,4)</f>
        <v>2.2768999999999999</v>
      </c>
      <c r="P47" s="79">
        <f>TRUNC('BASE 2026'!O61/$G$45,4)</f>
        <v>3.1455000000000002</v>
      </c>
      <c r="Q47" s="79">
        <f>TRUNC('BASE 2026'!P61/$G$45,4)</f>
        <v>4.4023000000000003</v>
      </c>
      <c r="R47" s="79">
        <f>TRUNC('BASE 2026'!Q61/$G$45,4)</f>
        <v>5.6627000000000001</v>
      </c>
      <c r="S47" s="79">
        <f>TRUNC('BASE 2026'!R61/$G$45,4)</f>
        <v>6.6071</v>
      </c>
      <c r="T47" s="79">
        <f>TRUNC('BASE 2026'!S61/$G$45,4)</f>
        <v>4.0674000000000001</v>
      </c>
      <c r="U47" s="79">
        <f>TRUNC('BASE 2026'!T61/$G$45,4)</f>
        <v>5.2201000000000004</v>
      </c>
      <c r="V47" s="79">
        <f>TRUNC('BASE 2026'!U61/$G$45,4)</f>
        <v>6.3242000000000003</v>
      </c>
      <c r="W47" s="79">
        <f>TRUNC('BASE 2026'!V61/$G$45,4)</f>
        <v>7.2591000000000001</v>
      </c>
      <c r="X47" s="79">
        <f>TRUNC('BASE 2026'!W61/$G$45,4)</f>
        <v>4.8437000000000001</v>
      </c>
      <c r="Y47" s="79">
        <f>TRUNC('BASE 2026'!X61/$G$45,4)</f>
        <v>6.2141999999999999</v>
      </c>
      <c r="Z47" s="79">
        <f>TRUNC('BASE 2026'!Y61/$G$45,4)</f>
        <v>7.5289000000000001</v>
      </c>
      <c r="AA47" s="79">
        <f>TRUNC('BASE 2026'!Z61/$G$45,4)</f>
        <v>8.6414000000000009</v>
      </c>
      <c r="AB47" s="45"/>
      <c r="AD47" s="43"/>
      <c r="CR47" s="43" t="str">
        <f t="shared" si="4"/>
        <v>Peso (Kg)</v>
      </c>
      <c r="CT47" s="46" t="s">
        <v>33</v>
      </c>
      <c r="CU47" s="81" t="e">
        <f>ROUND('Base(2023)'!CQ47+'Base(2023)'!CQ47*FatoresSGPB!$A$31,2)</f>
        <v>#VALUE!</v>
      </c>
      <c r="CW47" s="45" t="e">
        <f>ROUND('Base(2023)'!CR47+'Base(2023)'!CR47*FatoresSGPB!$A$31,2)</f>
        <v>#VALUE!</v>
      </c>
      <c r="CX47" s="45" t="e">
        <f>ROUND('Base(2023)'!CS47+'Base(2023)'!CS47*FatoresSGPB!$A$31,2)</f>
        <v>#VALUE!</v>
      </c>
      <c r="CY47" s="45" t="e">
        <f>ROUND('Base(2023)'!CT47+'Base(2023)'!CT47*FatoresSGPB!$A$31,2)</f>
        <v>#VALUE!</v>
      </c>
      <c r="CZ47" s="45" t="e">
        <f>ROUND('Base(2023)'!CU47+'Base(2023)'!CU47*FatoresSGPB!$A$31,2)</f>
        <v>#VALUE!</v>
      </c>
      <c r="DA47" s="45" t="e">
        <f>ROUND('Base(2023)'!CV47+'Base(2023)'!CV47*FatoresSGPB!$A$31,2)</f>
        <v>#VALUE!</v>
      </c>
      <c r="DB47" s="45" t="e">
        <f>ROUND('Base(2023)'!CW47+'Base(2023)'!CW47*FatoresSGPB!$A$31,2)</f>
        <v>#VALUE!</v>
      </c>
      <c r="DC47" s="45" t="e">
        <f>ROUND('Base(2023)'!CX47+'Base(2023)'!CX47*FatoresSGPB!$A$31,2)</f>
        <v>#VALUE!</v>
      </c>
      <c r="DE47" s="43"/>
      <c r="DM47" s="43" t="str">
        <f t="shared" si="6"/>
        <v>OUROColeta no mesmo dia4210-261 a 70</v>
      </c>
      <c r="DN47" s="43" t="s">
        <v>54</v>
      </c>
      <c r="DO47" s="70" t="s">
        <v>71</v>
      </c>
      <c r="DP47" s="69" t="s">
        <v>72</v>
      </c>
      <c r="DQ47" s="59" t="s">
        <v>96</v>
      </c>
      <c r="DR47" s="22" t="s">
        <v>97</v>
      </c>
      <c r="DX47" s="60"/>
      <c r="DY47" s="44"/>
      <c r="DZ47" s="44"/>
      <c r="EA47" s="45"/>
      <c r="EB47" s="45"/>
      <c r="EC47" s="45"/>
      <c r="ED47" s="45"/>
      <c r="EE47" s="45"/>
      <c r="EF47" s="45"/>
      <c r="EG47" s="45"/>
      <c r="EH47" s="45"/>
      <c r="EI47" s="45"/>
      <c r="EJ47" s="45"/>
      <c r="EK47" s="45"/>
      <c r="EL47" s="45"/>
      <c r="EM47" s="45"/>
      <c r="EN47" s="45"/>
      <c r="EO47" s="45"/>
      <c r="EP47" s="45"/>
      <c r="ER47" s="43" t="str">
        <f t="shared" si="8"/>
        <v>PLATINUM4.001 a 5.000</v>
      </c>
      <c r="ES47" s="44" t="s">
        <v>61</v>
      </c>
      <c r="ET47" s="44" t="s">
        <v>70</v>
      </c>
      <c r="EU47" s="45">
        <f>ROUND('Base(2023)'!EO47+'Base(2023)'!EO47*FatoresSGPB!$A$31,2)</f>
        <v>24.69</v>
      </c>
      <c r="EV47" s="45">
        <f>ROUND('Base(2023)'!EP47+'Base(2023)'!EP47*FatoresSGPB!$A$31,2)</f>
        <v>25.72</v>
      </c>
      <c r="EW47" s="45">
        <f>ROUND('Base(2023)'!EQ47+'Base(2023)'!EQ47*FatoresSGPB!$A$31,2)</f>
        <v>25.99</v>
      </c>
      <c r="EX47" s="45">
        <f>ROUND('Base(2023)'!ER47+'Base(2023)'!ER47*FatoresSGPB!$A$31,2)</f>
        <v>26.25</v>
      </c>
      <c r="EY47" s="45">
        <f>ROUND('Base(2023)'!ES47+'Base(2023)'!ES47*FatoresSGPB!$A$31,2)</f>
        <v>30.93</v>
      </c>
      <c r="EZ47" s="45">
        <f>ROUND('Base(2023)'!ET47+'Base(2023)'!ET47*FatoresSGPB!$A$31,2)</f>
        <v>33.32</v>
      </c>
      <c r="FA47" s="45">
        <f>ROUND('Base(2023)'!EU47+'Base(2023)'!EU47*FatoresSGPB!$A$31,2)</f>
        <v>37.130000000000003</v>
      </c>
      <c r="FB47" s="45">
        <f>ROUND('Base(2023)'!EV47+'Base(2023)'!EV47*FatoresSGPB!$A$31,2)</f>
        <v>44.73</v>
      </c>
      <c r="FC47" s="45">
        <f>ROUND('Base(2023)'!EW47+'Base(2023)'!EW47*FatoresSGPB!$A$31,2)</f>
        <v>46.14</v>
      </c>
      <c r="FD47" s="45">
        <f>ROUND('Base(2023)'!EX47+'Base(2023)'!EX47*FatoresSGPB!$A$31,2)</f>
        <v>49.85</v>
      </c>
      <c r="FE47" s="45">
        <f>ROUND('Base(2023)'!EY47+'Base(2023)'!EY47*FatoresSGPB!$A$31,2)</f>
        <v>68.7</v>
      </c>
      <c r="FF47" s="45">
        <f>ROUND('Base(2023)'!EZ47+'Base(2023)'!EZ47*FatoresSGPB!$A$31,2)</f>
        <v>88.47</v>
      </c>
    </row>
    <row r="48" spans="4:162" x14ac:dyDescent="0.2">
      <c r="D48" s="43" t="str">
        <f t="shared" si="50"/>
        <v>DIAMANTE 11.001 a 2.000</v>
      </c>
      <c r="E48" s="44" t="s">
        <v>66</v>
      </c>
      <c r="F48" s="44" t="s">
        <v>55</v>
      </c>
      <c r="G48" s="81"/>
      <c r="H48" s="79">
        <f>TRUNC('BASE 2026'!G62/$G$45,4)</f>
        <v>1.5065</v>
      </c>
      <c r="I48" s="79">
        <f>TRUNC('BASE 2026'!H62/$G$45,4)</f>
        <v>1.5396000000000001</v>
      </c>
      <c r="J48" s="79">
        <f>TRUNC('BASE 2026'!I62/$G$45,4)</f>
        <v>1.5727</v>
      </c>
      <c r="K48" s="79">
        <f>TRUNC('BASE 2026'!J62/$G$45,4)</f>
        <v>1.6034999999999999</v>
      </c>
      <c r="L48" s="79">
        <f>TRUNC('BASE 2026'!K62/$G$45,4)</f>
        <v>2.4365999999999999</v>
      </c>
      <c r="M48" s="79">
        <f>TRUNC('BASE 2026'!L62/$G$45,4)</f>
        <v>2.4603000000000002</v>
      </c>
      <c r="N48" s="79">
        <f>TRUNC('BASE 2026'!M62/$G$45,4)</f>
        <v>2.4863</v>
      </c>
      <c r="O48" s="79">
        <f>TRUNC('BASE 2026'!N62/$G$45,4)</f>
        <v>2.5112000000000001</v>
      </c>
      <c r="P48" s="79">
        <f>TRUNC('BASE 2026'!O62/$G$45,4)</f>
        <v>3.7917000000000001</v>
      </c>
      <c r="Q48" s="79">
        <f>TRUNC('BASE 2026'!P62/$G$45,4)</f>
        <v>5.3112000000000004</v>
      </c>
      <c r="R48" s="79">
        <f>TRUNC('BASE 2026'!Q62/$G$45,4)</f>
        <v>6.8284000000000002</v>
      </c>
      <c r="S48" s="79">
        <f>TRUNC('BASE 2026'!R62/$G$45,4)</f>
        <v>7.9633000000000003</v>
      </c>
      <c r="T48" s="79">
        <f>TRUNC('BASE 2026'!S62/$G$45,4)</f>
        <v>5.0862999999999996</v>
      </c>
      <c r="U48" s="79">
        <f>TRUNC('BASE 2026'!T62/$G$45,4)</f>
        <v>6.4568000000000003</v>
      </c>
      <c r="V48" s="79">
        <f>TRUNC('BASE 2026'!U62/$G$45,4)</f>
        <v>7.7786</v>
      </c>
      <c r="W48" s="79">
        <f>TRUNC('BASE 2026'!V62/$G$45,4)</f>
        <v>8.8768999999999991</v>
      </c>
      <c r="X48" s="79">
        <f>TRUNC('BASE 2026'!W62/$G$45,4)</f>
        <v>6.0556000000000001</v>
      </c>
      <c r="Y48" s="79">
        <f>TRUNC('BASE 2026'!X62/$G$45,4)</f>
        <v>7.6875</v>
      </c>
      <c r="Z48" s="79">
        <f>TRUNC('BASE 2026'!Y62/$G$45,4)</f>
        <v>9.2591000000000001</v>
      </c>
      <c r="AA48" s="79">
        <f>TRUNC('BASE 2026'!Z62/$G$45,4)</f>
        <v>10.566800000000001</v>
      </c>
      <c r="AB48" s="45"/>
      <c r="AD48" s="43"/>
      <c r="CR48" s="43" t="str">
        <f t="shared" si="4"/>
        <v>INFINITE 2Até 1</v>
      </c>
      <c r="CS48" s="44" t="s">
        <v>90</v>
      </c>
      <c r="CT48" s="46" t="s">
        <v>42</v>
      </c>
      <c r="CU48" s="81">
        <f>ROUND('Base(2023)'!CQ48+'Base(2023)'!CQ48*FatoresSGPB!$A$31,2)</f>
        <v>30.83</v>
      </c>
      <c r="CW48" s="45">
        <f>ROUND('Base(2023)'!CR48+'Base(2023)'!CR48*FatoresSGPB!$A$31,2)</f>
        <v>31.47</v>
      </c>
      <c r="CX48" s="45">
        <f>ROUND('Base(2023)'!CS48+'Base(2023)'!CS48*FatoresSGPB!$A$31,2)</f>
        <v>32.119999999999997</v>
      </c>
      <c r="CY48" s="45">
        <f>ROUND('Base(2023)'!CT48+'Base(2023)'!CT48*FatoresSGPB!$A$31,2)</f>
        <v>32.76</v>
      </c>
      <c r="CZ48" s="45">
        <f>ROUND('Base(2023)'!CU48+'Base(2023)'!CU48*FatoresSGPB!$A$31,2)</f>
        <v>43.9</v>
      </c>
      <c r="DA48" s="45">
        <f>ROUND('Base(2023)'!CV48+'Base(2023)'!CV48*FatoresSGPB!$A$31,2)</f>
        <v>44.36</v>
      </c>
      <c r="DB48" s="45">
        <f>ROUND('Base(2023)'!CW48+'Base(2023)'!CW48*FatoresSGPB!$A$31,2)</f>
        <v>44.82</v>
      </c>
      <c r="DC48" s="45">
        <f>ROUND('Base(2023)'!CX48+'Base(2023)'!CX48*FatoresSGPB!$A$31,2)</f>
        <v>45.19</v>
      </c>
      <c r="DE48" s="43"/>
      <c r="DM48" s="43" t="str">
        <f t="shared" si="6"/>
        <v>OUROColeta no mesmo dia4210-271 a 80</v>
      </c>
      <c r="DN48" s="43" t="s">
        <v>54</v>
      </c>
      <c r="DO48" s="70" t="s">
        <v>71</v>
      </c>
      <c r="DP48" s="69" t="s">
        <v>72</v>
      </c>
      <c r="DQ48" s="61" t="s">
        <v>99</v>
      </c>
      <c r="DR48" s="25" t="s">
        <v>97</v>
      </c>
      <c r="DX48" s="60"/>
      <c r="DY48" s="44"/>
      <c r="DZ48" s="44"/>
      <c r="EA48" s="45"/>
      <c r="EB48" s="45"/>
      <c r="EC48" s="45"/>
      <c r="ED48" s="45"/>
      <c r="EE48" s="45"/>
      <c r="EF48" s="45"/>
      <c r="EG48" s="45"/>
      <c r="EH48" s="45"/>
      <c r="EI48" s="45"/>
      <c r="EJ48" s="45"/>
      <c r="EK48" s="45"/>
      <c r="EL48" s="45"/>
      <c r="EM48" s="45"/>
      <c r="EN48" s="45"/>
      <c r="EO48" s="45"/>
      <c r="EP48" s="45"/>
      <c r="ER48" s="43" t="str">
        <f t="shared" si="8"/>
        <v>PLATINUM5.001 a 6.000</v>
      </c>
      <c r="ES48" s="44" t="s">
        <v>61</v>
      </c>
      <c r="ET48" s="44" t="s">
        <v>76</v>
      </c>
      <c r="EU48" s="45">
        <f>ROUND('Base(2023)'!EO48+'Base(2023)'!EO48*FatoresSGPB!$A$31,2)</f>
        <v>25.58</v>
      </c>
      <c r="EV48" s="45">
        <f>ROUND('Base(2023)'!EP48+'Base(2023)'!EP48*FatoresSGPB!$A$31,2)</f>
        <v>26.67</v>
      </c>
      <c r="EW48" s="45">
        <f>ROUND('Base(2023)'!EQ48+'Base(2023)'!EQ48*FatoresSGPB!$A$31,2)</f>
        <v>26.95</v>
      </c>
      <c r="EX48" s="45">
        <f>ROUND('Base(2023)'!ER48+'Base(2023)'!ER48*FatoresSGPB!$A$31,2)</f>
        <v>27.23</v>
      </c>
      <c r="EY48" s="45">
        <f>ROUND('Base(2023)'!ES48+'Base(2023)'!ES48*FatoresSGPB!$A$31,2)</f>
        <v>33.549999999999997</v>
      </c>
      <c r="EZ48" s="45">
        <f>ROUND('Base(2023)'!ET48+'Base(2023)'!ET48*FatoresSGPB!$A$31,2)</f>
        <v>37.729999999999997</v>
      </c>
      <c r="FA48" s="45">
        <f>ROUND('Base(2023)'!EU48+'Base(2023)'!EU48*FatoresSGPB!$A$31,2)</f>
        <v>43.01</v>
      </c>
      <c r="FB48" s="45">
        <f>ROUND('Base(2023)'!EV48+'Base(2023)'!EV48*FatoresSGPB!$A$31,2)</f>
        <v>53.37</v>
      </c>
      <c r="FC48" s="45">
        <f>ROUND('Base(2023)'!EW48+'Base(2023)'!EW48*FatoresSGPB!$A$31,2)</f>
        <v>51.75</v>
      </c>
      <c r="FD48" s="45">
        <f>ROUND('Base(2023)'!EX48+'Base(2023)'!EX48*FatoresSGPB!$A$31,2)</f>
        <v>57.57</v>
      </c>
      <c r="FE48" s="45">
        <f>ROUND('Base(2023)'!EY48+'Base(2023)'!EY48*FatoresSGPB!$A$31,2)</f>
        <v>78.099999999999994</v>
      </c>
      <c r="FF48" s="45">
        <f>ROUND('Base(2023)'!EZ48+'Base(2023)'!EZ48*FatoresSGPB!$A$31,2)</f>
        <v>100.55</v>
      </c>
    </row>
    <row r="49" spans="4:162" x14ac:dyDescent="0.2">
      <c r="D49" s="43" t="str">
        <f t="shared" si="50"/>
        <v>DIAMANTE 12.001 a 3.000</v>
      </c>
      <c r="E49" s="44" t="s">
        <v>66</v>
      </c>
      <c r="F49" s="44" t="s">
        <v>62</v>
      </c>
      <c r="G49" s="81"/>
      <c r="H49" s="79">
        <f>TRUNC('BASE 2026'!G63/$G$45,4)</f>
        <v>1.6816</v>
      </c>
      <c r="I49" s="79">
        <f>TRUNC('BASE 2026'!H63/$G$45,4)</f>
        <v>1.7182999999999999</v>
      </c>
      <c r="J49" s="79">
        <f>TRUNC('BASE 2026'!I63/$G$45,4)</f>
        <v>1.7538</v>
      </c>
      <c r="K49" s="79">
        <f>TRUNC('BASE 2026'!J63/$G$45,4)</f>
        <v>1.7881</v>
      </c>
      <c r="L49" s="79">
        <f>TRUNC('BASE 2026'!K63/$G$45,4)</f>
        <v>2.6615000000000002</v>
      </c>
      <c r="M49" s="79">
        <f>TRUNC('BASE 2026'!L63/$G$45,4)</f>
        <v>2.6875</v>
      </c>
      <c r="N49" s="79">
        <f>TRUNC('BASE 2026'!M63/$G$45,4)</f>
        <v>2.7170999999999998</v>
      </c>
      <c r="O49" s="79">
        <f>TRUNC('BASE 2026'!N63/$G$45,4)</f>
        <v>2.7443</v>
      </c>
      <c r="P49" s="79">
        <f>TRUNC('BASE 2026'!O63/$G$45,4)</f>
        <v>4.4272</v>
      </c>
      <c r="Q49" s="79">
        <f>TRUNC('BASE 2026'!P63/$G$45,4)</f>
        <v>5.9775</v>
      </c>
      <c r="R49" s="79">
        <f>TRUNC('BASE 2026'!Q63/$G$45,4)</f>
        <v>8.4130000000000003</v>
      </c>
      <c r="S49" s="79">
        <f>TRUNC('BASE 2026'!R63/$G$45,4)</f>
        <v>10.1822</v>
      </c>
      <c r="T49" s="79">
        <f>TRUNC('BASE 2026'!S63/$G$45,4)</f>
        <v>6.0970000000000004</v>
      </c>
      <c r="U49" s="79">
        <f>TRUNC('BASE 2026'!T63/$G$45,4)</f>
        <v>7.4934000000000003</v>
      </c>
      <c r="V49" s="79">
        <f>TRUNC('BASE 2026'!U63/$G$45,4)</f>
        <v>9.5846</v>
      </c>
      <c r="W49" s="79">
        <f>TRUNC('BASE 2026'!V63/$G$45,4)</f>
        <v>11.215299999999999</v>
      </c>
      <c r="X49" s="79">
        <f>TRUNC('BASE 2026'!W63/$G$45,4)</f>
        <v>7.2568000000000001</v>
      </c>
      <c r="Y49" s="79">
        <f>TRUNC('BASE 2026'!X63/$G$45,4)</f>
        <v>8.9194999999999993</v>
      </c>
      <c r="Z49" s="79">
        <f>TRUNC('BASE 2026'!Y63/$G$45,4)</f>
        <v>11.410600000000001</v>
      </c>
      <c r="AA49" s="79">
        <f>TRUNC('BASE 2026'!Z63/$G$45,4)</f>
        <v>13.3514</v>
      </c>
      <c r="AB49" s="45"/>
      <c r="AD49" s="43"/>
      <c r="CR49" s="43" t="str">
        <f t="shared" si="4"/>
        <v>INFINITE 21 a 5</v>
      </c>
      <c r="CS49" s="44" t="s">
        <v>90</v>
      </c>
      <c r="CT49" s="46" t="s">
        <v>51</v>
      </c>
      <c r="CU49" s="81">
        <f>ROUND('Base(2023)'!CQ49+'Base(2023)'!CQ49*FatoresSGPB!$A$31,2)</f>
        <v>40.22</v>
      </c>
      <c r="CW49" s="45">
        <f>ROUND('Base(2023)'!CR49+'Base(2023)'!CR49*FatoresSGPB!$A$31,2)</f>
        <v>41.04</v>
      </c>
      <c r="CX49" s="45">
        <f>ROUND('Base(2023)'!CS49+'Base(2023)'!CS49*FatoresSGPB!$A$31,2)</f>
        <v>41.88</v>
      </c>
      <c r="CY49" s="45">
        <f>ROUND('Base(2023)'!CT49+'Base(2023)'!CT49*FatoresSGPB!$A$31,2)</f>
        <v>42.71</v>
      </c>
      <c r="CZ49" s="45">
        <f>ROUND('Base(2023)'!CU49+'Base(2023)'!CU49*FatoresSGPB!$A$31,2)</f>
        <v>56.05</v>
      </c>
      <c r="DA49" s="45">
        <f>ROUND('Base(2023)'!CV49+'Base(2023)'!CV49*FatoresSGPB!$A$31,2)</f>
        <v>56.6</v>
      </c>
      <c r="DB49" s="45">
        <f>ROUND('Base(2023)'!CW49+'Base(2023)'!CW49*FatoresSGPB!$A$31,2)</f>
        <v>57.15</v>
      </c>
      <c r="DC49" s="45">
        <f>ROUND('Base(2023)'!CX49+'Base(2023)'!CX49*FatoresSGPB!$A$31,2)</f>
        <v>57.7</v>
      </c>
      <c r="DE49" s="43"/>
      <c r="DM49" s="43" t="str">
        <f t="shared" si="6"/>
        <v>OUROColeta no mesmo dia4210-281 a 90</v>
      </c>
      <c r="DN49" s="43" t="s">
        <v>54</v>
      </c>
      <c r="DO49" s="70" t="s">
        <v>71</v>
      </c>
      <c r="DP49" s="69" t="s">
        <v>72</v>
      </c>
      <c r="DQ49" s="59" t="s">
        <v>102</v>
      </c>
      <c r="DR49" s="22" t="s">
        <v>103</v>
      </c>
      <c r="DX49" s="60"/>
      <c r="DY49" s="44"/>
      <c r="DZ49" s="44"/>
      <c r="EA49" s="45"/>
      <c r="EB49" s="45"/>
      <c r="EC49" s="45"/>
      <c r="ED49" s="45"/>
      <c r="EE49" s="45"/>
      <c r="EF49" s="45"/>
      <c r="EG49" s="45"/>
      <c r="EH49" s="45"/>
      <c r="EI49" s="45"/>
      <c r="EJ49" s="45"/>
      <c r="EK49" s="45"/>
      <c r="EL49" s="45"/>
      <c r="EM49" s="45"/>
      <c r="EN49" s="45"/>
      <c r="EO49" s="45"/>
      <c r="EP49" s="45"/>
      <c r="ER49" s="43" t="str">
        <f t="shared" si="8"/>
        <v>PLATINUM6.001 a 7.000</v>
      </c>
      <c r="ES49" s="44" t="s">
        <v>61</v>
      </c>
      <c r="ET49" s="44" t="s">
        <v>82</v>
      </c>
      <c r="EU49" s="45">
        <f>ROUND('Base(2023)'!EO49+'Base(2023)'!EO49*FatoresSGPB!$A$31,2)</f>
        <v>26.09</v>
      </c>
      <c r="EV49" s="45">
        <f>ROUND('Base(2023)'!EP49+'Base(2023)'!EP49*FatoresSGPB!$A$31,2)</f>
        <v>27.19</v>
      </c>
      <c r="EW49" s="45">
        <f>ROUND('Base(2023)'!EQ49+'Base(2023)'!EQ49*FatoresSGPB!$A$31,2)</f>
        <v>27.48</v>
      </c>
      <c r="EX49" s="45">
        <f>ROUND('Base(2023)'!ER49+'Base(2023)'!ER49*FatoresSGPB!$A$31,2)</f>
        <v>27.76</v>
      </c>
      <c r="EY49" s="45">
        <f>ROUND('Base(2023)'!ES49+'Base(2023)'!ES49*FatoresSGPB!$A$31,2)</f>
        <v>35.479999999999997</v>
      </c>
      <c r="EZ49" s="45">
        <f>ROUND('Base(2023)'!ET49+'Base(2023)'!ET49*FatoresSGPB!$A$31,2)</f>
        <v>41.3</v>
      </c>
      <c r="FA49" s="45">
        <f>ROUND('Base(2023)'!EU49+'Base(2023)'!EU49*FatoresSGPB!$A$31,2)</f>
        <v>47.15</v>
      </c>
      <c r="FB49" s="45">
        <f>ROUND('Base(2023)'!EV49+'Base(2023)'!EV49*FatoresSGPB!$A$31,2)</f>
        <v>58.31</v>
      </c>
      <c r="FC49" s="45">
        <f>ROUND('Base(2023)'!EW49+'Base(2023)'!EW49*FatoresSGPB!$A$31,2)</f>
        <v>51.61</v>
      </c>
      <c r="FD49" s="45">
        <f>ROUND('Base(2023)'!EX49+'Base(2023)'!EX49*FatoresSGPB!$A$31,2)</f>
        <v>60.22</v>
      </c>
      <c r="FE49" s="45">
        <f>ROUND('Base(2023)'!EY49+'Base(2023)'!EY49*FatoresSGPB!$A$31,2)</f>
        <v>81.94</v>
      </c>
      <c r="FF49" s="45">
        <f>ROUND('Base(2023)'!EZ49+'Base(2023)'!EZ49*FatoresSGPB!$A$31,2)</f>
        <v>105.09</v>
      </c>
    </row>
    <row r="50" spans="4:162" x14ac:dyDescent="0.2">
      <c r="D50" s="43" t="str">
        <f t="shared" si="50"/>
        <v>DIAMANTE 13.001 a 4.000</v>
      </c>
      <c r="E50" s="44" t="s">
        <v>66</v>
      </c>
      <c r="F50" s="44" t="s">
        <v>68</v>
      </c>
      <c r="G50" s="81"/>
      <c r="H50" s="79">
        <f>TRUNC('BASE 2026'!G64/$G$45,4)</f>
        <v>1.8177000000000001</v>
      </c>
      <c r="I50" s="79">
        <f>TRUNC('BASE 2026'!H64/$G$45,4)</f>
        <v>1.8555999999999999</v>
      </c>
      <c r="J50" s="79">
        <f>TRUNC('BASE 2026'!I64/$G$45,4)</f>
        <v>1.8946000000000001</v>
      </c>
      <c r="K50" s="79">
        <f>TRUNC('BASE 2026'!J64/$G$45,4)</f>
        <v>1.9325000000000001</v>
      </c>
      <c r="L50" s="79">
        <f>TRUNC('BASE 2026'!K64/$G$45,4)</f>
        <v>2.9325000000000001</v>
      </c>
      <c r="M50" s="79">
        <f>TRUNC('BASE 2026'!L64/$G$45,4)</f>
        <v>2.9597000000000002</v>
      </c>
      <c r="N50" s="79">
        <f>TRUNC('BASE 2026'!M64/$G$45,4)</f>
        <v>2.9904999999999999</v>
      </c>
      <c r="O50" s="79">
        <f>TRUNC('BASE 2026'!N64/$G$45,4)</f>
        <v>3.0213000000000001</v>
      </c>
      <c r="P50" s="79">
        <f>TRUNC('BASE 2026'!O64/$G$45,4)</f>
        <v>5.0744999999999996</v>
      </c>
      <c r="Q50" s="79">
        <f>TRUNC('BASE 2026'!P64/$G$45,4)</f>
        <v>6.8532000000000002</v>
      </c>
      <c r="R50" s="79">
        <f>TRUNC('BASE 2026'!Q64/$G$45,4)</f>
        <v>9.6437000000000008</v>
      </c>
      <c r="S50" s="79">
        <f>TRUNC('BASE 2026'!R64/$G$45,4)</f>
        <v>11.6745</v>
      </c>
      <c r="T50" s="79">
        <f>TRUNC('BASE 2026'!S64/$G$45,4)</f>
        <v>6.6414</v>
      </c>
      <c r="U50" s="79">
        <f>TRUNC('BASE 2026'!T64/$G$45,4)</f>
        <v>8.2284000000000006</v>
      </c>
      <c r="V50" s="79">
        <f>TRUNC('BASE 2026'!U64/$G$45,4)</f>
        <v>10.6213</v>
      </c>
      <c r="W50" s="79">
        <f>TRUNC('BASE 2026'!V64/$G$45,4)</f>
        <v>12.4686</v>
      </c>
      <c r="X50" s="79">
        <f>TRUNC('BASE 2026'!W64/$G$45,4)</f>
        <v>7.9040999999999997</v>
      </c>
      <c r="Y50" s="79">
        <f>TRUNC('BASE 2026'!X64/$G$45,4)</f>
        <v>9.7940000000000005</v>
      </c>
      <c r="Z50" s="79">
        <f>TRUNC('BASE 2026'!Y64/$G$45,4)</f>
        <v>12.6449</v>
      </c>
      <c r="AA50" s="79">
        <f>TRUNC('BASE 2026'!Z64/$G$45,4)</f>
        <v>14.8437</v>
      </c>
      <c r="AB50" s="45"/>
      <c r="AD50" s="43"/>
      <c r="CR50" s="43" t="str">
        <f t="shared" si="4"/>
        <v>INFINITE 25 a 10</v>
      </c>
      <c r="CS50" s="44" t="s">
        <v>90</v>
      </c>
      <c r="CT50" s="46" t="s">
        <v>56</v>
      </c>
      <c r="CU50" s="81">
        <f>ROUND('Base(2023)'!CQ50+'Base(2023)'!CQ50*FatoresSGPB!$A$31,2)</f>
        <v>59.63</v>
      </c>
      <c r="CW50" s="45">
        <f>ROUND('Base(2023)'!CR50+'Base(2023)'!CR50*FatoresSGPB!$A$31,2)</f>
        <v>60.92</v>
      </c>
      <c r="CX50" s="45">
        <f>ROUND('Base(2023)'!CS50+'Base(2023)'!CS50*FatoresSGPB!$A$31,2)</f>
        <v>62.21</v>
      </c>
      <c r="CY50" s="45">
        <f>ROUND('Base(2023)'!CT50+'Base(2023)'!CT50*FatoresSGPB!$A$31,2)</f>
        <v>63.41</v>
      </c>
      <c r="CZ50" s="45">
        <f>ROUND('Base(2023)'!CU50+'Base(2023)'!CU50*FatoresSGPB!$A$31,2)</f>
        <v>76.2</v>
      </c>
      <c r="DA50" s="45">
        <f>ROUND('Base(2023)'!CV50+'Base(2023)'!CV50*FatoresSGPB!$A$31,2)</f>
        <v>76.930000000000007</v>
      </c>
      <c r="DB50" s="45">
        <f>ROUND('Base(2023)'!CW50+'Base(2023)'!CW50*FatoresSGPB!$A$31,2)</f>
        <v>77.760000000000005</v>
      </c>
      <c r="DC50" s="45">
        <f>ROUND('Base(2023)'!CX50+'Base(2023)'!CX50*FatoresSGPB!$A$31,2)</f>
        <v>78.5</v>
      </c>
      <c r="DE50" s="43"/>
      <c r="DM50" s="43" t="str">
        <f t="shared" si="6"/>
        <v>OUROColeta no mesmo dia4210-291 a 100</v>
      </c>
      <c r="DN50" s="43" t="s">
        <v>54</v>
      </c>
      <c r="DO50" s="70" t="s">
        <v>71</v>
      </c>
      <c r="DP50" s="69" t="s">
        <v>72</v>
      </c>
      <c r="DQ50" s="61" t="s">
        <v>105</v>
      </c>
      <c r="DR50" s="25" t="s">
        <v>106</v>
      </c>
      <c r="DX50" s="60"/>
      <c r="DY50" s="44"/>
      <c r="DZ50" s="44"/>
      <c r="EA50" s="45"/>
      <c r="EB50" s="45"/>
      <c r="EC50" s="45"/>
      <c r="ED50" s="45"/>
      <c r="EE50" s="45"/>
      <c r="EF50" s="45"/>
      <c r="EG50" s="45"/>
      <c r="EH50" s="45"/>
      <c r="EI50" s="45"/>
      <c r="EJ50" s="45"/>
      <c r="EK50" s="45"/>
      <c r="EL50" s="45"/>
      <c r="EM50" s="45"/>
      <c r="EN50" s="45"/>
      <c r="EO50" s="45"/>
      <c r="EP50" s="45"/>
      <c r="ER50" s="43" t="str">
        <f t="shared" si="8"/>
        <v>PLATINUM7.001 a 8.000</v>
      </c>
      <c r="ES50" s="44" t="s">
        <v>61</v>
      </c>
      <c r="ET50" s="44" t="s">
        <v>86</v>
      </c>
      <c r="EU50" s="45">
        <f>ROUND('Base(2023)'!EO50+'Base(2023)'!EO50*FatoresSGPB!$A$31,2)</f>
        <v>27.38</v>
      </c>
      <c r="EV50" s="45">
        <f>ROUND('Base(2023)'!EP50+'Base(2023)'!EP50*FatoresSGPB!$A$31,2)</f>
        <v>28.56</v>
      </c>
      <c r="EW50" s="45">
        <f>ROUND('Base(2023)'!EQ50+'Base(2023)'!EQ50*FatoresSGPB!$A$31,2)</f>
        <v>28.84</v>
      </c>
      <c r="EX50" s="45">
        <f>ROUND('Base(2023)'!ER50+'Base(2023)'!ER50*FatoresSGPB!$A$31,2)</f>
        <v>29.15</v>
      </c>
      <c r="EY50" s="45">
        <f>ROUND('Base(2023)'!ES50+'Base(2023)'!ES50*FatoresSGPB!$A$31,2)</f>
        <v>38.61</v>
      </c>
      <c r="EZ50" s="45">
        <f>ROUND('Base(2023)'!ET50+'Base(2023)'!ET50*FatoresSGPB!$A$31,2)</f>
        <v>44.98</v>
      </c>
      <c r="FA50" s="45">
        <f>ROUND('Base(2023)'!EU50+'Base(2023)'!EU50*FatoresSGPB!$A$31,2)</f>
        <v>51.35</v>
      </c>
      <c r="FB50" s="45">
        <f>ROUND('Base(2023)'!EV50+'Base(2023)'!EV50*FatoresSGPB!$A$31,2)</f>
        <v>63.51</v>
      </c>
      <c r="FC50" s="45">
        <f>ROUND('Base(2023)'!EW50+'Base(2023)'!EW50*FatoresSGPB!$A$31,2)</f>
        <v>66.36</v>
      </c>
      <c r="FD50" s="45">
        <f>ROUND('Base(2023)'!EX50+'Base(2023)'!EX50*FatoresSGPB!$A$31,2)</f>
        <v>75.8</v>
      </c>
      <c r="FE50" s="45">
        <f>ROUND('Base(2023)'!EY50+'Base(2023)'!EY50*FatoresSGPB!$A$31,2)</f>
        <v>98.13</v>
      </c>
      <c r="FF50" s="45">
        <f>ROUND('Base(2023)'!EZ50+'Base(2023)'!EZ50*FatoresSGPB!$A$31,2)</f>
        <v>122.28</v>
      </c>
    </row>
    <row r="51" spans="4:162" x14ac:dyDescent="0.2">
      <c r="D51" s="43" t="str">
        <f t="shared" si="50"/>
        <v>DIAMANTE 14.001 a 5.000</v>
      </c>
      <c r="E51" s="44" t="s">
        <v>66</v>
      </c>
      <c r="F51" s="44" t="s">
        <v>70</v>
      </c>
      <c r="G51" s="81"/>
      <c r="H51" s="79">
        <f>TRUNC('BASE 2026'!G65/$G$45,4)</f>
        <v>1.9633</v>
      </c>
      <c r="I51" s="79">
        <f>TRUNC('BASE 2026'!H65/$G$45,4)</f>
        <v>2.0070999999999999</v>
      </c>
      <c r="J51" s="79">
        <f>TRUNC('BASE 2026'!I65/$G$45,4)</f>
        <v>2.0461</v>
      </c>
      <c r="K51" s="79">
        <f>TRUNC('BASE 2026'!J65/$G$45,4)</f>
        <v>2.0886999999999998</v>
      </c>
      <c r="L51" s="79">
        <f>TRUNC('BASE 2026'!K65/$G$45,4)</f>
        <v>3.1585000000000001</v>
      </c>
      <c r="M51" s="79">
        <f>TRUNC('BASE 2026'!L65/$G$45,4)</f>
        <v>3.1905000000000001</v>
      </c>
      <c r="N51" s="79">
        <f>TRUNC('BASE 2026'!M65/$G$45,4)</f>
        <v>3.2248000000000001</v>
      </c>
      <c r="O51" s="79">
        <f>TRUNC('BASE 2026'!N65/$G$45,4)</f>
        <v>3.2555999999999998</v>
      </c>
      <c r="P51" s="79">
        <f>TRUNC('BASE 2026'!O65/$G$45,4)</f>
        <v>5.6022999999999996</v>
      </c>
      <c r="Q51" s="79">
        <f>TRUNC('BASE 2026'!P65/$G$45,4)</f>
        <v>7.5621</v>
      </c>
      <c r="R51" s="79">
        <f>TRUNC('BASE 2026'!Q65/$G$45,4)</f>
        <v>10.6449</v>
      </c>
      <c r="S51" s="79">
        <f>TRUNC('BASE 2026'!R65/$G$45,4)</f>
        <v>12.884</v>
      </c>
      <c r="T51" s="79">
        <f>TRUNC('BASE 2026'!S65/$G$45,4)</f>
        <v>8.0306999999999995</v>
      </c>
      <c r="U51" s="79">
        <f>TRUNC('BASE 2026'!T65/$G$45,4)</f>
        <v>9.7727000000000004</v>
      </c>
      <c r="V51" s="79">
        <f>TRUNC('BASE 2026'!U65/$G$45,4)</f>
        <v>12.4094</v>
      </c>
      <c r="W51" s="79">
        <f>TRUNC('BASE 2026'!V65/$G$45,4)</f>
        <v>14.4343</v>
      </c>
      <c r="X51" s="79">
        <f>TRUNC('BASE 2026'!W65/$G$45,4)</f>
        <v>9.5620999999999992</v>
      </c>
      <c r="Y51" s="79">
        <f>TRUNC('BASE 2026'!X65/$G$45,4)</f>
        <v>11.6343</v>
      </c>
      <c r="Z51" s="79">
        <f>TRUNC('BASE 2026'!Y65/$G$45,4)</f>
        <v>14.7727</v>
      </c>
      <c r="AA51" s="79">
        <f>TRUNC('BASE 2026'!Z65/$G$45,4)</f>
        <v>17.1846</v>
      </c>
      <c r="AB51" s="45"/>
      <c r="AD51" s="43"/>
      <c r="CR51" s="43" t="str">
        <f t="shared" si="4"/>
        <v>INFINITE 2Kg Adicional</v>
      </c>
      <c r="CS51" s="44" t="s">
        <v>90</v>
      </c>
      <c r="CT51" s="46" t="s">
        <v>63</v>
      </c>
      <c r="CU51" s="81">
        <f>ROUND('Base(2023)'!CQ51+'Base(2023)'!CQ51*FatoresSGPB!$A$31,2)</f>
        <v>5.8</v>
      </c>
      <c r="CW51" s="45">
        <f>ROUND('Base(2023)'!CR51+'Base(2023)'!CR51*FatoresSGPB!$A$31,2)</f>
        <v>5.98</v>
      </c>
      <c r="CX51" s="45">
        <f>ROUND('Base(2023)'!CS51+'Base(2023)'!CS51*FatoresSGPB!$A$31,2)</f>
        <v>6.07</v>
      </c>
      <c r="CY51" s="45">
        <f>ROUND('Base(2023)'!CT51+'Base(2023)'!CT51*FatoresSGPB!$A$31,2)</f>
        <v>6.16</v>
      </c>
      <c r="CZ51" s="45">
        <f>ROUND('Base(2023)'!CU51+'Base(2023)'!CU51*FatoresSGPB!$A$31,2)</f>
        <v>7.73</v>
      </c>
      <c r="DA51" s="45">
        <f>ROUND('Base(2023)'!CV51+'Base(2023)'!CV51*FatoresSGPB!$A$31,2)</f>
        <v>7.83</v>
      </c>
      <c r="DB51" s="45">
        <f>ROUND('Base(2023)'!CW51+'Base(2023)'!CW51*FatoresSGPB!$A$31,2)</f>
        <v>7.91</v>
      </c>
      <c r="DC51" s="45">
        <f>ROUND('Base(2023)'!CX51+'Base(2023)'!CX51*FatoresSGPB!$A$31,2)</f>
        <v>7.91</v>
      </c>
      <c r="DE51" s="43"/>
      <c r="DM51" s="43" t="str">
        <f t="shared" si="6"/>
        <v>OUROColeta no mesmo dia4210-2Mais de 100</v>
      </c>
      <c r="DN51" s="43" t="s">
        <v>54</v>
      </c>
      <c r="DO51" s="70" t="s">
        <v>71</v>
      </c>
      <c r="DP51" s="69" t="s">
        <v>72</v>
      </c>
      <c r="DQ51" s="59" t="s">
        <v>108</v>
      </c>
      <c r="DR51" s="22" t="s">
        <v>109</v>
      </c>
      <c r="DX51" s="60"/>
      <c r="DY51" s="44"/>
      <c r="DZ51" s="44"/>
      <c r="EA51" s="45"/>
      <c r="EB51" s="45"/>
      <c r="EC51" s="45"/>
      <c r="ED51" s="45"/>
      <c r="EE51" s="45"/>
      <c r="EF51" s="45"/>
      <c r="EG51" s="45"/>
      <c r="EH51" s="45"/>
      <c r="EI51" s="45"/>
      <c r="EJ51" s="45"/>
      <c r="EK51" s="45"/>
      <c r="EL51" s="45"/>
      <c r="EM51" s="45"/>
      <c r="EN51" s="45"/>
      <c r="EO51" s="45"/>
      <c r="EP51" s="45"/>
      <c r="ER51" s="43" t="str">
        <f t="shared" si="8"/>
        <v>PLATINUM8.001 a 9.000</v>
      </c>
      <c r="ES51" s="44" t="s">
        <v>61</v>
      </c>
      <c r="ET51" s="44" t="s">
        <v>91</v>
      </c>
      <c r="EU51" s="45">
        <f>ROUND('Base(2023)'!EO51+'Base(2023)'!EO51*FatoresSGPB!$A$31,2)</f>
        <v>28.3</v>
      </c>
      <c r="EV51" s="45">
        <f>ROUND('Base(2023)'!EP51+'Base(2023)'!EP51*FatoresSGPB!$A$31,2)</f>
        <v>29.51</v>
      </c>
      <c r="EW51" s="45">
        <f>ROUND('Base(2023)'!EQ51+'Base(2023)'!EQ51*FatoresSGPB!$A$31,2)</f>
        <v>29.81</v>
      </c>
      <c r="EX51" s="45">
        <f>ROUND('Base(2023)'!ER51+'Base(2023)'!ER51*FatoresSGPB!$A$31,2)</f>
        <v>30.1</v>
      </c>
      <c r="EY51" s="45">
        <f>ROUND('Base(2023)'!ES51+'Base(2023)'!ES51*FatoresSGPB!$A$31,2)</f>
        <v>40.71</v>
      </c>
      <c r="EZ51" s="45">
        <f>ROUND('Base(2023)'!ET51+'Base(2023)'!ET51*FatoresSGPB!$A$31,2)</f>
        <v>47.23</v>
      </c>
      <c r="FA51" s="45">
        <f>ROUND('Base(2023)'!EU51+'Base(2023)'!EU51*FatoresSGPB!$A$31,2)</f>
        <v>53.91</v>
      </c>
      <c r="FB51" s="45">
        <f>ROUND('Base(2023)'!EV51+'Base(2023)'!EV51*FatoresSGPB!$A$31,2)</f>
        <v>66.7</v>
      </c>
      <c r="FC51" s="45">
        <f>ROUND('Base(2023)'!EW51+'Base(2023)'!EW51*FatoresSGPB!$A$31,2)</f>
        <v>68.78</v>
      </c>
      <c r="FD51" s="45">
        <f>ROUND('Base(2023)'!EX51+'Base(2023)'!EX51*FatoresSGPB!$A$31,2)</f>
        <v>78.180000000000007</v>
      </c>
      <c r="FE51" s="45">
        <f>ROUND('Base(2023)'!EY51+'Base(2023)'!EY51*FatoresSGPB!$A$31,2)</f>
        <v>100.75</v>
      </c>
      <c r="FF51" s="45">
        <f>ROUND('Base(2023)'!EZ51+'Base(2023)'!EZ51*FatoresSGPB!$A$31,2)</f>
        <v>125.53</v>
      </c>
    </row>
    <row r="52" spans="4:162" x14ac:dyDescent="0.2">
      <c r="D52" s="43" t="str">
        <f t="shared" si="50"/>
        <v>DIAMANTE 15.001 a 6.000</v>
      </c>
      <c r="E52" s="44" t="s">
        <v>66</v>
      </c>
      <c r="F52" s="44" t="s">
        <v>76</v>
      </c>
      <c r="G52" s="81"/>
      <c r="H52" s="79">
        <f>TRUNC('BASE 2026'!G66/$G$45,4)</f>
        <v>2.0863</v>
      </c>
      <c r="I52" s="79">
        <f>TRUNC('BASE 2026'!H66/$G$45,4)</f>
        <v>2.1301000000000001</v>
      </c>
      <c r="J52" s="79">
        <f>TRUNC('BASE 2026'!I66/$G$45,4)</f>
        <v>2.1762999999999999</v>
      </c>
      <c r="K52" s="79">
        <f>TRUNC('BASE 2026'!J66/$G$45,4)</f>
        <v>2.2212999999999998</v>
      </c>
      <c r="L52" s="79">
        <f>TRUNC('BASE 2026'!K66/$G$45,4)</f>
        <v>3.4106000000000001</v>
      </c>
      <c r="M52" s="79">
        <f>TRUNC('BASE 2026'!L66/$G$45,4)</f>
        <v>3.4485000000000001</v>
      </c>
      <c r="N52" s="79">
        <f>TRUNC('BASE 2026'!M66/$G$45,4)</f>
        <v>3.4828000000000001</v>
      </c>
      <c r="O52" s="79">
        <f>TRUNC('BASE 2026'!N66/$G$45,4)</f>
        <v>3.5171000000000001</v>
      </c>
      <c r="P52" s="79">
        <f>TRUNC('BASE 2026'!O66/$G$45,4)</f>
        <v>6.1420000000000003</v>
      </c>
      <c r="Q52" s="79">
        <f>TRUNC('BASE 2026'!P66/$G$45,4)</f>
        <v>8.2911000000000001</v>
      </c>
      <c r="R52" s="79">
        <f>TRUNC('BASE 2026'!Q66/$G$45,4)</f>
        <v>11.6698</v>
      </c>
      <c r="S52" s="79">
        <f>TRUNC('BASE 2026'!R66/$G$45,4)</f>
        <v>14.125400000000001</v>
      </c>
      <c r="T52" s="79">
        <f>TRUNC('BASE 2026'!S66/$G$45,4)</f>
        <v>8.4863</v>
      </c>
      <c r="U52" s="79">
        <f>TRUNC('BASE 2026'!T66/$G$45,4)</f>
        <v>10.384600000000001</v>
      </c>
      <c r="V52" s="79">
        <f>TRUNC('BASE 2026'!U66/$G$45,4)</f>
        <v>13.2721</v>
      </c>
      <c r="W52" s="79">
        <f>TRUNC('BASE 2026'!V66/$G$45,4)</f>
        <v>15.476900000000001</v>
      </c>
      <c r="X52" s="79">
        <f>TRUNC('BASE 2026'!W66/$G$45,4)</f>
        <v>10.101699999999999</v>
      </c>
      <c r="Y52" s="79">
        <f>TRUNC('BASE 2026'!X66/$G$45,4)</f>
        <v>12.3644</v>
      </c>
      <c r="Z52" s="79">
        <f>TRUNC('BASE 2026'!Y66/$G$45,4)</f>
        <v>15.797599999999999</v>
      </c>
      <c r="AA52" s="79">
        <f>TRUNC('BASE 2026'!Z66/$G$45,4)</f>
        <v>18.425999999999998</v>
      </c>
      <c r="AB52" s="45"/>
      <c r="AD52" s="43"/>
      <c r="CR52" s="43" t="str">
        <f t="shared" si="4"/>
        <v>Peso (Kg)</v>
      </c>
      <c r="CT52" s="46" t="s">
        <v>33</v>
      </c>
      <c r="CU52" s="81" t="e">
        <f>ROUND('Base(2023)'!CQ52+'Base(2023)'!CQ52*FatoresSGPB!$A$31,2)</f>
        <v>#VALUE!</v>
      </c>
      <c r="CW52" s="45" t="e">
        <f>ROUND('Base(2023)'!CR52+'Base(2023)'!CR52*FatoresSGPB!$A$31,2)</f>
        <v>#VALUE!</v>
      </c>
      <c r="CX52" s="45" t="e">
        <f>ROUND('Base(2023)'!CS52+'Base(2023)'!CS52*FatoresSGPB!$A$31,2)</f>
        <v>#VALUE!</v>
      </c>
      <c r="CY52" s="45" t="e">
        <f>ROUND('Base(2023)'!CT52+'Base(2023)'!CT52*FatoresSGPB!$A$31,2)</f>
        <v>#VALUE!</v>
      </c>
      <c r="CZ52" s="45" t="e">
        <f>ROUND('Base(2023)'!CU52+'Base(2023)'!CU52*FatoresSGPB!$A$31,2)</f>
        <v>#VALUE!</v>
      </c>
      <c r="DA52" s="45" t="e">
        <f>ROUND('Base(2023)'!CV52+'Base(2023)'!CV52*FatoresSGPB!$A$31,2)</f>
        <v>#VALUE!</v>
      </c>
      <c r="DB52" s="45" t="e">
        <f>ROUND('Base(2023)'!CW52+'Base(2023)'!CW52*FatoresSGPB!$A$31,2)</f>
        <v>#VALUE!</v>
      </c>
      <c r="DC52" s="45" t="e">
        <f>ROUND('Base(2023)'!CX52+'Base(2023)'!CX52*FatoresSGPB!$A$31,2)</f>
        <v>#VALUE!</v>
      </c>
      <c r="DE52" s="43"/>
      <c r="DM52" s="43" t="str">
        <f t="shared" si="6"/>
        <v>OUROColeta no mesmo dia7790-9Unitizador</v>
      </c>
      <c r="DN52" s="43" t="s">
        <v>54</v>
      </c>
      <c r="DO52" s="70" t="s">
        <v>71</v>
      </c>
      <c r="DP52" s="22" t="s">
        <v>111</v>
      </c>
      <c r="DQ52" s="61" t="s">
        <v>112</v>
      </c>
      <c r="DR52" s="25" t="s">
        <v>113</v>
      </c>
      <c r="DX52" s="60"/>
      <c r="DY52" s="44"/>
      <c r="DZ52" s="44"/>
      <c r="EA52" s="45"/>
      <c r="EB52" s="45"/>
      <c r="EC52" s="45"/>
      <c r="ED52" s="45"/>
      <c r="EE52" s="45"/>
      <c r="EF52" s="45"/>
      <c r="EG52" s="45"/>
      <c r="EH52" s="45"/>
      <c r="EI52" s="45"/>
      <c r="EJ52" s="45"/>
      <c r="EK52" s="45"/>
      <c r="EL52" s="45"/>
      <c r="EM52" s="45"/>
      <c r="EN52" s="45"/>
      <c r="EO52" s="45"/>
      <c r="EP52" s="45"/>
      <c r="ER52" s="43" t="str">
        <f t="shared" si="8"/>
        <v>PLATINUM9.001 a 10.000</v>
      </c>
      <c r="ES52" s="44" t="s">
        <v>61</v>
      </c>
      <c r="ET52" s="44" t="s">
        <v>95</v>
      </c>
      <c r="EU52" s="45">
        <f>ROUND('Base(2023)'!EO52+'Base(2023)'!EO52*FatoresSGPB!$A$31,2)</f>
        <v>28.82</v>
      </c>
      <c r="EV52" s="45">
        <f>ROUND('Base(2023)'!EP52+'Base(2023)'!EP52*FatoresSGPB!$A$31,2)</f>
        <v>30.05</v>
      </c>
      <c r="EW52" s="45">
        <f>ROUND('Base(2023)'!EQ52+'Base(2023)'!EQ52*FatoresSGPB!$A$31,2)</f>
        <v>30.36</v>
      </c>
      <c r="EX52" s="45">
        <f>ROUND('Base(2023)'!ER52+'Base(2023)'!ER52*FatoresSGPB!$A$31,2)</f>
        <v>30.66</v>
      </c>
      <c r="EY52" s="45">
        <f>ROUND('Base(2023)'!ES52+'Base(2023)'!ES52*FatoresSGPB!$A$31,2)</f>
        <v>41.98</v>
      </c>
      <c r="EZ52" s="45">
        <f>ROUND('Base(2023)'!ET52+'Base(2023)'!ET52*FatoresSGPB!$A$31,2)</f>
        <v>48.8</v>
      </c>
      <c r="FA52" s="45">
        <f>ROUND('Base(2023)'!EU52+'Base(2023)'!EU52*FatoresSGPB!$A$31,2)</f>
        <v>55.71</v>
      </c>
      <c r="FB52" s="45">
        <f>ROUND('Base(2023)'!EV52+'Base(2023)'!EV52*FatoresSGPB!$A$31,2)</f>
        <v>68.91</v>
      </c>
      <c r="FC52" s="45">
        <f>ROUND('Base(2023)'!EW52+'Base(2023)'!EW52*FatoresSGPB!$A$31,2)</f>
        <v>69.930000000000007</v>
      </c>
      <c r="FD52" s="45">
        <f>ROUND('Base(2023)'!EX52+'Base(2023)'!EX52*FatoresSGPB!$A$31,2)</f>
        <v>79.680000000000007</v>
      </c>
      <c r="FE52" s="45">
        <f>ROUND('Base(2023)'!EY52+'Base(2023)'!EY52*FatoresSGPB!$A$31,2)</f>
        <v>102.53</v>
      </c>
      <c r="FF52" s="45">
        <f>ROUND('Base(2023)'!EZ52+'Base(2023)'!EZ52*FatoresSGPB!$A$31,2)</f>
        <v>127.71</v>
      </c>
    </row>
    <row r="53" spans="4:162" x14ac:dyDescent="0.2">
      <c r="D53" s="43" t="str">
        <f t="shared" si="50"/>
        <v>DIAMANTE 16.001 a 7.000</v>
      </c>
      <c r="E53" s="44" t="s">
        <v>66</v>
      </c>
      <c r="F53" s="44" t="s">
        <v>82</v>
      </c>
      <c r="G53" s="81"/>
      <c r="H53" s="79">
        <f>TRUNC('BASE 2026'!G67/$G$45,4)</f>
        <v>2.2176999999999998</v>
      </c>
      <c r="I53" s="79">
        <f>TRUNC('BASE 2026'!H67/$G$45,4)</f>
        <v>2.2650000000000001</v>
      </c>
      <c r="J53" s="79">
        <f>TRUNC('BASE 2026'!I67/$G$45,4)</f>
        <v>2.3123999999999998</v>
      </c>
      <c r="K53" s="79">
        <f>TRUNC('BASE 2026'!J67/$G$45,4)</f>
        <v>2.3597000000000001</v>
      </c>
      <c r="L53" s="79">
        <f>TRUNC('BASE 2026'!K67/$G$45,4)</f>
        <v>3.6543999999999999</v>
      </c>
      <c r="M53" s="79">
        <f>TRUNC('BASE 2026'!L67/$G$45,4)</f>
        <v>3.6911</v>
      </c>
      <c r="N53" s="79">
        <f>TRUNC('BASE 2026'!M67/$G$45,4)</f>
        <v>3.7301000000000002</v>
      </c>
      <c r="O53" s="79">
        <f>TRUNC('BASE 2026'!N67/$G$45,4)</f>
        <v>3.7667999999999999</v>
      </c>
      <c r="P53" s="79">
        <f>TRUNC('BASE 2026'!O67/$G$45,4)</f>
        <v>6.7763</v>
      </c>
      <c r="Q53" s="79">
        <f>TRUNC('BASE 2026'!P67/$G$45,4)</f>
        <v>9.1491000000000007</v>
      </c>
      <c r="R53" s="79">
        <f>TRUNC('BASE 2026'!Q67/$G$45,4)</f>
        <v>12.874499999999999</v>
      </c>
      <c r="S53" s="79">
        <f>TRUNC('BASE 2026'!R67/$G$45,4)</f>
        <v>15.588100000000001</v>
      </c>
      <c r="T53" s="79">
        <f>TRUNC('BASE 2026'!S67/$G$45,4)</f>
        <v>9.0200999999999993</v>
      </c>
      <c r="U53" s="79">
        <f>TRUNC('BASE 2026'!T67/$G$45,4)</f>
        <v>11.1076</v>
      </c>
      <c r="V53" s="79">
        <f>TRUNC('BASE 2026'!U67/$G$45,4)</f>
        <v>14.2852</v>
      </c>
      <c r="W53" s="79">
        <f>TRUNC('BASE 2026'!V67/$G$45,4)</f>
        <v>16.705300000000001</v>
      </c>
      <c r="X53" s="79">
        <f>TRUNC('BASE 2026'!W67/$G$45,4)</f>
        <v>10.739599999999999</v>
      </c>
      <c r="Y53" s="79">
        <f>TRUNC('BASE 2026'!X67/$G$45,4)</f>
        <v>13.2224</v>
      </c>
      <c r="Z53" s="79">
        <f>TRUNC('BASE 2026'!Y67/$G$45,4)</f>
        <v>17.003499999999999</v>
      </c>
      <c r="AA53" s="79">
        <f>TRUNC('BASE 2026'!Z67/$G$45,4)</f>
        <v>19.887499999999999</v>
      </c>
      <c r="AB53" s="45"/>
      <c r="AD53" s="43"/>
      <c r="CR53" s="43" t="str">
        <f t="shared" si="4"/>
        <v>INFINITE 3Até 1</v>
      </c>
      <c r="CS53" s="44" t="s">
        <v>94</v>
      </c>
      <c r="CT53" s="46" t="s">
        <v>42</v>
      </c>
      <c r="CU53" s="81">
        <f>ROUND('Base(2023)'!CQ53+'Base(2023)'!CQ53*FatoresSGPB!$A$31,2)</f>
        <v>30.83</v>
      </c>
      <c r="CW53" s="45">
        <f>ROUND('Base(2023)'!CR53+'Base(2023)'!CR53*FatoresSGPB!$A$31,2)</f>
        <v>31.47</v>
      </c>
      <c r="CX53" s="45">
        <f>ROUND('Base(2023)'!CS53+'Base(2023)'!CS53*FatoresSGPB!$A$31,2)</f>
        <v>32.119999999999997</v>
      </c>
      <c r="CY53" s="45">
        <f>ROUND('Base(2023)'!CT53+'Base(2023)'!CT53*FatoresSGPB!$A$31,2)</f>
        <v>32.76</v>
      </c>
      <c r="CZ53" s="45">
        <f>ROUND('Base(2023)'!CU53+'Base(2023)'!CU53*FatoresSGPB!$A$31,2)</f>
        <v>43.9</v>
      </c>
      <c r="DA53" s="45">
        <f>ROUND('Base(2023)'!CV53+'Base(2023)'!CV53*FatoresSGPB!$A$31,2)</f>
        <v>44.36</v>
      </c>
      <c r="DB53" s="45">
        <f>ROUND('Base(2023)'!CW53+'Base(2023)'!CW53*FatoresSGPB!$A$31,2)</f>
        <v>44.82</v>
      </c>
      <c r="DC53" s="45">
        <f>ROUND('Base(2023)'!CX53+'Base(2023)'!CX53*FatoresSGPB!$A$31,2)</f>
        <v>45.19</v>
      </c>
      <c r="DE53" s="43"/>
      <c r="DM53" s="43" t="str">
        <f t="shared" si="6"/>
        <v>ServiçoCódigoQtde de objetos</v>
      </c>
      <c r="DO53" s="28" t="s">
        <v>34</v>
      </c>
      <c r="DP53" s="28" t="s">
        <v>35</v>
      </c>
      <c r="DQ53" s="29" t="s">
        <v>36</v>
      </c>
      <c r="DR53" s="30" t="s">
        <v>37</v>
      </c>
      <c r="DX53" s="60"/>
      <c r="DY53" s="44"/>
      <c r="DZ53" s="44"/>
      <c r="EA53" s="45"/>
      <c r="EB53" s="45"/>
      <c r="EC53" s="45"/>
      <c r="ED53" s="45"/>
      <c r="EE53" s="45"/>
      <c r="EF53" s="45"/>
      <c r="EG53" s="45"/>
      <c r="EH53" s="45"/>
      <c r="EI53" s="45"/>
      <c r="EJ53" s="45"/>
      <c r="EK53" s="45"/>
      <c r="EL53" s="45"/>
      <c r="EM53" s="45"/>
      <c r="EN53" s="45"/>
      <c r="EO53" s="45"/>
      <c r="EP53" s="45"/>
      <c r="ER53" s="43" t="str">
        <f t="shared" si="8"/>
        <v>PLATINUMKg Adicional</v>
      </c>
      <c r="ES53" s="44" t="s">
        <v>61</v>
      </c>
      <c r="ET53" s="44" t="s">
        <v>63</v>
      </c>
      <c r="EU53" s="45">
        <f>ROUND('Base(2023)'!EO53+'Base(2023)'!EO53*FatoresSGPB!$A$31,2)</f>
        <v>3.57</v>
      </c>
      <c r="EV53" s="45">
        <f>ROUND('Base(2023)'!EP53+'Base(2023)'!EP53*FatoresSGPB!$A$31,2)</f>
        <v>3.72</v>
      </c>
      <c r="EW53" s="45">
        <f>ROUND('Base(2023)'!EQ53+'Base(2023)'!EQ53*FatoresSGPB!$A$31,2)</f>
        <v>3.76</v>
      </c>
      <c r="EX53" s="45">
        <f>ROUND('Base(2023)'!ER53+'Base(2023)'!ER53*FatoresSGPB!$A$31,2)</f>
        <v>3.8</v>
      </c>
      <c r="EY53" s="45">
        <f>ROUND('Base(2023)'!ES53+'Base(2023)'!ES53*FatoresSGPB!$A$31,2)</f>
        <v>5.2</v>
      </c>
      <c r="EZ53" s="45">
        <f>ROUND('Base(2023)'!ET53+'Base(2023)'!ET53*FatoresSGPB!$A$31,2)</f>
        <v>6.05</v>
      </c>
      <c r="FA53" s="45">
        <f>ROUND('Base(2023)'!EU53+'Base(2023)'!EU53*FatoresSGPB!$A$31,2)</f>
        <v>6.92</v>
      </c>
      <c r="FB53" s="45">
        <f>ROUND('Base(2023)'!EV53+'Base(2023)'!EV53*FatoresSGPB!$A$31,2)</f>
        <v>8.5399999999999991</v>
      </c>
      <c r="FC53" s="45">
        <f>ROUND('Base(2023)'!EW53+'Base(2023)'!EW53*FatoresSGPB!$A$31,2)</f>
        <v>8.6300000000000008</v>
      </c>
      <c r="FD53" s="45">
        <f>ROUND('Base(2023)'!EX53+'Base(2023)'!EX53*FatoresSGPB!$A$31,2)</f>
        <v>9.8800000000000008</v>
      </c>
      <c r="FE53" s="45">
        <f>ROUND('Base(2023)'!EY53+'Base(2023)'!EY53*FatoresSGPB!$A$31,2)</f>
        <v>12.7</v>
      </c>
      <c r="FF53" s="45">
        <f>ROUND('Base(2023)'!EZ53+'Base(2023)'!EZ53*FatoresSGPB!$A$31,2)</f>
        <v>15.83</v>
      </c>
    </row>
    <row r="54" spans="4:162" x14ac:dyDescent="0.2">
      <c r="D54" s="43" t="str">
        <f t="shared" si="50"/>
        <v>DIAMANTE 17.001 a 8.000</v>
      </c>
      <c r="E54" s="44" t="s">
        <v>66</v>
      </c>
      <c r="F54" s="44" t="s">
        <v>86</v>
      </c>
      <c r="G54" s="81"/>
      <c r="H54" s="79">
        <f>TRUNC('BASE 2026'!G68/$G$45,4)</f>
        <v>2.3443000000000001</v>
      </c>
      <c r="I54" s="79">
        <f>TRUNC('BASE 2026'!H68/$G$45,4)</f>
        <v>2.3940000000000001</v>
      </c>
      <c r="J54" s="79">
        <f>TRUNC('BASE 2026'!I68/$G$45,4)</f>
        <v>2.4449000000000001</v>
      </c>
      <c r="K54" s="79">
        <f>TRUNC('BASE 2026'!J68/$G$45,4)</f>
        <v>2.4933999999999998</v>
      </c>
      <c r="L54" s="79">
        <f>TRUNC('BASE 2026'!K68/$G$45,4)</f>
        <v>3.9064999999999999</v>
      </c>
      <c r="M54" s="79">
        <f>TRUNC('BASE 2026'!L68/$G$45,4)</f>
        <v>3.9502000000000002</v>
      </c>
      <c r="N54" s="79">
        <f>TRUNC('BASE 2026'!M68/$G$45,4)</f>
        <v>3.9868999999999999</v>
      </c>
      <c r="O54" s="79">
        <f>TRUNC('BASE 2026'!N68/$G$45,4)</f>
        <v>4.0294999999999996</v>
      </c>
      <c r="P54" s="79">
        <f>TRUNC('BASE 2026'!O68/$G$45,4)</f>
        <v>7.4223999999999997</v>
      </c>
      <c r="Q54" s="79">
        <f>TRUNC('BASE 2026'!P68/$G$45,4)</f>
        <v>10.022399999999999</v>
      </c>
      <c r="R54" s="79">
        <f>TRUNC('BASE 2026'!Q68/$G$45,4)</f>
        <v>14.1065</v>
      </c>
      <c r="S54" s="79">
        <f>TRUNC('BASE 2026'!R68/$G$45,4)</f>
        <v>17.076899999999998</v>
      </c>
      <c r="T54" s="79">
        <f>TRUNC('BASE 2026'!S68/$G$45,4)</f>
        <v>10.037800000000001</v>
      </c>
      <c r="U54" s="79">
        <f>TRUNC('BASE 2026'!T68/$G$45,4)</f>
        <v>12.315899999999999</v>
      </c>
      <c r="V54" s="79">
        <f>TRUNC('BASE 2026'!U68/$G$45,4)</f>
        <v>15.795199999999999</v>
      </c>
      <c r="W54" s="79">
        <f>TRUNC('BASE 2026'!V68/$G$45,4)</f>
        <v>18.431899999999999</v>
      </c>
      <c r="X54" s="79">
        <f>TRUNC('BASE 2026'!W68/$G$45,4)</f>
        <v>11.9491</v>
      </c>
      <c r="Y54" s="79">
        <f>TRUNC('BASE 2026'!X68/$G$45,4)</f>
        <v>14.6615</v>
      </c>
      <c r="Z54" s="79">
        <f>TRUNC('BASE 2026'!Y68/$G$45,4)</f>
        <v>18.8035</v>
      </c>
      <c r="AA54" s="79">
        <f>TRUNC('BASE 2026'!Z68/$G$45,4)</f>
        <v>21.943100000000001</v>
      </c>
      <c r="AB54" s="45"/>
      <c r="AD54" s="43"/>
      <c r="CR54" s="43" t="str">
        <f t="shared" si="4"/>
        <v>INFINITE 31 a 5</v>
      </c>
      <c r="CS54" s="44" t="s">
        <v>94</v>
      </c>
      <c r="CT54" s="46" t="s">
        <v>51</v>
      </c>
      <c r="CU54" s="81">
        <f>ROUND('Base(2023)'!CQ54+'Base(2023)'!CQ54*FatoresSGPB!$A$31,2)</f>
        <v>40.22</v>
      </c>
      <c r="CW54" s="45">
        <f>ROUND('Base(2023)'!CR54+'Base(2023)'!CR54*FatoresSGPB!$A$31,2)</f>
        <v>41.04</v>
      </c>
      <c r="CX54" s="45">
        <f>ROUND('Base(2023)'!CS54+'Base(2023)'!CS54*FatoresSGPB!$A$31,2)</f>
        <v>41.88</v>
      </c>
      <c r="CY54" s="45">
        <f>ROUND('Base(2023)'!CT54+'Base(2023)'!CT54*FatoresSGPB!$A$31,2)</f>
        <v>42.71</v>
      </c>
      <c r="CZ54" s="45">
        <f>ROUND('Base(2023)'!CU54+'Base(2023)'!CU54*FatoresSGPB!$A$31,2)</f>
        <v>56.05</v>
      </c>
      <c r="DA54" s="45">
        <f>ROUND('Base(2023)'!CV54+'Base(2023)'!CV54*FatoresSGPB!$A$31,2)</f>
        <v>56.6</v>
      </c>
      <c r="DB54" s="45">
        <f>ROUND('Base(2023)'!CW54+'Base(2023)'!CW54*FatoresSGPB!$A$31,2)</f>
        <v>57.15</v>
      </c>
      <c r="DC54" s="45">
        <f>ROUND('Base(2023)'!CX54+'Base(2023)'!CX54*FatoresSGPB!$A$31,2)</f>
        <v>57.7</v>
      </c>
      <c r="DE54" s="43"/>
      <c r="DM54" s="43" t="str">
        <f t="shared" si="6"/>
        <v>PLATINUMColeta Agendada7789-50 a 10</v>
      </c>
      <c r="DN54" s="43" t="s">
        <v>61</v>
      </c>
      <c r="DO54" s="70" t="s">
        <v>43</v>
      </c>
      <c r="DP54" s="68" t="s">
        <v>44</v>
      </c>
      <c r="DQ54" s="59" t="s">
        <v>45</v>
      </c>
      <c r="DR54" s="22">
        <v>12.69</v>
      </c>
      <c r="DX54" s="60"/>
      <c r="DY54" s="44"/>
      <c r="DZ54" s="44"/>
      <c r="EA54" s="45"/>
      <c r="EB54" s="45"/>
      <c r="EC54" s="45"/>
      <c r="ED54" s="45"/>
      <c r="EE54" s="45"/>
      <c r="EF54" s="45"/>
      <c r="EG54" s="45"/>
      <c r="EH54" s="45"/>
      <c r="EI54" s="45"/>
      <c r="EJ54" s="45"/>
      <c r="EK54" s="45"/>
      <c r="EL54" s="45"/>
      <c r="EM54" s="45"/>
      <c r="EN54" s="45"/>
      <c r="EO54" s="45"/>
      <c r="EP54" s="45"/>
      <c r="ER54" s="43" t="str">
        <f t="shared" si="8"/>
        <v>Peso (g)</v>
      </c>
      <c r="ET54" s="44" t="s">
        <v>32</v>
      </c>
      <c r="EU54" s="45" t="e">
        <f>ROUND('Base(2023)'!EO54+'Base(2023)'!EO54*FatoresSGPB!$A$31,2)</f>
        <v>#VALUE!</v>
      </c>
      <c r="EV54" s="45" t="e">
        <f>ROUND('Base(2023)'!EP54+'Base(2023)'!EP54*FatoresSGPB!$A$31,2)</f>
        <v>#VALUE!</v>
      </c>
      <c r="EW54" s="45" t="e">
        <f>ROUND('Base(2023)'!EQ54+'Base(2023)'!EQ54*FatoresSGPB!$A$31,2)</f>
        <v>#VALUE!</v>
      </c>
      <c r="EX54" s="45" t="e">
        <f>ROUND('Base(2023)'!ER54+'Base(2023)'!ER54*FatoresSGPB!$A$31,2)</f>
        <v>#VALUE!</v>
      </c>
      <c r="EY54" s="45" t="e">
        <f>ROUND('Base(2023)'!ES54+'Base(2023)'!ES54*FatoresSGPB!$A$31,2)</f>
        <v>#VALUE!</v>
      </c>
      <c r="EZ54" s="45" t="e">
        <f>ROUND('Base(2023)'!ET54+'Base(2023)'!ET54*FatoresSGPB!$A$31,2)</f>
        <v>#VALUE!</v>
      </c>
      <c r="FA54" s="45" t="e">
        <f>ROUND('Base(2023)'!EU54+'Base(2023)'!EU54*FatoresSGPB!$A$31,2)</f>
        <v>#VALUE!</v>
      </c>
      <c r="FB54" s="45" t="e">
        <f>ROUND('Base(2023)'!EV54+'Base(2023)'!EV54*FatoresSGPB!$A$31,2)</f>
        <v>#VALUE!</v>
      </c>
      <c r="FC54" s="45" t="e">
        <f>ROUND('Base(2023)'!EW54+'Base(2023)'!EW54*FatoresSGPB!$A$31,2)</f>
        <v>#VALUE!</v>
      </c>
      <c r="FD54" s="45" t="e">
        <f>ROUND('Base(2023)'!EX54+'Base(2023)'!EX54*FatoresSGPB!$A$31,2)</f>
        <v>#VALUE!</v>
      </c>
      <c r="FE54" s="45" t="e">
        <f>ROUND('Base(2023)'!EY54+'Base(2023)'!EY54*FatoresSGPB!$A$31,2)</f>
        <v>#VALUE!</v>
      </c>
      <c r="FF54" s="45" t="e">
        <f>ROUND('Base(2023)'!EZ54+'Base(2023)'!EZ54*FatoresSGPB!$A$31,2)</f>
        <v>#VALUE!</v>
      </c>
    </row>
    <row r="55" spans="4:162" x14ac:dyDescent="0.2">
      <c r="D55" s="43" t="str">
        <f t="shared" si="50"/>
        <v>DIAMANTE 18.001 a 9.000</v>
      </c>
      <c r="E55" s="44" t="s">
        <v>66</v>
      </c>
      <c r="F55" s="44" t="s">
        <v>91</v>
      </c>
      <c r="G55" s="81"/>
      <c r="H55" s="79">
        <f>TRUNC('BASE 2026'!G69/$G$45,4)</f>
        <v>2.4213</v>
      </c>
      <c r="I55" s="79">
        <f>TRUNC('BASE 2026'!H69/$G$45,4)</f>
        <v>2.4733000000000001</v>
      </c>
      <c r="J55" s="79">
        <f>TRUNC('BASE 2026'!I69/$G$45,4)</f>
        <v>2.5253999999999999</v>
      </c>
      <c r="K55" s="79">
        <f>TRUNC('BASE 2026'!J69/$G$45,4)</f>
        <v>2.5750999999999999</v>
      </c>
      <c r="L55" s="79">
        <f>TRUNC('BASE 2026'!K69/$G$45,4)</f>
        <v>4.1620999999999997</v>
      </c>
      <c r="M55" s="79">
        <f>TRUNC('BASE 2026'!L69/$G$45,4)</f>
        <v>4.2046999999999999</v>
      </c>
      <c r="N55" s="79">
        <f>TRUNC('BASE 2026'!M69/$G$45,4)</f>
        <v>4.2496999999999998</v>
      </c>
      <c r="O55" s="79">
        <f>TRUNC('BASE 2026'!N69/$G$45,4)</f>
        <v>4.2899000000000003</v>
      </c>
      <c r="P55" s="79">
        <f>TRUNC('BASE 2026'!O69/$G$45,4)</f>
        <v>8.0709999999999997</v>
      </c>
      <c r="Q55" s="79">
        <f>TRUNC('BASE 2026'!P69/$G$45,4)</f>
        <v>10.895799999999999</v>
      </c>
      <c r="R55" s="79">
        <f>TRUNC('BASE 2026'!Q69/$G$45,4)</f>
        <v>15.336</v>
      </c>
      <c r="S55" s="79">
        <f>TRUNC('BASE 2026'!R69/$G$45,4)</f>
        <v>18.564399999999999</v>
      </c>
      <c r="T55" s="79">
        <f>TRUNC('BASE 2026'!S69/$G$45,4)</f>
        <v>10.581</v>
      </c>
      <c r="U55" s="79">
        <f>TRUNC('BASE 2026'!T69/$G$45,4)</f>
        <v>13.052</v>
      </c>
      <c r="V55" s="79">
        <f>TRUNC('BASE 2026'!U69/$G$45,4)</f>
        <v>16.828399999999998</v>
      </c>
      <c r="W55" s="79">
        <f>TRUNC('BASE 2026'!V69/$G$45,4)</f>
        <v>19.680399999999999</v>
      </c>
      <c r="X55" s="79">
        <f>TRUNC('BASE 2026'!W69/$G$45,4)</f>
        <v>12.5976</v>
      </c>
      <c r="Y55" s="79">
        <f>TRUNC('BASE 2026'!X69/$G$45,4)</f>
        <v>15.5372</v>
      </c>
      <c r="Z55" s="79">
        <f>TRUNC('BASE 2026'!Y69/$G$45,4)</f>
        <v>20.034300000000002</v>
      </c>
      <c r="AA55" s="79">
        <f>TRUNC('BASE 2026'!Z69/$G$45,4)</f>
        <v>23.430700000000002</v>
      </c>
      <c r="AB55" s="45"/>
      <c r="AD55" s="43"/>
      <c r="CR55" s="43" t="str">
        <f t="shared" si="4"/>
        <v>INFINITE 35 a 10</v>
      </c>
      <c r="CS55" s="44" t="s">
        <v>94</v>
      </c>
      <c r="CT55" s="46" t="s">
        <v>56</v>
      </c>
      <c r="CU55" s="81">
        <f>ROUND('Base(2023)'!CQ55+'Base(2023)'!CQ55*FatoresSGPB!$A$31,2)</f>
        <v>59.63</v>
      </c>
      <c r="CW55" s="45">
        <f>ROUND('Base(2023)'!CR55+'Base(2023)'!CR55*FatoresSGPB!$A$31,2)</f>
        <v>60.92</v>
      </c>
      <c r="CX55" s="45">
        <f>ROUND('Base(2023)'!CS55+'Base(2023)'!CS55*FatoresSGPB!$A$31,2)</f>
        <v>62.21</v>
      </c>
      <c r="CY55" s="45">
        <f>ROUND('Base(2023)'!CT55+'Base(2023)'!CT55*FatoresSGPB!$A$31,2)</f>
        <v>63.41</v>
      </c>
      <c r="CZ55" s="45">
        <f>ROUND('Base(2023)'!CU55+'Base(2023)'!CU55*FatoresSGPB!$A$31,2)</f>
        <v>76.2</v>
      </c>
      <c r="DA55" s="45">
        <f>ROUND('Base(2023)'!CV55+'Base(2023)'!CV55*FatoresSGPB!$A$31,2)</f>
        <v>76.930000000000007</v>
      </c>
      <c r="DB55" s="45">
        <f>ROUND('Base(2023)'!CW55+'Base(2023)'!CW55*FatoresSGPB!$A$31,2)</f>
        <v>77.760000000000005</v>
      </c>
      <c r="DC55" s="45">
        <f>ROUND('Base(2023)'!CX55+'Base(2023)'!CX55*FatoresSGPB!$A$31,2)</f>
        <v>78.5</v>
      </c>
      <c r="DE55" s="43"/>
      <c r="DM55" s="43" t="str">
        <f t="shared" si="6"/>
        <v>PLATINUMColeta Agendada7789-5Mais de 10</v>
      </c>
      <c r="DN55" s="43" t="s">
        <v>61</v>
      </c>
      <c r="DO55" s="70" t="s">
        <v>43</v>
      </c>
      <c r="DP55" s="68" t="s">
        <v>44</v>
      </c>
      <c r="DQ55" s="61" t="s">
        <v>52</v>
      </c>
      <c r="DR55" s="22">
        <v>0</v>
      </c>
      <c r="DX55" s="60"/>
      <c r="DY55" s="44"/>
      <c r="DZ55" s="44"/>
      <c r="EA55" s="45"/>
      <c r="EB55" s="45"/>
      <c r="EC55" s="45"/>
      <c r="ED55" s="45"/>
      <c r="EE55" s="45"/>
      <c r="EF55" s="45"/>
      <c r="EG55" s="45"/>
      <c r="EH55" s="45"/>
      <c r="EI55" s="45"/>
      <c r="EJ55" s="45"/>
      <c r="EK55" s="45"/>
      <c r="EL55" s="45"/>
      <c r="EM55" s="45"/>
      <c r="EN55" s="45"/>
      <c r="EO55" s="45"/>
      <c r="EP55" s="45"/>
      <c r="ER55" s="43" t="str">
        <f t="shared" si="8"/>
        <v>DIAMANTE 10 a 500</v>
      </c>
      <c r="ES55" s="44" t="s">
        <v>66</v>
      </c>
      <c r="ET55" s="44" t="s">
        <v>41</v>
      </c>
      <c r="EU55" s="45">
        <f>ROUND('Base(2023)'!EO55+'Base(2023)'!EO55*FatoresSGPB!$A$31,2)</f>
        <v>13.21</v>
      </c>
      <c r="EV55" s="45">
        <f>ROUND('Base(2023)'!EP55+'Base(2023)'!EP55*FatoresSGPB!$A$31,2)</f>
        <v>13.66</v>
      </c>
      <c r="EW55" s="45">
        <f>ROUND('Base(2023)'!EQ55+'Base(2023)'!EQ55*FatoresSGPB!$A$31,2)</f>
        <v>13.77</v>
      </c>
      <c r="EX55" s="45">
        <f>ROUND('Base(2023)'!ER55+'Base(2023)'!ER55*FatoresSGPB!$A$31,2)</f>
        <v>14.03</v>
      </c>
      <c r="EY55" s="45">
        <f>ROUND('Base(2023)'!ES55+'Base(2023)'!ES55*FatoresSGPB!$A$31,2)</f>
        <v>15.71</v>
      </c>
      <c r="EZ55" s="45">
        <f>ROUND('Base(2023)'!ET55+'Base(2023)'!ET55*FatoresSGPB!$A$31,2)</f>
        <v>17.600000000000001</v>
      </c>
      <c r="FA55" s="45">
        <f>ROUND('Base(2023)'!EU55+'Base(2023)'!EU55*FatoresSGPB!$A$31,2)</f>
        <v>19.350000000000001</v>
      </c>
      <c r="FB55" s="45">
        <f>ROUND('Base(2023)'!EV55+'Base(2023)'!EV55*FatoresSGPB!$A$31,2)</f>
        <v>23.51</v>
      </c>
      <c r="FC55" s="45">
        <f>ROUND('Base(2023)'!EW55+'Base(2023)'!EW55*FatoresSGPB!$A$31,2)</f>
        <v>18.809999999999999</v>
      </c>
      <c r="FD55" s="45">
        <f>ROUND('Base(2023)'!EX55+'Base(2023)'!EX55*FatoresSGPB!$A$31,2)</f>
        <v>22.74</v>
      </c>
      <c r="FE55" s="45">
        <f>ROUND('Base(2023)'!EY55+'Base(2023)'!EY55*FatoresSGPB!$A$31,2)</f>
        <v>38.270000000000003</v>
      </c>
      <c r="FF55" s="45">
        <f>ROUND('Base(2023)'!EZ55+'Base(2023)'!EZ55*FatoresSGPB!$A$31,2)</f>
        <v>52.54</v>
      </c>
    </row>
    <row r="56" spans="4:162" x14ac:dyDescent="0.2">
      <c r="D56" s="43" t="str">
        <f t="shared" si="50"/>
        <v>DIAMANTE 19.001 a 10.000</v>
      </c>
      <c r="E56" s="44" t="s">
        <v>66</v>
      </c>
      <c r="F56" s="44" t="s">
        <v>95</v>
      </c>
      <c r="G56" s="81"/>
      <c r="H56" s="79">
        <f>TRUNC('BASE 2026'!G70/$G$45,4)</f>
        <v>2.4756999999999998</v>
      </c>
      <c r="I56" s="79">
        <f>TRUNC('BASE 2026'!H70/$G$45,4)</f>
        <v>2.5278</v>
      </c>
      <c r="J56" s="79">
        <f>TRUNC('BASE 2026'!I70/$G$45,4)</f>
        <v>2.5798000000000001</v>
      </c>
      <c r="K56" s="79">
        <f>TRUNC('BASE 2026'!J70/$G$45,4)</f>
        <v>2.6318999999999999</v>
      </c>
      <c r="L56" s="79">
        <f>TRUNC('BASE 2026'!K70/$G$45,4)</f>
        <v>4.4436999999999998</v>
      </c>
      <c r="M56" s="79">
        <f>TRUNC('BASE 2026'!L70/$G$45,4)</f>
        <v>4.4898999999999996</v>
      </c>
      <c r="N56" s="79">
        <f>TRUNC('BASE 2026'!M70/$G$45,4)</f>
        <v>4.5359999999999996</v>
      </c>
      <c r="O56" s="79">
        <f>TRUNC('BASE 2026'!N70/$G$45,4)</f>
        <v>4.5810000000000004</v>
      </c>
      <c r="P56" s="79">
        <f>TRUNC('BASE 2026'!O70/$G$45,4)</f>
        <v>8.7207000000000008</v>
      </c>
      <c r="Q56" s="79">
        <f>TRUNC('BASE 2026'!P70/$G$45,4)</f>
        <v>11.7727</v>
      </c>
      <c r="R56" s="79">
        <f>TRUNC('BASE 2026'!Q70/$G$45,4)</f>
        <v>16.568000000000001</v>
      </c>
      <c r="S56" s="79">
        <f>TRUNC('BASE 2026'!R70/$G$45,4)</f>
        <v>20.055599999999998</v>
      </c>
      <c r="T56" s="79">
        <f>TRUNC('BASE 2026'!S70/$G$45,4)</f>
        <v>11.127800000000001</v>
      </c>
      <c r="U56" s="79">
        <f>TRUNC('BASE 2026'!T70/$G$45,4)</f>
        <v>13.784599999999999</v>
      </c>
      <c r="V56" s="79">
        <f>TRUNC('BASE 2026'!U70/$G$45,4)</f>
        <v>17.861499999999999</v>
      </c>
      <c r="W56" s="79">
        <f>TRUNC('BASE 2026'!V70/$G$45,4)</f>
        <v>20.933700000000002</v>
      </c>
      <c r="X56" s="79">
        <f>TRUNC('BASE 2026'!W70/$G$45,4)</f>
        <v>13.247299999999999</v>
      </c>
      <c r="Y56" s="79">
        <f>TRUNC('BASE 2026'!X70/$G$45,4)</f>
        <v>16.409400000000002</v>
      </c>
      <c r="Z56" s="79">
        <f>TRUNC('BASE 2026'!Y70/$G$45,4)</f>
        <v>21.2639</v>
      </c>
      <c r="AA56" s="79">
        <f>TRUNC('BASE 2026'!Z70/$G$45,4)</f>
        <v>24.919499999999999</v>
      </c>
      <c r="AB56" s="45"/>
      <c r="AD56" s="43"/>
      <c r="CR56" s="43" t="str">
        <f t="shared" si="4"/>
        <v>INFINITE 3Kg Adicional</v>
      </c>
      <c r="CS56" s="44" t="s">
        <v>94</v>
      </c>
      <c r="CT56" s="46" t="s">
        <v>63</v>
      </c>
      <c r="CU56" s="81">
        <f>ROUND('Base(2023)'!CQ56+'Base(2023)'!CQ56*FatoresSGPB!$A$31,2)</f>
        <v>5.8</v>
      </c>
      <c r="CW56" s="45">
        <f>ROUND('Base(2023)'!CR56+'Base(2023)'!CR56*FatoresSGPB!$A$31,2)</f>
        <v>5.98</v>
      </c>
      <c r="CX56" s="45">
        <f>ROUND('Base(2023)'!CS56+'Base(2023)'!CS56*FatoresSGPB!$A$31,2)</f>
        <v>6.07</v>
      </c>
      <c r="CY56" s="45">
        <f>ROUND('Base(2023)'!CT56+'Base(2023)'!CT56*FatoresSGPB!$A$31,2)</f>
        <v>6.16</v>
      </c>
      <c r="CZ56" s="45">
        <f>ROUND('Base(2023)'!CU56+'Base(2023)'!CU56*FatoresSGPB!$A$31,2)</f>
        <v>7.73</v>
      </c>
      <c r="DA56" s="45">
        <f>ROUND('Base(2023)'!CV56+'Base(2023)'!CV56*FatoresSGPB!$A$31,2)</f>
        <v>7.83</v>
      </c>
      <c r="DB56" s="45">
        <f>ROUND('Base(2023)'!CW56+'Base(2023)'!CW56*FatoresSGPB!$A$31,2)</f>
        <v>7.91</v>
      </c>
      <c r="DC56" s="45">
        <f>ROUND('Base(2023)'!CX56+'Base(2023)'!CX56*FatoresSGPB!$A$31,2)</f>
        <v>7.91</v>
      </c>
      <c r="DE56" s="43" t="str">
        <f t="shared" si="5"/>
        <v>DIAMANTE 1301 a 500</v>
      </c>
      <c r="DF56" s="44" t="s">
        <v>66</v>
      </c>
      <c r="DG56" s="46" t="s">
        <v>49</v>
      </c>
      <c r="DI56" s="45">
        <f>ROUND('Base(2023)'!DC56+'Base(2023)'!DC56*FatoresSGPB!$A$31,2)</f>
        <v>12.92</v>
      </c>
      <c r="DJ56" s="45">
        <f>ROUND('Base(2023)'!DD56+'Base(2023)'!DD56*FatoresSGPB!$A$31,2)</f>
        <v>13.19</v>
      </c>
      <c r="DK56" s="45">
        <f>ROUND('Base(2023)'!DE56+'Base(2023)'!DE56*FatoresSGPB!$A$31,2)</f>
        <v>13.46</v>
      </c>
      <c r="DM56" s="43" t="str">
        <f t="shared" si="6"/>
        <v>PLATINUMColeta Agendada7788-70 a 10</v>
      </c>
      <c r="DN56" s="43" t="s">
        <v>61</v>
      </c>
      <c r="DO56" s="70" t="s">
        <v>43</v>
      </c>
      <c r="DP56" s="25" t="s">
        <v>57</v>
      </c>
      <c r="DQ56" s="59" t="s">
        <v>45</v>
      </c>
      <c r="DR56" s="22">
        <v>12.69</v>
      </c>
      <c r="DX56" s="60"/>
      <c r="DY56" s="44"/>
      <c r="DZ56" s="44"/>
      <c r="EA56" s="45"/>
      <c r="EB56" s="45"/>
      <c r="EC56" s="45"/>
      <c r="ED56" s="45"/>
      <c r="EE56" s="45"/>
      <c r="EF56" s="45"/>
      <c r="EG56" s="45"/>
      <c r="EH56" s="45"/>
      <c r="EI56" s="45"/>
      <c r="EJ56" s="45"/>
      <c r="EK56" s="45"/>
      <c r="EL56" s="45"/>
      <c r="EM56" s="45"/>
      <c r="EN56" s="45"/>
      <c r="EO56" s="45"/>
      <c r="EP56" s="45"/>
      <c r="ER56" s="43" t="str">
        <f t="shared" si="8"/>
        <v>DIAMANTE 1501 a 1.000</v>
      </c>
      <c r="ES56" s="44" t="s">
        <v>66</v>
      </c>
      <c r="ET56" s="44" t="s">
        <v>50</v>
      </c>
      <c r="EU56" s="45">
        <f>ROUND('Base(2023)'!EO56+'Base(2023)'!EO56*FatoresSGPB!$A$31,2)</f>
        <v>14.17</v>
      </c>
      <c r="EV56" s="45">
        <f>ROUND('Base(2023)'!EP56+'Base(2023)'!EP56*FatoresSGPB!$A$31,2)</f>
        <v>14.77</v>
      </c>
      <c r="EW56" s="45">
        <f>ROUND('Base(2023)'!EQ56+'Base(2023)'!EQ56*FatoresSGPB!$A$31,2)</f>
        <v>14.92</v>
      </c>
      <c r="EX56" s="45">
        <f>ROUND('Base(2023)'!ER56+'Base(2023)'!ER56*FatoresSGPB!$A$31,2)</f>
        <v>15.08</v>
      </c>
      <c r="EY56" s="45">
        <f>ROUND('Base(2023)'!ES56+'Base(2023)'!ES56*FatoresSGPB!$A$31,2)</f>
        <v>16.86</v>
      </c>
      <c r="EZ56" s="45">
        <f>ROUND('Base(2023)'!ET56+'Base(2023)'!ET56*FatoresSGPB!$A$31,2)</f>
        <v>18.88</v>
      </c>
      <c r="FA56" s="45">
        <f>ROUND('Base(2023)'!EU56+'Base(2023)'!EU56*FatoresSGPB!$A$31,2)</f>
        <v>21.08</v>
      </c>
      <c r="FB56" s="45">
        <f>ROUND('Base(2023)'!EV56+'Base(2023)'!EV56*FatoresSGPB!$A$31,2)</f>
        <v>25.31</v>
      </c>
      <c r="FC56" s="45">
        <f>ROUND('Base(2023)'!EW56+'Base(2023)'!EW56*FatoresSGPB!$A$31,2)</f>
        <v>19.97</v>
      </c>
      <c r="FD56" s="45">
        <f>ROUND('Base(2023)'!EX56+'Base(2023)'!EX56*FatoresSGPB!$A$31,2)</f>
        <v>24.05</v>
      </c>
      <c r="FE56" s="45">
        <f>ROUND('Base(2023)'!EY56+'Base(2023)'!EY56*FatoresSGPB!$A$31,2)</f>
        <v>39.68</v>
      </c>
      <c r="FF56" s="45">
        <f>ROUND('Base(2023)'!EZ56+'Base(2023)'!EZ56*FatoresSGPB!$A$31,2)</f>
        <v>54.23</v>
      </c>
    </row>
    <row r="57" spans="4:162" x14ac:dyDescent="0.2">
      <c r="D57" s="43" t="str">
        <f t="shared" si="50"/>
        <v>DIAMANTE 1Kg Adicional</v>
      </c>
      <c r="E57" s="44" t="s">
        <v>66</v>
      </c>
      <c r="F57" s="44" t="s">
        <v>63</v>
      </c>
      <c r="G57" s="81"/>
      <c r="H57" s="79">
        <f>TRUNC('BASE 2026'!G71/$G$45,4)</f>
        <v>0.30530000000000002</v>
      </c>
      <c r="I57" s="79">
        <f>TRUNC('BASE 2026'!H71/$G$45,4)</f>
        <v>0.31359999999999999</v>
      </c>
      <c r="J57" s="79">
        <f>TRUNC('BASE 2026'!I71/$G$45,4)</f>
        <v>0.32069999999999999</v>
      </c>
      <c r="K57" s="79">
        <f>TRUNC('BASE 2026'!J71/$G$45,4)</f>
        <v>0.32540000000000002</v>
      </c>
      <c r="L57" s="79">
        <f>TRUNC('BASE 2026'!K71/$G$45,4)</f>
        <v>0.5514</v>
      </c>
      <c r="M57" s="79">
        <f>TRUNC('BASE 2026'!L71/$G$45,4)</f>
        <v>0.55730000000000002</v>
      </c>
      <c r="N57" s="79">
        <f>TRUNC('BASE 2026'!M71/$G$45,4)</f>
        <v>0.56210000000000004</v>
      </c>
      <c r="O57" s="79">
        <f>TRUNC('BASE 2026'!N71/$G$45,4)</f>
        <v>0.56799999999999995</v>
      </c>
      <c r="P57" s="79">
        <f>TRUNC('BASE 2026'!O71/$G$45,4)</f>
        <v>1.0815999999999999</v>
      </c>
      <c r="Q57" s="79">
        <f>TRUNC('BASE 2026'!P71/$G$45,4)</f>
        <v>1.4591000000000001</v>
      </c>
      <c r="R57" s="79">
        <f>TRUNC('BASE 2026'!Q71/$G$45,4)</f>
        <v>2.0556000000000001</v>
      </c>
      <c r="S57" s="79">
        <f>TRUNC('BASE 2026'!R71/$G$45,4)</f>
        <v>2.4863</v>
      </c>
      <c r="T57" s="79">
        <f>TRUNC('BASE 2026'!S71/$G$45,4)</f>
        <v>1.3797999999999999</v>
      </c>
      <c r="U57" s="79">
        <f>TRUNC('BASE 2026'!T71/$G$45,4)</f>
        <v>1.7076</v>
      </c>
      <c r="V57" s="79">
        <f>TRUNC('BASE 2026'!U71/$G$45,4)</f>
        <v>2.2153</v>
      </c>
      <c r="W57" s="79">
        <f>TRUNC('BASE 2026'!V71/$G$45,4)</f>
        <v>2.5964</v>
      </c>
      <c r="X57" s="79">
        <f>TRUNC('BASE 2026'!W71/$G$45,4)</f>
        <v>1.6426000000000001</v>
      </c>
      <c r="Y57" s="79">
        <f>TRUNC('BASE 2026'!X71/$G$45,4)</f>
        <v>2.0354999999999999</v>
      </c>
      <c r="Z57" s="79">
        <f>TRUNC('BASE 2026'!Y71/$G$45,4)</f>
        <v>2.6366000000000001</v>
      </c>
      <c r="AA57" s="79">
        <f>TRUNC('BASE 2026'!Z71/$G$45,4)</f>
        <v>3.0886999999999998</v>
      </c>
      <c r="AB57" s="45"/>
      <c r="AC57" s="43" t="str">
        <f t="shared" ref="AC57:AC68" si="51">CONCATENATE(AD57,AE57)</f>
        <v>DIAMANTE 10 a 500</v>
      </c>
      <c r="AD57" s="44" t="s">
        <v>66</v>
      </c>
      <c r="AE57" s="44" t="s">
        <v>41</v>
      </c>
      <c r="AF57" s="81">
        <f>ROUND('Base(2023)'!AE55+'Base(2023)'!AE55*'BASE 2026'!$A$25,2)</f>
        <v>25.8</v>
      </c>
      <c r="AG57" s="79" t="e">
        <f>TRUNC('BASE 2026'!#REF!/FatoresSGPB!$AF$57,4)</f>
        <v>#REF!</v>
      </c>
      <c r="AH57" s="79" t="e">
        <f>TRUNC('BASE 2026'!#REF!/FatoresSGPB!$AF$57,4)</f>
        <v>#REF!</v>
      </c>
      <c r="AI57" s="79" t="e">
        <f>TRUNC('BASE 2026'!#REF!/FatoresSGPB!$AF$57,4)</f>
        <v>#REF!</v>
      </c>
      <c r="AJ57" s="79" t="e">
        <f>TRUNC('BASE 2026'!#REF!/FatoresSGPB!$AF$57,4)</f>
        <v>#REF!</v>
      </c>
      <c r="AK57" s="79" t="e">
        <f>TRUNC('BASE 2026'!#REF!/FatoresSGPB!$AF$57,4)</f>
        <v>#REF!</v>
      </c>
      <c r="AL57" s="79" t="e">
        <f>TRUNC('BASE 2026'!#REF!/FatoresSGPB!$AF$57,4)</f>
        <v>#REF!</v>
      </c>
      <c r="AM57" s="79" t="e">
        <f>TRUNC('BASE 2026'!#REF!/FatoresSGPB!$AF$57,4)</f>
        <v>#REF!</v>
      </c>
      <c r="AN57" s="79" t="e">
        <f>TRUNC('BASE 2026'!#REF!/FatoresSGPB!$AF$57,4)</f>
        <v>#REF!</v>
      </c>
      <c r="AO57" s="79" t="e">
        <f>TRUNC('BASE 2026'!#REF!/FatoresSGPB!$AF$57,4)</f>
        <v>#REF!</v>
      </c>
      <c r="AP57" s="79" t="e">
        <f>TRUNC('BASE 2026'!#REF!/FatoresSGPB!$AF$57,4)</f>
        <v>#REF!</v>
      </c>
      <c r="AQ57" s="79" t="e">
        <f>TRUNC('BASE 2026'!#REF!/FatoresSGPB!$AF$57,4)</f>
        <v>#REF!</v>
      </c>
      <c r="AR57" s="79" t="e">
        <f>TRUNC('BASE 2026'!#REF!/FatoresSGPB!$AF$57,4)</f>
        <v>#REF!</v>
      </c>
      <c r="AS57" s="79" t="e">
        <f>TRUNC('BASE 2026'!#REF!/FatoresSGPB!$AF$57,4)</f>
        <v>#REF!</v>
      </c>
      <c r="AT57" s="79" t="e">
        <f>TRUNC('BASE 2026'!#REF!/FatoresSGPB!$AF$57,4)</f>
        <v>#REF!</v>
      </c>
      <c r="AU57" s="79" t="e">
        <f>TRUNC('BASE 2026'!#REF!/FatoresSGPB!$AF$57,4)</f>
        <v>#REF!</v>
      </c>
      <c r="AV57" s="79" t="e">
        <f>TRUNC('BASE 2026'!#REF!/FatoresSGPB!$AF$57,4)</f>
        <v>#REF!</v>
      </c>
      <c r="CR57" s="43" t="str">
        <f t="shared" si="4"/>
        <v>Peso (Kg)</v>
      </c>
      <c r="CT57" s="46" t="s">
        <v>33</v>
      </c>
      <c r="CU57" s="81" t="e">
        <f>ROUND('Base(2023)'!CQ57+'Base(2023)'!CQ57*FatoresSGPB!$A$31,2)</f>
        <v>#VALUE!</v>
      </c>
      <c r="CW57" s="45" t="e">
        <f>ROUND('Base(2023)'!CR57+'Base(2023)'!CR57*FatoresSGPB!$A$31,2)</f>
        <v>#VALUE!</v>
      </c>
      <c r="CX57" s="45" t="e">
        <f>ROUND('Base(2023)'!CS57+'Base(2023)'!CS57*FatoresSGPB!$A$31,2)</f>
        <v>#VALUE!</v>
      </c>
      <c r="CY57" s="45" t="e">
        <f>ROUND('Base(2023)'!CT57+'Base(2023)'!CT57*FatoresSGPB!$A$31,2)</f>
        <v>#VALUE!</v>
      </c>
      <c r="CZ57" s="45" t="e">
        <f>ROUND('Base(2023)'!CU57+'Base(2023)'!CU57*FatoresSGPB!$A$31,2)</f>
        <v>#VALUE!</v>
      </c>
      <c r="DA57" s="45" t="e">
        <f>ROUND('Base(2023)'!CV57+'Base(2023)'!CV57*FatoresSGPB!$A$31,2)</f>
        <v>#VALUE!</v>
      </c>
      <c r="DB57" s="45" t="e">
        <f>ROUND('Base(2023)'!CW57+'Base(2023)'!CW57*FatoresSGPB!$A$31,2)</f>
        <v>#VALUE!</v>
      </c>
      <c r="DC57" s="45" t="e">
        <f>ROUND('Base(2023)'!CX57+'Base(2023)'!CX57*FatoresSGPB!$A$31,2)</f>
        <v>#VALUE!</v>
      </c>
      <c r="DE57" s="43" t="str">
        <f t="shared" si="5"/>
        <v>DIAMANTE 1501 a 1.000</v>
      </c>
      <c r="DF57" s="44" t="s">
        <v>66</v>
      </c>
      <c r="DG57" s="46" t="s">
        <v>50</v>
      </c>
      <c r="DI57" s="45">
        <f>ROUND('Base(2023)'!DC57+'Base(2023)'!DC57*FatoresSGPB!$A$31,2)</f>
        <v>13.82</v>
      </c>
      <c r="DJ57" s="45">
        <f>ROUND('Base(2023)'!DD57+'Base(2023)'!DD57*FatoresSGPB!$A$31,2)</f>
        <v>14.1</v>
      </c>
      <c r="DK57" s="45">
        <f>ROUND('Base(2023)'!DE57+'Base(2023)'!DE57*FatoresSGPB!$A$31,2)</f>
        <v>14.41</v>
      </c>
      <c r="DM57" s="43" t="str">
        <f t="shared" si="6"/>
        <v>PLATINUMColeta Programada4209-90 a 10</v>
      </c>
      <c r="DN57" s="43" t="s">
        <v>61</v>
      </c>
      <c r="DO57" s="71" t="s">
        <v>64</v>
      </c>
      <c r="DP57" s="68" t="s">
        <v>65</v>
      </c>
      <c r="DQ57" s="61" t="s">
        <v>45</v>
      </c>
      <c r="DR57" s="25">
        <v>10.58</v>
      </c>
      <c r="DX57" s="60"/>
      <c r="DY57" s="44"/>
      <c r="DZ57" s="44"/>
      <c r="EA57" s="45"/>
      <c r="EB57" s="45"/>
      <c r="EC57" s="45"/>
      <c r="ED57" s="45"/>
      <c r="EE57" s="45"/>
      <c r="EF57" s="45"/>
      <c r="EG57" s="45"/>
      <c r="EH57" s="45"/>
      <c r="EI57" s="45"/>
      <c r="EJ57" s="45"/>
      <c r="EK57" s="45"/>
      <c r="EL57" s="45"/>
      <c r="EM57" s="45"/>
      <c r="EN57" s="45"/>
      <c r="EO57" s="45"/>
      <c r="EP57" s="45"/>
      <c r="ER57" s="43" t="str">
        <f t="shared" si="8"/>
        <v>DIAMANTE 11.001 a 2.000</v>
      </c>
      <c r="ES57" s="44" t="s">
        <v>66</v>
      </c>
      <c r="ET57" s="44" t="s">
        <v>55</v>
      </c>
      <c r="EU57" s="45">
        <f>ROUND('Base(2023)'!EO57+'Base(2023)'!EO57*FatoresSGPB!$A$31,2)</f>
        <v>14.92</v>
      </c>
      <c r="EV57" s="45">
        <f>ROUND('Base(2023)'!EP57+'Base(2023)'!EP57*FatoresSGPB!$A$31,2)</f>
        <v>15.7</v>
      </c>
      <c r="EW57" s="45">
        <f>ROUND('Base(2023)'!EQ57+'Base(2023)'!EQ57*FatoresSGPB!$A$31,2)</f>
        <v>15.9</v>
      </c>
      <c r="EX57" s="45">
        <f>ROUND('Base(2023)'!ER57+'Base(2023)'!ER57*FatoresSGPB!$A$31,2)</f>
        <v>15.92</v>
      </c>
      <c r="EY57" s="45">
        <f>ROUND('Base(2023)'!ES57+'Base(2023)'!ES57*FatoresSGPB!$A$31,2)</f>
        <v>18.57</v>
      </c>
      <c r="EZ57" s="45">
        <f>ROUND('Base(2023)'!ET57+'Base(2023)'!ET57*FatoresSGPB!$A$31,2)</f>
        <v>20.81</v>
      </c>
      <c r="FA57" s="45">
        <f>ROUND('Base(2023)'!EU57+'Base(2023)'!EU57*FatoresSGPB!$A$31,2)</f>
        <v>23.59</v>
      </c>
      <c r="FB57" s="45">
        <f>ROUND('Base(2023)'!EV57+'Base(2023)'!EV57*FatoresSGPB!$A$31,2)</f>
        <v>27.95</v>
      </c>
      <c r="FC57" s="45">
        <f>ROUND('Base(2023)'!EW57+'Base(2023)'!EW57*FatoresSGPB!$A$31,2)</f>
        <v>23.75</v>
      </c>
      <c r="FD57" s="45">
        <f>ROUND('Base(2023)'!EX57+'Base(2023)'!EX57*FatoresSGPB!$A$31,2)</f>
        <v>28.06</v>
      </c>
      <c r="FE57" s="45">
        <f>ROUND('Base(2023)'!EY57+'Base(2023)'!EY57*FatoresSGPB!$A$31,2)</f>
        <v>43.83</v>
      </c>
      <c r="FF57" s="45">
        <f>ROUND('Base(2023)'!EZ57+'Base(2023)'!EZ57*FatoresSGPB!$A$31,2)</f>
        <v>58.8</v>
      </c>
    </row>
    <row r="58" spans="4:162" x14ac:dyDescent="0.25">
      <c r="AC58" s="43" t="str">
        <f t="shared" si="51"/>
        <v>DIAMANTE 1501 a 1.000</v>
      </c>
      <c r="AD58" s="44" t="s">
        <v>66</v>
      </c>
      <c r="AE58" s="44" t="s">
        <v>50</v>
      </c>
      <c r="AG58" s="79" t="e">
        <f>TRUNC('BASE 2026'!CP2/FatoresSGPB!$AF$57,4)</f>
        <v>#VALUE!</v>
      </c>
      <c r="AH58" s="79" t="e">
        <f>TRUNC('BASE 2026'!CQ2/FatoresSGPB!$AF$57,4)</f>
        <v>#VALUE!</v>
      </c>
      <c r="AI58" s="79" t="e">
        <f>TRUNC('BASE 2026'!CR2/FatoresSGPB!$AF$57,4)</f>
        <v>#VALUE!</v>
      </c>
      <c r="AJ58" s="79" t="e">
        <f>TRUNC('BASE 2026'!CS2/FatoresSGPB!$AF$57,4)</f>
        <v>#VALUE!</v>
      </c>
      <c r="AK58" s="79" t="e">
        <f>TRUNC('BASE 2026'!CT2/FatoresSGPB!$AF$57,4)</f>
        <v>#VALUE!</v>
      </c>
      <c r="AL58" s="79" t="e">
        <f>TRUNC('BASE 2026'!CU2/FatoresSGPB!$AF$57,4)</f>
        <v>#VALUE!</v>
      </c>
      <c r="AM58" s="79" t="e">
        <f>TRUNC('BASE 2026'!CV2/FatoresSGPB!$AF$57,4)</f>
        <v>#VALUE!</v>
      </c>
      <c r="AN58" s="79" t="e">
        <f>TRUNC('BASE 2026'!CW2/FatoresSGPB!$AF$57,4)</f>
        <v>#VALUE!</v>
      </c>
      <c r="AO58" s="79" t="e">
        <f>TRUNC('BASE 2026'!CX2/FatoresSGPB!$AF$57,4)</f>
        <v>#VALUE!</v>
      </c>
      <c r="AP58" s="79" t="e">
        <f>TRUNC('BASE 2026'!CY2/FatoresSGPB!$AF$57,4)</f>
        <v>#VALUE!</v>
      </c>
      <c r="AQ58" s="79" t="e">
        <f>TRUNC('BASE 2026'!CZ2/FatoresSGPB!$AF$57,4)</f>
        <v>#VALUE!</v>
      </c>
      <c r="AR58" s="79" t="e">
        <f>TRUNC('BASE 2026'!DA2/FatoresSGPB!$AF$57,4)</f>
        <v>#VALUE!</v>
      </c>
      <c r="AS58" s="79" t="e">
        <f>TRUNC('BASE 2026'!DB2/FatoresSGPB!$AF$57,4)</f>
        <v>#VALUE!</v>
      </c>
      <c r="AT58" s="79" t="e">
        <f>TRUNC('BASE 2026'!DC2/FatoresSGPB!$AF$57,4)</f>
        <v>#VALUE!</v>
      </c>
      <c r="AU58" s="79" t="e">
        <f>TRUNC('BASE 2026'!DD2/FatoresSGPB!$AF$57,4)</f>
        <v>#VALUE!</v>
      </c>
      <c r="AV58" s="79" t="e">
        <f>TRUNC('BASE 2026'!DE2/FatoresSGPB!$AF$57,4)</f>
        <v>#VALUE!</v>
      </c>
      <c r="BS58" s="43" t="str">
        <f t="shared" si="3"/>
        <v/>
      </c>
      <c r="CR58" s="43" t="str">
        <f t="shared" si="4"/>
        <v>INFINITE 4Até 1</v>
      </c>
      <c r="CS58" s="44" t="s">
        <v>98</v>
      </c>
      <c r="CT58" s="46" t="s">
        <v>42</v>
      </c>
      <c r="CU58" s="81">
        <f>ROUND('Base(2023)'!CQ58+'Base(2023)'!CQ58*FatoresSGPB!$A$31,2)</f>
        <v>30.83</v>
      </c>
      <c r="CW58" s="45">
        <f>ROUND('Base(2023)'!CR58+'Base(2023)'!CR58*FatoresSGPB!$A$31,2)</f>
        <v>31.47</v>
      </c>
      <c r="CX58" s="45">
        <f>ROUND('Base(2023)'!CS58+'Base(2023)'!CS58*FatoresSGPB!$A$31,2)</f>
        <v>32.119999999999997</v>
      </c>
      <c r="CY58" s="45">
        <f>ROUND('Base(2023)'!CT58+'Base(2023)'!CT58*FatoresSGPB!$A$31,2)</f>
        <v>32.76</v>
      </c>
      <c r="CZ58" s="45">
        <f>ROUND('Base(2023)'!CU58+'Base(2023)'!CU58*FatoresSGPB!$A$31,2)</f>
        <v>43.9</v>
      </c>
      <c r="DA58" s="45">
        <f>ROUND('Base(2023)'!CV58+'Base(2023)'!CV58*FatoresSGPB!$A$31,2)</f>
        <v>44.36</v>
      </c>
      <c r="DB58" s="45">
        <f>ROUND('Base(2023)'!CW58+'Base(2023)'!CW58*FatoresSGPB!$A$31,2)</f>
        <v>44.82</v>
      </c>
      <c r="DC58" s="45">
        <f>ROUND('Base(2023)'!CX58+'Base(2023)'!CX58*FatoresSGPB!$A$31,2)</f>
        <v>45.19</v>
      </c>
      <c r="DE58" s="43" t="str">
        <f t="shared" si="5"/>
        <v>DIAMANTE 11.001 a 2.000</v>
      </c>
      <c r="DF58" s="44" t="s">
        <v>66</v>
      </c>
      <c r="DG58" s="46" t="s">
        <v>55</v>
      </c>
      <c r="DI58" s="45">
        <f>ROUND('Base(2023)'!DC58+'Base(2023)'!DC58*FatoresSGPB!$A$31,2)</f>
        <v>16.100000000000001</v>
      </c>
      <c r="DJ58" s="45">
        <f>ROUND('Base(2023)'!DD58+'Base(2023)'!DD58*FatoresSGPB!$A$31,2)</f>
        <v>16.43</v>
      </c>
      <c r="DK58" s="45">
        <f>ROUND('Base(2023)'!DE58+'Base(2023)'!DE58*FatoresSGPB!$A$31,2)</f>
        <v>16.78</v>
      </c>
      <c r="DM58" s="43" t="str">
        <f t="shared" si="6"/>
        <v>PLATINUMColeta Programada4209-9Mais de 10</v>
      </c>
      <c r="DN58" s="43" t="s">
        <v>61</v>
      </c>
      <c r="DO58" s="71" t="s">
        <v>64</v>
      </c>
      <c r="DP58" s="68" t="s">
        <v>65</v>
      </c>
      <c r="DQ58" s="59" t="s">
        <v>52</v>
      </c>
      <c r="DR58" s="22">
        <v>0</v>
      </c>
      <c r="DY58" s="44"/>
      <c r="DZ58" s="44"/>
      <c r="EA58" s="45"/>
      <c r="EB58" s="45"/>
      <c r="EC58" s="45"/>
      <c r="ED58" s="45"/>
      <c r="EE58" s="45"/>
      <c r="EF58" s="45"/>
      <c r="EG58" s="45"/>
      <c r="EH58" s="45"/>
      <c r="EI58" s="45"/>
      <c r="EJ58" s="45"/>
      <c r="EK58" s="45"/>
      <c r="EL58" s="45"/>
      <c r="EM58" s="45"/>
      <c r="EN58" s="45"/>
      <c r="EO58" s="45"/>
      <c r="EP58" s="45"/>
      <c r="ER58" s="43" t="str">
        <f t="shared" si="8"/>
        <v>DIAMANTE 12.001 a 3.000</v>
      </c>
      <c r="ES58" s="44" t="s">
        <v>66</v>
      </c>
      <c r="ET58" s="44" t="s">
        <v>62</v>
      </c>
      <c r="EU58" s="45">
        <f>ROUND('Base(2023)'!EO58+'Base(2023)'!EO58*FatoresSGPB!$A$31,2)</f>
        <v>17.84</v>
      </c>
      <c r="EV58" s="45">
        <f>ROUND('Base(2023)'!EP58+'Base(2023)'!EP58*FatoresSGPB!$A$31,2)</f>
        <v>18.95</v>
      </c>
      <c r="EW58" s="45">
        <f>ROUND('Base(2023)'!EQ58+'Base(2023)'!EQ58*FatoresSGPB!$A$31,2)</f>
        <v>19.22</v>
      </c>
      <c r="EX58" s="45">
        <f>ROUND('Base(2023)'!ER58+'Base(2023)'!ER58*FatoresSGPB!$A$31,2)</f>
        <v>19.07</v>
      </c>
      <c r="EY58" s="45">
        <f>ROUND('Base(2023)'!ES58+'Base(2023)'!ES58*FatoresSGPB!$A$31,2)</f>
        <v>22.24</v>
      </c>
      <c r="EZ58" s="45">
        <f>ROUND('Base(2023)'!ET58+'Base(2023)'!ET58*FatoresSGPB!$A$31,2)</f>
        <v>24.95</v>
      </c>
      <c r="FA58" s="45">
        <f>ROUND('Base(2023)'!EU58+'Base(2023)'!EU58*FatoresSGPB!$A$31,2)</f>
        <v>28.73</v>
      </c>
      <c r="FB58" s="45">
        <f>ROUND('Base(2023)'!EV58+'Base(2023)'!EV58*FatoresSGPB!$A$31,2)</f>
        <v>33.61</v>
      </c>
      <c r="FC58" s="45">
        <f>ROUND('Base(2023)'!EW58+'Base(2023)'!EW58*FatoresSGPB!$A$31,2)</f>
        <v>27.43</v>
      </c>
      <c r="FD58" s="45">
        <f>ROUND('Base(2023)'!EX58+'Base(2023)'!EX58*FatoresSGPB!$A$31,2)</f>
        <v>32.200000000000003</v>
      </c>
      <c r="FE58" s="45">
        <f>ROUND('Base(2023)'!EY58+'Base(2023)'!EY58*FatoresSGPB!$A$31,2)</f>
        <v>48.36</v>
      </c>
      <c r="FF58" s="45">
        <f>ROUND('Base(2023)'!EZ58+'Base(2023)'!EZ58*FatoresSGPB!$A$31,2)</f>
        <v>64.23</v>
      </c>
    </row>
    <row r="59" spans="4:162" x14ac:dyDescent="0.25">
      <c r="H59" s="45">
        <v>7.1</v>
      </c>
      <c r="I59" s="45">
        <v>7.26</v>
      </c>
      <c r="J59" s="45">
        <v>7.4</v>
      </c>
      <c r="K59" s="45">
        <v>7.55</v>
      </c>
      <c r="L59" s="45">
        <v>13.94</v>
      </c>
      <c r="M59" s="45">
        <v>14.25</v>
      </c>
      <c r="N59" s="45">
        <v>14.55</v>
      </c>
      <c r="O59" s="45">
        <v>15.48</v>
      </c>
      <c r="P59" s="45">
        <v>21.16</v>
      </c>
      <c r="Q59" s="45">
        <v>29.64</v>
      </c>
      <c r="R59" s="45">
        <v>38.1</v>
      </c>
      <c r="S59" s="45">
        <v>44.45</v>
      </c>
      <c r="T59" s="45">
        <v>28.18</v>
      </c>
      <c r="U59" s="45">
        <v>36</v>
      </c>
      <c r="V59" s="45">
        <v>43.45</v>
      </c>
      <c r="W59" s="45">
        <v>49.83</v>
      </c>
      <c r="X59" s="45">
        <v>33.549999999999997</v>
      </c>
      <c r="Y59" s="45">
        <v>42.85</v>
      </c>
      <c r="Z59" s="45">
        <v>51.72</v>
      </c>
      <c r="AA59" s="45">
        <v>59.32</v>
      </c>
      <c r="AC59" s="43" t="str">
        <f t="shared" si="51"/>
        <v>DIAMANTE 11.001 a 2.000</v>
      </c>
      <c r="AD59" s="44" t="s">
        <v>66</v>
      </c>
      <c r="AE59" s="44" t="s">
        <v>55</v>
      </c>
      <c r="AG59" s="79">
        <f>TRUNC('BASE 2026'!CP4/FatoresSGPB!$AF$57,4)</f>
        <v>0.66549999999999998</v>
      </c>
      <c r="AH59" s="79">
        <f>TRUNC('BASE 2026'!CQ4/FatoresSGPB!$AF$57,4)</f>
        <v>0.69369999999999998</v>
      </c>
      <c r="AI59" s="79">
        <f>TRUNC('BASE 2026'!CR4/FatoresSGPB!$AF$57,4)</f>
        <v>0.70069999999999999</v>
      </c>
      <c r="AJ59" s="79">
        <f>TRUNC('BASE 2026'!CS4/FatoresSGPB!$AF$57,4)</f>
        <v>0.70809999999999995</v>
      </c>
      <c r="AK59" s="79">
        <f>TRUNC('BASE 2026'!CT4/FatoresSGPB!$AF$57,4)</f>
        <v>0.79220000000000002</v>
      </c>
      <c r="AL59" s="79">
        <f>TRUNC('BASE 2026'!CU4/FatoresSGPB!$AF$57,4)</f>
        <v>0.88790000000000002</v>
      </c>
      <c r="AM59" s="79">
        <f>TRUNC('BASE 2026'!CV4/FatoresSGPB!$AF$57,4)</f>
        <v>0.99060000000000004</v>
      </c>
      <c r="AN59" s="79">
        <f>TRUNC('BASE 2026'!CW4/FatoresSGPB!$AF$57,4)</f>
        <v>1.1882999999999999</v>
      </c>
      <c r="AO59" s="79">
        <f>TRUNC('BASE 2026'!CX4/FatoresSGPB!$AF$57,4)</f>
        <v>0.81579999999999997</v>
      </c>
      <c r="AP59" s="79">
        <f>TRUNC('BASE 2026'!CY4/FatoresSGPB!$AF$57,4)</f>
        <v>0.98719999999999997</v>
      </c>
      <c r="AQ59" s="79">
        <f>TRUNC('BASE 2026'!CZ4/FatoresSGPB!$AF$57,4)</f>
        <v>1.6577</v>
      </c>
      <c r="AR59" s="79">
        <f>TRUNC('BASE 2026'!DA4/FatoresSGPB!$AF$57,4)</f>
        <v>2.2747999999999999</v>
      </c>
      <c r="AS59" s="79">
        <f>TRUNC('BASE 2026'!DB4/FatoresSGPB!$AF$57,4)</f>
        <v>0.94799999999999995</v>
      </c>
      <c r="AT59" s="79">
        <f>TRUNC('BASE 2026'!DC4/FatoresSGPB!$AF$57,4)</f>
        <v>1.1468</v>
      </c>
      <c r="AU59" s="79">
        <f>TRUNC('BASE 2026'!DD4/FatoresSGPB!$AF$57,4)</f>
        <v>1.9271</v>
      </c>
      <c r="AV59" s="79">
        <f>TRUNC('BASE 2026'!DE4/FatoresSGPB!$AF$57,4)</f>
        <v>2.6453000000000002</v>
      </c>
      <c r="BS59" s="43" t="str">
        <f t="shared" si="3"/>
        <v>DIAMANTE 10 a 300</v>
      </c>
      <c r="BT59" s="44" t="s">
        <v>66</v>
      </c>
      <c r="BU59" s="44" t="s">
        <v>40</v>
      </c>
      <c r="BW59" s="45">
        <f>ROUND('Base(2023)'!BS59+'Base(2023)'!BS59*FatoresSGPB!$A$31,2)</f>
        <v>26.36</v>
      </c>
      <c r="BX59" s="45">
        <f>ROUND('Base(2023)'!BT59+'Base(2023)'!BT59*FatoresSGPB!$A$31,2)</f>
        <v>26.93</v>
      </c>
      <c r="BY59" s="45">
        <f>ROUND('Base(2023)'!BU59+'Base(2023)'!BU59*FatoresSGPB!$A$31,2)</f>
        <v>27.48</v>
      </c>
      <c r="BZ59" s="45">
        <f>ROUND('Base(2023)'!BV59+'Base(2023)'!BV59*FatoresSGPB!$A$31,2)</f>
        <v>28.05</v>
      </c>
      <c r="CA59" s="45">
        <f>ROUND('Base(2023)'!BW59+'Base(2023)'!BW59*FatoresSGPB!$A$31,2)</f>
        <v>29.24</v>
      </c>
      <c r="CB59" s="45">
        <f>ROUND('Base(2023)'!BX59+'Base(2023)'!BX59*FatoresSGPB!$A$31,2)</f>
        <v>29.54</v>
      </c>
      <c r="CC59" s="45">
        <f>ROUND('Base(2023)'!BY59+'Base(2023)'!BY59*FatoresSGPB!$A$31,2)</f>
        <v>29.85</v>
      </c>
      <c r="CD59" s="45">
        <f>ROUND('Base(2023)'!BZ59+'Base(2023)'!BZ59*FatoresSGPB!$A$31,2)</f>
        <v>30.14</v>
      </c>
      <c r="CE59" s="45">
        <f>ROUND('Base(2023)'!CA59+'Base(2023)'!CA59*FatoresSGPB!$A$31,2)</f>
        <v>42.62</v>
      </c>
      <c r="CF59" s="45">
        <f>ROUND('Base(2023)'!CB59+'Base(2023)'!CB59*FatoresSGPB!$A$31,2)</f>
        <v>66.180000000000007</v>
      </c>
      <c r="CG59" s="45">
        <f>ROUND('Base(2023)'!CC59+'Base(2023)'!CC59*FatoresSGPB!$A$31,2)</f>
        <v>80.510000000000005</v>
      </c>
      <c r="CH59" s="45">
        <f>ROUND('Base(2023)'!CD59+'Base(2023)'!CD59*FatoresSGPB!$A$31,2)</f>
        <v>94.83</v>
      </c>
      <c r="CI59" s="45">
        <f>ROUND('Base(2023)'!CE59+'Base(2023)'!CE59*FatoresSGPB!$A$31,2)</f>
        <v>54.83</v>
      </c>
      <c r="CJ59" s="45">
        <f>ROUND('Base(2023)'!CF59+'Base(2023)'!CF59*FatoresSGPB!$A$31,2)</f>
        <v>73.040000000000006</v>
      </c>
      <c r="CK59" s="45">
        <f>ROUND('Base(2023)'!CG59+'Base(2023)'!CG59*FatoresSGPB!$A$31,2)</f>
        <v>84.65</v>
      </c>
      <c r="CL59" s="45">
        <f>ROUND('Base(2023)'!CH59+'Base(2023)'!CH59*FatoresSGPB!$A$31,2)</f>
        <v>96.26</v>
      </c>
      <c r="CM59" s="45">
        <f>ROUND('Base(2023)'!CI59+'Base(2023)'!CI59*FatoresSGPB!$A$31,2)</f>
        <v>65.28</v>
      </c>
      <c r="CN59" s="45">
        <f>ROUND('Base(2023)'!CJ59+'Base(2023)'!CJ59*FatoresSGPB!$A$31,2)</f>
        <v>86.95</v>
      </c>
      <c r="CO59" s="45">
        <f>ROUND('Base(2023)'!CK59+'Base(2023)'!CK59*FatoresSGPB!$A$31,2)</f>
        <v>100.77</v>
      </c>
      <c r="CP59" s="45">
        <f>ROUND('Base(2023)'!CL59+'Base(2023)'!CL59*FatoresSGPB!$A$31,2)</f>
        <v>114.6</v>
      </c>
      <c r="CR59" s="43" t="str">
        <f t="shared" si="4"/>
        <v>INFINITE 41 a 5</v>
      </c>
      <c r="CS59" s="44" t="s">
        <v>98</v>
      </c>
      <c r="CT59" s="46" t="s">
        <v>51</v>
      </c>
      <c r="CU59" s="81">
        <f>ROUND('Base(2023)'!CQ59+'Base(2023)'!CQ59*FatoresSGPB!$A$31,2)</f>
        <v>40.22</v>
      </c>
      <c r="CW59" s="45">
        <f>ROUND('Base(2023)'!CR59+'Base(2023)'!CR59*FatoresSGPB!$A$31,2)</f>
        <v>41.04</v>
      </c>
      <c r="CX59" s="45">
        <f>ROUND('Base(2023)'!CS59+'Base(2023)'!CS59*FatoresSGPB!$A$31,2)</f>
        <v>41.88</v>
      </c>
      <c r="CY59" s="45">
        <f>ROUND('Base(2023)'!CT59+'Base(2023)'!CT59*FatoresSGPB!$A$31,2)</f>
        <v>42.71</v>
      </c>
      <c r="CZ59" s="45">
        <f>ROUND('Base(2023)'!CU59+'Base(2023)'!CU59*FatoresSGPB!$A$31,2)</f>
        <v>56.05</v>
      </c>
      <c r="DA59" s="45">
        <f>ROUND('Base(2023)'!CV59+'Base(2023)'!CV59*FatoresSGPB!$A$31,2)</f>
        <v>56.6</v>
      </c>
      <c r="DB59" s="45">
        <f>ROUND('Base(2023)'!CW59+'Base(2023)'!CW59*FatoresSGPB!$A$31,2)</f>
        <v>57.15</v>
      </c>
      <c r="DC59" s="45">
        <f>ROUND('Base(2023)'!CX59+'Base(2023)'!CX59*FatoresSGPB!$A$31,2)</f>
        <v>57.7</v>
      </c>
      <c r="DE59" s="43" t="str">
        <f t="shared" si="5"/>
        <v>DIAMANTE 12.001 a 3.000</v>
      </c>
      <c r="DF59" s="44" t="s">
        <v>66</v>
      </c>
      <c r="DG59" s="46" t="s">
        <v>62</v>
      </c>
      <c r="DI59" s="45">
        <f>ROUND('Base(2023)'!DC59+'Base(2023)'!DC59*FatoresSGPB!$A$31,2)</f>
        <v>17.89</v>
      </c>
      <c r="DJ59" s="45">
        <f>ROUND('Base(2023)'!DD59+'Base(2023)'!DD59*FatoresSGPB!$A$31,2)</f>
        <v>18.260000000000002</v>
      </c>
      <c r="DK59" s="45">
        <f>ROUND('Base(2023)'!DE59+'Base(2023)'!DE59*FatoresSGPB!$A$31,2)</f>
        <v>18.64</v>
      </c>
      <c r="DM59" s="43" t="str">
        <f t="shared" si="6"/>
        <v>PLATINUMColeta no mesmo dia4210-211 a 20</v>
      </c>
      <c r="DN59" s="43" t="s">
        <v>61</v>
      </c>
      <c r="DO59" s="70" t="s">
        <v>71</v>
      </c>
      <c r="DP59" s="69" t="s">
        <v>72</v>
      </c>
      <c r="DQ59" s="61" t="s">
        <v>73</v>
      </c>
      <c r="DR59" s="25" t="s">
        <v>74</v>
      </c>
      <c r="DX59" s="43" t="str">
        <f t="shared" si="7"/>
        <v>DIAMANTE 10 a 300</v>
      </c>
      <c r="DY59" s="44" t="s">
        <v>66</v>
      </c>
      <c r="DZ59" s="44" t="s">
        <v>40</v>
      </c>
      <c r="EA59" s="45">
        <f>ROUND('Base(2023)'!DU59+'Base(2023)'!DU59*FatoresSGPB!$A$31,2)</f>
        <v>6.95</v>
      </c>
      <c r="EB59" s="45">
        <f>ROUND('Base(2023)'!DV59+'Base(2023)'!DV59*FatoresSGPB!$A$31,2)</f>
        <v>7.1</v>
      </c>
      <c r="EC59" s="45">
        <f>ROUND('Base(2023)'!DW59+'Base(2023)'!DW59*FatoresSGPB!$A$31,2)</f>
        <v>7.24</v>
      </c>
      <c r="ED59" s="45">
        <f>ROUND('Base(2023)'!DX59+'Base(2023)'!DX59*FatoresSGPB!$A$31,2)</f>
        <v>7.4</v>
      </c>
      <c r="EE59" s="45">
        <f>ROUND('Base(2023)'!DY59+'Base(2023)'!DY59*FatoresSGPB!$A$31,2)</f>
        <v>13.81</v>
      </c>
      <c r="EF59" s="45">
        <f>ROUND('Base(2023)'!DZ59+'Base(2023)'!DZ59*FatoresSGPB!$A$31,2)</f>
        <v>14.11</v>
      </c>
      <c r="EG59" s="45">
        <f>ROUND('Base(2023)'!EA59+'Base(2023)'!EA59*FatoresSGPB!$A$31,2)</f>
        <v>14.42</v>
      </c>
      <c r="EH59" s="45">
        <f>ROUND('Base(2023)'!EB59+'Base(2023)'!EB59*FatoresSGPB!$A$31,2)</f>
        <v>15.34</v>
      </c>
      <c r="EI59" s="45">
        <f>ROUND('Base(2023)'!EC59+'Base(2023)'!EC59*FatoresSGPB!$A$31,2)</f>
        <v>21.08</v>
      </c>
      <c r="EJ59" s="45">
        <f>ROUND('Base(2023)'!ED59+'Base(2023)'!ED59*FatoresSGPB!$A$31,2)</f>
        <v>29.62</v>
      </c>
      <c r="EK59" s="45">
        <f>ROUND('Base(2023)'!EE59+'Base(2023)'!EE59*FatoresSGPB!$A$31,2)</f>
        <v>38.08</v>
      </c>
      <c r="EL59" s="45">
        <f>ROUND('Base(2023)'!EF59+'Base(2023)'!EF59*FatoresSGPB!$A$31,2)</f>
        <v>44.41</v>
      </c>
      <c r="EM59" s="45">
        <f>ROUND('Base(2023)'!EG59+'Base(2023)'!EG59*FatoresSGPB!$A$31,2)</f>
        <v>33.450000000000003</v>
      </c>
      <c r="EN59" s="45">
        <f>ROUND('Base(2023)'!EH59+'Base(2023)'!EH59*FatoresSGPB!$A$31,2)</f>
        <v>42.82</v>
      </c>
      <c r="EO59" s="45">
        <f>ROUND('Base(2023)'!EI59+'Base(2023)'!EI59*FatoresSGPB!$A$31,2)</f>
        <v>51.69</v>
      </c>
      <c r="EP59" s="45">
        <f>ROUND('Base(2023)'!EJ59+'Base(2023)'!EJ59*FatoresSGPB!$A$31,2)</f>
        <v>59.27</v>
      </c>
      <c r="ER59" s="43" t="str">
        <f t="shared" si="8"/>
        <v>DIAMANTE 13.001 a 4.000</v>
      </c>
      <c r="ES59" s="44" t="s">
        <v>66</v>
      </c>
      <c r="ET59" s="44" t="s">
        <v>68</v>
      </c>
      <c r="EU59" s="45">
        <f>ROUND('Base(2023)'!EO59+'Base(2023)'!EO59*FatoresSGPB!$A$31,2)</f>
        <v>19.05</v>
      </c>
      <c r="EV59" s="45">
        <f>ROUND('Base(2023)'!EP59+'Base(2023)'!EP59*FatoresSGPB!$A$31,2)</f>
        <v>20.67</v>
      </c>
      <c r="EW59" s="45">
        <f>ROUND('Base(2023)'!EQ59+'Base(2023)'!EQ59*FatoresSGPB!$A$31,2)</f>
        <v>21.06</v>
      </c>
      <c r="EX59" s="45">
        <f>ROUND('Base(2023)'!ER59+'Base(2023)'!ER59*FatoresSGPB!$A$31,2)</f>
        <v>20.46</v>
      </c>
      <c r="EY59" s="45">
        <f>ROUND('Base(2023)'!ES59+'Base(2023)'!ES59*FatoresSGPB!$A$31,2)</f>
        <v>23.87</v>
      </c>
      <c r="EZ59" s="45">
        <f>ROUND('Base(2023)'!ET59+'Base(2023)'!ET59*FatoresSGPB!$A$31,2)</f>
        <v>26.84</v>
      </c>
      <c r="FA59" s="45">
        <f>ROUND('Base(2023)'!EU59+'Base(2023)'!EU59*FatoresSGPB!$A$31,2)</f>
        <v>31.96</v>
      </c>
      <c r="FB59" s="45">
        <f>ROUND('Base(2023)'!EV59+'Base(2023)'!EV59*FatoresSGPB!$A$31,2)</f>
        <v>36.39</v>
      </c>
      <c r="FC59" s="45">
        <f>ROUND('Base(2023)'!EW59+'Base(2023)'!EW59*FatoresSGPB!$A$31,2)</f>
        <v>35.340000000000003</v>
      </c>
      <c r="FD59" s="45">
        <f>ROUND('Base(2023)'!EX59+'Base(2023)'!EX59*FatoresSGPB!$A$31,2)</f>
        <v>40.369999999999997</v>
      </c>
      <c r="FE59" s="45">
        <f>ROUND('Base(2023)'!EY59+'Base(2023)'!EY59*FatoresSGPB!$A$31,2)</f>
        <v>56.42</v>
      </c>
      <c r="FF59" s="45">
        <f>ROUND('Base(2023)'!EZ59+'Base(2023)'!EZ59*FatoresSGPB!$A$31,2)</f>
        <v>72.680000000000007</v>
      </c>
    </row>
    <row r="60" spans="4:162" x14ac:dyDescent="0.25">
      <c r="H60" s="45">
        <v>7.95</v>
      </c>
      <c r="I60" s="45">
        <v>8.1199999999999992</v>
      </c>
      <c r="J60" s="45">
        <v>8.3000000000000007</v>
      </c>
      <c r="K60" s="45">
        <v>8.4499999999999993</v>
      </c>
      <c r="L60" s="45">
        <v>14.45</v>
      </c>
      <c r="M60" s="45">
        <v>14.76</v>
      </c>
      <c r="N60" s="45">
        <v>15.08</v>
      </c>
      <c r="O60" s="45">
        <v>16.05</v>
      </c>
      <c r="P60" s="45">
        <v>22.05</v>
      </c>
      <c r="Q60" s="45">
        <v>30.88</v>
      </c>
      <c r="R60" s="45">
        <v>39.69</v>
      </c>
      <c r="S60" s="45">
        <v>46.31</v>
      </c>
      <c r="T60" s="45">
        <v>28.93</v>
      </c>
      <c r="U60" s="45">
        <v>37.04</v>
      </c>
      <c r="V60" s="45">
        <v>44.79</v>
      </c>
      <c r="W60" s="45">
        <v>51.38</v>
      </c>
      <c r="X60" s="45">
        <v>34.44</v>
      </c>
      <c r="Y60" s="45">
        <v>44.09</v>
      </c>
      <c r="Z60" s="45">
        <v>53.31</v>
      </c>
      <c r="AA60" s="45">
        <v>61.17</v>
      </c>
      <c r="AC60" s="43" t="str">
        <f t="shared" si="51"/>
        <v>DIAMANTE 12.001 a 3.000</v>
      </c>
      <c r="AD60" s="44" t="s">
        <v>66</v>
      </c>
      <c r="AE60" s="44" t="s">
        <v>62</v>
      </c>
      <c r="AG60" s="79">
        <f>TRUNC('BASE 2026'!CP5/FatoresSGPB!$AF$57,4)</f>
        <v>0.7127</v>
      </c>
      <c r="AH60" s="79">
        <f>TRUNC('BASE 2026'!CQ5/FatoresSGPB!$AF$57,4)</f>
        <v>0.74299999999999999</v>
      </c>
      <c r="AI60" s="79">
        <f>TRUNC('BASE 2026'!CR5/FatoresSGPB!$AF$57,4)</f>
        <v>0.75070000000000003</v>
      </c>
      <c r="AJ60" s="79">
        <f>TRUNC('BASE 2026'!CS5/FatoresSGPB!$AF$57,4)</f>
        <v>0.75849999999999995</v>
      </c>
      <c r="AK60" s="79">
        <f>TRUNC('BASE 2026'!CT5/FatoresSGPB!$AF$57,4)</f>
        <v>0.8488</v>
      </c>
      <c r="AL60" s="79">
        <f>TRUNC('BASE 2026'!CU5/FatoresSGPB!$AF$57,4)</f>
        <v>0.95109999999999995</v>
      </c>
      <c r="AM60" s="79">
        <f>TRUNC('BASE 2026'!CV5/FatoresSGPB!$AF$57,4)</f>
        <v>1.0616000000000001</v>
      </c>
      <c r="AN60" s="79">
        <f>TRUNC('BASE 2026'!CW5/FatoresSGPB!$AF$57,4)</f>
        <v>1.2732000000000001</v>
      </c>
      <c r="AO60" s="79">
        <f>TRUNC('BASE 2026'!CX5/FatoresSGPB!$AF$57,4)</f>
        <v>0.86429999999999996</v>
      </c>
      <c r="AP60" s="79">
        <f>TRUNC('BASE 2026'!CY5/FatoresSGPB!$AF$57,4)</f>
        <v>1.0414000000000001</v>
      </c>
      <c r="AQ60" s="79">
        <f>TRUNC('BASE 2026'!CZ5/FatoresSGPB!$AF$57,4)</f>
        <v>1.7178</v>
      </c>
      <c r="AR60" s="79">
        <f>TRUNC('BASE 2026'!DA5/FatoresSGPB!$AF$57,4)</f>
        <v>2.3483999999999998</v>
      </c>
      <c r="AS60" s="79">
        <f>TRUNC('BASE 2026'!DB5/FatoresSGPB!$AF$57,4)</f>
        <v>1.0054000000000001</v>
      </c>
      <c r="AT60" s="79">
        <f>TRUNC('BASE 2026'!DC5/FatoresSGPB!$AF$57,4)</f>
        <v>1.2108000000000001</v>
      </c>
      <c r="AU60" s="79">
        <f>TRUNC('BASE 2026'!DD5/FatoresSGPB!$AF$57,4)</f>
        <v>1.9976</v>
      </c>
      <c r="AV60" s="79">
        <f>TRUNC('BASE 2026'!DE5/FatoresSGPB!$AF$57,4)</f>
        <v>2.7298</v>
      </c>
      <c r="BS60" s="43" t="str">
        <f t="shared" si="3"/>
        <v>DIAMANTE 1301 a 500</v>
      </c>
      <c r="BT60" s="44" t="s">
        <v>66</v>
      </c>
      <c r="BU60" s="44" t="s">
        <v>49</v>
      </c>
      <c r="BW60" s="45">
        <f>ROUND('Base(2023)'!BS60+'Base(2023)'!BS60*FatoresSGPB!$A$31,2)</f>
        <v>27.31</v>
      </c>
      <c r="BX60" s="45">
        <f>ROUND('Base(2023)'!BT60+'Base(2023)'!BT60*FatoresSGPB!$A$31,2)</f>
        <v>27.89</v>
      </c>
      <c r="BY60" s="45">
        <f>ROUND('Base(2023)'!BU60+'Base(2023)'!BU60*FatoresSGPB!$A$31,2)</f>
        <v>28.47</v>
      </c>
      <c r="BZ60" s="45">
        <f>ROUND('Base(2023)'!BV60+'Base(2023)'!BV60*FatoresSGPB!$A$31,2)</f>
        <v>29.05</v>
      </c>
      <c r="CA60" s="45">
        <f>ROUND('Base(2023)'!BW60+'Base(2023)'!BW60*FatoresSGPB!$A$31,2)</f>
        <v>30.94</v>
      </c>
      <c r="CB60" s="45">
        <f>ROUND('Base(2023)'!BX60+'Base(2023)'!BX60*FatoresSGPB!$A$31,2)</f>
        <v>31.25</v>
      </c>
      <c r="CC60" s="45">
        <f>ROUND('Base(2023)'!BY60+'Base(2023)'!BY60*FatoresSGPB!$A$31,2)</f>
        <v>31.57</v>
      </c>
      <c r="CD60" s="45">
        <f>ROUND('Base(2023)'!BZ60+'Base(2023)'!BZ60*FatoresSGPB!$A$31,2)</f>
        <v>31.9</v>
      </c>
      <c r="CE60" s="45">
        <f>ROUND('Base(2023)'!CA60+'Base(2023)'!CA60*FatoresSGPB!$A$31,2)</f>
        <v>45.52</v>
      </c>
      <c r="CF60" s="45">
        <f>ROUND('Base(2023)'!CB60+'Base(2023)'!CB60*FatoresSGPB!$A$31,2)</f>
        <v>69.569999999999993</v>
      </c>
      <c r="CG60" s="45">
        <f>ROUND('Base(2023)'!CC60+'Base(2023)'!CC60*FatoresSGPB!$A$31,2)</f>
        <v>84.67</v>
      </c>
      <c r="CH60" s="45">
        <f>ROUND('Base(2023)'!CD60+'Base(2023)'!CD60*FatoresSGPB!$A$31,2)</f>
        <v>99.78</v>
      </c>
      <c r="CI60" s="45">
        <f>ROUND('Base(2023)'!CE60+'Base(2023)'!CE60*FatoresSGPB!$A$31,2)</f>
        <v>56.77</v>
      </c>
      <c r="CJ60" s="45">
        <f>ROUND('Base(2023)'!CF60+'Base(2023)'!CF60*FatoresSGPB!$A$31,2)</f>
        <v>74.38</v>
      </c>
      <c r="CK60" s="45">
        <f>ROUND('Base(2023)'!CG60+'Base(2023)'!CG60*FatoresSGPB!$A$31,2)</f>
        <v>86.23</v>
      </c>
      <c r="CL60" s="45">
        <f>ROUND('Base(2023)'!CH60+'Base(2023)'!CH60*FatoresSGPB!$A$31,2)</f>
        <v>98.06</v>
      </c>
      <c r="CM60" s="45">
        <f>ROUND('Base(2023)'!CI60+'Base(2023)'!CI60*FatoresSGPB!$A$31,2)</f>
        <v>67.569999999999993</v>
      </c>
      <c r="CN60" s="45">
        <f>ROUND('Base(2023)'!CJ60+'Base(2023)'!CJ60*FatoresSGPB!$A$31,2)</f>
        <v>88.54</v>
      </c>
      <c r="CO60" s="45">
        <f>ROUND('Base(2023)'!CK60+'Base(2023)'!CK60*FatoresSGPB!$A$31,2)</f>
        <v>102.64</v>
      </c>
      <c r="CP60" s="45">
        <f>ROUND('Base(2023)'!CL60+'Base(2023)'!CL60*FatoresSGPB!$A$31,2)</f>
        <v>116.75</v>
      </c>
      <c r="CR60" s="43" t="str">
        <f t="shared" si="4"/>
        <v>INFINITE 45 a 10</v>
      </c>
      <c r="CS60" s="44" t="s">
        <v>98</v>
      </c>
      <c r="CT60" s="46" t="s">
        <v>56</v>
      </c>
      <c r="CU60" s="81">
        <f>ROUND('Base(2023)'!CQ60+'Base(2023)'!CQ60*FatoresSGPB!$A$31,2)</f>
        <v>59.63</v>
      </c>
      <c r="CW60" s="45">
        <f>ROUND('Base(2023)'!CR60+'Base(2023)'!CR60*FatoresSGPB!$A$31,2)</f>
        <v>60.92</v>
      </c>
      <c r="CX60" s="45">
        <f>ROUND('Base(2023)'!CS60+'Base(2023)'!CS60*FatoresSGPB!$A$31,2)</f>
        <v>62.21</v>
      </c>
      <c r="CY60" s="45">
        <f>ROUND('Base(2023)'!CT60+'Base(2023)'!CT60*FatoresSGPB!$A$31,2)</f>
        <v>63.41</v>
      </c>
      <c r="CZ60" s="45">
        <f>ROUND('Base(2023)'!CU60+'Base(2023)'!CU60*FatoresSGPB!$A$31,2)</f>
        <v>76.2</v>
      </c>
      <c r="DA60" s="45">
        <f>ROUND('Base(2023)'!CV60+'Base(2023)'!CV60*FatoresSGPB!$A$31,2)</f>
        <v>76.930000000000007</v>
      </c>
      <c r="DB60" s="45">
        <f>ROUND('Base(2023)'!CW60+'Base(2023)'!CW60*FatoresSGPB!$A$31,2)</f>
        <v>77.760000000000005</v>
      </c>
      <c r="DC60" s="45">
        <f>ROUND('Base(2023)'!CX60+'Base(2023)'!CX60*FatoresSGPB!$A$31,2)</f>
        <v>78.5</v>
      </c>
      <c r="DE60" s="43" t="str">
        <f t="shared" si="5"/>
        <v>DIAMANTE 13.001 a 4.000</v>
      </c>
      <c r="DF60" s="44" t="s">
        <v>66</v>
      </c>
      <c r="DG60" s="46" t="s">
        <v>68</v>
      </c>
      <c r="DI60" s="45">
        <f>ROUND('Base(2023)'!DC60+'Base(2023)'!DC60*FatoresSGPB!$A$31,2)</f>
        <v>19.68</v>
      </c>
      <c r="DJ60" s="45">
        <f>ROUND('Base(2023)'!DD60+'Base(2023)'!DD60*FatoresSGPB!$A$31,2)</f>
        <v>20.09</v>
      </c>
      <c r="DK60" s="45">
        <f>ROUND('Base(2023)'!DE60+'Base(2023)'!DE60*FatoresSGPB!$A$31,2)</f>
        <v>20.51</v>
      </c>
      <c r="DM60" s="43" t="str">
        <f t="shared" si="6"/>
        <v>PLATINUMColeta no mesmo dia4210-221 a 30</v>
      </c>
      <c r="DN60" s="43" t="s">
        <v>61</v>
      </c>
      <c r="DO60" s="70" t="s">
        <v>71</v>
      </c>
      <c r="DP60" s="69" t="s">
        <v>72</v>
      </c>
      <c r="DQ60" s="59" t="s">
        <v>77</v>
      </c>
      <c r="DR60" s="22" t="s">
        <v>78</v>
      </c>
      <c r="DX60" s="43" t="str">
        <f t="shared" si="7"/>
        <v>DIAMANTE 1301 a 500</v>
      </c>
      <c r="DY60" s="44" t="s">
        <v>66</v>
      </c>
      <c r="DZ60" s="44" t="s">
        <v>49</v>
      </c>
      <c r="EA60" s="45">
        <f>ROUND('Base(2023)'!DU60+'Base(2023)'!DU60*FatoresSGPB!$A$31,2)</f>
        <v>7.93</v>
      </c>
      <c r="EB60" s="45">
        <f>ROUND('Base(2023)'!DV60+'Base(2023)'!DV60*FatoresSGPB!$A$31,2)</f>
        <v>8.1</v>
      </c>
      <c r="EC60" s="45">
        <f>ROUND('Base(2023)'!DW60+'Base(2023)'!DW60*FatoresSGPB!$A$31,2)</f>
        <v>8.2799999999999994</v>
      </c>
      <c r="ED60" s="45">
        <f>ROUND('Base(2023)'!DX60+'Base(2023)'!DX60*FatoresSGPB!$A$31,2)</f>
        <v>8.43</v>
      </c>
      <c r="EE60" s="45">
        <f>ROUND('Base(2023)'!DY60+'Base(2023)'!DY60*FatoresSGPB!$A$31,2)</f>
        <v>14.44</v>
      </c>
      <c r="EF60" s="45">
        <f>ROUND('Base(2023)'!DZ60+'Base(2023)'!DZ60*FatoresSGPB!$A$31,2)</f>
        <v>14.75</v>
      </c>
      <c r="EG60" s="45">
        <f>ROUND('Base(2023)'!EA60+'Base(2023)'!EA60*FatoresSGPB!$A$31,2)</f>
        <v>15.07</v>
      </c>
      <c r="EH60" s="45">
        <f>ROUND('Base(2023)'!EB60+'Base(2023)'!EB60*FatoresSGPB!$A$31,2)</f>
        <v>16.04</v>
      </c>
      <c r="EI60" s="45">
        <f>ROUND('Base(2023)'!EC60+'Base(2023)'!EC60*FatoresSGPB!$A$31,2)</f>
        <v>22.04</v>
      </c>
      <c r="EJ60" s="45">
        <f>ROUND('Base(2023)'!ED60+'Base(2023)'!ED60*FatoresSGPB!$A$31,2)</f>
        <v>30.88</v>
      </c>
      <c r="EK60" s="45">
        <f>ROUND('Base(2023)'!EE60+'Base(2023)'!EE60*FatoresSGPB!$A$31,2)</f>
        <v>39.69</v>
      </c>
      <c r="EL60" s="45">
        <f>ROUND('Base(2023)'!EF60+'Base(2023)'!EF60*FatoresSGPB!$A$31,2)</f>
        <v>46.31</v>
      </c>
      <c r="EM60" s="45">
        <f>ROUND('Base(2023)'!EG60+'Base(2023)'!EG60*FatoresSGPB!$A$31,2)</f>
        <v>34.43</v>
      </c>
      <c r="EN60" s="45">
        <f>ROUND('Base(2023)'!EH60+'Base(2023)'!EH60*FatoresSGPB!$A$31,2)</f>
        <v>44.09</v>
      </c>
      <c r="EO60" s="45">
        <f>ROUND('Base(2023)'!EI60+'Base(2023)'!EI60*FatoresSGPB!$A$31,2)</f>
        <v>53.31</v>
      </c>
      <c r="EP60" s="45">
        <f>ROUND('Base(2023)'!EJ60+'Base(2023)'!EJ60*FatoresSGPB!$A$31,2)</f>
        <v>61.16</v>
      </c>
      <c r="ER60" s="43" t="str">
        <f t="shared" si="8"/>
        <v>DIAMANTE 14.001 a 5.000</v>
      </c>
      <c r="ES60" s="44" t="s">
        <v>66</v>
      </c>
      <c r="ET60" s="44" t="s">
        <v>70</v>
      </c>
      <c r="EU60" s="45">
        <f>ROUND('Base(2023)'!EO60+'Base(2023)'!EO60*FatoresSGPB!$A$31,2)</f>
        <v>20.36</v>
      </c>
      <c r="EV60" s="45">
        <f>ROUND('Base(2023)'!EP60+'Base(2023)'!EP60*FatoresSGPB!$A$31,2)</f>
        <v>21.72</v>
      </c>
      <c r="EW60" s="45">
        <f>ROUND('Base(2023)'!EQ60+'Base(2023)'!EQ60*FatoresSGPB!$A$31,2)</f>
        <v>22.05</v>
      </c>
      <c r="EX60" s="45">
        <f>ROUND('Base(2023)'!ER60+'Base(2023)'!ER60*FatoresSGPB!$A$31,2)</f>
        <v>21.77</v>
      </c>
      <c r="EY60" s="45">
        <f>ROUND('Base(2023)'!ES60+'Base(2023)'!ES60*FatoresSGPB!$A$31,2)</f>
        <v>25.42</v>
      </c>
      <c r="EZ60" s="45">
        <f>ROUND('Base(2023)'!ET60+'Base(2023)'!ET60*FatoresSGPB!$A$31,2)</f>
        <v>28.53</v>
      </c>
      <c r="FA60" s="45">
        <f>ROUND('Base(2023)'!EU60+'Base(2023)'!EU60*FatoresSGPB!$A$31,2)</f>
        <v>33.090000000000003</v>
      </c>
      <c r="FB60" s="45">
        <f>ROUND('Base(2023)'!EV60+'Base(2023)'!EV60*FatoresSGPB!$A$31,2)</f>
        <v>38.479999999999997</v>
      </c>
      <c r="FC60" s="45">
        <f>ROUND('Base(2023)'!EW60+'Base(2023)'!EW60*FatoresSGPB!$A$31,2)</f>
        <v>36.85</v>
      </c>
      <c r="FD60" s="45">
        <f>ROUND('Base(2023)'!EX60+'Base(2023)'!EX60*FatoresSGPB!$A$31,2)</f>
        <v>42.03</v>
      </c>
      <c r="FE60" s="45">
        <f>ROUND('Base(2023)'!EY60+'Base(2023)'!EY60*FatoresSGPB!$A$31,2)</f>
        <v>58.49</v>
      </c>
      <c r="FF60" s="45">
        <f>ROUND('Base(2023)'!EZ60+'Base(2023)'!EZ60*FatoresSGPB!$A$31,2)</f>
        <v>75.150000000000006</v>
      </c>
    </row>
    <row r="61" spans="4:162" x14ac:dyDescent="0.25">
      <c r="H61" s="45">
        <v>8.5299999999999994</v>
      </c>
      <c r="I61" s="45">
        <v>8.6999999999999993</v>
      </c>
      <c r="J61" s="45">
        <v>8.8800000000000008</v>
      </c>
      <c r="K61" s="45">
        <v>9.07</v>
      </c>
      <c r="L61" s="45">
        <v>16.100000000000001</v>
      </c>
      <c r="M61" s="45">
        <v>16.28</v>
      </c>
      <c r="N61" s="45">
        <v>16.45</v>
      </c>
      <c r="O61" s="45">
        <v>16.600000000000001</v>
      </c>
      <c r="P61" s="45">
        <v>22.94</v>
      </c>
      <c r="Q61" s="45">
        <v>32.130000000000003</v>
      </c>
      <c r="R61" s="45">
        <v>41.3</v>
      </c>
      <c r="S61" s="45">
        <v>48.19</v>
      </c>
      <c r="T61" s="45">
        <v>29.68</v>
      </c>
      <c r="U61" s="45">
        <v>38.08</v>
      </c>
      <c r="V61" s="45">
        <v>46.13</v>
      </c>
      <c r="W61" s="45">
        <v>52.94</v>
      </c>
      <c r="X61" s="45">
        <v>35.33</v>
      </c>
      <c r="Y61" s="45">
        <v>45.33</v>
      </c>
      <c r="Z61" s="45">
        <v>54.92</v>
      </c>
      <c r="AA61" s="45">
        <v>63.02</v>
      </c>
      <c r="AC61" s="43" t="str">
        <f t="shared" si="51"/>
        <v>DIAMANTE 13.001 a 4.000</v>
      </c>
      <c r="AD61" s="44" t="s">
        <v>66</v>
      </c>
      <c r="AE61" s="44" t="s">
        <v>68</v>
      </c>
      <c r="AG61" s="79">
        <f>TRUNC('BASE 2026'!CP6/FatoresSGPB!$AF$57,4)</f>
        <v>0.75109999999999999</v>
      </c>
      <c r="AH61" s="79">
        <f>TRUNC('BASE 2026'!CQ6/FatoresSGPB!$AF$57,4)</f>
        <v>0.78369999999999995</v>
      </c>
      <c r="AI61" s="79">
        <f>TRUNC('BASE 2026'!CR6/FatoresSGPB!$AF$57,4)</f>
        <v>0.79059999999999997</v>
      </c>
      <c r="AJ61" s="79">
        <f>TRUNC('BASE 2026'!CS6/FatoresSGPB!$AF$57,4)</f>
        <v>0.79879999999999995</v>
      </c>
      <c r="AK61" s="79">
        <f>TRUNC('BASE 2026'!CT6/FatoresSGPB!$AF$57,4)</f>
        <v>0.93289999999999995</v>
      </c>
      <c r="AL61" s="79">
        <f>TRUNC('BASE 2026'!CU6/FatoresSGPB!$AF$57,4)</f>
        <v>1.0445</v>
      </c>
      <c r="AM61" s="79">
        <f>TRUNC('BASE 2026'!CV6/FatoresSGPB!$AF$57,4)</f>
        <v>1.1661999999999999</v>
      </c>
      <c r="AN61" s="79">
        <f>TRUNC('BASE 2026'!CW6/FatoresSGPB!$AF$57,4)</f>
        <v>1.3992</v>
      </c>
      <c r="AO61" s="79">
        <f>TRUNC('BASE 2026'!CX6/FatoresSGPB!$AF$57,4)</f>
        <v>1.0259</v>
      </c>
      <c r="AP61" s="79">
        <f>TRUNC('BASE 2026'!CY6/FatoresSGPB!$AF$57,4)</f>
        <v>1.2116</v>
      </c>
      <c r="AQ61" s="79">
        <f>TRUNC('BASE 2026'!CZ6/FatoresSGPB!$AF$57,4)</f>
        <v>1.8972</v>
      </c>
      <c r="AR61" s="79">
        <f>TRUNC('BASE 2026'!DA6/FatoresSGPB!$AF$57,4)</f>
        <v>2.5461</v>
      </c>
      <c r="AS61" s="79">
        <f>TRUNC('BASE 2026'!DB6/FatoresSGPB!$AF$57,4)</f>
        <v>1.1926000000000001</v>
      </c>
      <c r="AT61" s="79">
        <f>TRUNC('BASE 2026'!DC6/FatoresSGPB!$AF$57,4)</f>
        <v>1.4089</v>
      </c>
      <c r="AU61" s="79">
        <f>TRUNC('BASE 2026'!DD6/FatoresSGPB!$AF$57,4)</f>
        <v>2.2061999999999999</v>
      </c>
      <c r="AV61" s="79">
        <f>TRUNC('BASE 2026'!DE6/FatoresSGPB!$AF$57,4)</f>
        <v>2.9603999999999999</v>
      </c>
      <c r="BS61" s="43" t="str">
        <f t="shared" si="3"/>
        <v>DIAMANTE 1501 a 1.000</v>
      </c>
      <c r="BT61" s="44" t="s">
        <v>66</v>
      </c>
      <c r="BU61" s="44" t="s">
        <v>50</v>
      </c>
      <c r="BW61" s="45">
        <f>ROUND('Base(2023)'!BS61+'Base(2023)'!BS61*FatoresSGPB!$A$31,2)</f>
        <v>28.24</v>
      </c>
      <c r="BX61" s="45">
        <f>ROUND('Base(2023)'!BT61+'Base(2023)'!BT61*FatoresSGPB!$A$31,2)</f>
        <v>28.84</v>
      </c>
      <c r="BY61" s="45">
        <f>ROUND('Base(2023)'!BU61+'Base(2023)'!BU61*FatoresSGPB!$A$31,2)</f>
        <v>29.44</v>
      </c>
      <c r="BZ61" s="45">
        <f>ROUND('Base(2023)'!BV61+'Base(2023)'!BV61*FatoresSGPB!$A$31,2)</f>
        <v>30.05</v>
      </c>
      <c r="CA61" s="45">
        <f>ROUND('Base(2023)'!BW61+'Base(2023)'!BW61*FatoresSGPB!$A$31,2)</f>
        <v>32.630000000000003</v>
      </c>
      <c r="CB61" s="45">
        <f>ROUND('Base(2023)'!BX61+'Base(2023)'!BX61*FatoresSGPB!$A$31,2)</f>
        <v>32.97</v>
      </c>
      <c r="CC61" s="45">
        <f>ROUND('Base(2023)'!BY61+'Base(2023)'!BY61*FatoresSGPB!$A$31,2)</f>
        <v>33.299999999999997</v>
      </c>
      <c r="CD61" s="45">
        <f>ROUND('Base(2023)'!BZ61+'Base(2023)'!BZ61*FatoresSGPB!$A$31,2)</f>
        <v>33.64</v>
      </c>
      <c r="CE61" s="45">
        <f>ROUND('Base(2023)'!CA61+'Base(2023)'!CA61*FatoresSGPB!$A$31,2)</f>
        <v>48.41</v>
      </c>
      <c r="CF61" s="45">
        <f>ROUND('Base(2023)'!CB61+'Base(2023)'!CB61*FatoresSGPB!$A$31,2)</f>
        <v>72.97</v>
      </c>
      <c r="CG61" s="45">
        <f>ROUND('Base(2023)'!CC61+'Base(2023)'!CC61*FatoresSGPB!$A$31,2)</f>
        <v>88.84</v>
      </c>
      <c r="CH61" s="45">
        <f>ROUND('Base(2023)'!CD61+'Base(2023)'!CD61*FatoresSGPB!$A$31,2)</f>
        <v>104.72</v>
      </c>
      <c r="CI61" s="45">
        <f>ROUND('Base(2023)'!CE61+'Base(2023)'!CE61*FatoresSGPB!$A$31,2)</f>
        <v>58.69</v>
      </c>
      <c r="CJ61" s="45">
        <f>ROUND('Base(2023)'!CF61+'Base(2023)'!CF61*FatoresSGPB!$A$31,2)</f>
        <v>75.709999999999994</v>
      </c>
      <c r="CK61" s="45">
        <f>ROUND('Base(2023)'!CG61+'Base(2023)'!CG61*FatoresSGPB!$A$31,2)</f>
        <v>87.8</v>
      </c>
      <c r="CL61" s="45">
        <f>ROUND('Base(2023)'!CH61+'Base(2023)'!CH61*FatoresSGPB!$A$31,2)</f>
        <v>99.87</v>
      </c>
      <c r="CM61" s="45">
        <f>ROUND('Base(2023)'!CI61+'Base(2023)'!CI61*FatoresSGPB!$A$31,2)</f>
        <v>69.88</v>
      </c>
      <c r="CN61" s="45">
        <f>ROUND('Base(2023)'!CJ61+'Base(2023)'!CJ61*FatoresSGPB!$A$31,2)</f>
        <v>90.14</v>
      </c>
      <c r="CO61" s="45">
        <f>ROUND('Base(2023)'!CK61+'Base(2023)'!CK61*FatoresSGPB!$A$31,2)</f>
        <v>104.52</v>
      </c>
      <c r="CP61" s="45">
        <f>ROUND('Base(2023)'!CL61+'Base(2023)'!CL61*FatoresSGPB!$A$31,2)</f>
        <v>118.89</v>
      </c>
      <c r="CR61" s="43" t="str">
        <f t="shared" si="4"/>
        <v>INFINITE 4Kg Adicional</v>
      </c>
      <c r="CS61" s="44" t="s">
        <v>98</v>
      </c>
      <c r="CT61" s="46" t="s">
        <v>63</v>
      </c>
      <c r="CU61" s="81">
        <f>ROUND('Base(2023)'!CQ61+'Base(2023)'!CQ61*FatoresSGPB!$A$31,2)</f>
        <v>5.8</v>
      </c>
      <c r="CW61" s="45">
        <f>ROUND('Base(2023)'!CR61+'Base(2023)'!CR61*FatoresSGPB!$A$31,2)</f>
        <v>5.98</v>
      </c>
      <c r="CX61" s="45">
        <f>ROUND('Base(2023)'!CS61+'Base(2023)'!CS61*FatoresSGPB!$A$31,2)</f>
        <v>6.07</v>
      </c>
      <c r="CY61" s="45">
        <f>ROUND('Base(2023)'!CT61+'Base(2023)'!CT61*FatoresSGPB!$A$31,2)</f>
        <v>6.16</v>
      </c>
      <c r="CZ61" s="45">
        <f>ROUND('Base(2023)'!CU61+'Base(2023)'!CU61*FatoresSGPB!$A$31,2)</f>
        <v>7.73</v>
      </c>
      <c r="DA61" s="45">
        <f>ROUND('Base(2023)'!CV61+'Base(2023)'!CV61*FatoresSGPB!$A$31,2)</f>
        <v>7.83</v>
      </c>
      <c r="DB61" s="45">
        <f>ROUND('Base(2023)'!CW61+'Base(2023)'!CW61*FatoresSGPB!$A$31,2)</f>
        <v>7.91</v>
      </c>
      <c r="DC61" s="45">
        <f>ROUND('Base(2023)'!CX61+'Base(2023)'!CX61*FatoresSGPB!$A$31,2)</f>
        <v>7.91</v>
      </c>
      <c r="DE61" s="43" t="str">
        <f t="shared" si="5"/>
        <v>DIAMANTE 14.001 a 5.000</v>
      </c>
      <c r="DF61" s="44" t="s">
        <v>66</v>
      </c>
      <c r="DG61" s="46" t="s">
        <v>70</v>
      </c>
      <c r="DI61" s="45">
        <f>ROUND('Base(2023)'!DC61+'Base(2023)'!DC61*FatoresSGPB!$A$31,2)</f>
        <v>21.67</v>
      </c>
      <c r="DJ61" s="45">
        <f>ROUND('Base(2023)'!DD61+'Base(2023)'!DD61*FatoresSGPB!$A$31,2)</f>
        <v>22.12</v>
      </c>
      <c r="DK61" s="45">
        <f>ROUND('Base(2023)'!DE61+'Base(2023)'!DE61*FatoresSGPB!$A$31,2)</f>
        <v>22.58</v>
      </c>
      <c r="DM61" s="43" t="str">
        <f t="shared" si="6"/>
        <v>PLATINUMColeta no mesmo dia4210-231 a 40</v>
      </c>
      <c r="DN61" s="43" t="s">
        <v>61</v>
      </c>
      <c r="DO61" s="70" t="s">
        <v>71</v>
      </c>
      <c r="DP61" s="69" t="s">
        <v>72</v>
      </c>
      <c r="DQ61" s="61" t="s">
        <v>83</v>
      </c>
      <c r="DR61" s="25" t="s">
        <v>78</v>
      </c>
      <c r="DX61" s="43" t="str">
        <f t="shared" si="7"/>
        <v>DIAMANTE 1501 a 1.000</v>
      </c>
      <c r="DY61" s="44" t="s">
        <v>66</v>
      </c>
      <c r="DZ61" s="44" t="s">
        <v>50</v>
      </c>
      <c r="EA61" s="45">
        <f>ROUND('Base(2023)'!DU61+'Base(2023)'!DU61*FatoresSGPB!$A$31,2)</f>
        <v>8.5399999999999991</v>
      </c>
      <c r="EB61" s="45">
        <f>ROUND('Base(2023)'!DV61+'Base(2023)'!DV61*FatoresSGPB!$A$31,2)</f>
        <v>8.7100000000000009</v>
      </c>
      <c r="EC61" s="45">
        <f>ROUND('Base(2023)'!DW61+'Base(2023)'!DW61*FatoresSGPB!$A$31,2)</f>
        <v>8.89</v>
      </c>
      <c r="ED61" s="45">
        <f>ROUND('Base(2023)'!DX61+'Base(2023)'!DX61*FatoresSGPB!$A$31,2)</f>
        <v>9.08</v>
      </c>
      <c r="EE61" s="45">
        <f>ROUND('Base(2023)'!DY61+'Base(2023)'!DY61*FatoresSGPB!$A$31,2)</f>
        <v>16.11</v>
      </c>
      <c r="EF61" s="45">
        <f>ROUND('Base(2023)'!DZ61+'Base(2023)'!DZ61*FatoresSGPB!$A$31,2)</f>
        <v>16.29</v>
      </c>
      <c r="EG61" s="45">
        <f>ROUND('Base(2023)'!EA61+'Base(2023)'!EA61*FatoresSGPB!$A$31,2)</f>
        <v>16.46</v>
      </c>
      <c r="EH61" s="45">
        <f>ROUND('Base(2023)'!EB61+'Base(2023)'!EB61*FatoresSGPB!$A$31,2)</f>
        <v>16.61</v>
      </c>
      <c r="EI61" s="45">
        <f>ROUND('Base(2023)'!EC61+'Base(2023)'!EC61*FatoresSGPB!$A$31,2)</f>
        <v>22.95</v>
      </c>
      <c r="EJ61" s="45">
        <f>ROUND('Base(2023)'!ED61+'Base(2023)'!ED61*FatoresSGPB!$A$31,2)</f>
        <v>32.130000000000003</v>
      </c>
      <c r="EK61" s="45">
        <f>ROUND('Base(2023)'!EE61+'Base(2023)'!EE61*FatoresSGPB!$A$31,2)</f>
        <v>41.3</v>
      </c>
      <c r="EL61" s="45">
        <f>ROUND('Base(2023)'!EF61+'Base(2023)'!EF61*FatoresSGPB!$A$31,2)</f>
        <v>48.19</v>
      </c>
      <c r="EM61" s="45">
        <f>ROUND('Base(2023)'!EG61+'Base(2023)'!EG61*FatoresSGPB!$A$31,2)</f>
        <v>35.340000000000003</v>
      </c>
      <c r="EN61" s="45">
        <f>ROUND('Base(2023)'!EH61+'Base(2023)'!EH61*FatoresSGPB!$A$31,2)</f>
        <v>45.33</v>
      </c>
      <c r="EO61" s="45">
        <f>ROUND('Base(2023)'!EI61+'Base(2023)'!EI61*FatoresSGPB!$A$31,2)</f>
        <v>54.92</v>
      </c>
      <c r="EP61" s="45">
        <f>ROUND('Base(2023)'!EJ61+'Base(2023)'!EJ61*FatoresSGPB!$A$31,2)</f>
        <v>63.02</v>
      </c>
      <c r="ER61" s="43" t="str">
        <f t="shared" si="8"/>
        <v>DIAMANTE 15.001 a 6.000</v>
      </c>
      <c r="ES61" s="44" t="s">
        <v>66</v>
      </c>
      <c r="ET61" s="44" t="s">
        <v>76</v>
      </c>
      <c r="EU61" s="45">
        <f>ROUND('Base(2023)'!EO61+'Base(2023)'!EO61*FatoresSGPB!$A$31,2)</f>
        <v>21.48</v>
      </c>
      <c r="EV61" s="45">
        <f>ROUND('Base(2023)'!EP61+'Base(2023)'!EP61*FatoresSGPB!$A$31,2)</f>
        <v>22.12</v>
      </c>
      <c r="EW61" s="45">
        <f>ROUND('Base(2023)'!EQ61+'Base(2023)'!EQ61*FatoresSGPB!$A$31,2)</f>
        <v>22.28</v>
      </c>
      <c r="EX61" s="45">
        <f>ROUND('Base(2023)'!ER61+'Base(2023)'!ER61*FatoresSGPB!$A$31,2)</f>
        <v>22.78</v>
      </c>
      <c r="EY61" s="45">
        <f>ROUND('Base(2023)'!ES61+'Base(2023)'!ES61*FatoresSGPB!$A$31,2)</f>
        <v>27.93</v>
      </c>
      <c r="EZ61" s="45">
        <f>ROUND('Base(2023)'!ET61+'Base(2023)'!ET61*FatoresSGPB!$A$31,2)</f>
        <v>32.1</v>
      </c>
      <c r="FA61" s="45">
        <f>ROUND('Base(2023)'!EU61+'Base(2023)'!EU61*FatoresSGPB!$A$31,2)</f>
        <v>35.9</v>
      </c>
      <c r="FB61" s="45">
        <f>ROUND('Base(2023)'!EV61+'Base(2023)'!EV61*FatoresSGPB!$A$31,2)</f>
        <v>45.19</v>
      </c>
      <c r="FC61" s="45">
        <f>ROUND('Base(2023)'!EW61+'Base(2023)'!EW61*FatoresSGPB!$A$31,2)</f>
        <v>42.36</v>
      </c>
      <c r="FD61" s="45">
        <f>ROUND('Base(2023)'!EX61+'Base(2023)'!EX61*FatoresSGPB!$A$31,2)</f>
        <v>48.6</v>
      </c>
      <c r="FE61" s="45">
        <f>ROUND('Base(2023)'!EY61+'Base(2023)'!EY61*FatoresSGPB!$A$31,2)</f>
        <v>66.739999999999995</v>
      </c>
      <c r="FF61" s="45">
        <f>ROUND('Base(2023)'!EZ61+'Base(2023)'!EZ61*FatoresSGPB!$A$31,2)</f>
        <v>85.82</v>
      </c>
    </row>
    <row r="62" spans="4:162" x14ac:dyDescent="0.25">
      <c r="H62" s="45">
        <v>10.7</v>
      </c>
      <c r="I62" s="45">
        <v>10.93</v>
      </c>
      <c r="J62" s="45">
        <v>11.16</v>
      </c>
      <c r="K62" s="45">
        <v>11.39</v>
      </c>
      <c r="L62" s="45">
        <v>17.760000000000002</v>
      </c>
      <c r="M62" s="45">
        <v>17.95</v>
      </c>
      <c r="N62" s="45">
        <v>18.13</v>
      </c>
      <c r="O62" s="45">
        <v>18.32</v>
      </c>
      <c r="P62" s="45">
        <v>27.66</v>
      </c>
      <c r="Q62" s="45">
        <v>38.729999999999997</v>
      </c>
      <c r="R62" s="45">
        <v>49.79</v>
      </c>
      <c r="S62" s="45">
        <v>58.09</v>
      </c>
      <c r="T62" s="45">
        <v>37.1</v>
      </c>
      <c r="U62" s="45">
        <v>47.1</v>
      </c>
      <c r="V62" s="45">
        <v>56.73</v>
      </c>
      <c r="W62" s="45">
        <v>64.75</v>
      </c>
      <c r="X62" s="45">
        <v>44.16</v>
      </c>
      <c r="Y62" s="45">
        <v>56.07</v>
      </c>
      <c r="Z62" s="45">
        <v>67.53</v>
      </c>
      <c r="AA62" s="45">
        <v>77.08</v>
      </c>
      <c r="AC62" s="43" t="str">
        <f t="shared" si="51"/>
        <v>DIAMANTE 14.001 a 5.000</v>
      </c>
      <c r="AD62" s="44" t="s">
        <v>66</v>
      </c>
      <c r="AE62" s="44" t="s">
        <v>70</v>
      </c>
      <c r="AG62" s="79">
        <f>TRUNC('BASE 2026'!CP7/FatoresSGPB!$AF$57,4)</f>
        <v>0.89800000000000002</v>
      </c>
      <c r="AH62" s="79">
        <f>TRUNC('BASE 2026'!CQ7/FatoresSGPB!$AF$57,4)</f>
        <v>0.93600000000000005</v>
      </c>
      <c r="AI62" s="79">
        <f>TRUNC('BASE 2026'!CR7/FatoresSGPB!$AF$57,4)</f>
        <v>0.94569999999999999</v>
      </c>
      <c r="AJ62" s="79">
        <f>TRUNC('BASE 2026'!CS7/FatoresSGPB!$AF$57,4)</f>
        <v>0.95540000000000003</v>
      </c>
      <c r="AK62" s="79">
        <f>TRUNC('BASE 2026'!CT7/FatoresSGPB!$AF$57,4)</f>
        <v>1.1151</v>
      </c>
      <c r="AL62" s="79">
        <f>TRUNC('BASE 2026'!CU7/FatoresSGPB!$AF$57,4)</f>
        <v>1.2487999999999999</v>
      </c>
      <c r="AM62" s="79">
        <f>TRUNC('BASE 2026'!CV7/FatoresSGPB!$AF$57,4)</f>
        <v>1.3936999999999999</v>
      </c>
      <c r="AN62" s="79">
        <f>TRUNC('BASE 2026'!CW7/FatoresSGPB!$AF$57,4)</f>
        <v>1.6719999999999999</v>
      </c>
      <c r="AO62" s="79">
        <f>TRUNC('BASE 2026'!CX7/FatoresSGPB!$AF$57,4)</f>
        <v>1.1820999999999999</v>
      </c>
      <c r="AP62" s="79">
        <f>TRUNC('BASE 2026'!CY7/FatoresSGPB!$AF$57,4)</f>
        <v>1.3868</v>
      </c>
      <c r="AQ62" s="79">
        <f>TRUNC('BASE 2026'!CZ7/FatoresSGPB!$AF$57,4)</f>
        <v>2.093</v>
      </c>
      <c r="AR62" s="79">
        <f>TRUNC('BASE 2026'!DA7/FatoresSGPB!$AF$57,4)</f>
        <v>2.7806000000000002</v>
      </c>
      <c r="AS62" s="79">
        <f>TRUNC('BASE 2026'!DB7/FatoresSGPB!$AF$57,4)</f>
        <v>1.3748</v>
      </c>
      <c r="AT62" s="79">
        <f>TRUNC('BASE 2026'!DC7/FatoresSGPB!$AF$57,4)</f>
        <v>1.6131</v>
      </c>
      <c r="AU62" s="79">
        <f>TRUNC('BASE 2026'!DD7/FatoresSGPB!$AF$57,4)</f>
        <v>2.4337</v>
      </c>
      <c r="AV62" s="79">
        <f>TRUNC('BASE 2026'!DE7/FatoresSGPB!$AF$57,4)</f>
        <v>3.2332999999999998</v>
      </c>
      <c r="BS62" s="43" t="str">
        <f t="shared" si="3"/>
        <v>DIAMANTE 11.001 a 2.000</v>
      </c>
      <c r="BT62" s="44" t="s">
        <v>66</v>
      </c>
      <c r="BU62" s="44" t="s">
        <v>55</v>
      </c>
      <c r="BW62" s="45">
        <f>ROUND('Base(2023)'!BS62+'Base(2023)'!BS62*FatoresSGPB!$A$31,2)</f>
        <v>31.24</v>
      </c>
      <c r="BX62" s="45">
        <f>ROUND('Base(2023)'!BT62+'Base(2023)'!BT62*FatoresSGPB!$A$31,2)</f>
        <v>31.91</v>
      </c>
      <c r="BY62" s="45">
        <f>ROUND('Base(2023)'!BU62+'Base(2023)'!BU62*FatoresSGPB!$A$31,2)</f>
        <v>32.58</v>
      </c>
      <c r="BZ62" s="45">
        <f>ROUND('Base(2023)'!BV62+'Base(2023)'!BV62*FatoresSGPB!$A$31,2)</f>
        <v>33.25</v>
      </c>
      <c r="CA62" s="45">
        <f>ROUND('Base(2023)'!BW62+'Base(2023)'!BW62*FatoresSGPB!$A$31,2)</f>
        <v>35.92</v>
      </c>
      <c r="CB62" s="45">
        <f>ROUND('Base(2023)'!BX62+'Base(2023)'!BX62*FatoresSGPB!$A$31,2)</f>
        <v>36.29</v>
      </c>
      <c r="CC62" s="45">
        <f>ROUND('Base(2023)'!BY62+'Base(2023)'!BY62*FatoresSGPB!$A$31,2)</f>
        <v>36.67</v>
      </c>
      <c r="CD62" s="45">
        <f>ROUND('Base(2023)'!BZ62+'Base(2023)'!BZ62*FatoresSGPB!$A$31,2)</f>
        <v>37.04</v>
      </c>
      <c r="CE62" s="45">
        <f>ROUND('Base(2023)'!CA62+'Base(2023)'!CA62*FatoresSGPB!$A$31,2)</f>
        <v>57.99</v>
      </c>
      <c r="CF62" s="45">
        <f>ROUND('Base(2023)'!CB62+'Base(2023)'!CB62*FatoresSGPB!$A$31,2)</f>
        <v>87.85</v>
      </c>
      <c r="CG62" s="45">
        <f>ROUND('Base(2023)'!CC62+'Base(2023)'!CC62*FatoresSGPB!$A$31,2)</f>
        <v>107.16</v>
      </c>
      <c r="CH62" s="45">
        <f>ROUND('Base(2023)'!CD62+'Base(2023)'!CD62*FatoresSGPB!$A$31,2)</f>
        <v>126.48</v>
      </c>
      <c r="CI62" s="45">
        <f>ROUND('Base(2023)'!CE62+'Base(2023)'!CE62*FatoresSGPB!$A$31,2)</f>
        <v>70.69</v>
      </c>
      <c r="CJ62" s="45">
        <f>ROUND('Base(2023)'!CF62+'Base(2023)'!CF62*FatoresSGPB!$A$31,2)</f>
        <v>95.34</v>
      </c>
      <c r="CK62" s="45">
        <f>ROUND('Base(2023)'!CG62+'Base(2023)'!CG62*FatoresSGPB!$A$31,2)</f>
        <v>111.53</v>
      </c>
      <c r="CL62" s="45">
        <f>ROUND('Base(2023)'!CH62+'Base(2023)'!CH62*FatoresSGPB!$A$31,2)</f>
        <v>127.71</v>
      </c>
      <c r="CM62" s="45">
        <f>ROUND('Base(2023)'!CI62+'Base(2023)'!CI62*FatoresSGPB!$A$31,2)</f>
        <v>84.15</v>
      </c>
      <c r="CN62" s="45">
        <f>ROUND('Base(2023)'!CJ62+'Base(2023)'!CJ62*FatoresSGPB!$A$31,2)</f>
        <v>113.5</v>
      </c>
      <c r="CO62" s="45">
        <f>ROUND('Base(2023)'!CK62+'Base(2023)'!CK62*FatoresSGPB!$A$31,2)</f>
        <v>132.76</v>
      </c>
      <c r="CP62" s="45">
        <f>ROUND('Base(2023)'!CL62+'Base(2023)'!CL62*FatoresSGPB!$A$31,2)</f>
        <v>152.02000000000001</v>
      </c>
      <c r="CR62" s="43" t="str">
        <f t="shared" si="4"/>
        <v>Peso (Kg)</v>
      </c>
      <c r="CT62" s="46" t="s">
        <v>33</v>
      </c>
      <c r="CU62" s="81" t="e">
        <f>ROUND('Base(2023)'!CQ62+'Base(2023)'!CQ62*FatoresSGPB!$A$31,2)</f>
        <v>#VALUE!</v>
      </c>
      <c r="CW62" s="45" t="e">
        <f>ROUND('Base(2023)'!CR62+'Base(2023)'!CR62*FatoresSGPB!$A$31,2)</f>
        <v>#VALUE!</v>
      </c>
      <c r="CX62" s="45" t="e">
        <f>ROUND('Base(2023)'!CS62+'Base(2023)'!CS62*FatoresSGPB!$A$31,2)</f>
        <v>#VALUE!</v>
      </c>
      <c r="CY62" s="45" t="e">
        <f>ROUND('Base(2023)'!CT62+'Base(2023)'!CT62*FatoresSGPB!$A$31,2)</f>
        <v>#VALUE!</v>
      </c>
      <c r="CZ62" s="45" t="e">
        <f>ROUND('Base(2023)'!CU62+'Base(2023)'!CU62*FatoresSGPB!$A$31,2)</f>
        <v>#VALUE!</v>
      </c>
      <c r="DA62" s="45" t="e">
        <f>ROUND('Base(2023)'!CV62+'Base(2023)'!CV62*FatoresSGPB!$A$31,2)</f>
        <v>#VALUE!</v>
      </c>
      <c r="DB62" s="45" t="e">
        <f>ROUND('Base(2023)'!CW62+'Base(2023)'!CW62*FatoresSGPB!$A$31,2)</f>
        <v>#VALUE!</v>
      </c>
      <c r="DC62" s="45" t="e">
        <f>ROUND('Base(2023)'!CX62+'Base(2023)'!CX62*FatoresSGPB!$A$31,2)</f>
        <v>#VALUE!</v>
      </c>
      <c r="DE62" s="43" t="str">
        <f t="shared" si="5"/>
        <v>DIAMANTE 15.001 a 6.000</v>
      </c>
      <c r="DF62" s="44" t="s">
        <v>66</v>
      </c>
      <c r="DG62" s="46" t="s">
        <v>76</v>
      </c>
      <c r="DI62" s="45">
        <f>ROUND('Base(2023)'!DC62+'Base(2023)'!DC62*FatoresSGPB!$A$31,2)</f>
        <v>25.25</v>
      </c>
      <c r="DJ62" s="45">
        <f>ROUND('Base(2023)'!DD62+'Base(2023)'!DD62*FatoresSGPB!$A$31,2)</f>
        <v>25.76</v>
      </c>
      <c r="DK62" s="45">
        <f>ROUND('Base(2023)'!DE62+'Base(2023)'!DE62*FatoresSGPB!$A$31,2)</f>
        <v>26.31</v>
      </c>
      <c r="DM62" s="43" t="str">
        <f t="shared" si="6"/>
        <v>PLATINUMColeta no mesmo dia4210-241 a 50</v>
      </c>
      <c r="DN62" s="43" t="s">
        <v>61</v>
      </c>
      <c r="DO62" s="70" t="s">
        <v>71</v>
      </c>
      <c r="DP62" s="69" t="s">
        <v>72</v>
      </c>
      <c r="DQ62" s="59" t="s">
        <v>87</v>
      </c>
      <c r="DR62" s="22" t="s">
        <v>88</v>
      </c>
      <c r="DX62" s="43" t="str">
        <f t="shared" si="7"/>
        <v>DIAMANTE 11.001 a 2.000</v>
      </c>
      <c r="DY62" s="44" t="s">
        <v>66</v>
      </c>
      <c r="DZ62" s="44" t="s">
        <v>55</v>
      </c>
      <c r="EA62" s="45">
        <f>ROUND('Base(2023)'!DU62+'Base(2023)'!DU62*FatoresSGPB!$A$31,2)</f>
        <v>11.27</v>
      </c>
      <c r="EB62" s="45">
        <f>ROUND('Base(2023)'!DV62+'Base(2023)'!DV62*FatoresSGPB!$A$31,2)</f>
        <v>11.51</v>
      </c>
      <c r="EC62" s="45">
        <f>ROUND('Base(2023)'!DW62+'Base(2023)'!DW62*FatoresSGPB!$A$31,2)</f>
        <v>11.75</v>
      </c>
      <c r="ED62" s="45">
        <f>ROUND('Base(2023)'!DX62+'Base(2023)'!DX62*FatoresSGPB!$A$31,2)</f>
        <v>12</v>
      </c>
      <c r="EE62" s="45">
        <f>ROUND('Base(2023)'!DY62+'Base(2023)'!DY62*FatoresSGPB!$A$31,2)</f>
        <v>18.170000000000002</v>
      </c>
      <c r="EF62" s="45">
        <f>ROUND('Base(2023)'!DZ62+'Base(2023)'!DZ62*FatoresSGPB!$A$31,2)</f>
        <v>18.36</v>
      </c>
      <c r="EG62" s="45">
        <f>ROUND('Base(2023)'!EA62+'Base(2023)'!EA62*FatoresSGPB!$A$31,2)</f>
        <v>18.54</v>
      </c>
      <c r="EH62" s="45">
        <f>ROUND('Base(2023)'!EB62+'Base(2023)'!EB62*FatoresSGPB!$A$31,2)</f>
        <v>18.739999999999998</v>
      </c>
      <c r="EI62" s="45">
        <f>ROUND('Base(2023)'!EC62+'Base(2023)'!EC62*FatoresSGPB!$A$31,2)</f>
        <v>27.94</v>
      </c>
      <c r="EJ62" s="45">
        <f>ROUND('Base(2023)'!ED62+'Base(2023)'!ED62*FatoresSGPB!$A$31,2)</f>
        <v>38.78</v>
      </c>
      <c r="EK62" s="45">
        <f>ROUND('Base(2023)'!EE62+'Base(2023)'!EE62*FatoresSGPB!$A$31,2)</f>
        <v>49.86</v>
      </c>
      <c r="EL62" s="45">
        <f>ROUND('Base(2023)'!EF62+'Base(2023)'!EF62*FatoresSGPB!$A$31,2)</f>
        <v>58.23</v>
      </c>
      <c r="EM62" s="45">
        <f>ROUND('Base(2023)'!EG62+'Base(2023)'!EG62*FatoresSGPB!$A$31,2)</f>
        <v>44.51</v>
      </c>
      <c r="EN62" s="45">
        <f>ROUND('Base(2023)'!EH62+'Base(2023)'!EH62*FatoresSGPB!$A$31,2)</f>
        <v>56.18</v>
      </c>
      <c r="EO62" s="45">
        <f>ROUND('Base(2023)'!EI62+'Base(2023)'!EI62*FatoresSGPB!$A$31,2)</f>
        <v>67.64</v>
      </c>
      <c r="EP62" s="45">
        <f>ROUND('Base(2023)'!EJ62+'Base(2023)'!EJ62*FatoresSGPB!$A$31,2)</f>
        <v>77.260000000000005</v>
      </c>
      <c r="ER62" s="43" t="str">
        <f t="shared" si="8"/>
        <v>DIAMANTE 16.001 a 7.000</v>
      </c>
      <c r="ES62" s="44" t="s">
        <v>66</v>
      </c>
      <c r="ET62" s="44" t="s">
        <v>82</v>
      </c>
      <c r="EU62" s="45">
        <f>ROUND('Base(2023)'!EO62+'Base(2023)'!EO62*FatoresSGPB!$A$31,2)</f>
        <v>22.68</v>
      </c>
      <c r="EV62" s="45">
        <f>ROUND('Base(2023)'!EP62+'Base(2023)'!EP62*FatoresSGPB!$A$31,2)</f>
        <v>23.33</v>
      </c>
      <c r="EW62" s="45">
        <f>ROUND('Base(2023)'!EQ62+'Base(2023)'!EQ62*FatoresSGPB!$A$31,2)</f>
        <v>23.52</v>
      </c>
      <c r="EX62" s="45">
        <f>ROUND('Base(2023)'!ER62+'Base(2023)'!ER62*FatoresSGPB!$A$31,2)</f>
        <v>24.05</v>
      </c>
      <c r="EY62" s="45">
        <f>ROUND('Base(2023)'!ES62+'Base(2023)'!ES62*FatoresSGPB!$A$31,2)</f>
        <v>30.84</v>
      </c>
      <c r="EZ62" s="45">
        <f>ROUND('Base(2023)'!ET62+'Base(2023)'!ET62*FatoresSGPB!$A$31,2)</f>
        <v>35.42</v>
      </c>
      <c r="FA62" s="45">
        <f>ROUND('Base(2023)'!EU62+'Base(2023)'!EU62*FatoresSGPB!$A$31,2)</f>
        <v>39.56</v>
      </c>
      <c r="FB62" s="45">
        <f>ROUND('Base(2023)'!EV62+'Base(2023)'!EV62*FatoresSGPB!$A$31,2)</f>
        <v>49.86</v>
      </c>
      <c r="FC62" s="45">
        <f>ROUND('Base(2023)'!EW62+'Base(2023)'!EW62*FatoresSGPB!$A$31,2)</f>
        <v>45.27</v>
      </c>
      <c r="FD62" s="45">
        <f>ROUND('Base(2023)'!EX62+'Base(2023)'!EX62*FatoresSGPB!$A$31,2)</f>
        <v>51.91</v>
      </c>
      <c r="FE62" s="45">
        <f>ROUND('Base(2023)'!EY62+'Base(2023)'!EY62*FatoresSGPB!$A$31,2)</f>
        <v>70.569999999999993</v>
      </c>
      <c r="FF62" s="45">
        <f>ROUND('Base(2023)'!EZ62+'Base(2023)'!EZ62*FatoresSGPB!$A$31,2)</f>
        <v>90.56</v>
      </c>
    </row>
    <row r="63" spans="4:162" x14ac:dyDescent="0.25">
      <c r="H63" s="45">
        <v>11.93</v>
      </c>
      <c r="I63" s="45">
        <v>12.19</v>
      </c>
      <c r="J63" s="45">
        <v>12.44</v>
      </c>
      <c r="K63" s="45">
        <v>12.69</v>
      </c>
      <c r="L63" s="45">
        <v>19.43</v>
      </c>
      <c r="M63" s="45">
        <v>19.62</v>
      </c>
      <c r="N63" s="45">
        <v>19.829999999999998</v>
      </c>
      <c r="O63" s="45">
        <v>20.02</v>
      </c>
      <c r="P63" s="45">
        <v>32.29</v>
      </c>
      <c r="Q63" s="45">
        <v>43.6</v>
      </c>
      <c r="R63" s="45">
        <v>61.35</v>
      </c>
      <c r="S63" s="45">
        <v>74.27</v>
      </c>
      <c r="T63" s="45">
        <v>44.46</v>
      </c>
      <c r="U63" s="45">
        <v>54.63</v>
      </c>
      <c r="V63" s="45">
        <v>69.900000000000006</v>
      </c>
      <c r="W63" s="45">
        <v>81.81</v>
      </c>
      <c r="X63" s="45">
        <v>52.93</v>
      </c>
      <c r="Y63" s="45">
        <v>65.040000000000006</v>
      </c>
      <c r="Z63" s="45">
        <v>83.22</v>
      </c>
      <c r="AA63" s="45">
        <v>97.39</v>
      </c>
      <c r="AC63" s="43" t="str">
        <f t="shared" si="51"/>
        <v>DIAMANTE 15.001 a 6.000</v>
      </c>
      <c r="AD63" s="44" t="s">
        <v>66</v>
      </c>
      <c r="AE63" s="44" t="s">
        <v>76</v>
      </c>
      <c r="AG63" s="79">
        <f>TRUNC('BASE 2026'!CP8/FatoresSGPB!$AF$57,4)</f>
        <v>0.95809999999999995</v>
      </c>
      <c r="AH63" s="79">
        <f>TRUNC('BASE 2026'!CQ8/FatoresSGPB!$AF$57,4)</f>
        <v>0.99919999999999998</v>
      </c>
      <c r="AI63" s="79">
        <f>TRUNC('BASE 2026'!CR8/FatoresSGPB!$AF$57,4)</f>
        <v>1.0088999999999999</v>
      </c>
      <c r="AJ63" s="79">
        <f>TRUNC('BASE 2026'!CS8/FatoresSGPB!$AF$57,4)</f>
        <v>1.0197000000000001</v>
      </c>
      <c r="AK63" s="79">
        <f>TRUNC('BASE 2026'!CT8/FatoresSGPB!$AF$57,4)</f>
        <v>1.1910000000000001</v>
      </c>
      <c r="AL63" s="79">
        <f>TRUNC('BASE 2026'!CU8/FatoresSGPB!$AF$57,4)</f>
        <v>1.3341000000000001</v>
      </c>
      <c r="AM63" s="79">
        <f>TRUNC('BASE 2026'!CV8/FatoresSGPB!$AF$57,4)</f>
        <v>1.4886999999999999</v>
      </c>
      <c r="AN63" s="79">
        <f>TRUNC('BASE 2026'!CW8/FatoresSGPB!$AF$57,4)</f>
        <v>1.786</v>
      </c>
      <c r="AO63" s="79">
        <f>TRUNC('BASE 2026'!CX8/FatoresSGPB!$AF$57,4)</f>
        <v>1.5158</v>
      </c>
      <c r="AP63" s="79">
        <f>TRUNC('BASE 2026'!CY8/FatoresSGPB!$AF$57,4)</f>
        <v>1.7282</v>
      </c>
      <c r="AQ63" s="79">
        <f>TRUNC('BASE 2026'!CZ8/FatoresSGPB!$AF$57,4)</f>
        <v>2.4430000000000001</v>
      </c>
      <c r="AR63" s="79">
        <f>TRUNC('BASE 2026'!DA8/FatoresSGPB!$AF$57,4)</f>
        <v>3.1465000000000001</v>
      </c>
      <c r="AS63" s="79">
        <f>TRUNC('BASE 2026'!DB8/FatoresSGPB!$AF$57,4)</f>
        <v>1.7626999999999999</v>
      </c>
      <c r="AT63" s="79">
        <f>TRUNC('BASE 2026'!DC8/FatoresSGPB!$AF$57,4)</f>
        <v>2.0099999999999998</v>
      </c>
      <c r="AU63" s="79">
        <f>TRUNC('BASE 2026'!DD8/FatoresSGPB!$AF$57,4)</f>
        <v>2.8405999999999998</v>
      </c>
      <c r="AV63" s="79">
        <f>TRUNC('BASE 2026'!DE8/FatoresSGPB!$AF$57,4)</f>
        <v>3.6585000000000001</v>
      </c>
      <c r="BS63" s="43" t="str">
        <f t="shared" si="3"/>
        <v>DIAMANTE 12.001 a 3.000</v>
      </c>
      <c r="BT63" s="44" t="s">
        <v>66</v>
      </c>
      <c r="BU63" s="44" t="s">
        <v>62</v>
      </c>
      <c r="BW63" s="45">
        <f>ROUND('Base(2023)'!BS63+'Base(2023)'!BS63*FatoresSGPB!$A$31,2)</f>
        <v>34.43</v>
      </c>
      <c r="BX63" s="45">
        <f>ROUND('Base(2023)'!BT63+'Base(2023)'!BT63*FatoresSGPB!$A$31,2)</f>
        <v>35.17</v>
      </c>
      <c r="BY63" s="45">
        <f>ROUND('Base(2023)'!BU63+'Base(2023)'!BU63*FatoresSGPB!$A$31,2)</f>
        <v>35.909999999999997</v>
      </c>
      <c r="BZ63" s="45">
        <f>ROUND('Base(2023)'!BV63+'Base(2023)'!BV63*FatoresSGPB!$A$31,2)</f>
        <v>36.630000000000003</v>
      </c>
      <c r="CA63" s="45">
        <f>ROUND('Base(2023)'!BW63+'Base(2023)'!BW63*FatoresSGPB!$A$31,2)</f>
        <v>39.5</v>
      </c>
      <c r="CB63" s="45">
        <f>ROUND('Base(2023)'!BX63+'Base(2023)'!BX63*FatoresSGPB!$A$31,2)</f>
        <v>39.909999999999997</v>
      </c>
      <c r="CC63" s="45">
        <f>ROUND('Base(2023)'!BY63+'Base(2023)'!BY63*FatoresSGPB!$A$31,2)</f>
        <v>40.32</v>
      </c>
      <c r="CD63" s="45">
        <f>ROUND('Base(2023)'!BZ63+'Base(2023)'!BZ63*FatoresSGPB!$A$31,2)</f>
        <v>40.729999999999997</v>
      </c>
      <c r="CE63" s="45">
        <f>ROUND('Base(2023)'!CA63+'Base(2023)'!CA63*FatoresSGPB!$A$31,2)</f>
        <v>68.180000000000007</v>
      </c>
      <c r="CF63" s="45">
        <f>ROUND('Base(2023)'!CB63+'Base(2023)'!CB63*FatoresSGPB!$A$31,2)</f>
        <v>102.62</v>
      </c>
      <c r="CG63" s="45">
        <f>ROUND('Base(2023)'!CC63+'Base(2023)'!CC63*FatoresSGPB!$A$31,2)</f>
        <v>125.23</v>
      </c>
      <c r="CH63" s="45">
        <f>ROUND('Base(2023)'!CD63+'Base(2023)'!CD63*FatoresSGPB!$A$31,2)</f>
        <v>147.84</v>
      </c>
      <c r="CI63" s="45">
        <f>ROUND('Base(2023)'!CE63+'Base(2023)'!CE63*FatoresSGPB!$A$31,2)</f>
        <v>82.93</v>
      </c>
      <c r="CJ63" s="45">
        <f>ROUND('Base(2023)'!CF63+'Base(2023)'!CF63*FatoresSGPB!$A$31,2)</f>
        <v>114.46</v>
      </c>
      <c r="CK63" s="45">
        <f>ROUND('Base(2023)'!CG63+'Base(2023)'!CG63*FatoresSGPB!$A$31,2)</f>
        <v>135.09</v>
      </c>
      <c r="CL63" s="45">
        <f>ROUND('Base(2023)'!CH63+'Base(2023)'!CH63*FatoresSGPB!$A$31,2)</f>
        <v>155.72</v>
      </c>
      <c r="CM63" s="45">
        <f>ROUND('Base(2023)'!CI63+'Base(2023)'!CI63*FatoresSGPB!$A$31,2)</f>
        <v>98.73</v>
      </c>
      <c r="CN63" s="45">
        <f>ROUND('Base(2023)'!CJ63+'Base(2023)'!CJ63*FatoresSGPB!$A$31,2)</f>
        <v>136.26</v>
      </c>
      <c r="CO63" s="45">
        <f>ROUND('Base(2023)'!CK63+'Base(2023)'!CK63*FatoresSGPB!$A$31,2)</f>
        <v>160.81</v>
      </c>
      <c r="CP63" s="45">
        <f>ROUND('Base(2023)'!CL63+'Base(2023)'!CL63*FatoresSGPB!$A$31,2)</f>
        <v>185.38</v>
      </c>
      <c r="CR63" s="43" t="str">
        <f t="shared" si="4"/>
        <v>INFINITE 5Até 1</v>
      </c>
      <c r="CS63" s="44" t="s">
        <v>100</v>
      </c>
      <c r="CT63" s="46" t="s">
        <v>42</v>
      </c>
      <c r="CU63" s="81">
        <f>ROUND('Base(2023)'!CQ63+'Base(2023)'!CQ63*FatoresSGPB!$A$31,2)</f>
        <v>30.83</v>
      </c>
      <c r="CW63" s="45">
        <f>ROUND('Base(2023)'!CR63+'Base(2023)'!CR63*FatoresSGPB!$A$31,2)</f>
        <v>31.47</v>
      </c>
      <c r="CX63" s="45">
        <f>ROUND('Base(2023)'!CS63+'Base(2023)'!CS63*FatoresSGPB!$A$31,2)</f>
        <v>32.119999999999997</v>
      </c>
      <c r="CY63" s="45">
        <f>ROUND('Base(2023)'!CT63+'Base(2023)'!CT63*FatoresSGPB!$A$31,2)</f>
        <v>32.76</v>
      </c>
      <c r="CZ63" s="45">
        <f>ROUND('Base(2023)'!CU63+'Base(2023)'!CU63*FatoresSGPB!$A$31,2)</f>
        <v>43.9</v>
      </c>
      <c r="DA63" s="45">
        <f>ROUND('Base(2023)'!CV63+'Base(2023)'!CV63*FatoresSGPB!$A$31,2)</f>
        <v>44.36</v>
      </c>
      <c r="DB63" s="45">
        <f>ROUND('Base(2023)'!CW63+'Base(2023)'!CW63*FatoresSGPB!$A$31,2)</f>
        <v>44.82</v>
      </c>
      <c r="DC63" s="45">
        <f>ROUND('Base(2023)'!CX63+'Base(2023)'!CX63*FatoresSGPB!$A$31,2)</f>
        <v>45.19</v>
      </c>
      <c r="DE63" s="43" t="str">
        <f t="shared" si="5"/>
        <v>DIAMANTE 16.001 a 7.000</v>
      </c>
      <c r="DF63" s="44" t="s">
        <v>66</v>
      </c>
      <c r="DG63" s="46" t="s">
        <v>82</v>
      </c>
      <c r="DI63" s="45">
        <f>ROUND('Base(2023)'!DC63+'Base(2023)'!DC63*FatoresSGPB!$A$31,2)</f>
        <v>30.02</v>
      </c>
      <c r="DJ63" s="45">
        <f>ROUND('Base(2023)'!DD63+'Base(2023)'!DD63*FatoresSGPB!$A$31,2)</f>
        <v>30.63</v>
      </c>
      <c r="DK63" s="45">
        <f>ROUND('Base(2023)'!DE63+'Base(2023)'!DE63*FatoresSGPB!$A$31,2)</f>
        <v>31.28</v>
      </c>
      <c r="DM63" s="43" t="str">
        <f t="shared" si="6"/>
        <v>PLATINUMColeta no mesmo dia4210-251 a 60</v>
      </c>
      <c r="DN63" s="43" t="s">
        <v>61</v>
      </c>
      <c r="DO63" s="70" t="s">
        <v>71</v>
      </c>
      <c r="DP63" s="69" t="s">
        <v>72</v>
      </c>
      <c r="DQ63" s="61" t="s">
        <v>92</v>
      </c>
      <c r="DR63" s="25" t="s">
        <v>93</v>
      </c>
      <c r="DX63" s="43" t="str">
        <f t="shared" si="7"/>
        <v>DIAMANTE 12.001 a 3.000</v>
      </c>
      <c r="DY63" s="44" t="s">
        <v>66</v>
      </c>
      <c r="DZ63" s="44" t="s">
        <v>62</v>
      </c>
      <c r="EA63" s="45">
        <f>ROUND('Base(2023)'!DU63+'Base(2023)'!DU63*FatoresSGPB!$A$31,2)</f>
        <v>12.74</v>
      </c>
      <c r="EB63" s="45">
        <f>ROUND('Base(2023)'!DV63+'Base(2023)'!DV63*FatoresSGPB!$A$31,2)</f>
        <v>13.01</v>
      </c>
      <c r="EC63" s="45">
        <f>ROUND('Base(2023)'!DW63+'Base(2023)'!DW63*FatoresSGPB!$A$31,2)</f>
        <v>13.29</v>
      </c>
      <c r="ED63" s="45">
        <f>ROUND('Base(2023)'!DX63+'Base(2023)'!DX63*FatoresSGPB!$A$31,2)</f>
        <v>13.56</v>
      </c>
      <c r="EE63" s="45">
        <f>ROUND('Base(2023)'!DY63+'Base(2023)'!DY63*FatoresSGPB!$A$31,2)</f>
        <v>19.989999999999998</v>
      </c>
      <c r="EF63" s="45">
        <f>ROUND('Base(2023)'!DZ63+'Base(2023)'!DZ63*FatoresSGPB!$A$31,2)</f>
        <v>20.190000000000001</v>
      </c>
      <c r="EG63" s="45">
        <f>ROUND('Base(2023)'!EA63+'Base(2023)'!EA63*FatoresSGPB!$A$31,2)</f>
        <v>20.41</v>
      </c>
      <c r="EH63" s="45">
        <f>ROUND('Base(2023)'!EB63+'Base(2023)'!EB63*FatoresSGPB!$A$31,2)</f>
        <v>20.61</v>
      </c>
      <c r="EI63" s="45">
        <f>ROUND('Base(2023)'!EC63+'Base(2023)'!EC63*FatoresSGPB!$A$31,2)</f>
        <v>32.700000000000003</v>
      </c>
      <c r="EJ63" s="45">
        <f>ROUND('Base(2023)'!ED63+'Base(2023)'!ED63*FatoresSGPB!$A$31,2)</f>
        <v>43.68</v>
      </c>
      <c r="EK63" s="45">
        <f>ROUND('Base(2023)'!EE63+'Base(2023)'!EE63*FatoresSGPB!$A$31,2)</f>
        <v>61.46</v>
      </c>
      <c r="EL63" s="45">
        <f>ROUND('Base(2023)'!EF63+'Base(2023)'!EF63*FatoresSGPB!$A$31,2)</f>
        <v>74.510000000000005</v>
      </c>
      <c r="EM63" s="45">
        <f>ROUND('Base(2023)'!EG63+'Base(2023)'!EG63*FatoresSGPB!$A$31,2)</f>
        <v>53.46</v>
      </c>
      <c r="EN63" s="45">
        <f>ROUND('Base(2023)'!EH63+'Base(2023)'!EH63*FatoresSGPB!$A$31,2)</f>
        <v>65.209999999999994</v>
      </c>
      <c r="EO63" s="45">
        <f>ROUND('Base(2023)'!EI63+'Base(2023)'!EI63*FatoresSGPB!$A$31,2)</f>
        <v>83.37</v>
      </c>
      <c r="EP63" s="45">
        <f>ROUND('Base(2023)'!EJ63+'Base(2023)'!EJ63*FatoresSGPB!$A$31,2)</f>
        <v>97.67</v>
      </c>
      <c r="ER63" s="43" t="str">
        <f t="shared" si="8"/>
        <v>DIAMANTE 17.001 a 8.000</v>
      </c>
      <c r="ES63" s="44" t="s">
        <v>66</v>
      </c>
      <c r="ET63" s="44" t="s">
        <v>86</v>
      </c>
      <c r="EU63" s="45">
        <f>ROUND('Base(2023)'!EO63+'Base(2023)'!EO63*FatoresSGPB!$A$31,2)</f>
        <v>23.83</v>
      </c>
      <c r="EV63" s="45">
        <f>ROUND('Base(2023)'!EP63+'Base(2023)'!EP63*FatoresSGPB!$A$31,2)</f>
        <v>24.62</v>
      </c>
      <c r="EW63" s="45">
        <f>ROUND('Base(2023)'!EQ63+'Base(2023)'!EQ63*FatoresSGPB!$A$31,2)</f>
        <v>24.82</v>
      </c>
      <c r="EX63" s="45">
        <f>ROUND('Base(2023)'!ER63+'Base(2023)'!ER63*FatoresSGPB!$A$31,2)</f>
        <v>25.31</v>
      </c>
      <c r="EY63" s="45">
        <f>ROUND('Base(2023)'!ES63+'Base(2023)'!ES63*FatoresSGPB!$A$31,2)</f>
        <v>33.630000000000003</v>
      </c>
      <c r="EZ63" s="45">
        <f>ROUND('Base(2023)'!ET63+'Base(2023)'!ET63*FatoresSGPB!$A$31,2)</f>
        <v>38.64</v>
      </c>
      <c r="FA63" s="45">
        <f>ROUND('Base(2023)'!EU63+'Base(2023)'!EU63*FatoresSGPB!$A$31,2)</f>
        <v>43.43</v>
      </c>
      <c r="FB63" s="45">
        <f>ROUND('Base(2023)'!EV63+'Base(2023)'!EV63*FatoresSGPB!$A$31,2)</f>
        <v>54.43</v>
      </c>
      <c r="FC63" s="45">
        <f>ROUND('Base(2023)'!EW63+'Base(2023)'!EW63*FatoresSGPB!$A$31,2)</f>
        <v>58.38</v>
      </c>
      <c r="FD63" s="45">
        <f>ROUND('Base(2023)'!EX63+'Base(2023)'!EX63*FatoresSGPB!$A$31,2)</f>
        <v>65.459999999999994</v>
      </c>
      <c r="FE63" s="45">
        <f>ROUND('Base(2023)'!EY63+'Base(2023)'!EY63*FatoresSGPB!$A$31,2)</f>
        <v>84.53</v>
      </c>
      <c r="FF63" s="45">
        <f>ROUND('Base(2023)'!EZ63+'Base(2023)'!EZ63*FatoresSGPB!$A$31,2)</f>
        <v>105.4</v>
      </c>
    </row>
    <row r="64" spans="4:162" x14ac:dyDescent="0.25">
      <c r="H64" s="45">
        <v>12.89</v>
      </c>
      <c r="I64" s="45">
        <v>13.16</v>
      </c>
      <c r="J64" s="45">
        <v>13.44</v>
      </c>
      <c r="K64" s="45">
        <v>13.72</v>
      </c>
      <c r="L64" s="45">
        <v>21.36</v>
      </c>
      <c r="M64" s="45">
        <v>21.59</v>
      </c>
      <c r="N64" s="45">
        <v>21.81</v>
      </c>
      <c r="O64" s="45">
        <v>22.03</v>
      </c>
      <c r="P64" s="45">
        <v>37.03</v>
      </c>
      <c r="Q64" s="45">
        <v>49.99</v>
      </c>
      <c r="R64" s="45">
        <v>70.349999999999994</v>
      </c>
      <c r="S64" s="45">
        <v>85.16</v>
      </c>
      <c r="T64" s="45">
        <v>48.43</v>
      </c>
      <c r="U64" s="45">
        <v>60.02</v>
      </c>
      <c r="V64" s="45">
        <v>77.459999999999994</v>
      </c>
      <c r="W64" s="45">
        <v>90.96</v>
      </c>
      <c r="X64" s="45">
        <v>57.66</v>
      </c>
      <c r="Y64" s="45">
        <v>71.459999999999994</v>
      </c>
      <c r="Z64" s="45">
        <v>92.21</v>
      </c>
      <c r="AA64" s="45">
        <v>108.28</v>
      </c>
      <c r="AC64" s="43" t="str">
        <f t="shared" si="51"/>
        <v>DIAMANTE 16.001 a 7.000</v>
      </c>
      <c r="AD64" s="44" t="s">
        <v>66</v>
      </c>
      <c r="AE64" s="44" t="s">
        <v>82</v>
      </c>
      <c r="AG64" s="79">
        <f>TRUNC('BASE 2026'!CP9/FatoresSGPB!$AF$57,4)</f>
        <v>1.0250999999999999</v>
      </c>
      <c r="AH64" s="79">
        <f>TRUNC('BASE 2026'!CQ9/FatoresSGPB!$AF$57,4)</f>
        <v>1.0682</v>
      </c>
      <c r="AI64" s="79">
        <f>TRUNC('BASE 2026'!CR9/FatoresSGPB!$AF$57,4)</f>
        <v>1.079</v>
      </c>
      <c r="AJ64" s="79">
        <f>TRUNC('BASE 2026'!CS9/FatoresSGPB!$AF$57,4)</f>
        <v>1.0899000000000001</v>
      </c>
      <c r="AK64" s="79">
        <f>TRUNC('BASE 2026'!CT9/FatoresSGPB!$AF$57,4)</f>
        <v>1.2727999999999999</v>
      </c>
      <c r="AL64" s="79">
        <f>TRUNC('BASE 2026'!CU9/FatoresSGPB!$AF$57,4)</f>
        <v>1.4258999999999999</v>
      </c>
      <c r="AM64" s="79">
        <f>TRUNC('BASE 2026'!CV9/FatoresSGPB!$AF$57,4)</f>
        <v>1.5918000000000001</v>
      </c>
      <c r="AN64" s="79">
        <f>TRUNC('BASE 2026'!CW9/FatoresSGPB!$AF$57,4)</f>
        <v>1.9104000000000001</v>
      </c>
      <c r="AO64" s="79">
        <f>TRUNC('BASE 2026'!CX9/FatoresSGPB!$AF$57,4)</f>
        <v>1.5874999999999999</v>
      </c>
      <c r="AP64" s="79">
        <f>TRUNC('BASE 2026'!CY9/FatoresSGPB!$AF$57,4)</f>
        <v>1.8085</v>
      </c>
      <c r="AQ64" s="79">
        <f>TRUNC('BASE 2026'!CZ9/FatoresSGPB!$AF$57,4)</f>
        <v>2.5320999999999998</v>
      </c>
      <c r="AR64" s="79">
        <f>TRUNC('BASE 2026'!DA9/FatoresSGPB!$AF$57,4)</f>
        <v>3.2530999999999999</v>
      </c>
      <c r="AS64" s="79">
        <f>TRUNC('BASE 2026'!DB9/FatoresSGPB!$AF$57,4)</f>
        <v>1.8456999999999999</v>
      </c>
      <c r="AT64" s="79">
        <f>TRUNC('BASE 2026'!DC9/FatoresSGPB!$AF$57,4)</f>
        <v>2.1031</v>
      </c>
      <c r="AU64" s="79">
        <f>TRUNC('BASE 2026'!DD9/FatoresSGPB!$AF$57,4)</f>
        <v>2.9445000000000001</v>
      </c>
      <c r="AV64" s="79">
        <f>TRUNC('BASE 2026'!DE9/FatoresSGPB!$AF$57,4)</f>
        <v>3.7829000000000002</v>
      </c>
      <c r="BS64" s="43" t="str">
        <f t="shared" si="3"/>
        <v>DIAMANTE 13.001 a 4.000</v>
      </c>
      <c r="BT64" s="44" t="s">
        <v>66</v>
      </c>
      <c r="BU64" s="44" t="s">
        <v>68</v>
      </c>
      <c r="BW64" s="45">
        <f>ROUND('Base(2023)'!BS64+'Base(2023)'!BS64*FatoresSGPB!$A$31,2)</f>
        <v>37.43</v>
      </c>
      <c r="BX64" s="45">
        <f>ROUND('Base(2023)'!BT64+'Base(2023)'!BT64*FatoresSGPB!$A$31,2)</f>
        <v>38.24</v>
      </c>
      <c r="BY64" s="45">
        <f>ROUND('Base(2023)'!BU64+'Base(2023)'!BU64*FatoresSGPB!$A$31,2)</f>
        <v>39.03</v>
      </c>
      <c r="BZ64" s="45">
        <f>ROUND('Base(2023)'!BV64+'Base(2023)'!BV64*FatoresSGPB!$A$31,2)</f>
        <v>39.83</v>
      </c>
      <c r="CA64" s="45">
        <f>ROUND('Base(2023)'!BW64+'Base(2023)'!BW64*FatoresSGPB!$A$31,2)</f>
        <v>43.38</v>
      </c>
      <c r="CB64" s="45">
        <f>ROUND('Base(2023)'!BX64+'Base(2023)'!BX64*FatoresSGPB!$A$31,2)</f>
        <v>43.83</v>
      </c>
      <c r="CC64" s="45">
        <f>ROUND('Base(2023)'!BY64+'Base(2023)'!BY64*FatoresSGPB!$A$31,2)</f>
        <v>44.28</v>
      </c>
      <c r="CD64" s="45">
        <f>ROUND('Base(2023)'!BZ64+'Base(2023)'!BZ64*FatoresSGPB!$A$31,2)</f>
        <v>44.73</v>
      </c>
      <c r="CE64" s="45">
        <f>ROUND('Base(2023)'!CA64+'Base(2023)'!CA64*FatoresSGPB!$A$31,2)</f>
        <v>77.86</v>
      </c>
      <c r="CF64" s="45">
        <f>ROUND('Base(2023)'!CB64+'Base(2023)'!CB64*FatoresSGPB!$A$31,2)</f>
        <v>117.29</v>
      </c>
      <c r="CG64" s="45">
        <f>ROUND('Base(2023)'!CC64+'Base(2023)'!CC64*FatoresSGPB!$A$31,2)</f>
        <v>143.44999999999999</v>
      </c>
      <c r="CH64" s="45">
        <f>ROUND('Base(2023)'!CD64+'Base(2023)'!CD64*FatoresSGPB!$A$31,2)</f>
        <v>169.6</v>
      </c>
      <c r="CI64" s="45">
        <f>ROUND('Base(2023)'!CE64+'Base(2023)'!CE64*FatoresSGPB!$A$31,2)</f>
        <v>95.25</v>
      </c>
      <c r="CJ64" s="45">
        <f>ROUND('Base(2023)'!CF64+'Base(2023)'!CF64*FatoresSGPB!$A$31,2)</f>
        <v>133.57</v>
      </c>
      <c r="CK64" s="45">
        <f>ROUND('Base(2023)'!CG64+'Base(2023)'!CG64*FatoresSGPB!$A$31,2)</f>
        <v>158.56</v>
      </c>
      <c r="CL64" s="45">
        <f>ROUND('Base(2023)'!CH64+'Base(2023)'!CH64*FatoresSGPB!$A$31,2)</f>
        <v>183.56</v>
      </c>
      <c r="CM64" s="45">
        <f>ROUND('Base(2023)'!CI64+'Base(2023)'!CI64*FatoresSGPB!$A$31,2)</f>
        <v>113.4</v>
      </c>
      <c r="CN64" s="45">
        <f>ROUND('Base(2023)'!CJ64+'Base(2023)'!CJ64*FatoresSGPB!$A$31,2)</f>
        <v>159.02000000000001</v>
      </c>
      <c r="CO64" s="45">
        <f>ROUND('Base(2023)'!CK64+'Base(2023)'!CK64*FatoresSGPB!$A$31,2)</f>
        <v>188.76</v>
      </c>
      <c r="CP64" s="45">
        <f>ROUND('Base(2023)'!CL64+'Base(2023)'!CL64*FatoresSGPB!$A$31,2)</f>
        <v>218.51</v>
      </c>
      <c r="CR64" s="43" t="str">
        <f t="shared" si="4"/>
        <v>INFINITE 51 a 5</v>
      </c>
      <c r="CS64" s="44" t="s">
        <v>100</v>
      </c>
      <c r="CT64" s="46" t="s">
        <v>51</v>
      </c>
      <c r="CU64" s="81">
        <f>ROUND('Base(2023)'!CQ64+'Base(2023)'!CQ64*FatoresSGPB!$A$31,2)</f>
        <v>40.22</v>
      </c>
      <c r="CW64" s="45">
        <f>ROUND('Base(2023)'!CR64+'Base(2023)'!CR64*FatoresSGPB!$A$31,2)</f>
        <v>41.04</v>
      </c>
      <c r="CX64" s="45">
        <f>ROUND('Base(2023)'!CS64+'Base(2023)'!CS64*FatoresSGPB!$A$31,2)</f>
        <v>41.88</v>
      </c>
      <c r="CY64" s="45">
        <f>ROUND('Base(2023)'!CT64+'Base(2023)'!CT64*FatoresSGPB!$A$31,2)</f>
        <v>42.71</v>
      </c>
      <c r="CZ64" s="45">
        <f>ROUND('Base(2023)'!CU64+'Base(2023)'!CU64*FatoresSGPB!$A$31,2)</f>
        <v>56.05</v>
      </c>
      <c r="DA64" s="45">
        <f>ROUND('Base(2023)'!CV64+'Base(2023)'!CV64*FatoresSGPB!$A$31,2)</f>
        <v>56.6</v>
      </c>
      <c r="DB64" s="45">
        <f>ROUND('Base(2023)'!CW64+'Base(2023)'!CW64*FatoresSGPB!$A$31,2)</f>
        <v>57.15</v>
      </c>
      <c r="DC64" s="45">
        <f>ROUND('Base(2023)'!CX64+'Base(2023)'!CX64*FatoresSGPB!$A$31,2)</f>
        <v>57.7</v>
      </c>
      <c r="DE64" s="43" t="str">
        <f t="shared" si="5"/>
        <v>DIAMANTE 17.001 a 8.000</v>
      </c>
      <c r="DF64" s="44" t="s">
        <v>66</v>
      </c>
      <c r="DG64" s="46" t="s">
        <v>86</v>
      </c>
      <c r="DI64" s="45">
        <f>ROUND('Base(2023)'!DC64+'Base(2023)'!DC64*FatoresSGPB!$A$31,2)</f>
        <v>38.76</v>
      </c>
      <c r="DJ64" s="45">
        <f>ROUND('Base(2023)'!DD64+'Base(2023)'!DD64*FatoresSGPB!$A$31,2)</f>
        <v>39.56</v>
      </c>
      <c r="DK64" s="45">
        <f>ROUND('Base(2023)'!DE64+'Base(2023)'!DE64*FatoresSGPB!$A$31,2)</f>
        <v>40.39</v>
      </c>
      <c r="DM64" s="43" t="str">
        <f t="shared" si="6"/>
        <v>PLATINUMColeta no mesmo dia4210-261 a 70</v>
      </c>
      <c r="DN64" s="43" t="s">
        <v>61</v>
      </c>
      <c r="DO64" s="70" t="s">
        <v>71</v>
      </c>
      <c r="DP64" s="69" t="s">
        <v>72</v>
      </c>
      <c r="DQ64" s="59" t="s">
        <v>96</v>
      </c>
      <c r="DR64" s="22" t="s">
        <v>97</v>
      </c>
      <c r="DX64" s="43" t="str">
        <f t="shared" si="7"/>
        <v>DIAMANTE 13.001 a 4.000</v>
      </c>
      <c r="DY64" s="44" t="s">
        <v>66</v>
      </c>
      <c r="DZ64" s="44" t="s">
        <v>68</v>
      </c>
      <c r="EA64" s="45">
        <f>ROUND('Base(2023)'!DU64+'Base(2023)'!DU64*FatoresSGPB!$A$31,2)</f>
        <v>14.18</v>
      </c>
      <c r="EB64" s="45">
        <f>ROUND('Base(2023)'!DV64+'Base(2023)'!DV64*FatoresSGPB!$A$31,2)</f>
        <v>14.48</v>
      </c>
      <c r="EC64" s="45">
        <f>ROUND('Base(2023)'!DW64+'Base(2023)'!DW64*FatoresSGPB!$A$31,2)</f>
        <v>14.78</v>
      </c>
      <c r="ED64" s="45">
        <f>ROUND('Base(2023)'!DX64+'Base(2023)'!DX64*FatoresSGPB!$A$31,2)</f>
        <v>15.09</v>
      </c>
      <c r="EE64" s="45">
        <f>ROUND('Base(2023)'!DY64+'Base(2023)'!DY64*FatoresSGPB!$A$31,2)</f>
        <v>22.28</v>
      </c>
      <c r="EF64" s="45">
        <f>ROUND('Base(2023)'!DZ64+'Base(2023)'!DZ64*FatoresSGPB!$A$31,2)</f>
        <v>22.52</v>
      </c>
      <c r="EG64" s="45">
        <f>ROUND('Base(2023)'!EA64+'Base(2023)'!EA64*FatoresSGPB!$A$31,2)</f>
        <v>22.76</v>
      </c>
      <c r="EH64" s="45">
        <f>ROUND('Base(2023)'!EB64+'Base(2023)'!EB64*FatoresSGPB!$A$31,2)</f>
        <v>22.97</v>
      </c>
      <c r="EI64" s="45">
        <f>ROUND('Base(2023)'!EC64+'Base(2023)'!EC64*FatoresSGPB!$A$31,2)</f>
        <v>37.729999999999997</v>
      </c>
      <c r="EJ64" s="45">
        <f>ROUND('Base(2023)'!ED64+'Base(2023)'!ED64*FatoresSGPB!$A$31,2)</f>
        <v>50.12</v>
      </c>
      <c r="EK64" s="45">
        <f>ROUND('Base(2023)'!EE64+'Base(2023)'!EE64*FatoresSGPB!$A$31,2)</f>
        <v>70.55</v>
      </c>
      <c r="EL64" s="45">
        <f>ROUND('Base(2023)'!EF64+'Base(2023)'!EF64*FatoresSGPB!$A$31,2)</f>
        <v>85.57</v>
      </c>
      <c r="EM64" s="45">
        <f>ROUND('Base(2023)'!EG64+'Base(2023)'!EG64*FatoresSGPB!$A$31,2)</f>
        <v>58.5</v>
      </c>
      <c r="EN64" s="45">
        <f>ROUND('Base(2023)'!EH64+'Base(2023)'!EH64*FatoresSGPB!$A$31,2)</f>
        <v>71.72</v>
      </c>
      <c r="EO64" s="45">
        <f>ROUND('Base(2023)'!EI64+'Base(2023)'!EI64*FatoresSGPB!$A$31,2)</f>
        <v>92.47</v>
      </c>
      <c r="EP64" s="45">
        <f>ROUND('Base(2023)'!EJ64+'Base(2023)'!EJ64*FatoresSGPB!$A$31,2)</f>
        <v>108.75</v>
      </c>
      <c r="ER64" s="43" t="str">
        <f t="shared" si="8"/>
        <v>DIAMANTE 18.001 a 9.000</v>
      </c>
      <c r="ES64" s="44" t="s">
        <v>66</v>
      </c>
      <c r="ET64" s="44" t="s">
        <v>91</v>
      </c>
      <c r="EU64" s="45">
        <f>ROUND('Base(2023)'!EO64+'Base(2023)'!EO64*FatoresSGPB!$A$31,2)</f>
        <v>24.53</v>
      </c>
      <c r="EV64" s="45">
        <f>ROUND('Base(2023)'!EP64+'Base(2023)'!EP64*FatoresSGPB!$A$31,2)</f>
        <v>25.31</v>
      </c>
      <c r="EW64" s="45">
        <f>ROUND('Base(2023)'!EQ64+'Base(2023)'!EQ64*FatoresSGPB!$A$31,2)</f>
        <v>25.51</v>
      </c>
      <c r="EX64" s="45">
        <f>ROUND('Base(2023)'!ER64+'Base(2023)'!ER64*FatoresSGPB!$A$31,2)</f>
        <v>26.03</v>
      </c>
      <c r="EY64" s="45">
        <f>ROUND('Base(2023)'!ES64+'Base(2023)'!ES64*FatoresSGPB!$A$31,2)</f>
        <v>35.270000000000003</v>
      </c>
      <c r="EZ64" s="45">
        <f>ROUND('Base(2023)'!ET64+'Base(2023)'!ET64*FatoresSGPB!$A$31,2)</f>
        <v>40.520000000000003</v>
      </c>
      <c r="FA64" s="45">
        <f>ROUND('Base(2023)'!EU64+'Base(2023)'!EU64*FatoresSGPB!$A$31,2)</f>
        <v>45.43</v>
      </c>
      <c r="FB64" s="45">
        <f>ROUND('Base(2023)'!EV64+'Base(2023)'!EV64*FatoresSGPB!$A$31,2)</f>
        <v>57.07</v>
      </c>
      <c r="FC64" s="45">
        <f>ROUND('Base(2023)'!EW64+'Base(2023)'!EW64*FatoresSGPB!$A$31,2)</f>
        <v>60.02</v>
      </c>
      <c r="FD64" s="45">
        <f>ROUND('Base(2023)'!EX64+'Base(2023)'!EX64*FatoresSGPB!$A$31,2)</f>
        <v>67.319999999999993</v>
      </c>
      <c r="FE64" s="45">
        <f>ROUND('Base(2023)'!EY64+'Base(2023)'!EY64*FatoresSGPB!$A$31,2)</f>
        <v>86.7</v>
      </c>
      <c r="FF64" s="45">
        <f>ROUND('Base(2023)'!EZ64+'Base(2023)'!EZ64*FatoresSGPB!$A$31,2)</f>
        <v>108.08</v>
      </c>
    </row>
    <row r="65" spans="8:162" x14ac:dyDescent="0.25">
      <c r="H65" s="45">
        <v>13.94</v>
      </c>
      <c r="I65" s="45">
        <v>14.23</v>
      </c>
      <c r="J65" s="45">
        <v>14.53</v>
      </c>
      <c r="K65" s="45">
        <v>14.82</v>
      </c>
      <c r="L65" s="45">
        <v>23.04</v>
      </c>
      <c r="M65" s="45">
        <v>23.28</v>
      </c>
      <c r="N65" s="45">
        <v>23.52</v>
      </c>
      <c r="O65" s="45">
        <v>23.76</v>
      </c>
      <c r="P65" s="45">
        <v>40.869999999999997</v>
      </c>
      <c r="Q65" s="45">
        <v>55.17</v>
      </c>
      <c r="R65" s="45">
        <v>77.64</v>
      </c>
      <c r="S65" s="45">
        <v>93.98</v>
      </c>
      <c r="T65" s="45">
        <v>58.59</v>
      </c>
      <c r="U65" s="45">
        <v>71.290000000000006</v>
      </c>
      <c r="V65" s="45">
        <v>90.51</v>
      </c>
      <c r="W65" s="45">
        <v>105.29</v>
      </c>
      <c r="X65" s="45">
        <v>69.75</v>
      </c>
      <c r="Y65" s="45">
        <v>84.87</v>
      </c>
      <c r="Z65" s="45">
        <v>107.75</v>
      </c>
      <c r="AA65" s="45">
        <v>125.35</v>
      </c>
      <c r="AC65" s="43" t="str">
        <f t="shared" si="51"/>
        <v>DIAMANTE 17.001 a 8.000</v>
      </c>
      <c r="AD65" s="44" t="s">
        <v>66</v>
      </c>
      <c r="AE65" s="44" t="s">
        <v>86</v>
      </c>
      <c r="AG65" s="79">
        <f>TRUNC('BASE 2026'!CP10/FatoresSGPB!$AF$57,4)</f>
        <v>1.081</v>
      </c>
      <c r="AH65" s="79">
        <f>TRUNC('BASE 2026'!CQ10/FatoresSGPB!$AF$57,4)</f>
        <v>1.1263000000000001</v>
      </c>
      <c r="AI65" s="79">
        <f>TRUNC('BASE 2026'!CR10/FatoresSGPB!$AF$57,4)</f>
        <v>1.1378999999999999</v>
      </c>
      <c r="AJ65" s="79">
        <f>TRUNC('BASE 2026'!CS10/FatoresSGPB!$AF$57,4)</f>
        <v>1.1503000000000001</v>
      </c>
      <c r="AK65" s="79">
        <f>TRUNC('BASE 2026'!CT10/FatoresSGPB!$AF$57,4)</f>
        <v>1.41</v>
      </c>
      <c r="AL65" s="79">
        <f>TRUNC('BASE 2026'!CU10/FatoresSGPB!$AF$57,4)</f>
        <v>1.6216999999999999</v>
      </c>
      <c r="AM65" s="79">
        <f>TRUNC('BASE 2026'!CV10/FatoresSGPB!$AF$57,4)</f>
        <v>1.8507</v>
      </c>
      <c r="AN65" s="79">
        <f>TRUNC('BASE 2026'!CW10/FatoresSGPB!$AF$57,4)</f>
        <v>2.2909999999999999</v>
      </c>
      <c r="AO65" s="79">
        <f>TRUNC('BASE 2026'!CX10/FatoresSGPB!$AF$57,4)</f>
        <v>1.8391</v>
      </c>
      <c r="AP65" s="79">
        <f>TRUNC('BASE 2026'!CY10/FatoresSGPB!$AF$57,4)</f>
        <v>2.1107999999999998</v>
      </c>
      <c r="AQ65" s="79">
        <f>TRUNC('BASE 2026'!CZ10/FatoresSGPB!$AF$57,4)</f>
        <v>2.8895</v>
      </c>
      <c r="AR65" s="79">
        <f>TRUNC('BASE 2026'!DA10/FatoresSGPB!$AF$57,4)</f>
        <v>3.7158000000000002</v>
      </c>
      <c r="AS65" s="79">
        <f>TRUNC('BASE 2026'!DB10/FatoresSGPB!$AF$57,4)</f>
        <v>2.1387</v>
      </c>
      <c r="AT65" s="79">
        <f>TRUNC('BASE 2026'!DC10/FatoresSGPB!$AF$57,4)</f>
        <v>2.4546000000000001</v>
      </c>
      <c r="AU65" s="79">
        <f>TRUNC('BASE 2026'!DD10/FatoresSGPB!$AF$57,4)</f>
        <v>3.3593000000000002</v>
      </c>
      <c r="AV65" s="79">
        <f>TRUNC('BASE 2026'!DE10/FatoresSGPB!$AF$57,4)</f>
        <v>4.3201000000000001</v>
      </c>
      <c r="BS65" s="43" t="str">
        <f t="shared" si="3"/>
        <v>DIAMANTE 14.001 a 5.000</v>
      </c>
      <c r="BT65" s="44" t="s">
        <v>66</v>
      </c>
      <c r="BU65" s="44" t="s">
        <v>70</v>
      </c>
      <c r="BW65" s="45">
        <f>ROUND('Base(2023)'!BS65+'Base(2023)'!BS65*FatoresSGPB!$A$31,2)</f>
        <v>40.44</v>
      </c>
      <c r="BX65" s="45">
        <f>ROUND('Base(2023)'!BT65+'Base(2023)'!BT65*FatoresSGPB!$A$31,2)</f>
        <v>41.29</v>
      </c>
      <c r="BY65" s="45">
        <f>ROUND('Base(2023)'!BU65+'Base(2023)'!BU65*FatoresSGPB!$A$31,2)</f>
        <v>42.16</v>
      </c>
      <c r="BZ65" s="45">
        <f>ROUND('Base(2023)'!BV65+'Base(2023)'!BV65*FatoresSGPB!$A$31,2)</f>
        <v>43.02</v>
      </c>
      <c r="CA65" s="45">
        <f>ROUND('Base(2023)'!BW65+'Base(2023)'!BW65*FatoresSGPB!$A$31,2)</f>
        <v>46.78</v>
      </c>
      <c r="CB65" s="45">
        <f>ROUND('Base(2023)'!BX65+'Base(2023)'!BX65*FatoresSGPB!$A$31,2)</f>
        <v>47.26</v>
      </c>
      <c r="CC65" s="45">
        <f>ROUND('Base(2023)'!BY65+'Base(2023)'!BY65*FatoresSGPB!$A$31,2)</f>
        <v>47.73</v>
      </c>
      <c r="CD65" s="45">
        <f>ROUND('Base(2023)'!BZ65+'Base(2023)'!BZ65*FatoresSGPB!$A$31,2)</f>
        <v>48.21</v>
      </c>
      <c r="CE65" s="45">
        <f>ROUND('Base(2023)'!CA65+'Base(2023)'!CA65*FatoresSGPB!$A$31,2)</f>
        <v>88.05</v>
      </c>
      <c r="CF65" s="45">
        <f>ROUND('Base(2023)'!CB65+'Base(2023)'!CB65*FatoresSGPB!$A$31,2)</f>
        <v>131.97</v>
      </c>
      <c r="CG65" s="45">
        <f>ROUND('Base(2023)'!CC65+'Base(2023)'!CC65*FatoresSGPB!$A$31,2)</f>
        <v>161.51</v>
      </c>
      <c r="CH65" s="45">
        <f>ROUND('Base(2023)'!CD65+'Base(2023)'!CD65*FatoresSGPB!$A$31,2)</f>
        <v>191.06</v>
      </c>
      <c r="CI65" s="45">
        <f>ROUND('Base(2023)'!CE65+'Base(2023)'!CE65*FatoresSGPB!$A$31,2)</f>
        <v>107.33</v>
      </c>
      <c r="CJ65" s="45">
        <f>ROUND('Base(2023)'!CF65+'Base(2023)'!CF65*FatoresSGPB!$A$31,2)</f>
        <v>152.78</v>
      </c>
      <c r="CK65" s="45">
        <f>ROUND('Base(2023)'!CG65+'Base(2023)'!CG65*FatoresSGPB!$A$31,2)</f>
        <v>181.96</v>
      </c>
      <c r="CL65" s="45">
        <f>ROUND('Base(2023)'!CH65+'Base(2023)'!CH65*FatoresSGPB!$A$31,2)</f>
        <v>211.14</v>
      </c>
      <c r="CM65" s="45">
        <f>ROUND('Base(2023)'!CI65+'Base(2023)'!CI65*FatoresSGPB!$A$31,2)</f>
        <v>127.77</v>
      </c>
      <c r="CN65" s="45">
        <f>ROUND('Base(2023)'!CJ65+'Base(2023)'!CJ65*FatoresSGPB!$A$31,2)</f>
        <v>181.87</v>
      </c>
      <c r="CO65" s="45">
        <f>ROUND('Base(2023)'!CK65+'Base(2023)'!CK65*FatoresSGPB!$A$31,2)</f>
        <v>216.62</v>
      </c>
      <c r="CP65" s="45">
        <f>ROUND('Base(2023)'!CL65+'Base(2023)'!CL65*FatoresSGPB!$A$31,2)</f>
        <v>251.35</v>
      </c>
      <c r="CR65" s="43" t="str">
        <f t="shared" si="4"/>
        <v>INFINITE 55 a 10</v>
      </c>
      <c r="CS65" s="44" t="s">
        <v>100</v>
      </c>
      <c r="CT65" s="46" t="s">
        <v>56</v>
      </c>
      <c r="CU65" s="81">
        <f>ROUND('Base(2023)'!CQ65+'Base(2023)'!CQ65*FatoresSGPB!$A$31,2)</f>
        <v>59.63</v>
      </c>
      <c r="CW65" s="45">
        <f>ROUND('Base(2023)'!CR65+'Base(2023)'!CR65*FatoresSGPB!$A$31,2)</f>
        <v>60.92</v>
      </c>
      <c r="CX65" s="45">
        <f>ROUND('Base(2023)'!CS65+'Base(2023)'!CS65*FatoresSGPB!$A$31,2)</f>
        <v>62.21</v>
      </c>
      <c r="CY65" s="45">
        <f>ROUND('Base(2023)'!CT65+'Base(2023)'!CT65*FatoresSGPB!$A$31,2)</f>
        <v>63.41</v>
      </c>
      <c r="CZ65" s="45">
        <f>ROUND('Base(2023)'!CU65+'Base(2023)'!CU65*FatoresSGPB!$A$31,2)</f>
        <v>76.2</v>
      </c>
      <c r="DA65" s="45">
        <f>ROUND('Base(2023)'!CV65+'Base(2023)'!CV65*FatoresSGPB!$A$31,2)</f>
        <v>76.930000000000007</v>
      </c>
      <c r="DB65" s="45">
        <f>ROUND('Base(2023)'!CW65+'Base(2023)'!CW65*FatoresSGPB!$A$31,2)</f>
        <v>77.760000000000005</v>
      </c>
      <c r="DC65" s="45">
        <f>ROUND('Base(2023)'!CX65+'Base(2023)'!CX65*FatoresSGPB!$A$31,2)</f>
        <v>78.5</v>
      </c>
      <c r="DE65" s="43" t="str">
        <f t="shared" si="5"/>
        <v>DIAMANTE 18.001 a 9.000</v>
      </c>
      <c r="DF65" s="44" t="s">
        <v>66</v>
      </c>
      <c r="DG65" s="46" t="s">
        <v>91</v>
      </c>
      <c r="DI65" s="45">
        <f>ROUND('Base(2023)'!DC65+'Base(2023)'!DC65*FatoresSGPB!$A$31,2)</f>
        <v>50.09</v>
      </c>
      <c r="DJ65" s="45">
        <f>ROUND('Base(2023)'!DD65+'Base(2023)'!DD65*FatoresSGPB!$A$31,2)</f>
        <v>51.13</v>
      </c>
      <c r="DK65" s="45">
        <f>ROUND('Base(2023)'!DE65+'Base(2023)'!DE65*FatoresSGPB!$A$31,2)</f>
        <v>52.2</v>
      </c>
      <c r="DM65" s="43" t="str">
        <f t="shared" si="6"/>
        <v>PLATINUMColeta no mesmo dia4210-271 a 80</v>
      </c>
      <c r="DN65" s="43" t="s">
        <v>61</v>
      </c>
      <c r="DO65" s="70" t="s">
        <v>71</v>
      </c>
      <c r="DP65" s="69" t="s">
        <v>72</v>
      </c>
      <c r="DQ65" s="61" t="s">
        <v>99</v>
      </c>
      <c r="DR65" s="25" t="s">
        <v>97</v>
      </c>
      <c r="DX65" s="43" t="str">
        <f t="shared" si="7"/>
        <v>DIAMANTE 14.001 a 5.000</v>
      </c>
      <c r="DY65" s="44" t="s">
        <v>66</v>
      </c>
      <c r="DZ65" s="44" t="s">
        <v>70</v>
      </c>
      <c r="EA65" s="45">
        <f>ROUND('Base(2023)'!DU65+'Base(2023)'!DU65*FatoresSGPB!$A$31,2)</f>
        <v>15.16</v>
      </c>
      <c r="EB65" s="45">
        <f>ROUND('Base(2023)'!DV65+'Base(2023)'!DV65*FatoresSGPB!$A$31,2)</f>
        <v>15.48</v>
      </c>
      <c r="EC65" s="45">
        <f>ROUND('Base(2023)'!DW65+'Base(2023)'!DW65*FatoresSGPB!$A$31,2)</f>
        <v>15.81</v>
      </c>
      <c r="ED65" s="45">
        <f>ROUND('Base(2023)'!DX65+'Base(2023)'!DX65*FatoresSGPB!$A$31,2)</f>
        <v>16.13</v>
      </c>
      <c r="EE65" s="45">
        <f>ROUND('Base(2023)'!DY65+'Base(2023)'!DY65*FatoresSGPB!$A$31,2)</f>
        <v>23.91</v>
      </c>
      <c r="EF65" s="45">
        <f>ROUND('Base(2023)'!DZ65+'Base(2023)'!DZ65*FatoresSGPB!$A$31,2)</f>
        <v>24.16</v>
      </c>
      <c r="EG65" s="45">
        <f>ROUND('Base(2023)'!EA65+'Base(2023)'!EA65*FatoresSGPB!$A$31,2)</f>
        <v>24.41</v>
      </c>
      <c r="EH65" s="45">
        <f>ROUND('Base(2023)'!EB65+'Base(2023)'!EB65*FatoresSGPB!$A$31,2)</f>
        <v>24.66</v>
      </c>
      <c r="EI65" s="45">
        <f>ROUND('Base(2023)'!EC65+'Base(2023)'!EC65*FatoresSGPB!$A$31,2)</f>
        <v>41.56</v>
      </c>
      <c r="EJ65" s="45">
        <f>ROUND('Base(2023)'!ED65+'Base(2023)'!ED65*FatoresSGPB!$A$31,2)</f>
        <v>55.3</v>
      </c>
      <c r="EK65" s="45">
        <f>ROUND('Base(2023)'!EE65+'Base(2023)'!EE65*FatoresSGPB!$A$31,2)</f>
        <v>77.83</v>
      </c>
      <c r="EL65" s="45">
        <f>ROUND('Base(2023)'!EF65+'Base(2023)'!EF65*FatoresSGPB!$A$31,2)</f>
        <v>94.38</v>
      </c>
      <c r="EM65" s="45">
        <f>ROUND('Base(2023)'!EG65+'Base(2023)'!EG65*FatoresSGPB!$A$31,2)</f>
        <v>70.66</v>
      </c>
      <c r="EN65" s="45">
        <f>ROUND('Base(2023)'!EH65+'Base(2023)'!EH65*FatoresSGPB!$A$31,2)</f>
        <v>85.15</v>
      </c>
      <c r="EO65" s="45">
        <f>ROUND('Base(2023)'!EI65+'Base(2023)'!EI65*FatoresSGPB!$A$31,2)</f>
        <v>108.02</v>
      </c>
      <c r="EP65" s="45">
        <f>ROUND('Base(2023)'!EJ65+'Base(2023)'!EJ65*FatoresSGPB!$A$31,2)</f>
        <v>125.83</v>
      </c>
      <c r="ER65" s="43" t="str">
        <f t="shared" si="8"/>
        <v>DIAMANTE 19.001 a 10.000</v>
      </c>
      <c r="ES65" s="44" t="s">
        <v>66</v>
      </c>
      <c r="ET65" s="44" t="s">
        <v>95</v>
      </c>
      <c r="EU65" s="45">
        <f>ROUND('Base(2023)'!EO65+'Base(2023)'!EO65*FatoresSGPB!$A$31,2)</f>
        <v>25.03</v>
      </c>
      <c r="EV65" s="45">
        <f>ROUND('Base(2023)'!EP65+'Base(2023)'!EP65*FatoresSGPB!$A$31,2)</f>
        <v>25.78</v>
      </c>
      <c r="EW65" s="45">
        <f>ROUND('Base(2023)'!EQ65+'Base(2023)'!EQ65*FatoresSGPB!$A$31,2)</f>
        <v>25.96</v>
      </c>
      <c r="EX65" s="45">
        <f>ROUND('Base(2023)'!ER65+'Base(2023)'!ER65*FatoresSGPB!$A$31,2)</f>
        <v>26.53</v>
      </c>
      <c r="EY65" s="45">
        <f>ROUND('Base(2023)'!ES65+'Base(2023)'!ES65*FatoresSGPB!$A$31,2)</f>
        <v>36.44</v>
      </c>
      <c r="EZ65" s="45">
        <f>ROUND('Base(2023)'!ET65+'Base(2023)'!ET65*FatoresSGPB!$A$31,2)</f>
        <v>41.86</v>
      </c>
      <c r="FA65" s="45">
        <f>ROUND('Base(2023)'!EU65+'Base(2023)'!EU65*FatoresSGPB!$A$31,2)</f>
        <v>46.84</v>
      </c>
      <c r="FB65" s="45">
        <f>ROUND('Base(2023)'!EV65+'Base(2023)'!EV65*FatoresSGPB!$A$31,2)</f>
        <v>58.94</v>
      </c>
      <c r="FC65" s="45">
        <f>ROUND('Base(2023)'!EW65+'Base(2023)'!EW65*FatoresSGPB!$A$31,2)</f>
        <v>61.18</v>
      </c>
      <c r="FD65" s="45">
        <f>ROUND('Base(2023)'!EX65+'Base(2023)'!EX65*FatoresSGPB!$A$31,2)</f>
        <v>68.67</v>
      </c>
      <c r="FE65" s="45">
        <f>ROUND('Base(2023)'!EY65+'Base(2023)'!EY65*FatoresSGPB!$A$31,2)</f>
        <v>88.26</v>
      </c>
      <c r="FF65" s="45">
        <f>ROUND('Base(2023)'!EZ65+'Base(2023)'!EZ65*FatoresSGPB!$A$31,2)</f>
        <v>110.02</v>
      </c>
    </row>
    <row r="66" spans="8:162" x14ac:dyDescent="0.25">
      <c r="H66" s="45">
        <v>14.8</v>
      </c>
      <c r="I66" s="45">
        <v>15.13</v>
      </c>
      <c r="J66" s="45">
        <v>15.44</v>
      </c>
      <c r="K66" s="45">
        <v>15.76</v>
      </c>
      <c r="L66" s="45">
        <v>24.88</v>
      </c>
      <c r="M66" s="45">
        <v>25.14</v>
      </c>
      <c r="N66" s="45">
        <v>25.39</v>
      </c>
      <c r="O66" s="45">
        <v>25.65</v>
      </c>
      <c r="P66" s="45">
        <v>44.8</v>
      </c>
      <c r="Q66" s="45">
        <v>60.47</v>
      </c>
      <c r="R66" s="45">
        <v>85.11</v>
      </c>
      <c r="S66" s="45">
        <v>103.03</v>
      </c>
      <c r="T66" s="45">
        <v>61.88</v>
      </c>
      <c r="U66" s="45">
        <v>75.760000000000005</v>
      </c>
      <c r="V66" s="45">
        <v>96.8</v>
      </c>
      <c r="W66" s="45">
        <v>112.9</v>
      </c>
      <c r="X66" s="45">
        <v>73.67</v>
      </c>
      <c r="Y66" s="45">
        <v>90.18</v>
      </c>
      <c r="Z66" s="45">
        <v>115.23</v>
      </c>
      <c r="AA66" s="45">
        <v>134.41</v>
      </c>
      <c r="AC66" s="43" t="str">
        <f t="shared" si="51"/>
        <v>DIAMANTE 18.001 a 9.000</v>
      </c>
      <c r="AD66" s="44" t="s">
        <v>66</v>
      </c>
      <c r="AE66" s="44" t="s">
        <v>91</v>
      </c>
      <c r="AG66" s="79">
        <f>TRUNC('BASE 2026'!CP11/FatoresSGPB!$AF$57,4)</f>
        <v>1.1422000000000001</v>
      </c>
      <c r="AH66" s="79">
        <f>TRUNC('BASE 2026'!CQ11/FatoresSGPB!$AF$57,4)</f>
        <v>1.1902999999999999</v>
      </c>
      <c r="AI66" s="79">
        <f>TRUNC('BASE 2026'!CR11/FatoresSGPB!$AF$57,4)</f>
        <v>1.2027000000000001</v>
      </c>
      <c r="AJ66" s="79">
        <f>TRUNC('BASE 2026'!CS11/FatoresSGPB!$AF$57,4)</f>
        <v>1.2146999999999999</v>
      </c>
      <c r="AK66" s="79">
        <f>TRUNC('BASE 2026'!CT11/FatoresSGPB!$AF$57,4)</f>
        <v>1.5569</v>
      </c>
      <c r="AL66" s="79">
        <f>TRUNC('BASE 2026'!CU11/FatoresSGPB!$AF$57,4)</f>
        <v>1.7914000000000001</v>
      </c>
      <c r="AM66" s="79">
        <f>TRUNC('BASE 2026'!CV11/FatoresSGPB!$AF$57,4)</f>
        <v>2.0436999999999999</v>
      </c>
      <c r="AN66" s="79">
        <f>TRUNC('BASE 2026'!CW11/FatoresSGPB!$AF$57,4)</f>
        <v>2.5301999999999998</v>
      </c>
      <c r="AO66" s="79">
        <f>TRUNC('BASE 2026'!CX11/FatoresSGPB!$AF$57,4)</f>
        <v>1.9655</v>
      </c>
      <c r="AP66" s="79">
        <f>TRUNC('BASE 2026'!CY11/FatoresSGPB!$AF$57,4)</f>
        <v>2.2562000000000002</v>
      </c>
      <c r="AQ66" s="79">
        <f>TRUNC('BASE 2026'!CZ11/FatoresSGPB!$AF$57,4)</f>
        <v>3.0546000000000002</v>
      </c>
      <c r="AR66" s="79">
        <f>TRUNC('BASE 2026'!DA11/FatoresSGPB!$AF$57,4)</f>
        <v>3.9209000000000001</v>
      </c>
      <c r="AS66" s="79">
        <f>TRUNC('BASE 2026'!DB11/FatoresSGPB!$AF$57,4)</f>
        <v>2.2852000000000001</v>
      </c>
      <c r="AT66" s="79">
        <f>TRUNC('BASE 2026'!DC11/FatoresSGPB!$AF$57,4)</f>
        <v>2.6227999999999998</v>
      </c>
      <c r="AU66" s="79">
        <f>TRUNC('BASE 2026'!DD11/FatoresSGPB!$AF$57,4)</f>
        <v>3.5518999999999998</v>
      </c>
      <c r="AV66" s="79">
        <f>TRUNC('BASE 2026'!DE11/FatoresSGPB!$AF$57,4)</f>
        <v>4.5589000000000004</v>
      </c>
      <c r="BS66" s="43" t="str">
        <f t="shared" si="3"/>
        <v>DIAMANTE 15.001 a 6.000</v>
      </c>
      <c r="BT66" s="44" t="s">
        <v>66</v>
      </c>
      <c r="BU66" s="44" t="s">
        <v>76</v>
      </c>
      <c r="BW66" s="45">
        <f>ROUND('Base(2023)'!BS66+'Base(2023)'!BS66*FatoresSGPB!$A$31,2)</f>
        <v>43.25</v>
      </c>
      <c r="BX66" s="45">
        <f>ROUND('Base(2023)'!BT66+'Base(2023)'!BT66*FatoresSGPB!$A$31,2)</f>
        <v>44.18</v>
      </c>
      <c r="BY66" s="45">
        <f>ROUND('Base(2023)'!BU66+'Base(2023)'!BU66*FatoresSGPB!$A$31,2)</f>
        <v>45.1</v>
      </c>
      <c r="BZ66" s="45">
        <f>ROUND('Base(2023)'!BV66+'Base(2023)'!BV66*FatoresSGPB!$A$31,2)</f>
        <v>46.01</v>
      </c>
      <c r="CA66" s="45">
        <f>ROUND('Base(2023)'!BW66+'Base(2023)'!BW66*FatoresSGPB!$A$31,2)</f>
        <v>50.54</v>
      </c>
      <c r="CB66" s="45">
        <f>ROUND('Base(2023)'!BX66+'Base(2023)'!BX66*FatoresSGPB!$A$31,2)</f>
        <v>51.07</v>
      </c>
      <c r="CC66" s="45">
        <f>ROUND('Base(2023)'!BY66+'Base(2023)'!BY66*FatoresSGPB!$A$31,2)</f>
        <v>51.59</v>
      </c>
      <c r="CD66" s="45">
        <f>ROUND('Base(2023)'!BZ66+'Base(2023)'!BZ66*FatoresSGPB!$A$31,2)</f>
        <v>52.11</v>
      </c>
      <c r="CE66" s="45">
        <f>ROUND('Base(2023)'!CA66+'Base(2023)'!CA66*FatoresSGPB!$A$31,2)</f>
        <v>97.82</v>
      </c>
      <c r="CF66" s="45">
        <f>ROUND('Base(2023)'!CB66+'Base(2023)'!CB66*FatoresSGPB!$A$31,2)</f>
        <v>147.04</v>
      </c>
      <c r="CG66" s="45">
        <f>ROUND('Base(2023)'!CC66+'Base(2023)'!CC66*FatoresSGPB!$A$31,2)</f>
        <v>179.94</v>
      </c>
      <c r="CH66" s="45">
        <f>ROUND('Base(2023)'!CD66+'Base(2023)'!CD66*FatoresSGPB!$A$31,2)</f>
        <v>212.83</v>
      </c>
      <c r="CI66" s="45">
        <f>ROUND('Base(2023)'!CE66+'Base(2023)'!CE66*FatoresSGPB!$A$31,2)</f>
        <v>119.32</v>
      </c>
      <c r="CJ66" s="45">
        <f>ROUND('Base(2023)'!CF66+'Base(2023)'!CF66*FatoresSGPB!$A$31,2)</f>
        <v>172.14</v>
      </c>
      <c r="CK66" s="45">
        <f>ROUND('Base(2023)'!CG66+'Base(2023)'!CG66*FatoresSGPB!$A$31,2)</f>
        <v>205.64</v>
      </c>
      <c r="CL66" s="45">
        <f>ROUND('Base(2023)'!CH66+'Base(2023)'!CH66*FatoresSGPB!$A$31,2)</f>
        <v>239.14</v>
      </c>
      <c r="CM66" s="45">
        <f>ROUND('Base(2023)'!CI66+'Base(2023)'!CI66*FatoresSGPB!$A$31,2)</f>
        <v>142.05000000000001</v>
      </c>
      <c r="CN66" s="45">
        <f>ROUND('Base(2023)'!CJ66+'Base(2023)'!CJ66*FatoresSGPB!$A$31,2)</f>
        <v>204.93</v>
      </c>
      <c r="CO66" s="45">
        <f>ROUND('Base(2023)'!CK66+'Base(2023)'!CK66*FatoresSGPB!$A$31,2)</f>
        <v>244.81</v>
      </c>
      <c r="CP66" s="45">
        <f>ROUND('Base(2023)'!CL66+'Base(2023)'!CL66*FatoresSGPB!$A$31,2)</f>
        <v>284.69</v>
      </c>
      <c r="CR66" s="43" t="str">
        <f t="shared" si="4"/>
        <v>INFINITE 5Kg Adicional</v>
      </c>
      <c r="CS66" s="44" t="s">
        <v>100</v>
      </c>
      <c r="CT66" s="46" t="s">
        <v>63</v>
      </c>
      <c r="CU66" s="81">
        <f>ROUND('Base(2023)'!CQ66+'Base(2023)'!CQ66*FatoresSGPB!$A$31,2)</f>
        <v>5.8</v>
      </c>
      <c r="CW66" s="45">
        <f>ROUND('Base(2023)'!CR66+'Base(2023)'!CR66*FatoresSGPB!$A$31,2)</f>
        <v>5.98</v>
      </c>
      <c r="CX66" s="45">
        <f>ROUND('Base(2023)'!CS66+'Base(2023)'!CS66*FatoresSGPB!$A$31,2)</f>
        <v>6.07</v>
      </c>
      <c r="CY66" s="45">
        <f>ROUND('Base(2023)'!CT66+'Base(2023)'!CT66*FatoresSGPB!$A$31,2)</f>
        <v>6.16</v>
      </c>
      <c r="CZ66" s="45">
        <f>ROUND('Base(2023)'!CU66+'Base(2023)'!CU66*FatoresSGPB!$A$31,2)</f>
        <v>7.73</v>
      </c>
      <c r="DA66" s="45">
        <f>ROUND('Base(2023)'!CV66+'Base(2023)'!CV66*FatoresSGPB!$A$31,2)</f>
        <v>7.83</v>
      </c>
      <c r="DB66" s="45">
        <f>ROUND('Base(2023)'!CW66+'Base(2023)'!CW66*FatoresSGPB!$A$31,2)</f>
        <v>7.91</v>
      </c>
      <c r="DC66" s="45">
        <f>ROUND('Base(2023)'!CX66+'Base(2023)'!CX66*FatoresSGPB!$A$31,2)</f>
        <v>7.91</v>
      </c>
      <c r="DE66" s="43" t="str">
        <f t="shared" si="5"/>
        <v>DIAMANTE 19.001 a 10.000</v>
      </c>
      <c r="DF66" s="44" t="s">
        <v>66</v>
      </c>
      <c r="DG66" s="46" t="s">
        <v>95</v>
      </c>
      <c r="DI66" s="45">
        <f>ROUND('Base(2023)'!DC66+'Base(2023)'!DC66*FatoresSGPB!$A$31,2)</f>
        <v>64.010000000000005</v>
      </c>
      <c r="DJ66" s="45">
        <f>ROUND('Base(2023)'!DD66+'Base(2023)'!DD66*FatoresSGPB!$A$31,2)</f>
        <v>65.33</v>
      </c>
      <c r="DK66" s="45">
        <f>ROUND('Base(2023)'!DE66+'Base(2023)'!DE66*FatoresSGPB!$A$31,2)</f>
        <v>66.7</v>
      </c>
      <c r="DM66" s="43" t="str">
        <f t="shared" si="6"/>
        <v>PLATINUMColeta no mesmo dia4210-281 a 90</v>
      </c>
      <c r="DN66" s="43" t="s">
        <v>61</v>
      </c>
      <c r="DO66" s="70" t="s">
        <v>71</v>
      </c>
      <c r="DP66" s="69" t="s">
        <v>72</v>
      </c>
      <c r="DQ66" s="59" t="s">
        <v>102</v>
      </c>
      <c r="DR66" s="22" t="s">
        <v>103</v>
      </c>
      <c r="DX66" s="43" t="str">
        <f t="shared" si="7"/>
        <v>DIAMANTE 15.001 a 6.000</v>
      </c>
      <c r="DY66" s="44" t="s">
        <v>66</v>
      </c>
      <c r="DZ66" s="44" t="s">
        <v>76</v>
      </c>
      <c r="EA66" s="45">
        <f>ROUND('Base(2023)'!DU66+'Base(2023)'!DU66*FatoresSGPB!$A$31,2)</f>
        <v>14.34</v>
      </c>
      <c r="EB66" s="45">
        <f>ROUND('Base(2023)'!DV66+'Base(2023)'!DV66*FatoresSGPB!$A$31,2)</f>
        <v>14.66</v>
      </c>
      <c r="EC66" s="45">
        <f>ROUND('Base(2023)'!DW66+'Base(2023)'!DW66*FatoresSGPB!$A$31,2)</f>
        <v>14.96</v>
      </c>
      <c r="ED66" s="45">
        <f>ROUND('Base(2023)'!DX66+'Base(2023)'!DX66*FatoresSGPB!$A$31,2)</f>
        <v>15.26</v>
      </c>
      <c r="EE66" s="45">
        <f>ROUND('Base(2023)'!DY66+'Base(2023)'!DY66*FatoresSGPB!$A$31,2)</f>
        <v>24.54</v>
      </c>
      <c r="EF66" s="45">
        <f>ROUND('Base(2023)'!DZ66+'Base(2023)'!DZ66*FatoresSGPB!$A$31,2)</f>
        <v>24.81</v>
      </c>
      <c r="EG66" s="45">
        <f>ROUND('Base(2023)'!EA66+'Base(2023)'!EA66*FatoresSGPB!$A$31,2)</f>
        <v>25.06</v>
      </c>
      <c r="EH66" s="45">
        <f>ROUND('Base(2023)'!EB66+'Base(2023)'!EB66*FatoresSGPB!$A$31,2)</f>
        <v>25.31</v>
      </c>
      <c r="EI66" s="45">
        <f>ROUND('Base(2023)'!EC66+'Base(2023)'!EC66*FatoresSGPB!$A$31,2)</f>
        <v>44.54</v>
      </c>
      <c r="EJ66" s="45">
        <f>ROUND('Base(2023)'!ED66+'Base(2023)'!ED66*FatoresSGPB!$A$31,2)</f>
        <v>60.42</v>
      </c>
      <c r="EK66" s="45">
        <f>ROUND('Base(2023)'!EE66+'Base(2023)'!EE66*FatoresSGPB!$A$31,2)</f>
        <v>85.04</v>
      </c>
      <c r="EL66" s="45">
        <f>ROUND('Base(2023)'!EF66+'Base(2023)'!EF66*FatoresSGPB!$A$31,2)</f>
        <v>102.87</v>
      </c>
      <c r="EM66" s="45">
        <f>ROUND('Base(2023)'!EG66+'Base(2023)'!EG66*FatoresSGPB!$A$31,2)</f>
        <v>73.34</v>
      </c>
      <c r="EN66" s="45">
        <f>ROUND('Base(2023)'!EH66+'Base(2023)'!EH66*FatoresSGPB!$A$31,2)</f>
        <v>90.08</v>
      </c>
      <c r="EO66" s="45">
        <f>ROUND('Base(2023)'!EI66+'Base(2023)'!EI66*FatoresSGPB!$A$31,2)</f>
        <v>115.13</v>
      </c>
      <c r="EP66" s="45">
        <f>ROUND('Base(2023)'!EJ66+'Base(2023)'!EJ66*FatoresSGPB!$A$31,2)</f>
        <v>134.22999999999999</v>
      </c>
      <c r="ER66" s="43" t="str">
        <f t="shared" si="8"/>
        <v>DIAMANTE 1Kg Adicional</v>
      </c>
      <c r="ES66" s="44" t="s">
        <v>66</v>
      </c>
      <c r="ET66" s="44" t="s">
        <v>63</v>
      </c>
      <c r="EU66" s="45">
        <f>ROUND('Base(2023)'!EO66+'Base(2023)'!EO66*FatoresSGPB!$A$31,2)</f>
        <v>3.1</v>
      </c>
      <c r="EV66" s="45">
        <f>ROUND('Base(2023)'!EP66+'Base(2023)'!EP66*FatoresSGPB!$A$31,2)</f>
        <v>3.23</v>
      </c>
      <c r="EW66" s="45">
        <f>ROUND('Base(2023)'!EQ66+'Base(2023)'!EQ66*FatoresSGPB!$A$31,2)</f>
        <v>3.26</v>
      </c>
      <c r="EX66" s="45">
        <f>ROUND('Base(2023)'!ER66+'Base(2023)'!ER66*FatoresSGPB!$A$31,2)</f>
        <v>3.31</v>
      </c>
      <c r="EY66" s="45">
        <f>ROUND('Base(2023)'!ES66+'Base(2023)'!ES66*FatoresSGPB!$A$31,2)</f>
        <v>4.53</v>
      </c>
      <c r="EZ66" s="45">
        <f>ROUND('Base(2023)'!ET66+'Base(2023)'!ET66*FatoresSGPB!$A$31,2)</f>
        <v>5.21</v>
      </c>
      <c r="FA66" s="45">
        <f>ROUND('Base(2023)'!EU66+'Base(2023)'!EU66*FatoresSGPB!$A$31,2)</f>
        <v>5.95</v>
      </c>
      <c r="FB66" s="45">
        <f>ROUND('Base(2023)'!EV66+'Base(2023)'!EV66*FatoresSGPB!$A$31,2)</f>
        <v>7.37</v>
      </c>
      <c r="FC66" s="45">
        <f>ROUND('Base(2023)'!EW66+'Base(2023)'!EW66*FatoresSGPB!$A$31,2)</f>
        <v>7.61</v>
      </c>
      <c r="FD66" s="45">
        <f>ROUND('Base(2023)'!EX66+'Base(2023)'!EX66*FatoresSGPB!$A$31,2)</f>
        <v>8.5500000000000007</v>
      </c>
      <c r="FE66" s="45">
        <f>ROUND('Base(2023)'!EY66+'Base(2023)'!EY66*FatoresSGPB!$A$31,2)</f>
        <v>10.95</v>
      </c>
      <c r="FF66" s="45">
        <f>ROUND('Base(2023)'!EZ66+'Base(2023)'!EZ66*FatoresSGPB!$A$31,2)</f>
        <v>13.63</v>
      </c>
    </row>
    <row r="67" spans="8:162" x14ac:dyDescent="0.25">
      <c r="H67" s="45">
        <v>15.75</v>
      </c>
      <c r="I67" s="45">
        <v>16.079999999999998</v>
      </c>
      <c r="J67" s="45">
        <v>16.420000000000002</v>
      </c>
      <c r="K67" s="45">
        <v>16.75</v>
      </c>
      <c r="L67" s="45">
        <v>26.65</v>
      </c>
      <c r="M67" s="45">
        <v>26.93</v>
      </c>
      <c r="N67" s="45">
        <v>27.2</v>
      </c>
      <c r="O67" s="45">
        <v>27.47</v>
      </c>
      <c r="P67" s="45">
        <v>49.44</v>
      </c>
      <c r="Q67" s="45">
        <v>66.739999999999995</v>
      </c>
      <c r="R67" s="45">
        <v>93.93</v>
      </c>
      <c r="S67" s="45">
        <v>113.7</v>
      </c>
      <c r="T67" s="45">
        <v>65.8</v>
      </c>
      <c r="U67" s="45">
        <v>81.02</v>
      </c>
      <c r="V67" s="45">
        <v>104.2</v>
      </c>
      <c r="W67" s="45">
        <v>121.85</v>
      </c>
      <c r="X67" s="45">
        <v>78.33</v>
      </c>
      <c r="Y67" s="45">
        <v>96.45</v>
      </c>
      <c r="Z67" s="45">
        <v>124.05</v>
      </c>
      <c r="AA67" s="45">
        <v>145.07</v>
      </c>
      <c r="AC67" s="43" t="str">
        <f t="shared" si="51"/>
        <v>DIAMANTE 19.001 a 10.000</v>
      </c>
      <c r="AD67" s="44" t="s">
        <v>66</v>
      </c>
      <c r="AE67" s="44" t="s">
        <v>95</v>
      </c>
      <c r="AG67" s="79">
        <f>TRUNC('BASE 2026'!CP12/FatoresSGPB!$AF$57,4)</f>
        <v>1.2</v>
      </c>
      <c r="AH67" s="79">
        <f>TRUNC('BASE 2026'!CQ12/FatoresSGPB!$AF$57,4)</f>
        <v>1.2506999999999999</v>
      </c>
      <c r="AI67" s="79">
        <f>TRUNC('BASE 2026'!CR12/FatoresSGPB!$AF$57,4)</f>
        <v>1.2635000000000001</v>
      </c>
      <c r="AJ67" s="79">
        <f>TRUNC('BASE 2026'!CS12/FatoresSGPB!$AF$57,4)</f>
        <v>1.2766999999999999</v>
      </c>
      <c r="AK67" s="79">
        <f>TRUNC('BASE 2026'!CT12/FatoresSGPB!$AF$57,4)</f>
        <v>1.6960999999999999</v>
      </c>
      <c r="AL67" s="79">
        <f>TRUNC('BASE 2026'!CU12/FatoresSGPB!$AF$57,4)</f>
        <v>1.9511000000000001</v>
      </c>
      <c r="AM67" s="79">
        <f>TRUNC('BASE 2026'!CV12/FatoresSGPB!$AF$57,4)</f>
        <v>2.2263000000000002</v>
      </c>
      <c r="AN67" s="79">
        <f>TRUNC('BASE 2026'!CW12/FatoresSGPB!$AF$57,4)</f>
        <v>2.7568999999999999</v>
      </c>
      <c r="AO67" s="79">
        <f>TRUNC('BASE 2026'!CX12/FatoresSGPB!$AF$57,4)</f>
        <v>2.5320999999999998</v>
      </c>
      <c r="AP67" s="79">
        <f>TRUNC('BASE 2026'!CY12/FatoresSGPB!$AF$57,4)</f>
        <v>2.8410000000000002</v>
      </c>
      <c r="AQ67" s="79">
        <f>TRUNC('BASE 2026'!CZ12/FatoresSGPB!$AF$57,4)</f>
        <v>3.6596000000000002</v>
      </c>
      <c r="AR67" s="79">
        <f>TRUNC('BASE 2026'!DA12/FatoresSGPB!$AF$57,4)</f>
        <v>4.5627000000000004</v>
      </c>
      <c r="AS67" s="79">
        <f>TRUNC('BASE 2026'!DB12/FatoresSGPB!$AF$57,4)</f>
        <v>2.9449000000000001</v>
      </c>
      <c r="AT67" s="79">
        <f>TRUNC('BASE 2026'!DC12/FatoresSGPB!$AF$57,4)</f>
        <v>3.3037999999999998</v>
      </c>
      <c r="AU67" s="79">
        <f>TRUNC('BASE 2026'!DD12/FatoresSGPB!$AF$57,4)</f>
        <v>4.2553999999999998</v>
      </c>
      <c r="AV67" s="79">
        <f>TRUNC('BASE 2026'!DE12/FatoresSGPB!$AF$57,4)</f>
        <v>5.3057999999999996</v>
      </c>
      <c r="BS67" s="43" t="str">
        <f t="shared" si="3"/>
        <v>DIAMANTE 16.001 a 7.000</v>
      </c>
      <c r="BT67" s="44" t="s">
        <v>66</v>
      </c>
      <c r="BU67" s="44" t="s">
        <v>82</v>
      </c>
      <c r="BW67" s="45">
        <f>ROUND('Base(2023)'!BS67+'Base(2023)'!BS67*FatoresSGPB!$A$31,2)</f>
        <v>46.64</v>
      </c>
      <c r="BX67" s="45">
        <f>ROUND('Base(2023)'!BT67+'Base(2023)'!BT67*FatoresSGPB!$A$31,2)</f>
        <v>47.63</v>
      </c>
      <c r="BY67" s="45">
        <f>ROUND('Base(2023)'!BU67+'Base(2023)'!BU67*FatoresSGPB!$A$31,2)</f>
        <v>48.62</v>
      </c>
      <c r="BZ67" s="45">
        <f>ROUND('Base(2023)'!BV67+'Base(2023)'!BV67*FatoresSGPB!$A$31,2)</f>
        <v>49.61</v>
      </c>
      <c r="CA67" s="45">
        <f>ROUND('Base(2023)'!BW67+'Base(2023)'!BW67*FatoresSGPB!$A$31,2)</f>
        <v>53.73</v>
      </c>
      <c r="CB67" s="45">
        <f>ROUND('Base(2023)'!BX67+'Base(2023)'!BX67*FatoresSGPB!$A$31,2)</f>
        <v>54.3</v>
      </c>
      <c r="CC67" s="45">
        <f>ROUND('Base(2023)'!BY67+'Base(2023)'!BY67*FatoresSGPB!$A$31,2)</f>
        <v>54.84</v>
      </c>
      <c r="CD67" s="45">
        <f>ROUND('Base(2023)'!BZ67+'Base(2023)'!BZ67*FatoresSGPB!$A$31,2)</f>
        <v>55.41</v>
      </c>
      <c r="CE67" s="45">
        <f>ROUND('Base(2023)'!CA67+'Base(2023)'!CA67*FatoresSGPB!$A$31,2)</f>
        <v>107.6</v>
      </c>
      <c r="CF67" s="45">
        <f>ROUND('Base(2023)'!CB67+'Base(2023)'!CB67*FatoresSGPB!$A$31,2)</f>
        <v>161.82</v>
      </c>
      <c r="CG67" s="45">
        <f>ROUND('Base(2023)'!CC67+'Base(2023)'!CC67*FatoresSGPB!$A$31,2)</f>
        <v>198.05</v>
      </c>
      <c r="CH67" s="45">
        <f>ROUND('Base(2023)'!CD67+'Base(2023)'!CD67*FatoresSGPB!$A$31,2)</f>
        <v>234.28</v>
      </c>
      <c r="CI67" s="45">
        <f>ROUND('Base(2023)'!CE67+'Base(2023)'!CE67*FatoresSGPB!$A$31,2)</f>
        <v>131.22999999999999</v>
      </c>
      <c r="CJ67" s="45">
        <f>ROUND('Base(2023)'!CF67+'Base(2023)'!CF67*FatoresSGPB!$A$31,2)</f>
        <v>191.1</v>
      </c>
      <c r="CK67" s="45">
        <f>ROUND('Base(2023)'!CG67+'Base(2023)'!CG67*FatoresSGPB!$A$31,2)</f>
        <v>228.95</v>
      </c>
      <c r="CL67" s="45">
        <f>ROUND('Base(2023)'!CH67+'Base(2023)'!CH67*FatoresSGPB!$A$31,2)</f>
        <v>266.82</v>
      </c>
      <c r="CM67" s="45">
        <f>ROUND('Base(2023)'!CI67+'Base(2023)'!CI67*FatoresSGPB!$A$31,2)</f>
        <v>156.22</v>
      </c>
      <c r="CN67" s="45">
        <f>ROUND('Base(2023)'!CJ67+'Base(2023)'!CJ67*FatoresSGPB!$A$31,2)</f>
        <v>227.5</v>
      </c>
      <c r="CO67" s="45">
        <f>ROUND('Base(2023)'!CK67+'Base(2023)'!CK67*FatoresSGPB!$A$31,2)</f>
        <v>272.57</v>
      </c>
      <c r="CP67" s="45">
        <f>ROUND('Base(2023)'!CL67+'Base(2023)'!CL67*FatoresSGPB!$A$31,2)</f>
        <v>317.64</v>
      </c>
      <c r="CR67" s="43" t="str">
        <f t="shared" si="4"/>
        <v>Peso (Kg)</v>
      </c>
      <c r="CT67" s="46" t="s">
        <v>33</v>
      </c>
      <c r="CU67" s="81" t="e">
        <f>ROUND('Base(2023)'!CQ67+'Base(2023)'!CQ67*FatoresSGPB!$A$31,2)</f>
        <v>#VALUE!</v>
      </c>
      <c r="CW67" s="45" t="e">
        <f>ROUND('Base(2023)'!CR67+'Base(2023)'!CR67*FatoresSGPB!$A$31,2)</f>
        <v>#VALUE!</v>
      </c>
      <c r="CX67" s="45" t="e">
        <f>ROUND('Base(2023)'!CS67+'Base(2023)'!CS67*FatoresSGPB!$A$31,2)</f>
        <v>#VALUE!</v>
      </c>
      <c r="CY67" s="45" t="e">
        <f>ROUND('Base(2023)'!CT67+'Base(2023)'!CT67*FatoresSGPB!$A$31,2)</f>
        <v>#VALUE!</v>
      </c>
      <c r="CZ67" s="45" t="e">
        <f>ROUND('Base(2023)'!CU67+'Base(2023)'!CU67*FatoresSGPB!$A$31,2)</f>
        <v>#VALUE!</v>
      </c>
      <c r="DA67" s="45" t="e">
        <f>ROUND('Base(2023)'!CV67+'Base(2023)'!CV67*FatoresSGPB!$A$31,2)</f>
        <v>#VALUE!</v>
      </c>
      <c r="DB67" s="45" t="e">
        <f>ROUND('Base(2023)'!CW67+'Base(2023)'!CW67*FatoresSGPB!$A$31,2)</f>
        <v>#VALUE!</v>
      </c>
      <c r="DC67" s="45" t="e">
        <f>ROUND('Base(2023)'!CX67+'Base(2023)'!CX67*FatoresSGPB!$A$31,2)</f>
        <v>#VALUE!</v>
      </c>
      <c r="DE67" s="43" t="str">
        <f t="shared" si="5"/>
        <v>Peso (g)</v>
      </c>
      <c r="DG67" s="46" t="s">
        <v>32</v>
      </c>
      <c r="DI67" s="45" t="e">
        <f>ROUND('Base(2023)'!DC67+'Base(2023)'!DC67*FatoresSGPB!$A$31,2)</f>
        <v>#VALUE!</v>
      </c>
      <c r="DJ67" s="45" t="e">
        <f>ROUND('Base(2023)'!DD67+'Base(2023)'!DD67*FatoresSGPB!$A$31,2)</f>
        <v>#VALUE!</v>
      </c>
      <c r="DK67" s="45" t="e">
        <f>ROUND('Base(2023)'!DE67+'Base(2023)'!DE67*FatoresSGPB!$A$31,2)</f>
        <v>#VALUE!</v>
      </c>
      <c r="DM67" s="43" t="str">
        <f t="shared" si="6"/>
        <v>PLATINUMColeta no mesmo dia4210-291 a 100</v>
      </c>
      <c r="DN67" s="43" t="s">
        <v>61</v>
      </c>
      <c r="DO67" s="70" t="s">
        <v>71</v>
      </c>
      <c r="DP67" s="69" t="s">
        <v>72</v>
      </c>
      <c r="DQ67" s="61" t="s">
        <v>105</v>
      </c>
      <c r="DR67" s="25" t="s">
        <v>106</v>
      </c>
      <c r="DX67" s="43" t="str">
        <f t="shared" si="7"/>
        <v>DIAMANTE 16.001 a 7.000</v>
      </c>
      <c r="DY67" s="44" t="s">
        <v>66</v>
      </c>
      <c r="DZ67" s="44" t="s">
        <v>82</v>
      </c>
      <c r="EA67" s="45">
        <f>ROUND('Base(2023)'!DU67+'Base(2023)'!DU67*FatoresSGPB!$A$31,2)</f>
        <v>15.23</v>
      </c>
      <c r="EB67" s="45">
        <f>ROUND('Base(2023)'!DV67+'Base(2023)'!DV67*FatoresSGPB!$A$31,2)</f>
        <v>15.56</v>
      </c>
      <c r="EC67" s="45">
        <f>ROUND('Base(2023)'!DW67+'Base(2023)'!DW67*FatoresSGPB!$A$31,2)</f>
        <v>15.88</v>
      </c>
      <c r="ED67" s="45">
        <f>ROUND('Base(2023)'!DX67+'Base(2023)'!DX67*FatoresSGPB!$A$31,2)</f>
        <v>16.21</v>
      </c>
      <c r="EE67" s="45">
        <f>ROUND('Base(2023)'!DY67+'Base(2023)'!DY67*FatoresSGPB!$A$31,2)</f>
        <v>26.28</v>
      </c>
      <c r="EF67" s="45">
        <f>ROUND('Base(2023)'!DZ67+'Base(2023)'!DZ67*FatoresSGPB!$A$31,2)</f>
        <v>26.55</v>
      </c>
      <c r="EG67" s="45">
        <f>ROUND('Base(2023)'!EA67+'Base(2023)'!EA67*FatoresSGPB!$A$31,2)</f>
        <v>26.82</v>
      </c>
      <c r="EH67" s="45">
        <f>ROUND('Base(2023)'!EB67+'Base(2023)'!EB67*FatoresSGPB!$A$31,2)</f>
        <v>27.09</v>
      </c>
      <c r="EI67" s="45">
        <f>ROUND('Base(2023)'!EC67+'Base(2023)'!EC67*FatoresSGPB!$A$31,2)</f>
        <v>49.14</v>
      </c>
      <c r="EJ67" s="45">
        <f>ROUND('Base(2023)'!ED67+'Base(2023)'!ED67*FatoresSGPB!$A$31,2)</f>
        <v>66.680000000000007</v>
      </c>
      <c r="EK67" s="45">
        <f>ROUND('Base(2023)'!EE67+'Base(2023)'!EE67*FatoresSGPB!$A$31,2)</f>
        <v>93.85</v>
      </c>
      <c r="EL67" s="45">
        <f>ROUND('Base(2023)'!EF67+'Base(2023)'!EF67*FatoresSGPB!$A$31,2)</f>
        <v>113.52</v>
      </c>
      <c r="EM67" s="45">
        <f>ROUND('Base(2023)'!EG67+'Base(2023)'!EG67*FatoresSGPB!$A$31,2)</f>
        <v>77.95</v>
      </c>
      <c r="EN67" s="45">
        <f>ROUND('Base(2023)'!EH67+'Base(2023)'!EH67*FatoresSGPB!$A$31,2)</f>
        <v>96.34</v>
      </c>
      <c r="EO67" s="45">
        <f>ROUND('Base(2023)'!EI67+'Base(2023)'!EI67*FatoresSGPB!$A$31,2)</f>
        <v>123.93</v>
      </c>
      <c r="EP67" s="45">
        <f>ROUND('Base(2023)'!EJ67+'Base(2023)'!EJ67*FatoresSGPB!$A$31,2)</f>
        <v>144.87</v>
      </c>
      <c r="ER67" s="43" t="str">
        <f t="shared" si="8"/>
        <v>Peso (g)</v>
      </c>
      <c r="ET67" s="44" t="s">
        <v>32</v>
      </c>
      <c r="EU67" s="45" t="e">
        <f>ROUND('Base(2023)'!EO67+'Base(2023)'!EO67*FatoresSGPB!$A$31,2)</f>
        <v>#VALUE!</v>
      </c>
      <c r="EV67" s="45" t="e">
        <f>ROUND('Base(2023)'!EP67+'Base(2023)'!EP67*FatoresSGPB!$A$31,2)</f>
        <v>#VALUE!</v>
      </c>
      <c r="EW67" s="45" t="e">
        <f>ROUND('Base(2023)'!EQ67+'Base(2023)'!EQ67*FatoresSGPB!$A$31,2)</f>
        <v>#VALUE!</v>
      </c>
      <c r="EX67" s="45" t="e">
        <f>ROUND('Base(2023)'!ER67+'Base(2023)'!ER67*FatoresSGPB!$A$31,2)</f>
        <v>#VALUE!</v>
      </c>
      <c r="EY67" s="45" t="e">
        <f>ROUND('Base(2023)'!ES67+'Base(2023)'!ES67*FatoresSGPB!$A$31,2)</f>
        <v>#VALUE!</v>
      </c>
      <c r="EZ67" s="45" t="e">
        <f>ROUND('Base(2023)'!ET67+'Base(2023)'!ET67*FatoresSGPB!$A$31,2)</f>
        <v>#VALUE!</v>
      </c>
      <c r="FA67" s="45" t="e">
        <f>ROUND('Base(2023)'!EU67+'Base(2023)'!EU67*FatoresSGPB!$A$31,2)</f>
        <v>#VALUE!</v>
      </c>
      <c r="FB67" s="45" t="e">
        <f>ROUND('Base(2023)'!EV67+'Base(2023)'!EV67*FatoresSGPB!$A$31,2)</f>
        <v>#VALUE!</v>
      </c>
      <c r="FC67" s="45" t="e">
        <f>ROUND('Base(2023)'!EW67+'Base(2023)'!EW67*FatoresSGPB!$A$31,2)</f>
        <v>#VALUE!</v>
      </c>
      <c r="FD67" s="45" t="e">
        <f>ROUND('Base(2023)'!EX67+'Base(2023)'!EX67*FatoresSGPB!$A$31,2)</f>
        <v>#VALUE!</v>
      </c>
      <c r="FE67" s="45" t="e">
        <f>ROUND('Base(2023)'!EY67+'Base(2023)'!EY67*FatoresSGPB!$A$31,2)</f>
        <v>#VALUE!</v>
      </c>
      <c r="FF67" s="45" t="e">
        <f>ROUND('Base(2023)'!EZ67+'Base(2023)'!EZ67*FatoresSGPB!$A$31,2)</f>
        <v>#VALUE!</v>
      </c>
    </row>
    <row r="68" spans="8:162" x14ac:dyDescent="0.25">
      <c r="H68" s="45">
        <v>16.649999999999999</v>
      </c>
      <c r="I68" s="45">
        <v>16.989999999999998</v>
      </c>
      <c r="J68" s="45">
        <v>17.350000000000001</v>
      </c>
      <c r="K68" s="45">
        <v>17.7</v>
      </c>
      <c r="L68" s="45">
        <v>28.51</v>
      </c>
      <c r="M68" s="45">
        <v>28.81</v>
      </c>
      <c r="N68" s="45">
        <v>29.1</v>
      </c>
      <c r="O68" s="45">
        <v>29.39</v>
      </c>
      <c r="P68" s="45">
        <v>54.15</v>
      </c>
      <c r="Q68" s="45">
        <v>73.12</v>
      </c>
      <c r="R68" s="45">
        <v>102.92</v>
      </c>
      <c r="S68" s="45">
        <v>124.57</v>
      </c>
      <c r="T68" s="45">
        <v>73.23</v>
      </c>
      <c r="U68" s="45">
        <v>89.83</v>
      </c>
      <c r="V68" s="45">
        <v>115.21</v>
      </c>
      <c r="W68" s="45">
        <v>134.44999999999999</v>
      </c>
      <c r="X68" s="45">
        <v>87.18</v>
      </c>
      <c r="Y68" s="45">
        <v>106.94</v>
      </c>
      <c r="Z68" s="45">
        <v>137.15</v>
      </c>
      <c r="AA68" s="45">
        <v>160.06</v>
      </c>
      <c r="AC68" s="43" t="str">
        <f t="shared" si="51"/>
        <v>DIAMANTE 1Kg Adicional</v>
      </c>
      <c r="AD68" s="44" t="s">
        <v>66</v>
      </c>
      <c r="AE68" s="44" t="s">
        <v>63</v>
      </c>
      <c r="AG68" s="79">
        <f>TRUNC('BASE 2026'!CP13/FatoresSGPB!$AF$57,4)</f>
        <v>1.2347999999999999</v>
      </c>
      <c r="AH68" s="79">
        <f>TRUNC('BASE 2026'!CQ13/FatoresSGPB!$AF$57,4)</f>
        <v>1.2875000000000001</v>
      </c>
      <c r="AI68" s="79">
        <f>TRUNC('BASE 2026'!CR13/FatoresSGPB!$AF$57,4)</f>
        <v>1.3</v>
      </c>
      <c r="AJ68" s="79">
        <f>TRUNC('BASE 2026'!CS13/FatoresSGPB!$AF$57,4)</f>
        <v>1.3134999999999999</v>
      </c>
      <c r="AK68" s="79">
        <f>TRUNC('BASE 2026'!CT13/FatoresSGPB!$AF$57,4)</f>
        <v>1.7798</v>
      </c>
      <c r="AL68" s="79">
        <f>TRUNC('BASE 2026'!CU13/FatoresSGPB!$AF$57,4)</f>
        <v>2.0465</v>
      </c>
      <c r="AM68" s="79">
        <f>TRUNC('BASE 2026'!CV13/FatoresSGPB!$AF$57,4)</f>
        <v>2.3351999999999999</v>
      </c>
      <c r="AN68" s="79">
        <f>TRUNC('BASE 2026'!CW13/FatoresSGPB!$AF$57,4)</f>
        <v>2.891</v>
      </c>
      <c r="AO68" s="79">
        <f>TRUNC('BASE 2026'!CX13/FatoresSGPB!$AF$57,4)</f>
        <v>2.6038000000000001</v>
      </c>
      <c r="AP68" s="79">
        <f>TRUNC('BASE 2026'!CY13/FatoresSGPB!$AF$57,4)</f>
        <v>2.9232</v>
      </c>
      <c r="AQ68" s="79">
        <f>TRUNC('BASE 2026'!CZ13/FatoresSGPB!$AF$57,4)</f>
        <v>3.7538</v>
      </c>
      <c r="AR68" s="79">
        <f>TRUNC('BASE 2026'!DA13/FatoresSGPB!$AF$57,4)</f>
        <v>4.6798000000000002</v>
      </c>
      <c r="AS68" s="79">
        <f>TRUNC('BASE 2026'!DB13/FatoresSGPB!$AF$57,4)</f>
        <v>3.0282</v>
      </c>
      <c r="AT68" s="79">
        <f>TRUNC('BASE 2026'!DC13/FatoresSGPB!$AF$57,4)</f>
        <v>3.3988</v>
      </c>
      <c r="AU68" s="79">
        <f>TRUNC('BASE 2026'!DD13/FatoresSGPB!$AF$57,4)</f>
        <v>4.3651</v>
      </c>
      <c r="AV68" s="79">
        <f>TRUNC('BASE 2026'!DE13/FatoresSGPB!$AF$57,4)</f>
        <v>5.4409999999999998</v>
      </c>
      <c r="BS68" s="43" t="str">
        <f t="shared" ref="BS68:BS71" si="52">CONCATENATE(BT68,BU68)</f>
        <v>DIAMANTE 17.001 a 8.000</v>
      </c>
      <c r="BT68" s="44" t="s">
        <v>66</v>
      </c>
      <c r="BU68" s="44" t="s">
        <v>86</v>
      </c>
      <c r="BW68" s="45">
        <f>ROUND('Base(2023)'!BS68+'Base(2023)'!BS68*FatoresSGPB!$A$31,2)</f>
        <v>49.44</v>
      </c>
      <c r="BX68" s="45">
        <f>ROUND('Base(2023)'!BT68+'Base(2023)'!BT68*FatoresSGPB!$A$31,2)</f>
        <v>50.5</v>
      </c>
      <c r="BY68" s="45">
        <f>ROUND('Base(2023)'!BU68+'Base(2023)'!BU68*FatoresSGPB!$A$31,2)</f>
        <v>51.55</v>
      </c>
      <c r="BZ68" s="45">
        <f>ROUND('Base(2023)'!BV68+'Base(2023)'!BV68*FatoresSGPB!$A$31,2)</f>
        <v>52.6</v>
      </c>
      <c r="CA68" s="45">
        <f>ROUND('Base(2023)'!BW68+'Base(2023)'!BW68*FatoresSGPB!$A$31,2)</f>
        <v>57.51</v>
      </c>
      <c r="CB68" s="45">
        <f>ROUND('Base(2023)'!BX68+'Base(2023)'!BX68*FatoresSGPB!$A$31,2)</f>
        <v>58.11</v>
      </c>
      <c r="CC68" s="45">
        <f>ROUND('Base(2023)'!BY68+'Base(2023)'!BY68*FatoresSGPB!$A$31,2)</f>
        <v>58.7</v>
      </c>
      <c r="CD68" s="45">
        <f>ROUND('Base(2023)'!BZ68+'Base(2023)'!BZ68*FatoresSGPB!$A$31,2)</f>
        <v>59.3</v>
      </c>
      <c r="CE68" s="45">
        <f>ROUND('Base(2023)'!CA68+'Base(2023)'!CA68*FatoresSGPB!$A$31,2)</f>
        <v>117.4</v>
      </c>
      <c r="CF68" s="45">
        <f>ROUND('Base(2023)'!CB68+'Base(2023)'!CB68*FatoresSGPB!$A$31,2)</f>
        <v>176.29</v>
      </c>
      <c r="CG68" s="45">
        <f>ROUND('Base(2023)'!CC68+'Base(2023)'!CC68*FatoresSGPB!$A$31,2)</f>
        <v>216.12</v>
      </c>
      <c r="CH68" s="45">
        <f>ROUND('Base(2023)'!CD68+'Base(2023)'!CD68*FatoresSGPB!$A$31,2)</f>
        <v>255.95</v>
      </c>
      <c r="CI68" s="45">
        <f>ROUND('Base(2023)'!CE68+'Base(2023)'!CE68*FatoresSGPB!$A$31,2)</f>
        <v>143.13</v>
      </c>
      <c r="CJ68" s="45">
        <f>ROUND('Base(2023)'!CF68+'Base(2023)'!CF68*FatoresSGPB!$A$31,2)</f>
        <v>211.22</v>
      </c>
      <c r="CK68" s="45">
        <f>ROUND('Base(2023)'!CG68+'Base(2023)'!CG68*FatoresSGPB!$A$31,2)</f>
        <v>252.93</v>
      </c>
      <c r="CL68" s="45">
        <f>ROUND('Base(2023)'!CH68+'Base(2023)'!CH68*FatoresSGPB!$A$31,2)</f>
        <v>294.64999999999998</v>
      </c>
      <c r="CM68" s="45">
        <f>ROUND('Base(2023)'!CI68+'Base(2023)'!CI68*FatoresSGPB!$A$31,2)</f>
        <v>170.4</v>
      </c>
      <c r="CN68" s="45">
        <f>ROUND('Base(2023)'!CJ68+'Base(2023)'!CJ68*FatoresSGPB!$A$31,2)</f>
        <v>251.46</v>
      </c>
      <c r="CO68" s="45">
        <f>ROUND('Base(2023)'!CK68+'Base(2023)'!CK68*FatoresSGPB!$A$31,2)</f>
        <v>301.11</v>
      </c>
      <c r="CP68" s="45">
        <f>ROUND('Base(2023)'!CL68+'Base(2023)'!CL68*FatoresSGPB!$A$31,2)</f>
        <v>350.77</v>
      </c>
      <c r="CR68" s="43" t="str">
        <f t="shared" ref="CR68:CR81" si="53">CONCATENATE(CS68,CT68)</f>
        <v>INFINITE 6Até 1</v>
      </c>
      <c r="CS68" s="44" t="s">
        <v>104</v>
      </c>
      <c r="CT68" s="46" t="s">
        <v>42</v>
      </c>
      <c r="CU68" s="81">
        <f>ROUND('Base(2023)'!CQ68+'Base(2023)'!CQ68*FatoresSGPB!$A$31,2)</f>
        <v>30.83</v>
      </c>
      <c r="CW68" s="45">
        <f>ROUND('Base(2023)'!CR68+'Base(2023)'!CR68*FatoresSGPB!$A$31,2)</f>
        <v>31.47</v>
      </c>
      <c r="CX68" s="45">
        <f>ROUND('Base(2023)'!CS68+'Base(2023)'!CS68*FatoresSGPB!$A$31,2)</f>
        <v>32.119999999999997</v>
      </c>
      <c r="CY68" s="45">
        <f>ROUND('Base(2023)'!CT68+'Base(2023)'!CT68*FatoresSGPB!$A$31,2)</f>
        <v>32.76</v>
      </c>
      <c r="CZ68" s="45">
        <f>ROUND('Base(2023)'!CU68+'Base(2023)'!CU68*FatoresSGPB!$A$31,2)</f>
        <v>43.9</v>
      </c>
      <c r="DA68" s="45">
        <f>ROUND('Base(2023)'!CV68+'Base(2023)'!CV68*FatoresSGPB!$A$31,2)</f>
        <v>44.36</v>
      </c>
      <c r="DB68" s="45">
        <f>ROUND('Base(2023)'!CW68+'Base(2023)'!CW68*FatoresSGPB!$A$31,2)</f>
        <v>44.82</v>
      </c>
      <c r="DC68" s="45">
        <f>ROUND('Base(2023)'!CX68+'Base(2023)'!CX68*FatoresSGPB!$A$31,2)</f>
        <v>45.19</v>
      </c>
      <c r="DE68" s="43" t="str">
        <f t="shared" ref="DE68:DE131" si="54">CONCATENATE(DF68,DG68)</f>
        <v>DIAMANTE 20 a 300</v>
      </c>
      <c r="DF68" s="44" t="s">
        <v>69</v>
      </c>
      <c r="DG68" s="46" t="s">
        <v>40</v>
      </c>
      <c r="DI68" s="45">
        <f>ROUND('Base(2023)'!DC68+'Base(2023)'!DC68*FatoresSGPB!$A$31,2)</f>
        <v>12.43</v>
      </c>
      <c r="DJ68" s="45">
        <f>ROUND('Base(2023)'!DD68+'Base(2023)'!DD68*FatoresSGPB!$A$31,2)</f>
        <v>12.68</v>
      </c>
      <c r="DK68" s="45">
        <f>ROUND('Base(2023)'!DE68+'Base(2023)'!DE68*FatoresSGPB!$A$31,2)</f>
        <v>12.95</v>
      </c>
      <c r="DM68" s="43" t="str">
        <f t="shared" ref="DM68:DM131" si="55">CONCATENATE(DN68,DO68,DP68,DQ68)</f>
        <v>PLATINUMColeta no mesmo dia4210-2Mais de 100</v>
      </c>
      <c r="DN68" s="43" t="s">
        <v>61</v>
      </c>
      <c r="DO68" s="70" t="s">
        <v>71</v>
      </c>
      <c r="DP68" s="69" t="s">
        <v>72</v>
      </c>
      <c r="DQ68" s="59" t="s">
        <v>108</v>
      </c>
      <c r="DR68" s="22" t="s">
        <v>109</v>
      </c>
      <c r="DX68" s="43" t="str">
        <f t="shared" ref="DX68:DX131" si="56">CONCATENATE(DY68,DZ68)</f>
        <v>DIAMANTE 17.001 a 8.000</v>
      </c>
      <c r="DY68" s="44" t="s">
        <v>66</v>
      </c>
      <c r="DZ68" s="44" t="s">
        <v>86</v>
      </c>
      <c r="EA68" s="45">
        <f>ROUND('Base(2023)'!DU68+'Base(2023)'!DU68*FatoresSGPB!$A$31,2)</f>
        <v>16.170000000000002</v>
      </c>
      <c r="EB68" s="45">
        <f>ROUND('Base(2023)'!DV68+'Base(2023)'!DV68*FatoresSGPB!$A$31,2)</f>
        <v>16.510000000000002</v>
      </c>
      <c r="EC68" s="45">
        <f>ROUND('Base(2023)'!DW68+'Base(2023)'!DW68*FatoresSGPB!$A$31,2)</f>
        <v>16.850000000000001</v>
      </c>
      <c r="ED68" s="45">
        <f>ROUND('Base(2023)'!DX68+'Base(2023)'!DX68*FatoresSGPB!$A$31,2)</f>
        <v>17.2</v>
      </c>
      <c r="EE68" s="45">
        <f>ROUND('Base(2023)'!DY68+'Base(2023)'!DY68*FatoresSGPB!$A$31,2)</f>
        <v>28.16</v>
      </c>
      <c r="EF68" s="45">
        <f>ROUND('Base(2023)'!DZ68+'Base(2023)'!DZ68*FatoresSGPB!$A$31,2)</f>
        <v>28.46</v>
      </c>
      <c r="EG68" s="45">
        <f>ROUND('Base(2023)'!EA68+'Base(2023)'!EA68*FatoresSGPB!$A$31,2)</f>
        <v>28.74</v>
      </c>
      <c r="EH68" s="45">
        <f>ROUND('Base(2023)'!EB68+'Base(2023)'!EB68*FatoresSGPB!$A$31,2)</f>
        <v>29.03</v>
      </c>
      <c r="EI68" s="45">
        <f>ROUND('Base(2023)'!EC68+'Base(2023)'!EC68*FatoresSGPB!$A$31,2)</f>
        <v>53.86</v>
      </c>
      <c r="EJ68" s="45">
        <f>ROUND('Base(2023)'!ED68+'Base(2023)'!ED68*FatoresSGPB!$A$31,2)</f>
        <v>73.069999999999993</v>
      </c>
      <c r="EK68" s="45">
        <f>ROUND('Base(2023)'!EE68+'Base(2023)'!EE68*FatoresSGPB!$A$31,2)</f>
        <v>102.83</v>
      </c>
      <c r="EL68" s="45">
        <f>ROUND('Base(2023)'!EF68+'Base(2023)'!EF68*FatoresSGPB!$A$31,2)</f>
        <v>124.4</v>
      </c>
      <c r="EM68" s="45">
        <f>ROUND('Base(2023)'!EG68+'Base(2023)'!EG68*FatoresSGPB!$A$31,2)</f>
        <v>86.81</v>
      </c>
      <c r="EN68" s="45">
        <f>ROUND('Base(2023)'!EH68+'Base(2023)'!EH68*FatoresSGPB!$A$31,2)</f>
        <v>106.83</v>
      </c>
      <c r="EO68" s="45">
        <f>ROUND('Base(2023)'!EI68+'Base(2023)'!EI68*FatoresSGPB!$A$31,2)</f>
        <v>137.03</v>
      </c>
      <c r="EP68" s="45">
        <f>ROUND('Base(2023)'!EJ68+'Base(2023)'!EJ68*FatoresSGPB!$A$31,2)</f>
        <v>159.86000000000001</v>
      </c>
      <c r="ER68" s="43" t="str">
        <f t="shared" ref="ER68:ER131" si="57">CONCATENATE(ES68,ET68)</f>
        <v>DIAMANTE 20 a 500</v>
      </c>
      <c r="ES68" s="44" t="s">
        <v>69</v>
      </c>
      <c r="ET68" s="44" t="s">
        <v>41</v>
      </c>
      <c r="EU68" s="45">
        <f>ROUND('Base(2023)'!EO68+'Base(2023)'!EO68*FatoresSGPB!$A$31,2)</f>
        <v>13.08</v>
      </c>
      <c r="EV68" s="45">
        <f>ROUND('Base(2023)'!EP68+'Base(2023)'!EP68*FatoresSGPB!$A$31,2)</f>
        <v>13.53</v>
      </c>
      <c r="EW68" s="45">
        <f>ROUND('Base(2023)'!EQ68+'Base(2023)'!EQ68*FatoresSGPB!$A$31,2)</f>
        <v>13.63</v>
      </c>
      <c r="EX68" s="45">
        <f>ROUND('Base(2023)'!ER68+'Base(2023)'!ER68*FatoresSGPB!$A$31,2)</f>
        <v>13.89</v>
      </c>
      <c r="EY68" s="45">
        <f>ROUND('Base(2023)'!ES68+'Base(2023)'!ES68*FatoresSGPB!$A$31,2)</f>
        <v>15.56</v>
      </c>
      <c r="EZ68" s="45">
        <f>ROUND('Base(2023)'!ET68+'Base(2023)'!ET68*FatoresSGPB!$A$31,2)</f>
        <v>17.420000000000002</v>
      </c>
      <c r="FA68" s="45">
        <f>ROUND('Base(2023)'!EU68+'Base(2023)'!EU68*FatoresSGPB!$A$31,2)</f>
        <v>19.170000000000002</v>
      </c>
      <c r="FB68" s="45">
        <f>ROUND('Base(2023)'!EV68+'Base(2023)'!EV68*FatoresSGPB!$A$31,2)</f>
        <v>23.28</v>
      </c>
      <c r="FC68" s="45">
        <f>ROUND('Base(2023)'!EW68+'Base(2023)'!EW68*FatoresSGPB!$A$31,2)</f>
        <v>18.62</v>
      </c>
      <c r="FD68" s="45">
        <f>ROUND('Base(2023)'!EX68+'Base(2023)'!EX68*FatoresSGPB!$A$31,2)</f>
        <v>22.51</v>
      </c>
      <c r="FE68" s="45">
        <f>ROUND('Base(2023)'!EY68+'Base(2023)'!EY68*FatoresSGPB!$A$31,2)</f>
        <v>37.880000000000003</v>
      </c>
      <c r="FF68" s="45">
        <f>ROUND('Base(2023)'!EZ68+'Base(2023)'!EZ68*FatoresSGPB!$A$31,2)</f>
        <v>52.02</v>
      </c>
    </row>
    <row r="69" spans="8:162" x14ac:dyDescent="0.25">
      <c r="H69" s="45">
        <v>17.18</v>
      </c>
      <c r="I69" s="45">
        <v>17.54</v>
      </c>
      <c r="J69" s="45">
        <v>17.91</v>
      </c>
      <c r="K69" s="45">
        <v>18.28</v>
      </c>
      <c r="L69" s="45">
        <v>30.37</v>
      </c>
      <c r="M69" s="45">
        <v>30.67</v>
      </c>
      <c r="N69" s="45">
        <v>30.99</v>
      </c>
      <c r="O69" s="45">
        <v>31.3</v>
      </c>
      <c r="P69" s="45">
        <v>58.87</v>
      </c>
      <c r="Q69" s="45">
        <v>79.47</v>
      </c>
      <c r="R69" s="45">
        <v>111.86</v>
      </c>
      <c r="S69" s="45">
        <v>135.41</v>
      </c>
      <c r="T69" s="45">
        <v>77.180000000000007</v>
      </c>
      <c r="U69" s="45">
        <v>95.21</v>
      </c>
      <c r="V69" s="45">
        <v>122.74</v>
      </c>
      <c r="W69" s="45">
        <v>143.55000000000001</v>
      </c>
      <c r="X69" s="45">
        <v>91.88</v>
      </c>
      <c r="Y69" s="45">
        <v>113.34</v>
      </c>
      <c r="Z69" s="45">
        <v>146.12</v>
      </c>
      <c r="AA69" s="45">
        <v>170.9</v>
      </c>
      <c r="BS69" s="43" t="str">
        <f t="shared" si="52"/>
        <v>DIAMANTE 18.001 a 9.000</v>
      </c>
      <c r="BT69" s="44" t="s">
        <v>66</v>
      </c>
      <c r="BU69" s="44" t="s">
        <v>91</v>
      </c>
      <c r="BW69" s="45">
        <f>ROUND('Base(2023)'!BS69+'Base(2023)'!BS69*FatoresSGPB!$A$31,2)</f>
        <v>53.86</v>
      </c>
      <c r="BX69" s="45">
        <f>ROUND('Base(2023)'!BT69+'Base(2023)'!BT69*FatoresSGPB!$A$31,2)</f>
        <v>55.01</v>
      </c>
      <c r="BY69" s="45">
        <f>ROUND('Base(2023)'!BU69+'Base(2023)'!BU69*FatoresSGPB!$A$31,2)</f>
        <v>56.15</v>
      </c>
      <c r="BZ69" s="45">
        <f>ROUND('Base(2023)'!BV69+'Base(2023)'!BV69*FatoresSGPB!$A$31,2)</f>
        <v>57.3</v>
      </c>
      <c r="CA69" s="45">
        <f>ROUND('Base(2023)'!BW69+'Base(2023)'!BW69*FatoresSGPB!$A$31,2)</f>
        <v>61.98</v>
      </c>
      <c r="CB69" s="45">
        <f>ROUND('Base(2023)'!BX69+'Base(2023)'!BX69*FatoresSGPB!$A$31,2)</f>
        <v>62.61</v>
      </c>
      <c r="CC69" s="45">
        <f>ROUND('Base(2023)'!BY69+'Base(2023)'!BY69*FatoresSGPB!$A$31,2)</f>
        <v>63.24</v>
      </c>
      <c r="CD69" s="45">
        <f>ROUND('Base(2023)'!BZ69+'Base(2023)'!BZ69*FatoresSGPB!$A$31,2)</f>
        <v>63.89</v>
      </c>
      <c r="CE69" s="45">
        <f>ROUND('Base(2023)'!CA69+'Base(2023)'!CA69*FatoresSGPB!$A$31,2)</f>
        <v>127.97</v>
      </c>
      <c r="CF69" s="45">
        <f>ROUND('Base(2023)'!CB69+'Base(2023)'!CB69*FatoresSGPB!$A$31,2)</f>
        <v>193.96</v>
      </c>
      <c r="CG69" s="45">
        <f>ROUND('Base(2023)'!CC69+'Base(2023)'!CC69*FatoresSGPB!$A$31,2)</f>
        <v>236.28</v>
      </c>
      <c r="CH69" s="45">
        <f>ROUND('Base(2023)'!CD69+'Base(2023)'!CD69*FatoresSGPB!$A$31,2)</f>
        <v>278.61</v>
      </c>
      <c r="CI69" s="45">
        <f>ROUND('Base(2023)'!CE69+'Base(2023)'!CE69*FatoresSGPB!$A$31,2)</f>
        <v>157.13999999999999</v>
      </c>
      <c r="CJ69" s="45">
        <f>ROUND('Base(2023)'!CF69+'Base(2023)'!CF69*FatoresSGPB!$A$31,2)</f>
        <v>234.71</v>
      </c>
      <c r="CK69" s="45">
        <f>ROUND('Base(2023)'!CG69+'Base(2023)'!CG69*FatoresSGPB!$A$31,2)</f>
        <v>279.56</v>
      </c>
      <c r="CL69" s="45">
        <f>ROUND('Base(2023)'!CH69+'Base(2023)'!CH69*FatoresSGPB!$A$31,2)</f>
        <v>324.42</v>
      </c>
      <c r="CM69" s="45">
        <f>ROUND('Base(2023)'!CI69+'Base(2023)'!CI69*FatoresSGPB!$A$31,2)</f>
        <v>187.07</v>
      </c>
      <c r="CN69" s="45">
        <f>ROUND('Base(2023)'!CJ69+'Base(2023)'!CJ69*FatoresSGPB!$A$31,2)</f>
        <v>279.41000000000003</v>
      </c>
      <c r="CO69" s="45">
        <f>ROUND('Base(2023)'!CK69+'Base(2023)'!CK69*FatoresSGPB!$A$31,2)</f>
        <v>332.81</v>
      </c>
      <c r="CP69" s="45">
        <f>ROUND('Base(2023)'!CL69+'Base(2023)'!CL69*FatoresSGPB!$A$31,2)</f>
        <v>386.22</v>
      </c>
      <c r="CR69" s="43" t="str">
        <f t="shared" si="53"/>
        <v>INFINITE 61 a 5</v>
      </c>
      <c r="CS69" s="44" t="s">
        <v>104</v>
      </c>
      <c r="CT69" s="46" t="s">
        <v>51</v>
      </c>
      <c r="CU69" s="81">
        <f>ROUND('Base(2023)'!CQ69+'Base(2023)'!CQ69*FatoresSGPB!$A$31,2)</f>
        <v>40.22</v>
      </c>
      <c r="CW69" s="45">
        <f>ROUND('Base(2023)'!CR69+'Base(2023)'!CR69*FatoresSGPB!$A$31,2)</f>
        <v>41.04</v>
      </c>
      <c r="CX69" s="45">
        <f>ROUND('Base(2023)'!CS69+'Base(2023)'!CS69*FatoresSGPB!$A$31,2)</f>
        <v>41.88</v>
      </c>
      <c r="CY69" s="45">
        <f>ROUND('Base(2023)'!CT69+'Base(2023)'!CT69*FatoresSGPB!$A$31,2)</f>
        <v>42.71</v>
      </c>
      <c r="CZ69" s="45">
        <f>ROUND('Base(2023)'!CU69+'Base(2023)'!CU69*FatoresSGPB!$A$31,2)</f>
        <v>56.05</v>
      </c>
      <c r="DA69" s="45">
        <f>ROUND('Base(2023)'!CV69+'Base(2023)'!CV69*FatoresSGPB!$A$31,2)</f>
        <v>56.6</v>
      </c>
      <c r="DB69" s="45">
        <f>ROUND('Base(2023)'!CW69+'Base(2023)'!CW69*FatoresSGPB!$A$31,2)</f>
        <v>57.15</v>
      </c>
      <c r="DC69" s="45">
        <f>ROUND('Base(2023)'!CX69+'Base(2023)'!CX69*FatoresSGPB!$A$31,2)</f>
        <v>57.7</v>
      </c>
      <c r="DE69" s="43" t="str">
        <f t="shared" si="54"/>
        <v>DIAMANTE 2301 a 500</v>
      </c>
      <c r="DF69" s="44" t="s">
        <v>69</v>
      </c>
      <c r="DG69" s="46" t="s">
        <v>49</v>
      </c>
      <c r="DI69" s="45">
        <f>ROUND('Base(2023)'!DC69+'Base(2023)'!DC69*FatoresSGPB!$A$31,2)</f>
        <v>12.92</v>
      </c>
      <c r="DJ69" s="45">
        <f>ROUND('Base(2023)'!DD69+'Base(2023)'!DD69*FatoresSGPB!$A$31,2)</f>
        <v>13.19</v>
      </c>
      <c r="DK69" s="45">
        <f>ROUND('Base(2023)'!DE69+'Base(2023)'!DE69*FatoresSGPB!$A$31,2)</f>
        <v>13.46</v>
      </c>
      <c r="DM69" s="43" t="str">
        <f t="shared" si="55"/>
        <v>PLATINUMColeta no mesmo dia7790-9Unitizador</v>
      </c>
      <c r="DN69" s="43" t="s">
        <v>61</v>
      </c>
      <c r="DO69" s="70" t="s">
        <v>71</v>
      </c>
      <c r="DP69" s="22" t="s">
        <v>111</v>
      </c>
      <c r="DQ69" s="61" t="s">
        <v>112</v>
      </c>
      <c r="DR69" s="25" t="s">
        <v>113</v>
      </c>
      <c r="DX69" s="43" t="str">
        <f t="shared" si="56"/>
        <v>DIAMANTE 18.001 a 9.000</v>
      </c>
      <c r="DY69" s="44" t="s">
        <v>66</v>
      </c>
      <c r="DZ69" s="44" t="s">
        <v>91</v>
      </c>
      <c r="EA69" s="45">
        <f>ROUND('Base(2023)'!DU69+'Base(2023)'!DU69*FatoresSGPB!$A$31,2)</f>
        <v>16.61</v>
      </c>
      <c r="EB69" s="45">
        <f>ROUND('Base(2023)'!DV69+'Base(2023)'!DV69*FatoresSGPB!$A$31,2)</f>
        <v>16.97</v>
      </c>
      <c r="EC69" s="45">
        <f>ROUND('Base(2023)'!DW69+'Base(2023)'!DW69*FatoresSGPB!$A$31,2)</f>
        <v>17.329999999999998</v>
      </c>
      <c r="ED69" s="45">
        <f>ROUND('Base(2023)'!DX69+'Base(2023)'!DX69*FatoresSGPB!$A$31,2)</f>
        <v>17.670000000000002</v>
      </c>
      <c r="EE69" s="45">
        <f>ROUND('Base(2023)'!DY69+'Base(2023)'!DY69*FatoresSGPB!$A$31,2)</f>
        <v>29.94</v>
      </c>
      <c r="EF69" s="45">
        <f>ROUND('Base(2023)'!DZ69+'Base(2023)'!DZ69*FatoresSGPB!$A$31,2)</f>
        <v>30.24</v>
      </c>
      <c r="EG69" s="45">
        <f>ROUND('Base(2023)'!EA69+'Base(2023)'!EA69*FatoresSGPB!$A$31,2)</f>
        <v>30.55</v>
      </c>
      <c r="EH69" s="45">
        <f>ROUND('Base(2023)'!EB69+'Base(2023)'!EB69*FatoresSGPB!$A$31,2)</f>
        <v>30.86</v>
      </c>
      <c r="EI69" s="45">
        <f>ROUND('Base(2023)'!EC69+'Base(2023)'!EC69*FatoresSGPB!$A$31,2)</f>
        <v>58.5</v>
      </c>
      <c r="EJ69" s="45">
        <f>ROUND('Base(2023)'!ED69+'Base(2023)'!ED69*FatoresSGPB!$A$31,2)</f>
        <v>79.400000000000006</v>
      </c>
      <c r="EK69" s="45">
        <f>ROUND('Base(2023)'!EE69+'Base(2023)'!EE69*FatoresSGPB!$A$31,2)</f>
        <v>111.76</v>
      </c>
      <c r="EL69" s="45">
        <f>ROUND('Base(2023)'!EF69+'Base(2023)'!EF69*FatoresSGPB!$A$31,2)</f>
        <v>135.19</v>
      </c>
      <c r="EM69" s="45">
        <f>ROUND('Base(2023)'!EG69+'Base(2023)'!EG69*FatoresSGPB!$A$31,2)</f>
        <v>91.43</v>
      </c>
      <c r="EN69" s="45">
        <f>ROUND('Base(2023)'!EH69+'Base(2023)'!EH69*FatoresSGPB!$A$31,2)</f>
        <v>113.2</v>
      </c>
      <c r="EO69" s="45">
        <f>ROUND('Base(2023)'!EI69+'Base(2023)'!EI69*FatoresSGPB!$A$31,2)</f>
        <v>145.99</v>
      </c>
      <c r="EP69" s="45">
        <f>ROUND('Base(2023)'!EJ69+'Base(2023)'!EJ69*FatoresSGPB!$A$31,2)</f>
        <v>170.66</v>
      </c>
      <c r="ER69" s="43" t="str">
        <f t="shared" si="57"/>
        <v>DIAMANTE 2501 a 1.000</v>
      </c>
      <c r="ES69" s="44" t="s">
        <v>69</v>
      </c>
      <c r="ET69" s="44" t="s">
        <v>50</v>
      </c>
      <c r="EU69" s="45">
        <f>ROUND('Base(2023)'!EO69+'Base(2023)'!EO69*FatoresSGPB!$A$31,2)</f>
        <v>14.02</v>
      </c>
      <c r="EV69" s="45">
        <f>ROUND('Base(2023)'!EP69+'Base(2023)'!EP69*FatoresSGPB!$A$31,2)</f>
        <v>14.63</v>
      </c>
      <c r="EW69" s="45">
        <f>ROUND('Base(2023)'!EQ69+'Base(2023)'!EQ69*FatoresSGPB!$A$31,2)</f>
        <v>14.77</v>
      </c>
      <c r="EX69" s="45">
        <f>ROUND('Base(2023)'!ER69+'Base(2023)'!ER69*FatoresSGPB!$A$31,2)</f>
        <v>14.93</v>
      </c>
      <c r="EY69" s="45">
        <f>ROUND('Base(2023)'!ES69+'Base(2023)'!ES69*FatoresSGPB!$A$31,2)</f>
        <v>16.7</v>
      </c>
      <c r="EZ69" s="45">
        <f>ROUND('Base(2023)'!ET69+'Base(2023)'!ET69*FatoresSGPB!$A$31,2)</f>
        <v>18.7</v>
      </c>
      <c r="FA69" s="45">
        <f>ROUND('Base(2023)'!EU69+'Base(2023)'!EU69*FatoresSGPB!$A$31,2)</f>
        <v>20.87</v>
      </c>
      <c r="FB69" s="45">
        <f>ROUND('Base(2023)'!EV69+'Base(2023)'!EV69*FatoresSGPB!$A$31,2)</f>
        <v>25.06</v>
      </c>
      <c r="FC69" s="45">
        <f>ROUND('Base(2023)'!EW69+'Base(2023)'!EW69*FatoresSGPB!$A$31,2)</f>
        <v>19.77</v>
      </c>
      <c r="FD69" s="45">
        <f>ROUND('Base(2023)'!EX69+'Base(2023)'!EX69*FatoresSGPB!$A$31,2)</f>
        <v>23.81</v>
      </c>
      <c r="FE69" s="45">
        <f>ROUND('Base(2023)'!EY69+'Base(2023)'!EY69*FatoresSGPB!$A$31,2)</f>
        <v>39.29</v>
      </c>
      <c r="FF69" s="45">
        <f>ROUND('Base(2023)'!EZ69+'Base(2023)'!EZ69*FatoresSGPB!$A$31,2)</f>
        <v>53.68</v>
      </c>
    </row>
    <row r="70" spans="8:162" x14ac:dyDescent="0.25">
      <c r="H70" s="45">
        <v>17.57</v>
      </c>
      <c r="I70" s="45">
        <v>17.940000000000001</v>
      </c>
      <c r="J70" s="45">
        <v>18.309999999999999</v>
      </c>
      <c r="K70" s="45">
        <v>18.690000000000001</v>
      </c>
      <c r="L70" s="45">
        <v>32.409999999999997</v>
      </c>
      <c r="M70" s="45">
        <v>32.75</v>
      </c>
      <c r="N70" s="45">
        <v>33.07</v>
      </c>
      <c r="O70" s="45">
        <v>33.42</v>
      </c>
      <c r="P70" s="45">
        <v>63.61</v>
      </c>
      <c r="Q70" s="45">
        <v>85.86</v>
      </c>
      <c r="R70" s="45">
        <v>120.85</v>
      </c>
      <c r="S70" s="45">
        <v>146.30000000000001</v>
      </c>
      <c r="T70" s="45">
        <v>81.150000000000006</v>
      </c>
      <c r="U70" s="45">
        <v>100.55</v>
      </c>
      <c r="V70" s="45">
        <v>130.28</v>
      </c>
      <c r="W70" s="45">
        <v>152.69</v>
      </c>
      <c r="X70" s="45">
        <v>96.62</v>
      </c>
      <c r="Y70" s="45">
        <v>119.71</v>
      </c>
      <c r="Z70" s="45">
        <v>155.1</v>
      </c>
      <c r="AA70" s="45">
        <v>181.78</v>
      </c>
      <c r="AG70" s="45">
        <v>13.21</v>
      </c>
      <c r="AH70" s="45">
        <v>13.78</v>
      </c>
      <c r="AI70" s="45">
        <v>13.91</v>
      </c>
      <c r="AJ70" s="45">
        <v>14.06</v>
      </c>
      <c r="AK70" s="45">
        <v>15.75</v>
      </c>
      <c r="AL70" s="45">
        <v>17.64</v>
      </c>
      <c r="AM70" s="45">
        <v>19.68</v>
      </c>
      <c r="AN70" s="45">
        <v>23.62</v>
      </c>
      <c r="AO70" s="45">
        <v>16.21</v>
      </c>
      <c r="AP70" s="45">
        <v>19.61</v>
      </c>
      <c r="AQ70" s="45">
        <v>32.909999999999997</v>
      </c>
      <c r="AR70" s="45">
        <v>45.19</v>
      </c>
      <c r="AS70" s="45">
        <v>18.84</v>
      </c>
      <c r="AT70" s="45">
        <v>22.8</v>
      </c>
      <c r="AU70" s="45">
        <v>38.270000000000003</v>
      </c>
      <c r="AV70" s="45">
        <v>52.54</v>
      </c>
      <c r="BS70" s="43" t="str">
        <f t="shared" si="52"/>
        <v>DIAMANTE 19.001 a 10.000</v>
      </c>
      <c r="BT70" s="44" t="s">
        <v>66</v>
      </c>
      <c r="BU70" s="44" t="s">
        <v>95</v>
      </c>
      <c r="BW70" s="45">
        <f>ROUND('Base(2023)'!BS70+'Base(2023)'!BS70*FatoresSGPB!$A$31,2)</f>
        <v>58.17</v>
      </c>
      <c r="BX70" s="45">
        <f>ROUND('Base(2023)'!BT70+'Base(2023)'!BT70*FatoresSGPB!$A$31,2)</f>
        <v>59.41</v>
      </c>
      <c r="BY70" s="45">
        <f>ROUND('Base(2023)'!BU70+'Base(2023)'!BU70*FatoresSGPB!$A$31,2)</f>
        <v>60.65</v>
      </c>
      <c r="BZ70" s="45">
        <f>ROUND('Base(2023)'!BV70+'Base(2023)'!BV70*FatoresSGPB!$A$31,2)</f>
        <v>61.88</v>
      </c>
      <c r="CA70" s="45">
        <f>ROUND('Base(2023)'!BW70+'Base(2023)'!BW70*FatoresSGPB!$A$31,2)</f>
        <v>66.319999999999993</v>
      </c>
      <c r="CB70" s="45">
        <f>ROUND('Base(2023)'!BX70+'Base(2023)'!BX70*FatoresSGPB!$A$31,2)</f>
        <v>67.010000000000005</v>
      </c>
      <c r="CC70" s="45">
        <f>ROUND('Base(2023)'!BY70+'Base(2023)'!BY70*FatoresSGPB!$A$31,2)</f>
        <v>67.7</v>
      </c>
      <c r="CD70" s="45">
        <f>ROUND('Base(2023)'!BZ70+'Base(2023)'!BZ70*FatoresSGPB!$A$31,2)</f>
        <v>68.38</v>
      </c>
      <c r="CE70" s="45">
        <f>ROUND('Base(2023)'!CA70+'Base(2023)'!CA70*FatoresSGPB!$A$31,2)</f>
        <v>138.35</v>
      </c>
      <c r="CF70" s="45">
        <f>ROUND('Base(2023)'!CB70+'Base(2023)'!CB70*FatoresSGPB!$A$31,2)</f>
        <v>211.32</v>
      </c>
      <c r="CG70" s="45">
        <f>ROUND('Base(2023)'!CC70+'Base(2023)'!CC70*FatoresSGPB!$A$31,2)</f>
        <v>256.39</v>
      </c>
      <c r="CH70" s="45">
        <f>ROUND('Base(2023)'!CD70+'Base(2023)'!CD70*FatoresSGPB!$A$31,2)</f>
        <v>301.47000000000003</v>
      </c>
      <c r="CI70" s="45">
        <f>ROUND('Base(2023)'!CE70+'Base(2023)'!CE70*FatoresSGPB!$A$31,2)</f>
        <v>171.14</v>
      </c>
      <c r="CJ70" s="45">
        <f>ROUND('Base(2023)'!CF70+'Base(2023)'!CF70*FatoresSGPB!$A$31,2)</f>
        <v>257.33999999999997</v>
      </c>
      <c r="CK70" s="45">
        <f>ROUND('Base(2023)'!CG70+'Base(2023)'!CG70*FatoresSGPB!$A$31,2)</f>
        <v>305.67</v>
      </c>
      <c r="CL70" s="45">
        <f>ROUND('Base(2023)'!CH70+'Base(2023)'!CH70*FatoresSGPB!$A$31,2)</f>
        <v>354.02</v>
      </c>
      <c r="CM70" s="45">
        <f>ROUND('Base(2023)'!CI70+'Base(2023)'!CI70*FatoresSGPB!$A$31,2)</f>
        <v>203.74</v>
      </c>
      <c r="CN70" s="45">
        <f>ROUND('Base(2023)'!CJ70+'Base(2023)'!CJ70*FatoresSGPB!$A$31,2)</f>
        <v>306.35000000000002</v>
      </c>
      <c r="CO70" s="45">
        <f>ROUND('Base(2023)'!CK70+'Base(2023)'!CK70*FatoresSGPB!$A$31,2)</f>
        <v>363.9</v>
      </c>
      <c r="CP70" s="45">
        <f>ROUND('Base(2023)'!CL70+'Base(2023)'!CL70*FatoresSGPB!$A$31,2)</f>
        <v>421.45</v>
      </c>
      <c r="CR70" s="43" t="str">
        <f t="shared" si="53"/>
        <v>INFINITE 65 a 10</v>
      </c>
      <c r="CS70" s="44" t="s">
        <v>104</v>
      </c>
      <c r="CT70" s="46" t="s">
        <v>56</v>
      </c>
      <c r="CU70" s="81">
        <f>ROUND('Base(2023)'!CQ70+'Base(2023)'!CQ70*FatoresSGPB!$A$31,2)</f>
        <v>59.63</v>
      </c>
      <c r="CW70" s="45">
        <f>ROUND('Base(2023)'!CR70+'Base(2023)'!CR70*FatoresSGPB!$A$31,2)</f>
        <v>60.92</v>
      </c>
      <c r="CX70" s="45">
        <f>ROUND('Base(2023)'!CS70+'Base(2023)'!CS70*FatoresSGPB!$A$31,2)</f>
        <v>62.21</v>
      </c>
      <c r="CY70" s="45">
        <f>ROUND('Base(2023)'!CT70+'Base(2023)'!CT70*FatoresSGPB!$A$31,2)</f>
        <v>63.41</v>
      </c>
      <c r="CZ70" s="45">
        <f>ROUND('Base(2023)'!CU70+'Base(2023)'!CU70*FatoresSGPB!$A$31,2)</f>
        <v>76.2</v>
      </c>
      <c r="DA70" s="45">
        <f>ROUND('Base(2023)'!CV70+'Base(2023)'!CV70*FatoresSGPB!$A$31,2)</f>
        <v>76.930000000000007</v>
      </c>
      <c r="DB70" s="45">
        <f>ROUND('Base(2023)'!CW70+'Base(2023)'!CW70*FatoresSGPB!$A$31,2)</f>
        <v>77.760000000000005</v>
      </c>
      <c r="DC70" s="45">
        <f>ROUND('Base(2023)'!CX70+'Base(2023)'!CX70*FatoresSGPB!$A$31,2)</f>
        <v>78.5</v>
      </c>
      <c r="DE70" s="43" t="str">
        <f t="shared" si="54"/>
        <v>DIAMANTE 2501 a 1.000</v>
      </c>
      <c r="DF70" s="44" t="s">
        <v>69</v>
      </c>
      <c r="DG70" s="46" t="s">
        <v>50</v>
      </c>
      <c r="DI70" s="45">
        <f>ROUND('Base(2023)'!DC70+'Base(2023)'!DC70*FatoresSGPB!$A$31,2)</f>
        <v>13.82</v>
      </c>
      <c r="DJ70" s="45">
        <f>ROUND('Base(2023)'!DD70+'Base(2023)'!DD70*FatoresSGPB!$A$31,2)</f>
        <v>14.1</v>
      </c>
      <c r="DK70" s="45">
        <f>ROUND('Base(2023)'!DE70+'Base(2023)'!DE70*FatoresSGPB!$A$31,2)</f>
        <v>14.41</v>
      </c>
      <c r="DM70" s="43" t="str">
        <f t="shared" si="55"/>
        <v>ServiçoCódigoQtde de objetos</v>
      </c>
      <c r="DO70" s="28" t="s">
        <v>34</v>
      </c>
      <c r="DP70" s="28" t="s">
        <v>35</v>
      </c>
      <c r="DQ70" s="29" t="s">
        <v>36</v>
      </c>
      <c r="DR70" s="30" t="s">
        <v>37</v>
      </c>
      <c r="DX70" s="43" t="str">
        <f t="shared" si="56"/>
        <v>DIAMANTE 19.001 a 10.000</v>
      </c>
      <c r="DY70" s="44" t="s">
        <v>66</v>
      </c>
      <c r="DZ70" s="44" t="s">
        <v>95</v>
      </c>
      <c r="EA70" s="45">
        <f>ROUND('Base(2023)'!DU70+'Base(2023)'!DU70*FatoresSGPB!$A$31,2)</f>
        <v>16.920000000000002</v>
      </c>
      <c r="EB70" s="45">
        <f>ROUND('Base(2023)'!DV70+'Base(2023)'!DV70*FatoresSGPB!$A$31,2)</f>
        <v>17.28</v>
      </c>
      <c r="EC70" s="45">
        <f>ROUND('Base(2023)'!DW70+'Base(2023)'!DW70*FatoresSGPB!$A$31,2)</f>
        <v>17.63</v>
      </c>
      <c r="ED70" s="45">
        <f>ROUND('Base(2023)'!DX70+'Base(2023)'!DX70*FatoresSGPB!$A$31,2)</f>
        <v>17.989999999999998</v>
      </c>
      <c r="EE70" s="45">
        <f>ROUND('Base(2023)'!DY70+'Base(2023)'!DY70*FatoresSGPB!$A$31,2)</f>
        <v>31.9</v>
      </c>
      <c r="EF70" s="45">
        <f>ROUND('Base(2023)'!DZ70+'Base(2023)'!DZ70*FatoresSGPB!$A$31,2)</f>
        <v>32.22</v>
      </c>
      <c r="EG70" s="45">
        <f>ROUND('Base(2023)'!EA70+'Base(2023)'!EA70*FatoresSGPB!$A$31,2)</f>
        <v>32.549999999999997</v>
      </c>
      <c r="EH70" s="45">
        <f>ROUND('Base(2023)'!EB70+'Base(2023)'!EB70*FatoresSGPB!$A$31,2)</f>
        <v>32.880000000000003</v>
      </c>
      <c r="EI70" s="45">
        <f>ROUND('Base(2023)'!EC70+'Base(2023)'!EC70*FatoresSGPB!$A$31,2)</f>
        <v>63.16</v>
      </c>
      <c r="EJ70" s="45">
        <f>ROUND('Base(2023)'!ED70+'Base(2023)'!ED70*FatoresSGPB!$A$31,2)</f>
        <v>85.78</v>
      </c>
      <c r="EK70" s="45">
        <f>ROUND('Base(2023)'!EE70+'Base(2023)'!EE70*FatoresSGPB!$A$31,2)</f>
        <v>120.72</v>
      </c>
      <c r="EL70" s="45">
        <f>ROUND('Base(2023)'!EF70+'Base(2023)'!EF70*FatoresSGPB!$A$31,2)</f>
        <v>146.04</v>
      </c>
      <c r="EM70" s="45">
        <f>ROUND('Base(2023)'!EG70+'Base(2023)'!EG70*FatoresSGPB!$A$31,2)</f>
        <v>96.09</v>
      </c>
      <c r="EN70" s="45">
        <f>ROUND('Base(2023)'!EH70+'Base(2023)'!EH70*FatoresSGPB!$A$31,2)</f>
        <v>119.54</v>
      </c>
      <c r="EO70" s="45">
        <f>ROUND('Base(2023)'!EI70+'Base(2023)'!EI70*FatoresSGPB!$A$31,2)</f>
        <v>154.93</v>
      </c>
      <c r="EP70" s="45">
        <f>ROUND('Base(2023)'!EJ70+'Base(2023)'!EJ70*FatoresSGPB!$A$31,2)</f>
        <v>181.49</v>
      </c>
      <c r="ER70" s="43" t="str">
        <f t="shared" si="57"/>
        <v>DIAMANTE 21.001 a 2.000</v>
      </c>
      <c r="ES70" s="44" t="s">
        <v>69</v>
      </c>
      <c r="ET70" s="44" t="s">
        <v>55</v>
      </c>
      <c r="EU70" s="45">
        <f>ROUND('Base(2023)'!EO70+'Base(2023)'!EO70*FatoresSGPB!$A$31,2)</f>
        <v>14.77</v>
      </c>
      <c r="EV70" s="45">
        <f>ROUND('Base(2023)'!EP70+'Base(2023)'!EP70*FatoresSGPB!$A$31,2)</f>
        <v>15.55</v>
      </c>
      <c r="EW70" s="45">
        <f>ROUND('Base(2023)'!EQ70+'Base(2023)'!EQ70*FatoresSGPB!$A$31,2)</f>
        <v>15.75</v>
      </c>
      <c r="EX70" s="45">
        <f>ROUND('Base(2023)'!ER70+'Base(2023)'!ER70*FatoresSGPB!$A$31,2)</f>
        <v>15.77</v>
      </c>
      <c r="EY70" s="45">
        <f>ROUND('Base(2023)'!ES70+'Base(2023)'!ES70*FatoresSGPB!$A$31,2)</f>
        <v>18.38</v>
      </c>
      <c r="EZ70" s="45">
        <f>ROUND('Base(2023)'!ET70+'Base(2023)'!ET70*FatoresSGPB!$A$31,2)</f>
        <v>20.6</v>
      </c>
      <c r="FA70" s="45">
        <f>ROUND('Base(2023)'!EU70+'Base(2023)'!EU70*FatoresSGPB!$A$31,2)</f>
        <v>23.35</v>
      </c>
      <c r="FB70" s="45">
        <f>ROUND('Base(2023)'!EV70+'Base(2023)'!EV70*FatoresSGPB!$A$31,2)</f>
        <v>27.67</v>
      </c>
      <c r="FC70" s="45">
        <f>ROUND('Base(2023)'!EW70+'Base(2023)'!EW70*FatoresSGPB!$A$31,2)</f>
        <v>23.51</v>
      </c>
      <c r="FD70" s="45">
        <f>ROUND('Base(2023)'!EX70+'Base(2023)'!EX70*FatoresSGPB!$A$31,2)</f>
        <v>27.78</v>
      </c>
      <c r="FE70" s="45">
        <f>ROUND('Base(2023)'!EY70+'Base(2023)'!EY70*FatoresSGPB!$A$31,2)</f>
        <v>43.39</v>
      </c>
      <c r="FF70" s="45">
        <f>ROUND('Base(2023)'!EZ70+'Base(2023)'!EZ70*FatoresSGPB!$A$31,2)</f>
        <v>58.21</v>
      </c>
    </row>
    <row r="71" spans="8:162" x14ac:dyDescent="0.25">
      <c r="H71" s="45">
        <v>2.19</v>
      </c>
      <c r="I71" s="45">
        <v>2.23</v>
      </c>
      <c r="J71" s="45">
        <v>2.27</v>
      </c>
      <c r="K71" s="45">
        <v>2.31</v>
      </c>
      <c r="L71" s="45">
        <v>4.0199999999999996</v>
      </c>
      <c r="M71" s="45">
        <v>4.0599999999999996</v>
      </c>
      <c r="N71" s="45">
        <v>4.0999999999999996</v>
      </c>
      <c r="O71" s="45">
        <v>4.1399999999999997</v>
      </c>
      <c r="P71" s="45">
        <v>7.89</v>
      </c>
      <c r="Q71" s="45">
        <v>10.65</v>
      </c>
      <c r="R71" s="45">
        <v>14.98</v>
      </c>
      <c r="S71" s="45">
        <v>18.149999999999999</v>
      </c>
      <c r="T71" s="45">
        <v>10.06</v>
      </c>
      <c r="U71" s="45">
        <v>12.46</v>
      </c>
      <c r="V71" s="45">
        <v>16.16</v>
      </c>
      <c r="W71" s="45">
        <v>18.93</v>
      </c>
      <c r="X71" s="45">
        <v>11.98</v>
      </c>
      <c r="Y71" s="45">
        <v>14.84</v>
      </c>
      <c r="Z71" s="45">
        <v>19.239999999999998</v>
      </c>
      <c r="AA71" s="45">
        <v>22.54</v>
      </c>
      <c r="AG71" s="45">
        <v>14.17</v>
      </c>
      <c r="AH71" s="45">
        <v>14.77</v>
      </c>
      <c r="AI71" s="45">
        <v>14.92</v>
      </c>
      <c r="AJ71" s="45">
        <v>15.08</v>
      </c>
      <c r="AK71" s="45">
        <v>16.86</v>
      </c>
      <c r="AL71" s="45">
        <v>18.88</v>
      </c>
      <c r="AM71" s="45">
        <v>21.08</v>
      </c>
      <c r="AN71" s="45">
        <v>25.31</v>
      </c>
      <c r="AO71" s="45">
        <v>17.18</v>
      </c>
      <c r="AP71" s="45">
        <v>20.68</v>
      </c>
      <c r="AQ71" s="45">
        <v>34.130000000000003</v>
      </c>
      <c r="AR71" s="45">
        <v>46.63</v>
      </c>
      <c r="AS71" s="45">
        <v>19.97</v>
      </c>
      <c r="AT71" s="45">
        <v>24.05</v>
      </c>
      <c r="AU71" s="45">
        <v>39.68</v>
      </c>
      <c r="AV71" s="45">
        <v>54.23</v>
      </c>
      <c r="BS71" s="43" t="str">
        <f t="shared" si="52"/>
        <v>DIAMANTE 1Kg Adicional</v>
      </c>
      <c r="BT71" s="44" t="s">
        <v>66</v>
      </c>
      <c r="BU71" s="44" t="s">
        <v>63</v>
      </c>
      <c r="BW71" s="45">
        <f>ROUND('Base(2023)'!BS71+'Base(2023)'!BS71*FatoresSGPB!$A$31,2)</f>
        <v>5.91</v>
      </c>
      <c r="BX71" s="45">
        <f>ROUND('Base(2023)'!BT71+'Base(2023)'!BT71*FatoresSGPB!$A$31,2)</f>
        <v>6.04</v>
      </c>
      <c r="BY71" s="45">
        <f>ROUND('Base(2023)'!BU71+'Base(2023)'!BU71*FatoresSGPB!$A$31,2)</f>
        <v>6.16</v>
      </c>
      <c r="BZ71" s="45">
        <f>ROUND('Base(2023)'!BV71+'Base(2023)'!BV71*FatoresSGPB!$A$31,2)</f>
        <v>6.29</v>
      </c>
      <c r="CA71" s="45">
        <f>ROUND('Base(2023)'!BW71+'Base(2023)'!BW71*FatoresSGPB!$A$31,2)</f>
        <v>6.69</v>
      </c>
      <c r="CB71" s="45">
        <f>ROUND('Base(2023)'!BX71+'Base(2023)'!BX71*FatoresSGPB!$A$31,2)</f>
        <v>6.75</v>
      </c>
      <c r="CC71" s="45">
        <f>ROUND('Base(2023)'!BY71+'Base(2023)'!BY71*FatoresSGPB!$A$31,2)</f>
        <v>6.82</v>
      </c>
      <c r="CD71" s="45">
        <f>ROUND('Base(2023)'!BZ71+'Base(2023)'!BZ71*FatoresSGPB!$A$31,2)</f>
        <v>6.88</v>
      </c>
      <c r="CE71" s="45">
        <f>ROUND('Base(2023)'!CA71+'Base(2023)'!CA71*FatoresSGPB!$A$31,2)</f>
        <v>13.67</v>
      </c>
      <c r="CF71" s="45">
        <f>ROUND('Base(2023)'!CB71+'Base(2023)'!CB71*FatoresSGPB!$A$31,2)</f>
        <v>20.97</v>
      </c>
      <c r="CG71" s="45">
        <f>ROUND('Base(2023)'!CC71+'Base(2023)'!CC71*FatoresSGPB!$A$31,2)</f>
        <v>25.4</v>
      </c>
      <c r="CH71" s="45">
        <f>ROUND('Base(2023)'!CD71+'Base(2023)'!CD71*FatoresSGPB!$A$31,2)</f>
        <v>29.85</v>
      </c>
      <c r="CI71" s="45">
        <f>ROUND('Base(2023)'!CE71+'Base(2023)'!CE71*FatoresSGPB!$A$31,2)</f>
        <v>17.11</v>
      </c>
      <c r="CJ71" s="45">
        <f>ROUND('Base(2023)'!CF71+'Base(2023)'!CF71*FatoresSGPB!$A$31,2)</f>
        <v>25.66</v>
      </c>
      <c r="CK71" s="45">
        <f>ROUND('Base(2023)'!CG71+'Base(2023)'!CG71*FatoresSGPB!$A$31,2)</f>
        <v>30.35</v>
      </c>
      <c r="CL71" s="45">
        <f>ROUND('Base(2023)'!CH71+'Base(2023)'!CH71*FatoresSGPB!$A$31,2)</f>
        <v>35.06</v>
      </c>
      <c r="CM71" s="45">
        <f>ROUND('Base(2023)'!CI71+'Base(2023)'!CI71*FatoresSGPB!$A$31,2)</f>
        <v>20.37</v>
      </c>
      <c r="CN71" s="45">
        <f>ROUND('Base(2023)'!CJ71+'Base(2023)'!CJ71*FatoresSGPB!$A$31,2)</f>
        <v>30.55</v>
      </c>
      <c r="CO71" s="45">
        <f>ROUND('Base(2023)'!CK71+'Base(2023)'!CK71*FatoresSGPB!$A$31,2)</f>
        <v>36.14</v>
      </c>
      <c r="CP71" s="45">
        <f>ROUND('Base(2023)'!CL71+'Base(2023)'!CL71*FatoresSGPB!$A$31,2)</f>
        <v>41.72</v>
      </c>
      <c r="CR71" s="43" t="str">
        <f t="shared" si="53"/>
        <v>INFINITE 6Kg Adicional</v>
      </c>
      <c r="CS71" s="44" t="s">
        <v>104</v>
      </c>
      <c r="CT71" s="46" t="s">
        <v>63</v>
      </c>
      <c r="CU71" s="81">
        <f>ROUND('Base(2023)'!CQ71+'Base(2023)'!CQ71*FatoresSGPB!$A$31,2)</f>
        <v>5.8</v>
      </c>
      <c r="CW71" s="45">
        <f>ROUND('Base(2023)'!CR71+'Base(2023)'!CR71*FatoresSGPB!$A$31,2)</f>
        <v>5.98</v>
      </c>
      <c r="CX71" s="45">
        <f>ROUND('Base(2023)'!CS71+'Base(2023)'!CS71*FatoresSGPB!$A$31,2)</f>
        <v>6.07</v>
      </c>
      <c r="CY71" s="45">
        <f>ROUND('Base(2023)'!CT71+'Base(2023)'!CT71*FatoresSGPB!$A$31,2)</f>
        <v>6.16</v>
      </c>
      <c r="CZ71" s="45">
        <f>ROUND('Base(2023)'!CU71+'Base(2023)'!CU71*FatoresSGPB!$A$31,2)</f>
        <v>7.73</v>
      </c>
      <c r="DA71" s="45">
        <f>ROUND('Base(2023)'!CV71+'Base(2023)'!CV71*FatoresSGPB!$A$31,2)</f>
        <v>7.83</v>
      </c>
      <c r="DB71" s="45">
        <f>ROUND('Base(2023)'!CW71+'Base(2023)'!CW71*FatoresSGPB!$A$31,2)</f>
        <v>7.91</v>
      </c>
      <c r="DC71" s="45">
        <f>ROUND('Base(2023)'!CX71+'Base(2023)'!CX71*FatoresSGPB!$A$31,2)</f>
        <v>7.91</v>
      </c>
      <c r="DE71" s="43" t="str">
        <f t="shared" si="54"/>
        <v>DIAMANTE 21.001 a 2.000</v>
      </c>
      <c r="DF71" s="44" t="s">
        <v>69</v>
      </c>
      <c r="DG71" s="46" t="s">
        <v>55</v>
      </c>
      <c r="DI71" s="45">
        <f>ROUND('Base(2023)'!DC71+'Base(2023)'!DC71*FatoresSGPB!$A$31,2)</f>
        <v>16.100000000000001</v>
      </c>
      <c r="DJ71" s="45">
        <f>ROUND('Base(2023)'!DD71+'Base(2023)'!DD71*FatoresSGPB!$A$31,2)</f>
        <v>16.43</v>
      </c>
      <c r="DK71" s="45">
        <f>ROUND('Base(2023)'!DE71+'Base(2023)'!DE71*FatoresSGPB!$A$31,2)</f>
        <v>16.78</v>
      </c>
      <c r="DM71" s="43" t="str">
        <f t="shared" si="55"/>
        <v>DIAMANTE 1Coleta Agendada7789-50 a 10</v>
      </c>
      <c r="DN71" s="43" t="s">
        <v>66</v>
      </c>
      <c r="DO71" s="70" t="s">
        <v>43</v>
      </c>
      <c r="DP71" s="68" t="s">
        <v>44</v>
      </c>
      <c r="DQ71" s="59" t="s">
        <v>45</v>
      </c>
      <c r="DR71" s="22">
        <v>12.69</v>
      </c>
      <c r="DX71" s="43" t="str">
        <f t="shared" si="56"/>
        <v>DIAMANTE 1Kg Adicional</v>
      </c>
      <c r="DY71" s="44" t="s">
        <v>66</v>
      </c>
      <c r="DZ71" s="44" t="s">
        <v>63</v>
      </c>
      <c r="EA71" s="45">
        <f>ROUND('Base(2023)'!DU71+'Base(2023)'!DU71*FatoresSGPB!$A$31,2)</f>
        <v>2.19</v>
      </c>
      <c r="EB71" s="45">
        <f>ROUND('Base(2023)'!DV71+'Base(2023)'!DV71*FatoresSGPB!$A$31,2)</f>
        <v>2.23</v>
      </c>
      <c r="EC71" s="45">
        <f>ROUND('Base(2023)'!DW71+'Base(2023)'!DW71*FatoresSGPB!$A$31,2)</f>
        <v>2.27</v>
      </c>
      <c r="ED71" s="45">
        <f>ROUND('Base(2023)'!DX71+'Base(2023)'!DX71*FatoresSGPB!$A$31,2)</f>
        <v>2.31</v>
      </c>
      <c r="EE71" s="45">
        <f>ROUND('Base(2023)'!DY71+'Base(2023)'!DY71*FatoresSGPB!$A$31,2)</f>
        <v>4.0199999999999996</v>
      </c>
      <c r="EF71" s="45">
        <f>ROUND('Base(2023)'!DZ71+'Base(2023)'!DZ71*FatoresSGPB!$A$31,2)</f>
        <v>4.0599999999999996</v>
      </c>
      <c r="EG71" s="45">
        <f>ROUND('Base(2023)'!EA71+'Base(2023)'!EA71*FatoresSGPB!$A$31,2)</f>
        <v>4.0999999999999996</v>
      </c>
      <c r="EH71" s="45">
        <f>ROUND('Base(2023)'!EB71+'Base(2023)'!EB71*FatoresSGPB!$A$31,2)</f>
        <v>4.1399999999999997</v>
      </c>
      <c r="EI71" s="45">
        <f>ROUND('Base(2023)'!EC71+'Base(2023)'!EC71*FatoresSGPB!$A$31,2)</f>
        <v>7.89</v>
      </c>
      <c r="EJ71" s="45">
        <f>ROUND('Base(2023)'!ED71+'Base(2023)'!ED71*FatoresSGPB!$A$31,2)</f>
        <v>10.65</v>
      </c>
      <c r="EK71" s="45">
        <f>ROUND('Base(2023)'!EE71+'Base(2023)'!EE71*FatoresSGPB!$A$31,2)</f>
        <v>14.98</v>
      </c>
      <c r="EL71" s="45">
        <f>ROUND('Base(2023)'!EF71+'Base(2023)'!EF71*FatoresSGPB!$A$31,2)</f>
        <v>18.149999999999999</v>
      </c>
      <c r="EM71" s="45">
        <f>ROUND('Base(2023)'!EG71+'Base(2023)'!EG71*FatoresSGPB!$A$31,2)</f>
        <v>11.98</v>
      </c>
      <c r="EN71" s="45">
        <f>ROUND('Base(2023)'!EH71+'Base(2023)'!EH71*FatoresSGPB!$A$31,2)</f>
        <v>14.84</v>
      </c>
      <c r="EO71" s="45">
        <f>ROUND('Base(2023)'!EI71+'Base(2023)'!EI71*FatoresSGPB!$A$31,2)</f>
        <v>19.239999999999998</v>
      </c>
      <c r="EP71" s="45">
        <f>ROUND('Base(2023)'!EJ71+'Base(2023)'!EJ71*FatoresSGPB!$A$31,2)</f>
        <v>22.54</v>
      </c>
      <c r="ER71" s="43" t="str">
        <f t="shared" si="57"/>
        <v>DIAMANTE 22.001 a 3.000</v>
      </c>
      <c r="ES71" s="44" t="s">
        <v>69</v>
      </c>
      <c r="ET71" s="44" t="s">
        <v>62</v>
      </c>
      <c r="EU71" s="45">
        <f>ROUND('Base(2023)'!EO71+'Base(2023)'!EO71*FatoresSGPB!$A$31,2)</f>
        <v>17.66</v>
      </c>
      <c r="EV71" s="45">
        <f>ROUND('Base(2023)'!EP71+'Base(2023)'!EP71*FatoresSGPB!$A$31,2)</f>
        <v>18.760000000000002</v>
      </c>
      <c r="EW71" s="45">
        <f>ROUND('Base(2023)'!EQ71+'Base(2023)'!EQ71*FatoresSGPB!$A$31,2)</f>
        <v>19.03</v>
      </c>
      <c r="EX71" s="45">
        <f>ROUND('Base(2023)'!ER71+'Base(2023)'!ER71*FatoresSGPB!$A$31,2)</f>
        <v>18.88</v>
      </c>
      <c r="EY71" s="45">
        <f>ROUND('Base(2023)'!ES71+'Base(2023)'!ES71*FatoresSGPB!$A$31,2)</f>
        <v>22.02</v>
      </c>
      <c r="EZ71" s="45">
        <f>ROUND('Base(2023)'!ET71+'Base(2023)'!ET71*FatoresSGPB!$A$31,2)</f>
        <v>24.7</v>
      </c>
      <c r="FA71" s="45">
        <f>ROUND('Base(2023)'!EU71+'Base(2023)'!EU71*FatoresSGPB!$A$31,2)</f>
        <v>28.45</v>
      </c>
      <c r="FB71" s="45">
        <f>ROUND('Base(2023)'!EV71+'Base(2023)'!EV71*FatoresSGPB!$A$31,2)</f>
        <v>33.28</v>
      </c>
      <c r="FC71" s="45">
        <f>ROUND('Base(2023)'!EW71+'Base(2023)'!EW71*FatoresSGPB!$A$31,2)</f>
        <v>27.16</v>
      </c>
      <c r="FD71" s="45">
        <f>ROUND('Base(2023)'!EX71+'Base(2023)'!EX71*FatoresSGPB!$A$31,2)</f>
        <v>31.88</v>
      </c>
      <c r="FE71" s="45">
        <f>ROUND('Base(2023)'!EY71+'Base(2023)'!EY71*FatoresSGPB!$A$31,2)</f>
        <v>47.87</v>
      </c>
      <c r="FF71" s="45">
        <f>ROUND('Base(2023)'!EZ71+'Base(2023)'!EZ71*FatoresSGPB!$A$31,2)</f>
        <v>63.59</v>
      </c>
    </row>
    <row r="72" spans="8:162" x14ac:dyDescent="0.25">
      <c r="AG72" s="45">
        <v>14.92</v>
      </c>
      <c r="AH72" s="45">
        <v>15.56</v>
      </c>
      <c r="AI72" s="45">
        <v>15.71</v>
      </c>
      <c r="AJ72" s="45">
        <v>15.88</v>
      </c>
      <c r="AK72" s="45">
        <v>18.53</v>
      </c>
      <c r="AL72" s="45">
        <v>20.75</v>
      </c>
      <c r="AM72" s="45">
        <v>23.16</v>
      </c>
      <c r="AN72" s="45">
        <v>27.8</v>
      </c>
      <c r="AO72" s="45">
        <v>20.38</v>
      </c>
      <c r="AP72" s="45">
        <v>24.07</v>
      </c>
      <c r="AQ72" s="45">
        <v>37.69</v>
      </c>
      <c r="AR72" s="45">
        <v>50.56</v>
      </c>
      <c r="AS72" s="45">
        <v>23.7</v>
      </c>
      <c r="AT72" s="45">
        <v>27.99</v>
      </c>
      <c r="AU72" s="45">
        <v>43.83</v>
      </c>
      <c r="AV72" s="45">
        <v>58.8</v>
      </c>
      <c r="CR72" s="43" t="str">
        <f t="shared" si="53"/>
        <v>Peso (Kg)</v>
      </c>
      <c r="CT72" s="46" t="s">
        <v>33</v>
      </c>
      <c r="CU72" s="81" t="e">
        <f>ROUND('Base(2023)'!CQ72+'Base(2023)'!CQ72*FatoresSGPB!$A$31,2)</f>
        <v>#VALUE!</v>
      </c>
      <c r="CW72" s="45" t="e">
        <f>ROUND('Base(2023)'!CR72+'Base(2023)'!CR72*FatoresSGPB!$A$31,2)</f>
        <v>#VALUE!</v>
      </c>
      <c r="CX72" s="45" t="e">
        <f>ROUND('Base(2023)'!CS72+'Base(2023)'!CS72*FatoresSGPB!$A$31,2)</f>
        <v>#VALUE!</v>
      </c>
      <c r="CY72" s="45" t="e">
        <f>ROUND('Base(2023)'!CT72+'Base(2023)'!CT72*FatoresSGPB!$A$31,2)</f>
        <v>#VALUE!</v>
      </c>
      <c r="CZ72" s="45" t="e">
        <f>ROUND('Base(2023)'!CU72+'Base(2023)'!CU72*FatoresSGPB!$A$31,2)</f>
        <v>#VALUE!</v>
      </c>
      <c r="DA72" s="45" t="e">
        <f>ROUND('Base(2023)'!CV72+'Base(2023)'!CV72*FatoresSGPB!$A$31,2)</f>
        <v>#VALUE!</v>
      </c>
      <c r="DB72" s="45" t="e">
        <f>ROUND('Base(2023)'!CW72+'Base(2023)'!CW72*FatoresSGPB!$A$31,2)</f>
        <v>#VALUE!</v>
      </c>
      <c r="DC72" s="45" t="e">
        <f>ROUND('Base(2023)'!CX72+'Base(2023)'!CX72*FatoresSGPB!$A$31,2)</f>
        <v>#VALUE!</v>
      </c>
      <c r="DE72" s="43" t="str">
        <f t="shared" si="54"/>
        <v>DIAMANTE 22.001 a 3.000</v>
      </c>
      <c r="DF72" s="44" t="s">
        <v>69</v>
      </c>
      <c r="DG72" s="46" t="s">
        <v>62</v>
      </c>
      <c r="DI72" s="45">
        <f>ROUND('Base(2023)'!DC72+'Base(2023)'!DC72*FatoresSGPB!$A$31,2)</f>
        <v>17.89</v>
      </c>
      <c r="DJ72" s="45">
        <f>ROUND('Base(2023)'!DD72+'Base(2023)'!DD72*FatoresSGPB!$A$31,2)</f>
        <v>18.260000000000002</v>
      </c>
      <c r="DK72" s="45">
        <f>ROUND('Base(2023)'!DE72+'Base(2023)'!DE72*FatoresSGPB!$A$31,2)</f>
        <v>18.64</v>
      </c>
      <c r="DM72" s="43" t="str">
        <f t="shared" si="55"/>
        <v>DIAMANTE 1Coleta Agendada7789-5Mais de 10</v>
      </c>
      <c r="DN72" s="43" t="s">
        <v>66</v>
      </c>
      <c r="DO72" s="70" t="s">
        <v>43</v>
      </c>
      <c r="DP72" s="68" t="s">
        <v>44</v>
      </c>
      <c r="DQ72" s="61" t="s">
        <v>52</v>
      </c>
      <c r="DR72" s="22">
        <v>0</v>
      </c>
      <c r="DX72" s="43" t="str">
        <f t="shared" si="56"/>
        <v>Peso (g)</v>
      </c>
      <c r="DY72" s="44"/>
      <c r="DZ72" s="44" t="s">
        <v>32</v>
      </c>
      <c r="EA72" s="45" t="e">
        <f>ROUND('Base(2023)'!DU72+'Base(2023)'!DU72*FatoresSGPB!$A$31,2)</f>
        <v>#VALUE!</v>
      </c>
      <c r="EB72" s="45" t="e">
        <f>ROUND('Base(2023)'!DV72+'Base(2023)'!DV72*FatoresSGPB!$A$31,2)</f>
        <v>#VALUE!</v>
      </c>
      <c r="EC72" s="45" t="e">
        <f>ROUND('Base(2023)'!DW72+'Base(2023)'!DW72*FatoresSGPB!$A$31,2)</f>
        <v>#VALUE!</v>
      </c>
      <c r="ED72" s="45" t="e">
        <f>ROUND('Base(2023)'!DX72+'Base(2023)'!DX72*FatoresSGPB!$A$31,2)</f>
        <v>#VALUE!</v>
      </c>
      <c r="EE72" s="45" t="e">
        <f>ROUND('Base(2023)'!DY72+'Base(2023)'!DY72*FatoresSGPB!$A$31,2)</f>
        <v>#VALUE!</v>
      </c>
      <c r="EF72" s="45" t="e">
        <f>ROUND('Base(2023)'!DZ72+'Base(2023)'!DZ72*FatoresSGPB!$A$31,2)</f>
        <v>#VALUE!</v>
      </c>
      <c r="EG72" s="45" t="e">
        <f>ROUND('Base(2023)'!EA72+'Base(2023)'!EA72*FatoresSGPB!$A$31,2)</f>
        <v>#VALUE!</v>
      </c>
      <c r="EH72" s="45" t="e">
        <f>ROUND('Base(2023)'!EB72+'Base(2023)'!EB72*FatoresSGPB!$A$31,2)</f>
        <v>#VALUE!</v>
      </c>
      <c r="EI72" s="45" t="e">
        <f>ROUND('Base(2023)'!EC72+'Base(2023)'!EC72*FatoresSGPB!$A$31,2)</f>
        <v>#VALUE!</v>
      </c>
      <c r="EJ72" s="45" t="e">
        <f>ROUND('Base(2023)'!ED72+'Base(2023)'!ED72*FatoresSGPB!$A$31,2)</f>
        <v>#VALUE!</v>
      </c>
      <c r="EK72" s="45" t="e">
        <f>ROUND('Base(2023)'!EE72+'Base(2023)'!EE72*FatoresSGPB!$A$31,2)</f>
        <v>#VALUE!</v>
      </c>
      <c r="EL72" s="45" t="e">
        <f>ROUND('Base(2023)'!EF72+'Base(2023)'!EF72*FatoresSGPB!$A$31,2)</f>
        <v>#VALUE!</v>
      </c>
      <c r="EM72" s="45" t="e">
        <f>ROUND('Base(2023)'!EG72+'Base(2023)'!EG72*FatoresSGPB!$A$31,2)</f>
        <v>#VALUE!</v>
      </c>
      <c r="EN72" s="45" t="e">
        <f>ROUND('Base(2023)'!EH72+'Base(2023)'!EH72*FatoresSGPB!$A$31,2)</f>
        <v>#VALUE!</v>
      </c>
      <c r="EO72" s="45" t="e">
        <f>ROUND('Base(2023)'!EI72+'Base(2023)'!EI72*FatoresSGPB!$A$31,2)</f>
        <v>#VALUE!</v>
      </c>
      <c r="EP72" s="45" t="e">
        <f>ROUND('Base(2023)'!EJ72+'Base(2023)'!EJ72*FatoresSGPB!$A$31,2)</f>
        <v>#VALUE!</v>
      </c>
      <c r="ER72" s="43" t="str">
        <f t="shared" si="57"/>
        <v>DIAMANTE 23.001 a 4.000</v>
      </c>
      <c r="ES72" s="44" t="s">
        <v>69</v>
      </c>
      <c r="ET72" s="44" t="s">
        <v>68</v>
      </c>
      <c r="EU72" s="45">
        <f>ROUND('Base(2023)'!EO72+'Base(2023)'!EO72*FatoresSGPB!$A$31,2)</f>
        <v>18.86</v>
      </c>
      <c r="EV72" s="45">
        <f>ROUND('Base(2023)'!EP72+'Base(2023)'!EP72*FatoresSGPB!$A$31,2)</f>
        <v>20.46</v>
      </c>
      <c r="EW72" s="45">
        <f>ROUND('Base(2023)'!EQ72+'Base(2023)'!EQ72*FatoresSGPB!$A$31,2)</f>
        <v>20.85</v>
      </c>
      <c r="EX72" s="45">
        <f>ROUND('Base(2023)'!ER72+'Base(2023)'!ER72*FatoresSGPB!$A$31,2)</f>
        <v>20.25</v>
      </c>
      <c r="EY72" s="45">
        <f>ROUND('Base(2023)'!ES72+'Base(2023)'!ES72*FatoresSGPB!$A$31,2)</f>
        <v>23.63</v>
      </c>
      <c r="EZ72" s="45">
        <f>ROUND('Base(2023)'!ET72+'Base(2023)'!ET72*FatoresSGPB!$A$31,2)</f>
        <v>26.56</v>
      </c>
      <c r="FA72" s="45">
        <f>ROUND('Base(2023)'!EU72+'Base(2023)'!EU72*FatoresSGPB!$A$31,2)</f>
        <v>31.64</v>
      </c>
      <c r="FB72" s="45">
        <f>ROUND('Base(2023)'!EV72+'Base(2023)'!EV72*FatoresSGPB!$A$31,2)</f>
        <v>36.020000000000003</v>
      </c>
      <c r="FC72" s="45">
        <f>ROUND('Base(2023)'!EW72+'Base(2023)'!EW72*FatoresSGPB!$A$31,2)</f>
        <v>34.99</v>
      </c>
      <c r="FD72" s="45">
        <f>ROUND('Base(2023)'!EX72+'Base(2023)'!EX72*FatoresSGPB!$A$31,2)</f>
        <v>39.97</v>
      </c>
      <c r="FE72" s="45">
        <f>ROUND('Base(2023)'!EY72+'Base(2023)'!EY72*FatoresSGPB!$A$31,2)</f>
        <v>55.86</v>
      </c>
      <c r="FF72" s="45">
        <f>ROUND('Base(2023)'!EZ72+'Base(2023)'!EZ72*FatoresSGPB!$A$31,2)</f>
        <v>71.959999999999994</v>
      </c>
    </row>
    <row r="73" spans="8:162" x14ac:dyDescent="0.25">
      <c r="H73" s="45">
        <f>ROUND($G$45*H45,2)</f>
        <v>8.4499999999999993</v>
      </c>
      <c r="I73" s="45">
        <f t="shared" ref="I73:AA73" si="58">ROUND($G$45*I45,2)</f>
        <v>8.64</v>
      </c>
      <c r="J73" s="45">
        <f t="shared" si="58"/>
        <v>8.81</v>
      </c>
      <c r="K73" s="45">
        <f t="shared" si="58"/>
        <v>8.98</v>
      </c>
      <c r="L73" s="45">
        <f t="shared" si="58"/>
        <v>16.149999999999999</v>
      </c>
      <c r="M73" s="45">
        <f t="shared" si="58"/>
        <v>16.5</v>
      </c>
      <c r="N73" s="45">
        <f t="shared" si="58"/>
        <v>16.86</v>
      </c>
      <c r="O73" s="45">
        <f t="shared" si="58"/>
        <v>17.940000000000001</v>
      </c>
      <c r="P73" s="45">
        <f t="shared" si="58"/>
        <v>24.52</v>
      </c>
      <c r="Q73" s="45">
        <f t="shared" si="58"/>
        <v>34.33</v>
      </c>
      <c r="R73" s="45">
        <f t="shared" si="58"/>
        <v>44.14</v>
      </c>
      <c r="S73" s="45">
        <f t="shared" si="58"/>
        <v>51.5</v>
      </c>
      <c r="T73" s="45">
        <f t="shared" si="58"/>
        <v>32.65</v>
      </c>
      <c r="U73" s="45">
        <f t="shared" si="58"/>
        <v>41.68</v>
      </c>
      <c r="V73" s="45">
        <f t="shared" si="58"/>
        <v>50.32</v>
      </c>
      <c r="W73" s="45">
        <f t="shared" si="58"/>
        <v>57.72</v>
      </c>
      <c r="X73" s="45">
        <f t="shared" si="58"/>
        <v>38.869999999999997</v>
      </c>
      <c r="Y73" s="45">
        <f t="shared" si="58"/>
        <v>49.63</v>
      </c>
      <c r="Z73" s="45">
        <f t="shared" si="58"/>
        <v>59.92</v>
      </c>
      <c r="AA73" s="45">
        <f t="shared" si="58"/>
        <v>68.72</v>
      </c>
      <c r="AG73" s="45">
        <v>17.84</v>
      </c>
      <c r="AH73" s="45">
        <v>18.59</v>
      </c>
      <c r="AI73" s="45">
        <v>18.78</v>
      </c>
      <c r="AJ73" s="45">
        <v>18.98</v>
      </c>
      <c r="AK73" s="45">
        <v>22.15</v>
      </c>
      <c r="AL73" s="45">
        <v>24.81</v>
      </c>
      <c r="AM73" s="45">
        <v>27.68</v>
      </c>
      <c r="AN73" s="45">
        <v>33.229999999999997</v>
      </c>
      <c r="AO73" s="45">
        <v>23.49</v>
      </c>
      <c r="AP73" s="45">
        <v>27.55</v>
      </c>
      <c r="AQ73" s="45">
        <v>41.59</v>
      </c>
      <c r="AR73" s="45">
        <v>55.24</v>
      </c>
      <c r="AS73" s="45">
        <v>27.32</v>
      </c>
      <c r="AT73" s="45">
        <v>32.03</v>
      </c>
      <c r="AU73" s="45">
        <v>48.36</v>
      </c>
      <c r="AV73" s="45">
        <v>64.23</v>
      </c>
      <c r="CR73" s="43" t="str">
        <f t="shared" si="53"/>
        <v>INFINITE 7Até 1</v>
      </c>
      <c r="CS73" s="44" t="s">
        <v>107</v>
      </c>
      <c r="CT73" s="46" t="s">
        <v>42</v>
      </c>
      <c r="CU73" s="81">
        <f>ROUND('Base(2023)'!CQ73+'Base(2023)'!CQ73*FatoresSGPB!$A$31,2)</f>
        <v>30.83</v>
      </c>
      <c r="CW73" s="45">
        <f>ROUND('Base(2023)'!CR73+'Base(2023)'!CR73*FatoresSGPB!$A$31,2)</f>
        <v>31.47</v>
      </c>
      <c r="CX73" s="45">
        <f>ROUND('Base(2023)'!CS73+'Base(2023)'!CS73*FatoresSGPB!$A$31,2)</f>
        <v>32.119999999999997</v>
      </c>
      <c r="CY73" s="45">
        <f>ROUND('Base(2023)'!CT73+'Base(2023)'!CT73*FatoresSGPB!$A$31,2)</f>
        <v>32.76</v>
      </c>
      <c r="CZ73" s="45">
        <f>ROUND('Base(2023)'!CU73+'Base(2023)'!CU73*FatoresSGPB!$A$31,2)</f>
        <v>43.9</v>
      </c>
      <c r="DA73" s="45">
        <f>ROUND('Base(2023)'!CV73+'Base(2023)'!CV73*FatoresSGPB!$A$31,2)</f>
        <v>44.36</v>
      </c>
      <c r="DB73" s="45">
        <f>ROUND('Base(2023)'!CW73+'Base(2023)'!CW73*FatoresSGPB!$A$31,2)</f>
        <v>44.82</v>
      </c>
      <c r="DC73" s="45">
        <f>ROUND('Base(2023)'!CX73+'Base(2023)'!CX73*FatoresSGPB!$A$31,2)</f>
        <v>45.19</v>
      </c>
      <c r="DE73" s="43" t="str">
        <f t="shared" si="54"/>
        <v>DIAMANTE 23.001 a 4.000</v>
      </c>
      <c r="DF73" s="44" t="s">
        <v>69</v>
      </c>
      <c r="DG73" s="46" t="s">
        <v>68</v>
      </c>
      <c r="DI73" s="45">
        <f>ROUND('Base(2023)'!DC73+'Base(2023)'!DC73*FatoresSGPB!$A$31,2)</f>
        <v>19.68</v>
      </c>
      <c r="DJ73" s="45">
        <f>ROUND('Base(2023)'!DD73+'Base(2023)'!DD73*FatoresSGPB!$A$31,2)</f>
        <v>20.09</v>
      </c>
      <c r="DK73" s="45">
        <f>ROUND('Base(2023)'!DE73+'Base(2023)'!DE73*FatoresSGPB!$A$31,2)</f>
        <v>20.51</v>
      </c>
      <c r="DM73" s="43" t="str">
        <f t="shared" si="55"/>
        <v>DIAMANTE 1Coleta Agendada7788-70 a 10</v>
      </c>
      <c r="DN73" s="43" t="s">
        <v>66</v>
      </c>
      <c r="DO73" s="70" t="s">
        <v>43</v>
      </c>
      <c r="DP73" s="25" t="s">
        <v>57</v>
      </c>
      <c r="DQ73" s="59" t="s">
        <v>45</v>
      </c>
      <c r="DR73" s="22">
        <v>12.69</v>
      </c>
      <c r="DX73" s="43" t="str">
        <f t="shared" si="56"/>
        <v>DIAMANTE 20 a 300</v>
      </c>
      <c r="DY73" s="44" t="s">
        <v>69</v>
      </c>
      <c r="DZ73" s="44" t="s">
        <v>40</v>
      </c>
      <c r="EA73" s="45">
        <f>ROUND('Base(2023)'!DU73+'Base(2023)'!DU73*FatoresSGPB!$A$31,2)</f>
        <v>6.88</v>
      </c>
      <c r="EB73" s="45">
        <f>ROUND('Base(2023)'!DV73+'Base(2023)'!DV73*FatoresSGPB!$A$31,2)</f>
        <v>7.03</v>
      </c>
      <c r="EC73" s="45">
        <f>ROUND('Base(2023)'!DW73+'Base(2023)'!DW73*FatoresSGPB!$A$31,2)</f>
        <v>7.17</v>
      </c>
      <c r="ED73" s="45">
        <f>ROUND('Base(2023)'!DX73+'Base(2023)'!DX73*FatoresSGPB!$A$31,2)</f>
        <v>7.32</v>
      </c>
      <c r="EE73" s="45">
        <f>ROUND('Base(2023)'!DY73+'Base(2023)'!DY73*FatoresSGPB!$A$31,2)</f>
        <v>13.67</v>
      </c>
      <c r="EF73" s="45">
        <f>ROUND('Base(2023)'!DZ73+'Base(2023)'!DZ73*FatoresSGPB!$A$31,2)</f>
        <v>13.97</v>
      </c>
      <c r="EG73" s="45">
        <f>ROUND('Base(2023)'!EA73+'Base(2023)'!EA73*FatoresSGPB!$A$31,2)</f>
        <v>14.27</v>
      </c>
      <c r="EH73" s="45">
        <f>ROUND('Base(2023)'!EB73+'Base(2023)'!EB73*FatoresSGPB!$A$31,2)</f>
        <v>15.18</v>
      </c>
      <c r="EI73" s="45">
        <f>ROUND('Base(2023)'!EC73+'Base(2023)'!EC73*FatoresSGPB!$A$31,2)</f>
        <v>20.87</v>
      </c>
      <c r="EJ73" s="45">
        <f>ROUND('Base(2023)'!ED73+'Base(2023)'!ED73*FatoresSGPB!$A$31,2)</f>
        <v>29.32</v>
      </c>
      <c r="EK73" s="45">
        <f>ROUND('Base(2023)'!EE73+'Base(2023)'!EE73*FatoresSGPB!$A$31,2)</f>
        <v>37.700000000000003</v>
      </c>
      <c r="EL73" s="45">
        <f>ROUND('Base(2023)'!EF73+'Base(2023)'!EF73*FatoresSGPB!$A$31,2)</f>
        <v>43.97</v>
      </c>
      <c r="EM73" s="45">
        <f>ROUND('Base(2023)'!EG73+'Base(2023)'!EG73*FatoresSGPB!$A$31,2)</f>
        <v>33.11</v>
      </c>
      <c r="EN73" s="45">
        <f>ROUND('Base(2023)'!EH73+'Base(2023)'!EH73*FatoresSGPB!$A$31,2)</f>
        <v>42.39</v>
      </c>
      <c r="EO73" s="45">
        <f>ROUND('Base(2023)'!EI73+'Base(2023)'!EI73*FatoresSGPB!$A$31,2)</f>
        <v>51.18</v>
      </c>
      <c r="EP73" s="45">
        <f>ROUND('Base(2023)'!EJ73+'Base(2023)'!EJ73*FatoresSGPB!$A$31,2)</f>
        <v>58.68</v>
      </c>
      <c r="ER73" s="43" t="str">
        <f t="shared" si="57"/>
        <v>DIAMANTE 24.001 a 5.000</v>
      </c>
      <c r="ES73" s="44" t="s">
        <v>69</v>
      </c>
      <c r="ET73" s="44" t="s">
        <v>70</v>
      </c>
      <c r="EU73" s="45">
        <f>ROUND('Base(2023)'!EO73+'Base(2023)'!EO73*FatoresSGPB!$A$31,2)</f>
        <v>20.16</v>
      </c>
      <c r="EV73" s="45">
        <f>ROUND('Base(2023)'!EP73+'Base(2023)'!EP73*FatoresSGPB!$A$31,2)</f>
        <v>21.5</v>
      </c>
      <c r="EW73" s="45">
        <f>ROUND('Base(2023)'!EQ73+'Base(2023)'!EQ73*FatoresSGPB!$A$31,2)</f>
        <v>21.83</v>
      </c>
      <c r="EX73" s="45">
        <f>ROUND('Base(2023)'!ER73+'Base(2023)'!ER73*FatoresSGPB!$A$31,2)</f>
        <v>21.55</v>
      </c>
      <c r="EY73" s="45">
        <f>ROUND('Base(2023)'!ES73+'Base(2023)'!ES73*FatoresSGPB!$A$31,2)</f>
        <v>25.17</v>
      </c>
      <c r="EZ73" s="45">
        <f>ROUND('Base(2023)'!ET73+'Base(2023)'!ET73*FatoresSGPB!$A$31,2)</f>
        <v>28.25</v>
      </c>
      <c r="FA73" s="45">
        <f>ROUND('Base(2023)'!EU73+'Base(2023)'!EU73*FatoresSGPB!$A$31,2)</f>
        <v>32.76</v>
      </c>
      <c r="FB73" s="45">
        <f>ROUND('Base(2023)'!EV73+'Base(2023)'!EV73*FatoresSGPB!$A$31,2)</f>
        <v>38.090000000000003</v>
      </c>
      <c r="FC73" s="45">
        <f>ROUND('Base(2023)'!EW73+'Base(2023)'!EW73*FatoresSGPB!$A$31,2)</f>
        <v>36.479999999999997</v>
      </c>
      <c r="FD73" s="45">
        <f>ROUND('Base(2023)'!EX73+'Base(2023)'!EX73*FatoresSGPB!$A$31,2)</f>
        <v>41.61</v>
      </c>
      <c r="FE73" s="45">
        <f>ROUND('Base(2023)'!EY73+'Base(2023)'!EY73*FatoresSGPB!$A$31,2)</f>
        <v>57.91</v>
      </c>
      <c r="FF73" s="45">
        <f>ROUND('Base(2023)'!EZ73+'Base(2023)'!EZ73*FatoresSGPB!$A$31,2)</f>
        <v>74.400000000000006</v>
      </c>
    </row>
    <row r="74" spans="8:162" x14ac:dyDescent="0.25">
      <c r="H74" s="45">
        <f t="shared" ref="H74:AA74" si="59">ROUND($G$45*H46,2)</f>
        <v>9.48</v>
      </c>
      <c r="I74" s="45">
        <f t="shared" si="59"/>
        <v>9.68</v>
      </c>
      <c r="J74" s="45">
        <f t="shared" si="59"/>
        <v>9.89</v>
      </c>
      <c r="K74" s="45">
        <f t="shared" si="59"/>
        <v>10.07</v>
      </c>
      <c r="L74" s="45">
        <f t="shared" si="59"/>
        <v>16.739999999999998</v>
      </c>
      <c r="M74" s="45">
        <f t="shared" si="59"/>
        <v>17.100000000000001</v>
      </c>
      <c r="N74" s="45">
        <f t="shared" si="59"/>
        <v>17.48</v>
      </c>
      <c r="O74" s="45">
        <f t="shared" si="59"/>
        <v>18.59</v>
      </c>
      <c r="P74" s="45">
        <f t="shared" si="59"/>
        <v>25.55</v>
      </c>
      <c r="Q74" s="45">
        <f t="shared" si="59"/>
        <v>35.770000000000003</v>
      </c>
      <c r="R74" s="45">
        <f t="shared" si="59"/>
        <v>45.98</v>
      </c>
      <c r="S74" s="45">
        <f t="shared" si="59"/>
        <v>53.64</v>
      </c>
      <c r="T74" s="45">
        <f t="shared" si="59"/>
        <v>33.51</v>
      </c>
      <c r="U74" s="45">
        <f t="shared" si="59"/>
        <v>42.88</v>
      </c>
      <c r="V74" s="45">
        <f t="shared" si="59"/>
        <v>51.88</v>
      </c>
      <c r="W74" s="45">
        <f t="shared" si="59"/>
        <v>59.53</v>
      </c>
      <c r="X74" s="45">
        <f t="shared" si="59"/>
        <v>39.880000000000003</v>
      </c>
      <c r="Y74" s="45">
        <f t="shared" si="59"/>
        <v>51.06</v>
      </c>
      <c r="Z74" s="45">
        <f t="shared" si="59"/>
        <v>61.76</v>
      </c>
      <c r="AA74" s="45">
        <f t="shared" si="59"/>
        <v>70.86</v>
      </c>
      <c r="AG74" s="45">
        <v>19.04</v>
      </c>
      <c r="AH74" s="45">
        <v>19.86</v>
      </c>
      <c r="AI74" s="45">
        <v>20.059999999999999</v>
      </c>
      <c r="AJ74" s="45">
        <v>20.25</v>
      </c>
      <c r="AK74" s="45">
        <v>23.67</v>
      </c>
      <c r="AL74" s="45">
        <v>26.5</v>
      </c>
      <c r="AM74" s="45">
        <v>29.58</v>
      </c>
      <c r="AN74" s="45">
        <v>35.5</v>
      </c>
      <c r="AO74" s="45">
        <v>30.12</v>
      </c>
      <c r="AP74" s="45">
        <v>34.35</v>
      </c>
      <c r="AQ74" s="45">
        <v>48.52</v>
      </c>
      <c r="AR74" s="45">
        <v>62.5</v>
      </c>
      <c r="AS74" s="45">
        <v>35.03</v>
      </c>
      <c r="AT74" s="45">
        <v>39.93</v>
      </c>
      <c r="AU74" s="45">
        <v>56.42</v>
      </c>
      <c r="AV74" s="45">
        <v>72.680000000000007</v>
      </c>
      <c r="CR74" s="43" t="str">
        <f t="shared" si="53"/>
        <v>INFINITE 71 a 5</v>
      </c>
      <c r="CS74" s="44" t="s">
        <v>107</v>
      </c>
      <c r="CT74" s="46" t="s">
        <v>51</v>
      </c>
      <c r="CU74" s="81">
        <f>ROUND('Base(2023)'!CQ74+'Base(2023)'!CQ74*FatoresSGPB!$A$31,2)</f>
        <v>40.22</v>
      </c>
      <c r="CW74" s="45">
        <f>ROUND('Base(2023)'!CR74+'Base(2023)'!CR74*FatoresSGPB!$A$31,2)</f>
        <v>41.04</v>
      </c>
      <c r="CX74" s="45">
        <f>ROUND('Base(2023)'!CS74+'Base(2023)'!CS74*FatoresSGPB!$A$31,2)</f>
        <v>41.88</v>
      </c>
      <c r="CY74" s="45">
        <f>ROUND('Base(2023)'!CT74+'Base(2023)'!CT74*FatoresSGPB!$A$31,2)</f>
        <v>42.71</v>
      </c>
      <c r="CZ74" s="45">
        <f>ROUND('Base(2023)'!CU74+'Base(2023)'!CU74*FatoresSGPB!$A$31,2)</f>
        <v>56.05</v>
      </c>
      <c r="DA74" s="45">
        <f>ROUND('Base(2023)'!CV74+'Base(2023)'!CV74*FatoresSGPB!$A$31,2)</f>
        <v>56.6</v>
      </c>
      <c r="DB74" s="45">
        <f>ROUND('Base(2023)'!CW74+'Base(2023)'!CW74*FatoresSGPB!$A$31,2)</f>
        <v>57.15</v>
      </c>
      <c r="DC74" s="45">
        <f>ROUND('Base(2023)'!CX74+'Base(2023)'!CX74*FatoresSGPB!$A$31,2)</f>
        <v>57.7</v>
      </c>
      <c r="DE74" s="43" t="str">
        <f t="shared" si="54"/>
        <v>DIAMANTE 24.001 a 5.000</v>
      </c>
      <c r="DF74" s="44" t="s">
        <v>69</v>
      </c>
      <c r="DG74" s="46" t="s">
        <v>70</v>
      </c>
      <c r="DI74" s="45">
        <f>ROUND('Base(2023)'!DC74+'Base(2023)'!DC74*FatoresSGPB!$A$31,2)</f>
        <v>21.67</v>
      </c>
      <c r="DJ74" s="45">
        <f>ROUND('Base(2023)'!DD74+'Base(2023)'!DD74*FatoresSGPB!$A$31,2)</f>
        <v>22.12</v>
      </c>
      <c r="DK74" s="45">
        <f>ROUND('Base(2023)'!DE74+'Base(2023)'!DE74*FatoresSGPB!$A$31,2)</f>
        <v>22.58</v>
      </c>
      <c r="DM74" s="43" t="str">
        <f t="shared" si="55"/>
        <v>DIAMANTE 1Coleta Programada4209-90 a 10</v>
      </c>
      <c r="DN74" s="43" t="s">
        <v>66</v>
      </c>
      <c r="DO74" s="71" t="s">
        <v>64</v>
      </c>
      <c r="DP74" s="68" t="s">
        <v>65</v>
      </c>
      <c r="DQ74" s="61" t="s">
        <v>45</v>
      </c>
      <c r="DR74" s="25">
        <v>10.58</v>
      </c>
      <c r="DX74" s="43" t="str">
        <f t="shared" si="56"/>
        <v>DIAMANTE 2301 a 500</v>
      </c>
      <c r="DY74" s="44" t="s">
        <v>69</v>
      </c>
      <c r="DZ74" s="44" t="s">
        <v>49</v>
      </c>
      <c r="EA74" s="45">
        <f>ROUND('Base(2023)'!DU74+'Base(2023)'!DU74*FatoresSGPB!$A$31,2)</f>
        <v>7.85</v>
      </c>
      <c r="EB74" s="45">
        <f>ROUND('Base(2023)'!DV74+'Base(2023)'!DV74*FatoresSGPB!$A$31,2)</f>
        <v>8.02</v>
      </c>
      <c r="EC74" s="45">
        <f>ROUND('Base(2023)'!DW74+'Base(2023)'!DW74*FatoresSGPB!$A$31,2)</f>
        <v>8.19</v>
      </c>
      <c r="ED74" s="45">
        <f>ROUND('Base(2023)'!DX74+'Base(2023)'!DX74*FatoresSGPB!$A$31,2)</f>
        <v>8.35</v>
      </c>
      <c r="EE74" s="45">
        <f>ROUND('Base(2023)'!DY74+'Base(2023)'!DY74*FatoresSGPB!$A$31,2)</f>
        <v>14.29</v>
      </c>
      <c r="EF74" s="45">
        <f>ROUND('Base(2023)'!DZ74+'Base(2023)'!DZ74*FatoresSGPB!$A$31,2)</f>
        <v>14.6</v>
      </c>
      <c r="EG74" s="45">
        <f>ROUND('Base(2023)'!EA74+'Base(2023)'!EA74*FatoresSGPB!$A$31,2)</f>
        <v>14.91</v>
      </c>
      <c r="EH74" s="45">
        <f>ROUND('Base(2023)'!EB74+'Base(2023)'!EB74*FatoresSGPB!$A$31,2)</f>
        <v>15.88</v>
      </c>
      <c r="EI74" s="45">
        <f>ROUND('Base(2023)'!EC74+'Base(2023)'!EC74*FatoresSGPB!$A$31,2)</f>
        <v>21.82</v>
      </c>
      <c r="EJ74" s="45">
        <f>ROUND('Base(2023)'!ED74+'Base(2023)'!ED74*FatoresSGPB!$A$31,2)</f>
        <v>30.58</v>
      </c>
      <c r="EK74" s="45">
        <f>ROUND('Base(2023)'!EE74+'Base(2023)'!EE74*FatoresSGPB!$A$31,2)</f>
        <v>39.299999999999997</v>
      </c>
      <c r="EL74" s="45">
        <f>ROUND('Base(2023)'!EF74+'Base(2023)'!EF74*FatoresSGPB!$A$31,2)</f>
        <v>45.84</v>
      </c>
      <c r="EM74" s="45">
        <f>ROUND('Base(2023)'!EG74+'Base(2023)'!EG74*FatoresSGPB!$A$31,2)</f>
        <v>34.090000000000003</v>
      </c>
      <c r="EN74" s="45">
        <f>ROUND('Base(2023)'!EH74+'Base(2023)'!EH74*FatoresSGPB!$A$31,2)</f>
        <v>43.65</v>
      </c>
      <c r="EO74" s="45">
        <f>ROUND('Base(2023)'!EI74+'Base(2023)'!EI74*FatoresSGPB!$A$31,2)</f>
        <v>52.78</v>
      </c>
      <c r="EP74" s="45">
        <f>ROUND('Base(2023)'!EJ74+'Base(2023)'!EJ74*FatoresSGPB!$A$31,2)</f>
        <v>60.55</v>
      </c>
      <c r="ER74" s="43" t="str">
        <f t="shared" si="57"/>
        <v>DIAMANTE 25.001 a 6.000</v>
      </c>
      <c r="ES74" s="44" t="s">
        <v>69</v>
      </c>
      <c r="ET74" s="44" t="s">
        <v>76</v>
      </c>
      <c r="EU74" s="45">
        <f>ROUND('Base(2023)'!EO74+'Base(2023)'!EO74*FatoresSGPB!$A$31,2)</f>
        <v>21.26</v>
      </c>
      <c r="EV74" s="45">
        <f>ROUND('Base(2023)'!EP74+'Base(2023)'!EP74*FatoresSGPB!$A$31,2)</f>
        <v>21.9</v>
      </c>
      <c r="EW74" s="45">
        <f>ROUND('Base(2023)'!EQ74+'Base(2023)'!EQ74*FatoresSGPB!$A$31,2)</f>
        <v>22.06</v>
      </c>
      <c r="EX74" s="45">
        <f>ROUND('Base(2023)'!ER74+'Base(2023)'!ER74*FatoresSGPB!$A$31,2)</f>
        <v>22.55</v>
      </c>
      <c r="EY74" s="45">
        <f>ROUND('Base(2023)'!ES74+'Base(2023)'!ES74*FatoresSGPB!$A$31,2)</f>
        <v>27.65</v>
      </c>
      <c r="EZ74" s="45">
        <f>ROUND('Base(2023)'!ET74+'Base(2023)'!ET74*FatoresSGPB!$A$31,2)</f>
        <v>31.77</v>
      </c>
      <c r="FA74" s="45">
        <f>ROUND('Base(2023)'!EU74+'Base(2023)'!EU74*FatoresSGPB!$A$31,2)</f>
        <v>35.54</v>
      </c>
      <c r="FB74" s="45">
        <f>ROUND('Base(2023)'!EV74+'Base(2023)'!EV74*FatoresSGPB!$A$31,2)</f>
        <v>44.74</v>
      </c>
      <c r="FC74" s="45">
        <f>ROUND('Base(2023)'!EW74+'Base(2023)'!EW74*FatoresSGPB!$A$31,2)</f>
        <v>41.94</v>
      </c>
      <c r="FD74" s="45">
        <f>ROUND('Base(2023)'!EX74+'Base(2023)'!EX74*FatoresSGPB!$A$31,2)</f>
        <v>48.12</v>
      </c>
      <c r="FE74" s="45">
        <f>ROUND('Base(2023)'!EY74+'Base(2023)'!EY74*FatoresSGPB!$A$31,2)</f>
        <v>66.069999999999993</v>
      </c>
      <c r="FF74" s="45">
        <f>ROUND('Base(2023)'!EZ74+'Base(2023)'!EZ74*FatoresSGPB!$A$31,2)</f>
        <v>84.96</v>
      </c>
    </row>
    <row r="75" spans="8:162" x14ac:dyDescent="0.25">
      <c r="H75" s="45">
        <f t="shared" ref="H75:AA75" si="60">ROUND($G$45*H47,2)</f>
        <v>10.15</v>
      </c>
      <c r="I75" s="45">
        <f t="shared" si="60"/>
        <v>10.35</v>
      </c>
      <c r="J75" s="45">
        <f t="shared" si="60"/>
        <v>10.58</v>
      </c>
      <c r="K75" s="45">
        <f t="shared" si="60"/>
        <v>10.8</v>
      </c>
      <c r="L75" s="45">
        <f t="shared" si="60"/>
        <v>18.670000000000002</v>
      </c>
      <c r="M75" s="45">
        <f t="shared" si="60"/>
        <v>18.850000000000001</v>
      </c>
      <c r="N75" s="45">
        <f t="shared" si="60"/>
        <v>19.04</v>
      </c>
      <c r="O75" s="45">
        <f t="shared" si="60"/>
        <v>19.239999999999998</v>
      </c>
      <c r="P75" s="45">
        <f t="shared" si="60"/>
        <v>26.58</v>
      </c>
      <c r="Q75" s="45">
        <f t="shared" si="60"/>
        <v>37.200000000000003</v>
      </c>
      <c r="R75" s="45">
        <f t="shared" si="60"/>
        <v>47.85</v>
      </c>
      <c r="S75" s="45">
        <f t="shared" si="60"/>
        <v>55.83</v>
      </c>
      <c r="T75" s="45">
        <f t="shared" si="60"/>
        <v>34.369999999999997</v>
      </c>
      <c r="U75" s="45">
        <f t="shared" si="60"/>
        <v>44.11</v>
      </c>
      <c r="V75" s="45">
        <f t="shared" si="60"/>
        <v>53.44</v>
      </c>
      <c r="W75" s="45">
        <f t="shared" si="60"/>
        <v>61.34</v>
      </c>
      <c r="X75" s="45">
        <f t="shared" si="60"/>
        <v>40.93</v>
      </c>
      <c r="Y75" s="45">
        <f t="shared" si="60"/>
        <v>52.51</v>
      </c>
      <c r="Z75" s="45">
        <f t="shared" si="60"/>
        <v>63.62</v>
      </c>
      <c r="AA75" s="45">
        <f t="shared" si="60"/>
        <v>73.02</v>
      </c>
      <c r="AG75" s="45">
        <v>20.36</v>
      </c>
      <c r="AH75" s="45">
        <v>21.22</v>
      </c>
      <c r="AI75" s="45">
        <v>21.44</v>
      </c>
      <c r="AJ75" s="45">
        <v>21.65</v>
      </c>
      <c r="AK75" s="45">
        <v>25.3</v>
      </c>
      <c r="AL75" s="45">
        <v>28.33</v>
      </c>
      <c r="AM75" s="45">
        <v>31.63</v>
      </c>
      <c r="AN75" s="45">
        <v>37.94</v>
      </c>
      <c r="AO75" s="45">
        <v>31.52</v>
      </c>
      <c r="AP75" s="45">
        <v>35.92</v>
      </c>
      <c r="AQ75" s="45">
        <v>50.3</v>
      </c>
      <c r="AR75" s="45">
        <v>64.62</v>
      </c>
      <c r="AS75" s="45">
        <v>36.659999999999997</v>
      </c>
      <c r="AT75" s="45">
        <v>41.76</v>
      </c>
      <c r="AU75" s="45">
        <v>58.49</v>
      </c>
      <c r="AV75" s="45">
        <v>75.150000000000006</v>
      </c>
      <c r="CR75" s="43" t="str">
        <f t="shared" si="53"/>
        <v>INFINITE 75 a 10</v>
      </c>
      <c r="CS75" s="44" t="s">
        <v>107</v>
      </c>
      <c r="CT75" s="46" t="s">
        <v>56</v>
      </c>
      <c r="CU75" s="81">
        <f>ROUND('Base(2023)'!CQ75+'Base(2023)'!CQ75*FatoresSGPB!$A$31,2)</f>
        <v>59.63</v>
      </c>
      <c r="CW75" s="45">
        <f>ROUND('Base(2023)'!CR75+'Base(2023)'!CR75*FatoresSGPB!$A$31,2)</f>
        <v>60.92</v>
      </c>
      <c r="CX75" s="45">
        <f>ROUND('Base(2023)'!CS75+'Base(2023)'!CS75*FatoresSGPB!$A$31,2)</f>
        <v>62.21</v>
      </c>
      <c r="CY75" s="45">
        <f>ROUND('Base(2023)'!CT75+'Base(2023)'!CT75*FatoresSGPB!$A$31,2)</f>
        <v>63.41</v>
      </c>
      <c r="CZ75" s="45">
        <f>ROUND('Base(2023)'!CU75+'Base(2023)'!CU75*FatoresSGPB!$A$31,2)</f>
        <v>76.2</v>
      </c>
      <c r="DA75" s="45">
        <f>ROUND('Base(2023)'!CV75+'Base(2023)'!CV75*FatoresSGPB!$A$31,2)</f>
        <v>76.930000000000007</v>
      </c>
      <c r="DB75" s="45">
        <f>ROUND('Base(2023)'!CW75+'Base(2023)'!CW75*FatoresSGPB!$A$31,2)</f>
        <v>77.760000000000005</v>
      </c>
      <c r="DC75" s="45">
        <f>ROUND('Base(2023)'!CX75+'Base(2023)'!CX75*FatoresSGPB!$A$31,2)</f>
        <v>78.5</v>
      </c>
      <c r="DE75" s="43" t="str">
        <f t="shared" si="54"/>
        <v>DIAMANTE 25.001 a 6.000</v>
      </c>
      <c r="DF75" s="44" t="s">
        <v>69</v>
      </c>
      <c r="DG75" s="46" t="s">
        <v>76</v>
      </c>
      <c r="DI75" s="45">
        <f>ROUND('Base(2023)'!DC75+'Base(2023)'!DC75*FatoresSGPB!$A$31,2)</f>
        <v>25.25</v>
      </c>
      <c r="DJ75" s="45">
        <f>ROUND('Base(2023)'!DD75+'Base(2023)'!DD75*FatoresSGPB!$A$31,2)</f>
        <v>25.76</v>
      </c>
      <c r="DK75" s="45">
        <f>ROUND('Base(2023)'!DE75+'Base(2023)'!DE75*FatoresSGPB!$A$31,2)</f>
        <v>26.31</v>
      </c>
      <c r="DM75" s="43" t="str">
        <f t="shared" si="55"/>
        <v>DIAMANTE 1Coleta Programada4209-9Mais de 10</v>
      </c>
      <c r="DN75" s="43" t="s">
        <v>66</v>
      </c>
      <c r="DO75" s="71" t="s">
        <v>64</v>
      </c>
      <c r="DP75" s="68" t="s">
        <v>65</v>
      </c>
      <c r="DQ75" s="59" t="s">
        <v>52</v>
      </c>
      <c r="DR75" s="22">
        <v>0</v>
      </c>
      <c r="DX75" s="43" t="str">
        <f t="shared" si="56"/>
        <v>DIAMANTE 2501 a 1.000</v>
      </c>
      <c r="DY75" s="44" t="s">
        <v>69</v>
      </c>
      <c r="DZ75" s="44" t="s">
        <v>50</v>
      </c>
      <c r="EA75" s="45">
        <f>ROUND('Base(2023)'!DU75+'Base(2023)'!DU75*FatoresSGPB!$A$31,2)</f>
        <v>8.4499999999999993</v>
      </c>
      <c r="EB75" s="45">
        <f>ROUND('Base(2023)'!DV75+'Base(2023)'!DV75*FatoresSGPB!$A$31,2)</f>
        <v>8.6300000000000008</v>
      </c>
      <c r="EC75" s="45">
        <f>ROUND('Base(2023)'!DW75+'Base(2023)'!DW75*FatoresSGPB!$A$31,2)</f>
        <v>8.8000000000000007</v>
      </c>
      <c r="ED75" s="45">
        <f>ROUND('Base(2023)'!DX75+'Base(2023)'!DX75*FatoresSGPB!$A$31,2)</f>
        <v>8.99</v>
      </c>
      <c r="EE75" s="45">
        <f>ROUND('Base(2023)'!DY75+'Base(2023)'!DY75*FatoresSGPB!$A$31,2)</f>
        <v>15.95</v>
      </c>
      <c r="EF75" s="45">
        <f>ROUND('Base(2023)'!DZ75+'Base(2023)'!DZ75*FatoresSGPB!$A$31,2)</f>
        <v>16.13</v>
      </c>
      <c r="EG75" s="45">
        <f>ROUND('Base(2023)'!EA75+'Base(2023)'!EA75*FatoresSGPB!$A$31,2)</f>
        <v>16.29</v>
      </c>
      <c r="EH75" s="45">
        <f>ROUND('Base(2023)'!EB75+'Base(2023)'!EB75*FatoresSGPB!$A$31,2)</f>
        <v>16.45</v>
      </c>
      <c r="EI75" s="45">
        <f>ROUND('Base(2023)'!EC75+'Base(2023)'!EC75*FatoresSGPB!$A$31,2)</f>
        <v>22.72</v>
      </c>
      <c r="EJ75" s="45">
        <f>ROUND('Base(2023)'!ED75+'Base(2023)'!ED75*FatoresSGPB!$A$31,2)</f>
        <v>31.81</v>
      </c>
      <c r="EK75" s="45">
        <f>ROUND('Base(2023)'!EE75+'Base(2023)'!EE75*FatoresSGPB!$A$31,2)</f>
        <v>40.89</v>
      </c>
      <c r="EL75" s="45">
        <f>ROUND('Base(2023)'!EF75+'Base(2023)'!EF75*FatoresSGPB!$A$31,2)</f>
        <v>47.71</v>
      </c>
      <c r="EM75" s="45">
        <f>ROUND('Base(2023)'!EG75+'Base(2023)'!EG75*FatoresSGPB!$A$31,2)</f>
        <v>34.99</v>
      </c>
      <c r="EN75" s="45">
        <f>ROUND('Base(2023)'!EH75+'Base(2023)'!EH75*FatoresSGPB!$A$31,2)</f>
        <v>44.88</v>
      </c>
      <c r="EO75" s="45">
        <f>ROUND('Base(2023)'!EI75+'Base(2023)'!EI75*FatoresSGPB!$A$31,2)</f>
        <v>54.37</v>
      </c>
      <c r="EP75" s="45">
        <f>ROUND('Base(2023)'!EJ75+'Base(2023)'!EJ75*FatoresSGPB!$A$31,2)</f>
        <v>62.39</v>
      </c>
      <c r="ER75" s="43" t="str">
        <f t="shared" si="57"/>
        <v>DIAMANTE 26.001 a 7.000</v>
      </c>
      <c r="ES75" s="44" t="s">
        <v>69</v>
      </c>
      <c r="ET75" s="44" t="s">
        <v>82</v>
      </c>
      <c r="EU75" s="45">
        <f>ROUND('Base(2023)'!EO75+'Base(2023)'!EO75*FatoresSGPB!$A$31,2)</f>
        <v>22.45</v>
      </c>
      <c r="EV75" s="45">
        <f>ROUND('Base(2023)'!EP75+'Base(2023)'!EP75*FatoresSGPB!$A$31,2)</f>
        <v>23.1</v>
      </c>
      <c r="EW75" s="45">
        <f>ROUND('Base(2023)'!EQ75+'Base(2023)'!EQ75*FatoresSGPB!$A$31,2)</f>
        <v>23.29</v>
      </c>
      <c r="EX75" s="45">
        <f>ROUND('Base(2023)'!ER75+'Base(2023)'!ER75*FatoresSGPB!$A$31,2)</f>
        <v>23.81</v>
      </c>
      <c r="EY75" s="45">
        <f>ROUND('Base(2023)'!ES75+'Base(2023)'!ES75*FatoresSGPB!$A$31,2)</f>
        <v>30.54</v>
      </c>
      <c r="EZ75" s="45">
        <f>ROUND('Base(2023)'!ET75+'Base(2023)'!ET75*FatoresSGPB!$A$31,2)</f>
        <v>35.07</v>
      </c>
      <c r="FA75" s="45">
        <f>ROUND('Base(2023)'!EU75+'Base(2023)'!EU75*FatoresSGPB!$A$31,2)</f>
        <v>39.159999999999997</v>
      </c>
      <c r="FB75" s="45">
        <f>ROUND('Base(2023)'!EV75+'Base(2023)'!EV75*FatoresSGPB!$A$31,2)</f>
        <v>49.36</v>
      </c>
      <c r="FC75" s="45">
        <f>ROUND('Base(2023)'!EW75+'Base(2023)'!EW75*FatoresSGPB!$A$31,2)</f>
        <v>44.82</v>
      </c>
      <c r="FD75" s="45">
        <f>ROUND('Base(2023)'!EX75+'Base(2023)'!EX75*FatoresSGPB!$A$31,2)</f>
        <v>51.39</v>
      </c>
      <c r="FE75" s="45">
        <f>ROUND('Base(2023)'!EY75+'Base(2023)'!EY75*FatoresSGPB!$A$31,2)</f>
        <v>69.87</v>
      </c>
      <c r="FF75" s="45">
        <f>ROUND('Base(2023)'!EZ75+'Base(2023)'!EZ75*FatoresSGPB!$A$31,2)</f>
        <v>89.65</v>
      </c>
    </row>
    <row r="76" spans="8:162" x14ac:dyDescent="0.25">
      <c r="H76" s="45">
        <f t="shared" ref="H76:AA76" si="61">ROUND($G$45*H48,2)</f>
        <v>12.73</v>
      </c>
      <c r="I76" s="45">
        <f t="shared" si="61"/>
        <v>13.01</v>
      </c>
      <c r="J76" s="45">
        <f t="shared" si="61"/>
        <v>13.29</v>
      </c>
      <c r="K76" s="45">
        <f t="shared" si="61"/>
        <v>13.55</v>
      </c>
      <c r="L76" s="45">
        <f t="shared" si="61"/>
        <v>20.59</v>
      </c>
      <c r="M76" s="45">
        <f t="shared" si="61"/>
        <v>20.79</v>
      </c>
      <c r="N76" s="45">
        <f t="shared" si="61"/>
        <v>21.01</v>
      </c>
      <c r="O76" s="45">
        <f t="shared" si="61"/>
        <v>21.22</v>
      </c>
      <c r="P76" s="45">
        <f t="shared" si="61"/>
        <v>32.04</v>
      </c>
      <c r="Q76" s="45">
        <f t="shared" si="61"/>
        <v>44.88</v>
      </c>
      <c r="R76" s="45">
        <f t="shared" si="61"/>
        <v>57.7</v>
      </c>
      <c r="S76" s="45">
        <f t="shared" si="61"/>
        <v>67.290000000000006</v>
      </c>
      <c r="T76" s="45">
        <f t="shared" si="61"/>
        <v>42.98</v>
      </c>
      <c r="U76" s="45">
        <f t="shared" si="61"/>
        <v>54.56</v>
      </c>
      <c r="V76" s="45">
        <f t="shared" si="61"/>
        <v>65.73</v>
      </c>
      <c r="W76" s="45">
        <f t="shared" si="61"/>
        <v>75.010000000000005</v>
      </c>
      <c r="X76" s="45">
        <f t="shared" si="61"/>
        <v>51.17</v>
      </c>
      <c r="Y76" s="45">
        <f t="shared" si="61"/>
        <v>64.959999999999994</v>
      </c>
      <c r="Z76" s="45">
        <f t="shared" si="61"/>
        <v>78.239999999999995</v>
      </c>
      <c r="AA76" s="45">
        <f t="shared" si="61"/>
        <v>89.29</v>
      </c>
      <c r="AG76" s="45">
        <v>21.48</v>
      </c>
      <c r="AH76" s="45">
        <v>22.39</v>
      </c>
      <c r="AI76" s="45">
        <v>22.62</v>
      </c>
      <c r="AJ76" s="45">
        <v>22.85</v>
      </c>
      <c r="AK76" s="45">
        <v>28.01</v>
      </c>
      <c r="AL76" s="45">
        <v>32.21</v>
      </c>
      <c r="AM76" s="45">
        <v>36.76</v>
      </c>
      <c r="AN76" s="45">
        <v>45.52</v>
      </c>
      <c r="AO76" s="45">
        <v>36.53</v>
      </c>
      <c r="AP76" s="45">
        <v>41.93</v>
      </c>
      <c r="AQ76" s="45">
        <v>57.4</v>
      </c>
      <c r="AR76" s="45">
        <v>73.81</v>
      </c>
      <c r="AS76" s="45">
        <v>42.48</v>
      </c>
      <c r="AT76" s="45">
        <v>48.75</v>
      </c>
      <c r="AU76" s="45">
        <v>66.739999999999995</v>
      </c>
      <c r="AV76" s="45">
        <v>85.82</v>
      </c>
      <c r="CR76" s="43" t="str">
        <f t="shared" si="53"/>
        <v>INFINITE 7Kg Adicional</v>
      </c>
      <c r="CS76" s="44" t="s">
        <v>107</v>
      </c>
      <c r="CT76" s="46" t="s">
        <v>63</v>
      </c>
      <c r="CU76" s="81">
        <f>ROUND('Base(2023)'!CQ76+'Base(2023)'!CQ76*FatoresSGPB!$A$31,2)</f>
        <v>5.8</v>
      </c>
      <c r="CW76" s="45">
        <f>ROUND('Base(2023)'!CR76+'Base(2023)'!CR76*FatoresSGPB!$A$31,2)</f>
        <v>5.98</v>
      </c>
      <c r="CX76" s="45">
        <f>ROUND('Base(2023)'!CS76+'Base(2023)'!CS76*FatoresSGPB!$A$31,2)</f>
        <v>6.07</v>
      </c>
      <c r="CY76" s="45">
        <f>ROUND('Base(2023)'!CT76+'Base(2023)'!CT76*FatoresSGPB!$A$31,2)</f>
        <v>6.16</v>
      </c>
      <c r="CZ76" s="45">
        <f>ROUND('Base(2023)'!CU76+'Base(2023)'!CU76*FatoresSGPB!$A$31,2)</f>
        <v>7.73</v>
      </c>
      <c r="DA76" s="45">
        <f>ROUND('Base(2023)'!CV76+'Base(2023)'!CV76*FatoresSGPB!$A$31,2)</f>
        <v>7.83</v>
      </c>
      <c r="DB76" s="45">
        <f>ROUND('Base(2023)'!CW76+'Base(2023)'!CW76*FatoresSGPB!$A$31,2)</f>
        <v>7.91</v>
      </c>
      <c r="DC76" s="45">
        <f>ROUND('Base(2023)'!CX76+'Base(2023)'!CX76*FatoresSGPB!$A$31,2)</f>
        <v>7.91</v>
      </c>
      <c r="DE76" s="43" t="str">
        <f t="shared" si="54"/>
        <v>DIAMANTE 26.001 a 7.000</v>
      </c>
      <c r="DF76" s="44" t="s">
        <v>69</v>
      </c>
      <c r="DG76" s="46" t="s">
        <v>82</v>
      </c>
      <c r="DI76" s="45">
        <f>ROUND('Base(2023)'!DC76+'Base(2023)'!DC76*FatoresSGPB!$A$31,2)</f>
        <v>30.02</v>
      </c>
      <c r="DJ76" s="45">
        <f>ROUND('Base(2023)'!DD76+'Base(2023)'!DD76*FatoresSGPB!$A$31,2)</f>
        <v>30.63</v>
      </c>
      <c r="DK76" s="45">
        <f>ROUND('Base(2023)'!DE76+'Base(2023)'!DE76*FatoresSGPB!$A$31,2)</f>
        <v>31.28</v>
      </c>
      <c r="DM76" s="43" t="str">
        <f t="shared" si="55"/>
        <v>DIAMANTE 1Coleta no mesmo dia4210-211 a 20</v>
      </c>
      <c r="DN76" s="43" t="s">
        <v>66</v>
      </c>
      <c r="DO76" s="70" t="s">
        <v>71</v>
      </c>
      <c r="DP76" s="69" t="s">
        <v>72</v>
      </c>
      <c r="DQ76" s="61" t="s">
        <v>73</v>
      </c>
      <c r="DR76" s="25" t="s">
        <v>74</v>
      </c>
      <c r="DX76" s="43" t="str">
        <f t="shared" si="56"/>
        <v>DIAMANTE 21.001 a 2.000</v>
      </c>
      <c r="DY76" s="44" t="s">
        <v>69</v>
      </c>
      <c r="DZ76" s="44" t="s">
        <v>55</v>
      </c>
      <c r="EA76" s="45">
        <f>ROUND('Base(2023)'!DU76+'Base(2023)'!DU76*FatoresSGPB!$A$31,2)</f>
        <v>11.16</v>
      </c>
      <c r="EB76" s="45">
        <f>ROUND('Base(2023)'!DV76+'Base(2023)'!DV76*FatoresSGPB!$A$31,2)</f>
        <v>11.39</v>
      </c>
      <c r="EC76" s="45">
        <f>ROUND('Base(2023)'!DW76+'Base(2023)'!DW76*FatoresSGPB!$A$31,2)</f>
        <v>11.63</v>
      </c>
      <c r="ED76" s="45">
        <f>ROUND('Base(2023)'!DX76+'Base(2023)'!DX76*FatoresSGPB!$A$31,2)</f>
        <v>11.88</v>
      </c>
      <c r="EE76" s="45">
        <f>ROUND('Base(2023)'!DY76+'Base(2023)'!DY76*FatoresSGPB!$A$31,2)</f>
        <v>17.989999999999998</v>
      </c>
      <c r="EF76" s="45">
        <f>ROUND('Base(2023)'!DZ76+'Base(2023)'!DZ76*FatoresSGPB!$A$31,2)</f>
        <v>18.18</v>
      </c>
      <c r="EG76" s="45">
        <f>ROUND('Base(2023)'!EA76+'Base(2023)'!EA76*FatoresSGPB!$A$31,2)</f>
        <v>18.350000000000001</v>
      </c>
      <c r="EH76" s="45">
        <f>ROUND('Base(2023)'!EB76+'Base(2023)'!EB76*FatoresSGPB!$A$31,2)</f>
        <v>18.55</v>
      </c>
      <c r="EI76" s="45">
        <f>ROUND('Base(2023)'!EC76+'Base(2023)'!EC76*FatoresSGPB!$A$31,2)</f>
        <v>27.66</v>
      </c>
      <c r="EJ76" s="45">
        <f>ROUND('Base(2023)'!ED76+'Base(2023)'!ED76*FatoresSGPB!$A$31,2)</f>
        <v>38.4</v>
      </c>
      <c r="EK76" s="45">
        <f>ROUND('Base(2023)'!EE76+'Base(2023)'!EE76*FatoresSGPB!$A$31,2)</f>
        <v>49.36</v>
      </c>
      <c r="EL76" s="45">
        <f>ROUND('Base(2023)'!EF76+'Base(2023)'!EF76*FatoresSGPB!$A$31,2)</f>
        <v>57.65</v>
      </c>
      <c r="EM76" s="45">
        <f>ROUND('Base(2023)'!EG76+'Base(2023)'!EG76*FatoresSGPB!$A$31,2)</f>
        <v>44.06</v>
      </c>
      <c r="EN76" s="45">
        <f>ROUND('Base(2023)'!EH76+'Base(2023)'!EH76*FatoresSGPB!$A$31,2)</f>
        <v>55.62</v>
      </c>
      <c r="EO76" s="45">
        <f>ROUND('Base(2023)'!EI76+'Base(2023)'!EI76*FatoresSGPB!$A$31,2)</f>
        <v>66.959999999999994</v>
      </c>
      <c r="EP76" s="45">
        <f>ROUND('Base(2023)'!EJ76+'Base(2023)'!EJ76*FatoresSGPB!$A$31,2)</f>
        <v>76.489999999999995</v>
      </c>
      <c r="ER76" s="43" t="str">
        <f t="shared" si="57"/>
        <v>DIAMANTE 27.001 a 8.000</v>
      </c>
      <c r="ES76" s="44" t="s">
        <v>69</v>
      </c>
      <c r="ET76" s="44" t="s">
        <v>86</v>
      </c>
      <c r="EU76" s="45">
        <f>ROUND('Base(2023)'!EO76+'Base(2023)'!EO76*FatoresSGPB!$A$31,2)</f>
        <v>23.59</v>
      </c>
      <c r="EV76" s="45">
        <f>ROUND('Base(2023)'!EP76+'Base(2023)'!EP76*FatoresSGPB!$A$31,2)</f>
        <v>24.37</v>
      </c>
      <c r="EW76" s="45">
        <f>ROUND('Base(2023)'!EQ76+'Base(2023)'!EQ76*FatoresSGPB!$A$31,2)</f>
        <v>24.57</v>
      </c>
      <c r="EX76" s="45">
        <f>ROUND('Base(2023)'!ER76+'Base(2023)'!ER76*FatoresSGPB!$A$31,2)</f>
        <v>25.06</v>
      </c>
      <c r="EY76" s="45">
        <f>ROUND('Base(2023)'!ES76+'Base(2023)'!ES76*FatoresSGPB!$A$31,2)</f>
        <v>33.29</v>
      </c>
      <c r="EZ76" s="45">
        <f>ROUND('Base(2023)'!ET76+'Base(2023)'!ET76*FatoresSGPB!$A$31,2)</f>
        <v>38.25</v>
      </c>
      <c r="FA76" s="45">
        <f>ROUND('Base(2023)'!EU76+'Base(2023)'!EU76*FatoresSGPB!$A$31,2)</f>
        <v>42.99</v>
      </c>
      <c r="FB76" s="45">
        <f>ROUND('Base(2023)'!EV76+'Base(2023)'!EV76*FatoresSGPB!$A$31,2)</f>
        <v>53.89</v>
      </c>
      <c r="FC76" s="45">
        <f>ROUND('Base(2023)'!EW76+'Base(2023)'!EW76*FatoresSGPB!$A$31,2)</f>
        <v>57.79</v>
      </c>
      <c r="FD76" s="45">
        <f>ROUND('Base(2023)'!EX76+'Base(2023)'!EX76*FatoresSGPB!$A$31,2)</f>
        <v>64.8</v>
      </c>
      <c r="FE76" s="45">
        <f>ROUND('Base(2023)'!EY76+'Base(2023)'!EY76*FatoresSGPB!$A$31,2)</f>
        <v>83.69</v>
      </c>
      <c r="FF76" s="45">
        <f>ROUND('Base(2023)'!EZ76+'Base(2023)'!EZ76*FatoresSGPB!$A$31,2)</f>
        <v>104.34</v>
      </c>
    </row>
    <row r="77" spans="8:162" x14ac:dyDescent="0.25">
      <c r="H77" s="45">
        <f t="shared" ref="H77:AA77" si="62">ROUND($G$45*H49,2)</f>
        <v>14.21</v>
      </c>
      <c r="I77" s="45">
        <f t="shared" si="62"/>
        <v>14.52</v>
      </c>
      <c r="J77" s="45">
        <f t="shared" si="62"/>
        <v>14.82</v>
      </c>
      <c r="K77" s="45">
        <f t="shared" si="62"/>
        <v>15.11</v>
      </c>
      <c r="L77" s="45">
        <f t="shared" si="62"/>
        <v>22.49</v>
      </c>
      <c r="M77" s="45">
        <f t="shared" si="62"/>
        <v>22.71</v>
      </c>
      <c r="N77" s="45">
        <f t="shared" si="62"/>
        <v>22.96</v>
      </c>
      <c r="O77" s="45">
        <f t="shared" si="62"/>
        <v>23.19</v>
      </c>
      <c r="P77" s="45">
        <f t="shared" si="62"/>
        <v>37.409999999999997</v>
      </c>
      <c r="Q77" s="45">
        <f t="shared" si="62"/>
        <v>50.51</v>
      </c>
      <c r="R77" s="45">
        <f t="shared" si="62"/>
        <v>71.09</v>
      </c>
      <c r="S77" s="45">
        <f t="shared" si="62"/>
        <v>86.04</v>
      </c>
      <c r="T77" s="45">
        <f t="shared" si="62"/>
        <v>51.52</v>
      </c>
      <c r="U77" s="45">
        <f t="shared" si="62"/>
        <v>63.32</v>
      </c>
      <c r="V77" s="45">
        <f t="shared" si="62"/>
        <v>80.989999999999995</v>
      </c>
      <c r="W77" s="45">
        <f t="shared" si="62"/>
        <v>94.77</v>
      </c>
      <c r="X77" s="45">
        <f t="shared" si="62"/>
        <v>61.32</v>
      </c>
      <c r="Y77" s="45">
        <f t="shared" si="62"/>
        <v>75.37</v>
      </c>
      <c r="Z77" s="45">
        <f t="shared" si="62"/>
        <v>96.42</v>
      </c>
      <c r="AA77" s="45">
        <f t="shared" si="62"/>
        <v>112.82</v>
      </c>
      <c r="AG77" s="45">
        <v>22.68</v>
      </c>
      <c r="AH77" s="45">
        <v>23.64</v>
      </c>
      <c r="AI77" s="45">
        <v>23.9</v>
      </c>
      <c r="AJ77" s="45">
        <v>24.13</v>
      </c>
      <c r="AK77" s="45">
        <v>30.93</v>
      </c>
      <c r="AL77" s="45">
        <v>35.57</v>
      </c>
      <c r="AM77" s="45">
        <v>40.590000000000003</v>
      </c>
      <c r="AN77" s="45">
        <v>50.26</v>
      </c>
      <c r="AO77" s="45">
        <v>39.04</v>
      </c>
      <c r="AP77" s="45">
        <v>44.81</v>
      </c>
      <c r="AQ77" s="45">
        <v>60.69</v>
      </c>
      <c r="AR77" s="45">
        <v>77.88</v>
      </c>
      <c r="AS77" s="45">
        <v>45.4</v>
      </c>
      <c r="AT77" s="45">
        <v>52.1</v>
      </c>
      <c r="AU77" s="45">
        <v>70.569999999999993</v>
      </c>
      <c r="AV77" s="45">
        <v>90.56</v>
      </c>
      <c r="CR77" s="43" t="str">
        <f t="shared" si="53"/>
        <v>Peso (Kg)</v>
      </c>
      <c r="CT77" s="46" t="s">
        <v>33</v>
      </c>
      <c r="CU77" s="81" t="e">
        <f>ROUND('Base(2023)'!CQ77+'Base(2023)'!CQ77*FatoresSGPB!$A$31,2)</f>
        <v>#VALUE!</v>
      </c>
      <c r="CW77" s="45" t="e">
        <f>ROUND('Base(2023)'!CR77+'Base(2023)'!CR77*FatoresSGPB!$A$31,2)</f>
        <v>#VALUE!</v>
      </c>
      <c r="CX77" s="45" t="e">
        <f>ROUND('Base(2023)'!CS77+'Base(2023)'!CS77*FatoresSGPB!$A$31,2)</f>
        <v>#VALUE!</v>
      </c>
      <c r="CY77" s="45" t="e">
        <f>ROUND('Base(2023)'!CT77+'Base(2023)'!CT77*FatoresSGPB!$A$31,2)</f>
        <v>#VALUE!</v>
      </c>
      <c r="CZ77" s="45" t="e">
        <f>ROUND('Base(2023)'!CU77+'Base(2023)'!CU77*FatoresSGPB!$A$31,2)</f>
        <v>#VALUE!</v>
      </c>
      <c r="DA77" s="45" t="e">
        <f>ROUND('Base(2023)'!CV77+'Base(2023)'!CV77*FatoresSGPB!$A$31,2)</f>
        <v>#VALUE!</v>
      </c>
      <c r="DB77" s="45" t="e">
        <f>ROUND('Base(2023)'!CW77+'Base(2023)'!CW77*FatoresSGPB!$A$31,2)</f>
        <v>#VALUE!</v>
      </c>
      <c r="DC77" s="45" t="e">
        <f>ROUND('Base(2023)'!CX77+'Base(2023)'!CX77*FatoresSGPB!$A$31,2)</f>
        <v>#VALUE!</v>
      </c>
      <c r="DE77" s="43" t="str">
        <f t="shared" si="54"/>
        <v>DIAMANTE 27.001 a 8.000</v>
      </c>
      <c r="DF77" s="44" t="s">
        <v>69</v>
      </c>
      <c r="DG77" s="46" t="s">
        <v>86</v>
      </c>
      <c r="DI77" s="45">
        <f>ROUND('Base(2023)'!DC77+'Base(2023)'!DC77*FatoresSGPB!$A$31,2)</f>
        <v>38.76</v>
      </c>
      <c r="DJ77" s="45">
        <f>ROUND('Base(2023)'!DD77+'Base(2023)'!DD77*FatoresSGPB!$A$31,2)</f>
        <v>39.56</v>
      </c>
      <c r="DK77" s="45">
        <f>ROUND('Base(2023)'!DE77+'Base(2023)'!DE77*FatoresSGPB!$A$31,2)</f>
        <v>40.39</v>
      </c>
      <c r="DM77" s="43" t="str">
        <f t="shared" si="55"/>
        <v>DIAMANTE 1Coleta no mesmo dia4210-221 a 30</v>
      </c>
      <c r="DN77" s="43" t="s">
        <v>66</v>
      </c>
      <c r="DO77" s="70" t="s">
        <v>71</v>
      </c>
      <c r="DP77" s="69" t="s">
        <v>72</v>
      </c>
      <c r="DQ77" s="59" t="s">
        <v>77</v>
      </c>
      <c r="DR77" s="22" t="s">
        <v>78</v>
      </c>
      <c r="DX77" s="43" t="str">
        <f t="shared" si="56"/>
        <v>DIAMANTE 22.001 a 3.000</v>
      </c>
      <c r="DY77" s="44" t="s">
        <v>69</v>
      </c>
      <c r="DZ77" s="44" t="s">
        <v>62</v>
      </c>
      <c r="EA77" s="45">
        <f>ROUND('Base(2023)'!DU77+'Base(2023)'!DU77*FatoresSGPB!$A$31,2)</f>
        <v>12.62</v>
      </c>
      <c r="EB77" s="45">
        <f>ROUND('Base(2023)'!DV77+'Base(2023)'!DV77*FatoresSGPB!$A$31,2)</f>
        <v>12.88</v>
      </c>
      <c r="EC77" s="45">
        <f>ROUND('Base(2023)'!DW77+'Base(2023)'!DW77*FatoresSGPB!$A$31,2)</f>
        <v>13.15</v>
      </c>
      <c r="ED77" s="45">
        <f>ROUND('Base(2023)'!DX77+'Base(2023)'!DX77*FatoresSGPB!$A$31,2)</f>
        <v>13.42</v>
      </c>
      <c r="EE77" s="45">
        <f>ROUND('Base(2023)'!DY77+'Base(2023)'!DY77*FatoresSGPB!$A$31,2)</f>
        <v>19.79</v>
      </c>
      <c r="EF77" s="45">
        <f>ROUND('Base(2023)'!DZ77+'Base(2023)'!DZ77*FatoresSGPB!$A$31,2)</f>
        <v>19.989999999999998</v>
      </c>
      <c r="EG77" s="45">
        <f>ROUND('Base(2023)'!EA77+'Base(2023)'!EA77*FatoresSGPB!$A$31,2)</f>
        <v>20.21</v>
      </c>
      <c r="EH77" s="45">
        <f>ROUND('Base(2023)'!EB77+'Base(2023)'!EB77*FatoresSGPB!$A$31,2)</f>
        <v>20.399999999999999</v>
      </c>
      <c r="EI77" s="45">
        <f>ROUND('Base(2023)'!EC77+'Base(2023)'!EC77*FatoresSGPB!$A$31,2)</f>
        <v>32.380000000000003</v>
      </c>
      <c r="EJ77" s="45">
        <f>ROUND('Base(2023)'!ED77+'Base(2023)'!ED77*FatoresSGPB!$A$31,2)</f>
        <v>43.24</v>
      </c>
      <c r="EK77" s="45">
        <f>ROUND('Base(2023)'!EE77+'Base(2023)'!EE77*FatoresSGPB!$A$31,2)</f>
        <v>60.85</v>
      </c>
      <c r="EL77" s="45">
        <f>ROUND('Base(2023)'!EF77+'Base(2023)'!EF77*FatoresSGPB!$A$31,2)</f>
        <v>73.77</v>
      </c>
      <c r="EM77" s="45">
        <f>ROUND('Base(2023)'!EG77+'Base(2023)'!EG77*FatoresSGPB!$A$31,2)</f>
        <v>52.93</v>
      </c>
      <c r="EN77" s="45">
        <f>ROUND('Base(2023)'!EH77+'Base(2023)'!EH77*FatoresSGPB!$A$31,2)</f>
        <v>64.56</v>
      </c>
      <c r="EO77" s="45">
        <f>ROUND('Base(2023)'!EI77+'Base(2023)'!EI77*FatoresSGPB!$A$31,2)</f>
        <v>82.54</v>
      </c>
      <c r="EP77" s="45">
        <f>ROUND('Base(2023)'!EJ77+'Base(2023)'!EJ77*FatoresSGPB!$A$31,2)</f>
        <v>96.7</v>
      </c>
      <c r="ER77" s="43" t="str">
        <f t="shared" si="57"/>
        <v>DIAMANTE 28.001 a 9.000</v>
      </c>
      <c r="ES77" s="44" t="s">
        <v>69</v>
      </c>
      <c r="ET77" s="44" t="s">
        <v>91</v>
      </c>
      <c r="EU77" s="45">
        <f>ROUND('Base(2023)'!EO77+'Base(2023)'!EO77*FatoresSGPB!$A$31,2)</f>
        <v>24.29</v>
      </c>
      <c r="EV77" s="45">
        <f>ROUND('Base(2023)'!EP77+'Base(2023)'!EP77*FatoresSGPB!$A$31,2)</f>
        <v>25.06</v>
      </c>
      <c r="EW77" s="45">
        <f>ROUND('Base(2023)'!EQ77+'Base(2023)'!EQ77*FatoresSGPB!$A$31,2)</f>
        <v>25.26</v>
      </c>
      <c r="EX77" s="45">
        <f>ROUND('Base(2023)'!ER77+'Base(2023)'!ER77*FatoresSGPB!$A$31,2)</f>
        <v>25.77</v>
      </c>
      <c r="EY77" s="45">
        <f>ROUND('Base(2023)'!ES77+'Base(2023)'!ES77*FatoresSGPB!$A$31,2)</f>
        <v>34.909999999999997</v>
      </c>
      <c r="EZ77" s="45">
        <f>ROUND('Base(2023)'!ET77+'Base(2023)'!ET77*FatoresSGPB!$A$31,2)</f>
        <v>40.11</v>
      </c>
      <c r="FA77" s="45">
        <f>ROUND('Base(2023)'!EU77+'Base(2023)'!EU77*FatoresSGPB!$A$31,2)</f>
        <v>44.98</v>
      </c>
      <c r="FB77" s="45">
        <f>ROUND('Base(2023)'!EV77+'Base(2023)'!EV77*FatoresSGPB!$A$31,2)</f>
        <v>56.5</v>
      </c>
      <c r="FC77" s="45">
        <f>ROUND('Base(2023)'!EW77+'Base(2023)'!EW77*FatoresSGPB!$A$31,2)</f>
        <v>59.42</v>
      </c>
      <c r="FD77" s="45">
        <f>ROUND('Base(2023)'!EX77+'Base(2023)'!EX77*FatoresSGPB!$A$31,2)</f>
        <v>66.650000000000006</v>
      </c>
      <c r="FE77" s="45">
        <f>ROUND('Base(2023)'!EY77+'Base(2023)'!EY77*FatoresSGPB!$A$31,2)</f>
        <v>85.83</v>
      </c>
      <c r="FF77" s="45">
        <f>ROUND('Base(2023)'!EZ77+'Base(2023)'!EZ77*FatoresSGPB!$A$31,2)</f>
        <v>107.01</v>
      </c>
    </row>
    <row r="78" spans="8:162" x14ac:dyDescent="0.25">
      <c r="H78" s="45">
        <f t="shared" ref="H78:AA78" si="63">ROUND($G$45*H50,2)</f>
        <v>15.36</v>
      </c>
      <c r="I78" s="45">
        <f t="shared" si="63"/>
        <v>15.68</v>
      </c>
      <c r="J78" s="45">
        <f t="shared" si="63"/>
        <v>16.010000000000002</v>
      </c>
      <c r="K78" s="45">
        <f t="shared" si="63"/>
        <v>16.329999999999998</v>
      </c>
      <c r="L78" s="45">
        <f t="shared" si="63"/>
        <v>24.78</v>
      </c>
      <c r="M78" s="45">
        <f t="shared" si="63"/>
        <v>25.01</v>
      </c>
      <c r="N78" s="45">
        <f t="shared" si="63"/>
        <v>25.27</v>
      </c>
      <c r="O78" s="45">
        <f t="shared" si="63"/>
        <v>25.53</v>
      </c>
      <c r="P78" s="45">
        <f t="shared" si="63"/>
        <v>42.88</v>
      </c>
      <c r="Q78" s="45">
        <f t="shared" si="63"/>
        <v>57.91</v>
      </c>
      <c r="R78" s="45">
        <f t="shared" si="63"/>
        <v>81.489999999999995</v>
      </c>
      <c r="S78" s="45">
        <f t="shared" si="63"/>
        <v>98.65</v>
      </c>
      <c r="T78" s="45">
        <f t="shared" si="63"/>
        <v>56.12</v>
      </c>
      <c r="U78" s="45">
        <f t="shared" si="63"/>
        <v>69.53</v>
      </c>
      <c r="V78" s="45">
        <f t="shared" si="63"/>
        <v>89.75</v>
      </c>
      <c r="W78" s="45">
        <f t="shared" si="63"/>
        <v>105.36</v>
      </c>
      <c r="X78" s="45">
        <f t="shared" si="63"/>
        <v>66.790000000000006</v>
      </c>
      <c r="Y78" s="45">
        <f t="shared" si="63"/>
        <v>82.76</v>
      </c>
      <c r="Z78" s="45">
        <f t="shared" si="63"/>
        <v>106.85</v>
      </c>
      <c r="AA78" s="45">
        <f t="shared" si="63"/>
        <v>125.43</v>
      </c>
      <c r="AG78" s="45">
        <v>23.83</v>
      </c>
      <c r="AH78" s="45">
        <v>24.85</v>
      </c>
      <c r="AI78" s="45">
        <v>25.1</v>
      </c>
      <c r="AJ78" s="45">
        <v>25.36</v>
      </c>
      <c r="AK78" s="45">
        <v>33.69</v>
      </c>
      <c r="AL78" s="45">
        <v>38.74</v>
      </c>
      <c r="AM78" s="45">
        <v>44.21</v>
      </c>
      <c r="AN78" s="45">
        <v>54.74</v>
      </c>
      <c r="AO78" s="45">
        <v>50.3</v>
      </c>
      <c r="AP78" s="45">
        <v>56.43</v>
      </c>
      <c r="AQ78" s="45">
        <v>72.7</v>
      </c>
      <c r="AR78" s="45">
        <v>90.64</v>
      </c>
      <c r="AS78" s="45">
        <v>58.49</v>
      </c>
      <c r="AT78" s="45">
        <v>65.62</v>
      </c>
      <c r="AU78" s="45">
        <v>84.53</v>
      </c>
      <c r="AV78" s="45">
        <v>105.4</v>
      </c>
      <c r="CR78" s="43" t="str">
        <f t="shared" si="53"/>
        <v>INFINITE 8Até 1</v>
      </c>
      <c r="CS78" s="44" t="s">
        <v>110</v>
      </c>
      <c r="CT78" s="46" t="s">
        <v>42</v>
      </c>
      <c r="CU78" s="81">
        <f>ROUND('Base(2023)'!CQ78+'Base(2023)'!CQ78*FatoresSGPB!$A$31,2)</f>
        <v>30.83</v>
      </c>
      <c r="CW78" s="45">
        <f>ROUND('Base(2023)'!CR78+'Base(2023)'!CR78*FatoresSGPB!$A$31,2)</f>
        <v>31.47</v>
      </c>
      <c r="CX78" s="45">
        <f>ROUND('Base(2023)'!CS78+'Base(2023)'!CS78*FatoresSGPB!$A$31,2)</f>
        <v>32.119999999999997</v>
      </c>
      <c r="CY78" s="45">
        <f>ROUND('Base(2023)'!CT78+'Base(2023)'!CT78*FatoresSGPB!$A$31,2)</f>
        <v>32.76</v>
      </c>
      <c r="CZ78" s="45">
        <f>ROUND('Base(2023)'!CU78+'Base(2023)'!CU78*FatoresSGPB!$A$31,2)</f>
        <v>43.9</v>
      </c>
      <c r="DA78" s="45">
        <f>ROUND('Base(2023)'!CV78+'Base(2023)'!CV78*FatoresSGPB!$A$31,2)</f>
        <v>44.36</v>
      </c>
      <c r="DB78" s="45">
        <f>ROUND('Base(2023)'!CW78+'Base(2023)'!CW78*FatoresSGPB!$A$31,2)</f>
        <v>44.82</v>
      </c>
      <c r="DC78" s="45">
        <f>ROUND('Base(2023)'!CX78+'Base(2023)'!CX78*FatoresSGPB!$A$31,2)</f>
        <v>45.19</v>
      </c>
      <c r="DE78" s="43" t="str">
        <f t="shared" si="54"/>
        <v>DIAMANTE 28.001 a 9.000</v>
      </c>
      <c r="DF78" s="44" t="s">
        <v>69</v>
      </c>
      <c r="DG78" s="46" t="s">
        <v>91</v>
      </c>
      <c r="DI78" s="45">
        <f>ROUND('Base(2023)'!DC78+'Base(2023)'!DC78*FatoresSGPB!$A$31,2)</f>
        <v>50.09</v>
      </c>
      <c r="DJ78" s="45">
        <f>ROUND('Base(2023)'!DD78+'Base(2023)'!DD78*FatoresSGPB!$A$31,2)</f>
        <v>51.13</v>
      </c>
      <c r="DK78" s="45">
        <f>ROUND('Base(2023)'!DE78+'Base(2023)'!DE78*FatoresSGPB!$A$31,2)</f>
        <v>52.2</v>
      </c>
      <c r="DM78" s="43" t="str">
        <f t="shared" si="55"/>
        <v>DIAMANTE 1Coleta no mesmo dia4210-231 a 40</v>
      </c>
      <c r="DN78" s="43" t="s">
        <v>66</v>
      </c>
      <c r="DO78" s="70" t="s">
        <v>71</v>
      </c>
      <c r="DP78" s="69" t="s">
        <v>72</v>
      </c>
      <c r="DQ78" s="61" t="s">
        <v>83</v>
      </c>
      <c r="DR78" s="25" t="s">
        <v>78</v>
      </c>
      <c r="DX78" s="43" t="str">
        <f t="shared" si="56"/>
        <v>DIAMANTE 23.001 a 4.000</v>
      </c>
      <c r="DY78" s="44" t="s">
        <v>69</v>
      </c>
      <c r="DZ78" s="44" t="s">
        <v>68</v>
      </c>
      <c r="EA78" s="45">
        <f>ROUND('Base(2023)'!DU78+'Base(2023)'!DU78*FatoresSGPB!$A$31,2)</f>
        <v>14.03</v>
      </c>
      <c r="EB78" s="45">
        <f>ROUND('Base(2023)'!DV78+'Base(2023)'!DV78*FatoresSGPB!$A$31,2)</f>
        <v>14.33</v>
      </c>
      <c r="EC78" s="45">
        <f>ROUND('Base(2023)'!DW78+'Base(2023)'!DW78*FatoresSGPB!$A$31,2)</f>
        <v>14.64</v>
      </c>
      <c r="ED78" s="45">
        <f>ROUND('Base(2023)'!DX78+'Base(2023)'!DX78*FatoresSGPB!$A$31,2)</f>
        <v>14.94</v>
      </c>
      <c r="EE78" s="45">
        <f>ROUND('Base(2023)'!DY78+'Base(2023)'!DY78*FatoresSGPB!$A$31,2)</f>
        <v>22.06</v>
      </c>
      <c r="EF78" s="45">
        <f>ROUND('Base(2023)'!DZ78+'Base(2023)'!DZ78*FatoresSGPB!$A$31,2)</f>
        <v>22.3</v>
      </c>
      <c r="EG78" s="45">
        <f>ROUND('Base(2023)'!EA78+'Base(2023)'!EA78*FatoresSGPB!$A$31,2)</f>
        <v>22.53</v>
      </c>
      <c r="EH78" s="45">
        <f>ROUND('Base(2023)'!EB78+'Base(2023)'!EB78*FatoresSGPB!$A$31,2)</f>
        <v>22.75</v>
      </c>
      <c r="EI78" s="45">
        <f>ROUND('Base(2023)'!EC78+'Base(2023)'!EC78*FatoresSGPB!$A$31,2)</f>
        <v>37.35</v>
      </c>
      <c r="EJ78" s="45">
        <f>ROUND('Base(2023)'!ED78+'Base(2023)'!ED78*FatoresSGPB!$A$31,2)</f>
        <v>49.62</v>
      </c>
      <c r="EK78" s="45">
        <f>ROUND('Base(2023)'!EE78+'Base(2023)'!EE78*FatoresSGPB!$A$31,2)</f>
        <v>69.84</v>
      </c>
      <c r="EL78" s="45">
        <f>ROUND('Base(2023)'!EF78+'Base(2023)'!EF78*FatoresSGPB!$A$31,2)</f>
        <v>84.71</v>
      </c>
      <c r="EM78" s="45">
        <f>ROUND('Base(2023)'!EG78+'Base(2023)'!EG78*FatoresSGPB!$A$31,2)</f>
        <v>57.92</v>
      </c>
      <c r="EN78" s="45">
        <f>ROUND('Base(2023)'!EH78+'Base(2023)'!EH78*FatoresSGPB!$A$31,2)</f>
        <v>71</v>
      </c>
      <c r="EO78" s="45">
        <f>ROUND('Base(2023)'!EI78+'Base(2023)'!EI78*FatoresSGPB!$A$31,2)</f>
        <v>91.55</v>
      </c>
      <c r="EP78" s="45">
        <f>ROUND('Base(2023)'!EJ78+'Base(2023)'!EJ78*FatoresSGPB!$A$31,2)</f>
        <v>107.67</v>
      </c>
      <c r="ER78" s="43" t="str">
        <f t="shared" si="57"/>
        <v>DIAMANTE 29.001 a 10.000</v>
      </c>
      <c r="ES78" s="44" t="s">
        <v>69</v>
      </c>
      <c r="ET78" s="44" t="s">
        <v>95</v>
      </c>
      <c r="EU78" s="45">
        <f>ROUND('Base(2023)'!EO78+'Base(2023)'!EO78*FatoresSGPB!$A$31,2)</f>
        <v>24.77</v>
      </c>
      <c r="EV78" s="45">
        <f>ROUND('Base(2023)'!EP78+'Base(2023)'!EP78*FatoresSGPB!$A$31,2)</f>
        <v>25.52</v>
      </c>
      <c r="EW78" s="45">
        <f>ROUND('Base(2023)'!EQ78+'Base(2023)'!EQ78*FatoresSGPB!$A$31,2)</f>
        <v>25.69</v>
      </c>
      <c r="EX78" s="45">
        <f>ROUND('Base(2023)'!ER78+'Base(2023)'!ER78*FatoresSGPB!$A$31,2)</f>
        <v>26.27</v>
      </c>
      <c r="EY78" s="45">
        <f>ROUND('Base(2023)'!ES78+'Base(2023)'!ES78*FatoresSGPB!$A$31,2)</f>
        <v>36.07</v>
      </c>
      <c r="EZ78" s="45">
        <f>ROUND('Base(2023)'!ET78+'Base(2023)'!ET78*FatoresSGPB!$A$31,2)</f>
        <v>41.44</v>
      </c>
      <c r="FA78" s="45">
        <f>ROUND('Base(2023)'!EU78+'Base(2023)'!EU78*FatoresSGPB!$A$31,2)</f>
        <v>46.37</v>
      </c>
      <c r="FB78" s="45">
        <f>ROUND('Base(2023)'!EV78+'Base(2023)'!EV78*FatoresSGPB!$A$31,2)</f>
        <v>58.36</v>
      </c>
      <c r="FC78" s="45">
        <f>ROUND('Base(2023)'!EW78+'Base(2023)'!EW78*FatoresSGPB!$A$31,2)</f>
        <v>60.58</v>
      </c>
      <c r="FD78" s="45">
        <f>ROUND('Base(2023)'!EX78+'Base(2023)'!EX78*FatoresSGPB!$A$31,2)</f>
        <v>67.98</v>
      </c>
      <c r="FE78" s="45">
        <f>ROUND('Base(2023)'!EY78+'Base(2023)'!EY78*FatoresSGPB!$A$31,2)</f>
        <v>87.38</v>
      </c>
      <c r="FF78" s="45">
        <f>ROUND('Base(2023)'!EZ78+'Base(2023)'!EZ78*FatoresSGPB!$A$31,2)</f>
        <v>108.92</v>
      </c>
    </row>
    <row r="79" spans="8:162" x14ac:dyDescent="0.25">
      <c r="H79" s="45">
        <f t="shared" ref="H79:AA79" si="64">ROUND($G$45*H51,2)</f>
        <v>16.59</v>
      </c>
      <c r="I79" s="45">
        <f t="shared" si="64"/>
        <v>16.96</v>
      </c>
      <c r="J79" s="45">
        <f t="shared" si="64"/>
        <v>17.29</v>
      </c>
      <c r="K79" s="45">
        <f t="shared" si="64"/>
        <v>17.649999999999999</v>
      </c>
      <c r="L79" s="45">
        <f t="shared" si="64"/>
        <v>26.69</v>
      </c>
      <c r="M79" s="45">
        <f t="shared" si="64"/>
        <v>26.96</v>
      </c>
      <c r="N79" s="45">
        <f t="shared" si="64"/>
        <v>27.25</v>
      </c>
      <c r="O79" s="45">
        <f t="shared" si="64"/>
        <v>27.51</v>
      </c>
      <c r="P79" s="45">
        <f t="shared" si="64"/>
        <v>47.34</v>
      </c>
      <c r="Q79" s="45">
        <f t="shared" si="64"/>
        <v>63.9</v>
      </c>
      <c r="R79" s="45">
        <f t="shared" si="64"/>
        <v>89.95</v>
      </c>
      <c r="S79" s="45">
        <f t="shared" si="64"/>
        <v>108.87</v>
      </c>
      <c r="T79" s="45">
        <f t="shared" si="64"/>
        <v>67.86</v>
      </c>
      <c r="U79" s="45">
        <f t="shared" si="64"/>
        <v>82.58</v>
      </c>
      <c r="V79" s="45">
        <f t="shared" si="64"/>
        <v>104.86</v>
      </c>
      <c r="W79" s="45">
        <f t="shared" si="64"/>
        <v>121.97</v>
      </c>
      <c r="X79" s="45">
        <f t="shared" si="64"/>
        <v>80.8</v>
      </c>
      <c r="Y79" s="45">
        <f t="shared" si="64"/>
        <v>98.31</v>
      </c>
      <c r="Z79" s="45">
        <f t="shared" si="64"/>
        <v>124.83</v>
      </c>
      <c r="AA79" s="45">
        <f t="shared" si="64"/>
        <v>145.21</v>
      </c>
      <c r="AG79" s="45">
        <v>24.53</v>
      </c>
      <c r="AH79" s="45">
        <v>25.58</v>
      </c>
      <c r="AI79" s="45">
        <v>25.84</v>
      </c>
      <c r="AJ79" s="45">
        <v>26.1</v>
      </c>
      <c r="AK79" s="45">
        <v>35.35</v>
      </c>
      <c r="AL79" s="45">
        <v>40.659999999999997</v>
      </c>
      <c r="AM79" s="45">
        <v>46.4</v>
      </c>
      <c r="AN79" s="45">
        <v>57.45</v>
      </c>
      <c r="AO79" s="45">
        <v>51.74</v>
      </c>
      <c r="AP79" s="45">
        <v>58.06</v>
      </c>
      <c r="AQ79" s="45">
        <v>74.56</v>
      </c>
      <c r="AR79" s="45">
        <v>92.96</v>
      </c>
      <c r="AS79" s="45">
        <v>60.16</v>
      </c>
      <c r="AT79" s="45">
        <v>67.52</v>
      </c>
      <c r="AU79" s="45">
        <v>86.7</v>
      </c>
      <c r="AV79" s="45">
        <v>108.08</v>
      </c>
      <c r="CR79" s="43" t="str">
        <f t="shared" si="53"/>
        <v>INFINITE 81 a 5</v>
      </c>
      <c r="CS79" s="44" t="s">
        <v>110</v>
      </c>
      <c r="CT79" s="46" t="s">
        <v>51</v>
      </c>
      <c r="CU79" s="81">
        <f>ROUND('Base(2023)'!CQ79+'Base(2023)'!CQ79*FatoresSGPB!$A$31,2)</f>
        <v>40.22</v>
      </c>
      <c r="CW79" s="45">
        <f>ROUND('Base(2023)'!CR79+'Base(2023)'!CR79*FatoresSGPB!$A$31,2)</f>
        <v>41.04</v>
      </c>
      <c r="CX79" s="45">
        <f>ROUND('Base(2023)'!CS79+'Base(2023)'!CS79*FatoresSGPB!$A$31,2)</f>
        <v>41.88</v>
      </c>
      <c r="CY79" s="45">
        <f>ROUND('Base(2023)'!CT79+'Base(2023)'!CT79*FatoresSGPB!$A$31,2)</f>
        <v>42.71</v>
      </c>
      <c r="CZ79" s="45">
        <f>ROUND('Base(2023)'!CU79+'Base(2023)'!CU79*FatoresSGPB!$A$31,2)</f>
        <v>56.05</v>
      </c>
      <c r="DA79" s="45">
        <f>ROUND('Base(2023)'!CV79+'Base(2023)'!CV79*FatoresSGPB!$A$31,2)</f>
        <v>56.6</v>
      </c>
      <c r="DB79" s="45">
        <f>ROUND('Base(2023)'!CW79+'Base(2023)'!CW79*FatoresSGPB!$A$31,2)</f>
        <v>57.15</v>
      </c>
      <c r="DC79" s="45">
        <f>ROUND('Base(2023)'!CX79+'Base(2023)'!CX79*FatoresSGPB!$A$31,2)</f>
        <v>57.7</v>
      </c>
      <c r="DE79" s="43" t="str">
        <f t="shared" si="54"/>
        <v>DIAMANTE 29.001 a 10.000</v>
      </c>
      <c r="DF79" s="44" t="s">
        <v>69</v>
      </c>
      <c r="DG79" s="46" t="s">
        <v>95</v>
      </c>
      <c r="DI79" s="45">
        <f>ROUND('Base(2023)'!DC79+'Base(2023)'!DC79*FatoresSGPB!$A$31,2)</f>
        <v>64.010000000000005</v>
      </c>
      <c r="DJ79" s="45">
        <f>ROUND('Base(2023)'!DD79+'Base(2023)'!DD79*FatoresSGPB!$A$31,2)</f>
        <v>65.33</v>
      </c>
      <c r="DK79" s="45">
        <f>ROUND('Base(2023)'!DE79+'Base(2023)'!DE79*FatoresSGPB!$A$31,2)</f>
        <v>66.7</v>
      </c>
      <c r="DM79" s="43" t="str">
        <f t="shared" si="55"/>
        <v>DIAMANTE 1Coleta no mesmo dia4210-241 a 50</v>
      </c>
      <c r="DN79" s="43" t="s">
        <v>66</v>
      </c>
      <c r="DO79" s="70" t="s">
        <v>71</v>
      </c>
      <c r="DP79" s="69" t="s">
        <v>72</v>
      </c>
      <c r="DQ79" s="59" t="s">
        <v>87</v>
      </c>
      <c r="DR79" s="22" t="s">
        <v>88</v>
      </c>
      <c r="DX79" s="43" t="str">
        <f t="shared" si="56"/>
        <v>DIAMANTE 24.001 a 5.000</v>
      </c>
      <c r="DY79" s="44" t="s">
        <v>69</v>
      </c>
      <c r="DZ79" s="44" t="s">
        <v>70</v>
      </c>
      <c r="EA79" s="45">
        <f>ROUND('Base(2023)'!DU79+'Base(2023)'!DU79*FatoresSGPB!$A$31,2)</f>
        <v>15.01</v>
      </c>
      <c r="EB79" s="45">
        <f>ROUND('Base(2023)'!DV79+'Base(2023)'!DV79*FatoresSGPB!$A$31,2)</f>
        <v>15.33</v>
      </c>
      <c r="EC79" s="45">
        <f>ROUND('Base(2023)'!DW79+'Base(2023)'!DW79*FatoresSGPB!$A$31,2)</f>
        <v>15.65</v>
      </c>
      <c r="ED79" s="45">
        <f>ROUND('Base(2023)'!DX79+'Base(2023)'!DX79*FatoresSGPB!$A$31,2)</f>
        <v>15.97</v>
      </c>
      <c r="EE79" s="45">
        <f>ROUND('Base(2023)'!DY79+'Base(2023)'!DY79*FatoresSGPB!$A$31,2)</f>
        <v>23.67</v>
      </c>
      <c r="EF79" s="45">
        <f>ROUND('Base(2023)'!DZ79+'Base(2023)'!DZ79*FatoresSGPB!$A$31,2)</f>
        <v>23.92</v>
      </c>
      <c r="EG79" s="45">
        <f>ROUND('Base(2023)'!EA79+'Base(2023)'!EA79*FatoresSGPB!$A$31,2)</f>
        <v>24.16</v>
      </c>
      <c r="EH79" s="45">
        <f>ROUND('Base(2023)'!EB79+'Base(2023)'!EB79*FatoresSGPB!$A$31,2)</f>
        <v>24.41</v>
      </c>
      <c r="EI79" s="45">
        <f>ROUND('Base(2023)'!EC79+'Base(2023)'!EC79*FatoresSGPB!$A$31,2)</f>
        <v>41.14</v>
      </c>
      <c r="EJ79" s="45">
        <f>ROUND('Base(2023)'!ED79+'Base(2023)'!ED79*FatoresSGPB!$A$31,2)</f>
        <v>54.75</v>
      </c>
      <c r="EK79" s="45">
        <f>ROUND('Base(2023)'!EE79+'Base(2023)'!EE79*FatoresSGPB!$A$31,2)</f>
        <v>77.05</v>
      </c>
      <c r="EL79" s="45">
        <f>ROUND('Base(2023)'!EF79+'Base(2023)'!EF79*FatoresSGPB!$A$31,2)</f>
        <v>93.43</v>
      </c>
      <c r="EM79" s="45">
        <f>ROUND('Base(2023)'!EG79+'Base(2023)'!EG79*FatoresSGPB!$A$31,2)</f>
        <v>69.95</v>
      </c>
      <c r="EN79" s="45">
        <f>ROUND('Base(2023)'!EH79+'Base(2023)'!EH79*FatoresSGPB!$A$31,2)</f>
        <v>84.3</v>
      </c>
      <c r="EO79" s="45">
        <f>ROUND('Base(2023)'!EI79+'Base(2023)'!EI79*FatoresSGPB!$A$31,2)</f>
        <v>106.94</v>
      </c>
      <c r="EP79" s="45">
        <f>ROUND('Base(2023)'!EJ79+'Base(2023)'!EJ79*FatoresSGPB!$A$31,2)</f>
        <v>124.57</v>
      </c>
      <c r="ER79" s="43" t="str">
        <f t="shared" si="57"/>
        <v>DIAMANTE 2Kg Adicional</v>
      </c>
      <c r="ES79" s="44" t="s">
        <v>69</v>
      </c>
      <c r="ET79" s="44" t="s">
        <v>63</v>
      </c>
      <c r="EU79" s="45">
        <f>ROUND('Base(2023)'!EO79+'Base(2023)'!EO79*FatoresSGPB!$A$31,2)</f>
        <v>3.07</v>
      </c>
      <c r="EV79" s="45">
        <f>ROUND('Base(2023)'!EP79+'Base(2023)'!EP79*FatoresSGPB!$A$31,2)</f>
        <v>3.2</v>
      </c>
      <c r="EW79" s="45">
        <f>ROUND('Base(2023)'!EQ79+'Base(2023)'!EQ79*FatoresSGPB!$A$31,2)</f>
        <v>3.23</v>
      </c>
      <c r="EX79" s="45">
        <f>ROUND('Base(2023)'!ER79+'Base(2023)'!ER79*FatoresSGPB!$A$31,2)</f>
        <v>3.27</v>
      </c>
      <c r="EY79" s="45">
        <f>ROUND('Base(2023)'!ES79+'Base(2023)'!ES79*FatoresSGPB!$A$31,2)</f>
        <v>4.49</v>
      </c>
      <c r="EZ79" s="45">
        <f>ROUND('Base(2023)'!ET79+'Base(2023)'!ET79*FatoresSGPB!$A$31,2)</f>
        <v>5.16</v>
      </c>
      <c r="FA79" s="45">
        <f>ROUND('Base(2023)'!EU79+'Base(2023)'!EU79*FatoresSGPB!$A$31,2)</f>
        <v>5.89</v>
      </c>
      <c r="FB79" s="45">
        <f>ROUND('Base(2023)'!EV79+'Base(2023)'!EV79*FatoresSGPB!$A$31,2)</f>
        <v>7.29</v>
      </c>
      <c r="FC79" s="45">
        <f>ROUND('Base(2023)'!EW79+'Base(2023)'!EW79*FatoresSGPB!$A$31,2)</f>
        <v>7.53</v>
      </c>
      <c r="FD79" s="45">
        <f>ROUND('Base(2023)'!EX79+'Base(2023)'!EX79*FatoresSGPB!$A$31,2)</f>
        <v>8.4600000000000009</v>
      </c>
      <c r="FE79" s="45">
        <f>ROUND('Base(2023)'!EY79+'Base(2023)'!EY79*FatoresSGPB!$A$31,2)</f>
        <v>10.85</v>
      </c>
      <c r="FF79" s="45">
        <f>ROUND('Base(2023)'!EZ79+'Base(2023)'!EZ79*FatoresSGPB!$A$31,2)</f>
        <v>13.5</v>
      </c>
    </row>
    <row r="80" spans="8:162" x14ac:dyDescent="0.25">
      <c r="H80" s="45">
        <f t="shared" ref="H80:AA80" si="65">ROUND($G$45*H52,2)</f>
        <v>17.63</v>
      </c>
      <c r="I80" s="45">
        <f t="shared" si="65"/>
        <v>18</v>
      </c>
      <c r="J80" s="45">
        <f t="shared" si="65"/>
        <v>18.39</v>
      </c>
      <c r="K80" s="45">
        <f t="shared" si="65"/>
        <v>18.77</v>
      </c>
      <c r="L80" s="45">
        <f t="shared" si="65"/>
        <v>28.82</v>
      </c>
      <c r="M80" s="45">
        <f t="shared" si="65"/>
        <v>29.14</v>
      </c>
      <c r="N80" s="45">
        <f t="shared" si="65"/>
        <v>29.43</v>
      </c>
      <c r="O80" s="45">
        <f t="shared" si="65"/>
        <v>29.72</v>
      </c>
      <c r="P80" s="45">
        <f t="shared" si="65"/>
        <v>51.9</v>
      </c>
      <c r="Q80" s="45">
        <f t="shared" si="65"/>
        <v>70.06</v>
      </c>
      <c r="R80" s="45">
        <f t="shared" si="65"/>
        <v>98.61</v>
      </c>
      <c r="S80" s="45">
        <f t="shared" si="65"/>
        <v>119.36</v>
      </c>
      <c r="T80" s="45">
        <f t="shared" si="65"/>
        <v>71.709999999999994</v>
      </c>
      <c r="U80" s="45">
        <f t="shared" si="65"/>
        <v>87.75</v>
      </c>
      <c r="V80" s="45">
        <f t="shared" si="65"/>
        <v>112.15</v>
      </c>
      <c r="W80" s="45">
        <f t="shared" si="65"/>
        <v>130.78</v>
      </c>
      <c r="X80" s="45">
        <f t="shared" si="65"/>
        <v>85.36</v>
      </c>
      <c r="Y80" s="45">
        <f t="shared" si="65"/>
        <v>104.48</v>
      </c>
      <c r="Z80" s="45">
        <f t="shared" si="65"/>
        <v>133.49</v>
      </c>
      <c r="AA80" s="45">
        <f t="shared" si="65"/>
        <v>155.69999999999999</v>
      </c>
      <c r="AG80" s="45">
        <v>25.03</v>
      </c>
      <c r="AH80" s="45">
        <v>26.09</v>
      </c>
      <c r="AI80" s="45">
        <v>26.34</v>
      </c>
      <c r="AJ80" s="45">
        <v>26.62</v>
      </c>
      <c r="AK80" s="45">
        <v>36.53</v>
      </c>
      <c r="AL80" s="45">
        <v>42.02</v>
      </c>
      <c r="AM80" s="45">
        <v>47.96</v>
      </c>
      <c r="AN80" s="45">
        <v>59.37</v>
      </c>
      <c r="AO80" s="45">
        <v>52.75</v>
      </c>
      <c r="AP80" s="45">
        <v>59.25</v>
      </c>
      <c r="AQ80" s="45">
        <v>75.900000000000006</v>
      </c>
      <c r="AR80" s="45">
        <v>94.62</v>
      </c>
      <c r="AS80" s="45">
        <v>61.34</v>
      </c>
      <c r="AT80" s="45">
        <v>68.89</v>
      </c>
      <c r="AU80" s="45">
        <v>88.26</v>
      </c>
      <c r="AV80" s="45">
        <v>110.02</v>
      </c>
      <c r="CR80" s="43" t="str">
        <f t="shared" si="53"/>
        <v>INFINITE 85 a 10</v>
      </c>
      <c r="CS80" s="44" t="s">
        <v>110</v>
      </c>
      <c r="CT80" s="46" t="s">
        <v>56</v>
      </c>
      <c r="CU80" s="81">
        <f>ROUND('Base(2023)'!CQ80+'Base(2023)'!CQ80*FatoresSGPB!$A$31,2)</f>
        <v>59.63</v>
      </c>
      <c r="CW80" s="45">
        <f>ROUND('Base(2023)'!CR80+'Base(2023)'!CR80*FatoresSGPB!$A$31,2)</f>
        <v>60.92</v>
      </c>
      <c r="CX80" s="45">
        <f>ROUND('Base(2023)'!CS80+'Base(2023)'!CS80*FatoresSGPB!$A$31,2)</f>
        <v>62.21</v>
      </c>
      <c r="CY80" s="45">
        <f>ROUND('Base(2023)'!CT80+'Base(2023)'!CT80*FatoresSGPB!$A$31,2)</f>
        <v>63.41</v>
      </c>
      <c r="CZ80" s="45">
        <f>ROUND('Base(2023)'!CU80+'Base(2023)'!CU80*FatoresSGPB!$A$31,2)</f>
        <v>76.2</v>
      </c>
      <c r="DA80" s="45">
        <f>ROUND('Base(2023)'!CV80+'Base(2023)'!CV80*FatoresSGPB!$A$31,2)</f>
        <v>76.930000000000007</v>
      </c>
      <c r="DB80" s="45">
        <f>ROUND('Base(2023)'!CW80+'Base(2023)'!CW80*FatoresSGPB!$A$31,2)</f>
        <v>77.760000000000005</v>
      </c>
      <c r="DC80" s="45">
        <f>ROUND('Base(2023)'!CX80+'Base(2023)'!CX80*FatoresSGPB!$A$31,2)</f>
        <v>78.5</v>
      </c>
      <c r="DE80" s="43" t="str">
        <f t="shared" si="54"/>
        <v>Peso (g)</v>
      </c>
      <c r="DG80" s="46" t="s">
        <v>32</v>
      </c>
      <c r="DI80" s="45" t="e">
        <f>ROUND('Base(2023)'!DC80+'Base(2023)'!DC80*FatoresSGPB!$A$31,2)</f>
        <v>#VALUE!</v>
      </c>
      <c r="DJ80" s="45" t="e">
        <f>ROUND('Base(2023)'!DD80+'Base(2023)'!DD80*FatoresSGPB!$A$31,2)</f>
        <v>#VALUE!</v>
      </c>
      <c r="DK80" s="45" t="e">
        <f>ROUND('Base(2023)'!DE80+'Base(2023)'!DE80*FatoresSGPB!$A$31,2)</f>
        <v>#VALUE!</v>
      </c>
      <c r="DM80" s="43" t="str">
        <f t="shared" si="55"/>
        <v>DIAMANTE 1Coleta no mesmo dia4210-251 a 60</v>
      </c>
      <c r="DN80" s="43" t="s">
        <v>66</v>
      </c>
      <c r="DO80" s="70" t="s">
        <v>71</v>
      </c>
      <c r="DP80" s="69" t="s">
        <v>72</v>
      </c>
      <c r="DQ80" s="61" t="s">
        <v>92</v>
      </c>
      <c r="DR80" s="25" t="s">
        <v>93</v>
      </c>
      <c r="DX80" s="43" t="str">
        <f t="shared" si="56"/>
        <v>DIAMANTE 25.001 a 6.000</v>
      </c>
      <c r="DY80" s="44" t="s">
        <v>69</v>
      </c>
      <c r="DZ80" s="44" t="s">
        <v>76</v>
      </c>
      <c r="EA80" s="45">
        <f>ROUND('Base(2023)'!DU80+'Base(2023)'!DU80*FatoresSGPB!$A$31,2)</f>
        <v>14.2</v>
      </c>
      <c r="EB80" s="45">
        <f>ROUND('Base(2023)'!DV80+'Base(2023)'!DV80*FatoresSGPB!$A$31,2)</f>
        <v>14.51</v>
      </c>
      <c r="EC80" s="45">
        <f>ROUND('Base(2023)'!DW80+'Base(2023)'!DW80*FatoresSGPB!$A$31,2)</f>
        <v>14.81</v>
      </c>
      <c r="ED80" s="45">
        <f>ROUND('Base(2023)'!DX80+'Base(2023)'!DX80*FatoresSGPB!$A$31,2)</f>
        <v>15.11</v>
      </c>
      <c r="EE80" s="45">
        <f>ROUND('Base(2023)'!DY80+'Base(2023)'!DY80*FatoresSGPB!$A$31,2)</f>
        <v>24.3</v>
      </c>
      <c r="EF80" s="45">
        <f>ROUND('Base(2023)'!DZ80+'Base(2023)'!DZ80*FatoresSGPB!$A$31,2)</f>
        <v>24.56</v>
      </c>
      <c r="EG80" s="45">
        <f>ROUND('Base(2023)'!EA80+'Base(2023)'!EA80*FatoresSGPB!$A$31,2)</f>
        <v>24.81</v>
      </c>
      <c r="EH80" s="45">
        <f>ROUND('Base(2023)'!EB80+'Base(2023)'!EB80*FatoresSGPB!$A$31,2)</f>
        <v>25.05</v>
      </c>
      <c r="EI80" s="45">
        <f>ROUND('Base(2023)'!EC80+'Base(2023)'!EC80*FatoresSGPB!$A$31,2)</f>
        <v>44.09</v>
      </c>
      <c r="EJ80" s="45">
        <f>ROUND('Base(2023)'!ED80+'Base(2023)'!ED80*FatoresSGPB!$A$31,2)</f>
        <v>59.81</v>
      </c>
      <c r="EK80" s="45">
        <f>ROUND('Base(2023)'!EE80+'Base(2023)'!EE80*FatoresSGPB!$A$31,2)</f>
        <v>84.19</v>
      </c>
      <c r="EL80" s="45">
        <f>ROUND('Base(2023)'!EF80+'Base(2023)'!EF80*FatoresSGPB!$A$31,2)</f>
        <v>101.85</v>
      </c>
      <c r="EM80" s="45">
        <f>ROUND('Base(2023)'!EG80+'Base(2023)'!EG80*FatoresSGPB!$A$31,2)</f>
        <v>72.61</v>
      </c>
      <c r="EN80" s="45">
        <f>ROUND('Base(2023)'!EH80+'Base(2023)'!EH80*FatoresSGPB!$A$31,2)</f>
        <v>89.18</v>
      </c>
      <c r="EO80" s="45">
        <f>ROUND('Base(2023)'!EI80+'Base(2023)'!EI80*FatoresSGPB!$A$31,2)</f>
        <v>113.97</v>
      </c>
      <c r="EP80" s="45">
        <f>ROUND('Base(2023)'!EJ80+'Base(2023)'!EJ80*FatoresSGPB!$A$31,2)</f>
        <v>132.88999999999999</v>
      </c>
      <c r="ER80" s="43" t="str">
        <f t="shared" si="57"/>
        <v>Peso (g)</v>
      </c>
      <c r="ET80" s="44" t="s">
        <v>32</v>
      </c>
      <c r="EU80" s="45" t="e">
        <f>ROUND('Base(2023)'!EO80+'Base(2023)'!EO80*FatoresSGPB!$A$31,2)</f>
        <v>#VALUE!</v>
      </c>
      <c r="EV80" s="45" t="e">
        <f>ROUND('Base(2023)'!EP80+'Base(2023)'!EP80*FatoresSGPB!$A$31,2)</f>
        <v>#VALUE!</v>
      </c>
      <c r="EW80" s="45" t="e">
        <f>ROUND('Base(2023)'!EQ80+'Base(2023)'!EQ80*FatoresSGPB!$A$31,2)</f>
        <v>#VALUE!</v>
      </c>
      <c r="EX80" s="45" t="e">
        <f>ROUND('Base(2023)'!ER80+'Base(2023)'!ER80*FatoresSGPB!$A$31,2)</f>
        <v>#VALUE!</v>
      </c>
      <c r="EY80" s="45" t="e">
        <f>ROUND('Base(2023)'!ES80+'Base(2023)'!ES80*FatoresSGPB!$A$31,2)</f>
        <v>#VALUE!</v>
      </c>
      <c r="EZ80" s="45" t="e">
        <f>ROUND('Base(2023)'!ET80+'Base(2023)'!ET80*FatoresSGPB!$A$31,2)</f>
        <v>#VALUE!</v>
      </c>
      <c r="FA80" s="45" t="e">
        <f>ROUND('Base(2023)'!EU80+'Base(2023)'!EU80*FatoresSGPB!$A$31,2)</f>
        <v>#VALUE!</v>
      </c>
      <c r="FB80" s="45" t="e">
        <f>ROUND('Base(2023)'!EV80+'Base(2023)'!EV80*FatoresSGPB!$A$31,2)</f>
        <v>#VALUE!</v>
      </c>
      <c r="FC80" s="45" t="e">
        <f>ROUND('Base(2023)'!EW80+'Base(2023)'!EW80*FatoresSGPB!$A$31,2)</f>
        <v>#VALUE!</v>
      </c>
      <c r="FD80" s="45" t="e">
        <f>ROUND('Base(2023)'!EX80+'Base(2023)'!EX80*FatoresSGPB!$A$31,2)</f>
        <v>#VALUE!</v>
      </c>
      <c r="FE80" s="45" t="e">
        <f>ROUND('Base(2023)'!EY80+'Base(2023)'!EY80*FatoresSGPB!$A$31,2)</f>
        <v>#VALUE!</v>
      </c>
      <c r="FF80" s="45" t="e">
        <f>ROUND('Base(2023)'!EZ80+'Base(2023)'!EZ80*FatoresSGPB!$A$31,2)</f>
        <v>#VALUE!</v>
      </c>
    </row>
    <row r="81" spans="8:162" x14ac:dyDescent="0.25">
      <c r="H81" s="45">
        <f t="shared" ref="H81:AA81" si="66">ROUND($G$45*H53,2)</f>
        <v>18.739999999999998</v>
      </c>
      <c r="I81" s="45">
        <f t="shared" si="66"/>
        <v>19.14</v>
      </c>
      <c r="J81" s="45">
        <f t="shared" si="66"/>
        <v>19.54</v>
      </c>
      <c r="K81" s="45">
        <f t="shared" si="66"/>
        <v>19.940000000000001</v>
      </c>
      <c r="L81" s="45">
        <f t="shared" si="66"/>
        <v>30.88</v>
      </c>
      <c r="M81" s="45">
        <f t="shared" si="66"/>
        <v>31.19</v>
      </c>
      <c r="N81" s="45">
        <f t="shared" si="66"/>
        <v>31.52</v>
      </c>
      <c r="O81" s="45">
        <f t="shared" si="66"/>
        <v>31.83</v>
      </c>
      <c r="P81" s="45">
        <f t="shared" si="66"/>
        <v>57.26</v>
      </c>
      <c r="Q81" s="45">
        <f t="shared" si="66"/>
        <v>77.31</v>
      </c>
      <c r="R81" s="45">
        <f t="shared" si="66"/>
        <v>108.79</v>
      </c>
      <c r="S81" s="45">
        <f t="shared" si="66"/>
        <v>131.72</v>
      </c>
      <c r="T81" s="45">
        <f t="shared" si="66"/>
        <v>76.22</v>
      </c>
      <c r="U81" s="45">
        <f t="shared" si="66"/>
        <v>93.86</v>
      </c>
      <c r="V81" s="45">
        <f t="shared" si="66"/>
        <v>120.71</v>
      </c>
      <c r="W81" s="45">
        <f t="shared" si="66"/>
        <v>141.16</v>
      </c>
      <c r="X81" s="45">
        <f t="shared" si="66"/>
        <v>90.75</v>
      </c>
      <c r="Y81" s="45">
        <f t="shared" si="66"/>
        <v>111.73</v>
      </c>
      <c r="Z81" s="45">
        <f t="shared" si="66"/>
        <v>143.68</v>
      </c>
      <c r="AA81" s="45">
        <f t="shared" si="66"/>
        <v>168.05</v>
      </c>
      <c r="AG81" s="45">
        <v>3.1</v>
      </c>
      <c r="AH81" s="45">
        <v>3.23</v>
      </c>
      <c r="AI81" s="45">
        <v>3.26</v>
      </c>
      <c r="AJ81" s="45">
        <v>3.31</v>
      </c>
      <c r="AK81" s="45">
        <v>4.53</v>
      </c>
      <c r="AL81" s="45">
        <v>5.21</v>
      </c>
      <c r="AM81" s="45">
        <v>5.95</v>
      </c>
      <c r="AN81" s="45">
        <v>7.37</v>
      </c>
      <c r="AO81" s="45">
        <v>6.54</v>
      </c>
      <c r="AP81" s="45">
        <v>7.35</v>
      </c>
      <c r="AQ81" s="45">
        <v>9.42</v>
      </c>
      <c r="AR81" s="45">
        <v>11.73</v>
      </c>
      <c r="AS81" s="45">
        <v>7.61</v>
      </c>
      <c r="AT81" s="45">
        <v>8.5500000000000007</v>
      </c>
      <c r="AU81" s="45">
        <v>10.95</v>
      </c>
      <c r="AV81" s="45">
        <v>13.63</v>
      </c>
      <c r="CR81" s="43" t="str">
        <f t="shared" si="53"/>
        <v>INFINITE 8Kg Adicional</v>
      </c>
      <c r="CS81" s="44" t="s">
        <v>110</v>
      </c>
      <c r="CT81" s="46" t="s">
        <v>63</v>
      </c>
      <c r="CU81" s="81">
        <f>ROUND('Base(2023)'!CQ81+'Base(2023)'!CQ81*FatoresSGPB!$A$31,2)</f>
        <v>5.8</v>
      </c>
      <c r="CW81" s="45">
        <f>ROUND('Base(2023)'!CR81+'Base(2023)'!CR81*FatoresSGPB!$A$31,2)</f>
        <v>5.98</v>
      </c>
      <c r="CX81" s="45">
        <f>ROUND('Base(2023)'!CS81+'Base(2023)'!CS81*FatoresSGPB!$A$31,2)</f>
        <v>6.07</v>
      </c>
      <c r="CY81" s="45">
        <f>ROUND('Base(2023)'!CT81+'Base(2023)'!CT81*FatoresSGPB!$A$31,2)</f>
        <v>6.16</v>
      </c>
      <c r="CZ81" s="45">
        <f>ROUND('Base(2023)'!CU81+'Base(2023)'!CU81*FatoresSGPB!$A$31,2)</f>
        <v>7.73</v>
      </c>
      <c r="DA81" s="45">
        <f>ROUND('Base(2023)'!CV81+'Base(2023)'!CV81*FatoresSGPB!$A$31,2)</f>
        <v>7.83</v>
      </c>
      <c r="DB81" s="45">
        <f>ROUND('Base(2023)'!CW81+'Base(2023)'!CW81*FatoresSGPB!$A$31,2)</f>
        <v>7.91</v>
      </c>
      <c r="DC81" s="45">
        <f>ROUND('Base(2023)'!CX81+'Base(2023)'!CX81*FatoresSGPB!$A$31,2)</f>
        <v>7.91</v>
      </c>
      <c r="DE81" s="43" t="str">
        <f t="shared" si="54"/>
        <v>DIAMANTE 30 a 300</v>
      </c>
      <c r="DF81" s="44" t="s">
        <v>75</v>
      </c>
      <c r="DG81" s="46" t="s">
        <v>40</v>
      </c>
      <c r="DI81" s="45">
        <f>ROUND('Base(2023)'!DC81+'Base(2023)'!DC81*FatoresSGPB!$A$31,2)</f>
        <v>12.43</v>
      </c>
      <c r="DJ81" s="45">
        <f>ROUND('Base(2023)'!DD81+'Base(2023)'!DD81*FatoresSGPB!$A$31,2)</f>
        <v>12.68</v>
      </c>
      <c r="DK81" s="45">
        <f>ROUND('Base(2023)'!DE81+'Base(2023)'!DE81*FatoresSGPB!$A$31,2)</f>
        <v>12.95</v>
      </c>
      <c r="DM81" s="43" t="str">
        <f t="shared" si="55"/>
        <v>DIAMANTE 1Coleta no mesmo dia4210-261 a 70</v>
      </c>
      <c r="DN81" s="43" t="s">
        <v>66</v>
      </c>
      <c r="DO81" s="70" t="s">
        <v>71</v>
      </c>
      <c r="DP81" s="69" t="s">
        <v>72</v>
      </c>
      <c r="DQ81" s="59" t="s">
        <v>96</v>
      </c>
      <c r="DR81" s="22" t="s">
        <v>97</v>
      </c>
      <c r="DX81" s="43" t="str">
        <f t="shared" si="56"/>
        <v>DIAMANTE 26.001 a 7.000</v>
      </c>
      <c r="DY81" s="44" t="s">
        <v>69</v>
      </c>
      <c r="DZ81" s="44" t="s">
        <v>82</v>
      </c>
      <c r="EA81" s="45">
        <f>ROUND('Base(2023)'!DU81+'Base(2023)'!DU81*FatoresSGPB!$A$31,2)</f>
        <v>15.08</v>
      </c>
      <c r="EB81" s="45">
        <f>ROUND('Base(2023)'!DV81+'Base(2023)'!DV81*FatoresSGPB!$A$31,2)</f>
        <v>15.4</v>
      </c>
      <c r="EC81" s="45">
        <f>ROUND('Base(2023)'!DW81+'Base(2023)'!DW81*FatoresSGPB!$A$31,2)</f>
        <v>15.72</v>
      </c>
      <c r="ED81" s="45">
        <f>ROUND('Base(2023)'!DX81+'Base(2023)'!DX81*FatoresSGPB!$A$31,2)</f>
        <v>16.04</v>
      </c>
      <c r="EE81" s="45">
        <f>ROUND('Base(2023)'!DY81+'Base(2023)'!DY81*FatoresSGPB!$A$31,2)</f>
        <v>26.02</v>
      </c>
      <c r="EF81" s="45">
        <f>ROUND('Base(2023)'!DZ81+'Base(2023)'!DZ81*FatoresSGPB!$A$31,2)</f>
        <v>26.29</v>
      </c>
      <c r="EG81" s="45">
        <f>ROUND('Base(2023)'!EA81+'Base(2023)'!EA81*FatoresSGPB!$A$31,2)</f>
        <v>26.56</v>
      </c>
      <c r="EH81" s="45">
        <f>ROUND('Base(2023)'!EB81+'Base(2023)'!EB81*FatoresSGPB!$A$31,2)</f>
        <v>26.82</v>
      </c>
      <c r="EI81" s="45">
        <f>ROUND('Base(2023)'!EC81+'Base(2023)'!EC81*FatoresSGPB!$A$31,2)</f>
        <v>48.65</v>
      </c>
      <c r="EJ81" s="45">
        <f>ROUND('Base(2023)'!ED81+'Base(2023)'!ED81*FatoresSGPB!$A$31,2)</f>
        <v>66.010000000000005</v>
      </c>
      <c r="EK81" s="45">
        <f>ROUND('Base(2023)'!EE81+'Base(2023)'!EE81*FatoresSGPB!$A$31,2)</f>
        <v>92.91</v>
      </c>
      <c r="EL81" s="45">
        <f>ROUND('Base(2023)'!EF81+'Base(2023)'!EF81*FatoresSGPB!$A$31,2)</f>
        <v>112.39</v>
      </c>
      <c r="EM81" s="45">
        <f>ROUND('Base(2023)'!EG81+'Base(2023)'!EG81*FatoresSGPB!$A$31,2)</f>
        <v>77.17</v>
      </c>
      <c r="EN81" s="45">
        <f>ROUND('Base(2023)'!EH81+'Base(2023)'!EH81*FatoresSGPB!$A$31,2)</f>
        <v>95.37</v>
      </c>
      <c r="EO81" s="45">
        <f>ROUND('Base(2023)'!EI81+'Base(2023)'!EI81*FatoresSGPB!$A$31,2)</f>
        <v>122.69</v>
      </c>
      <c r="EP81" s="45">
        <f>ROUND('Base(2023)'!EJ81+'Base(2023)'!EJ81*FatoresSGPB!$A$31,2)</f>
        <v>143.41999999999999</v>
      </c>
      <c r="ER81" s="43" t="str">
        <f t="shared" si="57"/>
        <v>DIAMANTE 30 a 500</v>
      </c>
      <c r="ES81" s="44" t="s">
        <v>75</v>
      </c>
      <c r="ET81" s="44" t="s">
        <v>41</v>
      </c>
      <c r="EU81" s="45">
        <f>ROUND('Base(2023)'!EO81+'Base(2023)'!EO81*FatoresSGPB!$A$31,2)</f>
        <v>12.95</v>
      </c>
      <c r="EV81" s="45">
        <f>ROUND('Base(2023)'!EP81+'Base(2023)'!EP81*FatoresSGPB!$A$31,2)</f>
        <v>13.39</v>
      </c>
      <c r="EW81" s="45">
        <f>ROUND('Base(2023)'!EQ81+'Base(2023)'!EQ81*FatoresSGPB!$A$31,2)</f>
        <v>13.5</v>
      </c>
      <c r="EX81" s="45">
        <f>ROUND('Base(2023)'!ER81+'Base(2023)'!ER81*FatoresSGPB!$A$31,2)</f>
        <v>13.75</v>
      </c>
      <c r="EY81" s="45">
        <f>ROUND('Base(2023)'!ES81+'Base(2023)'!ES81*FatoresSGPB!$A$31,2)</f>
        <v>15.4</v>
      </c>
      <c r="EZ81" s="45">
        <f>ROUND('Base(2023)'!ET81+'Base(2023)'!ET81*FatoresSGPB!$A$31,2)</f>
        <v>17.239999999999998</v>
      </c>
      <c r="FA81" s="45">
        <f>ROUND('Base(2023)'!EU81+'Base(2023)'!EU81*FatoresSGPB!$A$31,2)</f>
        <v>18.97</v>
      </c>
      <c r="FB81" s="45">
        <f>ROUND('Base(2023)'!EV81+'Base(2023)'!EV81*FatoresSGPB!$A$31,2)</f>
        <v>23.04</v>
      </c>
      <c r="FC81" s="45">
        <f>ROUND('Base(2023)'!EW81+'Base(2023)'!EW81*FatoresSGPB!$A$31,2)</f>
        <v>18.43</v>
      </c>
      <c r="FD81" s="45">
        <f>ROUND('Base(2023)'!EX81+'Base(2023)'!EX81*FatoresSGPB!$A$31,2)</f>
        <v>22.29</v>
      </c>
      <c r="FE81" s="45">
        <f>ROUND('Base(2023)'!EY81+'Base(2023)'!EY81*FatoresSGPB!$A$31,2)</f>
        <v>37.51</v>
      </c>
      <c r="FF81" s="45">
        <f>ROUND('Base(2023)'!EZ81+'Base(2023)'!EZ81*FatoresSGPB!$A$31,2)</f>
        <v>51.49</v>
      </c>
    </row>
    <row r="82" spans="8:162" x14ac:dyDescent="0.25">
      <c r="H82" s="45">
        <f t="shared" ref="H82:AA82" si="67">ROUND($G$45*H54,2)</f>
        <v>19.809999999999999</v>
      </c>
      <c r="I82" s="45">
        <f t="shared" si="67"/>
        <v>20.23</v>
      </c>
      <c r="J82" s="45">
        <f t="shared" si="67"/>
        <v>20.66</v>
      </c>
      <c r="K82" s="45">
        <f t="shared" si="67"/>
        <v>21.07</v>
      </c>
      <c r="L82" s="45">
        <f t="shared" si="67"/>
        <v>33.01</v>
      </c>
      <c r="M82" s="45">
        <f t="shared" si="67"/>
        <v>33.380000000000003</v>
      </c>
      <c r="N82" s="45">
        <f t="shared" si="67"/>
        <v>33.69</v>
      </c>
      <c r="O82" s="45">
        <f t="shared" si="67"/>
        <v>34.049999999999997</v>
      </c>
      <c r="P82" s="45">
        <f t="shared" si="67"/>
        <v>62.72</v>
      </c>
      <c r="Q82" s="45">
        <f t="shared" si="67"/>
        <v>84.69</v>
      </c>
      <c r="R82" s="45">
        <f t="shared" si="67"/>
        <v>119.2</v>
      </c>
      <c r="S82" s="45">
        <f t="shared" si="67"/>
        <v>144.30000000000001</v>
      </c>
      <c r="T82" s="45">
        <f t="shared" si="67"/>
        <v>84.82</v>
      </c>
      <c r="U82" s="45">
        <f t="shared" si="67"/>
        <v>104.07</v>
      </c>
      <c r="V82" s="45">
        <f t="shared" si="67"/>
        <v>133.47</v>
      </c>
      <c r="W82" s="45">
        <f t="shared" si="67"/>
        <v>155.75</v>
      </c>
      <c r="X82" s="45">
        <f t="shared" si="67"/>
        <v>100.97</v>
      </c>
      <c r="Y82" s="45">
        <f t="shared" si="67"/>
        <v>123.89</v>
      </c>
      <c r="Z82" s="45">
        <f t="shared" si="67"/>
        <v>158.88999999999999</v>
      </c>
      <c r="AA82" s="45">
        <f t="shared" si="67"/>
        <v>185.42</v>
      </c>
      <c r="CT82" s="46" t="s">
        <v>33</v>
      </c>
      <c r="CU82" s="81" t="e">
        <f>ROUND('Base(2023)'!CQ82+'Base(2023)'!CQ82*FatoresSGPB!$A$31,2)</f>
        <v>#VALUE!</v>
      </c>
      <c r="CW82" s="45" t="e">
        <f>ROUND('Base(2023)'!CR82+'Base(2023)'!CR82*FatoresSGPB!$A$31,2)</f>
        <v>#VALUE!</v>
      </c>
      <c r="CX82" s="45" t="e">
        <f>ROUND('Base(2023)'!CS82+'Base(2023)'!CS82*FatoresSGPB!$A$31,2)</f>
        <v>#VALUE!</v>
      </c>
      <c r="CY82" s="45" t="e">
        <f>ROUND('Base(2023)'!CT82+'Base(2023)'!CT82*FatoresSGPB!$A$31,2)</f>
        <v>#VALUE!</v>
      </c>
      <c r="CZ82" s="45" t="e">
        <f>ROUND('Base(2023)'!CU82+'Base(2023)'!CU82*FatoresSGPB!$A$31,2)</f>
        <v>#VALUE!</v>
      </c>
      <c r="DA82" s="45" t="e">
        <f>ROUND('Base(2023)'!CV82+'Base(2023)'!CV82*FatoresSGPB!$A$31,2)</f>
        <v>#VALUE!</v>
      </c>
      <c r="DB82" s="45" t="e">
        <f>ROUND('Base(2023)'!CW82+'Base(2023)'!CW82*FatoresSGPB!$A$31,2)</f>
        <v>#VALUE!</v>
      </c>
      <c r="DC82" s="45" t="e">
        <f>ROUND('Base(2023)'!CX82+'Base(2023)'!CX82*FatoresSGPB!$A$31,2)</f>
        <v>#VALUE!</v>
      </c>
      <c r="DE82" s="43" t="str">
        <f t="shared" si="54"/>
        <v>DIAMANTE 3301 a 500</v>
      </c>
      <c r="DF82" s="44" t="s">
        <v>75</v>
      </c>
      <c r="DG82" s="46" t="s">
        <v>49</v>
      </c>
      <c r="DI82" s="45">
        <f>ROUND('Base(2023)'!DC82+'Base(2023)'!DC82*FatoresSGPB!$A$31,2)</f>
        <v>12.92</v>
      </c>
      <c r="DJ82" s="45">
        <f>ROUND('Base(2023)'!DD82+'Base(2023)'!DD82*FatoresSGPB!$A$31,2)</f>
        <v>13.19</v>
      </c>
      <c r="DK82" s="45">
        <f>ROUND('Base(2023)'!DE82+'Base(2023)'!DE82*FatoresSGPB!$A$31,2)</f>
        <v>13.46</v>
      </c>
      <c r="DM82" s="43" t="str">
        <f t="shared" si="55"/>
        <v>DIAMANTE 1Coleta no mesmo dia4210-271 a 80</v>
      </c>
      <c r="DN82" s="43" t="s">
        <v>66</v>
      </c>
      <c r="DO82" s="70" t="s">
        <v>71</v>
      </c>
      <c r="DP82" s="69" t="s">
        <v>72</v>
      </c>
      <c r="DQ82" s="61" t="s">
        <v>99</v>
      </c>
      <c r="DR82" s="25" t="s">
        <v>97</v>
      </c>
      <c r="DX82" s="43" t="str">
        <f t="shared" si="56"/>
        <v>DIAMANTE 27.001 a 8.000</v>
      </c>
      <c r="DY82" s="44" t="s">
        <v>69</v>
      </c>
      <c r="DZ82" s="44" t="s">
        <v>86</v>
      </c>
      <c r="EA82" s="45">
        <f>ROUND('Base(2023)'!DU82+'Base(2023)'!DU82*FatoresSGPB!$A$31,2)</f>
        <v>16.010000000000002</v>
      </c>
      <c r="EB82" s="45">
        <f>ROUND('Base(2023)'!DV82+'Base(2023)'!DV82*FatoresSGPB!$A$31,2)</f>
        <v>16.34</v>
      </c>
      <c r="EC82" s="45">
        <f>ROUND('Base(2023)'!DW82+'Base(2023)'!DW82*FatoresSGPB!$A$31,2)</f>
        <v>16.690000000000001</v>
      </c>
      <c r="ED82" s="45">
        <f>ROUND('Base(2023)'!DX82+'Base(2023)'!DX82*FatoresSGPB!$A$31,2)</f>
        <v>17.03</v>
      </c>
      <c r="EE82" s="45">
        <f>ROUND('Base(2023)'!DY82+'Base(2023)'!DY82*FatoresSGPB!$A$31,2)</f>
        <v>27.88</v>
      </c>
      <c r="EF82" s="45">
        <f>ROUND('Base(2023)'!DZ82+'Base(2023)'!DZ82*FatoresSGPB!$A$31,2)</f>
        <v>28.17</v>
      </c>
      <c r="EG82" s="45">
        <f>ROUND('Base(2023)'!EA82+'Base(2023)'!EA82*FatoresSGPB!$A$31,2)</f>
        <v>28.45</v>
      </c>
      <c r="EH82" s="45">
        <f>ROUND('Base(2023)'!EB82+'Base(2023)'!EB82*FatoresSGPB!$A$31,2)</f>
        <v>28.74</v>
      </c>
      <c r="EI82" s="45">
        <f>ROUND('Base(2023)'!EC82+'Base(2023)'!EC82*FatoresSGPB!$A$31,2)</f>
        <v>53.32</v>
      </c>
      <c r="EJ82" s="45">
        <f>ROUND('Base(2023)'!ED82+'Base(2023)'!ED82*FatoresSGPB!$A$31,2)</f>
        <v>72.34</v>
      </c>
      <c r="EK82" s="45">
        <f>ROUND('Base(2023)'!EE82+'Base(2023)'!EE82*FatoresSGPB!$A$31,2)</f>
        <v>101.8</v>
      </c>
      <c r="EL82" s="45">
        <f>ROUND('Base(2023)'!EF82+'Base(2023)'!EF82*FatoresSGPB!$A$31,2)</f>
        <v>123.16</v>
      </c>
      <c r="EM82" s="45">
        <f>ROUND('Base(2023)'!EG82+'Base(2023)'!EG82*FatoresSGPB!$A$31,2)</f>
        <v>85.95</v>
      </c>
      <c r="EN82" s="45">
        <f>ROUND('Base(2023)'!EH82+'Base(2023)'!EH82*FatoresSGPB!$A$31,2)</f>
        <v>105.76</v>
      </c>
      <c r="EO82" s="45">
        <f>ROUND('Base(2023)'!EI82+'Base(2023)'!EI82*FatoresSGPB!$A$31,2)</f>
        <v>135.66</v>
      </c>
      <c r="EP82" s="45">
        <f>ROUND('Base(2023)'!EJ82+'Base(2023)'!EJ82*FatoresSGPB!$A$31,2)</f>
        <v>158.26</v>
      </c>
      <c r="ER82" s="43" t="str">
        <f t="shared" si="57"/>
        <v>DIAMANTE 3501 a 1.000</v>
      </c>
      <c r="ES82" s="44" t="s">
        <v>75</v>
      </c>
      <c r="ET82" s="44" t="s">
        <v>50</v>
      </c>
      <c r="EU82" s="45">
        <f>ROUND('Base(2023)'!EO82+'Base(2023)'!EO82*FatoresSGPB!$A$31,2)</f>
        <v>13.88</v>
      </c>
      <c r="EV82" s="45">
        <f>ROUND('Base(2023)'!EP82+'Base(2023)'!EP82*FatoresSGPB!$A$31,2)</f>
        <v>14.48</v>
      </c>
      <c r="EW82" s="45">
        <f>ROUND('Base(2023)'!EQ82+'Base(2023)'!EQ82*FatoresSGPB!$A$31,2)</f>
        <v>14.62</v>
      </c>
      <c r="EX82" s="45">
        <f>ROUND('Base(2023)'!ER82+'Base(2023)'!ER82*FatoresSGPB!$A$31,2)</f>
        <v>14.77</v>
      </c>
      <c r="EY82" s="45">
        <f>ROUND('Base(2023)'!ES82+'Base(2023)'!ES82*FatoresSGPB!$A$31,2)</f>
        <v>16.53</v>
      </c>
      <c r="EZ82" s="45">
        <f>ROUND('Base(2023)'!ET82+'Base(2023)'!ET82*FatoresSGPB!$A$31,2)</f>
        <v>18.510000000000002</v>
      </c>
      <c r="FA82" s="45">
        <f>ROUND('Base(2023)'!EU82+'Base(2023)'!EU82*FatoresSGPB!$A$31,2)</f>
        <v>20.66</v>
      </c>
      <c r="FB82" s="45">
        <f>ROUND('Base(2023)'!EV82+'Base(2023)'!EV82*FatoresSGPB!$A$31,2)</f>
        <v>24.81</v>
      </c>
      <c r="FC82" s="45">
        <f>ROUND('Base(2023)'!EW82+'Base(2023)'!EW82*FatoresSGPB!$A$31,2)</f>
        <v>19.57</v>
      </c>
      <c r="FD82" s="45">
        <f>ROUND('Base(2023)'!EX82+'Base(2023)'!EX82*FatoresSGPB!$A$31,2)</f>
        <v>23.57</v>
      </c>
      <c r="FE82" s="45">
        <f>ROUND('Base(2023)'!EY82+'Base(2023)'!EY82*FatoresSGPB!$A$31,2)</f>
        <v>38.89</v>
      </c>
      <c r="FF82" s="45">
        <f>ROUND('Base(2023)'!EZ82+'Base(2023)'!EZ82*FatoresSGPB!$A$31,2)</f>
        <v>53.14</v>
      </c>
    </row>
    <row r="83" spans="8:162" x14ac:dyDescent="0.25">
      <c r="H83" s="45">
        <f t="shared" ref="H83:AA83" si="68">ROUND($G$45*H55,2)</f>
        <v>20.46</v>
      </c>
      <c r="I83" s="45">
        <f t="shared" si="68"/>
        <v>20.9</v>
      </c>
      <c r="J83" s="45">
        <f t="shared" si="68"/>
        <v>21.34</v>
      </c>
      <c r="K83" s="45">
        <f t="shared" si="68"/>
        <v>21.76</v>
      </c>
      <c r="L83" s="45">
        <f t="shared" si="68"/>
        <v>35.17</v>
      </c>
      <c r="M83" s="45">
        <f t="shared" si="68"/>
        <v>35.53</v>
      </c>
      <c r="N83" s="45">
        <f t="shared" si="68"/>
        <v>35.909999999999997</v>
      </c>
      <c r="O83" s="45">
        <f t="shared" si="68"/>
        <v>36.25</v>
      </c>
      <c r="P83" s="45">
        <f t="shared" si="68"/>
        <v>68.2</v>
      </c>
      <c r="Q83" s="45">
        <f t="shared" si="68"/>
        <v>92.07</v>
      </c>
      <c r="R83" s="45">
        <f t="shared" si="68"/>
        <v>129.59</v>
      </c>
      <c r="S83" s="45">
        <f t="shared" si="68"/>
        <v>156.87</v>
      </c>
      <c r="T83" s="45">
        <f t="shared" si="68"/>
        <v>89.41</v>
      </c>
      <c r="U83" s="45">
        <f t="shared" si="68"/>
        <v>110.29</v>
      </c>
      <c r="V83" s="45">
        <f t="shared" si="68"/>
        <v>142.19999999999999</v>
      </c>
      <c r="W83" s="45">
        <f t="shared" si="68"/>
        <v>166.3</v>
      </c>
      <c r="X83" s="45">
        <f t="shared" si="68"/>
        <v>106.45</v>
      </c>
      <c r="Y83" s="45">
        <f t="shared" si="68"/>
        <v>131.29</v>
      </c>
      <c r="Z83" s="45">
        <f t="shared" si="68"/>
        <v>169.29</v>
      </c>
      <c r="AA83" s="45">
        <f t="shared" si="68"/>
        <v>197.99</v>
      </c>
      <c r="AG83" s="45" t="e">
        <f>ROUND($AF$57*AG57,2)</f>
        <v>#REF!</v>
      </c>
      <c r="AH83" s="45" t="e">
        <f t="shared" ref="AH83:AV83" si="69">ROUND($AF$57*AH57,2)</f>
        <v>#REF!</v>
      </c>
      <c r="AI83" s="45" t="e">
        <f t="shared" si="69"/>
        <v>#REF!</v>
      </c>
      <c r="AJ83" s="45" t="e">
        <f t="shared" si="69"/>
        <v>#REF!</v>
      </c>
      <c r="AK83" s="45" t="e">
        <f t="shared" si="69"/>
        <v>#REF!</v>
      </c>
      <c r="AL83" s="45" t="e">
        <f t="shared" si="69"/>
        <v>#REF!</v>
      </c>
      <c r="AM83" s="45" t="e">
        <f t="shared" si="69"/>
        <v>#REF!</v>
      </c>
      <c r="AN83" s="45" t="e">
        <f t="shared" si="69"/>
        <v>#REF!</v>
      </c>
      <c r="AO83" s="45" t="e">
        <f t="shared" si="69"/>
        <v>#REF!</v>
      </c>
      <c r="AP83" s="45" t="e">
        <f t="shared" si="69"/>
        <v>#REF!</v>
      </c>
      <c r="AQ83" s="45" t="e">
        <f t="shared" si="69"/>
        <v>#REF!</v>
      </c>
      <c r="AR83" s="45" t="e">
        <f t="shared" si="69"/>
        <v>#REF!</v>
      </c>
      <c r="AS83" s="45" t="e">
        <f t="shared" si="69"/>
        <v>#REF!</v>
      </c>
      <c r="AT83" s="45" t="e">
        <f t="shared" si="69"/>
        <v>#REF!</v>
      </c>
      <c r="AU83" s="45" t="e">
        <f t="shared" si="69"/>
        <v>#REF!</v>
      </c>
      <c r="AV83" s="45" t="e">
        <f t="shared" si="69"/>
        <v>#REF!</v>
      </c>
      <c r="CR83" s="43" t="str">
        <f>CONCATENATE(CS83,CT83)</f>
        <v>CLUBE CORREIOSAté 1</v>
      </c>
      <c r="CS83" s="44" t="s">
        <v>9</v>
      </c>
      <c r="CT83" s="46" t="s">
        <v>42</v>
      </c>
      <c r="CU83" s="81">
        <f>ROUND('Base(2023)'!CQ83+'Base(2023)'!CQ83*FatoresSGPB!$A$31,2)</f>
        <v>38.21</v>
      </c>
      <c r="CW83" s="45">
        <f>ROUND('Base(2023)'!CR83+'Base(2023)'!CR83*FatoresSGPB!$A$31,2)</f>
        <v>39</v>
      </c>
      <c r="CX83" s="45">
        <f>ROUND('Base(2023)'!CS83+'Base(2023)'!CS83*FatoresSGPB!$A$31,2)</f>
        <v>39.799999999999997</v>
      </c>
      <c r="CY83" s="45">
        <f>ROUND('Base(2023)'!CT83+'Base(2023)'!CT83*FatoresSGPB!$A$31,2)</f>
        <v>40.590000000000003</v>
      </c>
      <c r="CZ83" s="45">
        <f>ROUND('Base(2023)'!CU83+'Base(2023)'!CU83*FatoresSGPB!$A$31,2)</f>
        <v>54.39</v>
      </c>
      <c r="DA83" s="45">
        <f>ROUND('Base(2023)'!CV83+'Base(2023)'!CV83*FatoresSGPB!$A$31,2)</f>
        <v>54.97</v>
      </c>
      <c r="DB83" s="45">
        <f>ROUND('Base(2023)'!CW83+'Base(2023)'!CW83*FatoresSGPB!$A$31,2)</f>
        <v>55.53</v>
      </c>
      <c r="DC83" s="45">
        <f>ROUND('Base(2023)'!CX83+'Base(2023)'!CX83*FatoresSGPB!$A$31,2)</f>
        <v>55.99</v>
      </c>
      <c r="DE83" s="43" t="str">
        <f t="shared" si="54"/>
        <v>DIAMANTE 3501 a 1.000</v>
      </c>
      <c r="DF83" s="44" t="s">
        <v>75</v>
      </c>
      <c r="DG83" s="46" t="s">
        <v>50</v>
      </c>
      <c r="DI83" s="45">
        <f>ROUND('Base(2023)'!DC83+'Base(2023)'!DC83*FatoresSGPB!$A$31,2)</f>
        <v>13.82</v>
      </c>
      <c r="DJ83" s="45">
        <f>ROUND('Base(2023)'!DD83+'Base(2023)'!DD83*FatoresSGPB!$A$31,2)</f>
        <v>14.1</v>
      </c>
      <c r="DK83" s="45">
        <f>ROUND('Base(2023)'!DE83+'Base(2023)'!DE83*FatoresSGPB!$A$31,2)</f>
        <v>14.41</v>
      </c>
      <c r="DM83" s="43" t="str">
        <f t="shared" si="55"/>
        <v>DIAMANTE 1Coleta no mesmo dia4210-281 a 90</v>
      </c>
      <c r="DN83" s="43" t="s">
        <v>66</v>
      </c>
      <c r="DO83" s="70" t="s">
        <v>71</v>
      </c>
      <c r="DP83" s="69" t="s">
        <v>72</v>
      </c>
      <c r="DQ83" s="59" t="s">
        <v>102</v>
      </c>
      <c r="DR83" s="22" t="s">
        <v>103</v>
      </c>
      <c r="DX83" s="43" t="str">
        <f t="shared" si="56"/>
        <v>DIAMANTE 28.001 a 9.000</v>
      </c>
      <c r="DY83" s="44" t="s">
        <v>69</v>
      </c>
      <c r="DZ83" s="44" t="s">
        <v>91</v>
      </c>
      <c r="EA83" s="45">
        <f>ROUND('Base(2023)'!DU83+'Base(2023)'!DU83*FatoresSGPB!$A$31,2)</f>
        <v>16.45</v>
      </c>
      <c r="EB83" s="45">
        <f>ROUND('Base(2023)'!DV83+'Base(2023)'!DV83*FatoresSGPB!$A$31,2)</f>
        <v>16.8</v>
      </c>
      <c r="EC83" s="45">
        <f>ROUND('Base(2023)'!DW83+'Base(2023)'!DW83*FatoresSGPB!$A$31,2)</f>
        <v>17.149999999999999</v>
      </c>
      <c r="ED83" s="45">
        <f>ROUND('Base(2023)'!DX83+'Base(2023)'!DX83*FatoresSGPB!$A$31,2)</f>
        <v>17.489999999999998</v>
      </c>
      <c r="EE83" s="45">
        <f>ROUND('Base(2023)'!DY83+'Base(2023)'!DY83*FatoresSGPB!$A$31,2)</f>
        <v>29.64</v>
      </c>
      <c r="EF83" s="45">
        <f>ROUND('Base(2023)'!DZ83+'Base(2023)'!DZ83*FatoresSGPB!$A$31,2)</f>
        <v>29.93</v>
      </c>
      <c r="EG83" s="45">
        <f>ROUND('Base(2023)'!EA83+'Base(2023)'!EA83*FatoresSGPB!$A$31,2)</f>
        <v>30.24</v>
      </c>
      <c r="EH83" s="45">
        <f>ROUND('Base(2023)'!EB83+'Base(2023)'!EB83*FatoresSGPB!$A$31,2)</f>
        <v>30.55</v>
      </c>
      <c r="EI83" s="45">
        <f>ROUND('Base(2023)'!EC83+'Base(2023)'!EC83*FatoresSGPB!$A$31,2)</f>
        <v>57.92</v>
      </c>
      <c r="EJ83" s="45">
        <f>ROUND('Base(2023)'!ED83+'Base(2023)'!ED83*FatoresSGPB!$A$31,2)</f>
        <v>78.599999999999994</v>
      </c>
      <c r="EK83" s="45">
        <f>ROUND('Base(2023)'!EE83+'Base(2023)'!EE83*FatoresSGPB!$A$31,2)</f>
        <v>110.64</v>
      </c>
      <c r="EL83" s="45">
        <f>ROUND('Base(2023)'!EF83+'Base(2023)'!EF83*FatoresSGPB!$A$31,2)</f>
        <v>133.84</v>
      </c>
      <c r="EM83" s="45">
        <f>ROUND('Base(2023)'!EG83+'Base(2023)'!EG83*FatoresSGPB!$A$31,2)</f>
        <v>90.51</v>
      </c>
      <c r="EN83" s="45">
        <f>ROUND('Base(2023)'!EH83+'Base(2023)'!EH83*FatoresSGPB!$A$31,2)</f>
        <v>112.07</v>
      </c>
      <c r="EO83" s="45">
        <f>ROUND('Base(2023)'!EI83+'Base(2023)'!EI83*FatoresSGPB!$A$31,2)</f>
        <v>144.53</v>
      </c>
      <c r="EP83" s="45">
        <f>ROUND('Base(2023)'!EJ83+'Base(2023)'!EJ83*FatoresSGPB!$A$31,2)</f>
        <v>168.95</v>
      </c>
      <c r="ER83" s="43" t="str">
        <f t="shared" si="57"/>
        <v>DIAMANTE 31.001 a 2.000</v>
      </c>
      <c r="ES83" s="44" t="s">
        <v>75</v>
      </c>
      <c r="ET83" s="44" t="s">
        <v>55</v>
      </c>
      <c r="EU83" s="45">
        <f>ROUND('Base(2023)'!EO83+'Base(2023)'!EO83*FatoresSGPB!$A$31,2)</f>
        <v>14.62</v>
      </c>
      <c r="EV83" s="45">
        <f>ROUND('Base(2023)'!EP83+'Base(2023)'!EP83*FatoresSGPB!$A$31,2)</f>
        <v>15.39</v>
      </c>
      <c r="EW83" s="45">
        <f>ROUND('Base(2023)'!EQ83+'Base(2023)'!EQ83*FatoresSGPB!$A$31,2)</f>
        <v>15.59</v>
      </c>
      <c r="EX83" s="45">
        <f>ROUND('Base(2023)'!ER83+'Base(2023)'!ER83*FatoresSGPB!$A$31,2)</f>
        <v>15.61</v>
      </c>
      <c r="EY83" s="45">
        <f>ROUND('Base(2023)'!ES83+'Base(2023)'!ES83*FatoresSGPB!$A$31,2)</f>
        <v>18.2</v>
      </c>
      <c r="EZ83" s="45">
        <f>ROUND('Base(2023)'!ET83+'Base(2023)'!ET83*FatoresSGPB!$A$31,2)</f>
        <v>20.39</v>
      </c>
      <c r="FA83" s="45">
        <f>ROUND('Base(2023)'!EU83+'Base(2023)'!EU83*FatoresSGPB!$A$31,2)</f>
        <v>23.12</v>
      </c>
      <c r="FB83" s="45">
        <f>ROUND('Base(2023)'!EV83+'Base(2023)'!EV83*FatoresSGPB!$A$31,2)</f>
        <v>27.4</v>
      </c>
      <c r="FC83" s="45">
        <f>ROUND('Base(2023)'!EW83+'Base(2023)'!EW83*FatoresSGPB!$A$31,2)</f>
        <v>23.28</v>
      </c>
      <c r="FD83" s="45">
        <f>ROUND('Base(2023)'!EX83+'Base(2023)'!EX83*FatoresSGPB!$A$31,2)</f>
        <v>27.49</v>
      </c>
      <c r="FE83" s="45">
        <f>ROUND('Base(2023)'!EY83+'Base(2023)'!EY83*FatoresSGPB!$A$31,2)</f>
        <v>42.95</v>
      </c>
      <c r="FF83" s="45">
        <f>ROUND('Base(2023)'!EZ83+'Base(2023)'!EZ83*FatoresSGPB!$A$31,2)</f>
        <v>57.63</v>
      </c>
    </row>
    <row r="84" spans="8:162" x14ac:dyDescent="0.25">
      <c r="H84" s="45">
        <f t="shared" ref="H84:AA84" si="70">ROUND($G$45*H56,2)</f>
        <v>20.92</v>
      </c>
      <c r="I84" s="45">
        <f t="shared" si="70"/>
        <v>21.36</v>
      </c>
      <c r="J84" s="45">
        <f t="shared" si="70"/>
        <v>21.8</v>
      </c>
      <c r="K84" s="45">
        <f t="shared" si="70"/>
        <v>22.24</v>
      </c>
      <c r="L84" s="45">
        <f t="shared" si="70"/>
        <v>37.549999999999997</v>
      </c>
      <c r="M84" s="45">
        <f t="shared" si="70"/>
        <v>37.94</v>
      </c>
      <c r="N84" s="45">
        <f t="shared" si="70"/>
        <v>38.33</v>
      </c>
      <c r="O84" s="45">
        <f t="shared" si="70"/>
        <v>38.71</v>
      </c>
      <c r="P84" s="45">
        <f t="shared" si="70"/>
        <v>73.69</v>
      </c>
      <c r="Q84" s="45">
        <f t="shared" si="70"/>
        <v>99.48</v>
      </c>
      <c r="R84" s="45">
        <f t="shared" si="70"/>
        <v>140</v>
      </c>
      <c r="S84" s="45">
        <f t="shared" si="70"/>
        <v>169.47</v>
      </c>
      <c r="T84" s="45">
        <f t="shared" si="70"/>
        <v>94.03</v>
      </c>
      <c r="U84" s="45">
        <f t="shared" si="70"/>
        <v>116.48</v>
      </c>
      <c r="V84" s="45">
        <f t="shared" si="70"/>
        <v>150.93</v>
      </c>
      <c r="W84" s="45">
        <f t="shared" si="70"/>
        <v>176.89</v>
      </c>
      <c r="X84" s="45">
        <f t="shared" si="70"/>
        <v>111.94</v>
      </c>
      <c r="Y84" s="45">
        <f t="shared" si="70"/>
        <v>138.66</v>
      </c>
      <c r="Z84" s="45">
        <f t="shared" si="70"/>
        <v>179.68</v>
      </c>
      <c r="AA84" s="45">
        <f t="shared" si="70"/>
        <v>210.57</v>
      </c>
      <c r="AG84" s="45" t="e">
        <f t="shared" ref="AG84:AV84" si="71">ROUND($AF$57*AG58,2)</f>
        <v>#VALUE!</v>
      </c>
      <c r="AH84" s="45" t="e">
        <f t="shared" si="71"/>
        <v>#VALUE!</v>
      </c>
      <c r="AI84" s="45" t="e">
        <f t="shared" si="71"/>
        <v>#VALUE!</v>
      </c>
      <c r="AJ84" s="45" t="e">
        <f t="shared" si="71"/>
        <v>#VALUE!</v>
      </c>
      <c r="AK84" s="45" t="e">
        <f t="shared" si="71"/>
        <v>#VALUE!</v>
      </c>
      <c r="AL84" s="45" t="e">
        <f t="shared" si="71"/>
        <v>#VALUE!</v>
      </c>
      <c r="AM84" s="45" t="e">
        <f t="shared" si="71"/>
        <v>#VALUE!</v>
      </c>
      <c r="AN84" s="45" t="e">
        <f t="shared" si="71"/>
        <v>#VALUE!</v>
      </c>
      <c r="AO84" s="45" t="e">
        <f t="shared" si="71"/>
        <v>#VALUE!</v>
      </c>
      <c r="AP84" s="45" t="e">
        <f t="shared" si="71"/>
        <v>#VALUE!</v>
      </c>
      <c r="AQ84" s="45" t="e">
        <f t="shared" si="71"/>
        <v>#VALUE!</v>
      </c>
      <c r="AR84" s="45" t="e">
        <f t="shared" si="71"/>
        <v>#VALUE!</v>
      </c>
      <c r="AS84" s="45" t="e">
        <f t="shared" si="71"/>
        <v>#VALUE!</v>
      </c>
      <c r="AT84" s="45" t="e">
        <f t="shared" si="71"/>
        <v>#VALUE!</v>
      </c>
      <c r="AU84" s="45" t="e">
        <f t="shared" si="71"/>
        <v>#VALUE!</v>
      </c>
      <c r="AV84" s="45" t="e">
        <f t="shared" si="71"/>
        <v>#VALUE!</v>
      </c>
      <c r="CR84" s="43" t="str">
        <f t="shared" ref="CR84:CR86" si="72">CONCATENATE(CS84,CT84)</f>
        <v>CLUBE CORREIOS1 a 5</v>
      </c>
      <c r="CS84" s="44" t="s">
        <v>9</v>
      </c>
      <c r="CT84" s="46" t="s">
        <v>51</v>
      </c>
      <c r="CU84" s="81">
        <f>ROUND('Base(2023)'!CQ84+'Base(2023)'!CQ84*FatoresSGPB!$A$31,2)</f>
        <v>49.83</v>
      </c>
      <c r="CW84" s="45">
        <f>ROUND('Base(2023)'!CR84+'Base(2023)'!CR84*FatoresSGPB!$A$31,2)</f>
        <v>50.86</v>
      </c>
      <c r="CX84" s="45">
        <f>ROUND('Base(2023)'!CS84+'Base(2023)'!CS84*FatoresSGPB!$A$31,2)</f>
        <v>51.89</v>
      </c>
      <c r="CY84" s="45">
        <f>ROUND('Base(2023)'!CT84+'Base(2023)'!CT84*FatoresSGPB!$A$31,2)</f>
        <v>52.92</v>
      </c>
      <c r="CZ84" s="45">
        <f>ROUND('Base(2023)'!CU84+'Base(2023)'!CU84*FatoresSGPB!$A$31,2)</f>
        <v>69.45</v>
      </c>
      <c r="DA84" s="45">
        <f>ROUND('Base(2023)'!CV84+'Base(2023)'!CV84*FatoresSGPB!$A$31,2)</f>
        <v>70.14</v>
      </c>
      <c r="DB84" s="45">
        <f>ROUND('Base(2023)'!CW84+'Base(2023)'!CW84*FatoresSGPB!$A$31,2)</f>
        <v>70.819999999999993</v>
      </c>
      <c r="DC84" s="45">
        <f>ROUND('Base(2023)'!CX84+'Base(2023)'!CX84*FatoresSGPB!$A$31,2)</f>
        <v>71.5</v>
      </c>
      <c r="DE84" s="43" t="str">
        <f t="shared" si="54"/>
        <v>DIAMANTE 31.001 a 2.000</v>
      </c>
      <c r="DF84" s="44" t="s">
        <v>75</v>
      </c>
      <c r="DG84" s="46" t="s">
        <v>55</v>
      </c>
      <c r="DI84" s="45">
        <f>ROUND('Base(2023)'!DC84+'Base(2023)'!DC84*FatoresSGPB!$A$31,2)</f>
        <v>16.100000000000001</v>
      </c>
      <c r="DJ84" s="45">
        <f>ROUND('Base(2023)'!DD84+'Base(2023)'!DD84*FatoresSGPB!$A$31,2)</f>
        <v>16.43</v>
      </c>
      <c r="DK84" s="45">
        <f>ROUND('Base(2023)'!DE84+'Base(2023)'!DE84*FatoresSGPB!$A$31,2)</f>
        <v>16.78</v>
      </c>
      <c r="DM84" s="43" t="str">
        <f t="shared" si="55"/>
        <v>DIAMANTE 1Coleta no mesmo dia4210-291 a 100</v>
      </c>
      <c r="DN84" s="43" t="s">
        <v>66</v>
      </c>
      <c r="DO84" s="70" t="s">
        <v>71</v>
      </c>
      <c r="DP84" s="69" t="s">
        <v>72</v>
      </c>
      <c r="DQ84" s="61" t="s">
        <v>105</v>
      </c>
      <c r="DR84" s="25" t="s">
        <v>106</v>
      </c>
      <c r="DX84" s="43" t="str">
        <f t="shared" si="56"/>
        <v>DIAMANTE 29.001 a 10.000</v>
      </c>
      <c r="DY84" s="44" t="s">
        <v>69</v>
      </c>
      <c r="DZ84" s="44" t="s">
        <v>95</v>
      </c>
      <c r="EA84" s="45">
        <f>ROUND('Base(2023)'!DU84+'Base(2023)'!DU84*FatoresSGPB!$A$31,2)</f>
        <v>16.75</v>
      </c>
      <c r="EB84" s="45">
        <f>ROUND('Base(2023)'!DV84+'Base(2023)'!DV84*FatoresSGPB!$A$31,2)</f>
        <v>17.11</v>
      </c>
      <c r="EC84" s="45">
        <f>ROUND('Base(2023)'!DW84+'Base(2023)'!DW84*FatoresSGPB!$A$31,2)</f>
        <v>17.45</v>
      </c>
      <c r="ED84" s="45">
        <f>ROUND('Base(2023)'!DX84+'Base(2023)'!DX84*FatoresSGPB!$A$31,2)</f>
        <v>17.809999999999999</v>
      </c>
      <c r="EE84" s="45">
        <f>ROUND('Base(2023)'!DY84+'Base(2023)'!DY84*FatoresSGPB!$A$31,2)</f>
        <v>31.58</v>
      </c>
      <c r="EF84" s="45">
        <f>ROUND('Base(2023)'!DZ84+'Base(2023)'!DZ84*FatoresSGPB!$A$31,2)</f>
        <v>31.9</v>
      </c>
      <c r="EG84" s="45">
        <f>ROUND('Base(2023)'!EA84+'Base(2023)'!EA84*FatoresSGPB!$A$31,2)</f>
        <v>32.22</v>
      </c>
      <c r="EH84" s="45">
        <f>ROUND('Base(2023)'!EB84+'Base(2023)'!EB84*FatoresSGPB!$A$31,2)</f>
        <v>32.549999999999997</v>
      </c>
      <c r="EI84" s="45">
        <f>ROUND('Base(2023)'!EC84+'Base(2023)'!EC84*FatoresSGPB!$A$31,2)</f>
        <v>62.53</v>
      </c>
      <c r="EJ84" s="45">
        <f>ROUND('Base(2023)'!ED84+'Base(2023)'!ED84*FatoresSGPB!$A$31,2)</f>
        <v>84.92</v>
      </c>
      <c r="EK84" s="45">
        <f>ROUND('Base(2023)'!EE84+'Base(2023)'!EE84*FatoresSGPB!$A$31,2)</f>
        <v>119.52</v>
      </c>
      <c r="EL84" s="45">
        <f>ROUND('Base(2023)'!EF84+'Base(2023)'!EF84*FatoresSGPB!$A$31,2)</f>
        <v>144.58000000000001</v>
      </c>
      <c r="EM84" s="45">
        <f>ROUND('Base(2023)'!EG84+'Base(2023)'!EG84*FatoresSGPB!$A$31,2)</f>
        <v>95.13</v>
      </c>
      <c r="EN84" s="45">
        <f>ROUND('Base(2023)'!EH84+'Base(2023)'!EH84*FatoresSGPB!$A$31,2)</f>
        <v>118.34</v>
      </c>
      <c r="EO84" s="45">
        <f>ROUND('Base(2023)'!EI84+'Base(2023)'!EI84*FatoresSGPB!$A$31,2)</f>
        <v>153.38</v>
      </c>
      <c r="EP84" s="45">
        <f>ROUND('Base(2023)'!EJ84+'Base(2023)'!EJ84*FatoresSGPB!$A$31,2)</f>
        <v>179.67</v>
      </c>
      <c r="ER84" s="43" t="str">
        <f t="shared" si="57"/>
        <v>DIAMANTE 32.001 a 3.000</v>
      </c>
      <c r="ES84" s="44" t="s">
        <v>75</v>
      </c>
      <c r="ET84" s="44" t="s">
        <v>62</v>
      </c>
      <c r="EU84" s="45">
        <f>ROUND('Base(2023)'!EO84+'Base(2023)'!EO84*FatoresSGPB!$A$31,2)</f>
        <v>17.48</v>
      </c>
      <c r="EV84" s="45">
        <f>ROUND('Base(2023)'!EP84+'Base(2023)'!EP84*FatoresSGPB!$A$31,2)</f>
        <v>18.57</v>
      </c>
      <c r="EW84" s="45">
        <f>ROUND('Base(2023)'!EQ84+'Base(2023)'!EQ84*FatoresSGPB!$A$31,2)</f>
        <v>18.829999999999998</v>
      </c>
      <c r="EX84" s="45">
        <f>ROUND('Base(2023)'!ER84+'Base(2023)'!ER84*FatoresSGPB!$A$31,2)</f>
        <v>18.7</v>
      </c>
      <c r="EY84" s="45">
        <f>ROUND('Base(2023)'!ES84+'Base(2023)'!ES84*FatoresSGPB!$A$31,2)</f>
        <v>21.79</v>
      </c>
      <c r="EZ84" s="45">
        <f>ROUND('Base(2023)'!ET84+'Base(2023)'!ET84*FatoresSGPB!$A$31,2)</f>
        <v>24.45</v>
      </c>
      <c r="FA84" s="45">
        <f>ROUND('Base(2023)'!EU84+'Base(2023)'!EU84*FatoresSGPB!$A$31,2)</f>
        <v>28.15</v>
      </c>
      <c r="FB84" s="45">
        <f>ROUND('Base(2023)'!EV84+'Base(2023)'!EV84*FatoresSGPB!$A$31,2)</f>
        <v>32.950000000000003</v>
      </c>
      <c r="FC84" s="45">
        <f>ROUND('Base(2023)'!EW84+'Base(2023)'!EW84*FatoresSGPB!$A$31,2)</f>
        <v>26.89</v>
      </c>
      <c r="FD84" s="45">
        <f>ROUND('Base(2023)'!EX84+'Base(2023)'!EX84*FatoresSGPB!$A$31,2)</f>
        <v>31.55</v>
      </c>
      <c r="FE84" s="45">
        <f>ROUND('Base(2023)'!EY84+'Base(2023)'!EY84*FatoresSGPB!$A$31,2)</f>
        <v>47.39</v>
      </c>
      <c r="FF84" s="45">
        <f>ROUND('Base(2023)'!EZ84+'Base(2023)'!EZ84*FatoresSGPB!$A$31,2)</f>
        <v>62.94</v>
      </c>
    </row>
    <row r="85" spans="8:162" x14ac:dyDescent="0.25">
      <c r="H85" s="45">
        <f t="shared" ref="H85:AA85" si="73">ROUND($G$45*H57,2)</f>
        <v>2.58</v>
      </c>
      <c r="I85" s="45">
        <f t="shared" si="73"/>
        <v>2.65</v>
      </c>
      <c r="J85" s="45">
        <f t="shared" si="73"/>
        <v>2.71</v>
      </c>
      <c r="K85" s="45">
        <f t="shared" si="73"/>
        <v>2.75</v>
      </c>
      <c r="L85" s="45">
        <f t="shared" si="73"/>
        <v>4.66</v>
      </c>
      <c r="M85" s="45">
        <f t="shared" si="73"/>
        <v>4.71</v>
      </c>
      <c r="N85" s="45">
        <f t="shared" si="73"/>
        <v>4.75</v>
      </c>
      <c r="O85" s="45">
        <f t="shared" si="73"/>
        <v>4.8</v>
      </c>
      <c r="P85" s="45">
        <f t="shared" si="73"/>
        <v>9.14</v>
      </c>
      <c r="Q85" s="45">
        <f t="shared" si="73"/>
        <v>12.33</v>
      </c>
      <c r="R85" s="45">
        <f t="shared" si="73"/>
        <v>17.37</v>
      </c>
      <c r="S85" s="45">
        <f t="shared" si="73"/>
        <v>21.01</v>
      </c>
      <c r="T85" s="45">
        <f t="shared" si="73"/>
        <v>11.66</v>
      </c>
      <c r="U85" s="45">
        <f t="shared" si="73"/>
        <v>14.43</v>
      </c>
      <c r="V85" s="45">
        <f t="shared" si="73"/>
        <v>18.72</v>
      </c>
      <c r="W85" s="45">
        <f t="shared" si="73"/>
        <v>21.94</v>
      </c>
      <c r="X85" s="45">
        <f t="shared" si="73"/>
        <v>13.88</v>
      </c>
      <c r="Y85" s="45">
        <f t="shared" si="73"/>
        <v>17.2</v>
      </c>
      <c r="Z85" s="45">
        <f t="shared" si="73"/>
        <v>22.28</v>
      </c>
      <c r="AA85" s="45">
        <f t="shared" si="73"/>
        <v>26.1</v>
      </c>
      <c r="AG85" s="45">
        <f t="shared" ref="AG85:AV85" si="74">ROUND($AF$57*AG59,2)</f>
        <v>17.170000000000002</v>
      </c>
      <c r="AH85" s="45">
        <f t="shared" si="74"/>
        <v>17.899999999999999</v>
      </c>
      <c r="AI85" s="45">
        <f t="shared" si="74"/>
        <v>18.079999999999998</v>
      </c>
      <c r="AJ85" s="45">
        <f t="shared" si="74"/>
        <v>18.27</v>
      </c>
      <c r="AK85" s="45">
        <f t="shared" si="74"/>
        <v>20.440000000000001</v>
      </c>
      <c r="AL85" s="45">
        <f t="shared" si="74"/>
        <v>22.91</v>
      </c>
      <c r="AM85" s="45">
        <f t="shared" si="74"/>
        <v>25.56</v>
      </c>
      <c r="AN85" s="45">
        <f t="shared" si="74"/>
        <v>30.66</v>
      </c>
      <c r="AO85" s="45">
        <f t="shared" si="74"/>
        <v>21.05</v>
      </c>
      <c r="AP85" s="45">
        <f t="shared" si="74"/>
        <v>25.47</v>
      </c>
      <c r="AQ85" s="45">
        <f t="shared" si="74"/>
        <v>42.77</v>
      </c>
      <c r="AR85" s="45">
        <f t="shared" si="74"/>
        <v>58.69</v>
      </c>
      <c r="AS85" s="45">
        <f t="shared" si="74"/>
        <v>24.46</v>
      </c>
      <c r="AT85" s="45">
        <f t="shared" si="74"/>
        <v>29.59</v>
      </c>
      <c r="AU85" s="45">
        <f t="shared" si="74"/>
        <v>49.72</v>
      </c>
      <c r="AV85" s="45">
        <f t="shared" si="74"/>
        <v>68.25</v>
      </c>
      <c r="CR85" s="43" t="str">
        <f t="shared" si="72"/>
        <v>CLUBE CORREIOS5 a 10</v>
      </c>
      <c r="CS85" s="44" t="s">
        <v>9</v>
      </c>
      <c r="CT85" s="46" t="s">
        <v>56</v>
      </c>
      <c r="CU85" s="81">
        <f>ROUND('Base(2023)'!CQ85+'Base(2023)'!CQ85*FatoresSGPB!$A$31,2)</f>
        <v>73.89</v>
      </c>
      <c r="CW85" s="45">
        <f>ROUND('Base(2023)'!CR85+'Base(2023)'!CR85*FatoresSGPB!$A$31,2)</f>
        <v>75.489999999999995</v>
      </c>
      <c r="CX85" s="45">
        <f>ROUND('Base(2023)'!CS85+'Base(2023)'!CS85*FatoresSGPB!$A$31,2)</f>
        <v>77.08</v>
      </c>
      <c r="CY85" s="45">
        <f>ROUND('Base(2023)'!CT85+'Base(2023)'!CT85*FatoresSGPB!$A$31,2)</f>
        <v>78.569999999999993</v>
      </c>
      <c r="CZ85" s="45">
        <f>ROUND('Base(2023)'!CU85+'Base(2023)'!CU85*FatoresSGPB!$A$31,2)</f>
        <v>94.42</v>
      </c>
      <c r="DA85" s="45">
        <f>ROUND('Base(2023)'!CV85+'Base(2023)'!CV85*FatoresSGPB!$A$31,2)</f>
        <v>95.33</v>
      </c>
      <c r="DB85" s="45">
        <f>ROUND('Base(2023)'!CW85+'Base(2023)'!CW85*FatoresSGPB!$A$31,2)</f>
        <v>96.37</v>
      </c>
      <c r="DC85" s="45">
        <f>ROUND('Base(2023)'!CX85+'Base(2023)'!CX85*FatoresSGPB!$A$31,2)</f>
        <v>97.28</v>
      </c>
      <c r="DE85" s="43" t="str">
        <f t="shared" si="54"/>
        <v>DIAMANTE 32.001 a 3.000</v>
      </c>
      <c r="DF85" s="44" t="s">
        <v>75</v>
      </c>
      <c r="DG85" s="46" t="s">
        <v>62</v>
      </c>
      <c r="DI85" s="45">
        <f>ROUND('Base(2023)'!DC85+'Base(2023)'!DC85*FatoresSGPB!$A$31,2)</f>
        <v>17.89</v>
      </c>
      <c r="DJ85" s="45">
        <f>ROUND('Base(2023)'!DD85+'Base(2023)'!DD85*FatoresSGPB!$A$31,2)</f>
        <v>18.260000000000002</v>
      </c>
      <c r="DK85" s="45">
        <f>ROUND('Base(2023)'!DE85+'Base(2023)'!DE85*FatoresSGPB!$A$31,2)</f>
        <v>18.64</v>
      </c>
      <c r="DM85" s="43" t="str">
        <f t="shared" si="55"/>
        <v>DIAMANTE 1Coleta no mesmo dia4210-2Mais de 100</v>
      </c>
      <c r="DN85" s="43" t="s">
        <v>66</v>
      </c>
      <c r="DO85" s="70" t="s">
        <v>71</v>
      </c>
      <c r="DP85" s="69" t="s">
        <v>72</v>
      </c>
      <c r="DQ85" s="59" t="s">
        <v>108</v>
      </c>
      <c r="DR85" s="22" t="s">
        <v>109</v>
      </c>
      <c r="DX85" s="43" t="str">
        <f t="shared" si="56"/>
        <v>DIAMANTE 2Kg Adicional</v>
      </c>
      <c r="DY85" s="44" t="s">
        <v>69</v>
      </c>
      <c r="DZ85" s="44" t="s">
        <v>63</v>
      </c>
      <c r="EA85" s="45">
        <f>ROUND('Base(2023)'!DU85+'Base(2023)'!DU85*FatoresSGPB!$A$31,2)</f>
        <v>2.16</v>
      </c>
      <c r="EB85" s="45">
        <f>ROUND('Base(2023)'!DV85+'Base(2023)'!DV85*FatoresSGPB!$A$31,2)</f>
        <v>2.21</v>
      </c>
      <c r="EC85" s="45">
        <f>ROUND('Base(2023)'!DW85+'Base(2023)'!DW85*FatoresSGPB!$A$31,2)</f>
        <v>2.25</v>
      </c>
      <c r="ED85" s="45">
        <f>ROUND('Base(2023)'!DX85+'Base(2023)'!DX85*FatoresSGPB!$A$31,2)</f>
        <v>2.29</v>
      </c>
      <c r="EE85" s="45">
        <f>ROUND('Base(2023)'!DY85+'Base(2023)'!DY85*FatoresSGPB!$A$31,2)</f>
        <v>3.98</v>
      </c>
      <c r="EF85" s="45">
        <f>ROUND('Base(2023)'!DZ85+'Base(2023)'!DZ85*FatoresSGPB!$A$31,2)</f>
        <v>4.0199999999999996</v>
      </c>
      <c r="EG85" s="45">
        <f>ROUND('Base(2023)'!EA85+'Base(2023)'!EA85*FatoresSGPB!$A$31,2)</f>
        <v>4.0599999999999996</v>
      </c>
      <c r="EH85" s="45">
        <f>ROUND('Base(2023)'!EB85+'Base(2023)'!EB85*FatoresSGPB!$A$31,2)</f>
        <v>4.0999999999999996</v>
      </c>
      <c r="EI85" s="45">
        <f>ROUND('Base(2023)'!EC85+'Base(2023)'!EC85*FatoresSGPB!$A$31,2)</f>
        <v>7.81</v>
      </c>
      <c r="EJ85" s="45">
        <f>ROUND('Base(2023)'!ED85+'Base(2023)'!ED85*FatoresSGPB!$A$31,2)</f>
        <v>10.54</v>
      </c>
      <c r="EK85" s="45">
        <f>ROUND('Base(2023)'!EE85+'Base(2023)'!EE85*FatoresSGPB!$A$31,2)</f>
        <v>14.83</v>
      </c>
      <c r="EL85" s="45">
        <f>ROUND('Base(2023)'!EF85+'Base(2023)'!EF85*FatoresSGPB!$A$31,2)</f>
        <v>17.97</v>
      </c>
      <c r="EM85" s="45">
        <f>ROUND('Base(2023)'!EG85+'Base(2023)'!EG85*FatoresSGPB!$A$31,2)</f>
        <v>11.86</v>
      </c>
      <c r="EN85" s="45">
        <f>ROUND('Base(2023)'!EH85+'Base(2023)'!EH85*FatoresSGPB!$A$31,2)</f>
        <v>14.69</v>
      </c>
      <c r="EO85" s="45">
        <f>ROUND('Base(2023)'!EI85+'Base(2023)'!EI85*FatoresSGPB!$A$31,2)</f>
        <v>19.05</v>
      </c>
      <c r="EP85" s="45">
        <f>ROUND('Base(2023)'!EJ85+'Base(2023)'!EJ85*FatoresSGPB!$A$31,2)</f>
        <v>22.31</v>
      </c>
      <c r="ER85" s="43" t="str">
        <f t="shared" si="57"/>
        <v>DIAMANTE 33.001 a 4.000</v>
      </c>
      <c r="ES85" s="44" t="s">
        <v>75</v>
      </c>
      <c r="ET85" s="44" t="s">
        <v>68</v>
      </c>
      <c r="EU85" s="45">
        <f>ROUND('Base(2023)'!EO85+'Base(2023)'!EO85*FatoresSGPB!$A$31,2)</f>
        <v>18.670000000000002</v>
      </c>
      <c r="EV85" s="45">
        <f>ROUND('Base(2023)'!EP85+'Base(2023)'!EP85*FatoresSGPB!$A$31,2)</f>
        <v>20.25</v>
      </c>
      <c r="EW85" s="45">
        <f>ROUND('Base(2023)'!EQ85+'Base(2023)'!EQ85*FatoresSGPB!$A$31,2)</f>
        <v>20.64</v>
      </c>
      <c r="EX85" s="45">
        <f>ROUND('Base(2023)'!ER85+'Base(2023)'!ER85*FatoresSGPB!$A$31,2)</f>
        <v>20.059999999999999</v>
      </c>
      <c r="EY85" s="45">
        <f>ROUND('Base(2023)'!ES85+'Base(2023)'!ES85*FatoresSGPB!$A$31,2)</f>
        <v>23.39</v>
      </c>
      <c r="EZ85" s="45">
        <f>ROUND('Base(2023)'!ET85+'Base(2023)'!ET85*FatoresSGPB!$A$31,2)</f>
        <v>26.3</v>
      </c>
      <c r="FA85" s="45">
        <f>ROUND('Base(2023)'!EU85+'Base(2023)'!EU85*FatoresSGPB!$A$31,2)</f>
        <v>31.32</v>
      </c>
      <c r="FB85" s="45">
        <f>ROUND('Base(2023)'!EV85+'Base(2023)'!EV85*FatoresSGPB!$A$31,2)</f>
        <v>35.65</v>
      </c>
      <c r="FC85" s="45">
        <f>ROUND('Base(2023)'!EW85+'Base(2023)'!EW85*FatoresSGPB!$A$31,2)</f>
        <v>34.630000000000003</v>
      </c>
      <c r="FD85" s="45">
        <f>ROUND('Base(2023)'!EX85+'Base(2023)'!EX85*FatoresSGPB!$A$31,2)</f>
        <v>39.57</v>
      </c>
      <c r="FE85" s="45">
        <f>ROUND('Base(2023)'!EY85+'Base(2023)'!EY85*FatoresSGPB!$A$31,2)</f>
        <v>55.29</v>
      </c>
      <c r="FF85" s="45">
        <f>ROUND('Base(2023)'!EZ85+'Base(2023)'!EZ85*FatoresSGPB!$A$31,2)</f>
        <v>71.23</v>
      </c>
    </row>
    <row r="86" spans="8:162" x14ac:dyDescent="0.25">
      <c r="AG86" s="45">
        <f t="shared" ref="AG86:AV86" si="75">ROUND($AF$57*AG60,2)</f>
        <v>18.39</v>
      </c>
      <c r="AH86" s="45">
        <f t="shared" si="75"/>
        <v>19.170000000000002</v>
      </c>
      <c r="AI86" s="45">
        <f t="shared" si="75"/>
        <v>19.37</v>
      </c>
      <c r="AJ86" s="45">
        <f t="shared" si="75"/>
        <v>19.57</v>
      </c>
      <c r="AK86" s="45">
        <f t="shared" si="75"/>
        <v>21.9</v>
      </c>
      <c r="AL86" s="45">
        <f t="shared" si="75"/>
        <v>24.54</v>
      </c>
      <c r="AM86" s="45">
        <f t="shared" si="75"/>
        <v>27.39</v>
      </c>
      <c r="AN86" s="45">
        <f t="shared" si="75"/>
        <v>32.85</v>
      </c>
      <c r="AO86" s="45">
        <f t="shared" si="75"/>
        <v>22.3</v>
      </c>
      <c r="AP86" s="45">
        <f t="shared" si="75"/>
        <v>26.87</v>
      </c>
      <c r="AQ86" s="45">
        <f t="shared" si="75"/>
        <v>44.32</v>
      </c>
      <c r="AR86" s="45">
        <f t="shared" si="75"/>
        <v>60.59</v>
      </c>
      <c r="AS86" s="45">
        <f t="shared" si="75"/>
        <v>25.94</v>
      </c>
      <c r="AT86" s="45">
        <f t="shared" si="75"/>
        <v>31.24</v>
      </c>
      <c r="AU86" s="45">
        <f t="shared" si="75"/>
        <v>51.54</v>
      </c>
      <c r="AV86" s="45">
        <f t="shared" si="75"/>
        <v>70.430000000000007</v>
      </c>
      <c r="CR86" s="43" t="str">
        <f t="shared" si="72"/>
        <v>CLUBE CORREIOSKg Adicional</v>
      </c>
      <c r="CS86" s="44" t="s">
        <v>9</v>
      </c>
      <c r="CT86" s="46" t="s">
        <v>63</v>
      </c>
      <c r="CU86" s="81">
        <f>ROUND('Base(2023)'!CQ86+'Base(2023)'!CQ86*FatoresSGPB!$A$31,2)</f>
        <v>7.19</v>
      </c>
      <c r="CW86" s="45">
        <f>ROUND('Base(2023)'!CR86+'Base(2023)'!CR86*FatoresSGPB!$A$31,2)</f>
        <v>7.42</v>
      </c>
      <c r="CX86" s="45">
        <f>ROUND('Base(2023)'!CS86+'Base(2023)'!CS86*FatoresSGPB!$A$31,2)</f>
        <v>7.52</v>
      </c>
      <c r="CY86" s="45">
        <f>ROUND('Base(2023)'!CT86+'Base(2023)'!CT86*FatoresSGPB!$A$31,2)</f>
        <v>7.64</v>
      </c>
      <c r="CZ86" s="45">
        <f>ROUND('Base(2023)'!CU86+'Base(2023)'!CU86*FatoresSGPB!$A$31,2)</f>
        <v>9.58</v>
      </c>
      <c r="DA86" s="45">
        <f>ROUND('Base(2023)'!CV86+'Base(2023)'!CV86*FatoresSGPB!$A$31,2)</f>
        <v>9.6999999999999993</v>
      </c>
      <c r="DB86" s="45">
        <f>ROUND('Base(2023)'!CW86+'Base(2023)'!CW86*FatoresSGPB!$A$31,2)</f>
        <v>9.8000000000000007</v>
      </c>
      <c r="DC86" s="45">
        <f>ROUND('Base(2023)'!CX86+'Base(2023)'!CX86*FatoresSGPB!$A$31,2)</f>
        <v>9.8000000000000007</v>
      </c>
      <c r="DE86" s="43" t="str">
        <f t="shared" si="54"/>
        <v>DIAMANTE 33.001 a 4.000</v>
      </c>
      <c r="DF86" s="44" t="s">
        <v>75</v>
      </c>
      <c r="DG86" s="46" t="s">
        <v>68</v>
      </c>
      <c r="DI86" s="45">
        <f>ROUND('Base(2023)'!DC86+'Base(2023)'!DC86*FatoresSGPB!$A$31,2)</f>
        <v>19.68</v>
      </c>
      <c r="DJ86" s="45">
        <f>ROUND('Base(2023)'!DD86+'Base(2023)'!DD86*FatoresSGPB!$A$31,2)</f>
        <v>20.09</v>
      </c>
      <c r="DK86" s="45">
        <f>ROUND('Base(2023)'!DE86+'Base(2023)'!DE86*FatoresSGPB!$A$31,2)</f>
        <v>20.51</v>
      </c>
      <c r="DM86" s="43" t="str">
        <f t="shared" si="55"/>
        <v>DIAMANTE 1Coleta no mesmo dia7790-9Unitizador</v>
      </c>
      <c r="DN86" s="43" t="s">
        <v>66</v>
      </c>
      <c r="DO86" s="70" t="s">
        <v>71</v>
      </c>
      <c r="DP86" s="22" t="s">
        <v>111</v>
      </c>
      <c r="DQ86" s="61" t="s">
        <v>112</v>
      </c>
      <c r="DR86" s="25" t="s">
        <v>113</v>
      </c>
      <c r="DX86" s="43" t="str">
        <f t="shared" si="56"/>
        <v>Peso (g)</v>
      </c>
      <c r="DY86" s="44"/>
      <c r="DZ86" s="44" t="s">
        <v>32</v>
      </c>
      <c r="EA86" s="45" t="e">
        <f>ROUND('Base(2023)'!DU86+'Base(2023)'!DU86*FatoresSGPB!$A$31,2)</f>
        <v>#VALUE!</v>
      </c>
      <c r="EB86" s="45" t="e">
        <f>ROUND('Base(2023)'!DV86+'Base(2023)'!DV86*FatoresSGPB!$A$31,2)</f>
        <v>#VALUE!</v>
      </c>
      <c r="EC86" s="45" t="e">
        <f>ROUND('Base(2023)'!DW86+'Base(2023)'!DW86*FatoresSGPB!$A$31,2)</f>
        <v>#VALUE!</v>
      </c>
      <c r="ED86" s="45" t="e">
        <f>ROUND('Base(2023)'!DX86+'Base(2023)'!DX86*FatoresSGPB!$A$31,2)</f>
        <v>#VALUE!</v>
      </c>
      <c r="EE86" s="45" t="e">
        <f>ROUND('Base(2023)'!DY86+'Base(2023)'!DY86*FatoresSGPB!$A$31,2)</f>
        <v>#VALUE!</v>
      </c>
      <c r="EF86" s="45" t="e">
        <f>ROUND('Base(2023)'!DZ86+'Base(2023)'!DZ86*FatoresSGPB!$A$31,2)</f>
        <v>#VALUE!</v>
      </c>
      <c r="EG86" s="45" t="e">
        <f>ROUND('Base(2023)'!EA86+'Base(2023)'!EA86*FatoresSGPB!$A$31,2)</f>
        <v>#VALUE!</v>
      </c>
      <c r="EH86" s="45" t="e">
        <f>ROUND('Base(2023)'!EB86+'Base(2023)'!EB86*FatoresSGPB!$A$31,2)</f>
        <v>#VALUE!</v>
      </c>
      <c r="EI86" s="45" t="e">
        <f>ROUND('Base(2023)'!EC86+'Base(2023)'!EC86*FatoresSGPB!$A$31,2)</f>
        <v>#VALUE!</v>
      </c>
      <c r="EJ86" s="45" t="e">
        <f>ROUND('Base(2023)'!ED86+'Base(2023)'!ED86*FatoresSGPB!$A$31,2)</f>
        <v>#VALUE!</v>
      </c>
      <c r="EK86" s="45" t="e">
        <f>ROUND('Base(2023)'!EE86+'Base(2023)'!EE86*FatoresSGPB!$A$31,2)</f>
        <v>#VALUE!</v>
      </c>
      <c r="EL86" s="45" t="e">
        <f>ROUND('Base(2023)'!EF86+'Base(2023)'!EF86*FatoresSGPB!$A$31,2)</f>
        <v>#VALUE!</v>
      </c>
      <c r="EM86" s="45" t="e">
        <f>ROUND('Base(2023)'!EG86+'Base(2023)'!EG86*FatoresSGPB!$A$31,2)</f>
        <v>#VALUE!</v>
      </c>
      <c r="EN86" s="45" t="e">
        <f>ROUND('Base(2023)'!EH86+'Base(2023)'!EH86*FatoresSGPB!$A$31,2)</f>
        <v>#VALUE!</v>
      </c>
      <c r="EO86" s="45" t="e">
        <f>ROUND('Base(2023)'!EI86+'Base(2023)'!EI86*FatoresSGPB!$A$31,2)</f>
        <v>#VALUE!</v>
      </c>
      <c r="EP86" s="45" t="e">
        <f>ROUND('Base(2023)'!EJ86+'Base(2023)'!EJ86*FatoresSGPB!$A$31,2)</f>
        <v>#VALUE!</v>
      </c>
      <c r="ER86" s="43" t="str">
        <f t="shared" si="57"/>
        <v>DIAMANTE 34.001 a 5.000</v>
      </c>
      <c r="ES86" s="44" t="s">
        <v>75</v>
      </c>
      <c r="ET86" s="44" t="s">
        <v>70</v>
      </c>
      <c r="EU86" s="45">
        <f>ROUND('Base(2023)'!EO86+'Base(2023)'!EO86*FatoresSGPB!$A$31,2)</f>
        <v>19.95</v>
      </c>
      <c r="EV86" s="45">
        <f>ROUND('Base(2023)'!EP86+'Base(2023)'!EP86*FatoresSGPB!$A$31,2)</f>
        <v>21.28</v>
      </c>
      <c r="EW86" s="45">
        <f>ROUND('Base(2023)'!EQ86+'Base(2023)'!EQ86*FatoresSGPB!$A$31,2)</f>
        <v>21.61</v>
      </c>
      <c r="EX86" s="45">
        <f>ROUND('Base(2023)'!ER86+'Base(2023)'!ER86*FatoresSGPB!$A$31,2)</f>
        <v>21.33</v>
      </c>
      <c r="EY86" s="45">
        <f>ROUND('Base(2023)'!ES86+'Base(2023)'!ES86*FatoresSGPB!$A$31,2)</f>
        <v>24.91</v>
      </c>
      <c r="EZ86" s="45">
        <f>ROUND('Base(2023)'!ET86+'Base(2023)'!ET86*FatoresSGPB!$A$31,2)</f>
        <v>27.95</v>
      </c>
      <c r="FA86" s="45">
        <f>ROUND('Base(2023)'!EU86+'Base(2023)'!EU86*FatoresSGPB!$A$31,2)</f>
        <v>32.43</v>
      </c>
      <c r="FB86" s="45">
        <f>ROUND('Base(2023)'!EV86+'Base(2023)'!EV86*FatoresSGPB!$A$31,2)</f>
        <v>37.71</v>
      </c>
      <c r="FC86" s="45">
        <f>ROUND('Base(2023)'!EW86+'Base(2023)'!EW86*FatoresSGPB!$A$31,2)</f>
        <v>36.119999999999997</v>
      </c>
      <c r="FD86" s="45">
        <f>ROUND('Base(2023)'!EX86+'Base(2023)'!EX86*FatoresSGPB!$A$31,2)</f>
        <v>41.19</v>
      </c>
      <c r="FE86" s="45">
        <f>ROUND('Base(2023)'!EY86+'Base(2023)'!EY86*FatoresSGPB!$A$31,2)</f>
        <v>57.32</v>
      </c>
      <c r="FF86" s="45">
        <f>ROUND('Base(2023)'!EZ86+'Base(2023)'!EZ86*FatoresSGPB!$A$31,2)</f>
        <v>73.64</v>
      </c>
    </row>
    <row r="87" spans="8:162" x14ac:dyDescent="0.25">
      <c r="AG87" s="45">
        <f t="shared" ref="AG87:AV87" si="76">ROUND($AF$57*AG61,2)</f>
        <v>19.38</v>
      </c>
      <c r="AH87" s="45">
        <f t="shared" si="76"/>
        <v>20.22</v>
      </c>
      <c r="AI87" s="45">
        <f t="shared" si="76"/>
        <v>20.399999999999999</v>
      </c>
      <c r="AJ87" s="45">
        <f t="shared" si="76"/>
        <v>20.61</v>
      </c>
      <c r="AK87" s="45">
        <f t="shared" si="76"/>
        <v>24.07</v>
      </c>
      <c r="AL87" s="45">
        <f t="shared" si="76"/>
        <v>26.95</v>
      </c>
      <c r="AM87" s="45">
        <f t="shared" si="76"/>
        <v>30.09</v>
      </c>
      <c r="AN87" s="45">
        <f t="shared" si="76"/>
        <v>36.1</v>
      </c>
      <c r="AO87" s="45">
        <f t="shared" si="76"/>
        <v>26.47</v>
      </c>
      <c r="AP87" s="45">
        <f t="shared" si="76"/>
        <v>31.26</v>
      </c>
      <c r="AQ87" s="45">
        <f t="shared" si="76"/>
        <v>48.95</v>
      </c>
      <c r="AR87" s="45">
        <f t="shared" si="76"/>
        <v>65.69</v>
      </c>
      <c r="AS87" s="45">
        <f t="shared" si="76"/>
        <v>30.77</v>
      </c>
      <c r="AT87" s="45">
        <f t="shared" si="76"/>
        <v>36.35</v>
      </c>
      <c r="AU87" s="45">
        <f t="shared" si="76"/>
        <v>56.92</v>
      </c>
      <c r="AV87" s="45">
        <f t="shared" si="76"/>
        <v>76.38</v>
      </c>
      <c r="DE87" s="43" t="str">
        <f t="shared" si="54"/>
        <v>DIAMANTE 34.001 a 5.000</v>
      </c>
      <c r="DF87" s="44" t="s">
        <v>75</v>
      </c>
      <c r="DG87" s="46" t="s">
        <v>70</v>
      </c>
      <c r="DI87" s="45">
        <f>ROUND('Base(2023)'!DC87+'Base(2023)'!DC87*FatoresSGPB!$A$31,2)</f>
        <v>21.67</v>
      </c>
      <c r="DJ87" s="45">
        <f>ROUND('Base(2023)'!DD87+'Base(2023)'!DD87*FatoresSGPB!$A$31,2)</f>
        <v>22.12</v>
      </c>
      <c r="DK87" s="45">
        <f>ROUND('Base(2023)'!DE87+'Base(2023)'!DE87*FatoresSGPB!$A$31,2)</f>
        <v>22.58</v>
      </c>
      <c r="DM87" s="43" t="str">
        <f t="shared" si="55"/>
        <v>ServiçoCódigoQtde de objetos</v>
      </c>
      <c r="DO87" s="28" t="s">
        <v>34</v>
      </c>
      <c r="DP87" s="28" t="s">
        <v>35</v>
      </c>
      <c r="DQ87" s="29" t="s">
        <v>36</v>
      </c>
      <c r="DR87" s="30" t="s">
        <v>37</v>
      </c>
      <c r="DX87" s="43" t="str">
        <f t="shared" si="56"/>
        <v>DIAMANTE 30 a 300</v>
      </c>
      <c r="DY87" s="44" t="s">
        <v>75</v>
      </c>
      <c r="DZ87" s="44" t="s">
        <v>40</v>
      </c>
      <c r="EA87" s="45">
        <f>ROUND('Base(2023)'!DU87+'Base(2023)'!DU87*FatoresSGPB!$A$31,2)</f>
        <v>6.81</v>
      </c>
      <c r="EB87" s="45">
        <f>ROUND('Base(2023)'!DV87+'Base(2023)'!DV87*FatoresSGPB!$A$31,2)</f>
        <v>6.96</v>
      </c>
      <c r="EC87" s="45">
        <f>ROUND('Base(2023)'!DW87+'Base(2023)'!DW87*FatoresSGPB!$A$31,2)</f>
        <v>7.09</v>
      </c>
      <c r="ED87" s="45">
        <f>ROUND('Base(2023)'!DX87+'Base(2023)'!DX87*FatoresSGPB!$A$31,2)</f>
        <v>7.25</v>
      </c>
      <c r="EE87" s="45">
        <f>ROUND('Base(2023)'!DY87+'Base(2023)'!DY87*FatoresSGPB!$A$31,2)</f>
        <v>13.54</v>
      </c>
      <c r="EF87" s="45">
        <f>ROUND('Base(2023)'!DZ87+'Base(2023)'!DZ87*FatoresSGPB!$A$31,2)</f>
        <v>13.83</v>
      </c>
      <c r="EG87" s="45">
        <f>ROUND('Base(2023)'!EA87+'Base(2023)'!EA87*FatoresSGPB!$A$31,2)</f>
        <v>14.12</v>
      </c>
      <c r="EH87" s="45">
        <f>ROUND('Base(2023)'!EB87+'Base(2023)'!EB87*FatoresSGPB!$A$31,2)</f>
        <v>15.03</v>
      </c>
      <c r="EI87" s="45">
        <f>ROUND('Base(2023)'!EC87+'Base(2023)'!EC87*FatoresSGPB!$A$31,2)</f>
        <v>20.66</v>
      </c>
      <c r="EJ87" s="45">
        <f>ROUND('Base(2023)'!ED87+'Base(2023)'!ED87*FatoresSGPB!$A$31,2)</f>
        <v>29.02</v>
      </c>
      <c r="EK87" s="45">
        <f>ROUND('Base(2023)'!EE87+'Base(2023)'!EE87*FatoresSGPB!$A$31,2)</f>
        <v>37.32</v>
      </c>
      <c r="EL87" s="45">
        <f>ROUND('Base(2023)'!EF87+'Base(2023)'!EF87*FatoresSGPB!$A$31,2)</f>
        <v>43.52</v>
      </c>
      <c r="EM87" s="45">
        <f>ROUND('Base(2023)'!EG87+'Base(2023)'!EG87*FatoresSGPB!$A$31,2)</f>
        <v>32.78</v>
      </c>
      <c r="EN87" s="45">
        <f>ROUND('Base(2023)'!EH87+'Base(2023)'!EH87*FatoresSGPB!$A$31,2)</f>
        <v>41.96</v>
      </c>
      <c r="EO87" s="45">
        <f>ROUND('Base(2023)'!EI87+'Base(2023)'!EI87*FatoresSGPB!$A$31,2)</f>
        <v>50.66</v>
      </c>
      <c r="EP87" s="45">
        <f>ROUND('Base(2023)'!EJ87+'Base(2023)'!EJ87*FatoresSGPB!$A$31,2)</f>
        <v>58.09</v>
      </c>
      <c r="ER87" s="43" t="str">
        <f t="shared" si="57"/>
        <v>DIAMANTE 35.001 a 6.000</v>
      </c>
      <c r="ES87" s="44" t="s">
        <v>75</v>
      </c>
      <c r="ET87" s="44" t="s">
        <v>76</v>
      </c>
      <c r="EU87" s="45">
        <f>ROUND('Base(2023)'!EO87+'Base(2023)'!EO87*FatoresSGPB!$A$31,2)</f>
        <v>21.05</v>
      </c>
      <c r="EV87" s="45">
        <f>ROUND('Base(2023)'!EP87+'Base(2023)'!EP87*FatoresSGPB!$A$31,2)</f>
        <v>21.68</v>
      </c>
      <c r="EW87" s="45">
        <f>ROUND('Base(2023)'!EQ87+'Base(2023)'!EQ87*FatoresSGPB!$A$31,2)</f>
        <v>21.83</v>
      </c>
      <c r="EX87" s="45">
        <f>ROUND('Base(2023)'!ER87+'Base(2023)'!ER87*FatoresSGPB!$A$31,2)</f>
        <v>22.32</v>
      </c>
      <c r="EY87" s="45">
        <f>ROUND('Base(2023)'!ES87+'Base(2023)'!ES87*FatoresSGPB!$A$31,2)</f>
        <v>27.38</v>
      </c>
      <c r="EZ87" s="45">
        <f>ROUND('Base(2023)'!ET87+'Base(2023)'!ET87*FatoresSGPB!$A$31,2)</f>
        <v>31.46</v>
      </c>
      <c r="FA87" s="45">
        <f>ROUND('Base(2023)'!EU87+'Base(2023)'!EU87*FatoresSGPB!$A$31,2)</f>
        <v>35.17</v>
      </c>
      <c r="FB87" s="45">
        <f>ROUND('Base(2023)'!EV87+'Base(2023)'!EV87*FatoresSGPB!$A$31,2)</f>
        <v>44.29</v>
      </c>
      <c r="FC87" s="45">
        <f>ROUND('Base(2023)'!EW87+'Base(2023)'!EW87*FatoresSGPB!$A$31,2)</f>
        <v>41.51</v>
      </c>
      <c r="FD87" s="45">
        <f>ROUND('Base(2023)'!EX87+'Base(2023)'!EX87*FatoresSGPB!$A$31,2)</f>
        <v>47.62</v>
      </c>
      <c r="FE87" s="45">
        <f>ROUND('Base(2023)'!EY87+'Base(2023)'!EY87*FatoresSGPB!$A$31,2)</f>
        <v>65.400000000000006</v>
      </c>
      <c r="FF87" s="45">
        <f>ROUND('Base(2023)'!EZ87+'Base(2023)'!EZ87*FatoresSGPB!$A$31,2)</f>
        <v>84.1</v>
      </c>
    </row>
    <row r="88" spans="8:162" x14ac:dyDescent="0.25">
      <c r="AG88" s="45">
        <f t="shared" ref="AG88:AV88" si="77">ROUND($AF$57*AG62,2)</f>
        <v>23.17</v>
      </c>
      <c r="AH88" s="45">
        <f t="shared" si="77"/>
        <v>24.15</v>
      </c>
      <c r="AI88" s="45">
        <f t="shared" si="77"/>
        <v>24.4</v>
      </c>
      <c r="AJ88" s="45">
        <f t="shared" si="77"/>
        <v>24.65</v>
      </c>
      <c r="AK88" s="45">
        <f t="shared" si="77"/>
        <v>28.77</v>
      </c>
      <c r="AL88" s="45">
        <f t="shared" si="77"/>
        <v>32.22</v>
      </c>
      <c r="AM88" s="45">
        <f t="shared" si="77"/>
        <v>35.96</v>
      </c>
      <c r="AN88" s="45">
        <f t="shared" si="77"/>
        <v>43.14</v>
      </c>
      <c r="AO88" s="45">
        <f t="shared" si="77"/>
        <v>30.5</v>
      </c>
      <c r="AP88" s="45">
        <f t="shared" si="77"/>
        <v>35.78</v>
      </c>
      <c r="AQ88" s="45">
        <f t="shared" si="77"/>
        <v>54</v>
      </c>
      <c r="AR88" s="45">
        <f t="shared" si="77"/>
        <v>71.739999999999995</v>
      </c>
      <c r="AS88" s="45">
        <f t="shared" si="77"/>
        <v>35.47</v>
      </c>
      <c r="AT88" s="45">
        <f t="shared" si="77"/>
        <v>41.62</v>
      </c>
      <c r="AU88" s="45">
        <f t="shared" si="77"/>
        <v>62.79</v>
      </c>
      <c r="AV88" s="45">
        <f t="shared" si="77"/>
        <v>83.42</v>
      </c>
      <c r="DE88" s="43" t="str">
        <f t="shared" si="54"/>
        <v>DIAMANTE 35.001 a 6.000</v>
      </c>
      <c r="DF88" s="44" t="s">
        <v>75</v>
      </c>
      <c r="DG88" s="46" t="s">
        <v>76</v>
      </c>
      <c r="DI88" s="45">
        <f>ROUND('Base(2023)'!DC88+'Base(2023)'!DC88*FatoresSGPB!$A$31,2)</f>
        <v>25.25</v>
      </c>
      <c r="DJ88" s="45">
        <f>ROUND('Base(2023)'!DD88+'Base(2023)'!DD88*FatoresSGPB!$A$31,2)</f>
        <v>25.76</v>
      </c>
      <c r="DK88" s="45">
        <f>ROUND('Base(2023)'!DE88+'Base(2023)'!DE88*FatoresSGPB!$A$31,2)</f>
        <v>26.31</v>
      </c>
      <c r="DM88" s="43" t="str">
        <f t="shared" si="55"/>
        <v>DIAMANTE 2Coleta Agendada7789-50 a 10</v>
      </c>
      <c r="DN88" s="43" t="s">
        <v>69</v>
      </c>
      <c r="DO88" s="70" t="s">
        <v>43</v>
      </c>
      <c r="DP88" s="68" t="s">
        <v>44</v>
      </c>
      <c r="DQ88" s="59" t="s">
        <v>45</v>
      </c>
      <c r="DR88" s="22">
        <v>12.69</v>
      </c>
      <c r="DX88" s="43" t="str">
        <f t="shared" si="56"/>
        <v>DIAMANTE 3301 a 500</v>
      </c>
      <c r="DY88" s="44" t="s">
        <v>75</v>
      </c>
      <c r="DZ88" s="44" t="s">
        <v>49</v>
      </c>
      <c r="EA88" s="45">
        <f>ROUND('Base(2023)'!DU88+'Base(2023)'!DU88*FatoresSGPB!$A$31,2)</f>
        <v>7.77</v>
      </c>
      <c r="EB88" s="45">
        <f>ROUND('Base(2023)'!DV88+'Base(2023)'!DV88*FatoresSGPB!$A$31,2)</f>
        <v>7.94</v>
      </c>
      <c r="EC88" s="45">
        <f>ROUND('Base(2023)'!DW88+'Base(2023)'!DW88*FatoresSGPB!$A$31,2)</f>
        <v>8.11</v>
      </c>
      <c r="ED88" s="45">
        <f>ROUND('Base(2023)'!DX88+'Base(2023)'!DX88*FatoresSGPB!$A$31,2)</f>
        <v>8.27</v>
      </c>
      <c r="EE88" s="45">
        <f>ROUND('Base(2023)'!DY88+'Base(2023)'!DY88*FatoresSGPB!$A$31,2)</f>
        <v>14.14</v>
      </c>
      <c r="EF88" s="45">
        <f>ROUND('Base(2023)'!DZ88+'Base(2023)'!DZ88*FatoresSGPB!$A$31,2)</f>
        <v>14.46</v>
      </c>
      <c r="EG88" s="45">
        <f>ROUND('Base(2023)'!EA88+'Base(2023)'!EA88*FatoresSGPB!$A$31,2)</f>
        <v>14.76</v>
      </c>
      <c r="EH88" s="45">
        <f>ROUND('Base(2023)'!EB88+'Base(2023)'!EB88*FatoresSGPB!$A$31,2)</f>
        <v>15.71</v>
      </c>
      <c r="EI88" s="45">
        <f>ROUND('Base(2023)'!EC88+'Base(2023)'!EC88*FatoresSGPB!$A$31,2)</f>
        <v>21.6</v>
      </c>
      <c r="EJ88" s="45">
        <f>ROUND('Base(2023)'!ED88+'Base(2023)'!ED88*FatoresSGPB!$A$31,2)</f>
        <v>30.27</v>
      </c>
      <c r="EK88" s="45">
        <f>ROUND('Base(2023)'!EE88+'Base(2023)'!EE88*FatoresSGPB!$A$31,2)</f>
        <v>38.9</v>
      </c>
      <c r="EL88" s="45">
        <f>ROUND('Base(2023)'!EF88+'Base(2023)'!EF88*FatoresSGPB!$A$31,2)</f>
        <v>45.37</v>
      </c>
      <c r="EM88" s="45">
        <f>ROUND('Base(2023)'!EG88+'Base(2023)'!EG88*FatoresSGPB!$A$31,2)</f>
        <v>33.74</v>
      </c>
      <c r="EN88" s="45">
        <f>ROUND('Base(2023)'!EH88+'Base(2023)'!EH88*FatoresSGPB!$A$31,2)</f>
        <v>43.21</v>
      </c>
      <c r="EO88" s="45">
        <f>ROUND('Base(2023)'!EI88+'Base(2023)'!EI88*FatoresSGPB!$A$31,2)</f>
        <v>52.25</v>
      </c>
      <c r="EP88" s="45">
        <f>ROUND('Base(2023)'!EJ88+'Base(2023)'!EJ88*FatoresSGPB!$A$31,2)</f>
        <v>59.94</v>
      </c>
      <c r="ER88" s="43" t="str">
        <f t="shared" si="57"/>
        <v>DIAMANTE 36.001 a 7.000</v>
      </c>
      <c r="ES88" s="44" t="s">
        <v>75</v>
      </c>
      <c r="ET88" s="44" t="s">
        <v>82</v>
      </c>
      <c r="EU88" s="45">
        <f>ROUND('Base(2023)'!EO88+'Base(2023)'!EO88*FatoresSGPB!$A$31,2)</f>
        <v>22.23</v>
      </c>
      <c r="EV88" s="45">
        <f>ROUND('Base(2023)'!EP88+'Base(2023)'!EP88*FatoresSGPB!$A$31,2)</f>
        <v>22.86</v>
      </c>
      <c r="EW88" s="45">
        <f>ROUND('Base(2023)'!EQ88+'Base(2023)'!EQ88*FatoresSGPB!$A$31,2)</f>
        <v>23.05</v>
      </c>
      <c r="EX88" s="45">
        <f>ROUND('Base(2023)'!ER88+'Base(2023)'!ER88*FatoresSGPB!$A$31,2)</f>
        <v>23.57</v>
      </c>
      <c r="EY88" s="45">
        <f>ROUND('Base(2023)'!ES88+'Base(2023)'!ES88*FatoresSGPB!$A$31,2)</f>
        <v>30.23</v>
      </c>
      <c r="EZ88" s="45">
        <f>ROUND('Base(2023)'!ET88+'Base(2023)'!ET88*FatoresSGPB!$A$31,2)</f>
        <v>34.71</v>
      </c>
      <c r="FA88" s="45">
        <f>ROUND('Base(2023)'!EU88+'Base(2023)'!EU88*FatoresSGPB!$A$31,2)</f>
        <v>38.76</v>
      </c>
      <c r="FB88" s="45">
        <f>ROUND('Base(2023)'!EV88+'Base(2023)'!EV88*FatoresSGPB!$A$31,2)</f>
        <v>48.87</v>
      </c>
      <c r="FC88" s="45">
        <f>ROUND('Base(2023)'!EW88+'Base(2023)'!EW88*FatoresSGPB!$A$31,2)</f>
        <v>44.36</v>
      </c>
      <c r="FD88" s="45">
        <f>ROUND('Base(2023)'!EX88+'Base(2023)'!EX88*FatoresSGPB!$A$31,2)</f>
        <v>50.88</v>
      </c>
      <c r="FE88" s="45">
        <f>ROUND('Base(2023)'!EY88+'Base(2023)'!EY88*FatoresSGPB!$A$31,2)</f>
        <v>69.150000000000006</v>
      </c>
      <c r="FF88" s="45">
        <f>ROUND('Base(2023)'!EZ88+'Base(2023)'!EZ88*FatoresSGPB!$A$31,2)</f>
        <v>88.75</v>
      </c>
    </row>
    <row r="89" spans="8:162" x14ac:dyDescent="0.25">
      <c r="AG89" s="45">
        <f t="shared" ref="AG89:AV89" si="78">ROUND($AF$57*AG63,2)</f>
        <v>24.72</v>
      </c>
      <c r="AH89" s="45">
        <f t="shared" si="78"/>
        <v>25.78</v>
      </c>
      <c r="AI89" s="45">
        <f t="shared" si="78"/>
        <v>26.03</v>
      </c>
      <c r="AJ89" s="45">
        <f t="shared" si="78"/>
        <v>26.31</v>
      </c>
      <c r="AK89" s="45">
        <f t="shared" si="78"/>
        <v>30.73</v>
      </c>
      <c r="AL89" s="45">
        <f t="shared" si="78"/>
        <v>34.42</v>
      </c>
      <c r="AM89" s="45">
        <f t="shared" si="78"/>
        <v>38.409999999999997</v>
      </c>
      <c r="AN89" s="45">
        <f t="shared" si="78"/>
        <v>46.08</v>
      </c>
      <c r="AO89" s="45">
        <f t="shared" si="78"/>
        <v>39.11</v>
      </c>
      <c r="AP89" s="45">
        <f t="shared" si="78"/>
        <v>44.59</v>
      </c>
      <c r="AQ89" s="45">
        <f t="shared" si="78"/>
        <v>63.03</v>
      </c>
      <c r="AR89" s="45">
        <f t="shared" si="78"/>
        <v>81.180000000000007</v>
      </c>
      <c r="AS89" s="45">
        <f t="shared" si="78"/>
        <v>45.48</v>
      </c>
      <c r="AT89" s="45">
        <f t="shared" si="78"/>
        <v>51.86</v>
      </c>
      <c r="AU89" s="45">
        <f t="shared" si="78"/>
        <v>73.290000000000006</v>
      </c>
      <c r="AV89" s="45">
        <f t="shared" si="78"/>
        <v>94.39</v>
      </c>
      <c r="DE89" s="43" t="str">
        <f t="shared" si="54"/>
        <v>DIAMANTE 36.001 a 7.000</v>
      </c>
      <c r="DF89" s="44" t="s">
        <v>75</v>
      </c>
      <c r="DG89" s="46" t="s">
        <v>82</v>
      </c>
      <c r="DI89" s="45">
        <f>ROUND('Base(2023)'!DC89+'Base(2023)'!DC89*FatoresSGPB!$A$31,2)</f>
        <v>30.02</v>
      </c>
      <c r="DJ89" s="45">
        <f>ROUND('Base(2023)'!DD89+'Base(2023)'!DD89*FatoresSGPB!$A$31,2)</f>
        <v>30.63</v>
      </c>
      <c r="DK89" s="45">
        <f>ROUND('Base(2023)'!DE89+'Base(2023)'!DE89*FatoresSGPB!$A$31,2)</f>
        <v>31.28</v>
      </c>
      <c r="DM89" s="43" t="str">
        <f t="shared" si="55"/>
        <v>DIAMANTE 2Coleta Agendada7789-5Mais de 10</v>
      </c>
      <c r="DN89" s="43" t="s">
        <v>69</v>
      </c>
      <c r="DO89" s="70" t="s">
        <v>43</v>
      </c>
      <c r="DP89" s="68" t="s">
        <v>44</v>
      </c>
      <c r="DQ89" s="61" t="s">
        <v>52</v>
      </c>
      <c r="DR89" s="22">
        <v>0</v>
      </c>
      <c r="DX89" s="43" t="str">
        <f t="shared" si="56"/>
        <v>DIAMANTE 3501 a 1.000</v>
      </c>
      <c r="DY89" s="44" t="s">
        <v>75</v>
      </c>
      <c r="DZ89" s="44" t="s">
        <v>50</v>
      </c>
      <c r="EA89" s="45">
        <f>ROUND('Base(2023)'!DU89+'Base(2023)'!DU89*FatoresSGPB!$A$31,2)</f>
        <v>8.3699999999999992</v>
      </c>
      <c r="EB89" s="45">
        <f>ROUND('Base(2023)'!DV89+'Base(2023)'!DV89*FatoresSGPB!$A$31,2)</f>
        <v>8.5399999999999991</v>
      </c>
      <c r="EC89" s="45">
        <f>ROUND('Base(2023)'!DW89+'Base(2023)'!DW89*FatoresSGPB!$A$31,2)</f>
        <v>8.7100000000000009</v>
      </c>
      <c r="ED89" s="45">
        <f>ROUND('Base(2023)'!DX89+'Base(2023)'!DX89*FatoresSGPB!$A$31,2)</f>
        <v>8.9</v>
      </c>
      <c r="EE89" s="45">
        <f>ROUND('Base(2023)'!DY89+'Base(2023)'!DY89*FatoresSGPB!$A$31,2)</f>
        <v>15.79</v>
      </c>
      <c r="EF89" s="45">
        <f>ROUND('Base(2023)'!DZ89+'Base(2023)'!DZ89*FatoresSGPB!$A$31,2)</f>
        <v>15.97</v>
      </c>
      <c r="EG89" s="45">
        <f>ROUND('Base(2023)'!EA89+'Base(2023)'!EA89*FatoresSGPB!$A$31,2)</f>
        <v>16.13</v>
      </c>
      <c r="EH89" s="45">
        <f>ROUND('Base(2023)'!EB89+'Base(2023)'!EB89*FatoresSGPB!$A$31,2)</f>
        <v>16.28</v>
      </c>
      <c r="EI89" s="45">
        <f>ROUND('Base(2023)'!EC89+'Base(2023)'!EC89*FatoresSGPB!$A$31,2)</f>
        <v>22.49</v>
      </c>
      <c r="EJ89" s="45">
        <f>ROUND('Base(2023)'!ED89+'Base(2023)'!ED89*FatoresSGPB!$A$31,2)</f>
        <v>31.49</v>
      </c>
      <c r="EK89" s="45">
        <f>ROUND('Base(2023)'!EE89+'Base(2023)'!EE89*FatoresSGPB!$A$31,2)</f>
        <v>40.479999999999997</v>
      </c>
      <c r="EL89" s="45">
        <f>ROUND('Base(2023)'!EF89+'Base(2023)'!EF89*FatoresSGPB!$A$31,2)</f>
        <v>47.23</v>
      </c>
      <c r="EM89" s="45">
        <f>ROUND('Base(2023)'!EG89+'Base(2023)'!EG89*FatoresSGPB!$A$31,2)</f>
        <v>34.630000000000003</v>
      </c>
      <c r="EN89" s="45">
        <f>ROUND('Base(2023)'!EH89+'Base(2023)'!EH89*FatoresSGPB!$A$31,2)</f>
        <v>44.42</v>
      </c>
      <c r="EO89" s="45">
        <f>ROUND('Base(2023)'!EI89+'Base(2023)'!EI89*FatoresSGPB!$A$31,2)</f>
        <v>53.82</v>
      </c>
      <c r="EP89" s="45">
        <f>ROUND('Base(2023)'!EJ89+'Base(2023)'!EJ89*FatoresSGPB!$A$31,2)</f>
        <v>61.77</v>
      </c>
      <c r="ER89" s="43" t="str">
        <f t="shared" si="57"/>
        <v>DIAMANTE 37.001 a 8.000</v>
      </c>
      <c r="ES89" s="44" t="s">
        <v>75</v>
      </c>
      <c r="ET89" s="44" t="s">
        <v>86</v>
      </c>
      <c r="EU89" s="45">
        <f>ROUND('Base(2023)'!EO89+'Base(2023)'!EO89*FatoresSGPB!$A$31,2)</f>
        <v>23.35</v>
      </c>
      <c r="EV89" s="45">
        <f>ROUND('Base(2023)'!EP89+'Base(2023)'!EP89*FatoresSGPB!$A$31,2)</f>
        <v>24.13</v>
      </c>
      <c r="EW89" s="45">
        <f>ROUND('Base(2023)'!EQ89+'Base(2023)'!EQ89*FatoresSGPB!$A$31,2)</f>
        <v>24.32</v>
      </c>
      <c r="EX89" s="45">
        <f>ROUND('Base(2023)'!ER89+'Base(2023)'!ER89*FatoresSGPB!$A$31,2)</f>
        <v>24.81</v>
      </c>
      <c r="EY89" s="45">
        <f>ROUND('Base(2023)'!ES89+'Base(2023)'!ES89*FatoresSGPB!$A$31,2)</f>
        <v>32.96</v>
      </c>
      <c r="EZ89" s="45">
        <f>ROUND('Base(2023)'!ET89+'Base(2023)'!ET89*FatoresSGPB!$A$31,2)</f>
        <v>37.86</v>
      </c>
      <c r="FA89" s="45">
        <f>ROUND('Base(2023)'!EU89+'Base(2023)'!EU89*FatoresSGPB!$A$31,2)</f>
        <v>42.56</v>
      </c>
      <c r="FB89" s="45">
        <f>ROUND('Base(2023)'!EV89+'Base(2023)'!EV89*FatoresSGPB!$A$31,2)</f>
        <v>53.35</v>
      </c>
      <c r="FC89" s="45">
        <f>ROUND('Base(2023)'!EW89+'Base(2023)'!EW89*FatoresSGPB!$A$31,2)</f>
        <v>57.21</v>
      </c>
      <c r="FD89" s="45">
        <f>ROUND('Base(2023)'!EX89+'Base(2023)'!EX89*FatoresSGPB!$A$31,2)</f>
        <v>64.150000000000006</v>
      </c>
      <c r="FE89" s="45">
        <f>ROUND('Base(2023)'!EY89+'Base(2023)'!EY89*FatoresSGPB!$A$31,2)</f>
        <v>82.84</v>
      </c>
      <c r="FF89" s="45">
        <f>ROUND('Base(2023)'!EZ89+'Base(2023)'!EZ89*FatoresSGPB!$A$31,2)</f>
        <v>103.29</v>
      </c>
    </row>
    <row r="90" spans="8:162" x14ac:dyDescent="0.25">
      <c r="AG90" s="45">
        <f t="shared" ref="AG90:AV90" si="79">ROUND($AF$57*AG64,2)</f>
        <v>26.45</v>
      </c>
      <c r="AH90" s="45">
        <f t="shared" si="79"/>
        <v>27.56</v>
      </c>
      <c r="AI90" s="45">
        <f t="shared" si="79"/>
        <v>27.84</v>
      </c>
      <c r="AJ90" s="45">
        <f t="shared" si="79"/>
        <v>28.12</v>
      </c>
      <c r="AK90" s="45">
        <f t="shared" si="79"/>
        <v>32.840000000000003</v>
      </c>
      <c r="AL90" s="45">
        <f t="shared" si="79"/>
        <v>36.79</v>
      </c>
      <c r="AM90" s="45">
        <f t="shared" si="79"/>
        <v>41.07</v>
      </c>
      <c r="AN90" s="45">
        <f t="shared" si="79"/>
        <v>49.29</v>
      </c>
      <c r="AO90" s="45">
        <f t="shared" si="79"/>
        <v>40.96</v>
      </c>
      <c r="AP90" s="45">
        <f t="shared" si="79"/>
        <v>46.66</v>
      </c>
      <c r="AQ90" s="45">
        <f t="shared" si="79"/>
        <v>65.33</v>
      </c>
      <c r="AR90" s="45">
        <f t="shared" si="79"/>
        <v>83.93</v>
      </c>
      <c r="AS90" s="45">
        <f t="shared" si="79"/>
        <v>47.62</v>
      </c>
      <c r="AT90" s="45">
        <f t="shared" si="79"/>
        <v>54.26</v>
      </c>
      <c r="AU90" s="45">
        <f t="shared" si="79"/>
        <v>75.97</v>
      </c>
      <c r="AV90" s="45">
        <f t="shared" si="79"/>
        <v>97.6</v>
      </c>
      <c r="DE90" s="43" t="str">
        <f t="shared" si="54"/>
        <v>DIAMANTE 37.001 a 8.000</v>
      </c>
      <c r="DF90" s="44" t="s">
        <v>75</v>
      </c>
      <c r="DG90" s="46" t="s">
        <v>86</v>
      </c>
      <c r="DI90" s="45">
        <f>ROUND('Base(2023)'!DC90+'Base(2023)'!DC90*FatoresSGPB!$A$31,2)</f>
        <v>38.76</v>
      </c>
      <c r="DJ90" s="45">
        <f>ROUND('Base(2023)'!DD90+'Base(2023)'!DD90*FatoresSGPB!$A$31,2)</f>
        <v>39.56</v>
      </c>
      <c r="DK90" s="45">
        <f>ROUND('Base(2023)'!DE90+'Base(2023)'!DE90*FatoresSGPB!$A$31,2)</f>
        <v>40.39</v>
      </c>
      <c r="DM90" s="43" t="str">
        <f t="shared" si="55"/>
        <v>DIAMANTE 2Coleta Agendada7788-70 a 10</v>
      </c>
      <c r="DN90" s="43" t="s">
        <v>69</v>
      </c>
      <c r="DO90" s="70" t="s">
        <v>43</v>
      </c>
      <c r="DP90" s="25" t="s">
        <v>57</v>
      </c>
      <c r="DQ90" s="59" t="s">
        <v>45</v>
      </c>
      <c r="DR90" s="22">
        <v>12.69</v>
      </c>
      <c r="DX90" s="43" t="str">
        <f t="shared" si="56"/>
        <v>DIAMANTE 31.001 a 2.000</v>
      </c>
      <c r="DY90" s="44" t="s">
        <v>75</v>
      </c>
      <c r="DZ90" s="44" t="s">
        <v>55</v>
      </c>
      <c r="EA90" s="45">
        <f>ROUND('Base(2023)'!DU90+'Base(2023)'!DU90*FatoresSGPB!$A$31,2)</f>
        <v>11.04</v>
      </c>
      <c r="EB90" s="45">
        <f>ROUND('Base(2023)'!DV90+'Base(2023)'!DV90*FatoresSGPB!$A$31,2)</f>
        <v>11.28</v>
      </c>
      <c r="EC90" s="45">
        <f>ROUND('Base(2023)'!DW90+'Base(2023)'!DW90*FatoresSGPB!$A$31,2)</f>
        <v>11.52</v>
      </c>
      <c r="ED90" s="45">
        <f>ROUND('Base(2023)'!DX90+'Base(2023)'!DX90*FatoresSGPB!$A$31,2)</f>
        <v>11.76</v>
      </c>
      <c r="EE90" s="45">
        <f>ROUND('Base(2023)'!DY90+'Base(2023)'!DY90*FatoresSGPB!$A$31,2)</f>
        <v>17.809999999999999</v>
      </c>
      <c r="EF90" s="45">
        <f>ROUND('Base(2023)'!DZ90+'Base(2023)'!DZ90*FatoresSGPB!$A$31,2)</f>
        <v>17.989999999999998</v>
      </c>
      <c r="EG90" s="45">
        <f>ROUND('Base(2023)'!EA90+'Base(2023)'!EA90*FatoresSGPB!$A$31,2)</f>
        <v>18.170000000000002</v>
      </c>
      <c r="EH90" s="45">
        <f>ROUND('Base(2023)'!EB90+'Base(2023)'!EB90*FatoresSGPB!$A$31,2)</f>
        <v>18.36</v>
      </c>
      <c r="EI90" s="45">
        <f>ROUND('Base(2023)'!EC90+'Base(2023)'!EC90*FatoresSGPB!$A$31,2)</f>
        <v>27.39</v>
      </c>
      <c r="EJ90" s="45">
        <f>ROUND('Base(2023)'!ED90+'Base(2023)'!ED90*FatoresSGPB!$A$31,2)</f>
        <v>38.01</v>
      </c>
      <c r="EK90" s="45">
        <f>ROUND('Base(2023)'!EE90+'Base(2023)'!EE90*FatoresSGPB!$A$31,2)</f>
        <v>48.87</v>
      </c>
      <c r="EL90" s="45">
        <f>ROUND('Base(2023)'!EF90+'Base(2023)'!EF90*FatoresSGPB!$A$31,2)</f>
        <v>57.07</v>
      </c>
      <c r="EM90" s="45">
        <f>ROUND('Base(2023)'!EG90+'Base(2023)'!EG90*FatoresSGPB!$A$31,2)</f>
        <v>43.62</v>
      </c>
      <c r="EN90" s="45">
        <f>ROUND('Base(2023)'!EH90+'Base(2023)'!EH90*FatoresSGPB!$A$31,2)</f>
        <v>55.06</v>
      </c>
      <c r="EO90" s="45">
        <f>ROUND('Base(2023)'!EI90+'Base(2023)'!EI90*FatoresSGPB!$A$31,2)</f>
        <v>66.290000000000006</v>
      </c>
      <c r="EP90" s="45">
        <f>ROUND('Base(2023)'!EJ90+'Base(2023)'!EJ90*FatoresSGPB!$A$31,2)</f>
        <v>75.709999999999994</v>
      </c>
      <c r="ER90" s="43" t="str">
        <f t="shared" si="57"/>
        <v>DIAMANTE 38.001 a 9.000</v>
      </c>
      <c r="ES90" s="44" t="s">
        <v>75</v>
      </c>
      <c r="ET90" s="44" t="s">
        <v>91</v>
      </c>
      <c r="EU90" s="45">
        <f>ROUND('Base(2023)'!EO90+'Base(2023)'!EO90*FatoresSGPB!$A$31,2)</f>
        <v>24.04</v>
      </c>
      <c r="EV90" s="45">
        <f>ROUND('Base(2023)'!EP90+'Base(2023)'!EP90*FatoresSGPB!$A$31,2)</f>
        <v>24.81</v>
      </c>
      <c r="EW90" s="45">
        <f>ROUND('Base(2023)'!EQ90+'Base(2023)'!EQ90*FatoresSGPB!$A$31,2)</f>
        <v>24.99</v>
      </c>
      <c r="EX90" s="45">
        <f>ROUND('Base(2023)'!ER90+'Base(2023)'!ER90*FatoresSGPB!$A$31,2)</f>
        <v>25.51</v>
      </c>
      <c r="EY90" s="45">
        <f>ROUND('Base(2023)'!ES90+'Base(2023)'!ES90*FatoresSGPB!$A$31,2)</f>
        <v>34.57</v>
      </c>
      <c r="EZ90" s="45">
        <f>ROUND('Base(2023)'!ET90+'Base(2023)'!ET90*FatoresSGPB!$A$31,2)</f>
        <v>39.71</v>
      </c>
      <c r="FA90" s="45">
        <f>ROUND('Base(2023)'!EU90+'Base(2023)'!EU90*FatoresSGPB!$A$31,2)</f>
        <v>44.52</v>
      </c>
      <c r="FB90" s="45">
        <f>ROUND('Base(2023)'!EV90+'Base(2023)'!EV90*FatoresSGPB!$A$31,2)</f>
        <v>55.93</v>
      </c>
      <c r="FC90" s="45">
        <f>ROUND('Base(2023)'!EW90+'Base(2023)'!EW90*FatoresSGPB!$A$31,2)</f>
        <v>58.82</v>
      </c>
      <c r="FD90" s="45">
        <f>ROUND('Base(2023)'!EX90+'Base(2023)'!EX90*FatoresSGPB!$A$31,2)</f>
        <v>65.97</v>
      </c>
      <c r="FE90" s="45">
        <f>ROUND('Base(2023)'!EY90+'Base(2023)'!EY90*FatoresSGPB!$A$31,2)</f>
        <v>84.96</v>
      </c>
      <c r="FF90" s="45">
        <f>ROUND('Base(2023)'!EZ90+'Base(2023)'!EZ90*FatoresSGPB!$A$31,2)</f>
        <v>105.92</v>
      </c>
    </row>
    <row r="91" spans="8:162" x14ac:dyDescent="0.25">
      <c r="AG91" s="45">
        <f t="shared" ref="AG91:AV91" si="80">ROUND($AF$57*AG65,2)</f>
        <v>27.89</v>
      </c>
      <c r="AH91" s="45">
        <f t="shared" si="80"/>
        <v>29.06</v>
      </c>
      <c r="AI91" s="45">
        <f t="shared" si="80"/>
        <v>29.36</v>
      </c>
      <c r="AJ91" s="45">
        <f t="shared" si="80"/>
        <v>29.68</v>
      </c>
      <c r="AK91" s="45">
        <f t="shared" si="80"/>
        <v>36.380000000000003</v>
      </c>
      <c r="AL91" s="45">
        <f t="shared" si="80"/>
        <v>41.84</v>
      </c>
      <c r="AM91" s="45">
        <f t="shared" si="80"/>
        <v>47.75</v>
      </c>
      <c r="AN91" s="45">
        <f t="shared" si="80"/>
        <v>59.11</v>
      </c>
      <c r="AO91" s="45">
        <f t="shared" si="80"/>
        <v>47.45</v>
      </c>
      <c r="AP91" s="45">
        <f t="shared" si="80"/>
        <v>54.46</v>
      </c>
      <c r="AQ91" s="45">
        <f t="shared" si="80"/>
        <v>74.55</v>
      </c>
      <c r="AR91" s="45">
        <f t="shared" si="80"/>
        <v>95.87</v>
      </c>
      <c r="AS91" s="45">
        <f t="shared" si="80"/>
        <v>55.18</v>
      </c>
      <c r="AT91" s="45">
        <f t="shared" si="80"/>
        <v>63.33</v>
      </c>
      <c r="AU91" s="45">
        <f t="shared" si="80"/>
        <v>86.67</v>
      </c>
      <c r="AV91" s="45">
        <f t="shared" si="80"/>
        <v>111.46</v>
      </c>
      <c r="DE91" s="43" t="str">
        <f t="shared" si="54"/>
        <v>DIAMANTE 38.001 a 9.000</v>
      </c>
      <c r="DF91" s="44" t="s">
        <v>75</v>
      </c>
      <c r="DG91" s="46" t="s">
        <v>91</v>
      </c>
      <c r="DI91" s="45">
        <f>ROUND('Base(2023)'!DC91+'Base(2023)'!DC91*FatoresSGPB!$A$31,2)</f>
        <v>50.09</v>
      </c>
      <c r="DJ91" s="45">
        <f>ROUND('Base(2023)'!DD91+'Base(2023)'!DD91*FatoresSGPB!$A$31,2)</f>
        <v>51.13</v>
      </c>
      <c r="DK91" s="45">
        <f>ROUND('Base(2023)'!DE91+'Base(2023)'!DE91*FatoresSGPB!$A$31,2)</f>
        <v>52.2</v>
      </c>
      <c r="DM91" s="43" t="str">
        <f t="shared" si="55"/>
        <v>DIAMANTE 2Coleta Programada4209-90 a 10</v>
      </c>
      <c r="DN91" s="43" t="s">
        <v>69</v>
      </c>
      <c r="DO91" s="71" t="s">
        <v>64</v>
      </c>
      <c r="DP91" s="68" t="s">
        <v>65</v>
      </c>
      <c r="DQ91" s="61" t="s">
        <v>45</v>
      </c>
      <c r="DR91" s="25">
        <v>10.58</v>
      </c>
      <c r="DX91" s="43" t="str">
        <f t="shared" si="56"/>
        <v>DIAMANTE 32.001 a 3.000</v>
      </c>
      <c r="DY91" s="44" t="s">
        <v>75</v>
      </c>
      <c r="DZ91" s="44" t="s">
        <v>62</v>
      </c>
      <c r="EA91" s="45">
        <f>ROUND('Base(2023)'!DU91+'Base(2023)'!DU91*FatoresSGPB!$A$31,2)</f>
        <v>12.49</v>
      </c>
      <c r="EB91" s="45">
        <f>ROUND('Base(2023)'!DV91+'Base(2023)'!DV91*FatoresSGPB!$A$31,2)</f>
        <v>12.75</v>
      </c>
      <c r="EC91" s="45">
        <f>ROUND('Base(2023)'!DW91+'Base(2023)'!DW91*FatoresSGPB!$A$31,2)</f>
        <v>13.03</v>
      </c>
      <c r="ED91" s="45">
        <f>ROUND('Base(2023)'!DX91+'Base(2023)'!DX91*FatoresSGPB!$A$31,2)</f>
        <v>13.29</v>
      </c>
      <c r="EE91" s="45">
        <f>ROUND('Base(2023)'!DY91+'Base(2023)'!DY91*FatoresSGPB!$A$31,2)</f>
        <v>19.600000000000001</v>
      </c>
      <c r="EF91" s="45">
        <f>ROUND('Base(2023)'!DZ91+'Base(2023)'!DZ91*FatoresSGPB!$A$31,2)</f>
        <v>19.78</v>
      </c>
      <c r="EG91" s="45">
        <f>ROUND('Base(2023)'!EA91+'Base(2023)'!EA91*FatoresSGPB!$A$31,2)</f>
        <v>20</v>
      </c>
      <c r="EH91" s="45">
        <f>ROUND('Base(2023)'!EB91+'Base(2023)'!EB91*FatoresSGPB!$A$31,2)</f>
        <v>20.2</v>
      </c>
      <c r="EI91" s="45">
        <f>ROUND('Base(2023)'!EC91+'Base(2023)'!EC91*FatoresSGPB!$A$31,2)</f>
        <v>32.049999999999997</v>
      </c>
      <c r="EJ91" s="45">
        <f>ROUND('Base(2023)'!ED91+'Base(2023)'!ED91*FatoresSGPB!$A$31,2)</f>
        <v>42.81</v>
      </c>
      <c r="EK91" s="45">
        <f>ROUND('Base(2023)'!EE91+'Base(2023)'!EE91*FatoresSGPB!$A$31,2)</f>
        <v>60.24</v>
      </c>
      <c r="EL91" s="45">
        <f>ROUND('Base(2023)'!EF91+'Base(2023)'!EF91*FatoresSGPB!$A$31,2)</f>
        <v>73.03</v>
      </c>
      <c r="EM91" s="45">
        <f>ROUND('Base(2023)'!EG91+'Base(2023)'!EG91*FatoresSGPB!$A$31,2)</f>
        <v>52.39</v>
      </c>
      <c r="EN91" s="45">
        <f>ROUND('Base(2023)'!EH91+'Base(2023)'!EH91*FatoresSGPB!$A$31,2)</f>
        <v>63.9</v>
      </c>
      <c r="EO91" s="45">
        <f>ROUND('Base(2023)'!EI91+'Base(2023)'!EI91*FatoresSGPB!$A$31,2)</f>
        <v>81.709999999999994</v>
      </c>
      <c r="EP91" s="45">
        <f>ROUND('Base(2023)'!EJ91+'Base(2023)'!EJ91*FatoresSGPB!$A$31,2)</f>
        <v>95.72</v>
      </c>
      <c r="ER91" s="43" t="str">
        <f t="shared" si="57"/>
        <v>DIAMANTE 39.001 a 10.000</v>
      </c>
      <c r="ES91" s="44" t="s">
        <v>75</v>
      </c>
      <c r="ET91" s="44" t="s">
        <v>95</v>
      </c>
      <c r="EU91" s="45">
        <f>ROUND('Base(2023)'!EO91+'Base(2023)'!EO91*FatoresSGPB!$A$31,2)</f>
        <v>24.52</v>
      </c>
      <c r="EV91" s="45">
        <f>ROUND('Base(2023)'!EP91+'Base(2023)'!EP91*FatoresSGPB!$A$31,2)</f>
        <v>25.27</v>
      </c>
      <c r="EW91" s="45">
        <f>ROUND('Base(2023)'!EQ91+'Base(2023)'!EQ91*FatoresSGPB!$A$31,2)</f>
        <v>25.43</v>
      </c>
      <c r="EX91" s="45">
        <f>ROUND('Base(2023)'!ER91+'Base(2023)'!ER91*FatoresSGPB!$A$31,2)</f>
        <v>26</v>
      </c>
      <c r="EY91" s="45">
        <f>ROUND('Base(2023)'!ES91+'Base(2023)'!ES91*FatoresSGPB!$A$31,2)</f>
        <v>35.71</v>
      </c>
      <c r="EZ91" s="45">
        <f>ROUND('Base(2023)'!ET91+'Base(2023)'!ET91*FatoresSGPB!$A$31,2)</f>
        <v>41.02</v>
      </c>
      <c r="FA91" s="45">
        <f>ROUND('Base(2023)'!EU91+'Base(2023)'!EU91*FatoresSGPB!$A$31,2)</f>
        <v>45.9</v>
      </c>
      <c r="FB91" s="45">
        <f>ROUND('Base(2023)'!EV91+'Base(2023)'!EV91*FatoresSGPB!$A$31,2)</f>
        <v>57.76</v>
      </c>
      <c r="FC91" s="45">
        <f>ROUND('Base(2023)'!EW91+'Base(2023)'!EW91*FatoresSGPB!$A$31,2)</f>
        <v>59.96</v>
      </c>
      <c r="FD91" s="45">
        <f>ROUND('Base(2023)'!EX91+'Base(2023)'!EX91*FatoresSGPB!$A$31,2)</f>
        <v>67.3</v>
      </c>
      <c r="FE91" s="45">
        <f>ROUND('Base(2023)'!EY91+'Base(2023)'!EY91*FatoresSGPB!$A$31,2)</f>
        <v>86.49</v>
      </c>
      <c r="FF91" s="45">
        <f>ROUND('Base(2023)'!EZ91+'Base(2023)'!EZ91*FatoresSGPB!$A$31,2)</f>
        <v>107.82</v>
      </c>
    </row>
    <row r="92" spans="8:162" x14ac:dyDescent="0.25">
      <c r="AG92" s="45">
        <f t="shared" ref="AG92:AV92" si="81">ROUND($AF$57*AG66,2)</f>
        <v>29.47</v>
      </c>
      <c r="AH92" s="45">
        <f t="shared" si="81"/>
        <v>30.71</v>
      </c>
      <c r="AI92" s="45">
        <f t="shared" si="81"/>
        <v>31.03</v>
      </c>
      <c r="AJ92" s="45">
        <f t="shared" si="81"/>
        <v>31.34</v>
      </c>
      <c r="AK92" s="45">
        <f t="shared" si="81"/>
        <v>40.17</v>
      </c>
      <c r="AL92" s="45">
        <f t="shared" si="81"/>
        <v>46.22</v>
      </c>
      <c r="AM92" s="45">
        <f t="shared" si="81"/>
        <v>52.73</v>
      </c>
      <c r="AN92" s="45">
        <f t="shared" si="81"/>
        <v>65.28</v>
      </c>
      <c r="AO92" s="45">
        <f t="shared" si="81"/>
        <v>50.71</v>
      </c>
      <c r="AP92" s="45">
        <f t="shared" si="81"/>
        <v>58.21</v>
      </c>
      <c r="AQ92" s="45">
        <f t="shared" si="81"/>
        <v>78.81</v>
      </c>
      <c r="AR92" s="45">
        <f t="shared" si="81"/>
        <v>101.16</v>
      </c>
      <c r="AS92" s="45">
        <f t="shared" si="81"/>
        <v>58.96</v>
      </c>
      <c r="AT92" s="45">
        <f t="shared" si="81"/>
        <v>67.67</v>
      </c>
      <c r="AU92" s="45">
        <f t="shared" si="81"/>
        <v>91.64</v>
      </c>
      <c r="AV92" s="45">
        <f t="shared" si="81"/>
        <v>117.62</v>
      </c>
      <c r="DE92" s="43" t="str">
        <f t="shared" si="54"/>
        <v>DIAMANTE 39.001 a 10.000</v>
      </c>
      <c r="DF92" s="44" t="s">
        <v>75</v>
      </c>
      <c r="DG92" s="46" t="s">
        <v>95</v>
      </c>
      <c r="DI92" s="45">
        <f>ROUND('Base(2023)'!DC92+'Base(2023)'!DC92*FatoresSGPB!$A$31,2)</f>
        <v>64.010000000000005</v>
      </c>
      <c r="DJ92" s="45">
        <f>ROUND('Base(2023)'!DD92+'Base(2023)'!DD92*FatoresSGPB!$A$31,2)</f>
        <v>65.33</v>
      </c>
      <c r="DK92" s="45">
        <f>ROUND('Base(2023)'!DE92+'Base(2023)'!DE92*FatoresSGPB!$A$31,2)</f>
        <v>66.7</v>
      </c>
      <c r="DM92" s="43" t="str">
        <f t="shared" si="55"/>
        <v>DIAMANTE 2Coleta Programada4209-9Mais de 10</v>
      </c>
      <c r="DN92" s="43" t="s">
        <v>69</v>
      </c>
      <c r="DO92" s="71" t="s">
        <v>64</v>
      </c>
      <c r="DP92" s="68" t="s">
        <v>65</v>
      </c>
      <c r="DQ92" s="59" t="s">
        <v>52</v>
      </c>
      <c r="DR92" s="22">
        <v>0</v>
      </c>
      <c r="DX92" s="43" t="str">
        <f t="shared" si="56"/>
        <v>DIAMANTE 33.001 a 4.000</v>
      </c>
      <c r="DY92" s="44" t="s">
        <v>75</v>
      </c>
      <c r="DZ92" s="44" t="s">
        <v>68</v>
      </c>
      <c r="EA92" s="45">
        <f>ROUND('Base(2023)'!DU92+'Base(2023)'!DU92*FatoresSGPB!$A$31,2)</f>
        <v>13.89</v>
      </c>
      <c r="EB92" s="45">
        <f>ROUND('Base(2023)'!DV92+'Base(2023)'!DV92*FatoresSGPB!$A$31,2)</f>
        <v>14.19</v>
      </c>
      <c r="EC92" s="45">
        <f>ROUND('Base(2023)'!DW92+'Base(2023)'!DW92*FatoresSGPB!$A$31,2)</f>
        <v>14.49</v>
      </c>
      <c r="ED92" s="45">
        <f>ROUND('Base(2023)'!DX92+'Base(2023)'!DX92*FatoresSGPB!$A$31,2)</f>
        <v>14.78</v>
      </c>
      <c r="EE92" s="45">
        <f>ROUND('Base(2023)'!DY92+'Base(2023)'!DY92*FatoresSGPB!$A$31,2)</f>
        <v>21.83</v>
      </c>
      <c r="EF92" s="45">
        <f>ROUND('Base(2023)'!DZ92+'Base(2023)'!DZ92*FatoresSGPB!$A$31,2)</f>
        <v>22.08</v>
      </c>
      <c r="EG92" s="45">
        <f>ROUND('Base(2023)'!EA92+'Base(2023)'!EA92*FatoresSGPB!$A$31,2)</f>
        <v>22.31</v>
      </c>
      <c r="EH92" s="45">
        <f>ROUND('Base(2023)'!EB92+'Base(2023)'!EB92*FatoresSGPB!$A$31,2)</f>
        <v>22.51</v>
      </c>
      <c r="EI92" s="45">
        <f>ROUND('Base(2023)'!EC92+'Base(2023)'!EC92*FatoresSGPB!$A$31,2)</f>
        <v>36.97</v>
      </c>
      <c r="EJ92" s="45">
        <f>ROUND('Base(2023)'!ED92+'Base(2023)'!ED92*FatoresSGPB!$A$31,2)</f>
        <v>49.12</v>
      </c>
      <c r="EK92" s="45">
        <f>ROUND('Base(2023)'!EE92+'Base(2023)'!EE92*FatoresSGPB!$A$31,2)</f>
        <v>69.13</v>
      </c>
      <c r="EL92" s="45">
        <f>ROUND('Base(2023)'!EF92+'Base(2023)'!EF92*FatoresSGPB!$A$31,2)</f>
        <v>83.85</v>
      </c>
      <c r="EM92" s="45">
        <f>ROUND('Base(2023)'!EG92+'Base(2023)'!EG92*FatoresSGPB!$A$31,2)</f>
        <v>57.33</v>
      </c>
      <c r="EN92" s="45">
        <f>ROUND('Base(2023)'!EH92+'Base(2023)'!EH92*FatoresSGPB!$A$31,2)</f>
        <v>70.28</v>
      </c>
      <c r="EO92" s="45">
        <f>ROUND('Base(2023)'!EI92+'Base(2023)'!EI92*FatoresSGPB!$A$31,2)</f>
        <v>90.62</v>
      </c>
      <c r="EP92" s="45">
        <f>ROUND('Base(2023)'!EJ92+'Base(2023)'!EJ92*FatoresSGPB!$A$31,2)</f>
        <v>106.58</v>
      </c>
      <c r="ER92" s="43" t="str">
        <f t="shared" si="57"/>
        <v>DIAMANTE 3Kg Adicional</v>
      </c>
      <c r="ES92" s="44" t="s">
        <v>75</v>
      </c>
      <c r="ET92" s="44" t="s">
        <v>63</v>
      </c>
      <c r="EU92" s="45">
        <f>ROUND('Base(2023)'!EO92+'Base(2023)'!EO92*FatoresSGPB!$A$31,2)</f>
        <v>3.03</v>
      </c>
      <c r="EV92" s="45">
        <f>ROUND('Base(2023)'!EP92+'Base(2023)'!EP92*FatoresSGPB!$A$31,2)</f>
        <v>3.17</v>
      </c>
      <c r="EW92" s="45">
        <f>ROUND('Base(2023)'!EQ92+'Base(2023)'!EQ92*FatoresSGPB!$A$31,2)</f>
        <v>3.2</v>
      </c>
      <c r="EX92" s="45">
        <f>ROUND('Base(2023)'!ER92+'Base(2023)'!ER92*FatoresSGPB!$A$31,2)</f>
        <v>3.24</v>
      </c>
      <c r="EY92" s="45">
        <f>ROUND('Base(2023)'!ES92+'Base(2023)'!ES92*FatoresSGPB!$A$31,2)</f>
        <v>4.4400000000000004</v>
      </c>
      <c r="EZ92" s="45">
        <f>ROUND('Base(2023)'!ET92+'Base(2023)'!ET92*FatoresSGPB!$A$31,2)</f>
        <v>5.1100000000000003</v>
      </c>
      <c r="FA92" s="45">
        <f>ROUND('Base(2023)'!EU92+'Base(2023)'!EU92*FatoresSGPB!$A$31,2)</f>
        <v>5.84</v>
      </c>
      <c r="FB92" s="45">
        <f>ROUND('Base(2023)'!EV92+'Base(2023)'!EV92*FatoresSGPB!$A$31,2)</f>
        <v>7.22</v>
      </c>
      <c r="FC92" s="45">
        <f>ROUND('Base(2023)'!EW92+'Base(2023)'!EW92*FatoresSGPB!$A$31,2)</f>
        <v>7.45</v>
      </c>
      <c r="FD92" s="45">
        <f>ROUND('Base(2023)'!EX92+'Base(2023)'!EX92*FatoresSGPB!$A$31,2)</f>
        <v>8.3800000000000008</v>
      </c>
      <c r="FE92" s="45">
        <f>ROUND('Base(2023)'!EY92+'Base(2023)'!EY92*FatoresSGPB!$A$31,2)</f>
        <v>10.73</v>
      </c>
      <c r="FF92" s="45">
        <f>ROUND('Base(2023)'!EZ92+'Base(2023)'!EZ92*FatoresSGPB!$A$31,2)</f>
        <v>13.36</v>
      </c>
    </row>
    <row r="93" spans="8:162" x14ac:dyDescent="0.25">
      <c r="AG93" s="45">
        <f t="shared" ref="AG93:AV93" si="82">ROUND($AF$57*AG67,2)</f>
        <v>30.96</v>
      </c>
      <c r="AH93" s="45">
        <f t="shared" si="82"/>
        <v>32.270000000000003</v>
      </c>
      <c r="AI93" s="45">
        <f t="shared" si="82"/>
        <v>32.6</v>
      </c>
      <c r="AJ93" s="45">
        <f t="shared" si="82"/>
        <v>32.94</v>
      </c>
      <c r="AK93" s="45">
        <f t="shared" si="82"/>
        <v>43.76</v>
      </c>
      <c r="AL93" s="45">
        <f t="shared" si="82"/>
        <v>50.34</v>
      </c>
      <c r="AM93" s="45">
        <f t="shared" si="82"/>
        <v>57.44</v>
      </c>
      <c r="AN93" s="45">
        <f t="shared" si="82"/>
        <v>71.13</v>
      </c>
      <c r="AO93" s="45">
        <f t="shared" si="82"/>
        <v>65.33</v>
      </c>
      <c r="AP93" s="45">
        <f t="shared" si="82"/>
        <v>73.3</v>
      </c>
      <c r="AQ93" s="45">
        <f t="shared" si="82"/>
        <v>94.42</v>
      </c>
      <c r="AR93" s="45">
        <f t="shared" si="82"/>
        <v>117.72</v>
      </c>
      <c r="AS93" s="45">
        <f t="shared" si="82"/>
        <v>75.98</v>
      </c>
      <c r="AT93" s="45">
        <f t="shared" si="82"/>
        <v>85.24</v>
      </c>
      <c r="AU93" s="45">
        <f t="shared" si="82"/>
        <v>109.79</v>
      </c>
      <c r="AV93" s="45">
        <f t="shared" si="82"/>
        <v>136.88999999999999</v>
      </c>
      <c r="DE93" s="43" t="str">
        <f t="shared" si="54"/>
        <v>Peso (g)</v>
      </c>
      <c r="DG93" s="46" t="s">
        <v>32</v>
      </c>
      <c r="DI93" s="45" t="e">
        <f>ROUND('Base(2023)'!DC93+'Base(2023)'!DC93*FatoresSGPB!$A$31,2)</f>
        <v>#VALUE!</v>
      </c>
      <c r="DJ93" s="45" t="e">
        <f>ROUND('Base(2023)'!DD93+'Base(2023)'!DD93*FatoresSGPB!$A$31,2)</f>
        <v>#VALUE!</v>
      </c>
      <c r="DK93" s="45" t="e">
        <f>ROUND('Base(2023)'!DE93+'Base(2023)'!DE93*FatoresSGPB!$A$31,2)</f>
        <v>#VALUE!</v>
      </c>
      <c r="DM93" s="43" t="str">
        <f t="shared" si="55"/>
        <v>DIAMANTE 2Coleta no mesmo dia4210-211 a 20</v>
      </c>
      <c r="DN93" s="43" t="s">
        <v>69</v>
      </c>
      <c r="DO93" s="70" t="s">
        <v>71</v>
      </c>
      <c r="DP93" s="69" t="s">
        <v>72</v>
      </c>
      <c r="DQ93" s="61" t="s">
        <v>73</v>
      </c>
      <c r="DR93" s="25" t="s">
        <v>74</v>
      </c>
      <c r="DX93" s="43" t="str">
        <f t="shared" si="56"/>
        <v>DIAMANTE 34.001 a 5.000</v>
      </c>
      <c r="DY93" s="44" t="s">
        <v>75</v>
      </c>
      <c r="DZ93" s="44" t="s">
        <v>70</v>
      </c>
      <c r="EA93" s="45">
        <f>ROUND('Base(2023)'!DU93+'Base(2023)'!DU93*FatoresSGPB!$A$31,2)</f>
        <v>14.86</v>
      </c>
      <c r="EB93" s="45">
        <f>ROUND('Base(2023)'!DV93+'Base(2023)'!DV93*FatoresSGPB!$A$31,2)</f>
        <v>15.17</v>
      </c>
      <c r="EC93" s="45">
        <f>ROUND('Base(2023)'!DW93+'Base(2023)'!DW93*FatoresSGPB!$A$31,2)</f>
        <v>15.49</v>
      </c>
      <c r="ED93" s="45">
        <f>ROUND('Base(2023)'!DX93+'Base(2023)'!DX93*FatoresSGPB!$A$31,2)</f>
        <v>15.81</v>
      </c>
      <c r="EE93" s="45">
        <f>ROUND('Base(2023)'!DY93+'Base(2023)'!DY93*FatoresSGPB!$A$31,2)</f>
        <v>23.42</v>
      </c>
      <c r="EF93" s="45">
        <f>ROUND('Base(2023)'!DZ93+'Base(2023)'!DZ93*FatoresSGPB!$A$31,2)</f>
        <v>23.68</v>
      </c>
      <c r="EG93" s="45">
        <f>ROUND('Base(2023)'!EA93+'Base(2023)'!EA93*FatoresSGPB!$A$31,2)</f>
        <v>23.92</v>
      </c>
      <c r="EH93" s="45">
        <f>ROUND('Base(2023)'!EB93+'Base(2023)'!EB93*FatoresSGPB!$A$31,2)</f>
        <v>24.17</v>
      </c>
      <c r="EI93" s="45">
        <f>ROUND('Base(2023)'!EC93+'Base(2023)'!EC93*FatoresSGPB!$A$31,2)</f>
        <v>40.729999999999997</v>
      </c>
      <c r="EJ93" s="45">
        <f>ROUND('Base(2023)'!ED93+'Base(2023)'!ED93*FatoresSGPB!$A$31,2)</f>
        <v>54.19</v>
      </c>
      <c r="EK93" s="45">
        <f>ROUND('Base(2023)'!EE93+'Base(2023)'!EE93*FatoresSGPB!$A$31,2)</f>
        <v>76.27</v>
      </c>
      <c r="EL93" s="45">
        <f>ROUND('Base(2023)'!EF93+'Base(2023)'!EF93*FatoresSGPB!$A$31,2)</f>
        <v>92.5</v>
      </c>
      <c r="EM93" s="45">
        <f>ROUND('Base(2023)'!EG93+'Base(2023)'!EG93*FatoresSGPB!$A$31,2)</f>
        <v>69.25</v>
      </c>
      <c r="EN93" s="45">
        <f>ROUND('Base(2023)'!EH93+'Base(2023)'!EH93*FatoresSGPB!$A$31,2)</f>
        <v>83.45</v>
      </c>
      <c r="EO93" s="45">
        <f>ROUND('Base(2023)'!EI93+'Base(2023)'!EI93*FatoresSGPB!$A$31,2)</f>
        <v>105.87</v>
      </c>
      <c r="EP93" s="45">
        <f>ROUND('Base(2023)'!EJ93+'Base(2023)'!EJ93*FatoresSGPB!$A$31,2)</f>
        <v>123.31</v>
      </c>
      <c r="ER93" s="43" t="str">
        <f t="shared" si="57"/>
        <v>Peso (g)</v>
      </c>
      <c r="ET93" s="44" t="s">
        <v>32</v>
      </c>
      <c r="EU93" s="45" t="e">
        <f>ROUND('Base(2023)'!EO93+'Base(2023)'!EO93*FatoresSGPB!$A$31,2)</f>
        <v>#VALUE!</v>
      </c>
      <c r="EV93" s="45" t="e">
        <f>ROUND('Base(2023)'!EP93+'Base(2023)'!EP93*FatoresSGPB!$A$31,2)</f>
        <v>#VALUE!</v>
      </c>
      <c r="EW93" s="45" t="e">
        <f>ROUND('Base(2023)'!EQ93+'Base(2023)'!EQ93*FatoresSGPB!$A$31,2)</f>
        <v>#VALUE!</v>
      </c>
      <c r="EX93" s="45" t="e">
        <f>ROUND('Base(2023)'!ER93+'Base(2023)'!ER93*FatoresSGPB!$A$31,2)</f>
        <v>#VALUE!</v>
      </c>
      <c r="EY93" s="45" t="e">
        <f>ROUND('Base(2023)'!ES93+'Base(2023)'!ES93*FatoresSGPB!$A$31,2)</f>
        <v>#VALUE!</v>
      </c>
      <c r="EZ93" s="45" t="e">
        <f>ROUND('Base(2023)'!ET93+'Base(2023)'!ET93*FatoresSGPB!$A$31,2)</f>
        <v>#VALUE!</v>
      </c>
      <c r="FA93" s="45" t="e">
        <f>ROUND('Base(2023)'!EU93+'Base(2023)'!EU93*FatoresSGPB!$A$31,2)</f>
        <v>#VALUE!</v>
      </c>
      <c r="FB93" s="45" t="e">
        <f>ROUND('Base(2023)'!EV93+'Base(2023)'!EV93*FatoresSGPB!$A$31,2)</f>
        <v>#VALUE!</v>
      </c>
      <c r="FC93" s="45" t="e">
        <f>ROUND('Base(2023)'!EW93+'Base(2023)'!EW93*FatoresSGPB!$A$31,2)</f>
        <v>#VALUE!</v>
      </c>
      <c r="FD93" s="45" t="e">
        <f>ROUND('Base(2023)'!EX93+'Base(2023)'!EX93*FatoresSGPB!$A$31,2)</f>
        <v>#VALUE!</v>
      </c>
      <c r="FE93" s="45" t="e">
        <f>ROUND('Base(2023)'!EY93+'Base(2023)'!EY93*FatoresSGPB!$A$31,2)</f>
        <v>#VALUE!</v>
      </c>
      <c r="FF93" s="45" t="e">
        <f>ROUND('Base(2023)'!EZ93+'Base(2023)'!EZ93*FatoresSGPB!$A$31,2)</f>
        <v>#VALUE!</v>
      </c>
    </row>
    <row r="94" spans="8:162" x14ac:dyDescent="0.25">
      <c r="AG94" s="45">
        <f t="shared" ref="AG94:AV94" si="83">ROUND($AF$57*AG68,2)</f>
        <v>31.86</v>
      </c>
      <c r="AH94" s="45">
        <f t="shared" si="83"/>
        <v>33.22</v>
      </c>
      <c r="AI94" s="45">
        <f t="shared" si="83"/>
        <v>33.54</v>
      </c>
      <c r="AJ94" s="45">
        <f t="shared" si="83"/>
        <v>33.89</v>
      </c>
      <c r="AK94" s="45">
        <f t="shared" si="83"/>
        <v>45.92</v>
      </c>
      <c r="AL94" s="45">
        <f t="shared" si="83"/>
        <v>52.8</v>
      </c>
      <c r="AM94" s="45">
        <f t="shared" si="83"/>
        <v>60.25</v>
      </c>
      <c r="AN94" s="45">
        <f t="shared" si="83"/>
        <v>74.59</v>
      </c>
      <c r="AO94" s="45">
        <f t="shared" si="83"/>
        <v>67.180000000000007</v>
      </c>
      <c r="AP94" s="45">
        <f t="shared" si="83"/>
        <v>75.42</v>
      </c>
      <c r="AQ94" s="45">
        <f t="shared" si="83"/>
        <v>96.85</v>
      </c>
      <c r="AR94" s="45">
        <f t="shared" si="83"/>
        <v>120.74</v>
      </c>
      <c r="AS94" s="45">
        <f t="shared" si="83"/>
        <v>78.13</v>
      </c>
      <c r="AT94" s="45">
        <f t="shared" si="83"/>
        <v>87.69</v>
      </c>
      <c r="AU94" s="45">
        <f t="shared" si="83"/>
        <v>112.62</v>
      </c>
      <c r="AV94" s="45">
        <f t="shared" si="83"/>
        <v>140.38</v>
      </c>
      <c r="DE94" s="43" t="str">
        <f t="shared" si="54"/>
        <v>DIAMANTE 40 a 300</v>
      </c>
      <c r="DF94" s="44" t="s">
        <v>81</v>
      </c>
      <c r="DG94" s="46" t="s">
        <v>40</v>
      </c>
      <c r="DI94" s="45">
        <f>ROUND('Base(2023)'!DC94+'Base(2023)'!DC94*FatoresSGPB!$A$31,2)</f>
        <v>12.43</v>
      </c>
      <c r="DJ94" s="45">
        <f>ROUND('Base(2023)'!DD94+'Base(2023)'!DD94*FatoresSGPB!$A$31,2)</f>
        <v>12.68</v>
      </c>
      <c r="DK94" s="45">
        <f>ROUND('Base(2023)'!DE94+'Base(2023)'!DE94*FatoresSGPB!$A$31,2)</f>
        <v>12.95</v>
      </c>
      <c r="DM94" s="43" t="str">
        <f t="shared" si="55"/>
        <v>DIAMANTE 2Coleta no mesmo dia4210-221 a 30</v>
      </c>
      <c r="DN94" s="43" t="s">
        <v>69</v>
      </c>
      <c r="DO94" s="70" t="s">
        <v>71</v>
      </c>
      <c r="DP94" s="69" t="s">
        <v>72</v>
      </c>
      <c r="DQ94" s="59" t="s">
        <v>77</v>
      </c>
      <c r="DR94" s="22" t="s">
        <v>78</v>
      </c>
      <c r="DX94" s="43" t="str">
        <f t="shared" si="56"/>
        <v>DIAMANTE 35.001 a 6.000</v>
      </c>
      <c r="DY94" s="44" t="s">
        <v>75</v>
      </c>
      <c r="DZ94" s="44" t="s">
        <v>76</v>
      </c>
      <c r="EA94" s="45">
        <f>ROUND('Base(2023)'!DU94+'Base(2023)'!DU94*FatoresSGPB!$A$31,2)</f>
        <v>14.06</v>
      </c>
      <c r="EB94" s="45">
        <f>ROUND('Base(2023)'!DV94+'Base(2023)'!DV94*FatoresSGPB!$A$31,2)</f>
        <v>14.36</v>
      </c>
      <c r="EC94" s="45">
        <f>ROUND('Base(2023)'!DW94+'Base(2023)'!DW94*FatoresSGPB!$A$31,2)</f>
        <v>14.66</v>
      </c>
      <c r="ED94" s="45">
        <f>ROUND('Base(2023)'!DX94+'Base(2023)'!DX94*FatoresSGPB!$A$31,2)</f>
        <v>14.96</v>
      </c>
      <c r="EE94" s="45">
        <f>ROUND('Base(2023)'!DY94+'Base(2023)'!DY94*FatoresSGPB!$A$31,2)</f>
        <v>24.05</v>
      </c>
      <c r="EF94" s="45">
        <f>ROUND('Base(2023)'!DZ94+'Base(2023)'!DZ94*FatoresSGPB!$A$31,2)</f>
        <v>24.31</v>
      </c>
      <c r="EG94" s="45">
        <f>ROUND('Base(2023)'!EA94+'Base(2023)'!EA94*FatoresSGPB!$A$31,2)</f>
        <v>24.55</v>
      </c>
      <c r="EH94" s="45">
        <f>ROUND('Base(2023)'!EB94+'Base(2023)'!EB94*FatoresSGPB!$A$31,2)</f>
        <v>24.81</v>
      </c>
      <c r="EI94" s="45">
        <f>ROUND('Base(2023)'!EC94+'Base(2023)'!EC94*FatoresSGPB!$A$31,2)</f>
        <v>43.65</v>
      </c>
      <c r="EJ94" s="45">
        <f>ROUND('Base(2023)'!ED94+'Base(2023)'!ED94*FatoresSGPB!$A$31,2)</f>
        <v>59.22</v>
      </c>
      <c r="EK94" s="45">
        <f>ROUND('Base(2023)'!EE94+'Base(2023)'!EE94*FatoresSGPB!$A$31,2)</f>
        <v>83.33</v>
      </c>
      <c r="EL94" s="45">
        <f>ROUND('Base(2023)'!EF94+'Base(2023)'!EF94*FatoresSGPB!$A$31,2)</f>
        <v>100.81</v>
      </c>
      <c r="EM94" s="45">
        <f>ROUND('Base(2023)'!EG94+'Base(2023)'!EG94*FatoresSGPB!$A$31,2)</f>
        <v>71.87</v>
      </c>
      <c r="EN94" s="45">
        <f>ROUND('Base(2023)'!EH94+'Base(2023)'!EH94*FatoresSGPB!$A$31,2)</f>
        <v>88.28</v>
      </c>
      <c r="EO94" s="45">
        <f>ROUND('Base(2023)'!EI94+'Base(2023)'!EI94*FatoresSGPB!$A$31,2)</f>
        <v>112.82</v>
      </c>
      <c r="EP94" s="45">
        <f>ROUND('Base(2023)'!EJ94+'Base(2023)'!EJ94*FatoresSGPB!$A$31,2)</f>
        <v>131.54</v>
      </c>
      <c r="ER94" s="43" t="str">
        <f t="shared" si="57"/>
        <v>DIAMANTE 40 a 500</v>
      </c>
      <c r="ES94" s="44" t="s">
        <v>81</v>
      </c>
      <c r="ET94" s="44" t="s">
        <v>41</v>
      </c>
      <c r="EU94" s="45">
        <f>ROUND('Base(2023)'!EO94+'Base(2023)'!EO94*FatoresSGPB!$A$31,2)</f>
        <v>12.82</v>
      </c>
      <c r="EV94" s="45">
        <f>ROUND('Base(2023)'!EP94+'Base(2023)'!EP94*FatoresSGPB!$A$31,2)</f>
        <v>13.26</v>
      </c>
      <c r="EW94" s="45">
        <f>ROUND('Base(2023)'!EQ94+'Base(2023)'!EQ94*FatoresSGPB!$A$31,2)</f>
        <v>13.36</v>
      </c>
      <c r="EX94" s="45">
        <f>ROUND('Base(2023)'!ER94+'Base(2023)'!ER94*FatoresSGPB!$A$31,2)</f>
        <v>13.61</v>
      </c>
      <c r="EY94" s="45">
        <f>ROUND('Base(2023)'!ES94+'Base(2023)'!ES94*FatoresSGPB!$A$31,2)</f>
        <v>15.24</v>
      </c>
      <c r="EZ94" s="45">
        <f>ROUND('Base(2023)'!ET94+'Base(2023)'!ET94*FatoresSGPB!$A$31,2)</f>
        <v>17.07</v>
      </c>
      <c r="FA94" s="45">
        <f>ROUND('Base(2023)'!EU94+'Base(2023)'!EU94*FatoresSGPB!$A$31,2)</f>
        <v>18.78</v>
      </c>
      <c r="FB94" s="45">
        <f>ROUND('Base(2023)'!EV94+'Base(2023)'!EV94*FatoresSGPB!$A$31,2)</f>
        <v>22.81</v>
      </c>
      <c r="FC94" s="45">
        <f>ROUND('Base(2023)'!EW94+'Base(2023)'!EW94*FatoresSGPB!$A$31,2)</f>
        <v>18.25</v>
      </c>
      <c r="FD94" s="45">
        <f>ROUND('Base(2023)'!EX94+'Base(2023)'!EX94*FatoresSGPB!$A$31,2)</f>
        <v>22.06</v>
      </c>
      <c r="FE94" s="45">
        <f>ROUND('Base(2023)'!EY94+'Base(2023)'!EY94*FatoresSGPB!$A$31,2)</f>
        <v>37.119999999999997</v>
      </c>
      <c r="FF94" s="45">
        <f>ROUND('Base(2023)'!EZ94+'Base(2023)'!EZ94*FatoresSGPB!$A$31,2)</f>
        <v>50.96</v>
      </c>
    </row>
    <row r="95" spans="8:162" x14ac:dyDescent="0.25">
      <c r="DE95" s="43" t="str">
        <f t="shared" si="54"/>
        <v>DIAMANTE 4301 a 500</v>
      </c>
      <c r="DF95" s="44" t="s">
        <v>81</v>
      </c>
      <c r="DG95" s="46" t="s">
        <v>49</v>
      </c>
      <c r="DI95" s="45">
        <f>ROUND('Base(2023)'!DC95+'Base(2023)'!DC95*FatoresSGPB!$A$31,2)</f>
        <v>12.92</v>
      </c>
      <c r="DJ95" s="45">
        <f>ROUND('Base(2023)'!DD95+'Base(2023)'!DD95*FatoresSGPB!$A$31,2)</f>
        <v>13.19</v>
      </c>
      <c r="DK95" s="45">
        <f>ROUND('Base(2023)'!DE95+'Base(2023)'!DE95*FatoresSGPB!$A$31,2)</f>
        <v>13.46</v>
      </c>
      <c r="DM95" s="43" t="str">
        <f t="shared" si="55"/>
        <v>DIAMANTE 2Coleta no mesmo dia4210-231 a 40</v>
      </c>
      <c r="DN95" s="43" t="s">
        <v>69</v>
      </c>
      <c r="DO95" s="70" t="s">
        <v>71</v>
      </c>
      <c r="DP95" s="69" t="s">
        <v>72</v>
      </c>
      <c r="DQ95" s="61" t="s">
        <v>83</v>
      </c>
      <c r="DR95" s="25" t="s">
        <v>78</v>
      </c>
      <c r="DX95" s="43" t="str">
        <f t="shared" si="56"/>
        <v>DIAMANTE 36.001 a 7.000</v>
      </c>
      <c r="DY95" s="44" t="s">
        <v>75</v>
      </c>
      <c r="DZ95" s="44" t="s">
        <v>82</v>
      </c>
      <c r="EA95" s="45">
        <f>ROUND('Base(2023)'!DU95+'Base(2023)'!DU95*FatoresSGPB!$A$31,2)</f>
        <v>14.93</v>
      </c>
      <c r="EB95" s="45">
        <f>ROUND('Base(2023)'!DV95+'Base(2023)'!DV95*FatoresSGPB!$A$31,2)</f>
        <v>15.24</v>
      </c>
      <c r="EC95" s="45">
        <f>ROUND('Base(2023)'!DW95+'Base(2023)'!DW95*FatoresSGPB!$A$31,2)</f>
        <v>15.57</v>
      </c>
      <c r="ED95" s="45">
        <f>ROUND('Base(2023)'!DX95+'Base(2023)'!DX95*FatoresSGPB!$A$31,2)</f>
        <v>15.88</v>
      </c>
      <c r="EE95" s="45">
        <f>ROUND('Base(2023)'!DY95+'Base(2023)'!DY95*FatoresSGPB!$A$31,2)</f>
        <v>25.76</v>
      </c>
      <c r="EF95" s="45">
        <f>ROUND('Base(2023)'!DZ95+'Base(2023)'!DZ95*FatoresSGPB!$A$31,2)</f>
        <v>26.02</v>
      </c>
      <c r="EG95" s="45">
        <f>ROUND('Base(2023)'!EA95+'Base(2023)'!EA95*FatoresSGPB!$A$31,2)</f>
        <v>26.29</v>
      </c>
      <c r="EH95" s="45">
        <f>ROUND('Base(2023)'!EB95+'Base(2023)'!EB95*FatoresSGPB!$A$31,2)</f>
        <v>26.54</v>
      </c>
      <c r="EI95" s="45">
        <f>ROUND('Base(2023)'!EC95+'Base(2023)'!EC95*FatoresSGPB!$A$31,2)</f>
        <v>48.16</v>
      </c>
      <c r="EJ95" s="45">
        <f>ROUND('Base(2023)'!ED95+'Base(2023)'!ED95*FatoresSGPB!$A$31,2)</f>
        <v>65.349999999999994</v>
      </c>
      <c r="EK95" s="45">
        <f>ROUND('Base(2023)'!EE95+'Base(2023)'!EE95*FatoresSGPB!$A$31,2)</f>
        <v>91.97</v>
      </c>
      <c r="EL95" s="45">
        <f>ROUND('Base(2023)'!EF95+'Base(2023)'!EF95*FatoresSGPB!$A$31,2)</f>
        <v>111.25</v>
      </c>
      <c r="EM95" s="45">
        <f>ROUND('Base(2023)'!EG95+'Base(2023)'!EG95*FatoresSGPB!$A$31,2)</f>
        <v>76.39</v>
      </c>
      <c r="EN95" s="45">
        <f>ROUND('Base(2023)'!EH95+'Base(2023)'!EH95*FatoresSGPB!$A$31,2)</f>
        <v>94.41</v>
      </c>
      <c r="EO95" s="45">
        <f>ROUND('Base(2023)'!EI95+'Base(2023)'!EI95*FatoresSGPB!$A$31,2)</f>
        <v>121.45</v>
      </c>
      <c r="EP95" s="45">
        <f>ROUND('Base(2023)'!EJ95+'Base(2023)'!EJ95*FatoresSGPB!$A$31,2)</f>
        <v>141.97</v>
      </c>
      <c r="ER95" s="43" t="str">
        <f t="shared" si="57"/>
        <v>DIAMANTE 4501 a 1.000</v>
      </c>
      <c r="ES95" s="44" t="s">
        <v>81</v>
      </c>
      <c r="ET95" s="44" t="s">
        <v>50</v>
      </c>
      <c r="EU95" s="45">
        <f>ROUND('Base(2023)'!EO95+'Base(2023)'!EO95*FatoresSGPB!$A$31,2)</f>
        <v>13.74</v>
      </c>
      <c r="EV95" s="45">
        <f>ROUND('Base(2023)'!EP95+'Base(2023)'!EP95*FatoresSGPB!$A$31,2)</f>
        <v>14.33</v>
      </c>
      <c r="EW95" s="45">
        <f>ROUND('Base(2023)'!EQ95+'Base(2023)'!EQ95*FatoresSGPB!$A$31,2)</f>
        <v>14.47</v>
      </c>
      <c r="EX95" s="45">
        <f>ROUND('Base(2023)'!ER95+'Base(2023)'!ER95*FatoresSGPB!$A$31,2)</f>
        <v>14.63</v>
      </c>
      <c r="EY95" s="45">
        <f>ROUND('Base(2023)'!ES95+'Base(2023)'!ES95*FatoresSGPB!$A$31,2)</f>
        <v>16.36</v>
      </c>
      <c r="EZ95" s="45">
        <f>ROUND('Base(2023)'!ET95+'Base(2023)'!ET95*FatoresSGPB!$A$31,2)</f>
        <v>18.32</v>
      </c>
      <c r="FA95" s="45">
        <f>ROUND('Base(2023)'!EU95+'Base(2023)'!EU95*FatoresSGPB!$A$31,2)</f>
        <v>20.45</v>
      </c>
      <c r="FB95" s="45">
        <f>ROUND('Base(2023)'!EV95+'Base(2023)'!EV95*FatoresSGPB!$A$31,2)</f>
        <v>24.54</v>
      </c>
      <c r="FC95" s="45">
        <f>ROUND('Base(2023)'!EW95+'Base(2023)'!EW95*FatoresSGPB!$A$31,2)</f>
        <v>19.38</v>
      </c>
      <c r="FD95" s="45">
        <f>ROUND('Base(2023)'!EX95+'Base(2023)'!EX95*FatoresSGPB!$A$31,2)</f>
        <v>23.33</v>
      </c>
      <c r="FE95" s="45">
        <f>ROUND('Base(2023)'!EY95+'Base(2023)'!EY95*FatoresSGPB!$A$31,2)</f>
        <v>38.49</v>
      </c>
      <c r="FF95" s="45">
        <f>ROUND('Base(2023)'!EZ95+'Base(2023)'!EZ95*FatoresSGPB!$A$31,2)</f>
        <v>52.6</v>
      </c>
    </row>
    <row r="96" spans="8:162" x14ac:dyDescent="0.25">
      <c r="DE96" s="43" t="str">
        <f t="shared" si="54"/>
        <v>DIAMANTE 4501 a 1.000</v>
      </c>
      <c r="DF96" s="44" t="s">
        <v>81</v>
      </c>
      <c r="DG96" s="46" t="s">
        <v>50</v>
      </c>
      <c r="DI96" s="45">
        <f>ROUND('Base(2023)'!DC96+'Base(2023)'!DC96*FatoresSGPB!$A$31,2)</f>
        <v>13.82</v>
      </c>
      <c r="DJ96" s="45">
        <f>ROUND('Base(2023)'!DD96+'Base(2023)'!DD96*FatoresSGPB!$A$31,2)</f>
        <v>14.1</v>
      </c>
      <c r="DK96" s="45">
        <f>ROUND('Base(2023)'!DE96+'Base(2023)'!DE96*FatoresSGPB!$A$31,2)</f>
        <v>14.41</v>
      </c>
      <c r="DM96" s="43" t="str">
        <f t="shared" si="55"/>
        <v>DIAMANTE 2Coleta no mesmo dia4210-241 a 50</v>
      </c>
      <c r="DN96" s="43" t="s">
        <v>69</v>
      </c>
      <c r="DO96" s="70" t="s">
        <v>71</v>
      </c>
      <c r="DP96" s="69" t="s">
        <v>72</v>
      </c>
      <c r="DQ96" s="59" t="s">
        <v>87</v>
      </c>
      <c r="DR96" s="22" t="s">
        <v>88</v>
      </c>
      <c r="DX96" s="43" t="str">
        <f t="shared" si="56"/>
        <v>DIAMANTE 37.001 a 8.000</v>
      </c>
      <c r="DY96" s="44" t="s">
        <v>75</v>
      </c>
      <c r="DZ96" s="44" t="s">
        <v>86</v>
      </c>
      <c r="EA96" s="45">
        <f>ROUND('Base(2023)'!DU96+'Base(2023)'!DU96*FatoresSGPB!$A$31,2)</f>
        <v>15.85</v>
      </c>
      <c r="EB96" s="45">
        <f>ROUND('Base(2023)'!DV96+'Base(2023)'!DV96*FatoresSGPB!$A$31,2)</f>
        <v>16.170000000000002</v>
      </c>
      <c r="EC96" s="45">
        <f>ROUND('Base(2023)'!DW96+'Base(2023)'!DW96*FatoresSGPB!$A$31,2)</f>
        <v>16.52</v>
      </c>
      <c r="ED96" s="45">
        <f>ROUND('Base(2023)'!DX96+'Base(2023)'!DX96*FatoresSGPB!$A$31,2)</f>
        <v>16.850000000000001</v>
      </c>
      <c r="EE96" s="45">
        <f>ROUND('Base(2023)'!DY96+'Base(2023)'!DY96*FatoresSGPB!$A$31,2)</f>
        <v>27.6</v>
      </c>
      <c r="EF96" s="45">
        <f>ROUND('Base(2023)'!DZ96+'Base(2023)'!DZ96*FatoresSGPB!$A$31,2)</f>
        <v>27.89</v>
      </c>
      <c r="EG96" s="45">
        <f>ROUND('Base(2023)'!EA96+'Base(2023)'!EA96*FatoresSGPB!$A$31,2)</f>
        <v>28.16</v>
      </c>
      <c r="EH96" s="45">
        <f>ROUND('Base(2023)'!EB96+'Base(2023)'!EB96*FatoresSGPB!$A$31,2)</f>
        <v>28.46</v>
      </c>
      <c r="EI96" s="45">
        <f>ROUND('Base(2023)'!EC96+'Base(2023)'!EC96*FatoresSGPB!$A$31,2)</f>
        <v>52.78</v>
      </c>
      <c r="EJ96" s="45">
        <f>ROUND('Base(2023)'!ED96+'Base(2023)'!ED96*FatoresSGPB!$A$31,2)</f>
        <v>71.599999999999994</v>
      </c>
      <c r="EK96" s="45">
        <f>ROUND('Base(2023)'!EE96+'Base(2023)'!EE96*FatoresSGPB!$A$31,2)</f>
        <v>100.77</v>
      </c>
      <c r="EL96" s="45">
        <f>ROUND('Base(2023)'!EF96+'Base(2023)'!EF96*FatoresSGPB!$A$31,2)</f>
        <v>121.91</v>
      </c>
      <c r="EM96" s="45">
        <f>ROUND('Base(2023)'!EG96+'Base(2023)'!EG96*FatoresSGPB!$A$31,2)</f>
        <v>85.08</v>
      </c>
      <c r="EN96" s="45">
        <f>ROUND('Base(2023)'!EH96+'Base(2023)'!EH96*FatoresSGPB!$A$31,2)</f>
        <v>104.69</v>
      </c>
      <c r="EO96" s="45">
        <f>ROUND('Base(2023)'!EI96+'Base(2023)'!EI96*FatoresSGPB!$A$31,2)</f>
        <v>134.29</v>
      </c>
      <c r="EP96" s="45">
        <f>ROUND('Base(2023)'!EJ96+'Base(2023)'!EJ96*FatoresSGPB!$A$31,2)</f>
        <v>156.66</v>
      </c>
      <c r="ER96" s="43" t="str">
        <f t="shared" si="57"/>
        <v>DIAMANTE 41.001 a 2.000</v>
      </c>
      <c r="ES96" s="44" t="s">
        <v>81</v>
      </c>
      <c r="ET96" s="44" t="s">
        <v>55</v>
      </c>
      <c r="EU96" s="45">
        <f>ROUND('Base(2023)'!EO96+'Base(2023)'!EO96*FatoresSGPB!$A$31,2)</f>
        <v>14.47</v>
      </c>
      <c r="EV96" s="45">
        <f>ROUND('Base(2023)'!EP96+'Base(2023)'!EP96*FatoresSGPB!$A$31,2)</f>
        <v>15.23</v>
      </c>
      <c r="EW96" s="45">
        <f>ROUND('Base(2023)'!EQ96+'Base(2023)'!EQ96*FatoresSGPB!$A$31,2)</f>
        <v>15.42</v>
      </c>
      <c r="EX96" s="45">
        <f>ROUND('Base(2023)'!ER96+'Base(2023)'!ER96*FatoresSGPB!$A$31,2)</f>
        <v>15.44</v>
      </c>
      <c r="EY96" s="45">
        <f>ROUND('Base(2023)'!ES96+'Base(2023)'!ES96*FatoresSGPB!$A$31,2)</f>
        <v>18.02</v>
      </c>
      <c r="EZ96" s="45">
        <f>ROUND('Base(2023)'!ET96+'Base(2023)'!ET96*FatoresSGPB!$A$31,2)</f>
        <v>20.18</v>
      </c>
      <c r="FA96" s="45">
        <f>ROUND('Base(2023)'!EU96+'Base(2023)'!EU96*FatoresSGPB!$A$31,2)</f>
        <v>22.88</v>
      </c>
      <c r="FB96" s="45">
        <f>ROUND('Base(2023)'!EV96+'Base(2023)'!EV96*FatoresSGPB!$A$31,2)</f>
        <v>27.12</v>
      </c>
      <c r="FC96" s="45">
        <f>ROUND('Base(2023)'!EW96+'Base(2023)'!EW96*FatoresSGPB!$A$31,2)</f>
        <v>23.04</v>
      </c>
      <c r="FD96" s="45">
        <f>ROUND('Base(2023)'!EX96+'Base(2023)'!EX96*FatoresSGPB!$A$31,2)</f>
        <v>27.22</v>
      </c>
      <c r="FE96" s="45">
        <f>ROUND('Base(2023)'!EY96+'Base(2023)'!EY96*FatoresSGPB!$A$31,2)</f>
        <v>42.51</v>
      </c>
      <c r="FF96" s="45">
        <f>ROUND('Base(2023)'!EZ96+'Base(2023)'!EZ96*FatoresSGPB!$A$31,2)</f>
        <v>57.03</v>
      </c>
    </row>
    <row r="97" spans="109:162" x14ac:dyDescent="0.25">
      <c r="DE97" s="43" t="str">
        <f t="shared" si="54"/>
        <v>DIAMANTE 41.001 a 2.000</v>
      </c>
      <c r="DF97" s="44" t="s">
        <v>81</v>
      </c>
      <c r="DG97" s="46" t="s">
        <v>55</v>
      </c>
      <c r="DI97" s="45">
        <f>ROUND('Base(2023)'!DC97+'Base(2023)'!DC97*FatoresSGPB!$A$31,2)</f>
        <v>16.100000000000001</v>
      </c>
      <c r="DJ97" s="45">
        <f>ROUND('Base(2023)'!DD97+'Base(2023)'!DD97*FatoresSGPB!$A$31,2)</f>
        <v>16.43</v>
      </c>
      <c r="DK97" s="45">
        <f>ROUND('Base(2023)'!DE97+'Base(2023)'!DE97*FatoresSGPB!$A$31,2)</f>
        <v>16.78</v>
      </c>
      <c r="DM97" s="43" t="str">
        <f t="shared" si="55"/>
        <v>DIAMANTE 2Coleta no mesmo dia4210-251 a 60</v>
      </c>
      <c r="DN97" s="43" t="s">
        <v>69</v>
      </c>
      <c r="DO97" s="70" t="s">
        <v>71</v>
      </c>
      <c r="DP97" s="69" t="s">
        <v>72</v>
      </c>
      <c r="DQ97" s="61" t="s">
        <v>92</v>
      </c>
      <c r="DR97" s="25" t="s">
        <v>93</v>
      </c>
      <c r="DX97" s="43" t="str">
        <f t="shared" si="56"/>
        <v>DIAMANTE 38.001 a 9.000</v>
      </c>
      <c r="DY97" s="44" t="s">
        <v>75</v>
      </c>
      <c r="DZ97" s="44" t="s">
        <v>91</v>
      </c>
      <c r="EA97" s="45">
        <f>ROUND('Base(2023)'!DU97+'Base(2023)'!DU97*FatoresSGPB!$A$31,2)</f>
        <v>16.28</v>
      </c>
      <c r="EB97" s="45">
        <f>ROUND('Base(2023)'!DV97+'Base(2023)'!DV97*FatoresSGPB!$A$31,2)</f>
        <v>16.63</v>
      </c>
      <c r="EC97" s="45">
        <f>ROUND('Base(2023)'!DW97+'Base(2023)'!DW97*FatoresSGPB!$A$31,2)</f>
        <v>16.98</v>
      </c>
      <c r="ED97" s="45">
        <f>ROUND('Base(2023)'!DX97+'Base(2023)'!DX97*FatoresSGPB!$A$31,2)</f>
        <v>17.309999999999999</v>
      </c>
      <c r="EE97" s="45">
        <f>ROUND('Base(2023)'!DY97+'Base(2023)'!DY97*FatoresSGPB!$A$31,2)</f>
        <v>29.35</v>
      </c>
      <c r="EF97" s="45">
        <f>ROUND('Base(2023)'!DZ97+'Base(2023)'!DZ97*FatoresSGPB!$A$31,2)</f>
        <v>29.63</v>
      </c>
      <c r="EG97" s="45">
        <f>ROUND('Base(2023)'!EA97+'Base(2023)'!EA97*FatoresSGPB!$A$31,2)</f>
        <v>29.94</v>
      </c>
      <c r="EH97" s="45">
        <f>ROUND('Base(2023)'!EB97+'Base(2023)'!EB97*FatoresSGPB!$A$31,2)</f>
        <v>30.25</v>
      </c>
      <c r="EI97" s="45">
        <f>ROUND('Base(2023)'!EC97+'Base(2023)'!EC97*FatoresSGPB!$A$31,2)</f>
        <v>57.33</v>
      </c>
      <c r="EJ97" s="45">
        <f>ROUND('Base(2023)'!ED97+'Base(2023)'!ED97*FatoresSGPB!$A$31,2)</f>
        <v>77.81</v>
      </c>
      <c r="EK97" s="45">
        <f>ROUND('Base(2023)'!EE97+'Base(2023)'!EE97*FatoresSGPB!$A$31,2)</f>
        <v>109.52</v>
      </c>
      <c r="EL97" s="45">
        <f>ROUND('Base(2023)'!EF97+'Base(2023)'!EF97*FatoresSGPB!$A$31,2)</f>
        <v>132.49</v>
      </c>
      <c r="EM97" s="45">
        <f>ROUND('Base(2023)'!EG97+'Base(2023)'!EG97*FatoresSGPB!$A$31,2)</f>
        <v>89.6</v>
      </c>
      <c r="EN97" s="45">
        <f>ROUND('Base(2023)'!EH97+'Base(2023)'!EH97*FatoresSGPB!$A$31,2)</f>
        <v>110.94</v>
      </c>
      <c r="EO97" s="45">
        <f>ROUND('Base(2023)'!EI97+'Base(2023)'!EI97*FatoresSGPB!$A$31,2)</f>
        <v>143.07</v>
      </c>
      <c r="EP97" s="45">
        <f>ROUND('Base(2023)'!EJ97+'Base(2023)'!EJ97*FatoresSGPB!$A$31,2)</f>
        <v>167.25</v>
      </c>
      <c r="ER97" s="43" t="str">
        <f t="shared" si="57"/>
        <v>DIAMANTE 42.001 a 3.000</v>
      </c>
      <c r="ES97" s="44" t="s">
        <v>81</v>
      </c>
      <c r="ET97" s="44" t="s">
        <v>62</v>
      </c>
      <c r="EU97" s="45">
        <f>ROUND('Base(2023)'!EO97+'Base(2023)'!EO97*FatoresSGPB!$A$31,2)</f>
        <v>17.3</v>
      </c>
      <c r="EV97" s="45">
        <f>ROUND('Base(2023)'!EP97+'Base(2023)'!EP97*FatoresSGPB!$A$31,2)</f>
        <v>18.38</v>
      </c>
      <c r="EW97" s="45">
        <f>ROUND('Base(2023)'!EQ97+'Base(2023)'!EQ97*FatoresSGPB!$A$31,2)</f>
        <v>18.64</v>
      </c>
      <c r="EX97" s="45">
        <f>ROUND('Base(2023)'!ER97+'Base(2023)'!ER97*FatoresSGPB!$A$31,2)</f>
        <v>18.5</v>
      </c>
      <c r="EY97" s="45">
        <f>ROUND('Base(2023)'!ES97+'Base(2023)'!ES97*FatoresSGPB!$A$31,2)</f>
        <v>21.57</v>
      </c>
      <c r="EZ97" s="45">
        <f>ROUND('Base(2023)'!ET97+'Base(2023)'!ET97*FatoresSGPB!$A$31,2)</f>
        <v>24.2</v>
      </c>
      <c r="FA97" s="45">
        <f>ROUND('Base(2023)'!EU97+'Base(2023)'!EU97*FatoresSGPB!$A$31,2)</f>
        <v>27.87</v>
      </c>
      <c r="FB97" s="45">
        <f>ROUND('Base(2023)'!EV97+'Base(2023)'!EV97*FatoresSGPB!$A$31,2)</f>
        <v>32.61</v>
      </c>
      <c r="FC97" s="45">
        <f>ROUND('Base(2023)'!EW97+'Base(2023)'!EW97*FatoresSGPB!$A$31,2)</f>
        <v>26.61</v>
      </c>
      <c r="FD97" s="45">
        <f>ROUND('Base(2023)'!EX97+'Base(2023)'!EX97*FatoresSGPB!$A$31,2)</f>
        <v>31.24</v>
      </c>
      <c r="FE97" s="45">
        <f>ROUND('Base(2023)'!EY97+'Base(2023)'!EY97*FatoresSGPB!$A$31,2)</f>
        <v>46.9</v>
      </c>
      <c r="FF97" s="45">
        <f>ROUND('Base(2023)'!EZ97+'Base(2023)'!EZ97*FatoresSGPB!$A$31,2)</f>
        <v>62.3</v>
      </c>
    </row>
    <row r="98" spans="109:162" x14ac:dyDescent="0.25">
      <c r="DE98" s="43" t="str">
        <f t="shared" si="54"/>
        <v>DIAMANTE 42.001 a 3.000</v>
      </c>
      <c r="DF98" s="44" t="s">
        <v>81</v>
      </c>
      <c r="DG98" s="46" t="s">
        <v>62</v>
      </c>
      <c r="DI98" s="45">
        <f>ROUND('Base(2023)'!DC98+'Base(2023)'!DC98*FatoresSGPB!$A$31,2)</f>
        <v>17.89</v>
      </c>
      <c r="DJ98" s="45">
        <f>ROUND('Base(2023)'!DD98+'Base(2023)'!DD98*FatoresSGPB!$A$31,2)</f>
        <v>18.260000000000002</v>
      </c>
      <c r="DK98" s="45">
        <f>ROUND('Base(2023)'!DE98+'Base(2023)'!DE98*FatoresSGPB!$A$31,2)</f>
        <v>18.64</v>
      </c>
      <c r="DM98" s="43" t="str">
        <f t="shared" si="55"/>
        <v>DIAMANTE 2Coleta no mesmo dia4210-261 a 70</v>
      </c>
      <c r="DN98" s="43" t="s">
        <v>69</v>
      </c>
      <c r="DO98" s="70" t="s">
        <v>71</v>
      </c>
      <c r="DP98" s="69" t="s">
        <v>72</v>
      </c>
      <c r="DQ98" s="59" t="s">
        <v>96</v>
      </c>
      <c r="DR98" s="22" t="s">
        <v>97</v>
      </c>
      <c r="DX98" s="43" t="str">
        <f t="shared" si="56"/>
        <v>DIAMANTE 39.001 a 10.000</v>
      </c>
      <c r="DY98" s="44" t="s">
        <v>75</v>
      </c>
      <c r="DZ98" s="44" t="s">
        <v>95</v>
      </c>
      <c r="EA98" s="45">
        <f>ROUND('Base(2023)'!DU98+'Base(2023)'!DU98*FatoresSGPB!$A$31,2)</f>
        <v>16.579999999999998</v>
      </c>
      <c r="EB98" s="45">
        <f>ROUND('Base(2023)'!DV98+'Base(2023)'!DV98*FatoresSGPB!$A$31,2)</f>
        <v>16.940000000000001</v>
      </c>
      <c r="EC98" s="45">
        <f>ROUND('Base(2023)'!DW98+'Base(2023)'!DW98*FatoresSGPB!$A$31,2)</f>
        <v>17.27</v>
      </c>
      <c r="ED98" s="45">
        <f>ROUND('Base(2023)'!DX98+'Base(2023)'!DX98*FatoresSGPB!$A$31,2)</f>
        <v>17.64</v>
      </c>
      <c r="EE98" s="45">
        <f>ROUND('Base(2023)'!DY98+'Base(2023)'!DY98*FatoresSGPB!$A$31,2)</f>
        <v>31.26</v>
      </c>
      <c r="EF98" s="45">
        <f>ROUND('Base(2023)'!DZ98+'Base(2023)'!DZ98*FatoresSGPB!$A$31,2)</f>
        <v>31.57</v>
      </c>
      <c r="EG98" s="45">
        <f>ROUND('Base(2023)'!EA98+'Base(2023)'!EA98*FatoresSGPB!$A$31,2)</f>
        <v>31.9</v>
      </c>
      <c r="EH98" s="45">
        <f>ROUND('Base(2023)'!EB98+'Base(2023)'!EB98*FatoresSGPB!$A$31,2)</f>
        <v>32.22</v>
      </c>
      <c r="EI98" s="45">
        <f>ROUND('Base(2023)'!EC98+'Base(2023)'!EC98*FatoresSGPB!$A$31,2)</f>
        <v>61.89</v>
      </c>
      <c r="EJ98" s="45">
        <f>ROUND('Base(2023)'!ED98+'Base(2023)'!ED98*FatoresSGPB!$A$31,2)</f>
        <v>84.06</v>
      </c>
      <c r="EK98" s="45">
        <f>ROUND('Base(2023)'!EE98+'Base(2023)'!EE98*FatoresSGPB!$A$31,2)</f>
        <v>118.31</v>
      </c>
      <c r="EL98" s="45">
        <f>ROUND('Base(2023)'!EF98+'Base(2023)'!EF98*FatoresSGPB!$A$31,2)</f>
        <v>143.12</v>
      </c>
      <c r="EM98" s="45">
        <f>ROUND('Base(2023)'!EG98+'Base(2023)'!EG98*FatoresSGPB!$A$31,2)</f>
        <v>94.17</v>
      </c>
      <c r="EN98" s="45">
        <f>ROUND('Base(2023)'!EH98+'Base(2023)'!EH98*FatoresSGPB!$A$31,2)</f>
        <v>117.14</v>
      </c>
      <c r="EO98" s="45">
        <f>ROUND('Base(2023)'!EI98+'Base(2023)'!EI98*FatoresSGPB!$A$31,2)</f>
        <v>151.84</v>
      </c>
      <c r="EP98" s="45">
        <f>ROUND('Base(2023)'!EJ98+'Base(2023)'!EJ98*FatoresSGPB!$A$31,2)</f>
        <v>177.86</v>
      </c>
      <c r="ER98" s="43" t="str">
        <f t="shared" si="57"/>
        <v>DIAMANTE 43.001 a 4.000</v>
      </c>
      <c r="ES98" s="44" t="s">
        <v>81</v>
      </c>
      <c r="ET98" s="44" t="s">
        <v>68</v>
      </c>
      <c r="EU98" s="45">
        <f>ROUND('Base(2023)'!EO98+'Base(2023)'!EO98*FatoresSGPB!$A$31,2)</f>
        <v>18.48</v>
      </c>
      <c r="EV98" s="45">
        <f>ROUND('Base(2023)'!EP98+'Base(2023)'!EP98*FatoresSGPB!$A$31,2)</f>
        <v>20.059999999999999</v>
      </c>
      <c r="EW98" s="45">
        <f>ROUND('Base(2023)'!EQ98+'Base(2023)'!EQ98*FatoresSGPB!$A$31,2)</f>
        <v>20.43</v>
      </c>
      <c r="EX98" s="45">
        <f>ROUND('Base(2023)'!ER98+'Base(2023)'!ER98*FatoresSGPB!$A$31,2)</f>
        <v>19.850000000000001</v>
      </c>
      <c r="EY98" s="45">
        <f>ROUND('Base(2023)'!ES98+'Base(2023)'!ES98*FatoresSGPB!$A$31,2)</f>
        <v>23.16</v>
      </c>
      <c r="EZ98" s="45">
        <f>ROUND('Base(2023)'!ET98+'Base(2023)'!ET98*FatoresSGPB!$A$31,2)</f>
        <v>26.03</v>
      </c>
      <c r="FA98" s="45">
        <f>ROUND('Base(2023)'!EU98+'Base(2023)'!EU98*FatoresSGPB!$A$31,2)</f>
        <v>31</v>
      </c>
      <c r="FB98" s="45">
        <f>ROUND('Base(2023)'!EV98+'Base(2023)'!EV98*FatoresSGPB!$A$31,2)</f>
        <v>35.299999999999997</v>
      </c>
      <c r="FC98" s="45">
        <f>ROUND('Base(2023)'!EW98+'Base(2023)'!EW98*FatoresSGPB!$A$31,2)</f>
        <v>34.28</v>
      </c>
      <c r="FD98" s="45">
        <f>ROUND('Base(2023)'!EX98+'Base(2023)'!EX98*FatoresSGPB!$A$31,2)</f>
        <v>39.159999999999997</v>
      </c>
      <c r="FE98" s="45">
        <f>ROUND('Base(2023)'!EY98+'Base(2023)'!EY98*FatoresSGPB!$A$31,2)</f>
        <v>54.73</v>
      </c>
      <c r="FF98" s="45">
        <f>ROUND('Base(2023)'!EZ98+'Base(2023)'!EZ98*FatoresSGPB!$A$31,2)</f>
        <v>70.5</v>
      </c>
    </row>
    <row r="99" spans="109:162" x14ac:dyDescent="0.25">
      <c r="DE99" s="43" t="str">
        <f t="shared" si="54"/>
        <v>DIAMANTE 43.001 a 4.000</v>
      </c>
      <c r="DF99" s="44" t="s">
        <v>81</v>
      </c>
      <c r="DG99" s="46" t="s">
        <v>68</v>
      </c>
      <c r="DI99" s="45">
        <f>ROUND('Base(2023)'!DC99+'Base(2023)'!DC99*FatoresSGPB!$A$31,2)</f>
        <v>19.68</v>
      </c>
      <c r="DJ99" s="45">
        <f>ROUND('Base(2023)'!DD99+'Base(2023)'!DD99*FatoresSGPB!$A$31,2)</f>
        <v>20.09</v>
      </c>
      <c r="DK99" s="45">
        <f>ROUND('Base(2023)'!DE99+'Base(2023)'!DE99*FatoresSGPB!$A$31,2)</f>
        <v>20.51</v>
      </c>
      <c r="DM99" s="43" t="str">
        <f t="shared" si="55"/>
        <v>DIAMANTE 2Coleta no mesmo dia4210-271 a 80</v>
      </c>
      <c r="DN99" s="43" t="s">
        <v>69</v>
      </c>
      <c r="DO99" s="70" t="s">
        <v>71</v>
      </c>
      <c r="DP99" s="69" t="s">
        <v>72</v>
      </c>
      <c r="DQ99" s="61" t="s">
        <v>99</v>
      </c>
      <c r="DR99" s="25" t="s">
        <v>97</v>
      </c>
      <c r="DX99" s="43" t="str">
        <f t="shared" si="56"/>
        <v>DIAMANTE 3Kg Adicional</v>
      </c>
      <c r="DY99" s="44" t="s">
        <v>75</v>
      </c>
      <c r="DZ99" s="44" t="s">
        <v>63</v>
      </c>
      <c r="EA99" s="45">
        <f>ROUND('Base(2023)'!DU99+'Base(2023)'!DU99*FatoresSGPB!$A$31,2)</f>
        <v>2.14</v>
      </c>
      <c r="EB99" s="45">
        <f>ROUND('Base(2023)'!DV99+'Base(2023)'!DV99*FatoresSGPB!$A$31,2)</f>
        <v>2.19</v>
      </c>
      <c r="EC99" s="45">
        <f>ROUND('Base(2023)'!DW99+'Base(2023)'!DW99*FatoresSGPB!$A$31,2)</f>
        <v>2.23</v>
      </c>
      <c r="ED99" s="45">
        <f>ROUND('Base(2023)'!DX99+'Base(2023)'!DX99*FatoresSGPB!$A$31,2)</f>
        <v>2.27</v>
      </c>
      <c r="EE99" s="45">
        <f>ROUND('Base(2023)'!DY99+'Base(2023)'!DY99*FatoresSGPB!$A$31,2)</f>
        <v>3.93</v>
      </c>
      <c r="EF99" s="45">
        <f>ROUND('Base(2023)'!DZ99+'Base(2023)'!DZ99*FatoresSGPB!$A$31,2)</f>
        <v>3.98</v>
      </c>
      <c r="EG99" s="45">
        <f>ROUND('Base(2023)'!EA99+'Base(2023)'!EA99*FatoresSGPB!$A$31,2)</f>
        <v>4.0199999999999996</v>
      </c>
      <c r="EH99" s="45">
        <f>ROUND('Base(2023)'!EB99+'Base(2023)'!EB99*FatoresSGPB!$A$31,2)</f>
        <v>4.0599999999999996</v>
      </c>
      <c r="EI99" s="45">
        <f>ROUND('Base(2023)'!EC99+'Base(2023)'!EC99*FatoresSGPB!$A$31,2)</f>
        <v>7.73</v>
      </c>
      <c r="EJ99" s="45">
        <f>ROUND('Base(2023)'!ED99+'Base(2023)'!ED99*FatoresSGPB!$A$31,2)</f>
        <v>10.44</v>
      </c>
      <c r="EK99" s="45">
        <f>ROUND('Base(2023)'!EE99+'Base(2023)'!EE99*FatoresSGPB!$A$31,2)</f>
        <v>14.68</v>
      </c>
      <c r="EL99" s="45">
        <f>ROUND('Base(2023)'!EF99+'Base(2023)'!EF99*FatoresSGPB!$A$31,2)</f>
        <v>17.79</v>
      </c>
      <c r="EM99" s="45">
        <f>ROUND('Base(2023)'!EG99+'Base(2023)'!EG99*FatoresSGPB!$A$31,2)</f>
        <v>11.74</v>
      </c>
      <c r="EN99" s="45">
        <f>ROUND('Base(2023)'!EH99+'Base(2023)'!EH99*FatoresSGPB!$A$31,2)</f>
        <v>14.54</v>
      </c>
      <c r="EO99" s="45">
        <f>ROUND('Base(2023)'!EI99+'Base(2023)'!EI99*FatoresSGPB!$A$31,2)</f>
        <v>18.850000000000001</v>
      </c>
      <c r="EP99" s="45">
        <f>ROUND('Base(2023)'!EJ99+'Base(2023)'!EJ99*FatoresSGPB!$A$31,2)</f>
        <v>22.09</v>
      </c>
      <c r="ER99" s="43" t="str">
        <f t="shared" si="57"/>
        <v>DIAMANTE 44.001 a 5.000</v>
      </c>
      <c r="ES99" s="44" t="s">
        <v>81</v>
      </c>
      <c r="ET99" s="44" t="s">
        <v>70</v>
      </c>
      <c r="EU99" s="45">
        <f>ROUND('Base(2023)'!EO99+'Base(2023)'!EO99*FatoresSGPB!$A$31,2)</f>
        <v>19.75</v>
      </c>
      <c r="EV99" s="45">
        <f>ROUND('Base(2023)'!EP99+'Base(2023)'!EP99*FatoresSGPB!$A$31,2)</f>
        <v>21.07</v>
      </c>
      <c r="EW99" s="45">
        <f>ROUND('Base(2023)'!EQ99+'Base(2023)'!EQ99*FatoresSGPB!$A$31,2)</f>
        <v>21.4</v>
      </c>
      <c r="EX99" s="45">
        <f>ROUND('Base(2023)'!ER99+'Base(2023)'!ER99*FatoresSGPB!$A$31,2)</f>
        <v>21.12</v>
      </c>
      <c r="EY99" s="45">
        <f>ROUND('Base(2023)'!ES99+'Base(2023)'!ES99*FatoresSGPB!$A$31,2)</f>
        <v>24.66</v>
      </c>
      <c r="EZ99" s="45">
        <f>ROUND('Base(2023)'!ET99+'Base(2023)'!ET99*FatoresSGPB!$A$31,2)</f>
        <v>27.67</v>
      </c>
      <c r="FA99" s="45">
        <f>ROUND('Base(2023)'!EU99+'Base(2023)'!EU99*FatoresSGPB!$A$31,2)</f>
        <v>32.1</v>
      </c>
      <c r="FB99" s="45">
        <f>ROUND('Base(2023)'!EV99+'Base(2023)'!EV99*FatoresSGPB!$A$31,2)</f>
        <v>37.33</v>
      </c>
      <c r="FC99" s="45">
        <f>ROUND('Base(2023)'!EW99+'Base(2023)'!EW99*FatoresSGPB!$A$31,2)</f>
        <v>35.74</v>
      </c>
      <c r="FD99" s="45">
        <f>ROUND('Base(2023)'!EX99+'Base(2023)'!EX99*FatoresSGPB!$A$31,2)</f>
        <v>40.76</v>
      </c>
      <c r="FE99" s="45">
        <f>ROUND('Base(2023)'!EY99+'Base(2023)'!EY99*FatoresSGPB!$A$31,2)</f>
        <v>56.74</v>
      </c>
      <c r="FF99" s="45">
        <f>ROUND('Base(2023)'!EZ99+'Base(2023)'!EZ99*FatoresSGPB!$A$31,2)</f>
        <v>72.900000000000006</v>
      </c>
    </row>
    <row r="100" spans="109:162" x14ac:dyDescent="0.25">
      <c r="DE100" s="43" t="str">
        <f t="shared" si="54"/>
        <v>DIAMANTE 44.001 a 5.000</v>
      </c>
      <c r="DF100" s="44" t="s">
        <v>81</v>
      </c>
      <c r="DG100" s="46" t="s">
        <v>70</v>
      </c>
      <c r="DI100" s="45">
        <f>ROUND('Base(2023)'!DC100+'Base(2023)'!DC100*FatoresSGPB!$A$31,2)</f>
        <v>21.67</v>
      </c>
      <c r="DJ100" s="45">
        <f>ROUND('Base(2023)'!DD100+'Base(2023)'!DD100*FatoresSGPB!$A$31,2)</f>
        <v>22.12</v>
      </c>
      <c r="DK100" s="45">
        <f>ROUND('Base(2023)'!DE100+'Base(2023)'!DE100*FatoresSGPB!$A$31,2)</f>
        <v>22.58</v>
      </c>
      <c r="DM100" s="43" t="str">
        <f t="shared" si="55"/>
        <v>DIAMANTE 2Coleta no mesmo dia4210-281 a 90</v>
      </c>
      <c r="DN100" s="43" t="s">
        <v>69</v>
      </c>
      <c r="DO100" s="70" t="s">
        <v>71</v>
      </c>
      <c r="DP100" s="69" t="s">
        <v>72</v>
      </c>
      <c r="DQ100" s="59" t="s">
        <v>102</v>
      </c>
      <c r="DR100" s="22" t="s">
        <v>103</v>
      </c>
      <c r="DX100" s="43" t="str">
        <f t="shared" si="56"/>
        <v>Peso (g)</v>
      </c>
      <c r="DY100" s="44"/>
      <c r="DZ100" s="44" t="s">
        <v>32</v>
      </c>
      <c r="EA100" s="45" t="e">
        <f>ROUND('Base(2023)'!DU100+'Base(2023)'!DU100*FatoresSGPB!$A$31,2)</f>
        <v>#VALUE!</v>
      </c>
      <c r="EB100" s="45" t="e">
        <f>ROUND('Base(2023)'!DV100+'Base(2023)'!DV100*FatoresSGPB!$A$31,2)</f>
        <v>#VALUE!</v>
      </c>
      <c r="EC100" s="45" t="e">
        <f>ROUND('Base(2023)'!DW100+'Base(2023)'!DW100*FatoresSGPB!$A$31,2)</f>
        <v>#VALUE!</v>
      </c>
      <c r="ED100" s="45" t="e">
        <f>ROUND('Base(2023)'!DX100+'Base(2023)'!DX100*FatoresSGPB!$A$31,2)</f>
        <v>#VALUE!</v>
      </c>
      <c r="EE100" s="45" t="e">
        <f>ROUND('Base(2023)'!DY100+'Base(2023)'!DY100*FatoresSGPB!$A$31,2)</f>
        <v>#VALUE!</v>
      </c>
      <c r="EF100" s="45" t="e">
        <f>ROUND('Base(2023)'!DZ100+'Base(2023)'!DZ100*FatoresSGPB!$A$31,2)</f>
        <v>#VALUE!</v>
      </c>
      <c r="EG100" s="45" t="e">
        <f>ROUND('Base(2023)'!EA100+'Base(2023)'!EA100*FatoresSGPB!$A$31,2)</f>
        <v>#VALUE!</v>
      </c>
      <c r="EH100" s="45" t="e">
        <f>ROUND('Base(2023)'!EB100+'Base(2023)'!EB100*FatoresSGPB!$A$31,2)</f>
        <v>#VALUE!</v>
      </c>
      <c r="EI100" s="45" t="e">
        <f>ROUND('Base(2023)'!EC100+'Base(2023)'!EC100*FatoresSGPB!$A$31,2)</f>
        <v>#VALUE!</v>
      </c>
      <c r="EJ100" s="45" t="e">
        <f>ROUND('Base(2023)'!ED100+'Base(2023)'!ED100*FatoresSGPB!$A$31,2)</f>
        <v>#VALUE!</v>
      </c>
      <c r="EK100" s="45" t="e">
        <f>ROUND('Base(2023)'!EE100+'Base(2023)'!EE100*FatoresSGPB!$A$31,2)</f>
        <v>#VALUE!</v>
      </c>
      <c r="EL100" s="45" t="e">
        <f>ROUND('Base(2023)'!EF100+'Base(2023)'!EF100*FatoresSGPB!$A$31,2)</f>
        <v>#VALUE!</v>
      </c>
      <c r="EM100" s="45" t="e">
        <f>ROUND('Base(2023)'!EG100+'Base(2023)'!EG100*FatoresSGPB!$A$31,2)</f>
        <v>#VALUE!</v>
      </c>
      <c r="EN100" s="45" t="e">
        <f>ROUND('Base(2023)'!EH100+'Base(2023)'!EH100*FatoresSGPB!$A$31,2)</f>
        <v>#VALUE!</v>
      </c>
      <c r="EO100" s="45" t="e">
        <f>ROUND('Base(2023)'!EI100+'Base(2023)'!EI100*FatoresSGPB!$A$31,2)</f>
        <v>#VALUE!</v>
      </c>
      <c r="EP100" s="45" t="e">
        <f>ROUND('Base(2023)'!EJ100+'Base(2023)'!EJ100*FatoresSGPB!$A$31,2)</f>
        <v>#VALUE!</v>
      </c>
      <c r="ER100" s="43" t="str">
        <f t="shared" si="57"/>
        <v>DIAMANTE 45.001 a 6.000</v>
      </c>
      <c r="ES100" s="44" t="s">
        <v>81</v>
      </c>
      <c r="ET100" s="44" t="s">
        <v>76</v>
      </c>
      <c r="EU100" s="45">
        <f>ROUND('Base(2023)'!EO100+'Base(2023)'!EO100*FatoresSGPB!$A$31,2)</f>
        <v>20.83</v>
      </c>
      <c r="EV100" s="45">
        <f>ROUND('Base(2023)'!EP100+'Base(2023)'!EP100*FatoresSGPB!$A$31,2)</f>
        <v>21.46</v>
      </c>
      <c r="EW100" s="45">
        <f>ROUND('Base(2023)'!EQ100+'Base(2023)'!EQ100*FatoresSGPB!$A$31,2)</f>
        <v>21.61</v>
      </c>
      <c r="EX100" s="45">
        <f>ROUND('Base(2023)'!ER100+'Base(2023)'!ER100*FatoresSGPB!$A$31,2)</f>
        <v>22.1</v>
      </c>
      <c r="EY100" s="45">
        <f>ROUND('Base(2023)'!ES100+'Base(2023)'!ES100*FatoresSGPB!$A$31,2)</f>
        <v>27.1</v>
      </c>
      <c r="EZ100" s="45">
        <f>ROUND('Base(2023)'!ET100+'Base(2023)'!ET100*FatoresSGPB!$A$31,2)</f>
        <v>31.14</v>
      </c>
      <c r="FA100" s="45">
        <f>ROUND('Base(2023)'!EU100+'Base(2023)'!EU100*FatoresSGPB!$A$31,2)</f>
        <v>34.82</v>
      </c>
      <c r="FB100" s="45">
        <f>ROUND('Base(2023)'!EV100+'Base(2023)'!EV100*FatoresSGPB!$A$31,2)</f>
        <v>43.83</v>
      </c>
      <c r="FC100" s="45">
        <f>ROUND('Base(2023)'!EW100+'Base(2023)'!EW100*FatoresSGPB!$A$31,2)</f>
        <v>41.1</v>
      </c>
      <c r="FD100" s="45">
        <f>ROUND('Base(2023)'!EX100+'Base(2023)'!EX100*FatoresSGPB!$A$31,2)</f>
        <v>47.14</v>
      </c>
      <c r="FE100" s="45">
        <f>ROUND('Base(2023)'!EY100+'Base(2023)'!EY100*FatoresSGPB!$A$31,2)</f>
        <v>64.739999999999995</v>
      </c>
      <c r="FF100" s="45">
        <f>ROUND('Base(2023)'!EZ100+'Base(2023)'!EZ100*FatoresSGPB!$A$31,2)</f>
        <v>83.25</v>
      </c>
    </row>
    <row r="101" spans="109:162" x14ac:dyDescent="0.25">
      <c r="DE101" s="43" t="str">
        <f t="shared" si="54"/>
        <v>DIAMANTE 45.001 a 6.000</v>
      </c>
      <c r="DF101" s="44" t="s">
        <v>81</v>
      </c>
      <c r="DG101" s="46" t="s">
        <v>76</v>
      </c>
      <c r="DI101" s="45">
        <f>ROUND('Base(2023)'!DC101+'Base(2023)'!DC101*FatoresSGPB!$A$31,2)</f>
        <v>25.25</v>
      </c>
      <c r="DJ101" s="45">
        <f>ROUND('Base(2023)'!DD101+'Base(2023)'!DD101*FatoresSGPB!$A$31,2)</f>
        <v>25.76</v>
      </c>
      <c r="DK101" s="45">
        <f>ROUND('Base(2023)'!DE101+'Base(2023)'!DE101*FatoresSGPB!$A$31,2)</f>
        <v>26.31</v>
      </c>
      <c r="DM101" s="43" t="str">
        <f t="shared" si="55"/>
        <v>DIAMANTE 2Coleta no mesmo dia4210-291 a 100</v>
      </c>
      <c r="DN101" s="43" t="s">
        <v>69</v>
      </c>
      <c r="DO101" s="70" t="s">
        <v>71</v>
      </c>
      <c r="DP101" s="69" t="s">
        <v>72</v>
      </c>
      <c r="DQ101" s="61" t="s">
        <v>105</v>
      </c>
      <c r="DR101" s="25" t="s">
        <v>106</v>
      </c>
      <c r="DX101" s="43" t="str">
        <f t="shared" si="56"/>
        <v>DIAMANTE 40 a 300</v>
      </c>
      <c r="DY101" s="44" t="s">
        <v>81</v>
      </c>
      <c r="DZ101" s="44" t="s">
        <v>40</v>
      </c>
      <c r="EA101" s="45">
        <f>ROUND('Base(2023)'!DU101+'Base(2023)'!DU101*FatoresSGPB!$A$31,2)</f>
        <v>6.74</v>
      </c>
      <c r="EB101" s="45">
        <f>ROUND('Base(2023)'!DV101+'Base(2023)'!DV101*FatoresSGPB!$A$31,2)</f>
        <v>6.89</v>
      </c>
      <c r="EC101" s="45">
        <f>ROUND('Base(2023)'!DW101+'Base(2023)'!DW101*FatoresSGPB!$A$31,2)</f>
        <v>7.02</v>
      </c>
      <c r="ED101" s="45">
        <f>ROUND('Base(2023)'!DX101+'Base(2023)'!DX101*FatoresSGPB!$A$31,2)</f>
        <v>7.18</v>
      </c>
      <c r="EE101" s="45">
        <f>ROUND('Base(2023)'!DY101+'Base(2023)'!DY101*FatoresSGPB!$A$31,2)</f>
        <v>13.39</v>
      </c>
      <c r="EF101" s="45">
        <f>ROUND('Base(2023)'!DZ101+'Base(2023)'!DZ101*FatoresSGPB!$A$31,2)</f>
        <v>13.69</v>
      </c>
      <c r="EG101" s="45">
        <f>ROUND('Base(2023)'!EA101+'Base(2023)'!EA101*FatoresSGPB!$A$31,2)</f>
        <v>13.99</v>
      </c>
      <c r="EH101" s="45">
        <f>ROUND('Base(2023)'!EB101+'Base(2023)'!EB101*FatoresSGPB!$A$31,2)</f>
        <v>14.88</v>
      </c>
      <c r="EI101" s="45">
        <f>ROUND('Base(2023)'!EC101+'Base(2023)'!EC101*FatoresSGPB!$A$31,2)</f>
        <v>20.45</v>
      </c>
      <c r="EJ101" s="45">
        <f>ROUND('Base(2023)'!ED101+'Base(2023)'!ED101*FatoresSGPB!$A$31,2)</f>
        <v>28.73</v>
      </c>
      <c r="EK101" s="45">
        <f>ROUND('Base(2023)'!EE101+'Base(2023)'!EE101*FatoresSGPB!$A$31,2)</f>
        <v>36.94</v>
      </c>
      <c r="EL101" s="45">
        <f>ROUND('Base(2023)'!EF101+'Base(2023)'!EF101*FatoresSGPB!$A$31,2)</f>
        <v>43.08</v>
      </c>
      <c r="EM101" s="45">
        <f>ROUND('Base(2023)'!EG101+'Base(2023)'!EG101*FatoresSGPB!$A$31,2)</f>
        <v>32.44</v>
      </c>
      <c r="EN101" s="45">
        <f>ROUND('Base(2023)'!EH101+'Base(2023)'!EH101*FatoresSGPB!$A$31,2)</f>
        <v>41.53</v>
      </c>
      <c r="EO101" s="45">
        <f>ROUND('Base(2023)'!EI101+'Base(2023)'!EI101*FatoresSGPB!$A$31,2)</f>
        <v>50.14</v>
      </c>
      <c r="EP101" s="45">
        <f>ROUND('Base(2023)'!EJ101+'Base(2023)'!EJ101*FatoresSGPB!$A$31,2)</f>
        <v>57.49</v>
      </c>
      <c r="ER101" s="43" t="str">
        <f t="shared" si="57"/>
        <v>DIAMANTE 46.001 a 7.000</v>
      </c>
      <c r="ES101" s="44" t="s">
        <v>81</v>
      </c>
      <c r="ET101" s="44" t="s">
        <v>82</v>
      </c>
      <c r="EU101" s="45">
        <f>ROUND('Base(2023)'!EO101+'Base(2023)'!EO101*FatoresSGPB!$A$31,2)</f>
        <v>22</v>
      </c>
      <c r="EV101" s="45">
        <f>ROUND('Base(2023)'!EP101+'Base(2023)'!EP101*FatoresSGPB!$A$31,2)</f>
        <v>22.63</v>
      </c>
      <c r="EW101" s="45">
        <f>ROUND('Base(2023)'!EQ101+'Base(2023)'!EQ101*FatoresSGPB!$A$31,2)</f>
        <v>22.82</v>
      </c>
      <c r="EX101" s="45">
        <f>ROUND('Base(2023)'!ER101+'Base(2023)'!ER101*FatoresSGPB!$A$31,2)</f>
        <v>23.33</v>
      </c>
      <c r="EY101" s="45">
        <f>ROUND('Base(2023)'!ES101+'Base(2023)'!ES101*FatoresSGPB!$A$31,2)</f>
        <v>29.92</v>
      </c>
      <c r="EZ101" s="45">
        <f>ROUND('Base(2023)'!ET101+'Base(2023)'!ET101*FatoresSGPB!$A$31,2)</f>
        <v>34.36</v>
      </c>
      <c r="FA101" s="45">
        <f>ROUND('Base(2023)'!EU101+'Base(2023)'!EU101*FatoresSGPB!$A$31,2)</f>
        <v>38.380000000000003</v>
      </c>
      <c r="FB101" s="45">
        <f>ROUND('Base(2023)'!EV101+'Base(2023)'!EV101*FatoresSGPB!$A$31,2)</f>
        <v>48.37</v>
      </c>
      <c r="FC101" s="45">
        <f>ROUND('Base(2023)'!EW101+'Base(2023)'!EW101*FatoresSGPB!$A$31,2)</f>
        <v>43.91</v>
      </c>
      <c r="FD101" s="45">
        <f>ROUND('Base(2023)'!EX101+'Base(2023)'!EX101*FatoresSGPB!$A$31,2)</f>
        <v>50.35</v>
      </c>
      <c r="FE101" s="45">
        <f>ROUND('Base(2023)'!EY101+'Base(2023)'!EY101*FatoresSGPB!$A$31,2)</f>
        <v>68.45</v>
      </c>
      <c r="FF101" s="45">
        <f>ROUND('Base(2023)'!EZ101+'Base(2023)'!EZ101*FatoresSGPB!$A$31,2)</f>
        <v>87.84</v>
      </c>
    </row>
    <row r="102" spans="109:162" x14ac:dyDescent="0.25">
      <c r="DE102" s="43" t="str">
        <f t="shared" si="54"/>
        <v>DIAMANTE 46.001 a 7.000</v>
      </c>
      <c r="DF102" s="44" t="s">
        <v>81</v>
      </c>
      <c r="DG102" s="46" t="s">
        <v>82</v>
      </c>
      <c r="DI102" s="45">
        <f>ROUND('Base(2023)'!DC102+'Base(2023)'!DC102*FatoresSGPB!$A$31,2)</f>
        <v>30.02</v>
      </c>
      <c r="DJ102" s="45">
        <f>ROUND('Base(2023)'!DD102+'Base(2023)'!DD102*FatoresSGPB!$A$31,2)</f>
        <v>30.63</v>
      </c>
      <c r="DK102" s="45">
        <f>ROUND('Base(2023)'!DE102+'Base(2023)'!DE102*FatoresSGPB!$A$31,2)</f>
        <v>31.28</v>
      </c>
      <c r="DM102" s="43" t="str">
        <f t="shared" si="55"/>
        <v>DIAMANTE 2Coleta no mesmo dia4210-2Mais de 100</v>
      </c>
      <c r="DN102" s="43" t="s">
        <v>69</v>
      </c>
      <c r="DO102" s="70" t="s">
        <v>71</v>
      </c>
      <c r="DP102" s="69" t="s">
        <v>72</v>
      </c>
      <c r="DQ102" s="59" t="s">
        <v>108</v>
      </c>
      <c r="DR102" s="22" t="s">
        <v>109</v>
      </c>
      <c r="DX102" s="43" t="str">
        <f t="shared" si="56"/>
        <v>DIAMANTE 4301 a 500</v>
      </c>
      <c r="DY102" s="44" t="s">
        <v>81</v>
      </c>
      <c r="DZ102" s="44" t="s">
        <v>49</v>
      </c>
      <c r="EA102" s="45">
        <f>ROUND('Base(2023)'!DU102+'Base(2023)'!DU102*FatoresSGPB!$A$31,2)</f>
        <v>7.69</v>
      </c>
      <c r="EB102" s="45">
        <f>ROUND('Base(2023)'!DV102+'Base(2023)'!DV102*FatoresSGPB!$A$31,2)</f>
        <v>7.86</v>
      </c>
      <c r="EC102" s="45">
        <f>ROUND('Base(2023)'!DW102+'Base(2023)'!DW102*FatoresSGPB!$A$31,2)</f>
        <v>8.02</v>
      </c>
      <c r="ED102" s="45">
        <f>ROUND('Base(2023)'!DX102+'Base(2023)'!DX102*FatoresSGPB!$A$31,2)</f>
        <v>8.18</v>
      </c>
      <c r="EE102" s="45">
        <f>ROUND('Base(2023)'!DY102+'Base(2023)'!DY102*FatoresSGPB!$A$31,2)</f>
        <v>14.01</v>
      </c>
      <c r="EF102" s="45">
        <f>ROUND('Base(2023)'!DZ102+'Base(2023)'!DZ102*FatoresSGPB!$A$31,2)</f>
        <v>14.31</v>
      </c>
      <c r="EG102" s="45">
        <f>ROUND('Base(2023)'!EA102+'Base(2023)'!EA102*FatoresSGPB!$A$31,2)</f>
        <v>14.62</v>
      </c>
      <c r="EH102" s="45">
        <f>ROUND('Base(2023)'!EB102+'Base(2023)'!EB102*FatoresSGPB!$A$31,2)</f>
        <v>15.56</v>
      </c>
      <c r="EI102" s="45">
        <f>ROUND('Base(2023)'!EC102+'Base(2023)'!EC102*FatoresSGPB!$A$31,2)</f>
        <v>21.38</v>
      </c>
      <c r="EJ102" s="45">
        <f>ROUND('Base(2023)'!ED102+'Base(2023)'!ED102*FatoresSGPB!$A$31,2)</f>
        <v>29.95</v>
      </c>
      <c r="EK102" s="45">
        <f>ROUND('Base(2023)'!EE102+'Base(2023)'!EE102*FatoresSGPB!$A$31,2)</f>
        <v>38.5</v>
      </c>
      <c r="EL102" s="45">
        <f>ROUND('Base(2023)'!EF102+'Base(2023)'!EF102*FatoresSGPB!$A$31,2)</f>
        <v>44.91</v>
      </c>
      <c r="EM102" s="45">
        <f>ROUND('Base(2023)'!EG102+'Base(2023)'!EG102*FatoresSGPB!$A$31,2)</f>
        <v>33.4</v>
      </c>
      <c r="EN102" s="45">
        <f>ROUND('Base(2023)'!EH102+'Base(2023)'!EH102*FatoresSGPB!$A$31,2)</f>
        <v>42.77</v>
      </c>
      <c r="EO102" s="45">
        <f>ROUND('Base(2023)'!EI102+'Base(2023)'!EI102*FatoresSGPB!$A$31,2)</f>
        <v>51.71</v>
      </c>
      <c r="EP102" s="45">
        <f>ROUND('Base(2023)'!EJ102+'Base(2023)'!EJ102*FatoresSGPB!$A$31,2)</f>
        <v>59.33</v>
      </c>
      <c r="ER102" s="43" t="str">
        <f t="shared" si="57"/>
        <v>DIAMANTE 47.001 a 8.000</v>
      </c>
      <c r="ES102" s="44" t="s">
        <v>81</v>
      </c>
      <c r="ET102" s="44" t="s">
        <v>86</v>
      </c>
      <c r="EU102" s="45">
        <f>ROUND('Base(2023)'!EO102+'Base(2023)'!EO102*FatoresSGPB!$A$31,2)</f>
        <v>23.12</v>
      </c>
      <c r="EV102" s="45">
        <f>ROUND('Base(2023)'!EP102+'Base(2023)'!EP102*FatoresSGPB!$A$31,2)</f>
        <v>23.87</v>
      </c>
      <c r="EW102" s="45">
        <f>ROUND('Base(2023)'!EQ102+'Base(2023)'!EQ102*FatoresSGPB!$A$31,2)</f>
        <v>24.07</v>
      </c>
      <c r="EX102" s="45">
        <f>ROUND('Base(2023)'!ER102+'Base(2023)'!ER102*FatoresSGPB!$A$31,2)</f>
        <v>24.54</v>
      </c>
      <c r="EY102" s="45">
        <f>ROUND('Base(2023)'!ES102+'Base(2023)'!ES102*FatoresSGPB!$A$31,2)</f>
        <v>32.619999999999997</v>
      </c>
      <c r="EZ102" s="45">
        <f>ROUND('Base(2023)'!ET102+'Base(2023)'!ET102*FatoresSGPB!$A$31,2)</f>
        <v>37.479999999999997</v>
      </c>
      <c r="FA102" s="45">
        <f>ROUND('Base(2023)'!EU102+'Base(2023)'!EU102*FatoresSGPB!$A$31,2)</f>
        <v>42.12</v>
      </c>
      <c r="FB102" s="45">
        <f>ROUND('Base(2023)'!EV102+'Base(2023)'!EV102*FatoresSGPB!$A$31,2)</f>
        <v>52.8</v>
      </c>
      <c r="FC102" s="45">
        <f>ROUND('Base(2023)'!EW102+'Base(2023)'!EW102*FatoresSGPB!$A$31,2)</f>
        <v>56.63</v>
      </c>
      <c r="FD102" s="45">
        <f>ROUND('Base(2023)'!EX102+'Base(2023)'!EX102*FatoresSGPB!$A$31,2)</f>
        <v>63.49</v>
      </c>
      <c r="FE102" s="45">
        <f>ROUND('Base(2023)'!EY102+'Base(2023)'!EY102*FatoresSGPB!$A$31,2)</f>
        <v>82</v>
      </c>
      <c r="FF102" s="45">
        <f>ROUND('Base(2023)'!EZ102+'Base(2023)'!EZ102*FatoresSGPB!$A$31,2)</f>
        <v>102.24</v>
      </c>
    </row>
    <row r="103" spans="109:162" x14ac:dyDescent="0.25">
      <c r="DE103" s="43" t="str">
        <f t="shared" si="54"/>
        <v>DIAMANTE 47.001 a 8.000</v>
      </c>
      <c r="DF103" s="44" t="s">
        <v>81</v>
      </c>
      <c r="DG103" s="46" t="s">
        <v>86</v>
      </c>
      <c r="DI103" s="45">
        <f>ROUND('Base(2023)'!DC103+'Base(2023)'!DC103*FatoresSGPB!$A$31,2)</f>
        <v>38.76</v>
      </c>
      <c r="DJ103" s="45">
        <f>ROUND('Base(2023)'!DD103+'Base(2023)'!DD103*FatoresSGPB!$A$31,2)</f>
        <v>39.56</v>
      </c>
      <c r="DK103" s="45">
        <f>ROUND('Base(2023)'!DE103+'Base(2023)'!DE103*FatoresSGPB!$A$31,2)</f>
        <v>40.39</v>
      </c>
      <c r="DM103" s="43" t="str">
        <f t="shared" si="55"/>
        <v>DIAMANTE 2Coleta no mesmo dia7790-9Unitizador</v>
      </c>
      <c r="DN103" s="43" t="s">
        <v>69</v>
      </c>
      <c r="DO103" s="70" t="s">
        <v>71</v>
      </c>
      <c r="DP103" s="22" t="s">
        <v>111</v>
      </c>
      <c r="DQ103" s="61" t="s">
        <v>112</v>
      </c>
      <c r="DR103" s="25" t="s">
        <v>113</v>
      </c>
      <c r="DX103" s="43" t="str">
        <f t="shared" si="56"/>
        <v>DIAMANTE 4501 a 1.000</v>
      </c>
      <c r="DY103" s="44" t="s">
        <v>81</v>
      </c>
      <c r="DZ103" s="44" t="s">
        <v>50</v>
      </c>
      <c r="EA103" s="45">
        <f>ROUND('Base(2023)'!DU103+'Base(2023)'!DU103*FatoresSGPB!$A$31,2)</f>
        <v>8.2899999999999991</v>
      </c>
      <c r="EB103" s="45">
        <f>ROUND('Base(2023)'!DV103+'Base(2023)'!DV103*FatoresSGPB!$A$31,2)</f>
        <v>8.4499999999999993</v>
      </c>
      <c r="EC103" s="45">
        <f>ROUND('Base(2023)'!DW103+'Base(2023)'!DW103*FatoresSGPB!$A$31,2)</f>
        <v>8.6300000000000008</v>
      </c>
      <c r="ED103" s="45">
        <f>ROUND('Base(2023)'!DX103+'Base(2023)'!DX103*FatoresSGPB!$A$31,2)</f>
        <v>8.81</v>
      </c>
      <c r="EE103" s="45">
        <f>ROUND('Base(2023)'!DY103+'Base(2023)'!DY103*FatoresSGPB!$A$31,2)</f>
        <v>15.63</v>
      </c>
      <c r="EF103" s="45">
        <f>ROUND('Base(2023)'!DZ103+'Base(2023)'!DZ103*FatoresSGPB!$A$31,2)</f>
        <v>15.8</v>
      </c>
      <c r="EG103" s="45">
        <f>ROUND('Base(2023)'!EA103+'Base(2023)'!EA103*FatoresSGPB!$A$31,2)</f>
        <v>15.97</v>
      </c>
      <c r="EH103" s="45">
        <f>ROUND('Base(2023)'!EB103+'Base(2023)'!EB103*FatoresSGPB!$A$31,2)</f>
        <v>16.11</v>
      </c>
      <c r="EI103" s="45">
        <f>ROUND('Base(2023)'!EC103+'Base(2023)'!EC103*FatoresSGPB!$A$31,2)</f>
        <v>22.26</v>
      </c>
      <c r="EJ103" s="45">
        <f>ROUND('Base(2023)'!ED103+'Base(2023)'!ED103*FatoresSGPB!$A$31,2)</f>
        <v>31.17</v>
      </c>
      <c r="EK103" s="45">
        <f>ROUND('Base(2023)'!EE103+'Base(2023)'!EE103*FatoresSGPB!$A$31,2)</f>
        <v>40.07</v>
      </c>
      <c r="EL103" s="45">
        <f>ROUND('Base(2023)'!EF103+'Base(2023)'!EF103*FatoresSGPB!$A$31,2)</f>
        <v>46.74</v>
      </c>
      <c r="EM103" s="45">
        <f>ROUND('Base(2023)'!EG103+'Base(2023)'!EG103*FatoresSGPB!$A$31,2)</f>
        <v>34.28</v>
      </c>
      <c r="EN103" s="45">
        <f>ROUND('Base(2023)'!EH103+'Base(2023)'!EH103*FatoresSGPB!$A$31,2)</f>
        <v>43.97</v>
      </c>
      <c r="EO103" s="45">
        <f>ROUND('Base(2023)'!EI103+'Base(2023)'!EI103*FatoresSGPB!$A$31,2)</f>
        <v>53.27</v>
      </c>
      <c r="EP103" s="45">
        <f>ROUND('Base(2023)'!EJ103+'Base(2023)'!EJ103*FatoresSGPB!$A$31,2)</f>
        <v>61.13</v>
      </c>
      <c r="ER103" s="43" t="str">
        <f t="shared" si="57"/>
        <v>DIAMANTE 48.001 a 9.000</v>
      </c>
      <c r="ES103" s="44" t="s">
        <v>81</v>
      </c>
      <c r="ET103" s="44" t="s">
        <v>91</v>
      </c>
      <c r="EU103" s="45">
        <f>ROUND('Base(2023)'!EO103+'Base(2023)'!EO103*FatoresSGPB!$A$31,2)</f>
        <v>23.8</v>
      </c>
      <c r="EV103" s="45">
        <f>ROUND('Base(2023)'!EP103+'Base(2023)'!EP103*FatoresSGPB!$A$31,2)</f>
        <v>24.54</v>
      </c>
      <c r="EW103" s="45">
        <f>ROUND('Base(2023)'!EQ103+'Base(2023)'!EQ103*FatoresSGPB!$A$31,2)</f>
        <v>24.74</v>
      </c>
      <c r="EX103" s="45">
        <f>ROUND('Base(2023)'!ER103+'Base(2023)'!ER103*FatoresSGPB!$A$31,2)</f>
        <v>25.25</v>
      </c>
      <c r="EY103" s="45">
        <f>ROUND('Base(2023)'!ES103+'Base(2023)'!ES103*FatoresSGPB!$A$31,2)</f>
        <v>34.21</v>
      </c>
      <c r="EZ103" s="45">
        <f>ROUND('Base(2023)'!ET103+'Base(2023)'!ET103*FatoresSGPB!$A$31,2)</f>
        <v>39.31</v>
      </c>
      <c r="FA103" s="45">
        <f>ROUND('Base(2023)'!EU103+'Base(2023)'!EU103*FatoresSGPB!$A$31,2)</f>
        <v>44.07</v>
      </c>
      <c r="FB103" s="45">
        <f>ROUND('Base(2023)'!EV103+'Base(2023)'!EV103*FatoresSGPB!$A$31,2)</f>
        <v>55.36</v>
      </c>
      <c r="FC103" s="45">
        <f>ROUND('Base(2023)'!EW103+'Base(2023)'!EW103*FatoresSGPB!$A$31,2)</f>
        <v>58.22</v>
      </c>
      <c r="FD103" s="45">
        <f>ROUND('Base(2023)'!EX103+'Base(2023)'!EX103*FatoresSGPB!$A$31,2)</f>
        <v>65.3</v>
      </c>
      <c r="FE103" s="45">
        <f>ROUND('Base(2023)'!EY103+'Base(2023)'!EY103*FatoresSGPB!$A$31,2)</f>
        <v>84.09</v>
      </c>
      <c r="FF103" s="45">
        <f>ROUND('Base(2023)'!EZ103+'Base(2023)'!EZ103*FatoresSGPB!$A$31,2)</f>
        <v>104.84</v>
      </c>
    </row>
    <row r="104" spans="109:162" x14ac:dyDescent="0.25">
      <c r="DE104" s="43" t="str">
        <f t="shared" si="54"/>
        <v>DIAMANTE 48.001 a 9.000</v>
      </c>
      <c r="DF104" s="44" t="s">
        <v>81</v>
      </c>
      <c r="DG104" s="46" t="s">
        <v>91</v>
      </c>
      <c r="DI104" s="45">
        <f>ROUND('Base(2023)'!DC104+'Base(2023)'!DC104*FatoresSGPB!$A$31,2)</f>
        <v>50.09</v>
      </c>
      <c r="DJ104" s="45">
        <f>ROUND('Base(2023)'!DD104+'Base(2023)'!DD104*FatoresSGPB!$A$31,2)</f>
        <v>51.13</v>
      </c>
      <c r="DK104" s="45">
        <f>ROUND('Base(2023)'!DE104+'Base(2023)'!DE104*FatoresSGPB!$A$31,2)</f>
        <v>52.2</v>
      </c>
      <c r="DM104" s="43" t="str">
        <f t="shared" si="55"/>
        <v>ServiçoCódigoQtde de objetos</v>
      </c>
      <c r="DO104" s="28" t="s">
        <v>34</v>
      </c>
      <c r="DP104" s="28" t="s">
        <v>35</v>
      </c>
      <c r="DQ104" s="29" t="s">
        <v>36</v>
      </c>
      <c r="DR104" s="30" t="s">
        <v>37</v>
      </c>
      <c r="DX104" s="43" t="str">
        <f t="shared" si="56"/>
        <v>DIAMANTE 41.001 a 2.000</v>
      </c>
      <c r="DY104" s="44" t="s">
        <v>81</v>
      </c>
      <c r="DZ104" s="44" t="s">
        <v>55</v>
      </c>
      <c r="EA104" s="45">
        <f>ROUND('Base(2023)'!DU104+'Base(2023)'!DU104*FatoresSGPB!$A$31,2)</f>
        <v>10.93</v>
      </c>
      <c r="EB104" s="45">
        <f>ROUND('Base(2023)'!DV104+'Base(2023)'!DV104*FatoresSGPB!$A$31,2)</f>
        <v>11.16</v>
      </c>
      <c r="EC104" s="45">
        <f>ROUND('Base(2023)'!DW104+'Base(2023)'!DW104*FatoresSGPB!$A$31,2)</f>
        <v>11.39</v>
      </c>
      <c r="ED104" s="45">
        <f>ROUND('Base(2023)'!DX104+'Base(2023)'!DX104*FatoresSGPB!$A$31,2)</f>
        <v>11.64</v>
      </c>
      <c r="EE104" s="45">
        <f>ROUND('Base(2023)'!DY104+'Base(2023)'!DY104*FatoresSGPB!$A$31,2)</f>
        <v>17.63</v>
      </c>
      <c r="EF104" s="45">
        <f>ROUND('Base(2023)'!DZ104+'Base(2023)'!DZ104*FatoresSGPB!$A$31,2)</f>
        <v>17.809999999999999</v>
      </c>
      <c r="EG104" s="45">
        <f>ROUND('Base(2023)'!EA104+'Base(2023)'!EA104*FatoresSGPB!$A$31,2)</f>
        <v>17.98</v>
      </c>
      <c r="EH104" s="45">
        <f>ROUND('Base(2023)'!EB104+'Base(2023)'!EB104*FatoresSGPB!$A$31,2)</f>
        <v>18.170000000000002</v>
      </c>
      <c r="EI104" s="45">
        <f>ROUND('Base(2023)'!EC104+'Base(2023)'!EC104*FatoresSGPB!$A$31,2)</f>
        <v>27.11</v>
      </c>
      <c r="EJ104" s="45">
        <f>ROUND('Base(2023)'!ED104+'Base(2023)'!ED104*FatoresSGPB!$A$31,2)</f>
        <v>37.619999999999997</v>
      </c>
      <c r="EK104" s="45">
        <f>ROUND('Base(2023)'!EE104+'Base(2023)'!EE104*FatoresSGPB!$A$31,2)</f>
        <v>48.37</v>
      </c>
      <c r="EL104" s="45">
        <f>ROUND('Base(2023)'!EF104+'Base(2023)'!EF104*FatoresSGPB!$A$31,2)</f>
        <v>56.48</v>
      </c>
      <c r="EM104" s="45">
        <f>ROUND('Base(2023)'!EG104+'Base(2023)'!EG104*FatoresSGPB!$A$31,2)</f>
        <v>43.17</v>
      </c>
      <c r="EN104" s="45">
        <f>ROUND('Base(2023)'!EH104+'Base(2023)'!EH104*FatoresSGPB!$A$31,2)</f>
        <v>54.5</v>
      </c>
      <c r="EO104" s="45">
        <f>ROUND('Base(2023)'!EI104+'Base(2023)'!EI104*FatoresSGPB!$A$31,2)</f>
        <v>65.61</v>
      </c>
      <c r="EP104" s="45">
        <f>ROUND('Base(2023)'!EJ104+'Base(2023)'!EJ104*FatoresSGPB!$A$31,2)</f>
        <v>74.94</v>
      </c>
      <c r="ER104" s="43" t="str">
        <f t="shared" si="57"/>
        <v>DIAMANTE 49.001 a 10.000</v>
      </c>
      <c r="ES104" s="44" t="s">
        <v>81</v>
      </c>
      <c r="ET104" s="44" t="s">
        <v>95</v>
      </c>
      <c r="EU104" s="45">
        <f>ROUND('Base(2023)'!EO104+'Base(2023)'!EO104*FatoresSGPB!$A$31,2)</f>
        <v>24.27</v>
      </c>
      <c r="EV104" s="45">
        <f>ROUND('Base(2023)'!EP104+'Base(2023)'!EP104*FatoresSGPB!$A$31,2)</f>
        <v>25</v>
      </c>
      <c r="EW104" s="45">
        <f>ROUND('Base(2023)'!EQ104+'Base(2023)'!EQ104*FatoresSGPB!$A$31,2)</f>
        <v>25.18</v>
      </c>
      <c r="EX104" s="45">
        <f>ROUND('Base(2023)'!ER104+'Base(2023)'!ER104*FatoresSGPB!$A$31,2)</f>
        <v>25.74</v>
      </c>
      <c r="EY104" s="45">
        <f>ROUND('Base(2023)'!ES104+'Base(2023)'!ES104*FatoresSGPB!$A$31,2)</f>
        <v>35.35</v>
      </c>
      <c r="EZ104" s="45">
        <f>ROUND('Base(2023)'!ET104+'Base(2023)'!ET104*FatoresSGPB!$A$31,2)</f>
        <v>40.6</v>
      </c>
      <c r="FA104" s="45">
        <f>ROUND('Base(2023)'!EU104+'Base(2023)'!EU104*FatoresSGPB!$A$31,2)</f>
        <v>45.44</v>
      </c>
      <c r="FB104" s="45">
        <f>ROUND('Base(2023)'!EV104+'Base(2023)'!EV104*FatoresSGPB!$A$31,2)</f>
        <v>57.18</v>
      </c>
      <c r="FC104" s="45">
        <f>ROUND('Base(2023)'!EW104+'Base(2023)'!EW104*FatoresSGPB!$A$31,2)</f>
        <v>59.35</v>
      </c>
      <c r="FD104" s="45">
        <f>ROUND('Base(2023)'!EX104+'Base(2023)'!EX104*FatoresSGPB!$A$31,2)</f>
        <v>66.61</v>
      </c>
      <c r="FE104" s="45">
        <f>ROUND('Base(2023)'!EY104+'Base(2023)'!EY104*FatoresSGPB!$A$31,2)</f>
        <v>85.61</v>
      </c>
      <c r="FF104" s="45">
        <f>ROUND('Base(2023)'!EZ104+'Base(2023)'!EZ104*FatoresSGPB!$A$31,2)</f>
        <v>106.72</v>
      </c>
    </row>
    <row r="105" spans="109:162" x14ac:dyDescent="0.25">
      <c r="DE105" s="43" t="str">
        <f t="shared" si="54"/>
        <v>DIAMANTE 49.001 a 10.000</v>
      </c>
      <c r="DF105" s="44" t="s">
        <v>81</v>
      </c>
      <c r="DG105" s="46" t="s">
        <v>95</v>
      </c>
      <c r="DI105" s="45">
        <f>ROUND('Base(2023)'!DC105+'Base(2023)'!DC105*FatoresSGPB!$A$31,2)</f>
        <v>64.010000000000005</v>
      </c>
      <c r="DJ105" s="45">
        <f>ROUND('Base(2023)'!DD105+'Base(2023)'!DD105*FatoresSGPB!$A$31,2)</f>
        <v>65.33</v>
      </c>
      <c r="DK105" s="45">
        <f>ROUND('Base(2023)'!DE105+'Base(2023)'!DE105*FatoresSGPB!$A$31,2)</f>
        <v>66.7</v>
      </c>
      <c r="DM105" s="43" t="str">
        <f t="shared" si="55"/>
        <v>DIAMANTE 3Coleta Agendada7789-50 a 10</v>
      </c>
      <c r="DN105" s="43" t="s">
        <v>75</v>
      </c>
      <c r="DO105" s="70" t="s">
        <v>43</v>
      </c>
      <c r="DP105" s="68" t="s">
        <v>44</v>
      </c>
      <c r="DQ105" s="59" t="s">
        <v>45</v>
      </c>
      <c r="DR105" s="22">
        <v>12.69</v>
      </c>
      <c r="DX105" s="43" t="str">
        <f t="shared" si="56"/>
        <v>DIAMANTE 42.001 a 3.000</v>
      </c>
      <c r="DY105" s="44" t="s">
        <v>81</v>
      </c>
      <c r="DZ105" s="44" t="s">
        <v>62</v>
      </c>
      <c r="EA105" s="45">
        <f>ROUND('Base(2023)'!DU105+'Base(2023)'!DU105*FatoresSGPB!$A$31,2)</f>
        <v>12.36</v>
      </c>
      <c r="EB105" s="45">
        <f>ROUND('Base(2023)'!DV105+'Base(2023)'!DV105*FatoresSGPB!$A$31,2)</f>
        <v>12.63</v>
      </c>
      <c r="EC105" s="45">
        <f>ROUND('Base(2023)'!DW105+'Base(2023)'!DW105*FatoresSGPB!$A$31,2)</f>
        <v>12.89</v>
      </c>
      <c r="ED105" s="45">
        <f>ROUND('Base(2023)'!DX105+'Base(2023)'!DX105*FatoresSGPB!$A$31,2)</f>
        <v>13.15</v>
      </c>
      <c r="EE105" s="45">
        <f>ROUND('Base(2023)'!DY105+'Base(2023)'!DY105*FatoresSGPB!$A$31,2)</f>
        <v>19.399999999999999</v>
      </c>
      <c r="EF105" s="45">
        <f>ROUND('Base(2023)'!DZ105+'Base(2023)'!DZ105*FatoresSGPB!$A$31,2)</f>
        <v>19.59</v>
      </c>
      <c r="EG105" s="45">
        <f>ROUND('Base(2023)'!EA105+'Base(2023)'!EA105*FatoresSGPB!$A$31,2)</f>
        <v>19.79</v>
      </c>
      <c r="EH105" s="45">
        <f>ROUND('Base(2023)'!EB105+'Base(2023)'!EB105*FatoresSGPB!$A$31,2)</f>
        <v>19.989999999999998</v>
      </c>
      <c r="EI105" s="45">
        <f>ROUND('Base(2023)'!EC105+'Base(2023)'!EC105*FatoresSGPB!$A$31,2)</f>
        <v>31.72</v>
      </c>
      <c r="EJ105" s="45">
        <f>ROUND('Base(2023)'!ED105+'Base(2023)'!ED105*FatoresSGPB!$A$31,2)</f>
        <v>42.37</v>
      </c>
      <c r="EK105" s="45">
        <f>ROUND('Base(2023)'!EE105+'Base(2023)'!EE105*FatoresSGPB!$A$31,2)</f>
        <v>59.62</v>
      </c>
      <c r="EL105" s="45">
        <f>ROUND('Base(2023)'!EF105+'Base(2023)'!EF105*FatoresSGPB!$A$31,2)</f>
        <v>72.27</v>
      </c>
      <c r="EM105" s="45">
        <f>ROUND('Base(2023)'!EG105+'Base(2023)'!EG105*FatoresSGPB!$A$31,2)</f>
        <v>51.86</v>
      </c>
      <c r="EN105" s="45">
        <f>ROUND('Base(2023)'!EH105+'Base(2023)'!EH105*FatoresSGPB!$A$31,2)</f>
        <v>63.25</v>
      </c>
      <c r="EO105" s="45">
        <f>ROUND('Base(2023)'!EI105+'Base(2023)'!EI105*FatoresSGPB!$A$31,2)</f>
        <v>80.87</v>
      </c>
      <c r="EP105" s="45">
        <f>ROUND('Base(2023)'!EJ105+'Base(2023)'!EJ105*FatoresSGPB!$A$31,2)</f>
        <v>94.74</v>
      </c>
      <c r="ER105" s="43" t="str">
        <f t="shared" si="57"/>
        <v>DIAMANTE 4Kg Adicional</v>
      </c>
      <c r="ES105" s="44" t="s">
        <v>81</v>
      </c>
      <c r="ET105" s="44" t="s">
        <v>63</v>
      </c>
      <c r="EU105" s="45">
        <f>ROUND('Base(2023)'!EO105+'Base(2023)'!EO105*FatoresSGPB!$A$31,2)</f>
        <v>3</v>
      </c>
      <c r="EV105" s="45">
        <f>ROUND('Base(2023)'!EP105+'Base(2023)'!EP105*FatoresSGPB!$A$31,2)</f>
        <v>3.14</v>
      </c>
      <c r="EW105" s="45">
        <f>ROUND('Base(2023)'!EQ105+'Base(2023)'!EQ105*FatoresSGPB!$A$31,2)</f>
        <v>3.17</v>
      </c>
      <c r="EX105" s="45">
        <f>ROUND('Base(2023)'!ER105+'Base(2023)'!ER105*FatoresSGPB!$A$31,2)</f>
        <v>3.21</v>
      </c>
      <c r="EY105" s="45">
        <f>ROUND('Base(2023)'!ES105+'Base(2023)'!ES105*FatoresSGPB!$A$31,2)</f>
        <v>4.3899999999999997</v>
      </c>
      <c r="EZ105" s="45">
        <f>ROUND('Base(2023)'!ET105+'Base(2023)'!ET105*FatoresSGPB!$A$31,2)</f>
        <v>5.05</v>
      </c>
      <c r="FA105" s="45">
        <f>ROUND('Base(2023)'!EU105+'Base(2023)'!EU105*FatoresSGPB!$A$31,2)</f>
        <v>5.78</v>
      </c>
      <c r="FB105" s="45">
        <f>ROUND('Base(2023)'!EV105+'Base(2023)'!EV105*FatoresSGPB!$A$31,2)</f>
        <v>7.15</v>
      </c>
      <c r="FC105" s="45">
        <f>ROUND('Base(2023)'!EW105+'Base(2023)'!EW105*FatoresSGPB!$A$31,2)</f>
        <v>7.38</v>
      </c>
      <c r="FD105" s="45">
        <f>ROUND('Base(2023)'!EX105+'Base(2023)'!EX105*FatoresSGPB!$A$31,2)</f>
        <v>8.2899999999999991</v>
      </c>
      <c r="FE105" s="45">
        <f>ROUND('Base(2023)'!EY105+'Base(2023)'!EY105*FatoresSGPB!$A$31,2)</f>
        <v>10.63</v>
      </c>
      <c r="FF105" s="45">
        <f>ROUND('Base(2023)'!EZ105+'Base(2023)'!EZ105*FatoresSGPB!$A$31,2)</f>
        <v>13.22</v>
      </c>
    </row>
    <row r="106" spans="109:162" x14ac:dyDescent="0.25">
      <c r="DE106" s="43" t="str">
        <f t="shared" si="54"/>
        <v>Peso (g)</v>
      </c>
      <c r="DG106" s="46" t="s">
        <v>32</v>
      </c>
      <c r="DI106" s="45" t="e">
        <f>ROUND('Base(2023)'!DC106+'Base(2023)'!DC106*FatoresSGPB!$A$31,2)</f>
        <v>#VALUE!</v>
      </c>
      <c r="DJ106" s="45" t="e">
        <f>ROUND('Base(2023)'!DD106+'Base(2023)'!DD106*FatoresSGPB!$A$31,2)</f>
        <v>#VALUE!</v>
      </c>
      <c r="DK106" s="45" t="e">
        <f>ROUND('Base(2023)'!DE106+'Base(2023)'!DE106*FatoresSGPB!$A$31,2)</f>
        <v>#VALUE!</v>
      </c>
      <c r="DM106" s="43" t="str">
        <f t="shared" si="55"/>
        <v>DIAMANTE 3Coleta Agendada7789-5Mais de 10</v>
      </c>
      <c r="DN106" s="43" t="s">
        <v>75</v>
      </c>
      <c r="DO106" s="70" t="s">
        <v>43</v>
      </c>
      <c r="DP106" s="68" t="s">
        <v>44</v>
      </c>
      <c r="DQ106" s="61" t="s">
        <v>52</v>
      </c>
      <c r="DR106" s="22">
        <v>0</v>
      </c>
      <c r="DX106" s="43" t="str">
        <f t="shared" si="56"/>
        <v>DIAMANTE 43.001 a 4.000</v>
      </c>
      <c r="DY106" s="44" t="s">
        <v>81</v>
      </c>
      <c r="DZ106" s="44" t="s">
        <v>68</v>
      </c>
      <c r="EA106" s="45">
        <f>ROUND('Base(2023)'!DU106+'Base(2023)'!DU106*FatoresSGPB!$A$31,2)</f>
        <v>13.75</v>
      </c>
      <c r="EB106" s="45">
        <f>ROUND('Base(2023)'!DV106+'Base(2023)'!DV106*FatoresSGPB!$A$31,2)</f>
        <v>14.04</v>
      </c>
      <c r="EC106" s="45">
        <f>ROUND('Base(2023)'!DW106+'Base(2023)'!DW106*FatoresSGPB!$A$31,2)</f>
        <v>14.34</v>
      </c>
      <c r="ED106" s="45">
        <f>ROUND('Base(2023)'!DX106+'Base(2023)'!DX106*FatoresSGPB!$A$31,2)</f>
        <v>14.64</v>
      </c>
      <c r="EE106" s="45">
        <f>ROUND('Base(2023)'!DY106+'Base(2023)'!DY106*FatoresSGPB!$A$31,2)</f>
        <v>21.61</v>
      </c>
      <c r="EF106" s="45">
        <f>ROUND('Base(2023)'!DZ106+'Base(2023)'!DZ106*FatoresSGPB!$A$31,2)</f>
        <v>21.84</v>
      </c>
      <c r="EG106" s="45">
        <f>ROUND('Base(2023)'!EA106+'Base(2023)'!EA106*FatoresSGPB!$A$31,2)</f>
        <v>22.08</v>
      </c>
      <c r="EH106" s="45">
        <f>ROUND('Base(2023)'!EB106+'Base(2023)'!EB106*FatoresSGPB!$A$31,2)</f>
        <v>22.28</v>
      </c>
      <c r="EI106" s="45">
        <f>ROUND('Base(2023)'!EC106+'Base(2023)'!EC106*FatoresSGPB!$A$31,2)</f>
        <v>36.6</v>
      </c>
      <c r="EJ106" s="45">
        <f>ROUND('Base(2023)'!ED106+'Base(2023)'!ED106*FatoresSGPB!$A$31,2)</f>
        <v>48.62</v>
      </c>
      <c r="EK106" s="45">
        <f>ROUND('Base(2023)'!EE106+'Base(2023)'!EE106*FatoresSGPB!$A$31,2)</f>
        <v>68.430000000000007</v>
      </c>
      <c r="EL106" s="45">
        <f>ROUND('Base(2023)'!EF106+'Base(2023)'!EF106*FatoresSGPB!$A$31,2)</f>
        <v>83.01</v>
      </c>
      <c r="EM106" s="45">
        <f>ROUND('Base(2023)'!EG106+'Base(2023)'!EG106*FatoresSGPB!$A$31,2)</f>
        <v>56.75</v>
      </c>
      <c r="EN106" s="45">
        <f>ROUND('Base(2023)'!EH106+'Base(2023)'!EH106*FatoresSGPB!$A$31,2)</f>
        <v>69.56</v>
      </c>
      <c r="EO106" s="45">
        <f>ROUND('Base(2023)'!EI106+'Base(2023)'!EI106*FatoresSGPB!$A$31,2)</f>
        <v>89.7</v>
      </c>
      <c r="EP106" s="45">
        <f>ROUND('Base(2023)'!EJ106+'Base(2023)'!EJ106*FatoresSGPB!$A$31,2)</f>
        <v>105.49</v>
      </c>
      <c r="ER106" s="43" t="str">
        <f t="shared" si="57"/>
        <v>Peso (g)</v>
      </c>
      <c r="ET106" s="44" t="s">
        <v>32</v>
      </c>
      <c r="EU106" s="45" t="e">
        <f>ROUND('Base(2023)'!EO106+'Base(2023)'!EO106*FatoresSGPB!$A$31,2)</f>
        <v>#VALUE!</v>
      </c>
      <c r="EV106" s="45" t="e">
        <f>ROUND('Base(2023)'!EP106+'Base(2023)'!EP106*FatoresSGPB!$A$31,2)</f>
        <v>#VALUE!</v>
      </c>
      <c r="EW106" s="45" t="e">
        <f>ROUND('Base(2023)'!EQ106+'Base(2023)'!EQ106*FatoresSGPB!$A$31,2)</f>
        <v>#VALUE!</v>
      </c>
      <c r="EX106" s="45" t="e">
        <f>ROUND('Base(2023)'!ER106+'Base(2023)'!ER106*FatoresSGPB!$A$31,2)</f>
        <v>#VALUE!</v>
      </c>
      <c r="EY106" s="45" t="e">
        <f>ROUND('Base(2023)'!ES106+'Base(2023)'!ES106*FatoresSGPB!$A$31,2)</f>
        <v>#VALUE!</v>
      </c>
      <c r="EZ106" s="45" t="e">
        <f>ROUND('Base(2023)'!ET106+'Base(2023)'!ET106*FatoresSGPB!$A$31,2)</f>
        <v>#VALUE!</v>
      </c>
      <c r="FA106" s="45" t="e">
        <f>ROUND('Base(2023)'!EU106+'Base(2023)'!EU106*FatoresSGPB!$A$31,2)</f>
        <v>#VALUE!</v>
      </c>
      <c r="FB106" s="45" t="e">
        <f>ROUND('Base(2023)'!EV106+'Base(2023)'!EV106*FatoresSGPB!$A$31,2)</f>
        <v>#VALUE!</v>
      </c>
      <c r="FC106" s="45" t="e">
        <f>ROUND('Base(2023)'!EW106+'Base(2023)'!EW106*FatoresSGPB!$A$31,2)</f>
        <v>#VALUE!</v>
      </c>
      <c r="FD106" s="45" t="e">
        <f>ROUND('Base(2023)'!EX106+'Base(2023)'!EX106*FatoresSGPB!$A$31,2)</f>
        <v>#VALUE!</v>
      </c>
      <c r="FE106" s="45" t="e">
        <f>ROUND('Base(2023)'!EY106+'Base(2023)'!EY106*FatoresSGPB!$A$31,2)</f>
        <v>#VALUE!</v>
      </c>
      <c r="FF106" s="45" t="e">
        <f>ROUND('Base(2023)'!EZ106+'Base(2023)'!EZ106*FatoresSGPB!$A$31,2)</f>
        <v>#VALUE!</v>
      </c>
    </row>
    <row r="107" spans="109:162" x14ac:dyDescent="0.25">
      <c r="DE107" s="43" t="str">
        <f t="shared" si="54"/>
        <v>INFINITE 10 a 300</v>
      </c>
      <c r="DF107" s="44" t="s">
        <v>85</v>
      </c>
      <c r="DG107" s="46" t="s">
        <v>40</v>
      </c>
      <c r="DI107" s="45">
        <f>ROUND('Base(2023)'!DC107+'Base(2023)'!DC107*FatoresSGPB!$A$31,2)</f>
        <v>12.43</v>
      </c>
      <c r="DJ107" s="45">
        <f>ROUND('Base(2023)'!DD107+'Base(2023)'!DD107*FatoresSGPB!$A$31,2)</f>
        <v>12.68</v>
      </c>
      <c r="DK107" s="45">
        <f>ROUND('Base(2023)'!DE107+'Base(2023)'!DE107*FatoresSGPB!$A$31,2)</f>
        <v>12.95</v>
      </c>
      <c r="DM107" s="43" t="str">
        <f t="shared" si="55"/>
        <v>DIAMANTE 3Coleta Agendada7788-70 a 10</v>
      </c>
      <c r="DN107" s="43" t="s">
        <v>75</v>
      </c>
      <c r="DO107" s="70" t="s">
        <v>43</v>
      </c>
      <c r="DP107" s="25" t="s">
        <v>57</v>
      </c>
      <c r="DQ107" s="59" t="s">
        <v>45</v>
      </c>
      <c r="DR107" s="22">
        <v>12.69</v>
      </c>
      <c r="DX107" s="43" t="str">
        <f t="shared" si="56"/>
        <v>DIAMANTE 44.001 a 5.000</v>
      </c>
      <c r="DY107" s="44" t="s">
        <v>81</v>
      </c>
      <c r="DZ107" s="44" t="s">
        <v>70</v>
      </c>
      <c r="EA107" s="45">
        <f>ROUND('Base(2023)'!DU107+'Base(2023)'!DU107*FatoresSGPB!$A$31,2)</f>
        <v>14.71</v>
      </c>
      <c r="EB107" s="45">
        <f>ROUND('Base(2023)'!DV107+'Base(2023)'!DV107*FatoresSGPB!$A$31,2)</f>
        <v>15.02</v>
      </c>
      <c r="EC107" s="45">
        <f>ROUND('Base(2023)'!DW107+'Base(2023)'!DW107*FatoresSGPB!$A$31,2)</f>
        <v>15.34</v>
      </c>
      <c r="ED107" s="45">
        <f>ROUND('Base(2023)'!DX107+'Base(2023)'!DX107*FatoresSGPB!$A$31,2)</f>
        <v>15.65</v>
      </c>
      <c r="EE107" s="45">
        <f>ROUND('Base(2023)'!DY107+'Base(2023)'!DY107*FatoresSGPB!$A$31,2)</f>
        <v>23.18</v>
      </c>
      <c r="EF107" s="45">
        <f>ROUND('Base(2023)'!DZ107+'Base(2023)'!DZ107*FatoresSGPB!$A$31,2)</f>
        <v>23.44</v>
      </c>
      <c r="EG107" s="45">
        <f>ROUND('Base(2023)'!EA107+'Base(2023)'!EA107*FatoresSGPB!$A$31,2)</f>
        <v>23.68</v>
      </c>
      <c r="EH107" s="45">
        <f>ROUND('Base(2023)'!EB107+'Base(2023)'!EB107*FatoresSGPB!$A$31,2)</f>
        <v>23.92</v>
      </c>
      <c r="EI107" s="45">
        <f>ROUND('Base(2023)'!EC107+'Base(2023)'!EC107*FatoresSGPB!$A$31,2)</f>
        <v>40.31</v>
      </c>
      <c r="EJ107" s="45">
        <f>ROUND('Base(2023)'!ED107+'Base(2023)'!ED107*FatoresSGPB!$A$31,2)</f>
        <v>53.64</v>
      </c>
      <c r="EK107" s="45">
        <f>ROUND('Base(2023)'!EE107+'Base(2023)'!EE107*FatoresSGPB!$A$31,2)</f>
        <v>75.489999999999995</v>
      </c>
      <c r="EL107" s="45">
        <f>ROUND('Base(2023)'!EF107+'Base(2023)'!EF107*FatoresSGPB!$A$31,2)</f>
        <v>91.54</v>
      </c>
      <c r="EM107" s="45">
        <f>ROUND('Base(2023)'!EG107+'Base(2023)'!EG107*FatoresSGPB!$A$31,2)</f>
        <v>68.540000000000006</v>
      </c>
      <c r="EN107" s="45">
        <f>ROUND('Base(2023)'!EH107+'Base(2023)'!EH107*FatoresSGPB!$A$31,2)</f>
        <v>82.6</v>
      </c>
      <c r="EO107" s="45">
        <f>ROUND('Base(2023)'!EI107+'Base(2023)'!EI107*FatoresSGPB!$A$31,2)</f>
        <v>104.78</v>
      </c>
      <c r="EP107" s="45">
        <f>ROUND('Base(2023)'!EJ107+'Base(2023)'!EJ107*FatoresSGPB!$A$31,2)</f>
        <v>122.05</v>
      </c>
      <c r="ER107" s="43" t="str">
        <f t="shared" si="57"/>
        <v>INFINITE 10 a 500</v>
      </c>
      <c r="ES107" s="44" t="s">
        <v>85</v>
      </c>
      <c r="ET107" s="44" t="s">
        <v>41</v>
      </c>
      <c r="EU107" s="45">
        <f>ROUND('Base(2023)'!EO107+'Base(2023)'!EO107*FatoresSGPB!$A$31,2)</f>
        <v>12.68</v>
      </c>
      <c r="EV107" s="45">
        <f>ROUND('Base(2023)'!EP107+'Base(2023)'!EP107*FatoresSGPB!$A$31,2)</f>
        <v>13.12</v>
      </c>
      <c r="EW107" s="45">
        <f>ROUND('Base(2023)'!EQ107+'Base(2023)'!EQ107*FatoresSGPB!$A$31,2)</f>
        <v>13.21</v>
      </c>
      <c r="EX107" s="45">
        <f>ROUND('Base(2023)'!ER107+'Base(2023)'!ER107*FatoresSGPB!$A$31,2)</f>
        <v>13.46</v>
      </c>
      <c r="EY107" s="45">
        <f>ROUND('Base(2023)'!ES107+'Base(2023)'!ES107*FatoresSGPB!$A$31,2)</f>
        <v>15.09</v>
      </c>
      <c r="EZ107" s="45">
        <f>ROUND('Base(2023)'!ET107+'Base(2023)'!ET107*FatoresSGPB!$A$31,2)</f>
        <v>16.899999999999999</v>
      </c>
      <c r="FA107" s="45">
        <f>ROUND('Base(2023)'!EU107+'Base(2023)'!EU107*FatoresSGPB!$A$31,2)</f>
        <v>18.579999999999998</v>
      </c>
      <c r="FB107" s="45">
        <f>ROUND('Base(2023)'!EV107+'Base(2023)'!EV107*FatoresSGPB!$A$31,2)</f>
        <v>22.57</v>
      </c>
      <c r="FC107" s="45">
        <f>ROUND('Base(2023)'!EW107+'Base(2023)'!EW107*FatoresSGPB!$A$31,2)</f>
        <v>18.059999999999999</v>
      </c>
      <c r="FD107" s="45">
        <f>ROUND('Base(2023)'!EX107+'Base(2023)'!EX107*FatoresSGPB!$A$31,2)</f>
        <v>21.83</v>
      </c>
      <c r="FE107" s="45">
        <f>ROUND('Base(2023)'!EY107+'Base(2023)'!EY107*FatoresSGPB!$A$31,2)</f>
        <v>36.74</v>
      </c>
      <c r="FF107" s="45">
        <f>ROUND('Base(2023)'!EZ107+'Base(2023)'!EZ107*FatoresSGPB!$A$31,2)</f>
        <v>50.44</v>
      </c>
    </row>
    <row r="108" spans="109:162" x14ac:dyDescent="0.25">
      <c r="DE108" s="43" t="str">
        <f t="shared" si="54"/>
        <v>INFINITE 1301 a 500</v>
      </c>
      <c r="DF108" s="44" t="s">
        <v>85</v>
      </c>
      <c r="DG108" s="46" t="s">
        <v>49</v>
      </c>
      <c r="DI108" s="45">
        <f>ROUND('Base(2023)'!DC108+'Base(2023)'!DC108*FatoresSGPB!$A$31,2)</f>
        <v>12.92</v>
      </c>
      <c r="DJ108" s="45">
        <f>ROUND('Base(2023)'!DD108+'Base(2023)'!DD108*FatoresSGPB!$A$31,2)</f>
        <v>13.19</v>
      </c>
      <c r="DK108" s="45">
        <f>ROUND('Base(2023)'!DE108+'Base(2023)'!DE108*FatoresSGPB!$A$31,2)</f>
        <v>13.46</v>
      </c>
      <c r="DM108" s="43" t="str">
        <f t="shared" si="55"/>
        <v>DIAMANTE 3Coleta Programada4209-90 a 10</v>
      </c>
      <c r="DN108" s="43" t="s">
        <v>75</v>
      </c>
      <c r="DO108" s="71" t="s">
        <v>64</v>
      </c>
      <c r="DP108" s="68" t="s">
        <v>65</v>
      </c>
      <c r="DQ108" s="61" t="s">
        <v>45</v>
      </c>
      <c r="DR108" s="25">
        <v>10.58</v>
      </c>
      <c r="DX108" s="43" t="str">
        <f t="shared" si="56"/>
        <v>DIAMANTE 45.001 a 6.000</v>
      </c>
      <c r="DY108" s="44" t="s">
        <v>81</v>
      </c>
      <c r="DZ108" s="44" t="s">
        <v>76</v>
      </c>
      <c r="EA108" s="45">
        <f>ROUND('Base(2023)'!DU108+'Base(2023)'!DU108*FatoresSGPB!$A$31,2)</f>
        <v>13.91</v>
      </c>
      <c r="EB108" s="45">
        <f>ROUND('Base(2023)'!DV108+'Base(2023)'!DV108*FatoresSGPB!$A$31,2)</f>
        <v>14.22</v>
      </c>
      <c r="EC108" s="45">
        <f>ROUND('Base(2023)'!DW108+'Base(2023)'!DW108*FatoresSGPB!$A$31,2)</f>
        <v>14.51</v>
      </c>
      <c r="ED108" s="45">
        <f>ROUND('Base(2023)'!DX108+'Base(2023)'!DX108*FatoresSGPB!$A$31,2)</f>
        <v>14.8</v>
      </c>
      <c r="EE108" s="45">
        <f>ROUND('Base(2023)'!DY108+'Base(2023)'!DY108*FatoresSGPB!$A$31,2)</f>
        <v>23.81</v>
      </c>
      <c r="EF108" s="45">
        <f>ROUND('Base(2023)'!DZ108+'Base(2023)'!DZ108*FatoresSGPB!$A$31,2)</f>
        <v>24.06</v>
      </c>
      <c r="EG108" s="45">
        <f>ROUND('Base(2023)'!EA108+'Base(2023)'!EA108*FatoresSGPB!$A$31,2)</f>
        <v>24.3</v>
      </c>
      <c r="EH108" s="45">
        <f>ROUND('Base(2023)'!EB108+'Base(2023)'!EB108*FatoresSGPB!$A$31,2)</f>
        <v>24.54</v>
      </c>
      <c r="EI108" s="45">
        <f>ROUND('Base(2023)'!EC108+'Base(2023)'!EC108*FatoresSGPB!$A$31,2)</f>
        <v>43.2</v>
      </c>
      <c r="EJ108" s="45">
        <f>ROUND('Base(2023)'!ED108+'Base(2023)'!ED108*FatoresSGPB!$A$31,2)</f>
        <v>58.61</v>
      </c>
      <c r="EK108" s="45">
        <f>ROUND('Base(2023)'!EE108+'Base(2023)'!EE108*FatoresSGPB!$A$31,2)</f>
        <v>82.48</v>
      </c>
      <c r="EL108" s="45">
        <f>ROUND('Base(2023)'!EF108+'Base(2023)'!EF108*FatoresSGPB!$A$31,2)</f>
        <v>99.79</v>
      </c>
      <c r="EM108" s="45">
        <f>ROUND('Base(2023)'!EG108+'Base(2023)'!EG108*FatoresSGPB!$A$31,2)</f>
        <v>71.14</v>
      </c>
      <c r="EN108" s="45">
        <f>ROUND('Base(2023)'!EH108+'Base(2023)'!EH108*FatoresSGPB!$A$31,2)</f>
        <v>87.38</v>
      </c>
      <c r="EO108" s="45">
        <f>ROUND('Base(2023)'!EI108+'Base(2023)'!EI108*FatoresSGPB!$A$31,2)</f>
        <v>111.67</v>
      </c>
      <c r="EP108" s="45">
        <f>ROUND('Base(2023)'!EJ108+'Base(2023)'!EJ108*FatoresSGPB!$A$31,2)</f>
        <v>130.19999999999999</v>
      </c>
      <c r="ER108" s="43" t="str">
        <f t="shared" si="57"/>
        <v>INFINITE 1501 a 1.000</v>
      </c>
      <c r="ES108" s="44" t="s">
        <v>85</v>
      </c>
      <c r="ET108" s="44" t="s">
        <v>50</v>
      </c>
      <c r="EU108" s="45">
        <f>ROUND('Base(2023)'!EO108+'Base(2023)'!EO108*FatoresSGPB!$A$31,2)</f>
        <v>13.6</v>
      </c>
      <c r="EV108" s="45">
        <f>ROUND('Base(2023)'!EP108+'Base(2023)'!EP108*FatoresSGPB!$A$31,2)</f>
        <v>14.19</v>
      </c>
      <c r="EW108" s="45">
        <f>ROUND('Base(2023)'!EQ108+'Base(2023)'!EQ108*FatoresSGPB!$A$31,2)</f>
        <v>14.32</v>
      </c>
      <c r="EX108" s="45">
        <f>ROUND('Base(2023)'!ER108+'Base(2023)'!ER108*FatoresSGPB!$A$31,2)</f>
        <v>14.47</v>
      </c>
      <c r="EY108" s="45">
        <f>ROUND('Base(2023)'!ES108+'Base(2023)'!ES108*FatoresSGPB!$A$31,2)</f>
        <v>16.2</v>
      </c>
      <c r="EZ108" s="45">
        <f>ROUND('Base(2023)'!ET108+'Base(2023)'!ET108*FatoresSGPB!$A$31,2)</f>
        <v>18.13</v>
      </c>
      <c r="FA108" s="45">
        <f>ROUND('Base(2023)'!EU108+'Base(2023)'!EU108*FatoresSGPB!$A$31,2)</f>
        <v>20.23</v>
      </c>
      <c r="FB108" s="45">
        <f>ROUND('Base(2023)'!EV108+'Base(2023)'!EV108*FatoresSGPB!$A$31,2)</f>
        <v>24.29</v>
      </c>
      <c r="FC108" s="45">
        <f>ROUND('Base(2023)'!EW108+'Base(2023)'!EW108*FatoresSGPB!$A$31,2)</f>
        <v>19.18</v>
      </c>
      <c r="FD108" s="45">
        <f>ROUND('Base(2023)'!EX108+'Base(2023)'!EX108*FatoresSGPB!$A$31,2)</f>
        <v>23.09</v>
      </c>
      <c r="FE108" s="45">
        <f>ROUND('Base(2023)'!EY108+'Base(2023)'!EY108*FatoresSGPB!$A$31,2)</f>
        <v>38.090000000000003</v>
      </c>
      <c r="FF108" s="45">
        <f>ROUND('Base(2023)'!EZ108+'Base(2023)'!EZ108*FatoresSGPB!$A$31,2)</f>
        <v>52.06</v>
      </c>
    </row>
    <row r="109" spans="109:162" x14ac:dyDescent="0.25">
      <c r="DE109" s="43" t="str">
        <f t="shared" si="54"/>
        <v>INFINITE 1501 a 1.000</v>
      </c>
      <c r="DF109" s="44" t="s">
        <v>85</v>
      </c>
      <c r="DG109" s="46" t="s">
        <v>50</v>
      </c>
      <c r="DI109" s="45">
        <f>ROUND('Base(2023)'!DC109+'Base(2023)'!DC109*FatoresSGPB!$A$31,2)</f>
        <v>13.82</v>
      </c>
      <c r="DJ109" s="45">
        <f>ROUND('Base(2023)'!DD109+'Base(2023)'!DD109*FatoresSGPB!$A$31,2)</f>
        <v>14.1</v>
      </c>
      <c r="DK109" s="45">
        <f>ROUND('Base(2023)'!DE109+'Base(2023)'!DE109*FatoresSGPB!$A$31,2)</f>
        <v>14.41</v>
      </c>
      <c r="DM109" s="43" t="str">
        <f t="shared" si="55"/>
        <v>DIAMANTE 3Coleta Programada4209-9Mais de 10</v>
      </c>
      <c r="DN109" s="43" t="s">
        <v>75</v>
      </c>
      <c r="DO109" s="71" t="s">
        <v>64</v>
      </c>
      <c r="DP109" s="68" t="s">
        <v>65</v>
      </c>
      <c r="DQ109" s="59" t="s">
        <v>52</v>
      </c>
      <c r="DR109" s="22">
        <v>0</v>
      </c>
      <c r="DX109" s="43" t="str">
        <f t="shared" si="56"/>
        <v>DIAMANTE 46.001 a 7.000</v>
      </c>
      <c r="DY109" s="44" t="s">
        <v>81</v>
      </c>
      <c r="DZ109" s="44" t="s">
        <v>82</v>
      </c>
      <c r="EA109" s="45">
        <f>ROUND('Base(2023)'!DU109+'Base(2023)'!DU109*FatoresSGPB!$A$31,2)</f>
        <v>14.77</v>
      </c>
      <c r="EB109" s="45">
        <f>ROUND('Base(2023)'!DV109+'Base(2023)'!DV109*FatoresSGPB!$A$31,2)</f>
        <v>15.09</v>
      </c>
      <c r="EC109" s="45">
        <f>ROUND('Base(2023)'!DW109+'Base(2023)'!DW109*FatoresSGPB!$A$31,2)</f>
        <v>15.4</v>
      </c>
      <c r="ED109" s="45">
        <f>ROUND('Base(2023)'!DX109+'Base(2023)'!DX109*FatoresSGPB!$A$31,2)</f>
        <v>15.72</v>
      </c>
      <c r="EE109" s="45">
        <f>ROUND('Base(2023)'!DY109+'Base(2023)'!DY109*FatoresSGPB!$A$31,2)</f>
        <v>25.5</v>
      </c>
      <c r="EF109" s="45">
        <f>ROUND('Base(2023)'!DZ109+'Base(2023)'!DZ109*FatoresSGPB!$A$31,2)</f>
        <v>25.76</v>
      </c>
      <c r="EG109" s="45">
        <f>ROUND('Base(2023)'!EA109+'Base(2023)'!EA109*FatoresSGPB!$A$31,2)</f>
        <v>26.02</v>
      </c>
      <c r="EH109" s="45">
        <f>ROUND('Base(2023)'!EB109+'Base(2023)'!EB109*FatoresSGPB!$A$31,2)</f>
        <v>26.27</v>
      </c>
      <c r="EI109" s="45">
        <f>ROUND('Base(2023)'!EC109+'Base(2023)'!EC109*FatoresSGPB!$A$31,2)</f>
        <v>47.67</v>
      </c>
      <c r="EJ109" s="45">
        <f>ROUND('Base(2023)'!ED109+'Base(2023)'!ED109*FatoresSGPB!$A$31,2)</f>
        <v>64.680000000000007</v>
      </c>
      <c r="EK109" s="45">
        <f>ROUND('Base(2023)'!EE109+'Base(2023)'!EE109*FatoresSGPB!$A$31,2)</f>
        <v>91.03</v>
      </c>
      <c r="EL109" s="45">
        <f>ROUND('Base(2023)'!EF109+'Base(2023)'!EF109*FatoresSGPB!$A$31,2)</f>
        <v>110.11</v>
      </c>
      <c r="EM109" s="45">
        <f>ROUND('Base(2023)'!EG109+'Base(2023)'!EG109*FatoresSGPB!$A$31,2)</f>
        <v>75.61</v>
      </c>
      <c r="EN109" s="45">
        <f>ROUND('Base(2023)'!EH109+'Base(2023)'!EH109*FatoresSGPB!$A$31,2)</f>
        <v>93.45</v>
      </c>
      <c r="EO109" s="45">
        <f>ROUND('Base(2023)'!EI109+'Base(2023)'!EI109*FatoresSGPB!$A$31,2)</f>
        <v>120.22</v>
      </c>
      <c r="EP109" s="45">
        <f>ROUND('Base(2023)'!EJ109+'Base(2023)'!EJ109*FatoresSGPB!$A$31,2)</f>
        <v>140.53</v>
      </c>
      <c r="ER109" s="43" t="str">
        <f t="shared" si="57"/>
        <v>INFINITE 11.001 a 2.000</v>
      </c>
      <c r="ES109" s="44" t="s">
        <v>85</v>
      </c>
      <c r="ET109" s="44" t="s">
        <v>55</v>
      </c>
      <c r="EU109" s="45">
        <f>ROUND('Base(2023)'!EO109+'Base(2023)'!EO109*FatoresSGPB!$A$31,2)</f>
        <v>14.32</v>
      </c>
      <c r="EV109" s="45">
        <f>ROUND('Base(2023)'!EP109+'Base(2023)'!EP109*FatoresSGPB!$A$31,2)</f>
        <v>15.08</v>
      </c>
      <c r="EW109" s="45">
        <f>ROUND('Base(2023)'!EQ109+'Base(2023)'!EQ109*FatoresSGPB!$A$31,2)</f>
        <v>15.26</v>
      </c>
      <c r="EX109" s="45">
        <f>ROUND('Base(2023)'!ER109+'Base(2023)'!ER109*FatoresSGPB!$A$31,2)</f>
        <v>15.29</v>
      </c>
      <c r="EY109" s="45">
        <f>ROUND('Base(2023)'!ES109+'Base(2023)'!ES109*FatoresSGPB!$A$31,2)</f>
        <v>17.829999999999998</v>
      </c>
      <c r="EZ109" s="45">
        <f>ROUND('Base(2023)'!ET109+'Base(2023)'!ET109*FatoresSGPB!$A$31,2)</f>
        <v>19.97</v>
      </c>
      <c r="FA109" s="45">
        <f>ROUND('Base(2023)'!EU109+'Base(2023)'!EU109*FatoresSGPB!$A$31,2)</f>
        <v>22.65</v>
      </c>
      <c r="FB109" s="45">
        <f>ROUND('Base(2023)'!EV109+'Base(2023)'!EV109*FatoresSGPB!$A$31,2)</f>
        <v>26.84</v>
      </c>
      <c r="FC109" s="45">
        <f>ROUND('Base(2023)'!EW109+'Base(2023)'!EW109*FatoresSGPB!$A$31,2)</f>
        <v>22.8</v>
      </c>
      <c r="FD109" s="45">
        <f>ROUND('Base(2023)'!EX109+'Base(2023)'!EX109*FatoresSGPB!$A$31,2)</f>
        <v>26.94</v>
      </c>
      <c r="FE109" s="45">
        <f>ROUND('Base(2023)'!EY109+'Base(2023)'!EY109*FatoresSGPB!$A$31,2)</f>
        <v>42.07</v>
      </c>
      <c r="FF109" s="45">
        <f>ROUND('Base(2023)'!EZ109+'Base(2023)'!EZ109*FatoresSGPB!$A$31,2)</f>
        <v>56.44</v>
      </c>
    </row>
    <row r="110" spans="109:162" x14ac:dyDescent="0.25">
      <c r="DE110" s="43" t="str">
        <f t="shared" si="54"/>
        <v>INFINITE 11.001 a 2.000</v>
      </c>
      <c r="DF110" s="44" t="s">
        <v>85</v>
      </c>
      <c r="DG110" s="46" t="s">
        <v>55</v>
      </c>
      <c r="DI110" s="45">
        <f>ROUND('Base(2023)'!DC110+'Base(2023)'!DC110*FatoresSGPB!$A$31,2)</f>
        <v>16.100000000000001</v>
      </c>
      <c r="DJ110" s="45">
        <f>ROUND('Base(2023)'!DD110+'Base(2023)'!DD110*FatoresSGPB!$A$31,2)</f>
        <v>16.43</v>
      </c>
      <c r="DK110" s="45">
        <f>ROUND('Base(2023)'!DE110+'Base(2023)'!DE110*FatoresSGPB!$A$31,2)</f>
        <v>16.78</v>
      </c>
      <c r="DM110" s="43" t="str">
        <f t="shared" si="55"/>
        <v>DIAMANTE 3Coleta no mesmo dia4210-211 a 20</v>
      </c>
      <c r="DN110" s="43" t="s">
        <v>75</v>
      </c>
      <c r="DO110" s="70" t="s">
        <v>71</v>
      </c>
      <c r="DP110" s="69" t="s">
        <v>72</v>
      </c>
      <c r="DQ110" s="61" t="s">
        <v>73</v>
      </c>
      <c r="DR110" s="25" t="s">
        <v>74</v>
      </c>
      <c r="DX110" s="43" t="str">
        <f t="shared" si="56"/>
        <v>DIAMANTE 47.001 a 8.000</v>
      </c>
      <c r="DY110" s="44" t="s">
        <v>81</v>
      </c>
      <c r="DZ110" s="44" t="s">
        <v>86</v>
      </c>
      <c r="EA110" s="45">
        <f>ROUND('Base(2023)'!DU110+'Base(2023)'!DU110*FatoresSGPB!$A$31,2)</f>
        <v>15.69</v>
      </c>
      <c r="EB110" s="45">
        <f>ROUND('Base(2023)'!DV110+'Base(2023)'!DV110*FatoresSGPB!$A$31,2)</f>
        <v>16.02</v>
      </c>
      <c r="EC110" s="45">
        <f>ROUND('Base(2023)'!DW110+'Base(2023)'!DW110*FatoresSGPB!$A$31,2)</f>
        <v>16.350000000000001</v>
      </c>
      <c r="ED110" s="45">
        <f>ROUND('Base(2023)'!DX110+'Base(2023)'!DX110*FatoresSGPB!$A$31,2)</f>
        <v>16.690000000000001</v>
      </c>
      <c r="EE110" s="45">
        <f>ROUND('Base(2023)'!DY110+'Base(2023)'!DY110*FatoresSGPB!$A$31,2)</f>
        <v>27.32</v>
      </c>
      <c r="EF110" s="45">
        <f>ROUND('Base(2023)'!DZ110+'Base(2023)'!DZ110*FatoresSGPB!$A$31,2)</f>
        <v>27.6</v>
      </c>
      <c r="EG110" s="45">
        <f>ROUND('Base(2023)'!EA110+'Base(2023)'!EA110*FatoresSGPB!$A$31,2)</f>
        <v>27.88</v>
      </c>
      <c r="EH110" s="45">
        <f>ROUND('Base(2023)'!EB110+'Base(2023)'!EB110*FatoresSGPB!$A$31,2)</f>
        <v>28.16</v>
      </c>
      <c r="EI110" s="45">
        <f>ROUND('Base(2023)'!EC110+'Base(2023)'!EC110*FatoresSGPB!$A$31,2)</f>
        <v>52.25</v>
      </c>
      <c r="EJ110" s="45">
        <f>ROUND('Base(2023)'!ED110+'Base(2023)'!ED110*FatoresSGPB!$A$31,2)</f>
        <v>70.87</v>
      </c>
      <c r="EK110" s="45">
        <f>ROUND('Base(2023)'!EE110+'Base(2023)'!EE110*FatoresSGPB!$A$31,2)</f>
        <v>99.75</v>
      </c>
      <c r="EL110" s="45">
        <f>ROUND('Base(2023)'!EF110+'Base(2023)'!EF110*FatoresSGPB!$A$31,2)</f>
        <v>120.67</v>
      </c>
      <c r="EM110" s="45">
        <f>ROUND('Base(2023)'!EG110+'Base(2023)'!EG110*FatoresSGPB!$A$31,2)</f>
        <v>84.21</v>
      </c>
      <c r="EN110" s="45">
        <f>ROUND('Base(2023)'!EH110+'Base(2023)'!EH110*FatoresSGPB!$A$31,2)</f>
        <v>103.63</v>
      </c>
      <c r="EO110" s="45">
        <f>ROUND('Base(2023)'!EI110+'Base(2023)'!EI110*FatoresSGPB!$A$31,2)</f>
        <v>132.91999999999999</v>
      </c>
      <c r="EP110" s="45">
        <f>ROUND('Base(2023)'!EJ110+'Base(2023)'!EJ110*FatoresSGPB!$A$31,2)</f>
        <v>155.07</v>
      </c>
      <c r="ER110" s="43" t="str">
        <f t="shared" si="57"/>
        <v>INFINITE 12.001 a 3.000</v>
      </c>
      <c r="ES110" s="44" t="s">
        <v>85</v>
      </c>
      <c r="ET110" s="44" t="s">
        <v>62</v>
      </c>
      <c r="EU110" s="45">
        <f>ROUND('Base(2023)'!EO110+'Base(2023)'!EO110*FatoresSGPB!$A$31,2)</f>
        <v>17.13</v>
      </c>
      <c r="EV110" s="45">
        <f>ROUND('Base(2023)'!EP110+'Base(2023)'!EP110*FatoresSGPB!$A$31,2)</f>
        <v>18.190000000000001</v>
      </c>
      <c r="EW110" s="45">
        <f>ROUND('Base(2023)'!EQ110+'Base(2023)'!EQ110*FatoresSGPB!$A$31,2)</f>
        <v>18.46</v>
      </c>
      <c r="EX110" s="45">
        <f>ROUND('Base(2023)'!ER110+'Base(2023)'!ER110*FatoresSGPB!$A$31,2)</f>
        <v>18.309999999999999</v>
      </c>
      <c r="EY110" s="45">
        <f>ROUND('Base(2023)'!ES110+'Base(2023)'!ES110*FatoresSGPB!$A$31,2)</f>
        <v>21.35</v>
      </c>
      <c r="EZ110" s="45">
        <f>ROUND('Base(2023)'!ET110+'Base(2023)'!ET110*FatoresSGPB!$A$31,2)</f>
        <v>23.96</v>
      </c>
      <c r="FA110" s="45">
        <f>ROUND('Base(2023)'!EU110+'Base(2023)'!EU110*FatoresSGPB!$A$31,2)</f>
        <v>27.58</v>
      </c>
      <c r="FB110" s="45">
        <f>ROUND('Base(2023)'!EV110+'Base(2023)'!EV110*FatoresSGPB!$A$31,2)</f>
        <v>32.270000000000003</v>
      </c>
      <c r="FC110" s="45">
        <f>ROUND('Base(2023)'!EW110+'Base(2023)'!EW110*FatoresSGPB!$A$31,2)</f>
        <v>26.33</v>
      </c>
      <c r="FD110" s="45">
        <f>ROUND('Base(2023)'!EX110+'Base(2023)'!EX110*FatoresSGPB!$A$31,2)</f>
        <v>30.92</v>
      </c>
      <c r="FE110" s="45">
        <f>ROUND('Base(2023)'!EY110+'Base(2023)'!EY110*FatoresSGPB!$A$31,2)</f>
        <v>46.42</v>
      </c>
      <c r="FF110" s="45">
        <f>ROUND('Base(2023)'!EZ110+'Base(2023)'!EZ110*FatoresSGPB!$A$31,2)</f>
        <v>61.65</v>
      </c>
    </row>
    <row r="111" spans="109:162" x14ac:dyDescent="0.25">
      <c r="DE111" s="43" t="str">
        <f t="shared" si="54"/>
        <v>INFINITE 12.001 a 3.000</v>
      </c>
      <c r="DF111" s="44" t="s">
        <v>85</v>
      </c>
      <c r="DG111" s="46" t="s">
        <v>62</v>
      </c>
      <c r="DI111" s="45">
        <f>ROUND('Base(2023)'!DC111+'Base(2023)'!DC111*FatoresSGPB!$A$31,2)</f>
        <v>17.89</v>
      </c>
      <c r="DJ111" s="45">
        <f>ROUND('Base(2023)'!DD111+'Base(2023)'!DD111*FatoresSGPB!$A$31,2)</f>
        <v>18.260000000000002</v>
      </c>
      <c r="DK111" s="45">
        <f>ROUND('Base(2023)'!DE111+'Base(2023)'!DE111*FatoresSGPB!$A$31,2)</f>
        <v>18.64</v>
      </c>
      <c r="DM111" s="43" t="str">
        <f t="shared" si="55"/>
        <v>DIAMANTE 3Coleta no mesmo dia4210-221 a 30</v>
      </c>
      <c r="DN111" s="43" t="s">
        <v>75</v>
      </c>
      <c r="DO111" s="70" t="s">
        <v>71</v>
      </c>
      <c r="DP111" s="69" t="s">
        <v>72</v>
      </c>
      <c r="DQ111" s="59" t="s">
        <v>77</v>
      </c>
      <c r="DR111" s="22" t="s">
        <v>78</v>
      </c>
      <c r="DX111" s="43" t="str">
        <f t="shared" si="56"/>
        <v>DIAMANTE 48.001 a 9.000</v>
      </c>
      <c r="DY111" s="44" t="s">
        <v>81</v>
      </c>
      <c r="DZ111" s="44" t="s">
        <v>91</v>
      </c>
      <c r="EA111" s="45">
        <f>ROUND('Base(2023)'!DU111+'Base(2023)'!DU111*FatoresSGPB!$A$31,2)</f>
        <v>16.11</v>
      </c>
      <c r="EB111" s="45">
        <f>ROUND('Base(2023)'!DV111+'Base(2023)'!DV111*FatoresSGPB!$A$31,2)</f>
        <v>16.46</v>
      </c>
      <c r="EC111" s="45">
        <f>ROUND('Base(2023)'!DW111+'Base(2023)'!DW111*FatoresSGPB!$A$31,2)</f>
        <v>16.8</v>
      </c>
      <c r="ED111" s="45">
        <f>ROUND('Base(2023)'!DX111+'Base(2023)'!DX111*FatoresSGPB!$A$31,2)</f>
        <v>17.14</v>
      </c>
      <c r="EE111" s="45">
        <f>ROUND('Base(2023)'!DY111+'Base(2023)'!DY111*FatoresSGPB!$A$31,2)</f>
        <v>29.04</v>
      </c>
      <c r="EF111" s="45">
        <f>ROUND('Base(2023)'!DZ111+'Base(2023)'!DZ111*FatoresSGPB!$A$31,2)</f>
        <v>29.33</v>
      </c>
      <c r="EG111" s="45">
        <f>ROUND('Base(2023)'!EA111+'Base(2023)'!EA111*FatoresSGPB!$A$31,2)</f>
        <v>29.63</v>
      </c>
      <c r="EH111" s="45">
        <f>ROUND('Base(2023)'!EB111+'Base(2023)'!EB111*FatoresSGPB!$A$31,2)</f>
        <v>29.94</v>
      </c>
      <c r="EI111" s="45">
        <f>ROUND('Base(2023)'!EC111+'Base(2023)'!EC111*FatoresSGPB!$A$31,2)</f>
        <v>56.75</v>
      </c>
      <c r="EJ111" s="45">
        <f>ROUND('Base(2023)'!ED111+'Base(2023)'!ED111*FatoresSGPB!$A$31,2)</f>
        <v>77.010000000000005</v>
      </c>
      <c r="EK111" s="45">
        <f>ROUND('Base(2023)'!EE111+'Base(2023)'!EE111*FatoresSGPB!$A$31,2)</f>
        <v>108.41</v>
      </c>
      <c r="EL111" s="45">
        <f>ROUND('Base(2023)'!EF111+'Base(2023)'!EF111*FatoresSGPB!$A$31,2)</f>
        <v>131.13</v>
      </c>
      <c r="EM111" s="45">
        <f>ROUND('Base(2023)'!EG111+'Base(2023)'!EG111*FatoresSGPB!$A$31,2)</f>
        <v>88.69</v>
      </c>
      <c r="EN111" s="45">
        <f>ROUND('Base(2023)'!EH111+'Base(2023)'!EH111*FatoresSGPB!$A$31,2)</f>
        <v>109.8</v>
      </c>
      <c r="EO111" s="45">
        <f>ROUND('Base(2023)'!EI111+'Base(2023)'!EI111*FatoresSGPB!$A$31,2)</f>
        <v>141.6</v>
      </c>
      <c r="EP111" s="45">
        <f>ROUND('Base(2023)'!EJ111+'Base(2023)'!EJ111*FatoresSGPB!$A$31,2)</f>
        <v>165.54</v>
      </c>
      <c r="ER111" s="43" t="str">
        <f t="shared" si="57"/>
        <v>INFINITE 13.001 a 4.000</v>
      </c>
      <c r="ES111" s="44" t="s">
        <v>85</v>
      </c>
      <c r="ET111" s="44" t="s">
        <v>68</v>
      </c>
      <c r="EU111" s="45">
        <f>ROUND('Base(2023)'!EO111+'Base(2023)'!EO111*FatoresSGPB!$A$31,2)</f>
        <v>18.29</v>
      </c>
      <c r="EV111" s="45">
        <f>ROUND('Base(2023)'!EP111+'Base(2023)'!EP111*FatoresSGPB!$A$31,2)</f>
        <v>19.850000000000001</v>
      </c>
      <c r="EW111" s="45">
        <f>ROUND('Base(2023)'!EQ111+'Base(2023)'!EQ111*FatoresSGPB!$A$31,2)</f>
        <v>20.21</v>
      </c>
      <c r="EX111" s="45">
        <f>ROUND('Base(2023)'!ER111+'Base(2023)'!ER111*FatoresSGPB!$A$31,2)</f>
        <v>19.649999999999999</v>
      </c>
      <c r="EY111" s="45">
        <f>ROUND('Base(2023)'!ES111+'Base(2023)'!ES111*FatoresSGPB!$A$31,2)</f>
        <v>22.92</v>
      </c>
      <c r="EZ111" s="45">
        <f>ROUND('Base(2023)'!ET111+'Base(2023)'!ET111*FatoresSGPB!$A$31,2)</f>
        <v>25.76</v>
      </c>
      <c r="FA111" s="45">
        <f>ROUND('Base(2023)'!EU111+'Base(2023)'!EU111*FatoresSGPB!$A$31,2)</f>
        <v>30.69</v>
      </c>
      <c r="FB111" s="45">
        <f>ROUND('Base(2023)'!EV111+'Base(2023)'!EV111*FatoresSGPB!$A$31,2)</f>
        <v>34.93</v>
      </c>
      <c r="FC111" s="45">
        <f>ROUND('Base(2023)'!EW111+'Base(2023)'!EW111*FatoresSGPB!$A$31,2)</f>
        <v>33.93</v>
      </c>
      <c r="FD111" s="45">
        <f>ROUND('Base(2023)'!EX111+'Base(2023)'!EX111*FatoresSGPB!$A$31,2)</f>
        <v>38.76</v>
      </c>
      <c r="FE111" s="45">
        <f>ROUND('Base(2023)'!EY111+'Base(2023)'!EY111*FatoresSGPB!$A$31,2)</f>
        <v>54.16</v>
      </c>
      <c r="FF111" s="45">
        <f>ROUND('Base(2023)'!EZ111+'Base(2023)'!EZ111*FatoresSGPB!$A$31,2)</f>
        <v>69.77</v>
      </c>
    </row>
    <row r="112" spans="109:162" x14ac:dyDescent="0.25">
      <c r="DE112" s="43" t="str">
        <f t="shared" si="54"/>
        <v>INFINITE 13.001 a 4.000</v>
      </c>
      <c r="DF112" s="44" t="s">
        <v>85</v>
      </c>
      <c r="DG112" s="46" t="s">
        <v>68</v>
      </c>
      <c r="DI112" s="45">
        <f>ROUND('Base(2023)'!DC112+'Base(2023)'!DC112*FatoresSGPB!$A$31,2)</f>
        <v>19.68</v>
      </c>
      <c r="DJ112" s="45">
        <f>ROUND('Base(2023)'!DD112+'Base(2023)'!DD112*FatoresSGPB!$A$31,2)</f>
        <v>20.09</v>
      </c>
      <c r="DK112" s="45">
        <f>ROUND('Base(2023)'!DE112+'Base(2023)'!DE112*FatoresSGPB!$A$31,2)</f>
        <v>20.51</v>
      </c>
      <c r="DM112" s="43" t="str">
        <f t="shared" si="55"/>
        <v>DIAMANTE 3Coleta no mesmo dia4210-231 a 40</v>
      </c>
      <c r="DN112" s="43" t="s">
        <v>75</v>
      </c>
      <c r="DO112" s="70" t="s">
        <v>71</v>
      </c>
      <c r="DP112" s="69" t="s">
        <v>72</v>
      </c>
      <c r="DQ112" s="61" t="s">
        <v>83</v>
      </c>
      <c r="DR112" s="25" t="s">
        <v>78</v>
      </c>
      <c r="DX112" s="43" t="str">
        <f t="shared" si="56"/>
        <v>DIAMANTE 49.001 a 10.000</v>
      </c>
      <c r="DY112" s="44" t="s">
        <v>81</v>
      </c>
      <c r="DZ112" s="44" t="s">
        <v>95</v>
      </c>
      <c r="EA112" s="45">
        <f>ROUND('Base(2023)'!DU112+'Base(2023)'!DU112*FatoresSGPB!$A$31,2)</f>
        <v>16.399999999999999</v>
      </c>
      <c r="EB112" s="45">
        <f>ROUND('Base(2023)'!DV112+'Base(2023)'!DV112*FatoresSGPB!$A$31,2)</f>
        <v>16.760000000000002</v>
      </c>
      <c r="EC112" s="45">
        <f>ROUND('Base(2023)'!DW112+'Base(2023)'!DW112*FatoresSGPB!$A$31,2)</f>
        <v>17.100000000000001</v>
      </c>
      <c r="ED112" s="45">
        <f>ROUND('Base(2023)'!DX112+'Base(2023)'!DX112*FatoresSGPB!$A$31,2)</f>
        <v>17.45</v>
      </c>
      <c r="EE112" s="45">
        <f>ROUND('Base(2023)'!DY112+'Base(2023)'!DY112*FatoresSGPB!$A$31,2)</f>
        <v>30.95</v>
      </c>
      <c r="EF112" s="45">
        <f>ROUND('Base(2023)'!DZ112+'Base(2023)'!DZ112*FatoresSGPB!$A$31,2)</f>
        <v>31.26</v>
      </c>
      <c r="EG112" s="45">
        <f>ROUND('Base(2023)'!EA112+'Base(2023)'!EA112*FatoresSGPB!$A$31,2)</f>
        <v>31.57</v>
      </c>
      <c r="EH112" s="45">
        <f>ROUND('Base(2023)'!EB112+'Base(2023)'!EB112*FatoresSGPB!$A$31,2)</f>
        <v>31.9</v>
      </c>
      <c r="EI112" s="45">
        <f>ROUND('Base(2023)'!EC112+'Base(2023)'!EC112*FatoresSGPB!$A$31,2)</f>
        <v>61.27</v>
      </c>
      <c r="EJ112" s="45">
        <f>ROUND('Base(2023)'!ED112+'Base(2023)'!ED112*FatoresSGPB!$A$31,2)</f>
        <v>83.21</v>
      </c>
      <c r="EK112" s="45">
        <f>ROUND('Base(2023)'!EE112+'Base(2023)'!EE112*FatoresSGPB!$A$31,2)</f>
        <v>117.1</v>
      </c>
      <c r="EL112" s="45">
        <f>ROUND('Base(2023)'!EF112+'Base(2023)'!EF112*FatoresSGPB!$A$31,2)</f>
        <v>141.66</v>
      </c>
      <c r="EM112" s="45">
        <f>ROUND('Base(2023)'!EG112+'Base(2023)'!EG112*FatoresSGPB!$A$31,2)</f>
        <v>93.21</v>
      </c>
      <c r="EN112" s="45">
        <f>ROUND('Base(2023)'!EH112+'Base(2023)'!EH112*FatoresSGPB!$A$31,2)</f>
        <v>115.95</v>
      </c>
      <c r="EO112" s="45">
        <f>ROUND('Base(2023)'!EI112+'Base(2023)'!EI112*FatoresSGPB!$A$31,2)</f>
        <v>150.29</v>
      </c>
      <c r="EP112" s="45">
        <f>ROUND('Base(2023)'!EJ112+'Base(2023)'!EJ112*FatoresSGPB!$A$31,2)</f>
        <v>176.05</v>
      </c>
      <c r="ER112" s="43" t="str">
        <f t="shared" si="57"/>
        <v>INFINITE 14.001 a 5.000</v>
      </c>
      <c r="ES112" s="44" t="s">
        <v>85</v>
      </c>
      <c r="ET112" s="44" t="s">
        <v>70</v>
      </c>
      <c r="EU112" s="45">
        <f>ROUND('Base(2023)'!EO112+'Base(2023)'!EO112*FatoresSGPB!$A$31,2)</f>
        <v>19.54</v>
      </c>
      <c r="EV112" s="45">
        <f>ROUND('Base(2023)'!EP112+'Base(2023)'!EP112*FatoresSGPB!$A$31,2)</f>
        <v>20.85</v>
      </c>
      <c r="EW112" s="45">
        <f>ROUND('Base(2023)'!EQ112+'Base(2023)'!EQ112*FatoresSGPB!$A$31,2)</f>
        <v>21.18</v>
      </c>
      <c r="EX112" s="45">
        <f>ROUND('Base(2023)'!ER112+'Base(2023)'!ER112*FatoresSGPB!$A$31,2)</f>
        <v>20.9</v>
      </c>
      <c r="EY112" s="45">
        <f>ROUND('Base(2023)'!ES112+'Base(2023)'!ES112*FatoresSGPB!$A$31,2)</f>
        <v>24.41</v>
      </c>
      <c r="EZ112" s="45">
        <f>ROUND('Base(2023)'!ET112+'Base(2023)'!ET112*FatoresSGPB!$A$31,2)</f>
        <v>27.39</v>
      </c>
      <c r="FA112" s="45">
        <f>ROUND('Base(2023)'!EU112+'Base(2023)'!EU112*FatoresSGPB!$A$31,2)</f>
        <v>31.76</v>
      </c>
      <c r="FB112" s="45">
        <f>ROUND('Base(2023)'!EV112+'Base(2023)'!EV112*FatoresSGPB!$A$31,2)</f>
        <v>36.94</v>
      </c>
      <c r="FC112" s="45">
        <f>ROUND('Base(2023)'!EW112+'Base(2023)'!EW112*FatoresSGPB!$A$31,2)</f>
        <v>35.369999999999997</v>
      </c>
      <c r="FD112" s="45">
        <f>ROUND('Base(2023)'!EX112+'Base(2023)'!EX112*FatoresSGPB!$A$31,2)</f>
        <v>40.340000000000003</v>
      </c>
      <c r="FE112" s="45">
        <f>ROUND('Base(2023)'!EY112+'Base(2023)'!EY112*FatoresSGPB!$A$31,2)</f>
        <v>56.15</v>
      </c>
      <c r="FF112" s="45">
        <f>ROUND('Base(2023)'!EZ112+'Base(2023)'!EZ112*FatoresSGPB!$A$31,2)</f>
        <v>72.150000000000006</v>
      </c>
    </row>
    <row r="113" spans="109:162" x14ac:dyDescent="0.25">
      <c r="DE113" s="43" t="str">
        <f t="shared" si="54"/>
        <v>INFINITE 14.001 a 5.000</v>
      </c>
      <c r="DF113" s="44" t="s">
        <v>85</v>
      </c>
      <c r="DG113" s="46" t="s">
        <v>70</v>
      </c>
      <c r="DI113" s="45">
        <f>ROUND('Base(2023)'!DC113+'Base(2023)'!DC113*FatoresSGPB!$A$31,2)</f>
        <v>21.67</v>
      </c>
      <c r="DJ113" s="45">
        <f>ROUND('Base(2023)'!DD113+'Base(2023)'!DD113*FatoresSGPB!$A$31,2)</f>
        <v>22.12</v>
      </c>
      <c r="DK113" s="45">
        <f>ROUND('Base(2023)'!DE113+'Base(2023)'!DE113*FatoresSGPB!$A$31,2)</f>
        <v>22.58</v>
      </c>
      <c r="DM113" s="43" t="str">
        <f t="shared" si="55"/>
        <v>DIAMANTE 3Coleta no mesmo dia4210-241 a 50</v>
      </c>
      <c r="DN113" s="43" t="s">
        <v>75</v>
      </c>
      <c r="DO113" s="70" t="s">
        <v>71</v>
      </c>
      <c r="DP113" s="69" t="s">
        <v>72</v>
      </c>
      <c r="DQ113" s="59" t="s">
        <v>87</v>
      </c>
      <c r="DR113" s="22" t="s">
        <v>88</v>
      </c>
      <c r="DX113" s="43" t="str">
        <f t="shared" si="56"/>
        <v>DIAMANTE 4Kg Adicional</v>
      </c>
      <c r="DY113" s="44" t="s">
        <v>81</v>
      </c>
      <c r="DZ113" s="44" t="s">
        <v>63</v>
      </c>
      <c r="EA113" s="45">
        <f>ROUND('Base(2023)'!DU113+'Base(2023)'!DU113*FatoresSGPB!$A$31,2)</f>
        <v>2.12</v>
      </c>
      <c r="EB113" s="45">
        <f>ROUND('Base(2023)'!DV113+'Base(2023)'!DV113*FatoresSGPB!$A$31,2)</f>
        <v>2.17</v>
      </c>
      <c r="EC113" s="45">
        <f>ROUND('Base(2023)'!DW113+'Base(2023)'!DW113*FatoresSGPB!$A$31,2)</f>
        <v>2.2000000000000002</v>
      </c>
      <c r="ED113" s="45">
        <f>ROUND('Base(2023)'!DX113+'Base(2023)'!DX113*FatoresSGPB!$A$31,2)</f>
        <v>2.2400000000000002</v>
      </c>
      <c r="EE113" s="45">
        <f>ROUND('Base(2023)'!DY113+'Base(2023)'!DY113*FatoresSGPB!$A$31,2)</f>
        <v>3.89</v>
      </c>
      <c r="EF113" s="45">
        <f>ROUND('Base(2023)'!DZ113+'Base(2023)'!DZ113*FatoresSGPB!$A$31,2)</f>
        <v>3.93</v>
      </c>
      <c r="EG113" s="45">
        <f>ROUND('Base(2023)'!EA113+'Base(2023)'!EA113*FatoresSGPB!$A$31,2)</f>
        <v>3.98</v>
      </c>
      <c r="EH113" s="45">
        <f>ROUND('Base(2023)'!EB113+'Base(2023)'!EB113*FatoresSGPB!$A$31,2)</f>
        <v>4.0199999999999996</v>
      </c>
      <c r="EI113" s="45">
        <f>ROUND('Base(2023)'!EC113+'Base(2023)'!EC113*FatoresSGPB!$A$31,2)</f>
        <v>7.65</v>
      </c>
      <c r="EJ113" s="45">
        <f>ROUND('Base(2023)'!ED113+'Base(2023)'!ED113*FatoresSGPB!$A$31,2)</f>
        <v>10.33</v>
      </c>
      <c r="EK113" s="45">
        <f>ROUND('Base(2023)'!EE113+'Base(2023)'!EE113*FatoresSGPB!$A$31,2)</f>
        <v>14.53</v>
      </c>
      <c r="EL113" s="45">
        <f>ROUND('Base(2023)'!EF113+'Base(2023)'!EF113*FatoresSGPB!$A$31,2)</f>
        <v>17.61</v>
      </c>
      <c r="EM113" s="45">
        <f>ROUND('Base(2023)'!EG113+'Base(2023)'!EG113*FatoresSGPB!$A$31,2)</f>
        <v>11.62</v>
      </c>
      <c r="EN113" s="45">
        <f>ROUND('Base(2023)'!EH113+'Base(2023)'!EH113*FatoresSGPB!$A$31,2)</f>
        <v>14.39</v>
      </c>
      <c r="EO113" s="45">
        <f>ROUND('Base(2023)'!EI113+'Base(2023)'!EI113*FatoresSGPB!$A$31,2)</f>
        <v>18.66</v>
      </c>
      <c r="EP113" s="45">
        <f>ROUND('Base(2023)'!EJ113+'Base(2023)'!EJ113*FatoresSGPB!$A$31,2)</f>
        <v>21.86</v>
      </c>
      <c r="ER113" s="43" t="str">
        <f t="shared" si="57"/>
        <v>INFINITE 15.001 a 6.000</v>
      </c>
      <c r="ES113" s="44" t="s">
        <v>85</v>
      </c>
      <c r="ET113" s="44" t="s">
        <v>76</v>
      </c>
      <c r="EU113" s="45">
        <f>ROUND('Base(2023)'!EO113+'Base(2023)'!EO113*FatoresSGPB!$A$31,2)</f>
        <v>20.62</v>
      </c>
      <c r="EV113" s="45">
        <f>ROUND('Base(2023)'!EP113+'Base(2023)'!EP113*FatoresSGPB!$A$31,2)</f>
        <v>21.23</v>
      </c>
      <c r="EW113" s="45">
        <f>ROUND('Base(2023)'!EQ113+'Base(2023)'!EQ113*FatoresSGPB!$A$31,2)</f>
        <v>21.4</v>
      </c>
      <c r="EX113" s="45">
        <f>ROUND('Base(2023)'!ER113+'Base(2023)'!ER113*FatoresSGPB!$A$31,2)</f>
        <v>21.87</v>
      </c>
      <c r="EY113" s="45">
        <f>ROUND('Base(2023)'!ES113+'Base(2023)'!ES113*FatoresSGPB!$A$31,2)</f>
        <v>26.81</v>
      </c>
      <c r="EZ113" s="45">
        <f>ROUND('Base(2023)'!ET113+'Base(2023)'!ET113*FatoresSGPB!$A$31,2)</f>
        <v>30.81</v>
      </c>
      <c r="FA113" s="45">
        <f>ROUND('Base(2023)'!EU113+'Base(2023)'!EU113*FatoresSGPB!$A$31,2)</f>
        <v>34.46</v>
      </c>
      <c r="FB113" s="45">
        <f>ROUND('Base(2023)'!EV113+'Base(2023)'!EV113*FatoresSGPB!$A$31,2)</f>
        <v>43.38</v>
      </c>
      <c r="FC113" s="45">
        <f>ROUND('Base(2023)'!EW113+'Base(2023)'!EW113*FatoresSGPB!$A$31,2)</f>
        <v>40.67</v>
      </c>
      <c r="FD113" s="45">
        <f>ROUND('Base(2023)'!EX113+'Base(2023)'!EX113*FatoresSGPB!$A$31,2)</f>
        <v>46.65</v>
      </c>
      <c r="FE113" s="45">
        <f>ROUND('Base(2023)'!EY113+'Base(2023)'!EY113*FatoresSGPB!$A$31,2)</f>
        <v>64.069999999999993</v>
      </c>
      <c r="FF113" s="45">
        <f>ROUND('Base(2023)'!EZ113+'Base(2023)'!EZ113*FatoresSGPB!$A$31,2)</f>
        <v>82.39</v>
      </c>
    </row>
    <row r="114" spans="109:162" x14ac:dyDescent="0.25">
      <c r="DE114" s="43" t="str">
        <f t="shared" si="54"/>
        <v>INFINITE 15.001 a 6.000</v>
      </c>
      <c r="DF114" s="44" t="s">
        <v>85</v>
      </c>
      <c r="DG114" s="46" t="s">
        <v>76</v>
      </c>
      <c r="DI114" s="45">
        <f>ROUND('Base(2023)'!DC114+'Base(2023)'!DC114*FatoresSGPB!$A$31,2)</f>
        <v>25.25</v>
      </c>
      <c r="DJ114" s="45">
        <f>ROUND('Base(2023)'!DD114+'Base(2023)'!DD114*FatoresSGPB!$A$31,2)</f>
        <v>25.76</v>
      </c>
      <c r="DK114" s="45">
        <f>ROUND('Base(2023)'!DE114+'Base(2023)'!DE114*FatoresSGPB!$A$31,2)</f>
        <v>26.31</v>
      </c>
      <c r="DM114" s="43" t="str">
        <f t="shared" si="55"/>
        <v>DIAMANTE 3Coleta no mesmo dia4210-251 a 60</v>
      </c>
      <c r="DN114" s="43" t="s">
        <v>75</v>
      </c>
      <c r="DO114" s="70" t="s">
        <v>71</v>
      </c>
      <c r="DP114" s="69" t="s">
        <v>72</v>
      </c>
      <c r="DQ114" s="61" t="s">
        <v>92</v>
      </c>
      <c r="DR114" s="25" t="s">
        <v>93</v>
      </c>
      <c r="DX114" s="43" t="str">
        <f t="shared" si="56"/>
        <v>Peso (g)</v>
      </c>
      <c r="DY114" s="44"/>
      <c r="DZ114" s="44" t="s">
        <v>32</v>
      </c>
      <c r="EA114" s="45" t="e">
        <f>ROUND('Base(2023)'!DU114+'Base(2023)'!DU114*FatoresSGPB!$A$31,2)</f>
        <v>#VALUE!</v>
      </c>
      <c r="EB114" s="45" t="e">
        <f>ROUND('Base(2023)'!DV114+'Base(2023)'!DV114*FatoresSGPB!$A$31,2)</f>
        <v>#VALUE!</v>
      </c>
      <c r="EC114" s="45" t="e">
        <f>ROUND('Base(2023)'!DW114+'Base(2023)'!DW114*FatoresSGPB!$A$31,2)</f>
        <v>#VALUE!</v>
      </c>
      <c r="ED114" s="45" t="e">
        <f>ROUND('Base(2023)'!DX114+'Base(2023)'!DX114*FatoresSGPB!$A$31,2)</f>
        <v>#VALUE!</v>
      </c>
      <c r="EE114" s="45" t="e">
        <f>ROUND('Base(2023)'!DY114+'Base(2023)'!DY114*FatoresSGPB!$A$31,2)</f>
        <v>#VALUE!</v>
      </c>
      <c r="EF114" s="45" t="e">
        <f>ROUND('Base(2023)'!DZ114+'Base(2023)'!DZ114*FatoresSGPB!$A$31,2)</f>
        <v>#VALUE!</v>
      </c>
      <c r="EG114" s="45" t="e">
        <f>ROUND('Base(2023)'!EA114+'Base(2023)'!EA114*FatoresSGPB!$A$31,2)</f>
        <v>#VALUE!</v>
      </c>
      <c r="EH114" s="45" t="e">
        <f>ROUND('Base(2023)'!EB114+'Base(2023)'!EB114*FatoresSGPB!$A$31,2)</f>
        <v>#VALUE!</v>
      </c>
      <c r="EI114" s="45" t="e">
        <f>ROUND('Base(2023)'!EC114+'Base(2023)'!EC114*FatoresSGPB!$A$31,2)</f>
        <v>#VALUE!</v>
      </c>
      <c r="EJ114" s="45" t="e">
        <f>ROUND('Base(2023)'!ED114+'Base(2023)'!ED114*FatoresSGPB!$A$31,2)</f>
        <v>#VALUE!</v>
      </c>
      <c r="EK114" s="45" t="e">
        <f>ROUND('Base(2023)'!EE114+'Base(2023)'!EE114*FatoresSGPB!$A$31,2)</f>
        <v>#VALUE!</v>
      </c>
      <c r="EL114" s="45" t="e">
        <f>ROUND('Base(2023)'!EF114+'Base(2023)'!EF114*FatoresSGPB!$A$31,2)</f>
        <v>#VALUE!</v>
      </c>
      <c r="EM114" s="45" t="e">
        <f>ROUND('Base(2023)'!EG114+'Base(2023)'!EG114*FatoresSGPB!$A$31,2)</f>
        <v>#VALUE!</v>
      </c>
      <c r="EN114" s="45" t="e">
        <f>ROUND('Base(2023)'!EH114+'Base(2023)'!EH114*FatoresSGPB!$A$31,2)</f>
        <v>#VALUE!</v>
      </c>
      <c r="EO114" s="45" t="e">
        <f>ROUND('Base(2023)'!EI114+'Base(2023)'!EI114*FatoresSGPB!$A$31,2)</f>
        <v>#VALUE!</v>
      </c>
      <c r="EP114" s="45" t="e">
        <f>ROUND('Base(2023)'!EJ114+'Base(2023)'!EJ114*FatoresSGPB!$A$31,2)</f>
        <v>#VALUE!</v>
      </c>
      <c r="ER114" s="43" t="str">
        <f t="shared" si="57"/>
        <v>INFINITE 16.001 a 7.000</v>
      </c>
      <c r="ES114" s="44" t="s">
        <v>85</v>
      </c>
      <c r="ET114" s="44" t="s">
        <v>82</v>
      </c>
      <c r="EU114" s="45">
        <f>ROUND('Base(2023)'!EO114+'Base(2023)'!EO114*FatoresSGPB!$A$31,2)</f>
        <v>21.77</v>
      </c>
      <c r="EV114" s="45">
        <f>ROUND('Base(2023)'!EP114+'Base(2023)'!EP114*FatoresSGPB!$A$31,2)</f>
        <v>22.4</v>
      </c>
      <c r="EW114" s="45">
        <f>ROUND('Base(2023)'!EQ114+'Base(2023)'!EQ114*FatoresSGPB!$A$31,2)</f>
        <v>22.58</v>
      </c>
      <c r="EX114" s="45">
        <f>ROUND('Base(2023)'!ER114+'Base(2023)'!ER114*FatoresSGPB!$A$31,2)</f>
        <v>23.09</v>
      </c>
      <c r="EY114" s="45">
        <f>ROUND('Base(2023)'!ES114+'Base(2023)'!ES114*FatoresSGPB!$A$31,2)</f>
        <v>29.61</v>
      </c>
      <c r="EZ114" s="45">
        <f>ROUND('Base(2023)'!ET114+'Base(2023)'!ET114*FatoresSGPB!$A$31,2)</f>
        <v>34.01</v>
      </c>
      <c r="FA114" s="45">
        <f>ROUND('Base(2023)'!EU114+'Base(2023)'!EU114*FatoresSGPB!$A$31,2)</f>
        <v>37.979999999999997</v>
      </c>
      <c r="FB114" s="45">
        <f>ROUND('Base(2023)'!EV114+'Base(2023)'!EV114*FatoresSGPB!$A$31,2)</f>
        <v>47.86</v>
      </c>
      <c r="FC114" s="45">
        <f>ROUND('Base(2023)'!EW114+'Base(2023)'!EW114*FatoresSGPB!$A$31,2)</f>
        <v>43.46</v>
      </c>
      <c r="FD114" s="45">
        <f>ROUND('Base(2023)'!EX114+'Base(2023)'!EX114*FatoresSGPB!$A$31,2)</f>
        <v>49.84</v>
      </c>
      <c r="FE114" s="45">
        <f>ROUND('Base(2023)'!EY114+'Base(2023)'!EY114*FatoresSGPB!$A$31,2)</f>
        <v>67.739999999999995</v>
      </c>
      <c r="FF114" s="45">
        <f>ROUND('Base(2023)'!EZ114+'Base(2023)'!EZ114*FatoresSGPB!$A$31,2)</f>
        <v>86.94</v>
      </c>
    </row>
    <row r="115" spans="109:162" x14ac:dyDescent="0.25">
      <c r="DE115" s="43" t="str">
        <f t="shared" si="54"/>
        <v>INFINITE 16.001 a 7.000</v>
      </c>
      <c r="DF115" s="44" t="s">
        <v>85</v>
      </c>
      <c r="DG115" s="46" t="s">
        <v>82</v>
      </c>
      <c r="DI115" s="45">
        <f>ROUND('Base(2023)'!DC115+'Base(2023)'!DC115*FatoresSGPB!$A$31,2)</f>
        <v>30.02</v>
      </c>
      <c r="DJ115" s="45">
        <f>ROUND('Base(2023)'!DD115+'Base(2023)'!DD115*FatoresSGPB!$A$31,2)</f>
        <v>30.63</v>
      </c>
      <c r="DK115" s="45">
        <f>ROUND('Base(2023)'!DE115+'Base(2023)'!DE115*FatoresSGPB!$A$31,2)</f>
        <v>31.28</v>
      </c>
      <c r="DM115" s="43" t="str">
        <f t="shared" si="55"/>
        <v>DIAMANTE 3Coleta no mesmo dia4210-261 a 70</v>
      </c>
      <c r="DN115" s="43" t="s">
        <v>75</v>
      </c>
      <c r="DO115" s="70" t="s">
        <v>71</v>
      </c>
      <c r="DP115" s="69" t="s">
        <v>72</v>
      </c>
      <c r="DQ115" s="59" t="s">
        <v>96</v>
      </c>
      <c r="DR115" s="22" t="s">
        <v>97</v>
      </c>
      <c r="DX115" s="43" t="str">
        <f t="shared" si="56"/>
        <v>INFINITE 10 a 300</v>
      </c>
      <c r="DY115" s="44" t="s">
        <v>85</v>
      </c>
      <c r="DZ115" s="44" t="s">
        <v>40</v>
      </c>
      <c r="EA115" s="45">
        <f>ROUND('Base(2023)'!DU115+'Base(2023)'!DU115*FatoresSGPB!$A$31,2)</f>
        <v>6.66</v>
      </c>
      <c r="EB115" s="45">
        <f>ROUND('Base(2023)'!DV115+'Base(2023)'!DV115*FatoresSGPB!$A$31,2)</f>
        <v>6.82</v>
      </c>
      <c r="EC115" s="45">
        <f>ROUND('Base(2023)'!DW115+'Base(2023)'!DW115*FatoresSGPB!$A$31,2)</f>
        <v>6.95</v>
      </c>
      <c r="ED115" s="45">
        <f>ROUND('Base(2023)'!DX115+'Base(2023)'!DX115*FatoresSGPB!$A$31,2)</f>
        <v>7.1</v>
      </c>
      <c r="EE115" s="45">
        <f>ROUND('Base(2023)'!DY115+'Base(2023)'!DY115*FatoresSGPB!$A$31,2)</f>
        <v>13.26</v>
      </c>
      <c r="EF115" s="45">
        <f>ROUND('Base(2023)'!DZ115+'Base(2023)'!DZ115*FatoresSGPB!$A$31,2)</f>
        <v>13.55</v>
      </c>
      <c r="EG115" s="45">
        <f>ROUND('Base(2023)'!EA115+'Base(2023)'!EA115*FatoresSGPB!$A$31,2)</f>
        <v>13.84</v>
      </c>
      <c r="EH115" s="45">
        <f>ROUND('Base(2023)'!EB115+'Base(2023)'!EB115*FatoresSGPB!$A$31,2)</f>
        <v>14.72</v>
      </c>
      <c r="EI115" s="45">
        <f>ROUND('Base(2023)'!EC115+'Base(2023)'!EC115*FatoresSGPB!$A$31,2)</f>
        <v>20.23</v>
      </c>
      <c r="EJ115" s="45">
        <f>ROUND('Base(2023)'!ED115+'Base(2023)'!ED115*FatoresSGPB!$A$31,2)</f>
        <v>28.44</v>
      </c>
      <c r="EK115" s="45">
        <f>ROUND('Base(2023)'!EE115+'Base(2023)'!EE115*FatoresSGPB!$A$31,2)</f>
        <v>36.549999999999997</v>
      </c>
      <c r="EL115" s="45">
        <f>ROUND('Base(2023)'!EF115+'Base(2023)'!EF115*FatoresSGPB!$A$31,2)</f>
        <v>42.63</v>
      </c>
      <c r="EM115" s="45">
        <f>ROUND('Base(2023)'!EG115+'Base(2023)'!EG115*FatoresSGPB!$A$31,2)</f>
        <v>32.11</v>
      </c>
      <c r="EN115" s="45">
        <f>ROUND('Base(2023)'!EH115+'Base(2023)'!EH115*FatoresSGPB!$A$31,2)</f>
        <v>41.11</v>
      </c>
      <c r="EO115" s="45">
        <f>ROUND('Base(2023)'!EI115+'Base(2023)'!EI115*FatoresSGPB!$A$31,2)</f>
        <v>49.62</v>
      </c>
      <c r="EP115" s="45">
        <f>ROUND('Base(2023)'!EJ115+'Base(2023)'!EJ115*FatoresSGPB!$A$31,2)</f>
        <v>56.89</v>
      </c>
      <c r="ER115" s="43" t="str">
        <f t="shared" si="57"/>
        <v>INFINITE 17.001 a 8.000</v>
      </c>
      <c r="ES115" s="44" t="s">
        <v>85</v>
      </c>
      <c r="ET115" s="44" t="s">
        <v>86</v>
      </c>
      <c r="EU115" s="45">
        <f>ROUND('Base(2023)'!EO115+'Base(2023)'!EO115*FatoresSGPB!$A$31,2)</f>
        <v>22.88</v>
      </c>
      <c r="EV115" s="45">
        <f>ROUND('Base(2023)'!EP115+'Base(2023)'!EP115*FatoresSGPB!$A$31,2)</f>
        <v>23.63</v>
      </c>
      <c r="EW115" s="45">
        <f>ROUND('Base(2023)'!EQ115+'Base(2023)'!EQ115*FatoresSGPB!$A$31,2)</f>
        <v>23.82</v>
      </c>
      <c r="EX115" s="45">
        <f>ROUND('Base(2023)'!ER115+'Base(2023)'!ER115*FatoresSGPB!$A$31,2)</f>
        <v>24.29</v>
      </c>
      <c r="EY115" s="45">
        <f>ROUND('Base(2023)'!ES115+'Base(2023)'!ES115*FatoresSGPB!$A$31,2)</f>
        <v>32.28</v>
      </c>
      <c r="EZ115" s="45">
        <f>ROUND('Base(2023)'!ET115+'Base(2023)'!ET115*FatoresSGPB!$A$31,2)</f>
        <v>37.090000000000003</v>
      </c>
      <c r="FA115" s="45">
        <f>ROUND('Base(2023)'!EU115+'Base(2023)'!EU115*FatoresSGPB!$A$31,2)</f>
        <v>41.69</v>
      </c>
      <c r="FB115" s="45">
        <f>ROUND('Base(2023)'!EV115+'Base(2023)'!EV115*FatoresSGPB!$A$31,2)</f>
        <v>52.26</v>
      </c>
      <c r="FC115" s="45">
        <f>ROUND('Base(2023)'!EW115+'Base(2023)'!EW115*FatoresSGPB!$A$31,2)</f>
        <v>56.05</v>
      </c>
      <c r="FD115" s="45">
        <f>ROUND('Base(2023)'!EX115+'Base(2023)'!EX115*FatoresSGPB!$A$31,2)</f>
        <v>62.85</v>
      </c>
      <c r="FE115" s="45">
        <f>ROUND('Base(2023)'!EY115+'Base(2023)'!EY115*FatoresSGPB!$A$31,2)</f>
        <v>81.150000000000006</v>
      </c>
      <c r="FF115" s="45">
        <f>ROUND('Base(2023)'!EZ115+'Base(2023)'!EZ115*FatoresSGPB!$A$31,2)</f>
        <v>101.18</v>
      </c>
    </row>
    <row r="116" spans="109:162" x14ac:dyDescent="0.25">
      <c r="DE116" s="43" t="str">
        <f t="shared" si="54"/>
        <v>INFINITE 17.001 a 8.000</v>
      </c>
      <c r="DF116" s="44" t="s">
        <v>85</v>
      </c>
      <c r="DG116" s="46" t="s">
        <v>86</v>
      </c>
      <c r="DI116" s="45">
        <f>ROUND('Base(2023)'!DC116+'Base(2023)'!DC116*FatoresSGPB!$A$31,2)</f>
        <v>38.76</v>
      </c>
      <c r="DJ116" s="45">
        <f>ROUND('Base(2023)'!DD116+'Base(2023)'!DD116*FatoresSGPB!$A$31,2)</f>
        <v>39.56</v>
      </c>
      <c r="DK116" s="45">
        <f>ROUND('Base(2023)'!DE116+'Base(2023)'!DE116*FatoresSGPB!$A$31,2)</f>
        <v>40.39</v>
      </c>
      <c r="DM116" s="43" t="str">
        <f t="shared" si="55"/>
        <v>DIAMANTE 3Coleta no mesmo dia4210-271 a 80</v>
      </c>
      <c r="DN116" s="43" t="s">
        <v>75</v>
      </c>
      <c r="DO116" s="70" t="s">
        <v>71</v>
      </c>
      <c r="DP116" s="69" t="s">
        <v>72</v>
      </c>
      <c r="DQ116" s="61" t="s">
        <v>99</v>
      </c>
      <c r="DR116" s="25" t="s">
        <v>97</v>
      </c>
      <c r="DX116" s="43" t="str">
        <f t="shared" si="56"/>
        <v>INFINITE 1301 a 500</v>
      </c>
      <c r="DY116" s="44" t="s">
        <v>85</v>
      </c>
      <c r="DZ116" s="44" t="s">
        <v>49</v>
      </c>
      <c r="EA116" s="45">
        <f>ROUND('Base(2023)'!DU116+'Base(2023)'!DU116*FatoresSGPB!$A$31,2)</f>
        <v>7.62</v>
      </c>
      <c r="EB116" s="45">
        <f>ROUND('Base(2023)'!DV116+'Base(2023)'!DV116*FatoresSGPB!$A$31,2)</f>
        <v>7.77</v>
      </c>
      <c r="EC116" s="45">
        <f>ROUND('Base(2023)'!DW116+'Base(2023)'!DW116*FatoresSGPB!$A$31,2)</f>
        <v>7.94</v>
      </c>
      <c r="ED116" s="45">
        <f>ROUND('Base(2023)'!DX116+'Base(2023)'!DX116*FatoresSGPB!$A$31,2)</f>
        <v>8.1</v>
      </c>
      <c r="EE116" s="45">
        <f>ROUND('Base(2023)'!DY116+'Base(2023)'!DY116*FatoresSGPB!$A$31,2)</f>
        <v>13.86</v>
      </c>
      <c r="EF116" s="45">
        <f>ROUND('Base(2023)'!DZ116+'Base(2023)'!DZ116*FatoresSGPB!$A$31,2)</f>
        <v>14.17</v>
      </c>
      <c r="EG116" s="45">
        <f>ROUND('Base(2023)'!EA116+'Base(2023)'!EA116*FatoresSGPB!$A$31,2)</f>
        <v>14.46</v>
      </c>
      <c r="EH116" s="45">
        <f>ROUND('Base(2023)'!EB116+'Base(2023)'!EB116*FatoresSGPB!$A$31,2)</f>
        <v>15.4</v>
      </c>
      <c r="EI116" s="45">
        <f>ROUND('Base(2023)'!EC116+'Base(2023)'!EC116*FatoresSGPB!$A$31,2)</f>
        <v>21.16</v>
      </c>
      <c r="EJ116" s="45">
        <f>ROUND('Base(2023)'!ED116+'Base(2023)'!ED116*FatoresSGPB!$A$31,2)</f>
        <v>29.65</v>
      </c>
      <c r="EK116" s="45">
        <f>ROUND('Base(2023)'!EE116+'Base(2023)'!EE116*FatoresSGPB!$A$31,2)</f>
        <v>38.1</v>
      </c>
      <c r="EL116" s="45">
        <f>ROUND('Base(2023)'!EF116+'Base(2023)'!EF116*FatoresSGPB!$A$31,2)</f>
        <v>44.45</v>
      </c>
      <c r="EM116" s="45">
        <f>ROUND('Base(2023)'!EG116+'Base(2023)'!EG116*FatoresSGPB!$A$31,2)</f>
        <v>33.049999999999997</v>
      </c>
      <c r="EN116" s="45">
        <f>ROUND('Base(2023)'!EH116+'Base(2023)'!EH116*FatoresSGPB!$A$31,2)</f>
        <v>42.32</v>
      </c>
      <c r="EO116" s="45">
        <f>ROUND('Base(2023)'!EI116+'Base(2023)'!EI116*FatoresSGPB!$A$31,2)</f>
        <v>51.18</v>
      </c>
      <c r="EP116" s="45">
        <f>ROUND('Base(2023)'!EJ116+'Base(2023)'!EJ116*FatoresSGPB!$A$31,2)</f>
        <v>58.71</v>
      </c>
      <c r="ER116" s="43" t="str">
        <f t="shared" si="57"/>
        <v>INFINITE 18.001 a 9.000</v>
      </c>
      <c r="ES116" s="44" t="s">
        <v>85</v>
      </c>
      <c r="ET116" s="44" t="s">
        <v>91</v>
      </c>
      <c r="EU116" s="45">
        <f>ROUND('Base(2023)'!EO116+'Base(2023)'!EO116*FatoresSGPB!$A$31,2)</f>
        <v>23.55</v>
      </c>
      <c r="EV116" s="45">
        <f>ROUND('Base(2023)'!EP116+'Base(2023)'!EP116*FatoresSGPB!$A$31,2)</f>
        <v>24.29</v>
      </c>
      <c r="EW116" s="45">
        <f>ROUND('Base(2023)'!EQ116+'Base(2023)'!EQ116*FatoresSGPB!$A$31,2)</f>
        <v>24.48</v>
      </c>
      <c r="EX116" s="45">
        <f>ROUND('Base(2023)'!ER116+'Base(2023)'!ER116*FatoresSGPB!$A$31,2)</f>
        <v>24.98</v>
      </c>
      <c r="EY116" s="45">
        <f>ROUND('Base(2023)'!ES116+'Base(2023)'!ES116*FatoresSGPB!$A$31,2)</f>
        <v>33.86</v>
      </c>
      <c r="EZ116" s="45">
        <f>ROUND('Base(2023)'!ET116+'Base(2023)'!ET116*FatoresSGPB!$A$31,2)</f>
        <v>38.9</v>
      </c>
      <c r="FA116" s="45">
        <f>ROUND('Base(2023)'!EU116+'Base(2023)'!EU116*FatoresSGPB!$A$31,2)</f>
        <v>43.61</v>
      </c>
      <c r="FB116" s="45">
        <f>ROUND('Base(2023)'!EV116+'Base(2023)'!EV116*FatoresSGPB!$A$31,2)</f>
        <v>54.79</v>
      </c>
      <c r="FC116" s="45">
        <f>ROUND('Base(2023)'!EW116+'Base(2023)'!EW116*FatoresSGPB!$A$31,2)</f>
        <v>57.63</v>
      </c>
      <c r="FD116" s="45">
        <f>ROUND('Base(2023)'!EX116+'Base(2023)'!EX116*FatoresSGPB!$A$31,2)</f>
        <v>64.63</v>
      </c>
      <c r="FE116" s="45">
        <f>ROUND('Base(2023)'!EY116+'Base(2023)'!EY116*FatoresSGPB!$A$31,2)</f>
        <v>83.24</v>
      </c>
      <c r="FF116" s="45">
        <f>ROUND('Base(2023)'!EZ116+'Base(2023)'!EZ116*FatoresSGPB!$A$31,2)</f>
        <v>103.76</v>
      </c>
    </row>
    <row r="117" spans="109:162" x14ac:dyDescent="0.25">
      <c r="DE117" s="43" t="str">
        <f t="shared" si="54"/>
        <v>INFINITE 18.001 a 9.000</v>
      </c>
      <c r="DF117" s="44" t="s">
        <v>85</v>
      </c>
      <c r="DG117" s="46" t="s">
        <v>91</v>
      </c>
      <c r="DI117" s="45">
        <f>ROUND('Base(2023)'!DC117+'Base(2023)'!DC117*FatoresSGPB!$A$31,2)</f>
        <v>50.09</v>
      </c>
      <c r="DJ117" s="45">
        <f>ROUND('Base(2023)'!DD117+'Base(2023)'!DD117*FatoresSGPB!$A$31,2)</f>
        <v>51.13</v>
      </c>
      <c r="DK117" s="45">
        <f>ROUND('Base(2023)'!DE117+'Base(2023)'!DE117*FatoresSGPB!$A$31,2)</f>
        <v>52.2</v>
      </c>
      <c r="DM117" s="43" t="str">
        <f t="shared" si="55"/>
        <v>DIAMANTE 3Coleta no mesmo dia4210-281 a 90</v>
      </c>
      <c r="DN117" s="43" t="s">
        <v>75</v>
      </c>
      <c r="DO117" s="70" t="s">
        <v>71</v>
      </c>
      <c r="DP117" s="69" t="s">
        <v>72</v>
      </c>
      <c r="DQ117" s="59" t="s">
        <v>102</v>
      </c>
      <c r="DR117" s="22" t="s">
        <v>103</v>
      </c>
      <c r="DX117" s="43" t="str">
        <f t="shared" si="56"/>
        <v>INFINITE 1501 a 1.000</v>
      </c>
      <c r="DY117" s="44" t="s">
        <v>85</v>
      </c>
      <c r="DZ117" s="44" t="s">
        <v>50</v>
      </c>
      <c r="EA117" s="45">
        <f>ROUND('Base(2023)'!DU117+'Base(2023)'!DU117*FatoresSGPB!$A$31,2)</f>
        <v>8.19</v>
      </c>
      <c r="EB117" s="45">
        <f>ROUND('Base(2023)'!DV117+'Base(2023)'!DV117*FatoresSGPB!$A$31,2)</f>
        <v>8.3699999999999992</v>
      </c>
      <c r="EC117" s="45">
        <f>ROUND('Base(2023)'!DW117+'Base(2023)'!DW117*FatoresSGPB!$A$31,2)</f>
        <v>8.5399999999999991</v>
      </c>
      <c r="ED117" s="45">
        <f>ROUND('Base(2023)'!DX117+'Base(2023)'!DX117*FatoresSGPB!$A$31,2)</f>
        <v>8.7100000000000009</v>
      </c>
      <c r="EE117" s="45">
        <f>ROUND('Base(2023)'!DY117+'Base(2023)'!DY117*FatoresSGPB!$A$31,2)</f>
        <v>15.46</v>
      </c>
      <c r="EF117" s="45">
        <f>ROUND('Base(2023)'!DZ117+'Base(2023)'!DZ117*FatoresSGPB!$A$31,2)</f>
        <v>15.64</v>
      </c>
      <c r="EG117" s="45">
        <f>ROUND('Base(2023)'!EA117+'Base(2023)'!EA117*FatoresSGPB!$A$31,2)</f>
        <v>15.8</v>
      </c>
      <c r="EH117" s="45">
        <f>ROUND('Base(2023)'!EB117+'Base(2023)'!EB117*FatoresSGPB!$A$31,2)</f>
        <v>15.94</v>
      </c>
      <c r="EI117" s="45">
        <f>ROUND('Base(2023)'!EC117+'Base(2023)'!EC117*FatoresSGPB!$A$31,2)</f>
        <v>22.03</v>
      </c>
      <c r="EJ117" s="45">
        <f>ROUND('Base(2023)'!ED117+'Base(2023)'!ED117*FatoresSGPB!$A$31,2)</f>
        <v>30.84</v>
      </c>
      <c r="EK117" s="45">
        <f>ROUND('Base(2023)'!EE117+'Base(2023)'!EE117*FatoresSGPB!$A$31,2)</f>
        <v>39.65</v>
      </c>
      <c r="EL117" s="45">
        <f>ROUND('Base(2023)'!EF117+'Base(2023)'!EF117*FatoresSGPB!$A$31,2)</f>
        <v>46.26</v>
      </c>
      <c r="EM117" s="45">
        <f>ROUND('Base(2023)'!EG117+'Base(2023)'!EG117*FatoresSGPB!$A$31,2)</f>
        <v>33.93</v>
      </c>
      <c r="EN117" s="45">
        <f>ROUND('Base(2023)'!EH117+'Base(2023)'!EH117*FatoresSGPB!$A$31,2)</f>
        <v>43.52</v>
      </c>
      <c r="EO117" s="45">
        <f>ROUND('Base(2023)'!EI117+'Base(2023)'!EI117*FatoresSGPB!$A$31,2)</f>
        <v>52.72</v>
      </c>
      <c r="EP117" s="45">
        <f>ROUND('Base(2023)'!EJ117+'Base(2023)'!EJ117*FatoresSGPB!$A$31,2)</f>
        <v>60.5</v>
      </c>
      <c r="ER117" s="43" t="str">
        <f t="shared" si="57"/>
        <v>INFINITE 19.001 a 10.000</v>
      </c>
      <c r="ES117" s="44" t="s">
        <v>85</v>
      </c>
      <c r="ET117" s="44" t="s">
        <v>95</v>
      </c>
      <c r="EU117" s="45">
        <f>ROUND('Base(2023)'!EO117+'Base(2023)'!EO117*FatoresSGPB!$A$31,2)</f>
        <v>24.02</v>
      </c>
      <c r="EV117" s="45">
        <f>ROUND('Base(2023)'!EP117+'Base(2023)'!EP117*FatoresSGPB!$A$31,2)</f>
        <v>24.74</v>
      </c>
      <c r="EW117" s="45">
        <f>ROUND('Base(2023)'!EQ117+'Base(2023)'!EQ117*FatoresSGPB!$A$31,2)</f>
        <v>24.92</v>
      </c>
      <c r="EX117" s="45">
        <f>ROUND('Base(2023)'!ER117+'Base(2023)'!ER117*FatoresSGPB!$A$31,2)</f>
        <v>25.48</v>
      </c>
      <c r="EY117" s="45">
        <f>ROUND('Base(2023)'!ES117+'Base(2023)'!ES117*FatoresSGPB!$A$31,2)</f>
        <v>34.99</v>
      </c>
      <c r="EZ117" s="45">
        <f>ROUND('Base(2023)'!ET117+'Base(2023)'!ET117*FatoresSGPB!$A$31,2)</f>
        <v>40.18</v>
      </c>
      <c r="FA117" s="45">
        <f>ROUND('Base(2023)'!EU117+'Base(2023)'!EU117*FatoresSGPB!$A$31,2)</f>
        <v>44.97</v>
      </c>
      <c r="FB117" s="45">
        <f>ROUND('Base(2023)'!EV117+'Base(2023)'!EV117*FatoresSGPB!$A$31,2)</f>
        <v>56.59</v>
      </c>
      <c r="FC117" s="45">
        <f>ROUND('Base(2023)'!EW117+'Base(2023)'!EW117*FatoresSGPB!$A$31,2)</f>
        <v>58.73</v>
      </c>
      <c r="FD117" s="45">
        <f>ROUND('Base(2023)'!EX117+'Base(2023)'!EX117*FatoresSGPB!$A$31,2)</f>
        <v>65.92</v>
      </c>
      <c r="FE117" s="45">
        <f>ROUND('Base(2023)'!EY117+'Base(2023)'!EY117*FatoresSGPB!$A$31,2)</f>
        <v>84.73</v>
      </c>
      <c r="FF117" s="45">
        <f>ROUND('Base(2023)'!EZ117+'Base(2023)'!EZ117*FatoresSGPB!$A$31,2)</f>
        <v>105.62</v>
      </c>
    </row>
    <row r="118" spans="109:162" x14ac:dyDescent="0.25">
      <c r="DE118" s="43" t="str">
        <f t="shared" si="54"/>
        <v>INFINITE 19.001 a 10.000</v>
      </c>
      <c r="DF118" s="44" t="s">
        <v>85</v>
      </c>
      <c r="DG118" s="46" t="s">
        <v>95</v>
      </c>
      <c r="DI118" s="45">
        <f>ROUND('Base(2023)'!DC118+'Base(2023)'!DC118*FatoresSGPB!$A$31,2)</f>
        <v>64.010000000000005</v>
      </c>
      <c r="DJ118" s="45">
        <f>ROUND('Base(2023)'!DD118+'Base(2023)'!DD118*FatoresSGPB!$A$31,2)</f>
        <v>65.33</v>
      </c>
      <c r="DK118" s="45">
        <f>ROUND('Base(2023)'!DE118+'Base(2023)'!DE118*FatoresSGPB!$A$31,2)</f>
        <v>66.7</v>
      </c>
      <c r="DM118" s="43" t="str">
        <f t="shared" si="55"/>
        <v>DIAMANTE 3Coleta no mesmo dia4210-291 a 100</v>
      </c>
      <c r="DN118" s="43" t="s">
        <v>75</v>
      </c>
      <c r="DO118" s="70" t="s">
        <v>71</v>
      </c>
      <c r="DP118" s="69" t="s">
        <v>72</v>
      </c>
      <c r="DQ118" s="61" t="s">
        <v>105</v>
      </c>
      <c r="DR118" s="25" t="s">
        <v>106</v>
      </c>
      <c r="DX118" s="43" t="str">
        <f t="shared" si="56"/>
        <v>INFINITE 11.001 a 2.000</v>
      </c>
      <c r="DY118" s="44" t="s">
        <v>85</v>
      </c>
      <c r="DZ118" s="44" t="s">
        <v>55</v>
      </c>
      <c r="EA118" s="45">
        <f>ROUND('Base(2023)'!DU118+'Base(2023)'!DU118*FatoresSGPB!$A$31,2)</f>
        <v>10.82</v>
      </c>
      <c r="EB118" s="45">
        <f>ROUND('Base(2023)'!DV118+'Base(2023)'!DV118*FatoresSGPB!$A$31,2)</f>
        <v>11.05</v>
      </c>
      <c r="EC118" s="45">
        <f>ROUND('Base(2023)'!DW118+'Base(2023)'!DW118*FatoresSGPB!$A$31,2)</f>
        <v>11.28</v>
      </c>
      <c r="ED118" s="45">
        <f>ROUND('Base(2023)'!DX118+'Base(2023)'!DX118*FatoresSGPB!$A$31,2)</f>
        <v>11.52</v>
      </c>
      <c r="EE118" s="45">
        <f>ROUND('Base(2023)'!DY118+'Base(2023)'!DY118*FatoresSGPB!$A$31,2)</f>
        <v>17.45</v>
      </c>
      <c r="EF118" s="45">
        <f>ROUND('Base(2023)'!DZ118+'Base(2023)'!DZ118*FatoresSGPB!$A$31,2)</f>
        <v>17.63</v>
      </c>
      <c r="EG118" s="45">
        <f>ROUND('Base(2023)'!EA118+'Base(2023)'!EA118*FatoresSGPB!$A$31,2)</f>
        <v>17.8</v>
      </c>
      <c r="EH118" s="45">
        <f>ROUND('Base(2023)'!EB118+'Base(2023)'!EB118*FatoresSGPB!$A$31,2)</f>
        <v>17.98</v>
      </c>
      <c r="EI118" s="45">
        <f>ROUND('Base(2023)'!EC118+'Base(2023)'!EC118*FatoresSGPB!$A$31,2)</f>
        <v>26.82</v>
      </c>
      <c r="EJ118" s="45">
        <f>ROUND('Base(2023)'!ED118+'Base(2023)'!ED118*FatoresSGPB!$A$31,2)</f>
        <v>37.229999999999997</v>
      </c>
      <c r="EK118" s="45">
        <f>ROUND('Base(2023)'!EE118+'Base(2023)'!EE118*FatoresSGPB!$A$31,2)</f>
        <v>47.86</v>
      </c>
      <c r="EL118" s="45">
        <f>ROUND('Base(2023)'!EF118+'Base(2023)'!EF118*FatoresSGPB!$A$31,2)</f>
        <v>55.9</v>
      </c>
      <c r="EM118" s="45">
        <f>ROUND('Base(2023)'!EG118+'Base(2023)'!EG118*FatoresSGPB!$A$31,2)</f>
        <v>42.73</v>
      </c>
      <c r="EN118" s="45">
        <f>ROUND('Base(2023)'!EH118+'Base(2023)'!EH118*FatoresSGPB!$A$31,2)</f>
        <v>53.93</v>
      </c>
      <c r="EO118" s="45">
        <f>ROUND('Base(2023)'!EI118+'Base(2023)'!EI118*FatoresSGPB!$A$31,2)</f>
        <v>64.930000000000007</v>
      </c>
      <c r="EP118" s="45">
        <f>ROUND('Base(2023)'!EJ118+'Base(2023)'!EJ118*FatoresSGPB!$A$31,2)</f>
        <v>74.180000000000007</v>
      </c>
      <c r="ER118" s="43" t="str">
        <f t="shared" si="57"/>
        <v>INFINITE 1Kg Adicional</v>
      </c>
      <c r="ES118" s="44" t="s">
        <v>85</v>
      </c>
      <c r="ET118" s="44" t="s">
        <v>63</v>
      </c>
      <c r="EU118" s="45">
        <f>ROUND('Base(2023)'!EO118+'Base(2023)'!EO118*FatoresSGPB!$A$31,2)</f>
        <v>2.97</v>
      </c>
      <c r="EV118" s="45">
        <f>ROUND('Base(2023)'!EP118+'Base(2023)'!EP118*FatoresSGPB!$A$31,2)</f>
        <v>3.11</v>
      </c>
      <c r="EW118" s="45">
        <f>ROUND('Base(2023)'!EQ118+'Base(2023)'!EQ118*FatoresSGPB!$A$31,2)</f>
        <v>3.14</v>
      </c>
      <c r="EX118" s="45">
        <f>ROUND('Base(2023)'!ER118+'Base(2023)'!ER118*FatoresSGPB!$A$31,2)</f>
        <v>3.17</v>
      </c>
      <c r="EY118" s="45">
        <f>ROUND('Base(2023)'!ES118+'Base(2023)'!ES118*FatoresSGPB!$A$31,2)</f>
        <v>4.3499999999999996</v>
      </c>
      <c r="EZ118" s="45">
        <f>ROUND('Base(2023)'!ET118+'Base(2023)'!ET118*FatoresSGPB!$A$31,2)</f>
        <v>5</v>
      </c>
      <c r="FA118" s="45">
        <f>ROUND('Base(2023)'!EU118+'Base(2023)'!EU118*FatoresSGPB!$A$31,2)</f>
        <v>5.71</v>
      </c>
      <c r="FB118" s="45">
        <f>ROUND('Base(2023)'!EV118+'Base(2023)'!EV118*FatoresSGPB!$A$31,2)</f>
        <v>7.07</v>
      </c>
      <c r="FC118" s="45">
        <f>ROUND('Base(2023)'!EW118+'Base(2023)'!EW118*FatoresSGPB!$A$31,2)</f>
        <v>7.3</v>
      </c>
      <c r="FD118" s="45">
        <f>ROUND('Base(2023)'!EX118+'Base(2023)'!EX118*FatoresSGPB!$A$31,2)</f>
        <v>8.1999999999999993</v>
      </c>
      <c r="FE118" s="45">
        <f>ROUND('Base(2023)'!EY118+'Base(2023)'!EY118*FatoresSGPB!$A$31,2)</f>
        <v>10.51</v>
      </c>
      <c r="FF118" s="45">
        <f>ROUND('Base(2023)'!EZ118+'Base(2023)'!EZ118*FatoresSGPB!$A$31,2)</f>
        <v>13.09</v>
      </c>
    </row>
    <row r="119" spans="109:162" x14ac:dyDescent="0.25">
      <c r="DE119" s="43" t="str">
        <f t="shared" si="54"/>
        <v>Peso (g)</v>
      </c>
      <c r="DG119" s="46" t="s">
        <v>32</v>
      </c>
      <c r="DI119" s="45" t="e">
        <f>ROUND('Base(2023)'!DC119+'Base(2023)'!DC119*FatoresSGPB!$A$31,2)</f>
        <v>#VALUE!</v>
      </c>
      <c r="DJ119" s="45" t="e">
        <f>ROUND('Base(2023)'!DD119+'Base(2023)'!DD119*FatoresSGPB!$A$31,2)</f>
        <v>#VALUE!</v>
      </c>
      <c r="DK119" s="45" t="e">
        <f>ROUND('Base(2023)'!DE119+'Base(2023)'!DE119*FatoresSGPB!$A$31,2)</f>
        <v>#VALUE!</v>
      </c>
      <c r="DM119" s="43" t="str">
        <f t="shared" si="55"/>
        <v>DIAMANTE 3Coleta no mesmo dia4210-2Mais de 100</v>
      </c>
      <c r="DN119" s="43" t="s">
        <v>75</v>
      </c>
      <c r="DO119" s="70" t="s">
        <v>71</v>
      </c>
      <c r="DP119" s="69" t="s">
        <v>72</v>
      </c>
      <c r="DQ119" s="59" t="s">
        <v>108</v>
      </c>
      <c r="DR119" s="22" t="s">
        <v>109</v>
      </c>
      <c r="DX119" s="43" t="str">
        <f t="shared" si="56"/>
        <v>INFINITE 12.001 a 3.000</v>
      </c>
      <c r="DY119" s="44" t="s">
        <v>85</v>
      </c>
      <c r="DZ119" s="44" t="s">
        <v>62</v>
      </c>
      <c r="EA119" s="45">
        <f>ROUND('Base(2023)'!DU119+'Base(2023)'!DU119*FatoresSGPB!$A$31,2)</f>
        <v>12.23</v>
      </c>
      <c r="EB119" s="45">
        <f>ROUND('Base(2023)'!DV119+'Base(2023)'!DV119*FatoresSGPB!$A$31,2)</f>
        <v>12.49</v>
      </c>
      <c r="EC119" s="45">
        <f>ROUND('Base(2023)'!DW119+'Base(2023)'!DW119*FatoresSGPB!$A$31,2)</f>
        <v>12.75</v>
      </c>
      <c r="ED119" s="45">
        <f>ROUND('Base(2023)'!DX119+'Base(2023)'!DX119*FatoresSGPB!$A$31,2)</f>
        <v>13.01</v>
      </c>
      <c r="EE119" s="45">
        <f>ROUND('Base(2023)'!DY119+'Base(2023)'!DY119*FatoresSGPB!$A$31,2)</f>
        <v>19.2</v>
      </c>
      <c r="EF119" s="45">
        <f>ROUND('Base(2023)'!DZ119+'Base(2023)'!DZ119*FatoresSGPB!$A$31,2)</f>
        <v>19.39</v>
      </c>
      <c r="EG119" s="45">
        <f>ROUND('Base(2023)'!EA119+'Base(2023)'!EA119*FatoresSGPB!$A$31,2)</f>
        <v>19.600000000000001</v>
      </c>
      <c r="EH119" s="45">
        <f>ROUND('Base(2023)'!EB119+'Base(2023)'!EB119*FatoresSGPB!$A$31,2)</f>
        <v>19.78</v>
      </c>
      <c r="EI119" s="45">
        <f>ROUND('Base(2023)'!EC119+'Base(2023)'!EC119*FatoresSGPB!$A$31,2)</f>
        <v>31.4</v>
      </c>
      <c r="EJ119" s="45">
        <f>ROUND('Base(2023)'!ED119+'Base(2023)'!ED119*FatoresSGPB!$A$31,2)</f>
        <v>41.93</v>
      </c>
      <c r="EK119" s="45">
        <f>ROUND('Base(2023)'!EE119+'Base(2023)'!EE119*FatoresSGPB!$A$31,2)</f>
        <v>59.01</v>
      </c>
      <c r="EL119" s="45">
        <f>ROUND('Base(2023)'!EF119+'Base(2023)'!EF119*FatoresSGPB!$A$31,2)</f>
        <v>71.53</v>
      </c>
      <c r="EM119" s="45">
        <f>ROUND('Base(2023)'!EG119+'Base(2023)'!EG119*FatoresSGPB!$A$31,2)</f>
        <v>51.33</v>
      </c>
      <c r="EN119" s="45">
        <f>ROUND('Base(2023)'!EH119+'Base(2023)'!EH119*FatoresSGPB!$A$31,2)</f>
        <v>62.61</v>
      </c>
      <c r="EO119" s="45">
        <f>ROUND('Base(2023)'!EI119+'Base(2023)'!EI119*FatoresSGPB!$A$31,2)</f>
        <v>80.040000000000006</v>
      </c>
      <c r="EP119" s="45">
        <f>ROUND('Base(2023)'!EJ119+'Base(2023)'!EJ119*FatoresSGPB!$A$31,2)</f>
        <v>93.77</v>
      </c>
      <c r="ER119" s="43" t="str">
        <f t="shared" si="57"/>
        <v>Peso (g)</v>
      </c>
      <c r="ET119" s="44" t="s">
        <v>32</v>
      </c>
      <c r="EU119" s="45" t="e">
        <f>ROUND('Base(2023)'!EO119+'Base(2023)'!EO119*FatoresSGPB!$A$31,2)</f>
        <v>#VALUE!</v>
      </c>
      <c r="EV119" s="45" t="e">
        <f>ROUND('Base(2023)'!EP119+'Base(2023)'!EP119*FatoresSGPB!$A$31,2)</f>
        <v>#VALUE!</v>
      </c>
      <c r="EW119" s="45" t="e">
        <f>ROUND('Base(2023)'!EQ119+'Base(2023)'!EQ119*FatoresSGPB!$A$31,2)</f>
        <v>#VALUE!</v>
      </c>
      <c r="EX119" s="45" t="e">
        <f>ROUND('Base(2023)'!ER119+'Base(2023)'!ER119*FatoresSGPB!$A$31,2)</f>
        <v>#VALUE!</v>
      </c>
      <c r="EY119" s="45" t="e">
        <f>ROUND('Base(2023)'!ES119+'Base(2023)'!ES119*FatoresSGPB!$A$31,2)</f>
        <v>#VALUE!</v>
      </c>
      <c r="EZ119" s="45" t="e">
        <f>ROUND('Base(2023)'!ET119+'Base(2023)'!ET119*FatoresSGPB!$A$31,2)</f>
        <v>#VALUE!</v>
      </c>
      <c r="FA119" s="45" t="e">
        <f>ROUND('Base(2023)'!EU119+'Base(2023)'!EU119*FatoresSGPB!$A$31,2)</f>
        <v>#VALUE!</v>
      </c>
      <c r="FB119" s="45" t="e">
        <f>ROUND('Base(2023)'!EV119+'Base(2023)'!EV119*FatoresSGPB!$A$31,2)</f>
        <v>#VALUE!</v>
      </c>
      <c r="FC119" s="45" t="e">
        <f>ROUND('Base(2023)'!EW119+'Base(2023)'!EW119*FatoresSGPB!$A$31,2)</f>
        <v>#VALUE!</v>
      </c>
      <c r="FD119" s="45" t="e">
        <f>ROUND('Base(2023)'!EX119+'Base(2023)'!EX119*FatoresSGPB!$A$31,2)</f>
        <v>#VALUE!</v>
      </c>
      <c r="FE119" s="45" t="e">
        <f>ROUND('Base(2023)'!EY119+'Base(2023)'!EY119*FatoresSGPB!$A$31,2)</f>
        <v>#VALUE!</v>
      </c>
      <c r="FF119" s="45" t="e">
        <f>ROUND('Base(2023)'!EZ119+'Base(2023)'!EZ119*FatoresSGPB!$A$31,2)</f>
        <v>#VALUE!</v>
      </c>
    </row>
    <row r="120" spans="109:162" x14ac:dyDescent="0.25">
      <c r="DE120" s="43" t="str">
        <f t="shared" si="54"/>
        <v>INFINITE 20 a 300</v>
      </c>
      <c r="DF120" s="44" t="s">
        <v>90</v>
      </c>
      <c r="DG120" s="46" t="s">
        <v>40</v>
      </c>
      <c r="DI120" s="45">
        <f>ROUND('Base(2023)'!DC120+'Base(2023)'!DC120*FatoresSGPB!$A$31,2)</f>
        <v>12.43</v>
      </c>
      <c r="DJ120" s="45">
        <f>ROUND('Base(2023)'!DD120+'Base(2023)'!DD120*FatoresSGPB!$A$31,2)</f>
        <v>12.68</v>
      </c>
      <c r="DK120" s="45">
        <f>ROUND('Base(2023)'!DE120+'Base(2023)'!DE120*FatoresSGPB!$A$31,2)</f>
        <v>12.95</v>
      </c>
      <c r="DM120" s="43" t="str">
        <f t="shared" si="55"/>
        <v>DIAMANTE 3Coleta no mesmo dia7790-9Unitizador</v>
      </c>
      <c r="DN120" s="43" t="s">
        <v>75</v>
      </c>
      <c r="DO120" s="70" t="s">
        <v>71</v>
      </c>
      <c r="DP120" s="22" t="s">
        <v>111</v>
      </c>
      <c r="DQ120" s="61" t="s">
        <v>112</v>
      </c>
      <c r="DR120" s="25" t="s">
        <v>113</v>
      </c>
      <c r="DX120" s="43" t="str">
        <f t="shared" si="56"/>
        <v>INFINITE 13.001 a 4.000</v>
      </c>
      <c r="DY120" s="44" t="s">
        <v>85</v>
      </c>
      <c r="DZ120" s="44" t="s">
        <v>68</v>
      </c>
      <c r="EA120" s="45">
        <f>ROUND('Base(2023)'!DU120+'Base(2023)'!DU120*FatoresSGPB!$A$31,2)</f>
        <v>13.61</v>
      </c>
      <c r="EB120" s="45">
        <f>ROUND('Base(2023)'!DV120+'Base(2023)'!DV120*FatoresSGPB!$A$31,2)</f>
        <v>13.9</v>
      </c>
      <c r="EC120" s="45">
        <f>ROUND('Base(2023)'!DW120+'Base(2023)'!DW120*FatoresSGPB!$A$31,2)</f>
        <v>14.19</v>
      </c>
      <c r="ED120" s="45">
        <f>ROUND('Base(2023)'!DX120+'Base(2023)'!DX120*FatoresSGPB!$A$31,2)</f>
        <v>14.48</v>
      </c>
      <c r="EE120" s="45">
        <f>ROUND('Base(2023)'!DY120+'Base(2023)'!DY120*FatoresSGPB!$A$31,2)</f>
        <v>21.4</v>
      </c>
      <c r="EF120" s="45">
        <f>ROUND('Base(2023)'!DZ120+'Base(2023)'!DZ120*FatoresSGPB!$A$31,2)</f>
        <v>21.63</v>
      </c>
      <c r="EG120" s="45">
        <f>ROUND('Base(2023)'!EA120+'Base(2023)'!EA120*FatoresSGPB!$A$31,2)</f>
        <v>21.84</v>
      </c>
      <c r="EH120" s="45">
        <f>ROUND('Base(2023)'!EB120+'Base(2023)'!EB120*FatoresSGPB!$A$31,2)</f>
        <v>22.05</v>
      </c>
      <c r="EI120" s="45">
        <f>ROUND('Base(2023)'!EC120+'Base(2023)'!EC120*FatoresSGPB!$A$31,2)</f>
        <v>36.22</v>
      </c>
      <c r="EJ120" s="45">
        <f>ROUND('Base(2023)'!ED120+'Base(2023)'!ED120*FatoresSGPB!$A$31,2)</f>
        <v>48.12</v>
      </c>
      <c r="EK120" s="45">
        <f>ROUND('Base(2023)'!EE120+'Base(2023)'!EE120*FatoresSGPB!$A$31,2)</f>
        <v>67.72</v>
      </c>
      <c r="EL120" s="45">
        <f>ROUND('Base(2023)'!EF120+'Base(2023)'!EF120*FatoresSGPB!$A$31,2)</f>
        <v>82.15</v>
      </c>
      <c r="EM120" s="45">
        <f>ROUND('Base(2023)'!EG120+'Base(2023)'!EG120*FatoresSGPB!$A$31,2)</f>
        <v>56.16</v>
      </c>
      <c r="EN120" s="45">
        <f>ROUND('Base(2023)'!EH120+'Base(2023)'!EH120*FatoresSGPB!$A$31,2)</f>
        <v>68.849999999999994</v>
      </c>
      <c r="EO120" s="45">
        <f>ROUND('Base(2023)'!EI120+'Base(2023)'!EI120*FatoresSGPB!$A$31,2)</f>
        <v>88.77</v>
      </c>
      <c r="EP120" s="45">
        <f>ROUND('Base(2023)'!EJ120+'Base(2023)'!EJ120*FatoresSGPB!$A$31,2)</f>
        <v>104.4</v>
      </c>
      <c r="ER120" s="43" t="str">
        <f t="shared" si="57"/>
        <v>INFINITE 20 a 500</v>
      </c>
      <c r="ES120" s="44" t="s">
        <v>90</v>
      </c>
      <c r="ET120" s="44" t="s">
        <v>41</v>
      </c>
      <c r="EU120" s="45">
        <f>ROUND('Base(2023)'!EO120+'Base(2023)'!EO120*FatoresSGPB!$A$31,2)</f>
        <v>12.42</v>
      </c>
      <c r="EV120" s="45">
        <f>ROUND('Base(2023)'!EP120+'Base(2023)'!EP120*FatoresSGPB!$A$31,2)</f>
        <v>12.85</v>
      </c>
      <c r="EW120" s="45">
        <f>ROUND('Base(2023)'!EQ120+'Base(2023)'!EQ120*FatoresSGPB!$A$31,2)</f>
        <v>12.94</v>
      </c>
      <c r="EX120" s="45">
        <f>ROUND('Base(2023)'!ER120+'Base(2023)'!ER120*FatoresSGPB!$A$31,2)</f>
        <v>13.19</v>
      </c>
      <c r="EY120" s="45">
        <f>ROUND('Base(2023)'!ES120+'Base(2023)'!ES120*FatoresSGPB!$A$31,2)</f>
        <v>14.77</v>
      </c>
      <c r="EZ120" s="45">
        <f>ROUND('Base(2023)'!ET120+'Base(2023)'!ET120*FatoresSGPB!$A$31,2)</f>
        <v>16.54</v>
      </c>
      <c r="FA120" s="45">
        <f>ROUND('Base(2023)'!EU120+'Base(2023)'!EU120*FatoresSGPB!$A$31,2)</f>
        <v>18.190000000000001</v>
      </c>
      <c r="FB120" s="45">
        <f>ROUND('Base(2023)'!EV120+'Base(2023)'!EV120*FatoresSGPB!$A$31,2)</f>
        <v>22.1</v>
      </c>
      <c r="FC120" s="45">
        <f>ROUND('Base(2023)'!EW120+'Base(2023)'!EW120*FatoresSGPB!$A$31,2)</f>
        <v>17.68</v>
      </c>
      <c r="FD120" s="45">
        <f>ROUND('Base(2023)'!EX120+'Base(2023)'!EX120*FatoresSGPB!$A$31,2)</f>
        <v>21.38</v>
      </c>
      <c r="FE120" s="45">
        <f>ROUND('Base(2023)'!EY120+'Base(2023)'!EY120*FatoresSGPB!$A$31,2)</f>
        <v>35.979999999999997</v>
      </c>
      <c r="FF120" s="45">
        <f>ROUND('Base(2023)'!EZ120+'Base(2023)'!EZ120*FatoresSGPB!$A$31,2)</f>
        <v>49.39</v>
      </c>
    </row>
    <row r="121" spans="109:162" x14ac:dyDescent="0.25">
      <c r="DE121" s="43" t="str">
        <f t="shared" si="54"/>
        <v>INFINITE 2301 a 500</v>
      </c>
      <c r="DF121" s="44" t="s">
        <v>90</v>
      </c>
      <c r="DG121" s="46" t="s">
        <v>49</v>
      </c>
      <c r="DI121" s="45">
        <f>ROUND('Base(2023)'!DC121+'Base(2023)'!DC121*FatoresSGPB!$A$31,2)</f>
        <v>12.92</v>
      </c>
      <c r="DJ121" s="45">
        <f>ROUND('Base(2023)'!DD121+'Base(2023)'!DD121*FatoresSGPB!$A$31,2)</f>
        <v>13.19</v>
      </c>
      <c r="DK121" s="45">
        <f>ROUND('Base(2023)'!DE121+'Base(2023)'!DE121*FatoresSGPB!$A$31,2)</f>
        <v>13.46</v>
      </c>
      <c r="DM121" s="43" t="str">
        <f t="shared" si="55"/>
        <v>ServiçoCódigoQtde de objetos</v>
      </c>
      <c r="DO121" s="28" t="s">
        <v>34</v>
      </c>
      <c r="DP121" s="28" t="s">
        <v>35</v>
      </c>
      <c r="DQ121" s="29" t="s">
        <v>36</v>
      </c>
      <c r="DR121" s="30" t="s">
        <v>37</v>
      </c>
      <c r="DX121" s="43" t="str">
        <f t="shared" si="56"/>
        <v>INFINITE 14.001 a 5.000</v>
      </c>
      <c r="DY121" s="44" t="s">
        <v>85</v>
      </c>
      <c r="DZ121" s="44" t="s">
        <v>70</v>
      </c>
      <c r="EA121" s="45">
        <f>ROUND('Base(2023)'!DU121+'Base(2023)'!DU121*FatoresSGPB!$A$31,2)</f>
        <v>14.55</v>
      </c>
      <c r="EB121" s="45">
        <f>ROUND('Base(2023)'!DV121+'Base(2023)'!DV121*FatoresSGPB!$A$31,2)</f>
        <v>14.87</v>
      </c>
      <c r="EC121" s="45">
        <f>ROUND('Base(2023)'!DW121+'Base(2023)'!DW121*FatoresSGPB!$A$31,2)</f>
        <v>15.18</v>
      </c>
      <c r="ED121" s="45">
        <f>ROUND('Base(2023)'!DX121+'Base(2023)'!DX121*FatoresSGPB!$A$31,2)</f>
        <v>15.48</v>
      </c>
      <c r="EE121" s="45">
        <f>ROUND('Base(2023)'!DY121+'Base(2023)'!DY121*FatoresSGPB!$A$31,2)</f>
        <v>22.95</v>
      </c>
      <c r="EF121" s="45">
        <f>ROUND('Base(2023)'!DZ121+'Base(2023)'!DZ121*FatoresSGPB!$A$31,2)</f>
        <v>23.19</v>
      </c>
      <c r="EG121" s="45">
        <f>ROUND('Base(2023)'!EA121+'Base(2023)'!EA121*FatoresSGPB!$A$31,2)</f>
        <v>23.44</v>
      </c>
      <c r="EH121" s="45">
        <f>ROUND('Base(2023)'!EB121+'Base(2023)'!EB121*FatoresSGPB!$A$31,2)</f>
        <v>23.68</v>
      </c>
      <c r="EI121" s="45">
        <f>ROUND('Base(2023)'!EC121+'Base(2023)'!EC121*FatoresSGPB!$A$31,2)</f>
        <v>39.89</v>
      </c>
      <c r="EJ121" s="45">
        <f>ROUND('Base(2023)'!ED121+'Base(2023)'!ED121*FatoresSGPB!$A$31,2)</f>
        <v>53.1</v>
      </c>
      <c r="EK121" s="45">
        <f>ROUND('Base(2023)'!EE121+'Base(2023)'!EE121*FatoresSGPB!$A$31,2)</f>
        <v>74.709999999999994</v>
      </c>
      <c r="EL121" s="45">
        <f>ROUND('Base(2023)'!EF121+'Base(2023)'!EF121*FatoresSGPB!$A$31,2)</f>
        <v>90.6</v>
      </c>
      <c r="EM121" s="45">
        <f>ROUND('Base(2023)'!EG121+'Base(2023)'!EG121*FatoresSGPB!$A$31,2)</f>
        <v>67.84</v>
      </c>
      <c r="EN121" s="45">
        <f>ROUND('Base(2023)'!EH121+'Base(2023)'!EH121*FatoresSGPB!$A$31,2)</f>
        <v>81.739999999999995</v>
      </c>
      <c r="EO121" s="45">
        <f>ROUND('Base(2023)'!EI121+'Base(2023)'!EI121*FatoresSGPB!$A$31,2)</f>
        <v>103.7</v>
      </c>
      <c r="EP121" s="45">
        <f>ROUND('Base(2023)'!EJ121+'Base(2023)'!EJ121*FatoresSGPB!$A$31,2)</f>
        <v>120.8</v>
      </c>
      <c r="ER121" s="43" t="str">
        <f t="shared" si="57"/>
        <v>INFINITE 2501 a 1.000</v>
      </c>
      <c r="ES121" s="44" t="s">
        <v>90</v>
      </c>
      <c r="ET121" s="44" t="s">
        <v>50</v>
      </c>
      <c r="EU121" s="45">
        <f>ROUND('Base(2023)'!EO121+'Base(2023)'!EO121*FatoresSGPB!$A$31,2)</f>
        <v>13.32</v>
      </c>
      <c r="EV121" s="45">
        <f>ROUND('Base(2023)'!EP121+'Base(2023)'!EP121*FatoresSGPB!$A$31,2)</f>
        <v>13.88</v>
      </c>
      <c r="EW121" s="45">
        <f>ROUND('Base(2023)'!EQ121+'Base(2023)'!EQ121*FatoresSGPB!$A$31,2)</f>
        <v>14.02</v>
      </c>
      <c r="EX121" s="45">
        <f>ROUND('Base(2023)'!ER121+'Base(2023)'!ER121*FatoresSGPB!$A$31,2)</f>
        <v>14.18</v>
      </c>
      <c r="EY121" s="45">
        <f>ROUND('Base(2023)'!ES121+'Base(2023)'!ES121*FatoresSGPB!$A$31,2)</f>
        <v>15.85</v>
      </c>
      <c r="EZ121" s="45">
        <f>ROUND('Base(2023)'!ET121+'Base(2023)'!ET121*FatoresSGPB!$A$31,2)</f>
        <v>17.75</v>
      </c>
      <c r="FA121" s="45">
        <f>ROUND('Base(2023)'!EU121+'Base(2023)'!EU121*FatoresSGPB!$A$31,2)</f>
        <v>19.82</v>
      </c>
      <c r="FB121" s="45">
        <f>ROUND('Base(2023)'!EV121+'Base(2023)'!EV121*FatoresSGPB!$A$31,2)</f>
        <v>23.79</v>
      </c>
      <c r="FC121" s="45">
        <f>ROUND('Base(2023)'!EW121+'Base(2023)'!EW121*FatoresSGPB!$A$31,2)</f>
        <v>18.77</v>
      </c>
      <c r="FD121" s="45">
        <f>ROUND('Base(2023)'!EX121+'Base(2023)'!EX121*FatoresSGPB!$A$31,2)</f>
        <v>22.61</v>
      </c>
      <c r="FE121" s="45">
        <f>ROUND('Base(2023)'!EY121+'Base(2023)'!EY121*FatoresSGPB!$A$31,2)</f>
        <v>37.299999999999997</v>
      </c>
      <c r="FF121" s="45">
        <f>ROUND('Base(2023)'!EZ121+'Base(2023)'!EZ121*FatoresSGPB!$A$31,2)</f>
        <v>50.97</v>
      </c>
    </row>
    <row r="122" spans="109:162" x14ac:dyDescent="0.25">
      <c r="DE122" s="43" t="str">
        <f t="shared" si="54"/>
        <v>INFINITE 2501 a 1.000</v>
      </c>
      <c r="DF122" s="44" t="s">
        <v>90</v>
      </c>
      <c r="DG122" s="46" t="s">
        <v>50</v>
      </c>
      <c r="DI122" s="45">
        <f>ROUND('Base(2023)'!DC122+'Base(2023)'!DC122*FatoresSGPB!$A$31,2)</f>
        <v>13.82</v>
      </c>
      <c r="DJ122" s="45">
        <f>ROUND('Base(2023)'!DD122+'Base(2023)'!DD122*FatoresSGPB!$A$31,2)</f>
        <v>14.1</v>
      </c>
      <c r="DK122" s="45">
        <f>ROUND('Base(2023)'!DE122+'Base(2023)'!DE122*FatoresSGPB!$A$31,2)</f>
        <v>14.41</v>
      </c>
      <c r="DM122" s="43" t="str">
        <f t="shared" si="55"/>
        <v>DIAMANTE 4Coleta Agendada7789-50 a 10</v>
      </c>
      <c r="DN122" s="43" t="s">
        <v>81</v>
      </c>
      <c r="DO122" s="70" t="s">
        <v>43</v>
      </c>
      <c r="DP122" s="68" t="s">
        <v>44</v>
      </c>
      <c r="DQ122" s="59" t="s">
        <v>45</v>
      </c>
      <c r="DR122" s="22">
        <v>12.69</v>
      </c>
      <c r="DX122" s="43" t="str">
        <f t="shared" si="56"/>
        <v>INFINITE 15.001 a 6.000</v>
      </c>
      <c r="DY122" s="44" t="s">
        <v>85</v>
      </c>
      <c r="DZ122" s="44" t="s">
        <v>76</v>
      </c>
      <c r="EA122" s="45">
        <f>ROUND('Base(2023)'!DU122+'Base(2023)'!DU122*FatoresSGPB!$A$31,2)</f>
        <v>13.77</v>
      </c>
      <c r="EB122" s="45">
        <f>ROUND('Base(2023)'!DV122+'Base(2023)'!DV122*FatoresSGPB!$A$31,2)</f>
        <v>14.07</v>
      </c>
      <c r="EC122" s="45">
        <f>ROUND('Base(2023)'!DW122+'Base(2023)'!DW122*FatoresSGPB!$A$31,2)</f>
        <v>14.36</v>
      </c>
      <c r="ED122" s="45">
        <f>ROUND('Base(2023)'!DX122+'Base(2023)'!DX122*FatoresSGPB!$A$31,2)</f>
        <v>14.66</v>
      </c>
      <c r="EE122" s="45">
        <f>ROUND('Base(2023)'!DY122+'Base(2023)'!DY122*FatoresSGPB!$A$31,2)</f>
        <v>23.56</v>
      </c>
      <c r="EF122" s="45">
        <f>ROUND('Base(2023)'!DZ122+'Base(2023)'!DZ122*FatoresSGPB!$A$31,2)</f>
        <v>23.81</v>
      </c>
      <c r="EG122" s="45">
        <f>ROUND('Base(2023)'!EA122+'Base(2023)'!EA122*FatoresSGPB!$A$31,2)</f>
        <v>24.05</v>
      </c>
      <c r="EH122" s="45">
        <f>ROUND('Base(2023)'!EB122+'Base(2023)'!EB122*FatoresSGPB!$A$31,2)</f>
        <v>24.29</v>
      </c>
      <c r="EI122" s="45">
        <f>ROUND('Base(2023)'!EC122+'Base(2023)'!EC122*FatoresSGPB!$A$31,2)</f>
        <v>42.76</v>
      </c>
      <c r="EJ122" s="45">
        <f>ROUND('Base(2023)'!ED122+'Base(2023)'!ED122*FatoresSGPB!$A$31,2)</f>
        <v>58</v>
      </c>
      <c r="EK122" s="45">
        <f>ROUND('Base(2023)'!EE122+'Base(2023)'!EE122*FatoresSGPB!$A$31,2)</f>
        <v>81.64</v>
      </c>
      <c r="EL122" s="45">
        <f>ROUND('Base(2023)'!EF122+'Base(2023)'!EF122*FatoresSGPB!$A$31,2)</f>
        <v>98.76</v>
      </c>
      <c r="EM122" s="45">
        <f>ROUND('Base(2023)'!EG122+'Base(2023)'!EG122*FatoresSGPB!$A$31,2)</f>
        <v>70.41</v>
      </c>
      <c r="EN122" s="45">
        <f>ROUND('Base(2023)'!EH122+'Base(2023)'!EH122*FatoresSGPB!$A$31,2)</f>
        <v>86.48</v>
      </c>
      <c r="EO122" s="45">
        <f>ROUND('Base(2023)'!EI122+'Base(2023)'!EI122*FatoresSGPB!$A$31,2)</f>
        <v>110.52</v>
      </c>
      <c r="EP122" s="45">
        <f>ROUND('Base(2023)'!EJ122+'Base(2023)'!EJ122*FatoresSGPB!$A$31,2)</f>
        <v>128.86000000000001</v>
      </c>
      <c r="ER122" s="43" t="str">
        <f t="shared" si="57"/>
        <v>INFINITE 21.001 a 2.000</v>
      </c>
      <c r="ES122" s="44" t="s">
        <v>90</v>
      </c>
      <c r="ET122" s="44" t="s">
        <v>55</v>
      </c>
      <c r="EU122" s="45">
        <f>ROUND('Base(2023)'!EO122+'Base(2023)'!EO122*FatoresSGPB!$A$31,2)</f>
        <v>14.02</v>
      </c>
      <c r="EV122" s="45">
        <f>ROUND('Base(2023)'!EP122+'Base(2023)'!EP122*FatoresSGPB!$A$31,2)</f>
        <v>14.76</v>
      </c>
      <c r="EW122" s="45">
        <f>ROUND('Base(2023)'!EQ122+'Base(2023)'!EQ122*FatoresSGPB!$A$31,2)</f>
        <v>14.95</v>
      </c>
      <c r="EX122" s="45">
        <f>ROUND('Base(2023)'!ER122+'Base(2023)'!ER122*FatoresSGPB!$A$31,2)</f>
        <v>14.97</v>
      </c>
      <c r="EY122" s="45">
        <f>ROUND('Base(2023)'!ES122+'Base(2023)'!ES122*FatoresSGPB!$A$31,2)</f>
        <v>17.46</v>
      </c>
      <c r="EZ122" s="45">
        <f>ROUND('Base(2023)'!ET122+'Base(2023)'!ET122*FatoresSGPB!$A$31,2)</f>
        <v>19.559999999999999</v>
      </c>
      <c r="FA122" s="45">
        <f>ROUND('Base(2023)'!EU122+'Base(2023)'!EU122*FatoresSGPB!$A$31,2)</f>
        <v>22.18</v>
      </c>
      <c r="FB122" s="45">
        <f>ROUND('Base(2023)'!EV122+'Base(2023)'!EV122*FatoresSGPB!$A$31,2)</f>
        <v>26.28</v>
      </c>
      <c r="FC122" s="45">
        <f>ROUND('Base(2023)'!EW122+'Base(2023)'!EW122*FatoresSGPB!$A$31,2)</f>
        <v>22.33</v>
      </c>
      <c r="FD122" s="45">
        <f>ROUND('Base(2023)'!EX122+'Base(2023)'!EX122*FatoresSGPB!$A$31,2)</f>
        <v>26.37</v>
      </c>
      <c r="FE122" s="45">
        <f>ROUND('Base(2023)'!EY122+'Base(2023)'!EY122*FatoresSGPB!$A$31,2)</f>
        <v>41.2</v>
      </c>
      <c r="FF122" s="45">
        <f>ROUND('Base(2023)'!EZ122+'Base(2023)'!EZ122*FatoresSGPB!$A$31,2)</f>
        <v>55.27</v>
      </c>
    </row>
    <row r="123" spans="109:162" x14ac:dyDescent="0.25">
      <c r="DE123" s="43" t="str">
        <f t="shared" si="54"/>
        <v>INFINITE 21.001 a 2.000</v>
      </c>
      <c r="DF123" s="44" t="s">
        <v>90</v>
      </c>
      <c r="DG123" s="46" t="s">
        <v>55</v>
      </c>
      <c r="DI123" s="45">
        <f>ROUND('Base(2023)'!DC123+'Base(2023)'!DC123*FatoresSGPB!$A$31,2)</f>
        <v>16.100000000000001</v>
      </c>
      <c r="DJ123" s="45">
        <f>ROUND('Base(2023)'!DD123+'Base(2023)'!DD123*FatoresSGPB!$A$31,2)</f>
        <v>16.43</v>
      </c>
      <c r="DK123" s="45">
        <f>ROUND('Base(2023)'!DE123+'Base(2023)'!DE123*FatoresSGPB!$A$31,2)</f>
        <v>16.78</v>
      </c>
      <c r="DM123" s="43" t="str">
        <f t="shared" si="55"/>
        <v>DIAMANTE 4Coleta Agendada7789-5Mais de 10</v>
      </c>
      <c r="DN123" s="43" t="s">
        <v>81</v>
      </c>
      <c r="DO123" s="70" t="s">
        <v>43</v>
      </c>
      <c r="DP123" s="68" t="s">
        <v>44</v>
      </c>
      <c r="DQ123" s="61" t="s">
        <v>52</v>
      </c>
      <c r="DR123" s="22">
        <v>0</v>
      </c>
      <c r="DX123" s="43" t="str">
        <f t="shared" si="56"/>
        <v>INFINITE 16.001 a 7.000</v>
      </c>
      <c r="DY123" s="44" t="s">
        <v>85</v>
      </c>
      <c r="DZ123" s="44" t="s">
        <v>82</v>
      </c>
      <c r="EA123" s="45">
        <f>ROUND('Base(2023)'!DU123+'Base(2023)'!DU123*FatoresSGPB!$A$31,2)</f>
        <v>14.63</v>
      </c>
      <c r="EB123" s="45">
        <f>ROUND('Base(2023)'!DV123+'Base(2023)'!DV123*FatoresSGPB!$A$31,2)</f>
        <v>14.94</v>
      </c>
      <c r="EC123" s="45">
        <f>ROUND('Base(2023)'!DW123+'Base(2023)'!DW123*FatoresSGPB!$A$31,2)</f>
        <v>15.24</v>
      </c>
      <c r="ED123" s="45">
        <f>ROUND('Base(2023)'!DX123+'Base(2023)'!DX123*FatoresSGPB!$A$31,2)</f>
        <v>15.56</v>
      </c>
      <c r="EE123" s="45">
        <f>ROUND('Base(2023)'!DY123+'Base(2023)'!DY123*FatoresSGPB!$A$31,2)</f>
        <v>25.23</v>
      </c>
      <c r="EF123" s="45">
        <f>ROUND('Base(2023)'!DZ123+'Base(2023)'!DZ123*FatoresSGPB!$A$31,2)</f>
        <v>25.49</v>
      </c>
      <c r="EG123" s="45">
        <f>ROUND('Base(2023)'!EA123+'Base(2023)'!EA123*FatoresSGPB!$A$31,2)</f>
        <v>25.75</v>
      </c>
      <c r="EH123" s="45">
        <f>ROUND('Base(2023)'!EB123+'Base(2023)'!EB123*FatoresSGPB!$A$31,2)</f>
        <v>26</v>
      </c>
      <c r="EI123" s="45">
        <f>ROUND('Base(2023)'!EC123+'Base(2023)'!EC123*FatoresSGPB!$A$31,2)</f>
        <v>47.17</v>
      </c>
      <c r="EJ123" s="45">
        <f>ROUND('Base(2023)'!ED123+'Base(2023)'!ED123*FatoresSGPB!$A$31,2)</f>
        <v>64.010000000000005</v>
      </c>
      <c r="EK123" s="45">
        <f>ROUND('Base(2023)'!EE123+'Base(2023)'!EE123*FatoresSGPB!$A$31,2)</f>
        <v>90.09</v>
      </c>
      <c r="EL123" s="45">
        <f>ROUND('Base(2023)'!EF123+'Base(2023)'!EF123*FatoresSGPB!$A$31,2)</f>
        <v>108.98</v>
      </c>
      <c r="EM123" s="45">
        <f>ROUND('Base(2023)'!EG123+'Base(2023)'!EG123*FatoresSGPB!$A$31,2)</f>
        <v>74.84</v>
      </c>
      <c r="EN123" s="45">
        <f>ROUND('Base(2023)'!EH123+'Base(2023)'!EH123*FatoresSGPB!$A$31,2)</f>
        <v>92.49</v>
      </c>
      <c r="EO123" s="45">
        <f>ROUND('Base(2023)'!EI123+'Base(2023)'!EI123*FatoresSGPB!$A$31,2)</f>
        <v>118.98</v>
      </c>
      <c r="EP123" s="45">
        <f>ROUND('Base(2023)'!EJ123+'Base(2023)'!EJ123*FatoresSGPB!$A$31,2)</f>
        <v>139.07</v>
      </c>
      <c r="ER123" s="43" t="str">
        <f t="shared" si="57"/>
        <v>INFINITE 22.001 a 3.000</v>
      </c>
      <c r="ES123" s="44" t="s">
        <v>90</v>
      </c>
      <c r="ET123" s="44" t="s">
        <v>62</v>
      </c>
      <c r="EU123" s="45">
        <f>ROUND('Base(2023)'!EO123+'Base(2023)'!EO123*FatoresSGPB!$A$31,2)</f>
        <v>16.77</v>
      </c>
      <c r="EV123" s="45">
        <f>ROUND('Base(2023)'!EP123+'Base(2023)'!EP123*FatoresSGPB!$A$31,2)</f>
        <v>17.809999999999999</v>
      </c>
      <c r="EW123" s="45">
        <f>ROUND('Base(2023)'!EQ123+'Base(2023)'!EQ123*FatoresSGPB!$A$31,2)</f>
        <v>18.07</v>
      </c>
      <c r="EX123" s="45">
        <f>ROUND('Base(2023)'!ER123+'Base(2023)'!ER123*FatoresSGPB!$A$31,2)</f>
        <v>17.93</v>
      </c>
      <c r="EY123" s="45">
        <f>ROUND('Base(2023)'!ES123+'Base(2023)'!ES123*FatoresSGPB!$A$31,2)</f>
        <v>20.9</v>
      </c>
      <c r="EZ123" s="45">
        <f>ROUND('Base(2023)'!ET123+'Base(2023)'!ET123*FatoresSGPB!$A$31,2)</f>
        <v>23.46</v>
      </c>
      <c r="FA123" s="45">
        <f>ROUND('Base(2023)'!EU123+'Base(2023)'!EU123*FatoresSGPB!$A$31,2)</f>
        <v>27</v>
      </c>
      <c r="FB123" s="45">
        <f>ROUND('Base(2023)'!EV123+'Base(2023)'!EV123*FatoresSGPB!$A$31,2)</f>
        <v>31.6</v>
      </c>
      <c r="FC123" s="45">
        <f>ROUND('Base(2023)'!EW123+'Base(2023)'!EW123*FatoresSGPB!$A$31,2)</f>
        <v>25.79</v>
      </c>
      <c r="FD123" s="45">
        <f>ROUND('Base(2023)'!EX123+'Base(2023)'!EX123*FatoresSGPB!$A$31,2)</f>
        <v>30.27</v>
      </c>
      <c r="FE123" s="45">
        <f>ROUND('Base(2023)'!EY123+'Base(2023)'!EY123*FatoresSGPB!$A$31,2)</f>
        <v>45.46</v>
      </c>
      <c r="FF123" s="45">
        <f>ROUND('Base(2023)'!EZ123+'Base(2023)'!EZ123*FatoresSGPB!$A$31,2)</f>
        <v>60.38</v>
      </c>
    </row>
    <row r="124" spans="109:162" x14ac:dyDescent="0.25">
      <c r="DE124" s="43" t="str">
        <f t="shared" si="54"/>
        <v>INFINITE 22.001 a 3.000</v>
      </c>
      <c r="DF124" s="44" t="s">
        <v>90</v>
      </c>
      <c r="DG124" s="46" t="s">
        <v>62</v>
      </c>
      <c r="DI124" s="45">
        <f>ROUND('Base(2023)'!DC124+'Base(2023)'!DC124*FatoresSGPB!$A$31,2)</f>
        <v>17.89</v>
      </c>
      <c r="DJ124" s="45">
        <f>ROUND('Base(2023)'!DD124+'Base(2023)'!DD124*FatoresSGPB!$A$31,2)</f>
        <v>18.260000000000002</v>
      </c>
      <c r="DK124" s="45">
        <f>ROUND('Base(2023)'!DE124+'Base(2023)'!DE124*FatoresSGPB!$A$31,2)</f>
        <v>18.64</v>
      </c>
      <c r="DM124" s="43" t="str">
        <f t="shared" si="55"/>
        <v>DIAMANTE 4Coleta Agendada7788-70 a 10</v>
      </c>
      <c r="DN124" s="43" t="s">
        <v>81</v>
      </c>
      <c r="DO124" s="70" t="s">
        <v>43</v>
      </c>
      <c r="DP124" s="25" t="s">
        <v>57</v>
      </c>
      <c r="DQ124" s="59" t="s">
        <v>45</v>
      </c>
      <c r="DR124" s="22">
        <v>12.69</v>
      </c>
      <c r="DX124" s="43" t="str">
        <f t="shared" si="56"/>
        <v>INFINITE 17.001 a 8.000</v>
      </c>
      <c r="DY124" s="44" t="s">
        <v>85</v>
      </c>
      <c r="DZ124" s="44" t="s">
        <v>86</v>
      </c>
      <c r="EA124" s="45">
        <f>ROUND('Base(2023)'!DU124+'Base(2023)'!DU124*FatoresSGPB!$A$31,2)</f>
        <v>15.53</v>
      </c>
      <c r="EB124" s="45">
        <f>ROUND('Base(2023)'!DV124+'Base(2023)'!DV124*FatoresSGPB!$A$31,2)</f>
        <v>15.85</v>
      </c>
      <c r="EC124" s="45">
        <f>ROUND('Base(2023)'!DW124+'Base(2023)'!DW124*FatoresSGPB!$A$31,2)</f>
        <v>16.18</v>
      </c>
      <c r="ED124" s="45">
        <f>ROUND('Base(2023)'!DX124+'Base(2023)'!DX124*FatoresSGPB!$A$31,2)</f>
        <v>16.510000000000002</v>
      </c>
      <c r="EE124" s="45">
        <f>ROUND('Base(2023)'!DY124+'Base(2023)'!DY124*FatoresSGPB!$A$31,2)</f>
        <v>27.03</v>
      </c>
      <c r="EF124" s="45">
        <f>ROUND('Base(2023)'!DZ124+'Base(2023)'!DZ124*FatoresSGPB!$A$31,2)</f>
        <v>27.32</v>
      </c>
      <c r="EG124" s="45">
        <f>ROUND('Base(2023)'!EA124+'Base(2023)'!EA124*FatoresSGPB!$A$31,2)</f>
        <v>27.59</v>
      </c>
      <c r="EH124" s="45">
        <f>ROUND('Base(2023)'!EB124+'Base(2023)'!EB124*FatoresSGPB!$A$31,2)</f>
        <v>27.87</v>
      </c>
      <c r="EI124" s="45">
        <f>ROUND('Base(2023)'!EC124+'Base(2023)'!EC124*FatoresSGPB!$A$31,2)</f>
        <v>51.7</v>
      </c>
      <c r="EJ124" s="45">
        <f>ROUND('Base(2023)'!ED124+'Base(2023)'!ED124*FatoresSGPB!$A$31,2)</f>
        <v>70.150000000000006</v>
      </c>
      <c r="EK124" s="45">
        <f>ROUND('Base(2023)'!EE124+'Base(2023)'!EE124*FatoresSGPB!$A$31,2)</f>
        <v>98.72</v>
      </c>
      <c r="EL124" s="45">
        <f>ROUND('Base(2023)'!EF124+'Base(2023)'!EF124*FatoresSGPB!$A$31,2)</f>
        <v>119.42</v>
      </c>
      <c r="EM124" s="45">
        <f>ROUND('Base(2023)'!EG124+'Base(2023)'!EG124*FatoresSGPB!$A$31,2)</f>
        <v>83.34</v>
      </c>
      <c r="EN124" s="45">
        <f>ROUND('Base(2023)'!EH124+'Base(2023)'!EH124*FatoresSGPB!$A$31,2)</f>
        <v>102.56</v>
      </c>
      <c r="EO124" s="45">
        <f>ROUND('Base(2023)'!EI124+'Base(2023)'!EI124*FatoresSGPB!$A$31,2)</f>
        <v>131.55000000000001</v>
      </c>
      <c r="EP124" s="45">
        <f>ROUND('Base(2023)'!EJ124+'Base(2023)'!EJ124*FatoresSGPB!$A$31,2)</f>
        <v>153.47</v>
      </c>
      <c r="ER124" s="43" t="str">
        <f t="shared" si="57"/>
        <v>INFINITE 23.001 a 4.000</v>
      </c>
      <c r="ES124" s="44" t="s">
        <v>90</v>
      </c>
      <c r="ET124" s="44" t="s">
        <v>68</v>
      </c>
      <c r="EU124" s="45">
        <f>ROUND('Base(2023)'!EO124+'Base(2023)'!EO124*FatoresSGPB!$A$31,2)</f>
        <v>17.91</v>
      </c>
      <c r="EV124" s="45">
        <f>ROUND('Base(2023)'!EP124+'Base(2023)'!EP124*FatoresSGPB!$A$31,2)</f>
        <v>19.43</v>
      </c>
      <c r="EW124" s="45">
        <f>ROUND('Base(2023)'!EQ124+'Base(2023)'!EQ124*FatoresSGPB!$A$31,2)</f>
        <v>19.79</v>
      </c>
      <c r="EX124" s="45">
        <f>ROUND('Base(2023)'!ER124+'Base(2023)'!ER124*FatoresSGPB!$A$31,2)</f>
        <v>19.239999999999998</v>
      </c>
      <c r="EY124" s="45">
        <f>ROUND('Base(2023)'!ES124+'Base(2023)'!ES124*FatoresSGPB!$A$31,2)</f>
        <v>22.44</v>
      </c>
      <c r="EZ124" s="45">
        <f>ROUND('Base(2023)'!ET124+'Base(2023)'!ET124*FatoresSGPB!$A$31,2)</f>
        <v>25.22</v>
      </c>
      <c r="FA124" s="45">
        <f>ROUND('Base(2023)'!EU124+'Base(2023)'!EU124*FatoresSGPB!$A$31,2)</f>
        <v>30.05</v>
      </c>
      <c r="FB124" s="45">
        <f>ROUND('Base(2023)'!EV124+'Base(2023)'!EV124*FatoresSGPB!$A$31,2)</f>
        <v>34.200000000000003</v>
      </c>
      <c r="FC124" s="45">
        <f>ROUND('Base(2023)'!EW124+'Base(2023)'!EW124*FatoresSGPB!$A$31,2)</f>
        <v>33.22</v>
      </c>
      <c r="FD124" s="45">
        <f>ROUND('Base(2023)'!EX124+'Base(2023)'!EX124*FatoresSGPB!$A$31,2)</f>
        <v>37.950000000000003</v>
      </c>
      <c r="FE124" s="45">
        <f>ROUND('Base(2023)'!EY124+'Base(2023)'!EY124*FatoresSGPB!$A$31,2)</f>
        <v>53.03</v>
      </c>
      <c r="FF124" s="45">
        <f>ROUND('Base(2023)'!EZ124+'Base(2023)'!EZ124*FatoresSGPB!$A$31,2)</f>
        <v>68.319999999999993</v>
      </c>
    </row>
    <row r="125" spans="109:162" x14ac:dyDescent="0.25">
      <c r="DE125" s="43" t="str">
        <f t="shared" si="54"/>
        <v>INFINITE 23.001 a 4.000</v>
      </c>
      <c r="DF125" s="44" t="s">
        <v>90</v>
      </c>
      <c r="DG125" s="46" t="s">
        <v>68</v>
      </c>
      <c r="DI125" s="45">
        <f>ROUND('Base(2023)'!DC125+'Base(2023)'!DC125*FatoresSGPB!$A$31,2)</f>
        <v>19.68</v>
      </c>
      <c r="DJ125" s="45">
        <f>ROUND('Base(2023)'!DD125+'Base(2023)'!DD125*FatoresSGPB!$A$31,2)</f>
        <v>20.09</v>
      </c>
      <c r="DK125" s="45">
        <f>ROUND('Base(2023)'!DE125+'Base(2023)'!DE125*FatoresSGPB!$A$31,2)</f>
        <v>20.51</v>
      </c>
      <c r="DM125" s="43" t="str">
        <f t="shared" si="55"/>
        <v>DIAMANTE 4Coleta Programada4209-90 a 10</v>
      </c>
      <c r="DN125" s="43" t="s">
        <v>81</v>
      </c>
      <c r="DO125" s="71" t="s">
        <v>64</v>
      </c>
      <c r="DP125" s="68" t="s">
        <v>65</v>
      </c>
      <c r="DQ125" s="61" t="s">
        <v>45</v>
      </c>
      <c r="DR125" s="25">
        <v>10.58</v>
      </c>
      <c r="DX125" s="43" t="str">
        <f t="shared" si="56"/>
        <v>INFINITE 18.001 a 9.000</v>
      </c>
      <c r="DY125" s="44" t="s">
        <v>85</v>
      </c>
      <c r="DZ125" s="44" t="s">
        <v>91</v>
      </c>
      <c r="EA125" s="45">
        <f>ROUND('Base(2023)'!DU125+'Base(2023)'!DU125*FatoresSGPB!$A$31,2)</f>
        <v>15.94</v>
      </c>
      <c r="EB125" s="45">
        <f>ROUND('Base(2023)'!DV125+'Base(2023)'!DV125*FatoresSGPB!$A$31,2)</f>
        <v>16.29</v>
      </c>
      <c r="EC125" s="45">
        <f>ROUND('Base(2023)'!DW125+'Base(2023)'!DW125*FatoresSGPB!$A$31,2)</f>
        <v>16.63</v>
      </c>
      <c r="ED125" s="45">
        <f>ROUND('Base(2023)'!DX125+'Base(2023)'!DX125*FatoresSGPB!$A$31,2)</f>
        <v>16.96</v>
      </c>
      <c r="EE125" s="45">
        <f>ROUND('Base(2023)'!DY125+'Base(2023)'!DY125*FatoresSGPB!$A$31,2)</f>
        <v>28.75</v>
      </c>
      <c r="EF125" s="45">
        <f>ROUND('Base(2023)'!DZ125+'Base(2023)'!DZ125*FatoresSGPB!$A$31,2)</f>
        <v>29.02</v>
      </c>
      <c r="EG125" s="45">
        <f>ROUND('Base(2023)'!EA125+'Base(2023)'!EA125*FatoresSGPB!$A$31,2)</f>
        <v>29.33</v>
      </c>
      <c r="EH125" s="45">
        <f>ROUND('Base(2023)'!EB125+'Base(2023)'!EB125*FatoresSGPB!$A$31,2)</f>
        <v>29.63</v>
      </c>
      <c r="EI125" s="45">
        <f>ROUND('Base(2023)'!EC125+'Base(2023)'!EC125*FatoresSGPB!$A$31,2)</f>
        <v>56.16</v>
      </c>
      <c r="EJ125" s="45">
        <f>ROUND('Base(2023)'!ED125+'Base(2023)'!ED125*FatoresSGPB!$A$31,2)</f>
        <v>76.22</v>
      </c>
      <c r="EK125" s="45">
        <f>ROUND('Base(2023)'!EE125+'Base(2023)'!EE125*FatoresSGPB!$A$31,2)</f>
        <v>107.29</v>
      </c>
      <c r="EL125" s="45">
        <f>ROUND('Base(2023)'!EF125+'Base(2023)'!EF125*FatoresSGPB!$A$31,2)</f>
        <v>129.78</v>
      </c>
      <c r="EM125" s="45">
        <f>ROUND('Base(2023)'!EG125+'Base(2023)'!EG125*FatoresSGPB!$A$31,2)</f>
        <v>87.77</v>
      </c>
      <c r="EN125" s="45">
        <f>ROUND('Base(2023)'!EH125+'Base(2023)'!EH125*FatoresSGPB!$A$31,2)</f>
        <v>108.67</v>
      </c>
      <c r="EO125" s="45">
        <f>ROUND('Base(2023)'!EI125+'Base(2023)'!EI125*FatoresSGPB!$A$31,2)</f>
        <v>140.15</v>
      </c>
      <c r="EP125" s="45">
        <f>ROUND('Base(2023)'!EJ125+'Base(2023)'!EJ125*FatoresSGPB!$A$31,2)</f>
        <v>163.84</v>
      </c>
      <c r="ER125" s="43" t="str">
        <f t="shared" si="57"/>
        <v>INFINITE 24.001 a 5.000</v>
      </c>
      <c r="ES125" s="44" t="s">
        <v>90</v>
      </c>
      <c r="ET125" s="44" t="s">
        <v>70</v>
      </c>
      <c r="EU125" s="45">
        <f>ROUND('Base(2023)'!EO125+'Base(2023)'!EO125*FatoresSGPB!$A$31,2)</f>
        <v>19.14</v>
      </c>
      <c r="EV125" s="45">
        <f>ROUND('Base(2023)'!EP125+'Base(2023)'!EP125*FatoresSGPB!$A$31,2)</f>
        <v>20.41</v>
      </c>
      <c r="EW125" s="45">
        <f>ROUND('Base(2023)'!EQ125+'Base(2023)'!EQ125*FatoresSGPB!$A$31,2)</f>
        <v>20.74</v>
      </c>
      <c r="EX125" s="45">
        <f>ROUND('Base(2023)'!ER125+'Base(2023)'!ER125*FatoresSGPB!$A$31,2)</f>
        <v>20.46</v>
      </c>
      <c r="EY125" s="45">
        <f>ROUND('Base(2023)'!ES125+'Base(2023)'!ES125*FatoresSGPB!$A$31,2)</f>
        <v>23.9</v>
      </c>
      <c r="EZ125" s="45">
        <f>ROUND('Base(2023)'!ET125+'Base(2023)'!ET125*FatoresSGPB!$A$31,2)</f>
        <v>26.81</v>
      </c>
      <c r="FA125" s="45">
        <f>ROUND('Base(2023)'!EU125+'Base(2023)'!EU125*FatoresSGPB!$A$31,2)</f>
        <v>31.1</v>
      </c>
      <c r="FB125" s="45">
        <f>ROUND('Base(2023)'!EV125+'Base(2023)'!EV125*FatoresSGPB!$A$31,2)</f>
        <v>36.17</v>
      </c>
      <c r="FC125" s="45">
        <f>ROUND('Base(2023)'!EW125+'Base(2023)'!EW125*FatoresSGPB!$A$31,2)</f>
        <v>34.64</v>
      </c>
      <c r="FD125" s="45">
        <f>ROUND('Base(2023)'!EX125+'Base(2023)'!EX125*FatoresSGPB!$A$31,2)</f>
        <v>39.5</v>
      </c>
      <c r="FE125" s="45">
        <f>ROUND('Base(2023)'!EY125+'Base(2023)'!EY125*FatoresSGPB!$A$31,2)</f>
        <v>54.99</v>
      </c>
      <c r="FF125" s="45">
        <f>ROUND('Base(2023)'!EZ125+'Base(2023)'!EZ125*FatoresSGPB!$A$31,2)</f>
        <v>70.64</v>
      </c>
    </row>
    <row r="126" spans="109:162" x14ac:dyDescent="0.25">
      <c r="DE126" s="43" t="str">
        <f t="shared" si="54"/>
        <v>INFINITE 24.001 a 5.000</v>
      </c>
      <c r="DF126" s="44" t="s">
        <v>90</v>
      </c>
      <c r="DG126" s="46" t="s">
        <v>70</v>
      </c>
      <c r="DI126" s="45">
        <f>ROUND('Base(2023)'!DC126+'Base(2023)'!DC126*FatoresSGPB!$A$31,2)</f>
        <v>21.67</v>
      </c>
      <c r="DJ126" s="45">
        <f>ROUND('Base(2023)'!DD126+'Base(2023)'!DD126*FatoresSGPB!$A$31,2)</f>
        <v>22.12</v>
      </c>
      <c r="DK126" s="45">
        <f>ROUND('Base(2023)'!DE126+'Base(2023)'!DE126*FatoresSGPB!$A$31,2)</f>
        <v>22.58</v>
      </c>
      <c r="DM126" s="43" t="str">
        <f t="shared" si="55"/>
        <v>DIAMANTE 4Coleta Programada4209-9Mais de 10</v>
      </c>
      <c r="DN126" s="43" t="s">
        <v>81</v>
      </c>
      <c r="DO126" s="71" t="s">
        <v>64</v>
      </c>
      <c r="DP126" s="68" t="s">
        <v>65</v>
      </c>
      <c r="DQ126" s="59" t="s">
        <v>52</v>
      </c>
      <c r="DR126" s="22">
        <v>0</v>
      </c>
      <c r="DX126" s="43" t="str">
        <f t="shared" si="56"/>
        <v>INFINITE 19.001 a 10.000</v>
      </c>
      <c r="DY126" s="44" t="s">
        <v>85</v>
      </c>
      <c r="DZ126" s="44" t="s">
        <v>95</v>
      </c>
      <c r="EA126" s="45">
        <f>ROUND('Base(2023)'!DU126+'Base(2023)'!DU126*FatoresSGPB!$A$31,2)</f>
        <v>16.239999999999998</v>
      </c>
      <c r="EB126" s="45">
        <f>ROUND('Base(2023)'!DV126+'Base(2023)'!DV126*FatoresSGPB!$A$31,2)</f>
        <v>16.59</v>
      </c>
      <c r="EC126" s="45">
        <f>ROUND('Base(2023)'!DW126+'Base(2023)'!DW126*FatoresSGPB!$A$31,2)</f>
        <v>16.93</v>
      </c>
      <c r="ED126" s="45">
        <f>ROUND('Base(2023)'!DX126+'Base(2023)'!DX126*FatoresSGPB!$A$31,2)</f>
        <v>17.27</v>
      </c>
      <c r="EE126" s="45">
        <f>ROUND('Base(2023)'!DY126+'Base(2023)'!DY126*FatoresSGPB!$A$31,2)</f>
        <v>30.62</v>
      </c>
      <c r="EF126" s="45">
        <f>ROUND('Base(2023)'!DZ126+'Base(2023)'!DZ126*FatoresSGPB!$A$31,2)</f>
        <v>30.94</v>
      </c>
      <c r="EG126" s="45">
        <f>ROUND('Base(2023)'!EA126+'Base(2023)'!EA126*FatoresSGPB!$A$31,2)</f>
        <v>31.25</v>
      </c>
      <c r="EH126" s="45">
        <f>ROUND('Base(2023)'!EB126+'Base(2023)'!EB126*FatoresSGPB!$A$31,2)</f>
        <v>31.56</v>
      </c>
      <c r="EI126" s="45">
        <f>ROUND('Base(2023)'!EC126+'Base(2023)'!EC126*FatoresSGPB!$A$31,2)</f>
        <v>60.64</v>
      </c>
      <c r="EJ126" s="45">
        <f>ROUND('Base(2023)'!ED126+'Base(2023)'!ED126*FatoresSGPB!$A$31,2)</f>
        <v>82.35</v>
      </c>
      <c r="EK126" s="45">
        <f>ROUND('Base(2023)'!EE126+'Base(2023)'!EE126*FatoresSGPB!$A$31,2)</f>
        <v>115.89</v>
      </c>
      <c r="EL126" s="45">
        <f>ROUND('Base(2023)'!EF126+'Base(2023)'!EF126*FatoresSGPB!$A$31,2)</f>
        <v>140.19999999999999</v>
      </c>
      <c r="EM126" s="45">
        <f>ROUND('Base(2023)'!EG126+'Base(2023)'!EG126*FatoresSGPB!$A$31,2)</f>
        <v>92.25</v>
      </c>
      <c r="EN126" s="45">
        <f>ROUND('Base(2023)'!EH126+'Base(2023)'!EH126*FatoresSGPB!$A$31,2)</f>
        <v>114.76</v>
      </c>
      <c r="EO126" s="45">
        <f>ROUND('Base(2023)'!EI126+'Base(2023)'!EI126*FatoresSGPB!$A$31,2)</f>
        <v>148.74</v>
      </c>
      <c r="EP126" s="45">
        <f>ROUND('Base(2023)'!EJ126+'Base(2023)'!EJ126*FatoresSGPB!$A$31,2)</f>
        <v>174.23</v>
      </c>
      <c r="ER126" s="43" t="str">
        <f t="shared" si="57"/>
        <v>INFINITE 25.001 a 6.000</v>
      </c>
      <c r="ES126" s="44" t="s">
        <v>90</v>
      </c>
      <c r="ET126" s="44" t="s">
        <v>76</v>
      </c>
      <c r="EU126" s="45">
        <f>ROUND('Base(2023)'!EO126+'Base(2023)'!EO126*FatoresSGPB!$A$31,2)</f>
        <v>20.190000000000001</v>
      </c>
      <c r="EV126" s="45">
        <f>ROUND('Base(2023)'!EP126+'Base(2023)'!EP126*FatoresSGPB!$A$31,2)</f>
        <v>20.79</v>
      </c>
      <c r="EW126" s="45">
        <f>ROUND('Base(2023)'!EQ126+'Base(2023)'!EQ126*FatoresSGPB!$A$31,2)</f>
        <v>20.95</v>
      </c>
      <c r="EX126" s="45">
        <f>ROUND('Base(2023)'!ER126+'Base(2023)'!ER126*FatoresSGPB!$A$31,2)</f>
        <v>21.41</v>
      </c>
      <c r="EY126" s="45">
        <f>ROUND('Base(2023)'!ES126+'Base(2023)'!ES126*FatoresSGPB!$A$31,2)</f>
        <v>26.26</v>
      </c>
      <c r="EZ126" s="45">
        <f>ROUND('Base(2023)'!ET126+'Base(2023)'!ET126*FatoresSGPB!$A$31,2)</f>
        <v>30.17</v>
      </c>
      <c r="FA126" s="45">
        <f>ROUND('Base(2023)'!EU126+'Base(2023)'!EU126*FatoresSGPB!$A$31,2)</f>
        <v>33.74</v>
      </c>
      <c r="FB126" s="45">
        <f>ROUND('Base(2023)'!EV126+'Base(2023)'!EV126*FatoresSGPB!$A$31,2)</f>
        <v>42.48</v>
      </c>
      <c r="FC126" s="45">
        <f>ROUND('Base(2023)'!EW126+'Base(2023)'!EW126*FatoresSGPB!$A$31,2)</f>
        <v>39.82</v>
      </c>
      <c r="FD126" s="45">
        <f>ROUND('Base(2023)'!EX126+'Base(2023)'!EX126*FatoresSGPB!$A$31,2)</f>
        <v>45.68</v>
      </c>
      <c r="FE126" s="45">
        <f>ROUND('Base(2023)'!EY126+'Base(2023)'!EY126*FatoresSGPB!$A$31,2)</f>
        <v>62.73</v>
      </c>
      <c r="FF126" s="45">
        <f>ROUND('Base(2023)'!EZ126+'Base(2023)'!EZ126*FatoresSGPB!$A$31,2)</f>
        <v>80.67</v>
      </c>
    </row>
    <row r="127" spans="109:162" x14ac:dyDescent="0.25">
      <c r="DE127" s="43" t="str">
        <f t="shared" si="54"/>
        <v>INFINITE 25.001 a 6.000</v>
      </c>
      <c r="DF127" s="44" t="s">
        <v>90</v>
      </c>
      <c r="DG127" s="46" t="s">
        <v>76</v>
      </c>
      <c r="DI127" s="45">
        <f>ROUND('Base(2023)'!DC127+'Base(2023)'!DC127*FatoresSGPB!$A$31,2)</f>
        <v>25.25</v>
      </c>
      <c r="DJ127" s="45">
        <f>ROUND('Base(2023)'!DD127+'Base(2023)'!DD127*FatoresSGPB!$A$31,2)</f>
        <v>25.76</v>
      </c>
      <c r="DK127" s="45">
        <f>ROUND('Base(2023)'!DE127+'Base(2023)'!DE127*FatoresSGPB!$A$31,2)</f>
        <v>26.31</v>
      </c>
      <c r="DM127" s="43" t="str">
        <f t="shared" si="55"/>
        <v>DIAMANTE 4Coleta no mesmo dia4210-211 a 20</v>
      </c>
      <c r="DN127" s="43" t="s">
        <v>81</v>
      </c>
      <c r="DO127" s="70" t="s">
        <v>71</v>
      </c>
      <c r="DP127" s="69" t="s">
        <v>72</v>
      </c>
      <c r="DQ127" s="61" t="s">
        <v>73</v>
      </c>
      <c r="DR127" s="25" t="s">
        <v>74</v>
      </c>
      <c r="DX127" s="43" t="str">
        <f t="shared" si="56"/>
        <v>INFINITE 1Kg Adicional</v>
      </c>
      <c r="DY127" s="44" t="s">
        <v>85</v>
      </c>
      <c r="DZ127" s="44" t="s">
        <v>63</v>
      </c>
      <c r="EA127" s="45">
        <f>ROUND('Base(2023)'!DU127+'Base(2023)'!DU127*FatoresSGPB!$A$31,2)</f>
        <v>2.1</v>
      </c>
      <c r="EB127" s="45">
        <f>ROUND('Base(2023)'!DV127+'Base(2023)'!DV127*FatoresSGPB!$A$31,2)</f>
        <v>2.13</v>
      </c>
      <c r="EC127" s="45">
        <f>ROUND('Base(2023)'!DW127+'Base(2023)'!DW127*FatoresSGPB!$A$31,2)</f>
        <v>2.1800000000000002</v>
      </c>
      <c r="ED127" s="45">
        <f>ROUND('Base(2023)'!DX127+'Base(2023)'!DX127*FatoresSGPB!$A$31,2)</f>
        <v>2.2200000000000002</v>
      </c>
      <c r="EE127" s="45">
        <f>ROUND('Base(2023)'!DY127+'Base(2023)'!DY127*FatoresSGPB!$A$31,2)</f>
        <v>3.86</v>
      </c>
      <c r="EF127" s="45">
        <f>ROUND('Base(2023)'!DZ127+'Base(2023)'!DZ127*FatoresSGPB!$A$31,2)</f>
        <v>3.89</v>
      </c>
      <c r="EG127" s="45">
        <f>ROUND('Base(2023)'!EA127+'Base(2023)'!EA127*FatoresSGPB!$A$31,2)</f>
        <v>3.93</v>
      </c>
      <c r="EH127" s="45">
        <f>ROUND('Base(2023)'!EB127+'Base(2023)'!EB127*FatoresSGPB!$A$31,2)</f>
        <v>3.98</v>
      </c>
      <c r="EI127" s="45">
        <f>ROUND('Base(2023)'!EC127+'Base(2023)'!EC127*FatoresSGPB!$A$31,2)</f>
        <v>7.57</v>
      </c>
      <c r="EJ127" s="45">
        <f>ROUND('Base(2023)'!ED127+'Base(2023)'!ED127*FatoresSGPB!$A$31,2)</f>
        <v>10.220000000000001</v>
      </c>
      <c r="EK127" s="45">
        <f>ROUND('Base(2023)'!EE127+'Base(2023)'!EE127*FatoresSGPB!$A$31,2)</f>
        <v>14.39</v>
      </c>
      <c r="EL127" s="45">
        <f>ROUND('Base(2023)'!EF127+'Base(2023)'!EF127*FatoresSGPB!$A$31,2)</f>
        <v>17.43</v>
      </c>
      <c r="EM127" s="45">
        <f>ROUND('Base(2023)'!EG127+'Base(2023)'!EG127*FatoresSGPB!$A$31,2)</f>
        <v>11.5</v>
      </c>
      <c r="EN127" s="45">
        <f>ROUND('Base(2023)'!EH127+'Base(2023)'!EH127*FatoresSGPB!$A$31,2)</f>
        <v>14.24</v>
      </c>
      <c r="EO127" s="45">
        <f>ROUND('Base(2023)'!EI127+'Base(2023)'!EI127*FatoresSGPB!$A$31,2)</f>
        <v>18.47</v>
      </c>
      <c r="EP127" s="45">
        <f>ROUND('Base(2023)'!EJ127+'Base(2023)'!EJ127*FatoresSGPB!$A$31,2)</f>
        <v>21.64</v>
      </c>
      <c r="ER127" s="43" t="str">
        <f t="shared" si="57"/>
        <v>INFINITE 26.001 a 7.000</v>
      </c>
      <c r="ES127" s="44" t="s">
        <v>90</v>
      </c>
      <c r="ET127" s="44" t="s">
        <v>82</v>
      </c>
      <c r="EU127" s="45">
        <f>ROUND('Base(2023)'!EO127+'Base(2023)'!EO127*FatoresSGPB!$A$31,2)</f>
        <v>21.32</v>
      </c>
      <c r="EV127" s="45">
        <f>ROUND('Base(2023)'!EP127+'Base(2023)'!EP127*FatoresSGPB!$A$31,2)</f>
        <v>21.93</v>
      </c>
      <c r="EW127" s="45">
        <f>ROUND('Base(2023)'!EQ127+'Base(2023)'!EQ127*FatoresSGPB!$A$31,2)</f>
        <v>22.11</v>
      </c>
      <c r="EX127" s="45">
        <f>ROUND('Base(2023)'!ER127+'Base(2023)'!ER127*FatoresSGPB!$A$31,2)</f>
        <v>22.61</v>
      </c>
      <c r="EY127" s="45">
        <f>ROUND('Base(2023)'!ES127+'Base(2023)'!ES127*FatoresSGPB!$A$31,2)</f>
        <v>28.99</v>
      </c>
      <c r="EZ127" s="45">
        <f>ROUND('Base(2023)'!ET127+'Base(2023)'!ET127*FatoresSGPB!$A$31,2)</f>
        <v>33.299999999999997</v>
      </c>
      <c r="FA127" s="45">
        <f>ROUND('Base(2023)'!EU127+'Base(2023)'!EU127*FatoresSGPB!$A$31,2)</f>
        <v>37.18</v>
      </c>
      <c r="FB127" s="45">
        <f>ROUND('Base(2023)'!EV127+'Base(2023)'!EV127*FatoresSGPB!$A$31,2)</f>
        <v>46.87</v>
      </c>
      <c r="FC127" s="45">
        <f>ROUND('Base(2023)'!EW127+'Base(2023)'!EW127*FatoresSGPB!$A$31,2)</f>
        <v>42.55</v>
      </c>
      <c r="FD127" s="45">
        <f>ROUND('Base(2023)'!EX127+'Base(2023)'!EX127*FatoresSGPB!$A$31,2)</f>
        <v>48.8</v>
      </c>
      <c r="FE127" s="45">
        <f>ROUND('Base(2023)'!EY127+'Base(2023)'!EY127*FatoresSGPB!$A$31,2)</f>
        <v>66.33</v>
      </c>
      <c r="FF127" s="45">
        <f>ROUND('Base(2023)'!EZ127+'Base(2023)'!EZ127*FatoresSGPB!$A$31,2)</f>
        <v>85.13</v>
      </c>
    </row>
    <row r="128" spans="109:162" x14ac:dyDescent="0.25">
      <c r="DE128" s="43" t="str">
        <f t="shared" si="54"/>
        <v>INFINITE 26.001 a 7.000</v>
      </c>
      <c r="DF128" s="44" t="s">
        <v>90</v>
      </c>
      <c r="DG128" s="46" t="s">
        <v>82</v>
      </c>
      <c r="DI128" s="45">
        <f>ROUND('Base(2023)'!DC128+'Base(2023)'!DC128*FatoresSGPB!$A$31,2)</f>
        <v>30.02</v>
      </c>
      <c r="DJ128" s="45">
        <f>ROUND('Base(2023)'!DD128+'Base(2023)'!DD128*FatoresSGPB!$A$31,2)</f>
        <v>30.63</v>
      </c>
      <c r="DK128" s="45">
        <f>ROUND('Base(2023)'!DE128+'Base(2023)'!DE128*FatoresSGPB!$A$31,2)</f>
        <v>31.28</v>
      </c>
      <c r="DM128" s="43" t="str">
        <f t="shared" si="55"/>
        <v>DIAMANTE 4Coleta no mesmo dia4210-221 a 30</v>
      </c>
      <c r="DN128" s="43" t="s">
        <v>81</v>
      </c>
      <c r="DO128" s="70" t="s">
        <v>71</v>
      </c>
      <c r="DP128" s="69" t="s">
        <v>72</v>
      </c>
      <c r="DQ128" s="59" t="s">
        <v>77</v>
      </c>
      <c r="DR128" s="22" t="s">
        <v>78</v>
      </c>
      <c r="DX128" s="43" t="str">
        <f t="shared" si="56"/>
        <v>Peso (g)</v>
      </c>
      <c r="DY128" s="44"/>
      <c r="DZ128" s="44" t="s">
        <v>32</v>
      </c>
      <c r="EA128" s="45" t="e">
        <f>ROUND('Base(2023)'!DU128+'Base(2023)'!DU128*FatoresSGPB!$A$31,2)</f>
        <v>#VALUE!</v>
      </c>
      <c r="EB128" s="45" t="e">
        <f>ROUND('Base(2023)'!DV128+'Base(2023)'!DV128*FatoresSGPB!$A$31,2)</f>
        <v>#VALUE!</v>
      </c>
      <c r="EC128" s="45" t="e">
        <f>ROUND('Base(2023)'!DW128+'Base(2023)'!DW128*FatoresSGPB!$A$31,2)</f>
        <v>#VALUE!</v>
      </c>
      <c r="ED128" s="45" t="e">
        <f>ROUND('Base(2023)'!DX128+'Base(2023)'!DX128*FatoresSGPB!$A$31,2)</f>
        <v>#VALUE!</v>
      </c>
      <c r="EE128" s="45" t="e">
        <f>ROUND('Base(2023)'!DY128+'Base(2023)'!DY128*FatoresSGPB!$A$31,2)</f>
        <v>#VALUE!</v>
      </c>
      <c r="EF128" s="45" t="e">
        <f>ROUND('Base(2023)'!DZ128+'Base(2023)'!DZ128*FatoresSGPB!$A$31,2)</f>
        <v>#VALUE!</v>
      </c>
      <c r="EG128" s="45" t="e">
        <f>ROUND('Base(2023)'!EA128+'Base(2023)'!EA128*FatoresSGPB!$A$31,2)</f>
        <v>#VALUE!</v>
      </c>
      <c r="EH128" s="45" t="e">
        <f>ROUND('Base(2023)'!EB128+'Base(2023)'!EB128*FatoresSGPB!$A$31,2)</f>
        <v>#VALUE!</v>
      </c>
      <c r="EI128" s="45" t="e">
        <f>ROUND('Base(2023)'!EC128+'Base(2023)'!EC128*FatoresSGPB!$A$31,2)</f>
        <v>#VALUE!</v>
      </c>
      <c r="EJ128" s="45" t="e">
        <f>ROUND('Base(2023)'!ED128+'Base(2023)'!ED128*FatoresSGPB!$A$31,2)</f>
        <v>#VALUE!</v>
      </c>
      <c r="EK128" s="45" t="e">
        <f>ROUND('Base(2023)'!EE128+'Base(2023)'!EE128*FatoresSGPB!$A$31,2)</f>
        <v>#VALUE!</v>
      </c>
      <c r="EL128" s="45" t="e">
        <f>ROUND('Base(2023)'!EF128+'Base(2023)'!EF128*FatoresSGPB!$A$31,2)</f>
        <v>#VALUE!</v>
      </c>
      <c r="EM128" s="45" t="e">
        <f>ROUND('Base(2023)'!EG128+'Base(2023)'!EG128*FatoresSGPB!$A$31,2)</f>
        <v>#VALUE!</v>
      </c>
      <c r="EN128" s="45" t="e">
        <f>ROUND('Base(2023)'!EH128+'Base(2023)'!EH128*FatoresSGPB!$A$31,2)</f>
        <v>#VALUE!</v>
      </c>
      <c r="EO128" s="45" t="e">
        <f>ROUND('Base(2023)'!EI128+'Base(2023)'!EI128*FatoresSGPB!$A$31,2)</f>
        <v>#VALUE!</v>
      </c>
      <c r="EP128" s="45" t="e">
        <f>ROUND('Base(2023)'!EJ128+'Base(2023)'!EJ128*FatoresSGPB!$A$31,2)</f>
        <v>#VALUE!</v>
      </c>
      <c r="ER128" s="43" t="str">
        <f t="shared" si="57"/>
        <v>INFINITE 27.001 a 8.000</v>
      </c>
      <c r="ES128" s="44" t="s">
        <v>90</v>
      </c>
      <c r="ET128" s="44" t="s">
        <v>86</v>
      </c>
      <c r="EU128" s="45">
        <f>ROUND('Base(2023)'!EO128+'Base(2023)'!EO128*FatoresSGPB!$A$31,2)</f>
        <v>22.4</v>
      </c>
      <c r="EV128" s="45">
        <f>ROUND('Base(2023)'!EP128+'Base(2023)'!EP128*FatoresSGPB!$A$31,2)</f>
        <v>23.14</v>
      </c>
      <c r="EW128" s="45">
        <f>ROUND('Base(2023)'!EQ128+'Base(2023)'!EQ128*FatoresSGPB!$A$31,2)</f>
        <v>23.33</v>
      </c>
      <c r="EX128" s="45">
        <f>ROUND('Base(2023)'!ER128+'Base(2023)'!ER128*FatoresSGPB!$A$31,2)</f>
        <v>23.79</v>
      </c>
      <c r="EY128" s="45">
        <f>ROUND('Base(2023)'!ES128+'Base(2023)'!ES128*FatoresSGPB!$A$31,2)</f>
        <v>31.61</v>
      </c>
      <c r="EZ128" s="45">
        <f>ROUND('Base(2023)'!ET128+'Base(2023)'!ET128*FatoresSGPB!$A$31,2)</f>
        <v>36.31</v>
      </c>
      <c r="FA128" s="45">
        <f>ROUND('Base(2023)'!EU128+'Base(2023)'!EU128*FatoresSGPB!$A$31,2)</f>
        <v>40.82</v>
      </c>
      <c r="FB128" s="45">
        <f>ROUND('Base(2023)'!EV128+'Base(2023)'!EV128*FatoresSGPB!$A$31,2)</f>
        <v>51.17</v>
      </c>
      <c r="FC128" s="45">
        <f>ROUND('Base(2023)'!EW128+'Base(2023)'!EW128*FatoresSGPB!$A$31,2)</f>
        <v>54.87</v>
      </c>
      <c r="FD128" s="45">
        <f>ROUND('Base(2023)'!EX128+'Base(2023)'!EX128*FatoresSGPB!$A$31,2)</f>
        <v>61.54</v>
      </c>
      <c r="FE128" s="45">
        <f>ROUND('Base(2023)'!EY128+'Base(2023)'!EY128*FatoresSGPB!$A$31,2)</f>
        <v>79.459999999999994</v>
      </c>
      <c r="FF128" s="45">
        <f>ROUND('Base(2023)'!EZ128+'Base(2023)'!EZ128*FatoresSGPB!$A$31,2)</f>
        <v>99.08</v>
      </c>
    </row>
    <row r="129" spans="109:162" x14ac:dyDescent="0.25">
      <c r="DE129" s="43" t="str">
        <f t="shared" si="54"/>
        <v>INFINITE 27.001 a 8.000</v>
      </c>
      <c r="DF129" s="44" t="s">
        <v>90</v>
      </c>
      <c r="DG129" s="46" t="s">
        <v>86</v>
      </c>
      <c r="DI129" s="45">
        <f>ROUND('Base(2023)'!DC129+'Base(2023)'!DC129*FatoresSGPB!$A$31,2)</f>
        <v>38.76</v>
      </c>
      <c r="DJ129" s="45">
        <f>ROUND('Base(2023)'!DD129+'Base(2023)'!DD129*FatoresSGPB!$A$31,2)</f>
        <v>39.56</v>
      </c>
      <c r="DK129" s="45">
        <f>ROUND('Base(2023)'!DE129+'Base(2023)'!DE129*FatoresSGPB!$A$31,2)</f>
        <v>40.39</v>
      </c>
      <c r="DM129" s="43" t="str">
        <f t="shared" si="55"/>
        <v>DIAMANTE 4Coleta no mesmo dia4210-231 a 40</v>
      </c>
      <c r="DN129" s="43" t="s">
        <v>81</v>
      </c>
      <c r="DO129" s="70" t="s">
        <v>71</v>
      </c>
      <c r="DP129" s="69" t="s">
        <v>72</v>
      </c>
      <c r="DQ129" s="61" t="s">
        <v>83</v>
      </c>
      <c r="DR129" s="25" t="s">
        <v>78</v>
      </c>
      <c r="DX129" s="43" t="str">
        <f t="shared" si="56"/>
        <v>INFINITE 20 a 300</v>
      </c>
      <c r="DY129" s="44" t="s">
        <v>90</v>
      </c>
      <c r="DZ129" s="44" t="s">
        <v>40</v>
      </c>
      <c r="EA129" s="45">
        <f>ROUND('Base(2023)'!DU129+'Base(2023)'!DU129*FatoresSGPB!$A$31,2)</f>
        <v>6.53</v>
      </c>
      <c r="EB129" s="45">
        <f>ROUND('Base(2023)'!DV129+'Base(2023)'!DV129*FatoresSGPB!$A$31,2)</f>
        <v>6.67</v>
      </c>
      <c r="EC129" s="45">
        <f>ROUND('Base(2023)'!DW129+'Base(2023)'!DW129*FatoresSGPB!$A$31,2)</f>
        <v>6.8</v>
      </c>
      <c r="ED129" s="45">
        <f>ROUND('Base(2023)'!DX129+'Base(2023)'!DX129*FatoresSGPB!$A$31,2)</f>
        <v>6.96</v>
      </c>
      <c r="EE129" s="45">
        <f>ROUND('Base(2023)'!DY129+'Base(2023)'!DY129*FatoresSGPB!$A$31,2)</f>
        <v>12.98</v>
      </c>
      <c r="EF129" s="45">
        <f>ROUND('Base(2023)'!DZ129+'Base(2023)'!DZ129*FatoresSGPB!$A$31,2)</f>
        <v>13.27</v>
      </c>
      <c r="EG129" s="45">
        <f>ROUND('Base(2023)'!EA129+'Base(2023)'!EA129*FatoresSGPB!$A$31,2)</f>
        <v>13.55</v>
      </c>
      <c r="EH129" s="45">
        <f>ROUND('Base(2023)'!EB129+'Base(2023)'!EB129*FatoresSGPB!$A$31,2)</f>
        <v>14.42</v>
      </c>
      <c r="EI129" s="45">
        <f>ROUND('Base(2023)'!EC129+'Base(2023)'!EC129*FatoresSGPB!$A$31,2)</f>
        <v>19.82</v>
      </c>
      <c r="EJ129" s="45">
        <f>ROUND('Base(2023)'!ED129+'Base(2023)'!ED129*FatoresSGPB!$A$31,2)</f>
        <v>27.84</v>
      </c>
      <c r="EK129" s="45">
        <f>ROUND('Base(2023)'!EE129+'Base(2023)'!EE129*FatoresSGPB!$A$31,2)</f>
        <v>35.799999999999997</v>
      </c>
      <c r="EL129" s="45">
        <f>ROUND('Base(2023)'!EF129+'Base(2023)'!EF129*FatoresSGPB!$A$31,2)</f>
        <v>41.74</v>
      </c>
      <c r="EM129" s="45">
        <f>ROUND('Base(2023)'!EG129+'Base(2023)'!EG129*FatoresSGPB!$A$31,2)</f>
        <v>31.44</v>
      </c>
      <c r="EN129" s="45">
        <f>ROUND('Base(2023)'!EH129+'Base(2023)'!EH129*FatoresSGPB!$A$31,2)</f>
        <v>40.25</v>
      </c>
      <c r="EO129" s="45">
        <f>ROUND('Base(2023)'!EI129+'Base(2023)'!EI129*FatoresSGPB!$A$31,2)</f>
        <v>48.6</v>
      </c>
      <c r="EP129" s="45">
        <f>ROUND('Base(2023)'!EJ129+'Base(2023)'!EJ129*FatoresSGPB!$A$31,2)</f>
        <v>55.71</v>
      </c>
      <c r="ER129" s="43" t="str">
        <f t="shared" si="57"/>
        <v>INFINITE 28.001 a 9.000</v>
      </c>
      <c r="ES129" s="44" t="s">
        <v>90</v>
      </c>
      <c r="ET129" s="44" t="s">
        <v>91</v>
      </c>
      <c r="EU129" s="45">
        <f>ROUND('Base(2023)'!EO129+'Base(2023)'!EO129*FatoresSGPB!$A$31,2)</f>
        <v>23.06</v>
      </c>
      <c r="EV129" s="45">
        <f>ROUND('Base(2023)'!EP129+'Base(2023)'!EP129*FatoresSGPB!$A$31,2)</f>
        <v>23.79</v>
      </c>
      <c r="EW129" s="45">
        <f>ROUND('Base(2023)'!EQ129+'Base(2023)'!EQ129*FatoresSGPB!$A$31,2)</f>
        <v>23.98</v>
      </c>
      <c r="EX129" s="45">
        <f>ROUND('Base(2023)'!ER129+'Base(2023)'!ER129*FatoresSGPB!$A$31,2)</f>
        <v>24.47</v>
      </c>
      <c r="EY129" s="45">
        <f>ROUND('Base(2023)'!ES129+'Base(2023)'!ES129*FatoresSGPB!$A$31,2)</f>
        <v>33.15</v>
      </c>
      <c r="EZ129" s="45">
        <f>ROUND('Base(2023)'!ET129+'Base(2023)'!ET129*FatoresSGPB!$A$31,2)</f>
        <v>38.090000000000003</v>
      </c>
      <c r="FA129" s="45">
        <f>ROUND('Base(2023)'!EU129+'Base(2023)'!EU129*FatoresSGPB!$A$31,2)</f>
        <v>42.7</v>
      </c>
      <c r="FB129" s="45">
        <f>ROUND('Base(2023)'!EV129+'Base(2023)'!EV129*FatoresSGPB!$A$31,2)</f>
        <v>53.65</v>
      </c>
      <c r="FC129" s="45">
        <f>ROUND('Base(2023)'!EW129+'Base(2023)'!EW129*FatoresSGPB!$A$31,2)</f>
        <v>56.42</v>
      </c>
      <c r="FD129" s="45">
        <f>ROUND('Base(2023)'!EX129+'Base(2023)'!EX129*FatoresSGPB!$A$31,2)</f>
        <v>63.29</v>
      </c>
      <c r="FE129" s="45">
        <f>ROUND('Base(2023)'!EY129+'Base(2023)'!EY129*FatoresSGPB!$A$31,2)</f>
        <v>81.5</v>
      </c>
      <c r="FF129" s="45">
        <f>ROUND('Base(2023)'!EZ129+'Base(2023)'!EZ129*FatoresSGPB!$A$31,2)</f>
        <v>101.6</v>
      </c>
    </row>
    <row r="130" spans="109:162" x14ac:dyDescent="0.25">
      <c r="DE130" s="43" t="str">
        <f t="shared" si="54"/>
        <v>INFINITE 28.001 a 9.000</v>
      </c>
      <c r="DF130" s="44" t="s">
        <v>90</v>
      </c>
      <c r="DG130" s="46" t="s">
        <v>91</v>
      </c>
      <c r="DI130" s="45">
        <f>ROUND('Base(2023)'!DC130+'Base(2023)'!DC130*FatoresSGPB!$A$31,2)</f>
        <v>50.09</v>
      </c>
      <c r="DJ130" s="45">
        <f>ROUND('Base(2023)'!DD130+'Base(2023)'!DD130*FatoresSGPB!$A$31,2)</f>
        <v>51.13</v>
      </c>
      <c r="DK130" s="45">
        <f>ROUND('Base(2023)'!DE130+'Base(2023)'!DE130*FatoresSGPB!$A$31,2)</f>
        <v>52.2</v>
      </c>
      <c r="DM130" s="43" t="str">
        <f t="shared" si="55"/>
        <v>DIAMANTE 4Coleta no mesmo dia4210-241 a 50</v>
      </c>
      <c r="DN130" s="43" t="s">
        <v>81</v>
      </c>
      <c r="DO130" s="70" t="s">
        <v>71</v>
      </c>
      <c r="DP130" s="69" t="s">
        <v>72</v>
      </c>
      <c r="DQ130" s="59" t="s">
        <v>87</v>
      </c>
      <c r="DR130" s="22" t="s">
        <v>88</v>
      </c>
      <c r="DX130" s="43" t="str">
        <f t="shared" si="56"/>
        <v>INFINITE 2301 a 500</v>
      </c>
      <c r="DY130" s="44" t="s">
        <v>90</v>
      </c>
      <c r="DZ130" s="44" t="s">
        <v>49</v>
      </c>
      <c r="EA130" s="45">
        <f>ROUND('Base(2023)'!DU130+'Base(2023)'!DU130*FatoresSGPB!$A$31,2)</f>
        <v>7.46</v>
      </c>
      <c r="EB130" s="45">
        <f>ROUND('Base(2023)'!DV130+'Base(2023)'!DV130*FatoresSGPB!$A$31,2)</f>
        <v>7.62</v>
      </c>
      <c r="EC130" s="45">
        <f>ROUND('Base(2023)'!DW130+'Base(2023)'!DW130*FatoresSGPB!$A$31,2)</f>
        <v>7.78</v>
      </c>
      <c r="ED130" s="45">
        <f>ROUND('Base(2023)'!DX130+'Base(2023)'!DX130*FatoresSGPB!$A$31,2)</f>
        <v>7.93</v>
      </c>
      <c r="EE130" s="45">
        <f>ROUND('Base(2023)'!DY130+'Base(2023)'!DY130*FatoresSGPB!$A$31,2)</f>
        <v>13.57</v>
      </c>
      <c r="EF130" s="45">
        <f>ROUND('Base(2023)'!DZ130+'Base(2023)'!DZ130*FatoresSGPB!$A$31,2)</f>
        <v>13.86</v>
      </c>
      <c r="EG130" s="45">
        <f>ROUND('Base(2023)'!EA130+'Base(2023)'!EA130*FatoresSGPB!$A$31,2)</f>
        <v>14.17</v>
      </c>
      <c r="EH130" s="45">
        <f>ROUND('Base(2023)'!EB130+'Base(2023)'!EB130*FatoresSGPB!$A$31,2)</f>
        <v>15.08</v>
      </c>
      <c r="EI130" s="45">
        <f>ROUND('Base(2023)'!EC130+'Base(2023)'!EC130*FatoresSGPB!$A$31,2)</f>
        <v>20.73</v>
      </c>
      <c r="EJ130" s="45">
        <f>ROUND('Base(2023)'!ED130+'Base(2023)'!ED130*FatoresSGPB!$A$31,2)</f>
        <v>29.03</v>
      </c>
      <c r="EK130" s="45">
        <f>ROUND('Base(2023)'!EE130+'Base(2023)'!EE130*FatoresSGPB!$A$31,2)</f>
        <v>37.31</v>
      </c>
      <c r="EL130" s="45">
        <f>ROUND('Base(2023)'!EF130+'Base(2023)'!EF130*FatoresSGPB!$A$31,2)</f>
        <v>43.52</v>
      </c>
      <c r="EM130" s="45">
        <f>ROUND('Base(2023)'!EG130+'Base(2023)'!EG130*FatoresSGPB!$A$31,2)</f>
        <v>32.369999999999997</v>
      </c>
      <c r="EN130" s="45">
        <f>ROUND('Base(2023)'!EH130+'Base(2023)'!EH130*FatoresSGPB!$A$31,2)</f>
        <v>41.44</v>
      </c>
      <c r="EO130" s="45">
        <f>ROUND('Base(2023)'!EI130+'Base(2023)'!EI130*FatoresSGPB!$A$31,2)</f>
        <v>50.11</v>
      </c>
      <c r="EP130" s="45">
        <f>ROUND('Base(2023)'!EJ130+'Base(2023)'!EJ130*FatoresSGPB!$A$31,2)</f>
        <v>57.49</v>
      </c>
      <c r="ER130" s="43" t="str">
        <f t="shared" si="57"/>
        <v>INFINITE 29.001 a 10.000</v>
      </c>
      <c r="ES130" s="44" t="s">
        <v>90</v>
      </c>
      <c r="ET130" s="44" t="s">
        <v>95</v>
      </c>
      <c r="EU130" s="45">
        <f>ROUND('Base(2023)'!EO130+'Base(2023)'!EO130*FatoresSGPB!$A$31,2)</f>
        <v>23.52</v>
      </c>
      <c r="EV130" s="45">
        <f>ROUND('Base(2023)'!EP130+'Base(2023)'!EP130*FatoresSGPB!$A$31,2)</f>
        <v>24.23</v>
      </c>
      <c r="EW130" s="45">
        <f>ROUND('Base(2023)'!EQ130+'Base(2023)'!EQ130*FatoresSGPB!$A$31,2)</f>
        <v>24.4</v>
      </c>
      <c r="EX130" s="45">
        <f>ROUND('Base(2023)'!ER130+'Base(2023)'!ER130*FatoresSGPB!$A$31,2)</f>
        <v>24.94</v>
      </c>
      <c r="EY130" s="45">
        <f>ROUND('Base(2023)'!ES130+'Base(2023)'!ES130*FatoresSGPB!$A$31,2)</f>
        <v>34.25</v>
      </c>
      <c r="EZ130" s="45">
        <f>ROUND('Base(2023)'!ET130+'Base(2023)'!ET130*FatoresSGPB!$A$31,2)</f>
        <v>39.35</v>
      </c>
      <c r="FA130" s="45">
        <f>ROUND('Base(2023)'!EU130+'Base(2023)'!EU130*FatoresSGPB!$A$31,2)</f>
        <v>44.02</v>
      </c>
      <c r="FB130" s="45">
        <f>ROUND('Base(2023)'!EV130+'Base(2023)'!EV130*FatoresSGPB!$A$31,2)</f>
        <v>55.41</v>
      </c>
      <c r="FC130" s="45">
        <f>ROUND('Base(2023)'!EW130+'Base(2023)'!EW130*FatoresSGPB!$A$31,2)</f>
        <v>57.51</v>
      </c>
      <c r="FD130" s="45">
        <f>ROUND('Base(2023)'!EX130+'Base(2023)'!EX130*FatoresSGPB!$A$31,2)</f>
        <v>64.55</v>
      </c>
      <c r="FE130" s="45">
        <f>ROUND('Base(2023)'!EY130+'Base(2023)'!EY130*FatoresSGPB!$A$31,2)</f>
        <v>82.96</v>
      </c>
      <c r="FF130" s="45">
        <f>ROUND('Base(2023)'!EZ130+'Base(2023)'!EZ130*FatoresSGPB!$A$31,2)</f>
        <v>103.42</v>
      </c>
    </row>
    <row r="131" spans="109:162" x14ac:dyDescent="0.25">
      <c r="DE131" s="43" t="str">
        <f t="shared" si="54"/>
        <v>INFINITE 29.001 a 10.000</v>
      </c>
      <c r="DF131" s="44" t="s">
        <v>90</v>
      </c>
      <c r="DG131" s="46" t="s">
        <v>95</v>
      </c>
      <c r="DI131" s="45">
        <f>ROUND('Base(2023)'!DC131+'Base(2023)'!DC131*FatoresSGPB!$A$31,2)</f>
        <v>64.010000000000005</v>
      </c>
      <c r="DJ131" s="45">
        <f>ROUND('Base(2023)'!DD131+'Base(2023)'!DD131*FatoresSGPB!$A$31,2)</f>
        <v>65.33</v>
      </c>
      <c r="DK131" s="45">
        <f>ROUND('Base(2023)'!DE131+'Base(2023)'!DE131*FatoresSGPB!$A$31,2)</f>
        <v>66.7</v>
      </c>
      <c r="DM131" s="43" t="str">
        <f t="shared" si="55"/>
        <v>DIAMANTE 4Coleta no mesmo dia4210-251 a 60</v>
      </c>
      <c r="DN131" s="43" t="s">
        <v>81</v>
      </c>
      <c r="DO131" s="70" t="s">
        <v>71</v>
      </c>
      <c r="DP131" s="69" t="s">
        <v>72</v>
      </c>
      <c r="DQ131" s="61" t="s">
        <v>92</v>
      </c>
      <c r="DR131" s="25" t="s">
        <v>93</v>
      </c>
      <c r="DX131" s="43" t="str">
        <f t="shared" si="56"/>
        <v>INFINITE 2501 a 1.000</v>
      </c>
      <c r="DY131" s="44" t="s">
        <v>90</v>
      </c>
      <c r="DZ131" s="44" t="s">
        <v>50</v>
      </c>
      <c r="EA131" s="45">
        <f>ROUND('Base(2023)'!DU131+'Base(2023)'!DU131*FatoresSGPB!$A$31,2)</f>
        <v>8.02</v>
      </c>
      <c r="EB131" s="45">
        <f>ROUND('Base(2023)'!DV131+'Base(2023)'!DV131*FatoresSGPB!$A$31,2)</f>
        <v>8.19</v>
      </c>
      <c r="EC131" s="45">
        <f>ROUND('Base(2023)'!DW131+'Base(2023)'!DW131*FatoresSGPB!$A$31,2)</f>
        <v>8.36</v>
      </c>
      <c r="ED131" s="45">
        <f>ROUND('Base(2023)'!DX131+'Base(2023)'!DX131*FatoresSGPB!$A$31,2)</f>
        <v>8.5399999999999991</v>
      </c>
      <c r="EE131" s="45">
        <f>ROUND('Base(2023)'!DY131+'Base(2023)'!DY131*FatoresSGPB!$A$31,2)</f>
        <v>15.15</v>
      </c>
      <c r="EF131" s="45">
        <f>ROUND('Base(2023)'!DZ131+'Base(2023)'!DZ131*FatoresSGPB!$A$31,2)</f>
        <v>15.32</v>
      </c>
      <c r="EG131" s="45">
        <f>ROUND('Base(2023)'!EA131+'Base(2023)'!EA131*FatoresSGPB!$A$31,2)</f>
        <v>15.47</v>
      </c>
      <c r="EH131" s="45">
        <f>ROUND('Base(2023)'!EB131+'Base(2023)'!EB131*FatoresSGPB!$A$31,2)</f>
        <v>15.62</v>
      </c>
      <c r="EI131" s="45">
        <f>ROUND('Base(2023)'!EC131+'Base(2023)'!EC131*FatoresSGPB!$A$31,2)</f>
        <v>21.57</v>
      </c>
      <c r="EJ131" s="45">
        <f>ROUND('Base(2023)'!ED131+'Base(2023)'!ED131*FatoresSGPB!$A$31,2)</f>
        <v>30.2</v>
      </c>
      <c r="EK131" s="45">
        <f>ROUND('Base(2023)'!EE131+'Base(2023)'!EE131*FatoresSGPB!$A$31,2)</f>
        <v>38.82</v>
      </c>
      <c r="EL131" s="45">
        <f>ROUND('Base(2023)'!EF131+'Base(2023)'!EF131*FatoresSGPB!$A$31,2)</f>
        <v>45.3</v>
      </c>
      <c r="EM131" s="45">
        <f>ROUND('Base(2023)'!EG131+'Base(2023)'!EG131*FatoresSGPB!$A$31,2)</f>
        <v>33.22</v>
      </c>
      <c r="EN131" s="45">
        <f>ROUND('Base(2023)'!EH131+'Base(2023)'!EH131*FatoresSGPB!$A$31,2)</f>
        <v>42.61</v>
      </c>
      <c r="EO131" s="45">
        <f>ROUND('Base(2023)'!EI131+'Base(2023)'!EI131*FatoresSGPB!$A$31,2)</f>
        <v>51.62</v>
      </c>
      <c r="EP131" s="45">
        <f>ROUND('Base(2023)'!EJ131+'Base(2023)'!EJ131*FatoresSGPB!$A$31,2)</f>
        <v>59.25</v>
      </c>
      <c r="ER131" s="43" t="str">
        <f t="shared" si="57"/>
        <v>INFINITE 2Kg Adicional</v>
      </c>
      <c r="ES131" s="44" t="s">
        <v>90</v>
      </c>
      <c r="ET131" s="44" t="s">
        <v>63</v>
      </c>
      <c r="EU131" s="45">
        <f>ROUND('Base(2023)'!EO131+'Base(2023)'!EO131*FatoresSGPB!$A$31,2)</f>
        <v>2.91</v>
      </c>
      <c r="EV131" s="45">
        <f>ROUND('Base(2023)'!EP131+'Base(2023)'!EP131*FatoresSGPB!$A$31,2)</f>
        <v>3.03</v>
      </c>
      <c r="EW131" s="45">
        <f>ROUND('Base(2023)'!EQ131+'Base(2023)'!EQ131*FatoresSGPB!$A$31,2)</f>
        <v>3.07</v>
      </c>
      <c r="EX131" s="45">
        <f>ROUND('Base(2023)'!ER131+'Base(2023)'!ER131*FatoresSGPB!$A$31,2)</f>
        <v>3.11</v>
      </c>
      <c r="EY131" s="45">
        <f>ROUND('Base(2023)'!ES131+'Base(2023)'!ES131*FatoresSGPB!$A$31,2)</f>
        <v>4.26</v>
      </c>
      <c r="EZ131" s="45">
        <f>ROUND('Base(2023)'!ET131+'Base(2023)'!ET131*FatoresSGPB!$A$31,2)</f>
        <v>4.9000000000000004</v>
      </c>
      <c r="FA131" s="45">
        <f>ROUND('Base(2023)'!EU131+'Base(2023)'!EU131*FatoresSGPB!$A$31,2)</f>
        <v>5.6</v>
      </c>
      <c r="FB131" s="45">
        <f>ROUND('Base(2023)'!EV131+'Base(2023)'!EV131*FatoresSGPB!$A$31,2)</f>
        <v>6.93</v>
      </c>
      <c r="FC131" s="45">
        <f>ROUND('Base(2023)'!EW131+'Base(2023)'!EW131*FatoresSGPB!$A$31,2)</f>
        <v>7.15</v>
      </c>
      <c r="FD131" s="45">
        <f>ROUND('Base(2023)'!EX131+'Base(2023)'!EX131*FatoresSGPB!$A$31,2)</f>
        <v>8.0299999999999994</v>
      </c>
      <c r="FE131" s="45">
        <f>ROUND('Base(2023)'!EY131+'Base(2023)'!EY131*FatoresSGPB!$A$31,2)</f>
        <v>10.29</v>
      </c>
      <c r="FF131" s="45">
        <f>ROUND('Base(2023)'!EZ131+'Base(2023)'!EZ131*FatoresSGPB!$A$31,2)</f>
        <v>12.82</v>
      </c>
    </row>
    <row r="132" spans="109:162" x14ac:dyDescent="0.25">
      <c r="DE132" s="43" t="str">
        <f t="shared" ref="DE132:DE195" si="84">CONCATENATE(DF132,DG132)</f>
        <v>Peso (g)</v>
      </c>
      <c r="DG132" s="46" t="s">
        <v>32</v>
      </c>
      <c r="DI132" s="45" t="e">
        <f>ROUND('Base(2023)'!DC132+'Base(2023)'!DC132*FatoresSGPB!$A$31,2)</f>
        <v>#VALUE!</v>
      </c>
      <c r="DJ132" s="45" t="e">
        <f>ROUND('Base(2023)'!DD132+'Base(2023)'!DD132*FatoresSGPB!$A$31,2)</f>
        <v>#VALUE!</v>
      </c>
      <c r="DK132" s="45" t="e">
        <f>ROUND('Base(2023)'!DE132+'Base(2023)'!DE132*FatoresSGPB!$A$31,2)</f>
        <v>#VALUE!</v>
      </c>
      <c r="DM132" s="43" t="str">
        <f t="shared" ref="DM132:DM195" si="85">CONCATENATE(DN132,DO132,DP132,DQ132)</f>
        <v>DIAMANTE 4Coleta no mesmo dia4210-261 a 70</v>
      </c>
      <c r="DN132" s="43" t="s">
        <v>81</v>
      </c>
      <c r="DO132" s="70" t="s">
        <v>71</v>
      </c>
      <c r="DP132" s="69" t="s">
        <v>72</v>
      </c>
      <c r="DQ132" s="59" t="s">
        <v>96</v>
      </c>
      <c r="DR132" s="22" t="s">
        <v>97</v>
      </c>
      <c r="DX132" s="43" t="str">
        <f t="shared" ref="DX132:DX183" si="86">CONCATENATE(DY132,DZ132)</f>
        <v>INFINITE 21.001 a 2.000</v>
      </c>
      <c r="DY132" s="44" t="s">
        <v>90</v>
      </c>
      <c r="DZ132" s="44" t="s">
        <v>55</v>
      </c>
      <c r="EA132" s="45">
        <f>ROUND('Base(2023)'!DU132+'Base(2023)'!DU132*FatoresSGPB!$A$31,2)</f>
        <v>10.59</v>
      </c>
      <c r="EB132" s="45">
        <f>ROUND('Base(2023)'!DV132+'Base(2023)'!DV132*FatoresSGPB!$A$31,2)</f>
        <v>10.82</v>
      </c>
      <c r="EC132" s="45">
        <f>ROUND('Base(2023)'!DW132+'Base(2023)'!DW132*FatoresSGPB!$A$31,2)</f>
        <v>11.05</v>
      </c>
      <c r="ED132" s="45">
        <f>ROUND('Base(2023)'!DX132+'Base(2023)'!DX132*FatoresSGPB!$A$31,2)</f>
        <v>11.28</v>
      </c>
      <c r="EE132" s="45">
        <f>ROUND('Base(2023)'!DY132+'Base(2023)'!DY132*FatoresSGPB!$A$31,2)</f>
        <v>17.079999999999998</v>
      </c>
      <c r="EF132" s="45">
        <f>ROUND('Base(2023)'!DZ132+'Base(2023)'!DZ132*FatoresSGPB!$A$31,2)</f>
        <v>17.260000000000002</v>
      </c>
      <c r="EG132" s="45">
        <f>ROUND('Base(2023)'!EA132+'Base(2023)'!EA132*FatoresSGPB!$A$31,2)</f>
        <v>17.43</v>
      </c>
      <c r="EH132" s="45">
        <f>ROUND('Base(2023)'!EB132+'Base(2023)'!EB132*FatoresSGPB!$A$31,2)</f>
        <v>17.62</v>
      </c>
      <c r="EI132" s="45">
        <f>ROUND('Base(2023)'!EC132+'Base(2023)'!EC132*FatoresSGPB!$A$31,2)</f>
        <v>26.27</v>
      </c>
      <c r="EJ132" s="45">
        <f>ROUND('Base(2023)'!ED132+'Base(2023)'!ED132*FatoresSGPB!$A$31,2)</f>
        <v>36.46</v>
      </c>
      <c r="EK132" s="45">
        <f>ROUND('Base(2023)'!EE132+'Base(2023)'!EE132*FatoresSGPB!$A$31,2)</f>
        <v>46.87</v>
      </c>
      <c r="EL132" s="45">
        <f>ROUND('Base(2023)'!EF132+'Base(2023)'!EF132*FatoresSGPB!$A$31,2)</f>
        <v>54.74</v>
      </c>
      <c r="EM132" s="45">
        <f>ROUND('Base(2023)'!EG132+'Base(2023)'!EG132*FatoresSGPB!$A$31,2)</f>
        <v>41.84</v>
      </c>
      <c r="EN132" s="45">
        <f>ROUND('Base(2023)'!EH132+'Base(2023)'!EH132*FatoresSGPB!$A$31,2)</f>
        <v>52.81</v>
      </c>
      <c r="EO132" s="45">
        <f>ROUND('Base(2023)'!EI132+'Base(2023)'!EI132*FatoresSGPB!$A$31,2)</f>
        <v>63.58</v>
      </c>
      <c r="EP132" s="45">
        <f>ROUND('Base(2023)'!EJ132+'Base(2023)'!EJ132*FatoresSGPB!$A$31,2)</f>
        <v>72.63</v>
      </c>
      <c r="ER132" s="43" t="str">
        <f t="shared" ref="ER132:ER170" si="87">CONCATENATE(ES132,ET132)</f>
        <v>Peso (g)</v>
      </c>
      <c r="ET132" s="44" t="s">
        <v>32</v>
      </c>
      <c r="EU132" s="45" t="e">
        <f>ROUND('Base(2023)'!EO132+'Base(2023)'!EO132*FatoresSGPB!$A$31,2)</f>
        <v>#VALUE!</v>
      </c>
      <c r="EV132" s="45" t="e">
        <f>ROUND('Base(2023)'!EP132+'Base(2023)'!EP132*FatoresSGPB!$A$31,2)</f>
        <v>#VALUE!</v>
      </c>
      <c r="EW132" s="45" t="e">
        <f>ROUND('Base(2023)'!EQ132+'Base(2023)'!EQ132*FatoresSGPB!$A$31,2)</f>
        <v>#VALUE!</v>
      </c>
      <c r="EX132" s="45" t="e">
        <f>ROUND('Base(2023)'!ER132+'Base(2023)'!ER132*FatoresSGPB!$A$31,2)</f>
        <v>#VALUE!</v>
      </c>
      <c r="EY132" s="45" t="e">
        <f>ROUND('Base(2023)'!ES132+'Base(2023)'!ES132*FatoresSGPB!$A$31,2)</f>
        <v>#VALUE!</v>
      </c>
      <c r="EZ132" s="45" t="e">
        <f>ROUND('Base(2023)'!ET132+'Base(2023)'!ET132*FatoresSGPB!$A$31,2)</f>
        <v>#VALUE!</v>
      </c>
      <c r="FA132" s="45" t="e">
        <f>ROUND('Base(2023)'!EU132+'Base(2023)'!EU132*FatoresSGPB!$A$31,2)</f>
        <v>#VALUE!</v>
      </c>
      <c r="FB132" s="45" t="e">
        <f>ROUND('Base(2023)'!EV132+'Base(2023)'!EV132*FatoresSGPB!$A$31,2)</f>
        <v>#VALUE!</v>
      </c>
      <c r="FC132" s="45" t="e">
        <f>ROUND('Base(2023)'!EW132+'Base(2023)'!EW132*FatoresSGPB!$A$31,2)</f>
        <v>#VALUE!</v>
      </c>
      <c r="FD132" s="45" t="e">
        <f>ROUND('Base(2023)'!EX132+'Base(2023)'!EX132*FatoresSGPB!$A$31,2)</f>
        <v>#VALUE!</v>
      </c>
      <c r="FE132" s="45" t="e">
        <f>ROUND('Base(2023)'!EY132+'Base(2023)'!EY132*FatoresSGPB!$A$31,2)</f>
        <v>#VALUE!</v>
      </c>
      <c r="FF132" s="45" t="e">
        <f>ROUND('Base(2023)'!EZ132+'Base(2023)'!EZ132*FatoresSGPB!$A$31,2)</f>
        <v>#VALUE!</v>
      </c>
    </row>
    <row r="133" spans="109:162" x14ac:dyDescent="0.25">
      <c r="DE133" s="43" t="str">
        <f t="shared" si="84"/>
        <v>INFINITE 30 a 300</v>
      </c>
      <c r="DF133" s="44" t="s">
        <v>94</v>
      </c>
      <c r="DG133" s="46" t="s">
        <v>40</v>
      </c>
      <c r="DI133" s="45">
        <f>ROUND('Base(2023)'!DC133+'Base(2023)'!DC133*FatoresSGPB!$A$31,2)</f>
        <v>12.43</v>
      </c>
      <c r="DJ133" s="45">
        <f>ROUND('Base(2023)'!DD133+'Base(2023)'!DD133*FatoresSGPB!$A$31,2)</f>
        <v>12.68</v>
      </c>
      <c r="DK133" s="45">
        <f>ROUND('Base(2023)'!DE133+'Base(2023)'!DE133*FatoresSGPB!$A$31,2)</f>
        <v>12.95</v>
      </c>
      <c r="DM133" s="43" t="str">
        <f t="shared" si="85"/>
        <v>DIAMANTE 4Coleta no mesmo dia4210-271 a 80</v>
      </c>
      <c r="DN133" s="43" t="s">
        <v>81</v>
      </c>
      <c r="DO133" s="70" t="s">
        <v>71</v>
      </c>
      <c r="DP133" s="69" t="s">
        <v>72</v>
      </c>
      <c r="DQ133" s="61" t="s">
        <v>99</v>
      </c>
      <c r="DR133" s="25" t="s">
        <v>97</v>
      </c>
      <c r="DX133" s="43" t="str">
        <f t="shared" si="86"/>
        <v>INFINITE 22.001 a 3.000</v>
      </c>
      <c r="DY133" s="44" t="s">
        <v>90</v>
      </c>
      <c r="DZ133" s="44" t="s">
        <v>62</v>
      </c>
      <c r="EA133" s="45">
        <f>ROUND('Base(2023)'!DU133+'Base(2023)'!DU133*FatoresSGPB!$A$31,2)</f>
        <v>11.98</v>
      </c>
      <c r="EB133" s="45">
        <f>ROUND('Base(2023)'!DV133+'Base(2023)'!DV133*FatoresSGPB!$A$31,2)</f>
        <v>12.23</v>
      </c>
      <c r="EC133" s="45">
        <f>ROUND('Base(2023)'!DW133+'Base(2023)'!DW133*FatoresSGPB!$A$31,2)</f>
        <v>12.49</v>
      </c>
      <c r="ED133" s="45">
        <f>ROUND('Base(2023)'!DX133+'Base(2023)'!DX133*FatoresSGPB!$A$31,2)</f>
        <v>12.74</v>
      </c>
      <c r="EE133" s="45">
        <f>ROUND('Base(2023)'!DY133+'Base(2023)'!DY133*FatoresSGPB!$A$31,2)</f>
        <v>18.79</v>
      </c>
      <c r="EF133" s="45">
        <f>ROUND('Base(2023)'!DZ133+'Base(2023)'!DZ133*FatoresSGPB!$A$31,2)</f>
        <v>18.98</v>
      </c>
      <c r="EG133" s="45">
        <f>ROUND('Base(2023)'!EA133+'Base(2023)'!EA133*FatoresSGPB!$A$31,2)</f>
        <v>19.190000000000001</v>
      </c>
      <c r="EH133" s="45">
        <f>ROUND('Base(2023)'!EB133+'Base(2023)'!EB133*FatoresSGPB!$A$31,2)</f>
        <v>19.38</v>
      </c>
      <c r="EI133" s="45">
        <f>ROUND('Base(2023)'!EC133+'Base(2023)'!EC133*FatoresSGPB!$A$31,2)</f>
        <v>30.74</v>
      </c>
      <c r="EJ133" s="45">
        <f>ROUND('Base(2023)'!ED133+'Base(2023)'!ED133*FatoresSGPB!$A$31,2)</f>
        <v>41.06</v>
      </c>
      <c r="EK133" s="45">
        <f>ROUND('Base(2023)'!EE133+'Base(2023)'!EE133*FatoresSGPB!$A$31,2)</f>
        <v>57.78</v>
      </c>
      <c r="EL133" s="45">
        <f>ROUND('Base(2023)'!EF133+'Base(2023)'!EF133*FatoresSGPB!$A$31,2)</f>
        <v>70.040000000000006</v>
      </c>
      <c r="EM133" s="45">
        <f>ROUND('Base(2023)'!EG133+'Base(2023)'!EG133*FatoresSGPB!$A$31,2)</f>
        <v>50.25</v>
      </c>
      <c r="EN133" s="45">
        <f>ROUND('Base(2023)'!EH133+'Base(2023)'!EH133*FatoresSGPB!$A$31,2)</f>
        <v>61.3</v>
      </c>
      <c r="EO133" s="45">
        <f>ROUND('Base(2023)'!EI133+'Base(2023)'!EI133*FatoresSGPB!$A$31,2)</f>
        <v>78.37</v>
      </c>
      <c r="EP133" s="45">
        <f>ROUND('Base(2023)'!EJ133+'Base(2023)'!EJ133*FatoresSGPB!$A$31,2)</f>
        <v>91.82</v>
      </c>
      <c r="ER133" s="43" t="str">
        <f t="shared" si="87"/>
        <v>INFINITE 30 a 500</v>
      </c>
      <c r="ES133" s="44" t="s">
        <v>94</v>
      </c>
      <c r="ET133" s="44" t="s">
        <v>41</v>
      </c>
      <c r="EU133" s="45">
        <f>ROUND('Base(2023)'!EO133+'Base(2023)'!EO133*FatoresSGPB!$A$31,2)</f>
        <v>12.16</v>
      </c>
      <c r="EV133" s="45">
        <f>ROUND('Base(2023)'!EP133+'Base(2023)'!EP133*FatoresSGPB!$A$31,2)</f>
        <v>12.58</v>
      </c>
      <c r="EW133" s="45">
        <f>ROUND('Base(2023)'!EQ133+'Base(2023)'!EQ133*FatoresSGPB!$A$31,2)</f>
        <v>12.67</v>
      </c>
      <c r="EX133" s="45">
        <f>ROUND('Base(2023)'!ER133+'Base(2023)'!ER133*FatoresSGPB!$A$31,2)</f>
        <v>12.91</v>
      </c>
      <c r="EY133" s="45">
        <f>ROUND('Base(2023)'!ES133+'Base(2023)'!ES133*FatoresSGPB!$A$31,2)</f>
        <v>14.46</v>
      </c>
      <c r="EZ133" s="45">
        <f>ROUND('Base(2023)'!ET133+'Base(2023)'!ET133*FatoresSGPB!$A$31,2)</f>
        <v>16.18</v>
      </c>
      <c r="FA133" s="45">
        <f>ROUND('Base(2023)'!EU133+'Base(2023)'!EU133*FatoresSGPB!$A$31,2)</f>
        <v>17.809999999999999</v>
      </c>
      <c r="FB133" s="45">
        <f>ROUND('Base(2023)'!EV133+'Base(2023)'!EV133*FatoresSGPB!$A$31,2)</f>
        <v>21.63</v>
      </c>
      <c r="FC133" s="45">
        <f>ROUND('Base(2023)'!EW133+'Base(2023)'!EW133*FatoresSGPB!$A$31,2)</f>
        <v>17.3</v>
      </c>
      <c r="FD133" s="45">
        <f>ROUND('Base(2023)'!EX133+'Base(2023)'!EX133*FatoresSGPB!$A$31,2)</f>
        <v>20.92</v>
      </c>
      <c r="FE133" s="45">
        <f>ROUND('Base(2023)'!EY133+'Base(2023)'!EY133*FatoresSGPB!$A$31,2)</f>
        <v>35.21</v>
      </c>
      <c r="FF133" s="45">
        <f>ROUND('Base(2023)'!EZ133+'Base(2023)'!EZ133*FatoresSGPB!$A$31,2)</f>
        <v>48.33</v>
      </c>
    </row>
    <row r="134" spans="109:162" x14ac:dyDescent="0.25">
      <c r="DE134" s="43" t="str">
        <f t="shared" si="84"/>
        <v>INFINITE 3301 a 500</v>
      </c>
      <c r="DF134" s="44" t="s">
        <v>94</v>
      </c>
      <c r="DG134" s="46" t="s">
        <v>49</v>
      </c>
      <c r="DI134" s="45">
        <f>ROUND('Base(2023)'!DC134+'Base(2023)'!DC134*FatoresSGPB!$A$31,2)</f>
        <v>12.92</v>
      </c>
      <c r="DJ134" s="45">
        <f>ROUND('Base(2023)'!DD134+'Base(2023)'!DD134*FatoresSGPB!$A$31,2)</f>
        <v>13.19</v>
      </c>
      <c r="DK134" s="45">
        <f>ROUND('Base(2023)'!DE134+'Base(2023)'!DE134*FatoresSGPB!$A$31,2)</f>
        <v>13.46</v>
      </c>
      <c r="DM134" s="43" t="str">
        <f t="shared" si="85"/>
        <v>DIAMANTE 4Coleta no mesmo dia4210-281 a 90</v>
      </c>
      <c r="DN134" s="43" t="s">
        <v>81</v>
      </c>
      <c r="DO134" s="70" t="s">
        <v>71</v>
      </c>
      <c r="DP134" s="69" t="s">
        <v>72</v>
      </c>
      <c r="DQ134" s="59" t="s">
        <v>102</v>
      </c>
      <c r="DR134" s="22" t="s">
        <v>103</v>
      </c>
      <c r="DX134" s="43" t="str">
        <f t="shared" si="86"/>
        <v>INFINITE 23.001 a 4.000</v>
      </c>
      <c r="DY134" s="44" t="s">
        <v>90</v>
      </c>
      <c r="DZ134" s="44" t="s">
        <v>68</v>
      </c>
      <c r="EA134" s="45">
        <f>ROUND('Base(2023)'!DU134+'Base(2023)'!DU134*FatoresSGPB!$A$31,2)</f>
        <v>13.33</v>
      </c>
      <c r="EB134" s="45">
        <f>ROUND('Base(2023)'!DV134+'Base(2023)'!DV134*FatoresSGPB!$A$31,2)</f>
        <v>13.61</v>
      </c>
      <c r="EC134" s="45">
        <f>ROUND('Base(2023)'!DW134+'Base(2023)'!DW134*FatoresSGPB!$A$31,2)</f>
        <v>13.89</v>
      </c>
      <c r="ED134" s="45">
        <f>ROUND('Base(2023)'!DX134+'Base(2023)'!DX134*FatoresSGPB!$A$31,2)</f>
        <v>14.18</v>
      </c>
      <c r="EE134" s="45">
        <f>ROUND('Base(2023)'!DY134+'Base(2023)'!DY134*FatoresSGPB!$A$31,2)</f>
        <v>20.95</v>
      </c>
      <c r="EF134" s="45">
        <f>ROUND('Base(2023)'!DZ134+'Base(2023)'!DZ134*FatoresSGPB!$A$31,2)</f>
        <v>21.18</v>
      </c>
      <c r="EG134" s="45">
        <f>ROUND('Base(2023)'!EA134+'Base(2023)'!EA134*FatoresSGPB!$A$31,2)</f>
        <v>21.4</v>
      </c>
      <c r="EH134" s="45">
        <f>ROUND('Base(2023)'!EB134+'Base(2023)'!EB134*FatoresSGPB!$A$31,2)</f>
        <v>21.59</v>
      </c>
      <c r="EI134" s="45">
        <f>ROUND('Base(2023)'!EC134+'Base(2023)'!EC134*FatoresSGPB!$A$31,2)</f>
        <v>35.47</v>
      </c>
      <c r="EJ134" s="45">
        <f>ROUND('Base(2023)'!ED134+'Base(2023)'!ED134*FatoresSGPB!$A$31,2)</f>
        <v>47.12</v>
      </c>
      <c r="EK134" s="45">
        <f>ROUND('Base(2023)'!EE134+'Base(2023)'!EE134*FatoresSGPB!$A$31,2)</f>
        <v>66.31</v>
      </c>
      <c r="EL134" s="45">
        <f>ROUND('Base(2023)'!EF134+'Base(2023)'!EF134*FatoresSGPB!$A$31,2)</f>
        <v>80.430000000000007</v>
      </c>
      <c r="EM134" s="45">
        <f>ROUND('Base(2023)'!EG134+'Base(2023)'!EG134*FatoresSGPB!$A$31,2)</f>
        <v>54.99</v>
      </c>
      <c r="EN134" s="45">
        <f>ROUND('Base(2023)'!EH134+'Base(2023)'!EH134*FatoresSGPB!$A$31,2)</f>
        <v>67.42</v>
      </c>
      <c r="EO134" s="45">
        <f>ROUND('Base(2023)'!EI134+'Base(2023)'!EI134*FatoresSGPB!$A$31,2)</f>
        <v>86.93</v>
      </c>
      <c r="EP134" s="45">
        <f>ROUND('Base(2023)'!EJ134+'Base(2023)'!EJ134*FatoresSGPB!$A$31,2)</f>
        <v>102.23</v>
      </c>
      <c r="ER134" s="43" t="str">
        <f t="shared" si="87"/>
        <v>INFINITE 3501 a 1.000</v>
      </c>
      <c r="ES134" s="44" t="s">
        <v>94</v>
      </c>
      <c r="ET134" s="44" t="s">
        <v>50</v>
      </c>
      <c r="EU134" s="45">
        <f>ROUND('Base(2023)'!EO134+'Base(2023)'!EO134*FatoresSGPB!$A$31,2)</f>
        <v>13.04</v>
      </c>
      <c r="EV134" s="45">
        <f>ROUND('Base(2023)'!EP134+'Base(2023)'!EP134*FatoresSGPB!$A$31,2)</f>
        <v>13.59</v>
      </c>
      <c r="EW134" s="45">
        <f>ROUND('Base(2023)'!EQ134+'Base(2023)'!EQ134*FatoresSGPB!$A$31,2)</f>
        <v>13.73</v>
      </c>
      <c r="EX134" s="45">
        <f>ROUND('Base(2023)'!ER134+'Base(2023)'!ER134*FatoresSGPB!$A$31,2)</f>
        <v>13.87</v>
      </c>
      <c r="EY134" s="45">
        <f>ROUND('Base(2023)'!ES134+'Base(2023)'!ES134*FatoresSGPB!$A$31,2)</f>
        <v>15.52</v>
      </c>
      <c r="EZ134" s="45">
        <f>ROUND('Base(2023)'!ET134+'Base(2023)'!ET134*FatoresSGPB!$A$31,2)</f>
        <v>17.38</v>
      </c>
      <c r="FA134" s="45">
        <f>ROUND('Base(2023)'!EU134+'Base(2023)'!EU134*FatoresSGPB!$A$31,2)</f>
        <v>19.399999999999999</v>
      </c>
      <c r="FB134" s="45">
        <f>ROUND('Base(2023)'!EV134+'Base(2023)'!EV134*FatoresSGPB!$A$31,2)</f>
        <v>23.28</v>
      </c>
      <c r="FC134" s="45">
        <f>ROUND('Base(2023)'!EW134+'Base(2023)'!EW134*FatoresSGPB!$A$31,2)</f>
        <v>18.37</v>
      </c>
      <c r="FD134" s="45">
        <f>ROUND('Base(2023)'!EX134+'Base(2023)'!EX134*FatoresSGPB!$A$31,2)</f>
        <v>22.13</v>
      </c>
      <c r="FE134" s="45">
        <f>ROUND('Base(2023)'!EY134+'Base(2023)'!EY134*FatoresSGPB!$A$31,2)</f>
        <v>36.51</v>
      </c>
      <c r="FF134" s="45">
        <f>ROUND('Base(2023)'!EZ134+'Base(2023)'!EZ134*FatoresSGPB!$A$31,2)</f>
        <v>49.88</v>
      </c>
    </row>
    <row r="135" spans="109:162" x14ac:dyDescent="0.25">
      <c r="DE135" s="43" t="str">
        <f t="shared" si="84"/>
        <v>INFINITE 3501 a 1.000</v>
      </c>
      <c r="DF135" s="44" t="s">
        <v>94</v>
      </c>
      <c r="DG135" s="46" t="s">
        <v>50</v>
      </c>
      <c r="DI135" s="45">
        <f>ROUND('Base(2023)'!DC135+'Base(2023)'!DC135*FatoresSGPB!$A$31,2)</f>
        <v>13.82</v>
      </c>
      <c r="DJ135" s="45">
        <f>ROUND('Base(2023)'!DD135+'Base(2023)'!DD135*FatoresSGPB!$A$31,2)</f>
        <v>14.1</v>
      </c>
      <c r="DK135" s="45">
        <f>ROUND('Base(2023)'!DE135+'Base(2023)'!DE135*FatoresSGPB!$A$31,2)</f>
        <v>14.41</v>
      </c>
      <c r="DM135" s="43" t="str">
        <f t="shared" si="85"/>
        <v>DIAMANTE 4Coleta no mesmo dia4210-291 a 100</v>
      </c>
      <c r="DN135" s="43" t="s">
        <v>81</v>
      </c>
      <c r="DO135" s="70" t="s">
        <v>71</v>
      </c>
      <c r="DP135" s="69" t="s">
        <v>72</v>
      </c>
      <c r="DQ135" s="61" t="s">
        <v>105</v>
      </c>
      <c r="DR135" s="25" t="s">
        <v>106</v>
      </c>
      <c r="DX135" s="43" t="str">
        <f t="shared" si="86"/>
        <v>INFINITE 24.001 a 5.000</v>
      </c>
      <c r="DY135" s="44" t="s">
        <v>90</v>
      </c>
      <c r="DZ135" s="44" t="s">
        <v>70</v>
      </c>
      <c r="EA135" s="45">
        <f>ROUND('Base(2023)'!DU135+'Base(2023)'!DU135*FatoresSGPB!$A$31,2)</f>
        <v>14.25</v>
      </c>
      <c r="EB135" s="45">
        <f>ROUND('Base(2023)'!DV135+'Base(2023)'!DV135*FatoresSGPB!$A$31,2)</f>
        <v>14.55</v>
      </c>
      <c r="EC135" s="45">
        <f>ROUND('Base(2023)'!DW135+'Base(2023)'!DW135*FatoresSGPB!$A$31,2)</f>
        <v>14.86</v>
      </c>
      <c r="ED135" s="45">
        <f>ROUND('Base(2023)'!DX135+'Base(2023)'!DX135*FatoresSGPB!$A$31,2)</f>
        <v>15.16</v>
      </c>
      <c r="EE135" s="45">
        <f>ROUND('Base(2023)'!DY135+'Base(2023)'!DY135*FatoresSGPB!$A$31,2)</f>
        <v>22.47</v>
      </c>
      <c r="EF135" s="45">
        <f>ROUND('Base(2023)'!DZ135+'Base(2023)'!DZ135*FatoresSGPB!$A$31,2)</f>
        <v>22.7</v>
      </c>
      <c r="EG135" s="45">
        <f>ROUND('Base(2023)'!EA135+'Base(2023)'!EA135*FatoresSGPB!$A$31,2)</f>
        <v>22.94</v>
      </c>
      <c r="EH135" s="45">
        <f>ROUND('Base(2023)'!EB135+'Base(2023)'!EB135*FatoresSGPB!$A$31,2)</f>
        <v>23.18</v>
      </c>
      <c r="EI135" s="45">
        <f>ROUND('Base(2023)'!EC135+'Base(2023)'!EC135*FatoresSGPB!$A$31,2)</f>
        <v>39.07</v>
      </c>
      <c r="EJ135" s="45">
        <f>ROUND('Base(2023)'!ED135+'Base(2023)'!ED135*FatoresSGPB!$A$31,2)</f>
        <v>51.99</v>
      </c>
      <c r="EK135" s="45">
        <f>ROUND('Base(2023)'!EE135+'Base(2023)'!EE135*FatoresSGPB!$A$31,2)</f>
        <v>73.16</v>
      </c>
      <c r="EL135" s="45">
        <f>ROUND('Base(2023)'!EF135+'Base(2023)'!EF135*FatoresSGPB!$A$31,2)</f>
        <v>88.72</v>
      </c>
      <c r="EM135" s="45">
        <f>ROUND('Base(2023)'!EG135+'Base(2023)'!EG135*FatoresSGPB!$A$31,2)</f>
        <v>66.42</v>
      </c>
      <c r="EN135" s="45">
        <f>ROUND('Base(2023)'!EH135+'Base(2023)'!EH135*FatoresSGPB!$A$31,2)</f>
        <v>80.05</v>
      </c>
      <c r="EO135" s="45">
        <f>ROUND('Base(2023)'!EI135+'Base(2023)'!EI135*FatoresSGPB!$A$31,2)</f>
        <v>101.55</v>
      </c>
      <c r="EP135" s="45">
        <f>ROUND('Base(2023)'!EJ135+'Base(2023)'!EJ135*FatoresSGPB!$A$31,2)</f>
        <v>118.27</v>
      </c>
      <c r="ER135" s="43" t="str">
        <f t="shared" si="87"/>
        <v>INFINITE 31.001 a 2.000</v>
      </c>
      <c r="ES135" s="44" t="s">
        <v>94</v>
      </c>
      <c r="ET135" s="44" t="s">
        <v>55</v>
      </c>
      <c r="EU135" s="45">
        <f>ROUND('Base(2023)'!EO135+'Base(2023)'!EO135*FatoresSGPB!$A$31,2)</f>
        <v>13.73</v>
      </c>
      <c r="EV135" s="45">
        <f>ROUND('Base(2023)'!EP135+'Base(2023)'!EP135*FatoresSGPB!$A$31,2)</f>
        <v>14.45</v>
      </c>
      <c r="EW135" s="45">
        <f>ROUND('Base(2023)'!EQ135+'Base(2023)'!EQ135*FatoresSGPB!$A$31,2)</f>
        <v>14.63</v>
      </c>
      <c r="EX135" s="45">
        <f>ROUND('Base(2023)'!ER135+'Base(2023)'!ER135*FatoresSGPB!$A$31,2)</f>
        <v>14.65</v>
      </c>
      <c r="EY135" s="45">
        <f>ROUND('Base(2023)'!ES135+'Base(2023)'!ES135*FatoresSGPB!$A$31,2)</f>
        <v>17.079999999999998</v>
      </c>
      <c r="EZ135" s="45">
        <f>ROUND('Base(2023)'!ET135+'Base(2023)'!ET135*FatoresSGPB!$A$31,2)</f>
        <v>19.149999999999999</v>
      </c>
      <c r="FA135" s="45">
        <f>ROUND('Base(2023)'!EU135+'Base(2023)'!EU135*FatoresSGPB!$A$31,2)</f>
        <v>21.71</v>
      </c>
      <c r="FB135" s="45">
        <f>ROUND('Base(2023)'!EV135+'Base(2023)'!EV135*FatoresSGPB!$A$31,2)</f>
        <v>25.72</v>
      </c>
      <c r="FC135" s="45">
        <f>ROUND('Base(2023)'!EW135+'Base(2023)'!EW135*FatoresSGPB!$A$31,2)</f>
        <v>21.84</v>
      </c>
      <c r="FD135" s="45">
        <f>ROUND('Base(2023)'!EX135+'Base(2023)'!EX135*FatoresSGPB!$A$31,2)</f>
        <v>25.81</v>
      </c>
      <c r="FE135" s="45">
        <f>ROUND('Base(2023)'!EY135+'Base(2023)'!EY135*FatoresSGPB!$A$31,2)</f>
        <v>40.32</v>
      </c>
      <c r="FF135" s="45">
        <f>ROUND('Base(2023)'!EZ135+'Base(2023)'!EZ135*FatoresSGPB!$A$31,2)</f>
        <v>54.09</v>
      </c>
    </row>
    <row r="136" spans="109:162" x14ac:dyDescent="0.25">
      <c r="DE136" s="43" t="str">
        <f t="shared" si="84"/>
        <v>INFINITE 31.001 a 2.000</v>
      </c>
      <c r="DF136" s="44" t="s">
        <v>94</v>
      </c>
      <c r="DG136" s="46" t="s">
        <v>55</v>
      </c>
      <c r="DI136" s="45">
        <f>ROUND('Base(2023)'!DC136+'Base(2023)'!DC136*FatoresSGPB!$A$31,2)</f>
        <v>16.100000000000001</v>
      </c>
      <c r="DJ136" s="45">
        <f>ROUND('Base(2023)'!DD136+'Base(2023)'!DD136*FatoresSGPB!$A$31,2)</f>
        <v>16.43</v>
      </c>
      <c r="DK136" s="45">
        <f>ROUND('Base(2023)'!DE136+'Base(2023)'!DE136*FatoresSGPB!$A$31,2)</f>
        <v>16.78</v>
      </c>
      <c r="DM136" s="43" t="str">
        <f t="shared" si="85"/>
        <v>DIAMANTE 4Coleta no mesmo dia4210-2Mais de 100</v>
      </c>
      <c r="DN136" s="43" t="s">
        <v>81</v>
      </c>
      <c r="DO136" s="70" t="s">
        <v>71</v>
      </c>
      <c r="DP136" s="69" t="s">
        <v>72</v>
      </c>
      <c r="DQ136" s="59" t="s">
        <v>108</v>
      </c>
      <c r="DR136" s="22" t="s">
        <v>109</v>
      </c>
      <c r="DX136" s="43" t="str">
        <f t="shared" si="86"/>
        <v>INFINITE 25.001 a 6.000</v>
      </c>
      <c r="DY136" s="44" t="s">
        <v>90</v>
      </c>
      <c r="DZ136" s="44" t="s">
        <v>76</v>
      </c>
      <c r="EA136" s="45">
        <f>ROUND('Base(2023)'!DU136+'Base(2023)'!DU136*FatoresSGPB!$A$31,2)</f>
        <v>13.49</v>
      </c>
      <c r="EB136" s="45">
        <f>ROUND('Base(2023)'!DV136+'Base(2023)'!DV136*FatoresSGPB!$A$31,2)</f>
        <v>13.78</v>
      </c>
      <c r="EC136" s="45">
        <f>ROUND('Base(2023)'!DW136+'Base(2023)'!DW136*FatoresSGPB!$A$31,2)</f>
        <v>14.06</v>
      </c>
      <c r="ED136" s="45">
        <f>ROUND('Base(2023)'!DX136+'Base(2023)'!DX136*FatoresSGPB!$A$31,2)</f>
        <v>14.34</v>
      </c>
      <c r="EE136" s="45">
        <f>ROUND('Base(2023)'!DY136+'Base(2023)'!DY136*FatoresSGPB!$A$31,2)</f>
        <v>23.07</v>
      </c>
      <c r="EF136" s="45">
        <f>ROUND('Base(2023)'!DZ136+'Base(2023)'!DZ136*FatoresSGPB!$A$31,2)</f>
        <v>23.32</v>
      </c>
      <c r="EG136" s="45">
        <f>ROUND('Base(2023)'!EA136+'Base(2023)'!EA136*FatoresSGPB!$A$31,2)</f>
        <v>23.55</v>
      </c>
      <c r="EH136" s="45">
        <f>ROUND('Base(2023)'!EB136+'Base(2023)'!EB136*FatoresSGPB!$A$31,2)</f>
        <v>23.79</v>
      </c>
      <c r="EI136" s="45">
        <f>ROUND('Base(2023)'!EC136+'Base(2023)'!EC136*FatoresSGPB!$A$31,2)</f>
        <v>41.87</v>
      </c>
      <c r="EJ136" s="45">
        <f>ROUND('Base(2023)'!ED136+'Base(2023)'!ED136*FatoresSGPB!$A$31,2)</f>
        <v>56.8</v>
      </c>
      <c r="EK136" s="45">
        <f>ROUND('Base(2023)'!EE136+'Base(2023)'!EE136*FatoresSGPB!$A$31,2)</f>
        <v>79.930000000000007</v>
      </c>
      <c r="EL136" s="45">
        <f>ROUND('Base(2023)'!EF136+'Base(2023)'!EF136*FatoresSGPB!$A$31,2)</f>
        <v>96.7</v>
      </c>
      <c r="EM136" s="45">
        <f>ROUND('Base(2023)'!EG136+'Base(2023)'!EG136*FatoresSGPB!$A$31,2)</f>
        <v>68.930000000000007</v>
      </c>
      <c r="EN136" s="45">
        <f>ROUND('Base(2023)'!EH136+'Base(2023)'!EH136*FatoresSGPB!$A$31,2)</f>
        <v>84.67</v>
      </c>
      <c r="EO136" s="45">
        <f>ROUND('Base(2023)'!EI136+'Base(2023)'!EI136*FatoresSGPB!$A$31,2)</f>
        <v>108.22</v>
      </c>
      <c r="EP136" s="45">
        <f>ROUND('Base(2023)'!EJ136+'Base(2023)'!EJ136*FatoresSGPB!$A$31,2)</f>
        <v>126.17</v>
      </c>
      <c r="ER136" s="43" t="str">
        <f t="shared" si="87"/>
        <v>INFINITE 32.001 a 3.000</v>
      </c>
      <c r="ES136" s="44" t="s">
        <v>94</v>
      </c>
      <c r="ET136" s="44" t="s">
        <v>62</v>
      </c>
      <c r="EU136" s="45">
        <f>ROUND('Base(2023)'!EO136+'Base(2023)'!EO136*FatoresSGPB!$A$31,2)</f>
        <v>16.420000000000002</v>
      </c>
      <c r="EV136" s="45">
        <f>ROUND('Base(2023)'!EP136+'Base(2023)'!EP136*FatoresSGPB!$A$31,2)</f>
        <v>17.43</v>
      </c>
      <c r="EW136" s="45">
        <f>ROUND('Base(2023)'!EQ136+'Base(2023)'!EQ136*FatoresSGPB!$A$31,2)</f>
        <v>17.68</v>
      </c>
      <c r="EX136" s="45">
        <f>ROUND('Base(2023)'!ER136+'Base(2023)'!ER136*FatoresSGPB!$A$31,2)</f>
        <v>17.54</v>
      </c>
      <c r="EY136" s="45">
        <f>ROUND('Base(2023)'!ES136+'Base(2023)'!ES136*FatoresSGPB!$A$31,2)</f>
        <v>20.46</v>
      </c>
      <c r="EZ136" s="45">
        <f>ROUND('Base(2023)'!ET136+'Base(2023)'!ET136*FatoresSGPB!$A$31,2)</f>
        <v>22.95</v>
      </c>
      <c r="FA136" s="45">
        <f>ROUND('Base(2023)'!EU136+'Base(2023)'!EU136*FatoresSGPB!$A$31,2)</f>
        <v>26.43</v>
      </c>
      <c r="FB136" s="45">
        <f>ROUND('Base(2023)'!EV136+'Base(2023)'!EV136*FatoresSGPB!$A$31,2)</f>
        <v>30.93</v>
      </c>
      <c r="FC136" s="45">
        <f>ROUND('Base(2023)'!EW136+'Base(2023)'!EW136*FatoresSGPB!$A$31,2)</f>
        <v>25.23</v>
      </c>
      <c r="FD136" s="45">
        <f>ROUND('Base(2023)'!EX136+'Base(2023)'!EX136*FatoresSGPB!$A$31,2)</f>
        <v>29.63</v>
      </c>
      <c r="FE136" s="45">
        <f>ROUND('Base(2023)'!EY136+'Base(2023)'!EY136*FatoresSGPB!$A$31,2)</f>
        <v>44.48</v>
      </c>
      <c r="FF136" s="45">
        <f>ROUND('Base(2023)'!EZ136+'Base(2023)'!EZ136*FatoresSGPB!$A$31,2)</f>
        <v>59.09</v>
      </c>
    </row>
    <row r="137" spans="109:162" x14ac:dyDescent="0.25">
      <c r="DE137" s="43" t="str">
        <f t="shared" si="84"/>
        <v>INFINITE 32.001 a 3.000</v>
      </c>
      <c r="DF137" s="44" t="s">
        <v>94</v>
      </c>
      <c r="DG137" s="46" t="s">
        <v>62</v>
      </c>
      <c r="DI137" s="45">
        <f>ROUND('Base(2023)'!DC137+'Base(2023)'!DC137*FatoresSGPB!$A$31,2)</f>
        <v>17.89</v>
      </c>
      <c r="DJ137" s="45">
        <f>ROUND('Base(2023)'!DD137+'Base(2023)'!DD137*FatoresSGPB!$A$31,2)</f>
        <v>18.260000000000002</v>
      </c>
      <c r="DK137" s="45">
        <f>ROUND('Base(2023)'!DE137+'Base(2023)'!DE137*FatoresSGPB!$A$31,2)</f>
        <v>18.64</v>
      </c>
      <c r="DM137" s="43" t="str">
        <f t="shared" si="85"/>
        <v>DIAMANTE 4Coleta no mesmo dia7790-9Unitizador</v>
      </c>
      <c r="DN137" s="43" t="s">
        <v>81</v>
      </c>
      <c r="DO137" s="70" t="s">
        <v>71</v>
      </c>
      <c r="DP137" s="22" t="s">
        <v>111</v>
      </c>
      <c r="DQ137" s="61" t="s">
        <v>112</v>
      </c>
      <c r="DR137" s="25" t="s">
        <v>113</v>
      </c>
      <c r="DX137" s="43" t="str">
        <f t="shared" si="86"/>
        <v>INFINITE 26.001 a 7.000</v>
      </c>
      <c r="DY137" s="44" t="s">
        <v>90</v>
      </c>
      <c r="DZ137" s="44" t="s">
        <v>82</v>
      </c>
      <c r="EA137" s="45">
        <f>ROUND('Base(2023)'!DU137+'Base(2023)'!DU137*FatoresSGPB!$A$31,2)</f>
        <v>14.32</v>
      </c>
      <c r="EB137" s="45">
        <f>ROUND('Base(2023)'!DV137+'Base(2023)'!DV137*FatoresSGPB!$A$31,2)</f>
        <v>14.63</v>
      </c>
      <c r="EC137" s="45">
        <f>ROUND('Base(2023)'!DW137+'Base(2023)'!DW137*FatoresSGPB!$A$31,2)</f>
        <v>14.93</v>
      </c>
      <c r="ED137" s="45">
        <f>ROUND('Base(2023)'!DX137+'Base(2023)'!DX137*FatoresSGPB!$A$31,2)</f>
        <v>15.23</v>
      </c>
      <c r="EE137" s="45">
        <f>ROUND('Base(2023)'!DY137+'Base(2023)'!DY137*FatoresSGPB!$A$31,2)</f>
        <v>24.7</v>
      </c>
      <c r="EF137" s="45">
        <f>ROUND('Base(2023)'!DZ137+'Base(2023)'!DZ137*FatoresSGPB!$A$31,2)</f>
        <v>24.96</v>
      </c>
      <c r="EG137" s="45">
        <f>ROUND('Base(2023)'!EA137+'Base(2023)'!EA137*FatoresSGPB!$A$31,2)</f>
        <v>25.21</v>
      </c>
      <c r="EH137" s="45">
        <f>ROUND('Base(2023)'!EB137+'Base(2023)'!EB137*FatoresSGPB!$A$31,2)</f>
        <v>25.46</v>
      </c>
      <c r="EI137" s="45">
        <f>ROUND('Base(2023)'!EC137+'Base(2023)'!EC137*FatoresSGPB!$A$31,2)</f>
        <v>46.19</v>
      </c>
      <c r="EJ137" s="45">
        <f>ROUND('Base(2023)'!ED137+'Base(2023)'!ED137*FatoresSGPB!$A$31,2)</f>
        <v>62.68</v>
      </c>
      <c r="EK137" s="45">
        <f>ROUND('Base(2023)'!EE137+'Base(2023)'!EE137*FatoresSGPB!$A$31,2)</f>
        <v>88.22</v>
      </c>
      <c r="EL137" s="45">
        <f>ROUND('Base(2023)'!EF137+'Base(2023)'!EF137*FatoresSGPB!$A$31,2)</f>
        <v>106.71</v>
      </c>
      <c r="EM137" s="45">
        <f>ROUND('Base(2023)'!EG137+'Base(2023)'!EG137*FatoresSGPB!$A$31,2)</f>
        <v>73.28</v>
      </c>
      <c r="EN137" s="45">
        <f>ROUND('Base(2023)'!EH137+'Base(2023)'!EH137*FatoresSGPB!$A$31,2)</f>
        <v>90.56</v>
      </c>
      <c r="EO137" s="45">
        <f>ROUND('Base(2023)'!EI137+'Base(2023)'!EI137*FatoresSGPB!$A$31,2)</f>
        <v>116.5</v>
      </c>
      <c r="EP137" s="45">
        <f>ROUND('Base(2023)'!EJ137+'Base(2023)'!EJ137*FatoresSGPB!$A$31,2)</f>
        <v>136.16999999999999</v>
      </c>
      <c r="ER137" s="43" t="str">
        <f t="shared" si="87"/>
        <v>INFINITE 33.001 a 4.000</v>
      </c>
      <c r="ES137" s="44" t="s">
        <v>94</v>
      </c>
      <c r="ET137" s="44" t="s">
        <v>68</v>
      </c>
      <c r="EU137" s="45">
        <f>ROUND('Base(2023)'!EO137+'Base(2023)'!EO137*FatoresSGPB!$A$31,2)</f>
        <v>17.52</v>
      </c>
      <c r="EV137" s="45">
        <f>ROUND('Base(2023)'!EP137+'Base(2023)'!EP137*FatoresSGPB!$A$31,2)</f>
        <v>19.02</v>
      </c>
      <c r="EW137" s="45">
        <f>ROUND('Base(2023)'!EQ137+'Base(2023)'!EQ137*FatoresSGPB!$A$31,2)</f>
        <v>19.38</v>
      </c>
      <c r="EX137" s="45">
        <f>ROUND('Base(2023)'!ER137+'Base(2023)'!ER137*FatoresSGPB!$A$31,2)</f>
        <v>18.829999999999998</v>
      </c>
      <c r="EY137" s="45">
        <f>ROUND('Base(2023)'!ES137+'Base(2023)'!ES137*FatoresSGPB!$A$31,2)</f>
        <v>21.96</v>
      </c>
      <c r="EZ137" s="45">
        <f>ROUND('Base(2023)'!ET137+'Base(2023)'!ET137*FatoresSGPB!$A$31,2)</f>
        <v>24.69</v>
      </c>
      <c r="FA137" s="45">
        <f>ROUND('Base(2023)'!EU137+'Base(2023)'!EU137*FatoresSGPB!$A$31,2)</f>
        <v>29.41</v>
      </c>
      <c r="FB137" s="45">
        <f>ROUND('Base(2023)'!EV137+'Base(2023)'!EV137*FatoresSGPB!$A$31,2)</f>
        <v>33.479999999999997</v>
      </c>
      <c r="FC137" s="45">
        <f>ROUND('Base(2023)'!EW137+'Base(2023)'!EW137*FatoresSGPB!$A$31,2)</f>
        <v>32.520000000000003</v>
      </c>
      <c r="FD137" s="45">
        <f>ROUND('Base(2023)'!EX137+'Base(2023)'!EX137*FatoresSGPB!$A$31,2)</f>
        <v>37.14</v>
      </c>
      <c r="FE137" s="45">
        <f>ROUND('Base(2023)'!EY137+'Base(2023)'!EY137*FatoresSGPB!$A$31,2)</f>
        <v>51.91</v>
      </c>
      <c r="FF137" s="45">
        <f>ROUND('Base(2023)'!EZ137+'Base(2023)'!EZ137*FatoresSGPB!$A$31,2)</f>
        <v>66.86</v>
      </c>
    </row>
    <row r="138" spans="109:162" x14ac:dyDescent="0.25">
      <c r="DE138" s="43" t="str">
        <f t="shared" si="84"/>
        <v>INFINITE 33.001 a 4.000</v>
      </c>
      <c r="DF138" s="44" t="s">
        <v>94</v>
      </c>
      <c r="DG138" s="46" t="s">
        <v>68</v>
      </c>
      <c r="DI138" s="45">
        <f>ROUND('Base(2023)'!DC138+'Base(2023)'!DC138*FatoresSGPB!$A$31,2)</f>
        <v>19.68</v>
      </c>
      <c r="DJ138" s="45">
        <f>ROUND('Base(2023)'!DD138+'Base(2023)'!DD138*FatoresSGPB!$A$31,2)</f>
        <v>20.09</v>
      </c>
      <c r="DK138" s="45">
        <f>ROUND('Base(2023)'!DE138+'Base(2023)'!DE138*FatoresSGPB!$A$31,2)</f>
        <v>20.51</v>
      </c>
      <c r="DM138" s="43" t="str">
        <f t="shared" si="85"/>
        <v>ServiçoCódigoQtde de objetos</v>
      </c>
      <c r="DO138" s="28" t="s">
        <v>34</v>
      </c>
      <c r="DP138" s="28" t="s">
        <v>35</v>
      </c>
      <c r="DQ138" s="29" t="s">
        <v>36</v>
      </c>
      <c r="DR138" s="30" t="s">
        <v>37</v>
      </c>
      <c r="DX138" s="43" t="str">
        <f t="shared" si="86"/>
        <v>INFINITE 27.001 a 8.000</v>
      </c>
      <c r="DY138" s="44" t="s">
        <v>90</v>
      </c>
      <c r="DZ138" s="44" t="s">
        <v>86</v>
      </c>
      <c r="EA138" s="45">
        <f>ROUND('Base(2023)'!DU138+'Base(2023)'!DU138*FatoresSGPB!$A$31,2)</f>
        <v>15.2</v>
      </c>
      <c r="EB138" s="45">
        <f>ROUND('Base(2023)'!DV138+'Base(2023)'!DV138*FatoresSGPB!$A$31,2)</f>
        <v>15.52</v>
      </c>
      <c r="EC138" s="45">
        <f>ROUND('Base(2023)'!DW138+'Base(2023)'!DW138*FatoresSGPB!$A$31,2)</f>
        <v>15.84</v>
      </c>
      <c r="ED138" s="45">
        <f>ROUND('Base(2023)'!DX138+'Base(2023)'!DX138*FatoresSGPB!$A$31,2)</f>
        <v>16.16</v>
      </c>
      <c r="EE138" s="45">
        <f>ROUND('Base(2023)'!DY138+'Base(2023)'!DY138*FatoresSGPB!$A$31,2)</f>
        <v>26.47</v>
      </c>
      <c r="EF138" s="45">
        <f>ROUND('Base(2023)'!DZ138+'Base(2023)'!DZ138*FatoresSGPB!$A$31,2)</f>
        <v>26.75</v>
      </c>
      <c r="EG138" s="45">
        <f>ROUND('Base(2023)'!EA138+'Base(2023)'!EA138*FatoresSGPB!$A$31,2)</f>
        <v>27.01</v>
      </c>
      <c r="EH138" s="45">
        <f>ROUND('Base(2023)'!EB138+'Base(2023)'!EB138*FatoresSGPB!$A$31,2)</f>
        <v>27.3</v>
      </c>
      <c r="EI138" s="45">
        <f>ROUND('Base(2023)'!EC138+'Base(2023)'!EC138*FatoresSGPB!$A$31,2)</f>
        <v>50.63</v>
      </c>
      <c r="EJ138" s="45">
        <f>ROUND('Base(2023)'!ED138+'Base(2023)'!ED138*FatoresSGPB!$A$31,2)</f>
        <v>68.680000000000007</v>
      </c>
      <c r="EK138" s="45">
        <f>ROUND('Base(2023)'!EE138+'Base(2023)'!EE138*FatoresSGPB!$A$31,2)</f>
        <v>96.66</v>
      </c>
      <c r="EL138" s="45">
        <f>ROUND('Base(2023)'!EF138+'Base(2023)'!EF138*FatoresSGPB!$A$31,2)</f>
        <v>116.95</v>
      </c>
      <c r="EM138" s="45">
        <f>ROUND('Base(2023)'!EG138+'Base(2023)'!EG138*FatoresSGPB!$A$31,2)</f>
        <v>81.599999999999994</v>
      </c>
      <c r="EN138" s="45">
        <f>ROUND('Base(2023)'!EH138+'Base(2023)'!EH138*FatoresSGPB!$A$31,2)</f>
        <v>100.42</v>
      </c>
      <c r="EO138" s="45">
        <f>ROUND('Base(2023)'!EI138+'Base(2023)'!EI138*FatoresSGPB!$A$31,2)</f>
        <v>128.81</v>
      </c>
      <c r="EP138" s="45">
        <f>ROUND('Base(2023)'!EJ138+'Base(2023)'!EJ138*FatoresSGPB!$A$31,2)</f>
        <v>150.27000000000001</v>
      </c>
      <c r="ER138" s="43" t="str">
        <f t="shared" si="87"/>
        <v>INFINITE 34.001 a 5.000</v>
      </c>
      <c r="ES138" s="44" t="s">
        <v>94</v>
      </c>
      <c r="ET138" s="44" t="s">
        <v>70</v>
      </c>
      <c r="EU138" s="45">
        <f>ROUND('Base(2023)'!EO138+'Base(2023)'!EO138*FatoresSGPB!$A$31,2)</f>
        <v>18.73</v>
      </c>
      <c r="EV138" s="45">
        <f>ROUND('Base(2023)'!EP138+'Base(2023)'!EP138*FatoresSGPB!$A$31,2)</f>
        <v>19.98</v>
      </c>
      <c r="EW138" s="45">
        <f>ROUND('Base(2023)'!EQ138+'Base(2023)'!EQ138*FatoresSGPB!$A$31,2)</f>
        <v>20.29</v>
      </c>
      <c r="EX138" s="45">
        <f>ROUND('Base(2023)'!ER138+'Base(2023)'!ER138*FatoresSGPB!$A$31,2)</f>
        <v>20.03</v>
      </c>
      <c r="EY138" s="45">
        <f>ROUND('Base(2023)'!ES138+'Base(2023)'!ES138*FatoresSGPB!$A$31,2)</f>
        <v>23.39</v>
      </c>
      <c r="EZ138" s="45">
        <f>ROUND('Base(2023)'!ET138+'Base(2023)'!ET138*FatoresSGPB!$A$31,2)</f>
        <v>26.25</v>
      </c>
      <c r="FA138" s="45">
        <f>ROUND('Base(2023)'!EU138+'Base(2023)'!EU138*FatoresSGPB!$A$31,2)</f>
        <v>30.44</v>
      </c>
      <c r="FB138" s="45">
        <f>ROUND('Base(2023)'!EV138+'Base(2023)'!EV138*FatoresSGPB!$A$31,2)</f>
        <v>35.4</v>
      </c>
      <c r="FC138" s="45">
        <f>ROUND('Base(2023)'!EW138+'Base(2023)'!EW138*FatoresSGPB!$A$31,2)</f>
        <v>33.9</v>
      </c>
      <c r="FD138" s="45">
        <f>ROUND('Base(2023)'!EX138+'Base(2023)'!EX138*FatoresSGPB!$A$31,2)</f>
        <v>38.67</v>
      </c>
      <c r="FE138" s="45">
        <f>ROUND('Base(2023)'!EY138+'Base(2023)'!EY138*FatoresSGPB!$A$31,2)</f>
        <v>53.82</v>
      </c>
      <c r="FF138" s="45">
        <f>ROUND('Base(2023)'!EZ138+'Base(2023)'!EZ138*FatoresSGPB!$A$31,2)</f>
        <v>69.13</v>
      </c>
    </row>
    <row r="139" spans="109:162" x14ac:dyDescent="0.25">
      <c r="DE139" s="43" t="str">
        <f t="shared" si="84"/>
        <v>INFINITE 34.001 a 5.000</v>
      </c>
      <c r="DF139" s="44" t="s">
        <v>94</v>
      </c>
      <c r="DG139" s="46" t="s">
        <v>70</v>
      </c>
      <c r="DI139" s="45">
        <f>ROUND('Base(2023)'!DC139+'Base(2023)'!DC139*FatoresSGPB!$A$31,2)</f>
        <v>21.67</v>
      </c>
      <c r="DJ139" s="45">
        <f>ROUND('Base(2023)'!DD139+'Base(2023)'!DD139*FatoresSGPB!$A$31,2)</f>
        <v>22.12</v>
      </c>
      <c r="DK139" s="45">
        <f>ROUND('Base(2023)'!DE139+'Base(2023)'!DE139*FatoresSGPB!$A$31,2)</f>
        <v>22.58</v>
      </c>
      <c r="DM139" s="43" t="str">
        <f t="shared" si="85"/>
        <v>INFINITE 1Coleta Agendada7789-50 a 10</v>
      </c>
      <c r="DN139" s="43" t="s">
        <v>85</v>
      </c>
      <c r="DO139" s="70" t="s">
        <v>43</v>
      </c>
      <c r="DP139" s="68" t="s">
        <v>44</v>
      </c>
      <c r="DQ139" s="59" t="s">
        <v>45</v>
      </c>
      <c r="DR139" s="22">
        <v>12.69</v>
      </c>
      <c r="DX139" s="43" t="str">
        <f t="shared" si="86"/>
        <v>INFINITE 28.001 a 9.000</v>
      </c>
      <c r="DY139" s="44" t="s">
        <v>90</v>
      </c>
      <c r="DZ139" s="44" t="s">
        <v>91</v>
      </c>
      <c r="EA139" s="45">
        <f>ROUND('Base(2023)'!DU139+'Base(2023)'!DU139*FatoresSGPB!$A$31,2)</f>
        <v>15.62</v>
      </c>
      <c r="EB139" s="45">
        <f>ROUND('Base(2023)'!DV139+'Base(2023)'!DV139*FatoresSGPB!$A$31,2)</f>
        <v>15.95</v>
      </c>
      <c r="EC139" s="45">
        <f>ROUND('Base(2023)'!DW139+'Base(2023)'!DW139*FatoresSGPB!$A$31,2)</f>
        <v>16.29</v>
      </c>
      <c r="ED139" s="45">
        <f>ROUND('Base(2023)'!DX139+'Base(2023)'!DX139*FatoresSGPB!$A$31,2)</f>
        <v>16.61</v>
      </c>
      <c r="EE139" s="45">
        <f>ROUND('Base(2023)'!DY139+'Base(2023)'!DY139*FatoresSGPB!$A$31,2)</f>
        <v>28.14</v>
      </c>
      <c r="EF139" s="45">
        <f>ROUND('Base(2023)'!DZ139+'Base(2023)'!DZ139*FatoresSGPB!$A$31,2)</f>
        <v>28.43</v>
      </c>
      <c r="EG139" s="45">
        <f>ROUND('Base(2023)'!EA139+'Base(2023)'!EA139*FatoresSGPB!$A$31,2)</f>
        <v>28.72</v>
      </c>
      <c r="EH139" s="45">
        <f>ROUND('Base(2023)'!EB139+'Base(2023)'!EB139*FatoresSGPB!$A$31,2)</f>
        <v>29.01</v>
      </c>
      <c r="EI139" s="45">
        <f>ROUND('Base(2023)'!EC139+'Base(2023)'!EC139*FatoresSGPB!$A$31,2)</f>
        <v>54.99</v>
      </c>
      <c r="EJ139" s="45">
        <f>ROUND('Base(2023)'!ED139+'Base(2023)'!ED139*FatoresSGPB!$A$31,2)</f>
        <v>74.64</v>
      </c>
      <c r="EK139" s="45">
        <f>ROUND('Base(2023)'!EE139+'Base(2023)'!EE139*FatoresSGPB!$A$31,2)</f>
        <v>105.05</v>
      </c>
      <c r="EL139" s="45">
        <f>ROUND('Base(2023)'!EF139+'Base(2023)'!EF139*FatoresSGPB!$A$31,2)</f>
        <v>127.08</v>
      </c>
      <c r="EM139" s="45">
        <f>ROUND('Base(2023)'!EG139+'Base(2023)'!EG139*FatoresSGPB!$A$31,2)</f>
        <v>85.95</v>
      </c>
      <c r="EN139" s="45">
        <f>ROUND('Base(2023)'!EH139+'Base(2023)'!EH139*FatoresSGPB!$A$31,2)</f>
        <v>106.41</v>
      </c>
      <c r="EO139" s="45">
        <f>ROUND('Base(2023)'!EI139+'Base(2023)'!EI139*FatoresSGPB!$A$31,2)</f>
        <v>137.22999999999999</v>
      </c>
      <c r="EP139" s="45">
        <f>ROUND('Base(2023)'!EJ139+'Base(2023)'!EJ139*FatoresSGPB!$A$31,2)</f>
        <v>160.41999999999999</v>
      </c>
      <c r="ER139" s="43" t="str">
        <f t="shared" si="87"/>
        <v>INFINITE 35.001 a 6.000</v>
      </c>
      <c r="ES139" s="44" t="s">
        <v>94</v>
      </c>
      <c r="ET139" s="44" t="s">
        <v>76</v>
      </c>
      <c r="EU139" s="45">
        <f>ROUND('Base(2023)'!EO139+'Base(2023)'!EO139*FatoresSGPB!$A$31,2)</f>
        <v>19.760000000000002</v>
      </c>
      <c r="EV139" s="45">
        <f>ROUND('Base(2023)'!EP139+'Base(2023)'!EP139*FatoresSGPB!$A$31,2)</f>
        <v>20.350000000000001</v>
      </c>
      <c r="EW139" s="45">
        <f>ROUND('Base(2023)'!EQ139+'Base(2023)'!EQ139*FatoresSGPB!$A$31,2)</f>
        <v>20.51</v>
      </c>
      <c r="EX139" s="45">
        <f>ROUND('Base(2023)'!ER139+'Base(2023)'!ER139*FatoresSGPB!$A$31,2)</f>
        <v>20.96</v>
      </c>
      <c r="EY139" s="45">
        <f>ROUND('Base(2023)'!ES139+'Base(2023)'!ES139*FatoresSGPB!$A$31,2)</f>
        <v>25.69</v>
      </c>
      <c r="EZ139" s="45">
        <f>ROUND('Base(2023)'!ET139+'Base(2023)'!ET139*FatoresSGPB!$A$31,2)</f>
        <v>29.53</v>
      </c>
      <c r="FA139" s="45">
        <f>ROUND('Base(2023)'!EU139+'Base(2023)'!EU139*FatoresSGPB!$A$31,2)</f>
        <v>33.03</v>
      </c>
      <c r="FB139" s="45">
        <f>ROUND('Base(2023)'!EV139+'Base(2023)'!EV139*FatoresSGPB!$A$31,2)</f>
        <v>41.57</v>
      </c>
      <c r="FC139" s="45">
        <f>ROUND('Base(2023)'!EW139+'Base(2023)'!EW139*FatoresSGPB!$A$31,2)</f>
        <v>38.97</v>
      </c>
      <c r="FD139" s="45">
        <f>ROUND('Base(2023)'!EX139+'Base(2023)'!EX139*FatoresSGPB!$A$31,2)</f>
        <v>44.7</v>
      </c>
      <c r="FE139" s="45">
        <f>ROUND('Base(2023)'!EY139+'Base(2023)'!EY139*FatoresSGPB!$A$31,2)</f>
        <v>61.4</v>
      </c>
      <c r="FF139" s="45">
        <f>ROUND('Base(2023)'!EZ139+'Base(2023)'!EZ139*FatoresSGPB!$A$31,2)</f>
        <v>78.959999999999994</v>
      </c>
    </row>
    <row r="140" spans="109:162" x14ac:dyDescent="0.25">
      <c r="DE140" s="43" t="str">
        <f t="shared" si="84"/>
        <v>INFINITE 35.001 a 6.000</v>
      </c>
      <c r="DF140" s="44" t="s">
        <v>94</v>
      </c>
      <c r="DG140" s="46" t="s">
        <v>76</v>
      </c>
      <c r="DI140" s="45">
        <f>ROUND('Base(2023)'!DC140+'Base(2023)'!DC140*FatoresSGPB!$A$31,2)</f>
        <v>25.25</v>
      </c>
      <c r="DJ140" s="45">
        <f>ROUND('Base(2023)'!DD140+'Base(2023)'!DD140*FatoresSGPB!$A$31,2)</f>
        <v>25.76</v>
      </c>
      <c r="DK140" s="45">
        <f>ROUND('Base(2023)'!DE140+'Base(2023)'!DE140*FatoresSGPB!$A$31,2)</f>
        <v>26.31</v>
      </c>
      <c r="DM140" s="43" t="str">
        <f t="shared" si="85"/>
        <v>INFINITE 1Coleta Agendada7789-5Mais de 10</v>
      </c>
      <c r="DN140" s="43" t="s">
        <v>85</v>
      </c>
      <c r="DO140" s="70" t="s">
        <v>43</v>
      </c>
      <c r="DP140" s="68" t="s">
        <v>44</v>
      </c>
      <c r="DQ140" s="61" t="s">
        <v>52</v>
      </c>
      <c r="DR140" s="22">
        <v>0</v>
      </c>
      <c r="DX140" s="43" t="str">
        <f t="shared" si="86"/>
        <v>INFINITE 29.001 a 10.000</v>
      </c>
      <c r="DY140" s="44" t="s">
        <v>90</v>
      </c>
      <c r="DZ140" s="44" t="s">
        <v>95</v>
      </c>
      <c r="EA140" s="45">
        <f>ROUND('Base(2023)'!DU140+'Base(2023)'!DU140*FatoresSGPB!$A$31,2)</f>
        <v>15.9</v>
      </c>
      <c r="EB140" s="45">
        <f>ROUND('Base(2023)'!DV140+'Base(2023)'!DV140*FatoresSGPB!$A$31,2)</f>
        <v>16.25</v>
      </c>
      <c r="EC140" s="45">
        <f>ROUND('Base(2023)'!DW140+'Base(2023)'!DW140*FatoresSGPB!$A$31,2)</f>
        <v>16.57</v>
      </c>
      <c r="ED140" s="45">
        <f>ROUND('Base(2023)'!DX140+'Base(2023)'!DX140*FatoresSGPB!$A$31,2)</f>
        <v>16.920000000000002</v>
      </c>
      <c r="EE140" s="45">
        <f>ROUND('Base(2023)'!DY140+'Base(2023)'!DY140*FatoresSGPB!$A$31,2)</f>
        <v>29.98</v>
      </c>
      <c r="EF140" s="45">
        <f>ROUND('Base(2023)'!DZ140+'Base(2023)'!DZ140*FatoresSGPB!$A$31,2)</f>
        <v>30.29</v>
      </c>
      <c r="EG140" s="45">
        <f>ROUND('Base(2023)'!EA140+'Base(2023)'!EA140*FatoresSGPB!$A$31,2)</f>
        <v>30.59</v>
      </c>
      <c r="EH140" s="45">
        <f>ROUND('Base(2023)'!EB140+'Base(2023)'!EB140*FatoresSGPB!$A$31,2)</f>
        <v>30.91</v>
      </c>
      <c r="EI140" s="45">
        <f>ROUND('Base(2023)'!EC140+'Base(2023)'!EC140*FatoresSGPB!$A$31,2)</f>
        <v>59.37</v>
      </c>
      <c r="EJ140" s="45">
        <f>ROUND('Base(2023)'!ED140+'Base(2023)'!ED140*FatoresSGPB!$A$31,2)</f>
        <v>80.63</v>
      </c>
      <c r="EK140" s="45">
        <f>ROUND('Base(2023)'!EE140+'Base(2023)'!EE140*FatoresSGPB!$A$31,2)</f>
        <v>113.48</v>
      </c>
      <c r="EL140" s="45">
        <f>ROUND('Base(2023)'!EF140+'Base(2023)'!EF140*FatoresSGPB!$A$31,2)</f>
        <v>137.27000000000001</v>
      </c>
      <c r="EM140" s="45">
        <f>ROUND('Base(2023)'!EG140+'Base(2023)'!EG140*FatoresSGPB!$A$31,2)</f>
        <v>90.33</v>
      </c>
      <c r="EN140" s="45">
        <f>ROUND('Base(2023)'!EH140+'Base(2023)'!EH140*FatoresSGPB!$A$31,2)</f>
        <v>112.36</v>
      </c>
      <c r="EO140" s="45">
        <f>ROUND('Base(2023)'!EI140+'Base(2023)'!EI140*FatoresSGPB!$A$31,2)</f>
        <v>145.63</v>
      </c>
      <c r="EP140" s="45">
        <f>ROUND('Base(2023)'!EJ140+'Base(2023)'!EJ140*FatoresSGPB!$A$31,2)</f>
        <v>170.6</v>
      </c>
      <c r="ER140" s="43" t="str">
        <f t="shared" si="87"/>
        <v>INFINITE 36.001 a 7.000</v>
      </c>
      <c r="ES140" s="44" t="s">
        <v>94</v>
      </c>
      <c r="ET140" s="44" t="s">
        <v>82</v>
      </c>
      <c r="EU140" s="45">
        <f>ROUND('Base(2023)'!EO140+'Base(2023)'!EO140*FatoresSGPB!$A$31,2)</f>
        <v>20.87</v>
      </c>
      <c r="EV140" s="45">
        <f>ROUND('Base(2023)'!EP140+'Base(2023)'!EP140*FatoresSGPB!$A$31,2)</f>
        <v>21.47</v>
      </c>
      <c r="EW140" s="45">
        <f>ROUND('Base(2023)'!EQ140+'Base(2023)'!EQ140*FatoresSGPB!$A$31,2)</f>
        <v>21.64</v>
      </c>
      <c r="EX140" s="45">
        <f>ROUND('Base(2023)'!ER140+'Base(2023)'!ER140*FatoresSGPB!$A$31,2)</f>
        <v>22.13</v>
      </c>
      <c r="EY140" s="45">
        <f>ROUND('Base(2023)'!ES140+'Base(2023)'!ES140*FatoresSGPB!$A$31,2)</f>
        <v>28.37</v>
      </c>
      <c r="EZ140" s="45">
        <f>ROUND('Base(2023)'!ET140+'Base(2023)'!ET140*FatoresSGPB!$A$31,2)</f>
        <v>32.590000000000003</v>
      </c>
      <c r="FA140" s="45">
        <f>ROUND('Base(2023)'!EU140+'Base(2023)'!EU140*FatoresSGPB!$A$31,2)</f>
        <v>36.4</v>
      </c>
      <c r="FB140" s="45">
        <f>ROUND('Base(2023)'!EV140+'Base(2023)'!EV140*FatoresSGPB!$A$31,2)</f>
        <v>45.88</v>
      </c>
      <c r="FC140" s="45">
        <f>ROUND('Base(2023)'!EW140+'Base(2023)'!EW140*FatoresSGPB!$A$31,2)</f>
        <v>41.65</v>
      </c>
      <c r="FD140" s="45">
        <f>ROUND('Base(2023)'!EX140+'Base(2023)'!EX140*FatoresSGPB!$A$31,2)</f>
        <v>47.76</v>
      </c>
      <c r="FE140" s="45">
        <f>ROUND('Base(2023)'!EY140+'Base(2023)'!EY140*FatoresSGPB!$A$31,2)</f>
        <v>64.92</v>
      </c>
      <c r="FF140" s="45">
        <f>ROUND('Base(2023)'!EZ140+'Base(2023)'!EZ140*FatoresSGPB!$A$31,2)</f>
        <v>83.32</v>
      </c>
    </row>
    <row r="141" spans="109:162" x14ac:dyDescent="0.25">
      <c r="DE141" s="43" t="str">
        <f t="shared" si="84"/>
        <v>INFINITE 36.001 a 7.000</v>
      </c>
      <c r="DF141" s="44" t="s">
        <v>94</v>
      </c>
      <c r="DG141" s="46" t="s">
        <v>82</v>
      </c>
      <c r="DI141" s="45">
        <f>ROUND('Base(2023)'!DC141+'Base(2023)'!DC141*FatoresSGPB!$A$31,2)</f>
        <v>30.02</v>
      </c>
      <c r="DJ141" s="45">
        <f>ROUND('Base(2023)'!DD141+'Base(2023)'!DD141*FatoresSGPB!$A$31,2)</f>
        <v>30.63</v>
      </c>
      <c r="DK141" s="45">
        <f>ROUND('Base(2023)'!DE141+'Base(2023)'!DE141*FatoresSGPB!$A$31,2)</f>
        <v>31.28</v>
      </c>
      <c r="DM141" s="43" t="str">
        <f t="shared" si="85"/>
        <v>INFINITE 1Coleta Agendada7788-70 a 10</v>
      </c>
      <c r="DN141" s="43" t="s">
        <v>85</v>
      </c>
      <c r="DO141" s="70" t="s">
        <v>43</v>
      </c>
      <c r="DP141" s="25" t="s">
        <v>57</v>
      </c>
      <c r="DQ141" s="59" t="s">
        <v>45</v>
      </c>
      <c r="DR141" s="22">
        <v>12.69</v>
      </c>
      <c r="DX141" s="43" t="str">
        <f t="shared" si="86"/>
        <v>INFINITE 2Kg Adicional</v>
      </c>
      <c r="DY141" s="44" t="s">
        <v>90</v>
      </c>
      <c r="DZ141" s="44" t="s">
        <v>63</v>
      </c>
      <c r="EA141" s="45">
        <f>ROUND('Base(2023)'!DU141+'Base(2023)'!DU141*FatoresSGPB!$A$31,2)</f>
        <v>2.0499999999999998</v>
      </c>
      <c r="EB141" s="45">
        <f>ROUND('Base(2023)'!DV141+'Base(2023)'!DV141*FatoresSGPB!$A$31,2)</f>
        <v>2.09</v>
      </c>
      <c r="EC141" s="45">
        <f>ROUND('Base(2023)'!DW141+'Base(2023)'!DW141*FatoresSGPB!$A$31,2)</f>
        <v>2.13</v>
      </c>
      <c r="ED141" s="45">
        <f>ROUND('Base(2023)'!DX141+'Base(2023)'!DX141*FatoresSGPB!$A$31,2)</f>
        <v>2.1800000000000002</v>
      </c>
      <c r="EE141" s="45">
        <f>ROUND('Base(2023)'!DY141+'Base(2023)'!DY141*FatoresSGPB!$A$31,2)</f>
        <v>3.78</v>
      </c>
      <c r="EF141" s="45">
        <f>ROUND('Base(2023)'!DZ141+'Base(2023)'!DZ141*FatoresSGPB!$A$31,2)</f>
        <v>3.82</v>
      </c>
      <c r="EG141" s="45">
        <f>ROUND('Base(2023)'!EA141+'Base(2023)'!EA141*FatoresSGPB!$A$31,2)</f>
        <v>3.85</v>
      </c>
      <c r="EH141" s="45">
        <f>ROUND('Base(2023)'!EB141+'Base(2023)'!EB141*FatoresSGPB!$A$31,2)</f>
        <v>3.89</v>
      </c>
      <c r="EI141" s="45">
        <f>ROUND('Base(2023)'!EC141+'Base(2023)'!EC141*FatoresSGPB!$A$31,2)</f>
        <v>7.42</v>
      </c>
      <c r="EJ141" s="45">
        <f>ROUND('Base(2023)'!ED141+'Base(2023)'!ED141*FatoresSGPB!$A$31,2)</f>
        <v>10.01</v>
      </c>
      <c r="EK141" s="45">
        <f>ROUND('Base(2023)'!EE141+'Base(2023)'!EE141*FatoresSGPB!$A$31,2)</f>
        <v>14.08</v>
      </c>
      <c r="EL141" s="45">
        <f>ROUND('Base(2023)'!EF141+'Base(2023)'!EF141*FatoresSGPB!$A$31,2)</f>
        <v>17.059999999999999</v>
      </c>
      <c r="EM141" s="45">
        <f>ROUND('Base(2023)'!EG141+'Base(2023)'!EG141*FatoresSGPB!$A$31,2)</f>
        <v>11.26</v>
      </c>
      <c r="EN141" s="45">
        <f>ROUND('Base(2023)'!EH141+'Base(2023)'!EH141*FatoresSGPB!$A$31,2)</f>
        <v>13.95</v>
      </c>
      <c r="EO141" s="45">
        <f>ROUND('Base(2023)'!EI141+'Base(2023)'!EI141*FatoresSGPB!$A$31,2)</f>
        <v>18.09</v>
      </c>
      <c r="EP141" s="45">
        <f>ROUND('Base(2023)'!EJ141+'Base(2023)'!EJ141*FatoresSGPB!$A$31,2)</f>
        <v>21.19</v>
      </c>
      <c r="ER141" s="43" t="str">
        <f t="shared" si="87"/>
        <v>INFINITE 37.001 a 8.000</v>
      </c>
      <c r="ES141" s="44" t="s">
        <v>94</v>
      </c>
      <c r="ET141" s="44" t="s">
        <v>86</v>
      </c>
      <c r="EU141" s="45">
        <f>ROUND('Base(2023)'!EO141+'Base(2023)'!EO141*FatoresSGPB!$A$31,2)</f>
        <v>21.93</v>
      </c>
      <c r="EV141" s="45">
        <f>ROUND('Base(2023)'!EP141+'Base(2023)'!EP141*FatoresSGPB!$A$31,2)</f>
        <v>22.65</v>
      </c>
      <c r="EW141" s="45">
        <f>ROUND('Base(2023)'!EQ141+'Base(2023)'!EQ141*FatoresSGPB!$A$31,2)</f>
        <v>22.83</v>
      </c>
      <c r="EX141" s="45">
        <f>ROUND('Base(2023)'!ER141+'Base(2023)'!ER141*FatoresSGPB!$A$31,2)</f>
        <v>23.28</v>
      </c>
      <c r="EY141" s="45">
        <f>ROUND('Base(2023)'!ES141+'Base(2023)'!ES141*FatoresSGPB!$A$31,2)</f>
        <v>30.94</v>
      </c>
      <c r="EZ141" s="45">
        <f>ROUND('Base(2023)'!ET141+'Base(2023)'!ET141*FatoresSGPB!$A$31,2)</f>
        <v>35.549999999999997</v>
      </c>
      <c r="FA141" s="45">
        <f>ROUND('Base(2023)'!EU141+'Base(2023)'!EU141*FatoresSGPB!$A$31,2)</f>
        <v>39.950000000000003</v>
      </c>
      <c r="FB141" s="45">
        <f>ROUND('Base(2023)'!EV141+'Base(2023)'!EV141*FatoresSGPB!$A$31,2)</f>
        <v>50.08</v>
      </c>
      <c r="FC141" s="45">
        <f>ROUND('Base(2023)'!EW141+'Base(2023)'!EW141*FatoresSGPB!$A$31,2)</f>
        <v>53.71</v>
      </c>
      <c r="FD141" s="45">
        <f>ROUND('Base(2023)'!EX141+'Base(2023)'!EX141*FatoresSGPB!$A$31,2)</f>
        <v>60.22</v>
      </c>
      <c r="FE141" s="45">
        <f>ROUND('Base(2023)'!EY141+'Base(2023)'!EY141*FatoresSGPB!$A$31,2)</f>
        <v>77.78</v>
      </c>
      <c r="FF141" s="45">
        <f>ROUND('Base(2023)'!EZ141+'Base(2023)'!EZ141*FatoresSGPB!$A$31,2)</f>
        <v>96.96</v>
      </c>
    </row>
    <row r="142" spans="109:162" x14ac:dyDescent="0.25">
      <c r="DE142" s="43" t="str">
        <f t="shared" si="84"/>
        <v>INFINITE 37.001 a 8.000</v>
      </c>
      <c r="DF142" s="44" t="s">
        <v>94</v>
      </c>
      <c r="DG142" s="46" t="s">
        <v>86</v>
      </c>
      <c r="DI142" s="45">
        <f>ROUND('Base(2023)'!DC142+'Base(2023)'!DC142*FatoresSGPB!$A$31,2)</f>
        <v>38.76</v>
      </c>
      <c r="DJ142" s="45">
        <f>ROUND('Base(2023)'!DD142+'Base(2023)'!DD142*FatoresSGPB!$A$31,2)</f>
        <v>39.56</v>
      </c>
      <c r="DK142" s="45">
        <f>ROUND('Base(2023)'!DE142+'Base(2023)'!DE142*FatoresSGPB!$A$31,2)</f>
        <v>40.39</v>
      </c>
      <c r="DM142" s="43" t="str">
        <f t="shared" si="85"/>
        <v>INFINITE 1Coleta Programada4209-90 a 10</v>
      </c>
      <c r="DN142" s="43" t="s">
        <v>85</v>
      </c>
      <c r="DO142" s="71" t="s">
        <v>64</v>
      </c>
      <c r="DP142" s="68" t="s">
        <v>65</v>
      </c>
      <c r="DQ142" s="61" t="s">
        <v>45</v>
      </c>
      <c r="DR142" s="25">
        <v>10.58</v>
      </c>
      <c r="DX142" s="43" t="str">
        <f t="shared" si="86"/>
        <v>Peso (g)</v>
      </c>
      <c r="DY142" s="44"/>
      <c r="DZ142" s="44" t="s">
        <v>32</v>
      </c>
      <c r="EA142" s="45" t="e">
        <f>ROUND('Base(2023)'!DU142+'Base(2023)'!DU142*FatoresSGPB!$A$31,2)</f>
        <v>#VALUE!</v>
      </c>
      <c r="EB142" s="45" t="e">
        <f>ROUND('Base(2023)'!DV142+'Base(2023)'!DV142*FatoresSGPB!$A$31,2)</f>
        <v>#VALUE!</v>
      </c>
      <c r="EC142" s="45" t="e">
        <f>ROUND('Base(2023)'!DW142+'Base(2023)'!DW142*FatoresSGPB!$A$31,2)</f>
        <v>#VALUE!</v>
      </c>
      <c r="ED142" s="45" t="e">
        <f>ROUND('Base(2023)'!DX142+'Base(2023)'!DX142*FatoresSGPB!$A$31,2)</f>
        <v>#VALUE!</v>
      </c>
      <c r="EE142" s="45" t="e">
        <f>ROUND('Base(2023)'!DY142+'Base(2023)'!DY142*FatoresSGPB!$A$31,2)</f>
        <v>#VALUE!</v>
      </c>
      <c r="EF142" s="45" t="e">
        <f>ROUND('Base(2023)'!DZ142+'Base(2023)'!DZ142*FatoresSGPB!$A$31,2)</f>
        <v>#VALUE!</v>
      </c>
      <c r="EG142" s="45" t="e">
        <f>ROUND('Base(2023)'!EA142+'Base(2023)'!EA142*FatoresSGPB!$A$31,2)</f>
        <v>#VALUE!</v>
      </c>
      <c r="EH142" s="45" t="e">
        <f>ROUND('Base(2023)'!EB142+'Base(2023)'!EB142*FatoresSGPB!$A$31,2)</f>
        <v>#VALUE!</v>
      </c>
      <c r="EI142" s="45" t="e">
        <f>ROUND('Base(2023)'!EC142+'Base(2023)'!EC142*FatoresSGPB!$A$31,2)</f>
        <v>#VALUE!</v>
      </c>
      <c r="EJ142" s="45" t="e">
        <f>ROUND('Base(2023)'!ED142+'Base(2023)'!ED142*FatoresSGPB!$A$31,2)</f>
        <v>#VALUE!</v>
      </c>
      <c r="EK142" s="45" t="e">
        <f>ROUND('Base(2023)'!EE142+'Base(2023)'!EE142*FatoresSGPB!$A$31,2)</f>
        <v>#VALUE!</v>
      </c>
      <c r="EL142" s="45" t="e">
        <f>ROUND('Base(2023)'!EF142+'Base(2023)'!EF142*FatoresSGPB!$A$31,2)</f>
        <v>#VALUE!</v>
      </c>
      <c r="EM142" s="45" t="e">
        <f>ROUND('Base(2023)'!EG142+'Base(2023)'!EG142*FatoresSGPB!$A$31,2)</f>
        <v>#VALUE!</v>
      </c>
      <c r="EN142" s="45" t="e">
        <f>ROUND('Base(2023)'!EH142+'Base(2023)'!EH142*FatoresSGPB!$A$31,2)</f>
        <v>#VALUE!</v>
      </c>
      <c r="EO142" s="45" t="e">
        <f>ROUND('Base(2023)'!EI142+'Base(2023)'!EI142*FatoresSGPB!$A$31,2)</f>
        <v>#VALUE!</v>
      </c>
      <c r="EP142" s="45" t="e">
        <f>ROUND('Base(2023)'!EJ142+'Base(2023)'!EJ142*FatoresSGPB!$A$31,2)</f>
        <v>#VALUE!</v>
      </c>
      <c r="ER142" s="43" t="str">
        <f t="shared" si="87"/>
        <v>INFINITE 38.001 a 9.000</v>
      </c>
      <c r="ES142" s="44" t="s">
        <v>94</v>
      </c>
      <c r="ET142" s="44" t="s">
        <v>91</v>
      </c>
      <c r="EU142" s="45">
        <f>ROUND('Base(2023)'!EO142+'Base(2023)'!EO142*FatoresSGPB!$A$31,2)</f>
        <v>22.57</v>
      </c>
      <c r="EV142" s="45">
        <f>ROUND('Base(2023)'!EP142+'Base(2023)'!EP142*FatoresSGPB!$A$31,2)</f>
        <v>23.28</v>
      </c>
      <c r="EW142" s="45">
        <f>ROUND('Base(2023)'!EQ142+'Base(2023)'!EQ142*FatoresSGPB!$A$31,2)</f>
        <v>23.47</v>
      </c>
      <c r="EX142" s="45">
        <f>ROUND('Base(2023)'!ER142+'Base(2023)'!ER142*FatoresSGPB!$A$31,2)</f>
        <v>23.95</v>
      </c>
      <c r="EY142" s="45">
        <f>ROUND('Base(2023)'!ES142+'Base(2023)'!ES142*FatoresSGPB!$A$31,2)</f>
        <v>32.44</v>
      </c>
      <c r="EZ142" s="45">
        <f>ROUND('Base(2023)'!ET142+'Base(2023)'!ET142*FatoresSGPB!$A$31,2)</f>
        <v>37.28</v>
      </c>
      <c r="FA142" s="45">
        <f>ROUND('Base(2023)'!EU142+'Base(2023)'!EU142*FatoresSGPB!$A$31,2)</f>
        <v>41.8</v>
      </c>
      <c r="FB142" s="45">
        <f>ROUND('Base(2023)'!EV142+'Base(2023)'!EV142*FatoresSGPB!$A$31,2)</f>
        <v>52.51</v>
      </c>
      <c r="FC142" s="45">
        <f>ROUND('Base(2023)'!EW142+'Base(2023)'!EW142*FatoresSGPB!$A$31,2)</f>
        <v>55.22</v>
      </c>
      <c r="FD142" s="45">
        <f>ROUND('Base(2023)'!EX142+'Base(2023)'!EX142*FatoresSGPB!$A$31,2)</f>
        <v>61.94</v>
      </c>
      <c r="FE142" s="45">
        <f>ROUND('Base(2023)'!EY142+'Base(2023)'!EY142*FatoresSGPB!$A$31,2)</f>
        <v>79.760000000000005</v>
      </c>
      <c r="FF142" s="45">
        <f>ROUND('Base(2023)'!EZ142+'Base(2023)'!EZ142*FatoresSGPB!$A$31,2)</f>
        <v>99.44</v>
      </c>
    </row>
    <row r="143" spans="109:162" x14ac:dyDescent="0.25">
      <c r="DE143" s="43" t="str">
        <f t="shared" si="84"/>
        <v>INFINITE 38.001 a 9.000</v>
      </c>
      <c r="DF143" s="44" t="s">
        <v>94</v>
      </c>
      <c r="DG143" s="46" t="s">
        <v>91</v>
      </c>
      <c r="DI143" s="45">
        <f>ROUND('Base(2023)'!DC143+'Base(2023)'!DC143*FatoresSGPB!$A$31,2)</f>
        <v>50.09</v>
      </c>
      <c r="DJ143" s="45">
        <f>ROUND('Base(2023)'!DD143+'Base(2023)'!DD143*FatoresSGPB!$A$31,2)</f>
        <v>51.13</v>
      </c>
      <c r="DK143" s="45">
        <f>ROUND('Base(2023)'!DE143+'Base(2023)'!DE143*FatoresSGPB!$A$31,2)</f>
        <v>52.2</v>
      </c>
      <c r="DM143" s="43" t="str">
        <f t="shared" si="85"/>
        <v>INFINITE 1Coleta Programada4209-9Mais de 10</v>
      </c>
      <c r="DN143" s="43" t="s">
        <v>85</v>
      </c>
      <c r="DO143" s="71" t="s">
        <v>64</v>
      </c>
      <c r="DP143" s="68" t="s">
        <v>65</v>
      </c>
      <c r="DQ143" s="59" t="s">
        <v>52</v>
      </c>
      <c r="DR143" s="22">
        <v>0</v>
      </c>
      <c r="DX143" s="43" t="str">
        <f t="shared" si="86"/>
        <v>INFINITE 30 a 300</v>
      </c>
      <c r="DY143" s="44" t="s">
        <v>94</v>
      </c>
      <c r="DZ143" s="44" t="s">
        <v>40</v>
      </c>
      <c r="EA143" s="45">
        <f>ROUND('Base(2023)'!DU143+'Base(2023)'!DU143*FatoresSGPB!$A$31,2)</f>
        <v>6.39</v>
      </c>
      <c r="EB143" s="45">
        <f>ROUND('Base(2023)'!DV143+'Base(2023)'!DV143*FatoresSGPB!$A$31,2)</f>
        <v>6.54</v>
      </c>
      <c r="EC143" s="45">
        <f>ROUND('Base(2023)'!DW143+'Base(2023)'!DW143*FatoresSGPB!$A$31,2)</f>
        <v>6.66</v>
      </c>
      <c r="ED143" s="45">
        <f>ROUND('Base(2023)'!DX143+'Base(2023)'!DX143*FatoresSGPB!$A$31,2)</f>
        <v>6.8</v>
      </c>
      <c r="EE143" s="45">
        <f>ROUND('Base(2023)'!DY143+'Base(2023)'!DY143*FatoresSGPB!$A$31,2)</f>
        <v>12.7</v>
      </c>
      <c r="EF143" s="45">
        <f>ROUND('Base(2023)'!DZ143+'Base(2023)'!DZ143*FatoresSGPB!$A$31,2)</f>
        <v>12.98</v>
      </c>
      <c r="EG143" s="45">
        <f>ROUND('Base(2023)'!EA143+'Base(2023)'!EA143*FatoresSGPB!$A$31,2)</f>
        <v>13.27</v>
      </c>
      <c r="EH143" s="45">
        <f>ROUND('Base(2023)'!EB143+'Base(2023)'!EB143*FatoresSGPB!$A$31,2)</f>
        <v>14.11</v>
      </c>
      <c r="EI143" s="45">
        <f>ROUND('Base(2023)'!EC143+'Base(2023)'!EC143*FatoresSGPB!$A$31,2)</f>
        <v>19.399999999999999</v>
      </c>
      <c r="EJ143" s="45">
        <f>ROUND('Base(2023)'!ED143+'Base(2023)'!ED143*FatoresSGPB!$A$31,2)</f>
        <v>27.25</v>
      </c>
      <c r="EK143" s="45">
        <f>ROUND('Base(2023)'!EE143+'Base(2023)'!EE143*FatoresSGPB!$A$31,2)</f>
        <v>35.04</v>
      </c>
      <c r="EL143" s="45">
        <f>ROUND('Base(2023)'!EF143+'Base(2023)'!EF143*FatoresSGPB!$A$31,2)</f>
        <v>40.85</v>
      </c>
      <c r="EM143" s="45">
        <f>ROUND('Base(2023)'!EG143+'Base(2023)'!EG143*FatoresSGPB!$A$31,2)</f>
        <v>30.77</v>
      </c>
      <c r="EN143" s="45">
        <f>ROUND('Base(2023)'!EH143+'Base(2023)'!EH143*FatoresSGPB!$A$31,2)</f>
        <v>39.4</v>
      </c>
      <c r="EO143" s="45">
        <f>ROUND('Base(2023)'!EI143+'Base(2023)'!EI143*FatoresSGPB!$A$31,2)</f>
        <v>47.56</v>
      </c>
      <c r="EP143" s="45">
        <f>ROUND('Base(2023)'!EJ143+'Base(2023)'!EJ143*FatoresSGPB!$A$31,2)</f>
        <v>54.53</v>
      </c>
      <c r="ER143" s="43" t="str">
        <f t="shared" si="87"/>
        <v>INFINITE 39.001 a 10.000</v>
      </c>
      <c r="ES143" s="44" t="s">
        <v>94</v>
      </c>
      <c r="ET143" s="44" t="s">
        <v>95</v>
      </c>
      <c r="EU143" s="45">
        <f>ROUND('Base(2023)'!EO143+'Base(2023)'!EO143*FatoresSGPB!$A$31,2)</f>
        <v>23.03</v>
      </c>
      <c r="EV143" s="45">
        <f>ROUND('Base(2023)'!EP143+'Base(2023)'!EP143*FatoresSGPB!$A$31,2)</f>
        <v>23.72</v>
      </c>
      <c r="EW143" s="45">
        <f>ROUND('Base(2023)'!EQ143+'Base(2023)'!EQ143*FatoresSGPB!$A$31,2)</f>
        <v>23.88</v>
      </c>
      <c r="EX143" s="45">
        <f>ROUND('Base(2023)'!ER143+'Base(2023)'!ER143*FatoresSGPB!$A$31,2)</f>
        <v>24.41</v>
      </c>
      <c r="EY143" s="45">
        <f>ROUND('Base(2023)'!ES143+'Base(2023)'!ES143*FatoresSGPB!$A$31,2)</f>
        <v>33.520000000000003</v>
      </c>
      <c r="EZ143" s="45">
        <f>ROUND('Base(2023)'!ET143+'Base(2023)'!ET143*FatoresSGPB!$A$31,2)</f>
        <v>38.51</v>
      </c>
      <c r="FA143" s="45">
        <f>ROUND('Base(2023)'!EU143+'Base(2023)'!EU143*FatoresSGPB!$A$31,2)</f>
        <v>43.09</v>
      </c>
      <c r="FB143" s="45">
        <f>ROUND('Base(2023)'!EV143+'Base(2023)'!EV143*FatoresSGPB!$A$31,2)</f>
        <v>54.23</v>
      </c>
      <c r="FC143" s="45">
        <f>ROUND('Base(2023)'!EW143+'Base(2023)'!EW143*FatoresSGPB!$A$31,2)</f>
        <v>56.29</v>
      </c>
      <c r="FD143" s="45">
        <f>ROUND('Base(2023)'!EX143+'Base(2023)'!EX143*FatoresSGPB!$A$31,2)</f>
        <v>63.18</v>
      </c>
      <c r="FE143" s="45">
        <f>ROUND('Base(2023)'!EY143+'Base(2023)'!EY143*FatoresSGPB!$A$31,2)</f>
        <v>81.2</v>
      </c>
      <c r="FF143" s="45">
        <f>ROUND('Base(2023)'!EZ143+'Base(2023)'!EZ143*FatoresSGPB!$A$31,2)</f>
        <v>101.22</v>
      </c>
    </row>
    <row r="144" spans="109:162" x14ac:dyDescent="0.25">
      <c r="DE144" s="43" t="str">
        <f t="shared" si="84"/>
        <v>INFINITE 39.001 a 10.000</v>
      </c>
      <c r="DF144" s="44" t="s">
        <v>94</v>
      </c>
      <c r="DG144" s="46" t="s">
        <v>95</v>
      </c>
      <c r="DI144" s="45">
        <f>ROUND('Base(2023)'!DC144+'Base(2023)'!DC144*FatoresSGPB!$A$31,2)</f>
        <v>64.010000000000005</v>
      </c>
      <c r="DJ144" s="45">
        <f>ROUND('Base(2023)'!DD144+'Base(2023)'!DD144*FatoresSGPB!$A$31,2)</f>
        <v>65.33</v>
      </c>
      <c r="DK144" s="45">
        <f>ROUND('Base(2023)'!DE144+'Base(2023)'!DE144*FatoresSGPB!$A$31,2)</f>
        <v>66.7</v>
      </c>
      <c r="DM144" s="43" t="str">
        <f t="shared" si="85"/>
        <v>INFINITE 1Coleta no mesmo dia4210-211 a 20</v>
      </c>
      <c r="DN144" s="43" t="s">
        <v>85</v>
      </c>
      <c r="DO144" s="70" t="s">
        <v>71</v>
      </c>
      <c r="DP144" s="69" t="s">
        <v>72</v>
      </c>
      <c r="DQ144" s="61" t="s">
        <v>73</v>
      </c>
      <c r="DR144" s="25" t="s">
        <v>74</v>
      </c>
      <c r="DX144" s="43" t="str">
        <f t="shared" si="86"/>
        <v>INFINITE 3301 a 500</v>
      </c>
      <c r="DY144" s="44" t="s">
        <v>94</v>
      </c>
      <c r="DZ144" s="44" t="s">
        <v>49</v>
      </c>
      <c r="EA144" s="45">
        <f>ROUND('Base(2023)'!DU144+'Base(2023)'!DU144*FatoresSGPB!$A$31,2)</f>
        <v>7.29</v>
      </c>
      <c r="EB144" s="45">
        <f>ROUND('Base(2023)'!DV144+'Base(2023)'!DV144*FatoresSGPB!$A$31,2)</f>
        <v>7.45</v>
      </c>
      <c r="EC144" s="45">
        <f>ROUND('Base(2023)'!DW144+'Base(2023)'!DW144*FatoresSGPB!$A$31,2)</f>
        <v>7.62</v>
      </c>
      <c r="ED144" s="45">
        <f>ROUND('Base(2023)'!DX144+'Base(2023)'!DX144*FatoresSGPB!$A$31,2)</f>
        <v>7.76</v>
      </c>
      <c r="EE144" s="45">
        <f>ROUND('Base(2023)'!DY144+'Base(2023)'!DY144*FatoresSGPB!$A$31,2)</f>
        <v>13.29</v>
      </c>
      <c r="EF144" s="45">
        <f>ROUND('Base(2023)'!DZ144+'Base(2023)'!DZ144*FatoresSGPB!$A$31,2)</f>
        <v>13.57</v>
      </c>
      <c r="EG144" s="45">
        <f>ROUND('Base(2023)'!EA144+'Base(2023)'!EA144*FatoresSGPB!$A$31,2)</f>
        <v>13.86</v>
      </c>
      <c r="EH144" s="45">
        <f>ROUND('Base(2023)'!EB144+'Base(2023)'!EB144*FatoresSGPB!$A$31,2)</f>
        <v>14.75</v>
      </c>
      <c r="EI144" s="45">
        <f>ROUND('Base(2023)'!EC144+'Base(2023)'!EC144*FatoresSGPB!$A$31,2)</f>
        <v>20.28</v>
      </c>
      <c r="EJ144" s="45">
        <f>ROUND('Base(2023)'!ED144+'Base(2023)'!ED144*FatoresSGPB!$A$31,2)</f>
        <v>28.42</v>
      </c>
      <c r="EK144" s="45">
        <f>ROUND('Base(2023)'!EE144+'Base(2023)'!EE144*FatoresSGPB!$A$31,2)</f>
        <v>36.51</v>
      </c>
      <c r="EL144" s="45">
        <f>ROUND('Base(2023)'!EF144+'Base(2023)'!EF144*FatoresSGPB!$A$31,2)</f>
        <v>42.6</v>
      </c>
      <c r="EM144" s="45">
        <f>ROUND('Base(2023)'!EG144+'Base(2023)'!EG144*FatoresSGPB!$A$31,2)</f>
        <v>31.68</v>
      </c>
      <c r="EN144" s="45">
        <f>ROUND('Base(2023)'!EH144+'Base(2023)'!EH144*FatoresSGPB!$A$31,2)</f>
        <v>40.56</v>
      </c>
      <c r="EO144" s="45">
        <f>ROUND('Base(2023)'!EI144+'Base(2023)'!EI144*FatoresSGPB!$A$31,2)</f>
        <v>49.05</v>
      </c>
      <c r="EP144" s="45">
        <f>ROUND('Base(2023)'!EJ144+'Base(2023)'!EJ144*FatoresSGPB!$A$31,2)</f>
        <v>56.27</v>
      </c>
      <c r="ER144" s="43" t="str">
        <f t="shared" si="87"/>
        <v>INFINITE 3Kg Adicional</v>
      </c>
      <c r="ES144" s="44" t="s">
        <v>94</v>
      </c>
      <c r="ET144" s="44" t="s">
        <v>63</v>
      </c>
      <c r="EU144" s="45">
        <f>ROUND('Base(2023)'!EO144+'Base(2023)'!EO144*FatoresSGPB!$A$31,2)</f>
        <v>2.85</v>
      </c>
      <c r="EV144" s="45">
        <f>ROUND('Base(2023)'!EP144+'Base(2023)'!EP144*FatoresSGPB!$A$31,2)</f>
        <v>2.97</v>
      </c>
      <c r="EW144" s="45">
        <f>ROUND('Base(2023)'!EQ144+'Base(2023)'!EQ144*FatoresSGPB!$A$31,2)</f>
        <v>3</v>
      </c>
      <c r="EX144" s="45">
        <f>ROUND('Base(2023)'!ER144+'Base(2023)'!ER144*FatoresSGPB!$A$31,2)</f>
        <v>3.04</v>
      </c>
      <c r="EY144" s="45">
        <f>ROUND('Base(2023)'!ES144+'Base(2023)'!ES144*FatoresSGPB!$A$31,2)</f>
        <v>4.16</v>
      </c>
      <c r="EZ144" s="45">
        <f>ROUND('Base(2023)'!ET144+'Base(2023)'!ET144*FatoresSGPB!$A$31,2)</f>
        <v>4.79</v>
      </c>
      <c r="FA144" s="45">
        <f>ROUND('Base(2023)'!EU144+'Base(2023)'!EU144*FatoresSGPB!$A$31,2)</f>
        <v>5.47</v>
      </c>
      <c r="FB144" s="45">
        <f>ROUND('Base(2023)'!EV144+'Base(2023)'!EV144*FatoresSGPB!$A$31,2)</f>
        <v>6.78</v>
      </c>
      <c r="FC144" s="45">
        <f>ROUND('Base(2023)'!EW144+'Base(2023)'!EW144*FatoresSGPB!$A$31,2)</f>
        <v>7</v>
      </c>
      <c r="FD144" s="45">
        <f>ROUND('Base(2023)'!EX144+'Base(2023)'!EX144*FatoresSGPB!$A$31,2)</f>
        <v>7.87</v>
      </c>
      <c r="FE144" s="45">
        <f>ROUND('Base(2023)'!EY144+'Base(2023)'!EY144*FatoresSGPB!$A$31,2)</f>
        <v>10.08</v>
      </c>
      <c r="FF144" s="45">
        <f>ROUND('Base(2023)'!EZ144+'Base(2023)'!EZ144*FatoresSGPB!$A$31,2)</f>
        <v>12.54</v>
      </c>
    </row>
    <row r="145" spans="109:162" x14ac:dyDescent="0.25">
      <c r="DE145" s="43" t="str">
        <f t="shared" si="84"/>
        <v>Peso (g)</v>
      </c>
      <c r="DG145" s="46" t="s">
        <v>32</v>
      </c>
      <c r="DI145" s="45" t="e">
        <f>ROUND('Base(2023)'!DC145+'Base(2023)'!DC145*FatoresSGPB!$A$31,2)</f>
        <v>#VALUE!</v>
      </c>
      <c r="DJ145" s="45" t="e">
        <f>ROUND('Base(2023)'!DD145+'Base(2023)'!DD145*FatoresSGPB!$A$31,2)</f>
        <v>#VALUE!</v>
      </c>
      <c r="DK145" s="45" t="e">
        <f>ROUND('Base(2023)'!DE145+'Base(2023)'!DE145*FatoresSGPB!$A$31,2)</f>
        <v>#VALUE!</v>
      </c>
      <c r="DM145" s="43" t="str">
        <f t="shared" si="85"/>
        <v>INFINITE 1Coleta no mesmo dia4210-221 a 30</v>
      </c>
      <c r="DN145" s="43" t="s">
        <v>85</v>
      </c>
      <c r="DO145" s="70" t="s">
        <v>71</v>
      </c>
      <c r="DP145" s="69" t="s">
        <v>72</v>
      </c>
      <c r="DQ145" s="59" t="s">
        <v>77</v>
      </c>
      <c r="DR145" s="22" t="s">
        <v>78</v>
      </c>
      <c r="DX145" s="43" t="str">
        <f t="shared" si="86"/>
        <v>INFINITE 3501 a 1.000</v>
      </c>
      <c r="DY145" s="44" t="s">
        <v>94</v>
      </c>
      <c r="DZ145" s="44" t="s">
        <v>50</v>
      </c>
      <c r="EA145" s="45">
        <f>ROUND('Base(2023)'!DU145+'Base(2023)'!DU145*FatoresSGPB!$A$31,2)</f>
        <v>7.86</v>
      </c>
      <c r="EB145" s="45">
        <f>ROUND('Base(2023)'!DV145+'Base(2023)'!DV145*FatoresSGPB!$A$31,2)</f>
        <v>8.01</v>
      </c>
      <c r="EC145" s="45">
        <f>ROUND('Base(2023)'!DW145+'Base(2023)'!DW145*FatoresSGPB!$A$31,2)</f>
        <v>8.18</v>
      </c>
      <c r="ED145" s="45">
        <f>ROUND('Base(2023)'!DX145+'Base(2023)'!DX145*FatoresSGPB!$A$31,2)</f>
        <v>8.36</v>
      </c>
      <c r="EE145" s="45">
        <f>ROUND('Base(2023)'!DY145+'Base(2023)'!DY145*FatoresSGPB!$A$31,2)</f>
        <v>14.82</v>
      </c>
      <c r="EF145" s="45">
        <f>ROUND('Base(2023)'!DZ145+'Base(2023)'!DZ145*FatoresSGPB!$A$31,2)</f>
        <v>14.98</v>
      </c>
      <c r="EG145" s="45">
        <f>ROUND('Base(2023)'!EA145+'Base(2023)'!EA145*FatoresSGPB!$A$31,2)</f>
        <v>15.14</v>
      </c>
      <c r="EH145" s="45">
        <f>ROUND('Base(2023)'!EB145+'Base(2023)'!EB145*FatoresSGPB!$A$31,2)</f>
        <v>15.29</v>
      </c>
      <c r="EI145" s="45">
        <f>ROUND('Base(2023)'!EC145+'Base(2023)'!EC145*FatoresSGPB!$A$31,2)</f>
        <v>21.11</v>
      </c>
      <c r="EJ145" s="45">
        <f>ROUND('Base(2023)'!ED145+'Base(2023)'!ED145*FatoresSGPB!$A$31,2)</f>
        <v>29.56</v>
      </c>
      <c r="EK145" s="45">
        <f>ROUND('Base(2023)'!EE145+'Base(2023)'!EE145*FatoresSGPB!$A$31,2)</f>
        <v>38</v>
      </c>
      <c r="EL145" s="45">
        <f>ROUND('Base(2023)'!EF145+'Base(2023)'!EF145*FatoresSGPB!$A$31,2)</f>
        <v>44.34</v>
      </c>
      <c r="EM145" s="45">
        <f>ROUND('Base(2023)'!EG145+'Base(2023)'!EG145*FatoresSGPB!$A$31,2)</f>
        <v>32.520000000000003</v>
      </c>
      <c r="EN145" s="45">
        <f>ROUND('Base(2023)'!EH145+'Base(2023)'!EH145*FatoresSGPB!$A$31,2)</f>
        <v>41.7</v>
      </c>
      <c r="EO145" s="45">
        <f>ROUND('Base(2023)'!EI145+'Base(2023)'!EI145*FatoresSGPB!$A$31,2)</f>
        <v>50.52</v>
      </c>
      <c r="EP145" s="45">
        <f>ROUND('Base(2023)'!EJ145+'Base(2023)'!EJ145*FatoresSGPB!$A$31,2)</f>
        <v>57.98</v>
      </c>
      <c r="ER145" s="43" t="str">
        <f t="shared" si="87"/>
        <v>Peso (g)</v>
      </c>
      <c r="ET145" s="44" t="s">
        <v>32</v>
      </c>
      <c r="EU145" s="45" t="e">
        <f>ROUND('Base(2023)'!EO145+'Base(2023)'!EO145*FatoresSGPB!$A$31,2)</f>
        <v>#VALUE!</v>
      </c>
      <c r="EV145" s="45" t="e">
        <f>ROUND('Base(2023)'!EP145+'Base(2023)'!EP145*FatoresSGPB!$A$31,2)</f>
        <v>#VALUE!</v>
      </c>
      <c r="EW145" s="45" t="e">
        <f>ROUND('Base(2023)'!EQ145+'Base(2023)'!EQ145*FatoresSGPB!$A$31,2)</f>
        <v>#VALUE!</v>
      </c>
      <c r="EX145" s="45" t="e">
        <f>ROUND('Base(2023)'!ER145+'Base(2023)'!ER145*FatoresSGPB!$A$31,2)</f>
        <v>#VALUE!</v>
      </c>
      <c r="EY145" s="45" t="e">
        <f>ROUND('Base(2023)'!ES145+'Base(2023)'!ES145*FatoresSGPB!$A$31,2)</f>
        <v>#VALUE!</v>
      </c>
      <c r="EZ145" s="45" t="e">
        <f>ROUND('Base(2023)'!ET145+'Base(2023)'!ET145*FatoresSGPB!$A$31,2)</f>
        <v>#VALUE!</v>
      </c>
      <c r="FA145" s="45" t="e">
        <f>ROUND('Base(2023)'!EU145+'Base(2023)'!EU145*FatoresSGPB!$A$31,2)</f>
        <v>#VALUE!</v>
      </c>
      <c r="FB145" s="45" t="e">
        <f>ROUND('Base(2023)'!EV145+'Base(2023)'!EV145*FatoresSGPB!$A$31,2)</f>
        <v>#VALUE!</v>
      </c>
      <c r="FC145" s="45" t="e">
        <f>ROUND('Base(2023)'!EW145+'Base(2023)'!EW145*FatoresSGPB!$A$31,2)</f>
        <v>#VALUE!</v>
      </c>
      <c r="FD145" s="45" t="e">
        <f>ROUND('Base(2023)'!EX145+'Base(2023)'!EX145*FatoresSGPB!$A$31,2)</f>
        <v>#VALUE!</v>
      </c>
      <c r="FE145" s="45" t="e">
        <f>ROUND('Base(2023)'!EY145+'Base(2023)'!EY145*FatoresSGPB!$A$31,2)</f>
        <v>#VALUE!</v>
      </c>
      <c r="FF145" s="45" t="e">
        <f>ROUND('Base(2023)'!EZ145+'Base(2023)'!EZ145*FatoresSGPB!$A$31,2)</f>
        <v>#VALUE!</v>
      </c>
    </row>
    <row r="146" spans="109:162" x14ac:dyDescent="0.25">
      <c r="DE146" s="43" t="str">
        <f t="shared" si="84"/>
        <v>INFINITE 40 a 300</v>
      </c>
      <c r="DF146" s="44" t="s">
        <v>98</v>
      </c>
      <c r="DG146" s="46" t="s">
        <v>40</v>
      </c>
      <c r="DI146" s="45">
        <f>ROUND('Base(2023)'!DC146+'Base(2023)'!DC146*FatoresSGPB!$A$31,2)</f>
        <v>12.43</v>
      </c>
      <c r="DJ146" s="45">
        <f>ROUND('Base(2023)'!DD146+'Base(2023)'!DD146*FatoresSGPB!$A$31,2)</f>
        <v>12.68</v>
      </c>
      <c r="DK146" s="45">
        <f>ROUND('Base(2023)'!DE146+'Base(2023)'!DE146*FatoresSGPB!$A$31,2)</f>
        <v>12.95</v>
      </c>
      <c r="DM146" s="43" t="str">
        <f t="shared" si="85"/>
        <v>INFINITE 1Coleta no mesmo dia4210-231 a 40</v>
      </c>
      <c r="DN146" s="43" t="s">
        <v>85</v>
      </c>
      <c r="DO146" s="70" t="s">
        <v>71</v>
      </c>
      <c r="DP146" s="69" t="s">
        <v>72</v>
      </c>
      <c r="DQ146" s="61" t="s">
        <v>83</v>
      </c>
      <c r="DR146" s="25" t="s">
        <v>78</v>
      </c>
      <c r="DX146" s="43" t="str">
        <f t="shared" si="86"/>
        <v>INFINITE 31.001 a 2.000</v>
      </c>
      <c r="DY146" s="44" t="s">
        <v>94</v>
      </c>
      <c r="DZ146" s="44" t="s">
        <v>55</v>
      </c>
      <c r="EA146" s="45">
        <f>ROUND('Base(2023)'!DU146+'Base(2023)'!DU146*FatoresSGPB!$A$31,2)</f>
        <v>10.37</v>
      </c>
      <c r="EB146" s="45">
        <f>ROUND('Base(2023)'!DV146+'Base(2023)'!DV146*FatoresSGPB!$A$31,2)</f>
        <v>10.59</v>
      </c>
      <c r="EC146" s="45">
        <f>ROUND('Base(2023)'!DW146+'Base(2023)'!DW146*FatoresSGPB!$A$31,2)</f>
        <v>10.81</v>
      </c>
      <c r="ED146" s="45">
        <f>ROUND('Base(2023)'!DX146+'Base(2023)'!DX146*FatoresSGPB!$A$31,2)</f>
        <v>11.04</v>
      </c>
      <c r="EE146" s="45">
        <f>ROUND('Base(2023)'!DY146+'Base(2023)'!DY146*FatoresSGPB!$A$31,2)</f>
        <v>16.72</v>
      </c>
      <c r="EF146" s="45">
        <f>ROUND('Base(2023)'!DZ146+'Base(2023)'!DZ146*FatoresSGPB!$A$31,2)</f>
        <v>16.899999999999999</v>
      </c>
      <c r="EG146" s="45">
        <f>ROUND('Base(2023)'!EA146+'Base(2023)'!EA146*FatoresSGPB!$A$31,2)</f>
        <v>17.05</v>
      </c>
      <c r="EH146" s="45">
        <f>ROUND('Base(2023)'!EB146+'Base(2023)'!EB146*FatoresSGPB!$A$31,2)</f>
        <v>17.239999999999998</v>
      </c>
      <c r="EI146" s="45">
        <f>ROUND('Base(2023)'!EC146+'Base(2023)'!EC146*FatoresSGPB!$A$31,2)</f>
        <v>25.71</v>
      </c>
      <c r="EJ146" s="45">
        <f>ROUND('Base(2023)'!ED146+'Base(2023)'!ED146*FatoresSGPB!$A$31,2)</f>
        <v>35.68</v>
      </c>
      <c r="EK146" s="45">
        <f>ROUND('Base(2023)'!EE146+'Base(2023)'!EE146*FatoresSGPB!$A$31,2)</f>
        <v>45.88</v>
      </c>
      <c r="EL146" s="45">
        <f>ROUND('Base(2023)'!EF146+'Base(2023)'!EF146*FatoresSGPB!$A$31,2)</f>
        <v>53.58</v>
      </c>
      <c r="EM146" s="45">
        <f>ROUND('Base(2023)'!EG146+'Base(2023)'!EG146*FatoresSGPB!$A$31,2)</f>
        <v>40.950000000000003</v>
      </c>
      <c r="EN146" s="45">
        <f>ROUND('Base(2023)'!EH146+'Base(2023)'!EH146*FatoresSGPB!$A$31,2)</f>
        <v>51.68</v>
      </c>
      <c r="EO146" s="45">
        <f>ROUND('Base(2023)'!EI146+'Base(2023)'!EI146*FatoresSGPB!$A$31,2)</f>
        <v>62.23</v>
      </c>
      <c r="EP146" s="45">
        <f>ROUND('Base(2023)'!EJ146+'Base(2023)'!EJ146*FatoresSGPB!$A$31,2)</f>
        <v>71.08</v>
      </c>
      <c r="ER146" s="43" t="str">
        <f t="shared" si="87"/>
        <v>INFINITE 40 a 500</v>
      </c>
      <c r="ES146" s="44" t="s">
        <v>98</v>
      </c>
      <c r="ET146" s="44" t="s">
        <v>41</v>
      </c>
      <c r="EU146" s="45">
        <f>ROUND('Base(2023)'!EO146+'Base(2023)'!EO146*FatoresSGPB!$A$31,2)</f>
        <v>11.9</v>
      </c>
      <c r="EV146" s="45">
        <f>ROUND('Base(2023)'!EP146+'Base(2023)'!EP146*FatoresSGPB!$A$31,2)</f>
        <v>12.29</v>
      </c>
      <c r="EW146" s="45">
        <f>ROUND('Base(2023)'!EQ146+'Base(2023)'!EQ146*FatoresSGPB!$A$31,2)</f>
        <v>12.39</v>
      </c>
      <c r="EX146" s="45">
        <f>ROUND('Base(2023)'!ER146+'Base(2023)'!ER146*FatoresSGPB!$A$31,2)</f>
        <v>12.63</v>
      </c>
      <c r="EY146" s="45">
        <f>ROUND('Base(2023)'!ES146+'Base(2023)'!ES146*FatoresSGPB!$A$31,2)</f>
        <v>14.14</v>
      </c>
      <c r="EZ146" s="45">
        <f>ROUND('Base(2023)'!ET146+'Base(2023)'!ET146*FatoresSGPB!$A$31,2)</f>
        <v>15.84</v>
      </c>
      <c r="FA146" s="45">
        <f>ROUND('Base(2023)'!EU146+'Base(2023)'!EU146*FatoresSGPB!$A$31,2)</f>
        <v>17.420000000000002</v>
      </c>
      <c r="FB146" s="45">
        <f>ROUND('Base(2023)'!EV146+'Base(2023)'!EV146*FatoresSGPB!$A$31,2)</f>
        <v>21.15</v>
      </c>
      <c r="FC146" s="45">
        <f>ROUND('Base(2023)'!EW146+'Base(2023)'!EW146*FatoresSGPB!$A$31,2)</f>
        <v>16.93</v>
      </c>
      <c r="FD146" s="45">
        <f>ROUND('Base(2023)'!EX146+'Base(2023)'!EX146*FatoresSGPB!$A$31,2)</f>
        <v>20.47</v>
      </c>
      <c r="FE146" s="45">
        <f>ROUND('Base(2023)'!EY146+'Base(2023)'!EY146*FatoresSGPB!$A$31,2)</f>
        <v>34.44</v>
      </c>
      <c r="FF146" s="45">
        <f>ROUND('Base(2023)'!EZ146+'Base(2023)'!EZ146*FatoresSGPB!$A$31,2)</f>
        <v>47.29</v>
      </c>
    </row>
    <row r="147" spans="109:162" x14ac:dyDescent="0.25">
      <c r="DE147" s="43" t="str">
        <f t="shared" si="84"/>
        <v>INFINITE 4301 a 500</v>
      </c>
      <c r="DF147" s="44" t="s">
        <v>98</v>
      </c>
      <c r="DG147" s="46" t="s">
        <v>49</v>
      </c>
      <c r="DI147" s="45">
        <f>ROUND('Base(2023)'!DC147+'Base(2023)'!DC147*FatoresSGPB!$A$31,2)</f>
        <v>12.92</v>
      </c>
      <c r="DJ147" s="45">
        <f>ROUND('Base(2023)'!DD147+'Base(2023)'!DD147*FatoresSGPB!$A$31,2)</f>
        <v>13.19</v>
      </c>
      <c r="DK147" s="45">
        <f>ROUND('Base(2023)'!DE147+'Base(2023)'!DE147*FatoresSGPB!$A$31,2)</f>
        <v>13.46</v>
      </c>
      <c r="DM147" s="43" t="str">
        <f t="shared" si="85"/>
        <v>INFINITE 1Coleta no mesmo dia4210-241 a 50</v>
      </c>
      <c r="DN147" s="43" t="s">
        <v>85</v>
      </c>
      <c r="DO147" s="70" t="s">
        <v>71</v>
      </c>
      <c r="DP147" s="69" t="s">
        <v>72</v>
      </c>
      <c r="DQ147" s="59" t="s">
        <v>87</v>
      </c>
      <c r="DR147" s="22" t="s">
        <v>88</v>
      </c>
      <c r="DX147" s="43" t="str">
        <f t="shared" si="86"/>
        <v>INFINITE 32.001 a 3.000</v>
      </c>
      <c r="DY147" s="44" t="s">
        <v>94</v>
      </c>
      <c r="DZ147" s="44" t="s">
        <v>62</v>
      </c>
      <c r="EA147" s="45">
        <f>ROUND('Base(2023)'!DU147+'Base(2023)'!DU147*FatoresSGPB!$A$31,2)</f>
        <v>11.73</v>
      </c>
      <c r="EB147" s="45">
        <f>ROUND('Base(2023)'!DV147+'Base(2023)'!DV147*FatoresSGPB!$A$31,2)</f>
        <v>11.97</v>
      </c>
      <c r="EC147" s="45">
        <f>ROUND('Base(2023)'!DW147+'Base(2023)'!DW147*FatoresSGPB!$A$31,2)</f>
        <v>12.22</v>
      </c>
      <c r="ED147" s="45">
        <f>ROUND('Base(2023)'!DX147+'Base(2023)'!DX147*FatoresSGPB!$A$31,2)</f>
        <v>12.47</v>
      </c>
      <c r="EE147" s="45">
        <f>ROUND('Base(2023)'!DY147+'Base(2023)'!DY147*FatoresSGPB!$A$31,2)</f>
        <v>18.39</v>
      </c>
      <c r="EF147" s="45">
        <f>ROUND('Base(2023)'!DZ147+'Base(2023)'!DZ147*FatoresSGPB!$A$31,2)</f>
        <v>18.579999999999998</v>
      </c>
      <c r="EG147" s="45">
        <f>ROUND('Base(2023)'!EA147+'Base(2023)'!EA147*FatoresSGPB!$A$31,2)</f>
        <v>18.78</v>
      </c>
      <c r="EH147" s="45">
        <f>ROUND('Base(2023)'!EB147+'Base(2023)'!EB147*FatoresSGPB!$A$31,2)</f>
        <v>18.96</v>
      </c>
      <c r="EI147" s="45">
        <f>ROUND('Base(2023)'!EC147+'Base(2023)'!EC147*FatoresSGPB!$A$31,2)</f>
        <v>30.09</v>
      </c>
      <c r="EJ147" s="45">
        <f>ROUND('Base(2023)'!ED147+'Base(2023)'!ED147*FatoresSGPB!$A$31,2)</f>
        <v>40.18</v>
      </c>
      <c r="EK147" s="45">
        <f>ROUND('Base(2023)'!EE147+'Base(2023)'!EE147*FatoresSGPB!$A$31,2)</f>
        <v>56.55</v>
      </c>
      <c r="EL147" s="45">
        <f>ROUND('Base(2023)'!EF147+'Base(2023)'!EF147*FatoresSGPB!$A$31,2)</f>
        <v>68.55</v>
      </c>
      <c r="EM147" s="45">
        <f>ROUND('Base(2023)'!EG147+'Base(2023)'!EG147*FatoresSGPB!$A$31,2)</f>
        <v>49.18</v>
      </c>
      <c r="EN147" s="45">
        <f>ROUND('Base(2023)'!EH147+'Base(2023)'!EH147*FatoresSGPB!$A$31,2)</f>
        <v>59.99</v>
      </c>
      <c r="EO147" s="45">
        <f>ROUND('Base(2023)'!EI147+'Base(2023)'!EI147*FatoresSGPB!$A$31,2)</f>
        <v>76.7</v>
      </c>
      <c r="EP147" s="45">
        <f>ROUND('Base(2023)'!EJ147+'Base(2023)'!EJ147*FatoresSGPB!$A$31,2)</f>
        <v>89.86</v>
      </c>
      <c r="ER147" s="43" t="str">
        <f t="shared" si="87"/>
        <v>INFINITE 4501 a 1.000</v>
      </c>
      <c r="ES147" s="44" t="s">
        <v>98</v>
      </c>
      <c r="ET147" s="44" t="s">
        <v>50</v>
      </c>
      <c r="EU147" s="45">
        <f>ROUND('Base(2023)'!EO147+'Base(2023)'!EO147*FatoresSGPB!$A$31,2)</f>
        <v>12.75</v>
      </c>
      <c r="EV147" s="45">
        <f>ROUND('Base(2023)'!EP147+'Base(2023)'!EP147*FatoresSGPB!$A$31,2)</f>
        <v>13.3</v>
      </c>
      <c r="EW147" s="45">
        <f>ROUND('Base(2023)'!EQ147+'Base(2023)'!EQ147*FatoresSGPB!$A$31,2)</f>
        <v>13.42</v>
      </c>
      <c r="EX147" s="45">
        <f>ROUND('Base(2023)'!ER147+'Base(2023)'!ER147*FatoresSGPB!$A$31,2)</f>
        <v>13.57</v>
      </c>
      <c r="EY147" s="45">
        <f>ROUND('Base(2023)'!ES147+'Base(2023)'!ES147*FatoresSGPB!$A$31,2)</f>
        <v>15.18</v>
      </c>
      <c r="EZ147" s="45">
        <f>ROUND('Base(2023)'!ET147+'Base(2023)'!ET147*FatoresSGPB!$A$31,2)</f>
        <v>17</v>
      </c>
      <c r="FA147" s="45">
        <f>ROUND('Base(2023)'!EU147+'Base(2023)'!EU147*FatoresSGPB!$A$31,2)</f>
        <v>18.98</v>
      </c>
      <c r="FB147" s="45">
        <f>ROUND('Base(2023)'!EV147+'Base(2023)'!EV147*FatoresSGPB!$A$31,2)</f>
        <v>22.78</v>
      </c>
      <c r="FC147" s="45">
        <f>ROUND('Base(2023)'!EW147+'Base(2023)'!EW147*FatoresSGPB!$A$31,2)</f>
        <v>17.97</v>
      </c>
      <c r="FD147" s="45">
        <f>ROUND('Base(2023)'!EX147+'Base(2023)'!EX147*FatoresSGPB!$A$31,2)</f>
        <v>21.65</v>
      </c>
      <c r="FE147" s="45">
        <f>ROUND('Base(2023)'!EY147+'Base(2023)'!EY147*FatoresSGPB!$A$31,2)</f>
        <v>35.72</v>
      </c>
      <c r="FF147" s="45">
        <f>ROUND('Base(2023)'!EZ147+'Base(2023)'!EZ147*FatoresSGPB!$A$31,2)</f>
        <v>48.81</v>
      </c>
    </row>
    <row r="148" spans="109:162" x14ac:dyDescent="0.25">
      <c r="DE148" s="43" t="str">
        <f t="shared" si="84"/>
        <v>INFINITE 4501 a 1.000</v>
      </c>
      <c r="DF148" s="44" t="s">
        <v>98</v>
      </c>
      <c r="DG148" s="46" t="s">
        <v>50</v>
      </c>
      <c r="DI148" s="45">
        <f>ROUND('Base(2023)'!DC148+'Base(2023)'!DC148*FatoresSGPB!$A$31,2)</f>
        <v>13.82</v>
      </c>
      <c r="DJ148" s="45">
        <f>ROUND('Base(2023)'!DD148+'Base(2023)'!DD148*FatoresSGPB!$A$31,2)</f>
        <v>14.1</v>
      </c>
      <c r="DK148" s="45">
        <f>ROUND('Base(2023)'!DE148+'Base(2023)'!DE148*FatoresSGPB!$A$31,2)</f>
        <v>14.41</v>
      </c>
      <c r="DM148" s="43" t="str">
        <f t="shared" si="85"/>
        <v>INFINITE 1Coleta no mesmo dia4210-251 a 60</v>
      </c>
      <c r="DN148" s="43" t="s">
        <v>85</v>
      </c>
      <c r="DO148" s="70" t="s">
        <v>71</v>
      </c>
      <c r="DP148" s="69" t="s">
        <v>72</v>
      </c>
      <c r="DQ148" s="61" t="s">
        <v>92</v>
      </c>
      <c r="DR148" s="25" t="s">
        <v>93</v>
      </c>
      <c r="DX148" s="43" t="str">
        <f t="shared" si="86"/>
        <v>INFINITE 33.001 a 4.000</v>
      </c>
      <c r="DY148" s="44" t="s">
        <v>94</v>
      </c>
      <c r="DZ148" s="44" t="s">
        <v>68</v>
      </c>
      <c r="EA148" s="45">
        <f>ROUND('Base(2023)'!DU148+'Base(2023)'!DU148*FatoresSGPB!$A$31,2)</f>
        <v>13.05</v>
      </c>
      <c r="EB148" s="45">
        <f>ROUND('Base(2023)'!DV148+'Base(2023)'!DV148*FatoresSGPB!$A$31,2)</f>
        <v>13.32</v>
      </c>
      <c r="EC148" s="45">
        <f>ROUND('Base(2023)'!DW148+'Base(2023)'!DW148*FatoresSGPB!$A$31,2)</f>
        <v>13.6</v>
      </c>
      <c r="ED148" s="45">
        <f>ROUND('Base(2023)'!DX148+'Base(2023)'!DX148*FatoresSGPB!$A$31,2)</f>
        <v>13.88</v>
      </c>
      <c r="EE148" s="45">
        <f>ROUND('Base(2023)'!DY148+'Base(2023)'!DY148*FatoresSGPB!$A$31,2)</f>
        <v>20.51</v>
      </c>
      <c r="EF148" s="45">
        <f>ROUND('Base(2023)'!DZ148+'Base(2023)'!DZ148*FatoresSGPB!$A$31,2)</f>
        <v>20.73</v>
      </c>
      <c r="EG148" s="45">
        <f>ROUND('Base(2023)'!EA148+'Base(2023)'!EA148*FatoresSGPB!$A$31,2)</f>
        <v>20.93</v>
      </c>
      <c r="EH148" s="45">
        <f>ROUND('Base(2023)'!EB148+'Base(2023)'!EB148*FatoresSGPB!$A$31,2)</f>
        <v>21.13</v>
      </c>
      <c r="EI148" s="45">
        <f>ROUND('Base(2023)'!EC148+'Base(2023)'!EC148*FatoresSGPB!$A$31,2)</f>
        <v>34.71</v>
      </c>
      <c r="EJ148" s="45">
        <f>ROUND('Base(2023)'!ED148+'Base(2023)'!ED148*FatoresSGPB!$A$31,2)</f>
        <v>46.12</v>
      </c>
      <c r="EK148" s="45">
        <f>ROUND('Base(2023)'!EE148+'Base(2023)'!EE148*FatoresSGPB!$A$31,2)</f>
        <v>64.91</v>
      </c>
      <c r="EL148" s="45">
        <f>ROUND('Base(2023)'!EF148+'Base(2023)'!EF148*FatoresSGPB!$A$31,2)</f>
        <v>78.73</v>
      </c>
      <c r="EM148" s="45">
        <f>ROUND('Base(2023)'!EG148+'Base(2023)'!EG148*FatoresSGPB!$A$31,2)</f>
        <v>53.83</v>
      </c>
      <c r="EN148" s="45">
        <f>ROUND('Base(2023)'!EH148+'Base(2023)'!EH148*FatoresSGPB!$A$31,2)</f>
        <v>65.98</v>
      </c>
      <c r="EO148" s="45">
        <f>ROUND('Base(2023)'!EI148+'Base(2023)'!EI148*FatoresSGPB!$A$31,2)</f>
        <v>85.08</v>
      </c>
      <c r="EP148" s="45">
        <f>ROUND('Base(2023)'!EJ148+'Base(2023)'!EJ148*FatoresSGPB!$A$31,2)</f>
        <v>100.05</v>
      </c>
      <c r="ER148" s="43" t="str">
        <f t="shared" si="87"/>
        <v>INFINITE 41.001 a 2.000</v>
      </c>
      <c r="ES148" s="44" t="s">
        <v>98</v>
      </c>
      <c r="ET148" s="44" t="s">
        <v>55</v>
      </c>
      <c r="EU148" s="45">
        <f>ROUND('Base(2023)'!EO148+'Base(2023)'!EO148*FatoresSGPB!$A$31,2)</f>
        <v>13.42</v>
      </c>
      <c r="EV148" s="45">
        <f>ROUND('Base(2023)'!EP148+'Base(2023)'!EP148*FatoresSGPB!$A$31,2)</f>
        <v>14.13</v>
      </c>
      <c r="EW148" s="45">
        <f>ROUND('Base(2023)'!EQ148+'Base(2023)'!EQ148*FatoresSGPB!$A$31,2)</f>
        <v>14.31</v>
      </c>
      <c r="EX148" s="45">
        <f>ROUND('Base(2023)'!ER148+'Base(2023)'!ER148*FatoresSGPB!$A$31,2)</f>
        <v>14.33</v>
      </c>
      <c r="EY148" s="45">
        <f>ROUND('Base(2023)'!ES148+'Base(2023)'!ES148*FatoresSGPB!$A$31,2)</f>
        <v>16.72</v>
      </c>
      <c r="EZ148" s="45">
        <f>ROUND('Base(2023)'!ET148+'Base(2023)'!ET148*FatoresSGPB!$A$31,2)</f>
        <v>18.73</v>
      </c>
      <c r="FA148" s="45">
        <f>ROUND('Base(2023)'!EU148+'Base(2023)'!EU148*FatoresSGPB!$A$31,2)</f>
        <v>21.24</v>
      </c>
      <c r="FB148" s="45">
        <f>ROUND('Base(2023)'!EV148+'Base(2023)'!EV148*FatoresSGPB!$A$31,2)</f>
        <v>25.16</v>
      </c>
      <c r="FC148" s="45">
        <f>ROUND('Base(2023)'!EW148+'Base(2023)'!EW148*FatoresSGPB!$A$31,2)</f>
        <v>21.37</v>
      </c>
      <c r="FD148" s="45">
        <f>ROUND('Base(2023)'!EX148+'Base(2023)'!EX148*FatoresSGPB!$A$31,2)</f>
        <v>25.26</v>
      </c>
      <c r="FE148" s="45">
        <f>ROUND('Base(2023)'!EY148+'Base(2023)'!EY148*FatoresSGPB!$A$31,2)</f>
        <v>39.44</v>
      </c>
      <c r="FF148" s="45">
        <f>ROUND('Base(2023)'!EZ148+'Base(2023)'!EZ148*FatoresSGPB!$A$31,2)</f>
        <v>52.92</v>
      </c>
    </row>
    <row r="149" spans="109:162" x14ac:dyDescent="0.25">
      <c r="DE149" s="43" t="str">
        <f t="shared" si="84"/>
        <v>INFINITE 41.001 a 2.000</v>
      </c>
      <c r="DF149" s="44" t="s">
        <v>98</v>
      </c>
      <c r="DG149" s="46" t="s">
        <v>55</v>
      </c>
      <c r="DI149" s="45">
        <f>ROUND('Base(2023)'!DC149+'Base(2023)'!DC149*FatoresSGPB!$A$31,2)</f>
        <v>16.100000000000001</v>
      </c>
      <c r="DJ149" s="45">
        <f>ROUND('Base(2023)'!DD149+'Base(2023)'!DD149*FatoresSGPB!$A$31,2)</f>
        <v>16.43</v>
      </c>
      <c r="DK149" s="45">
        <f>ROUND('Base(2023)'!DE149+'Base(2023)'!DE149*FatoresSGPB!$A$31,2)</f>
        <v>16.78</v>
      </c>
      <c r="DM149" s="43" t="str">
        <f t="shared" si="85"/>
        <v>INFINITE 1Coleta no mesmo dia4210-261 a 70</v>
      </c>
      <c r="DN149" s="43" t="s">
        <v>85</v>
      </c>
      <c r="DO149" s="70" t="s">
        <v>71</v>
      </c>
      <c r="DP149" s="69" t="s">
        <v>72</v>
      </c>
      <c r="DQ149" s="59" t="s">
        <v>96</v>
      </c>
      <c r="DR149" s="22" t="s">
        <v>97</v>
      </c>
      <c r="DX149" s="43" t="str">
        <f t="shared" si="86"/>
        <v>INFINITE 34.001 a 5.000</v>
      </c>
      <c r="DY149" s="44" t="s">
        <v>94</v>
      </c>
      <c r="DZ149" s="44" t="s">
        <v>70</v>
      </c>
      <c r="EA149" s="45">
        <f>ROUND('Base(2023)'!DU149+'Base(2023)'!DU149*FatoresSGPB!$A$31,2)</f>
        <v>13.95</v>
      </c>
      <c r="EB149" s="45">
        <f>ROUND('Base(2023)'!DV149+'Base(2023)'!DV149*FatoresSGPB!$A$31,2)</f>
        <v>14.25</v>
      </c>
      <c r="EC149" s="45">
        <f>ROUND('Base(2023)'!DW149+'Base(2023)'!DW149*FatoresSGPB!$A$31,2)</f>
        <v>14.54</v>
      </c>
      <c r="ED149" s="45">
        <f>ROUND('Base(2023)'!DX149+'Base(2023)'!DX149*FatoresSGPB!$A$31,2)</f>
        <v>14.85</v>
      </c>
      <c r="EE149" s="45">
        <f>ROUND('Base(2023)'!DY149+'Base(2023)'!DY149*FatoresSGPB!$A$31,2)</f>
        <v>21.99</v>
      </c>
      <c r="EF149" s="45">
        <f>ROUND('Base(2023)'!DZ149+'Base(2023)'!DZ149*FatoresSGPB!$A$31,2)</f>
        <v>22.22</v>
      </c>
      <c r="EG149" s="45">
        <f>ROUND('Base(2023)'!EA149+'Base(2023)'!EA149*FatoresSGPB!$A$31,2)</f>
        <v>22.45</v>
      </c>
      <c r="EH149" s="45">
        <f>ROUND('Base(2023)'!EB149+'Base(2023)'!EB149*FatoresSGPB!$A$31,2)</f>
        <v>22.68</v>
      </c>
      <c r="EI149" s="45">
        <f>ROUND('Base(2023)'!EC149+'Base(2023)'!EC149*FatoresSGPB!$A$31,2)</f>
        <v>38.229999999999997</v>
      </c>
      <c r="EJ149" s="45">
        <f>ROUND('Base(2023)'!ED149+'Base(2023)'!ED149*FatoresSGPB!$A$31,2)</f>
        <v>50.88</v>
      </c>
      <c r="EK149" s="45">
        <f>ROUND('Base(2023)'!EE149+'Base(2023)'!EE149*FatoresSGPB!$A$31,2)</f>
        <v>71.599999999999994</v>
      </c>
      <c r="EL149" s="45">
        <f>ROUND('Base(2023)'!EF149+'Base(2023)'!EF149*FatoresSGPB!$A$31,2)</f>
        <v>86.83</v>
      </c>
      <c r="EM149" s="45">
        <f>ROUND('Base(2023)'!EG149+'Base(2023)'!EG149*FatoresSGPB!$A$31,2)</f>
        <v>65.010000000000005</v>
      </c>
      <c r="EN149" s="45">
        <f>ROUND('Base(2023)'!EH149+'Base(2023)'!EH149*FatoresSGPB!$A$31,2)</f>
        <v>78.34</v>
      </c>
      <c r="EO149" s="45">
        <f>ROUND('Base(2023)'!EI149+'Base(2023)'!EI149*FatoresSGPB!$A$31,2)</f>
        <v>99.38</v>
      </c>
      <c r="EP149" s="45">
        <f>ROUND('Base(2023)'!EJ149+'Base(2023)'!EJ149*FatoresSGPB!$A$31,2)</f>
        <v>115.76</v>
      </c>
      <c r="ER149" s="43" t="str">
        <f t="shared" si="87"/>
        <v>INFINITE 42.001 a 3.000</v>
      </c>
      <c r="ES149" s="44" t="s">
        <v>98</v>
      </c>
      <c r="ET149" s="44" t="s">
        <v>62</v>
      </c>
      <c r="EU149" s="45">
        <f>ROUND('Base(2023)'!EO149+'Base(2023)'!EO149*FatoresSGPB!$A$31,2)</f>
        <v>16.059999999999999</v>
      </c>
      <c r="EV149" s="45">
        <f>ROUND('Base(2023)'!EP149+'Base(2023)'!EP149*FatoresSGPB!$A$31,2)</f>
        <v>17.05</v>
      </c>
      <c r="EW149" s="45">
        <f>ROUND('Base(2023)'!EQ149+'Base(2023)'!EQ149*FatoresSGPB!$A$31,2)</f>
        <v>17.29</v>
      </c>
      <c r="EX149" s="45">
        <f>ROUND('Base(2023)'!ER149+'Base(2023)'!ER149*FatoresSGPB!$A$31,2)</f>
        <v>17.170000000000002</v>
      </c>
      <c r="EY149" s="45">
        <f>ROUND('Base(2023)'!ES149+'Base(2023)'!ES149*FatoresSGPB!$A$31,2)</f>
        <v>20.010000000000002</v>
      </c>
      <c r="EZ149" s="45">
        <f>ROUND('Base(2023)'!ET149+'Base(2023)'!ET149*FatoresSGPB!$A$31,2)</f>
        <v>22.46</v>
      </c>
      <c r="FA149" s="45">
        <f>ROUND('Base(2023)'!EU149+'Base(2023)'!EU149*FatoresSGPB!$A$31,2)</f>
        <v>25.85</v>
      </c>
      <c r="FB149" s="45">
        <f>ROUND('Base(2023)'!EV149+'Base(2023)'!EV149*FatoresSGPB!$A$31,2)</f>
        <v>30.26</v>
      </c>
      <c r="FC149" s="45">
        <f>ROUND('Base(2023)'!EW149+'Base(2023)'!EW149*FatoresSGPB!$A$31,2)</f>
        <v>24.69</v>
      </c>
      <c r="FD149" s="45">
        <f>ROUND('Base(2023)'!EX149+'Base(2023)'!EX149*FatoresSGPB!$A$31,2)</f>
        <v>28.98</v>
      </c>
      <c r="FE149" s="45">
        <f>ROUND('Base(2023)'!EY149+'Base(2023)'!EY149*FatoresSGPB!$A$31,2)</f>
        <v>43.52</v>
      </c>
      <c r="FF149" s="45">
        <f>ROUND('Base(2023)'!EZ149+'Base(2023)'!EZ149*FatoresSGPB!$A$31,2)</f>
        <v>57.8</v>
      </c>
    </row>
    <row r="150" spans="109:162" x14ac:dyDescent="0.25">
      <c r="DE150" s="43" t="str">
        <f t="shared" si="84"/>
        <v>INFINITE 42.001 a 3.000</v>
      </c>
      <c r="DF150" s="44" t="s">
        <v>98</v>
      </c>
      <c r="DG150" s="46" t="s">
        <v>62</v>
      </c>
      <c r="DI150" s="45">
        <f>ROUND('Base(2023)'!DC150+'Base(2023)'!DC150*FatoresSGPB!$A$31,2)</f>
        <v>17.89</v>
      </c>
      <c r="DJ150" s="45">
        <f>ROUND('Base(2023)'!DD150+'Base(2023)'!DD150*FatoresSGPB!$A$31,2)</f>
        <v>18.260000000000002</v>
      </c>
      <c r="DK150" s="45">
        <f>ROUND('Base(2023)'!DE150+'Base(2023)'!DE150*FatoresSGPB!$A$31,2)</f>
        <v>18.64</v>
      </c>
      <c r="DM150" s="43" t="str">
        <f t="shared" si="85"/>
        <v>INFINITE 1Coleta no mesmo dia4210-271 a 80</v>
      </c>
      <c r="DN150" s="43" t="s">
        <v>85</v>
      </c>
      <c r="DO150" s="70" t="s">
        <v>71</v>
      </c>
      <c r="DP150" s="69" t="s">
        <v>72</v>
      </c>
      <c r="DQ150" s="61" t="s">
        <v>99</v>
      </c>
      <c r="DR150" s="25" t="s">
        <v>97</v>
      </c>
      <c r="DX150" s="43" t="str">
        <f t="shared" si="86"/>
        <v>INFINITE 35.001 a 6.000</v>
      </c>
      <c r="DY150" s="44" t="s">
        <v>94</v>
      </c>
      <c r="DZ150" s="44" t="s">
        <v>76</v>
      </c>
      <c r="EA150" s="45">
        <f>ROUND('Base(2023)'!DU150+'Base(2023)'!DU150*FatoresSGPB!$A$31,2)</f>
        <v>13.19</v>
      </c>
      <c r="EB150" s="45">
        <f>ROUND('Base(2023)'!DV150+'Base(2023)'!DV150*FatoresSGPB!$A$31,2)</f>
        <v>13.49</v>
      </c>
      <c r="EC150" s="45">
        <f>ROUND('Base(2023)'!DW150+'Base(2023)'!DW150*FatoresSGPB!$A$31,2)</f>
        <v>13.77</v>
      </c>
      <c r="ED150" s="45">
        <f>ROUND('Base(2023)'!DX150+'Base(2023)'!DX150*FatoresSGPB!$A$31,2)</f>
        <v>14.04</v>
      </c>
      <c r="EE150" s="45">
        <f>ROUND('Base(2023)'!DY150+'Base(2023)'!DY150*FatoresSGPB!$A$31,2)</f>
        <v>22.58</v>
      </c>
      <c r="EF150" s="45">
        <f>ROUND('Base(2023)'!DZ150+'Base(2023)'!DZ150*FatoresSGPB!$A$31,2)</f>
        <v>22.82</v>
      </c>
      <c r="EG150" s="45">
        <f>ROUND('Base(2023)'!EA150+'Base(2023)'!EA150*FatoresSGPB!$A$31,2)</f>
        <v>23.05</v>
      </c>
      <c r="EH150" s="45">
        <f>ROUND('Base(2023)'!EB150+'Base(2023)'!EB150*FatoresSGPB!$A$31,2)</f>
        <v>23.28</v>
      </c>
      <c r="EI150" s="45">
        <f>ROUND('Base(2023)'!EC150+'Base(2023)'!EC150*FatoresSGPB!$A$31,2)</f>
        <v>40.97</v>
      </c>
      <c r="EJ150" s="45">
        <f>ROUND('Base(2023)'!ED150+'Base(2023)'!ED150*FatoresSGPB!$A$31,2)</f>
        <v>55.59</v>
      </c>
      <c r="EK150" s="45">
        <f>ROUND('Base(2023)'!EE150+'Base(2023)'!EE150*FatoresSGPB!$A$31,2)</f>
        <v>78.239999999999995</v>
      </c>
      <c r="EL150" s="45">
        <f>ROUND('Base(2023)'!EF150+'Base(2023)'!EF150*FatoresSGPB!$A$31,2)</f>
        <v>94.64</v>
      </c>
      <c r="EM150" s="45">
        <f>ROUND('Base(2023)'!EG150+'Base(2023)'!EG150*FatoresSGPB!$A$31,2)</f>
        <v>67.47</v>
      </c>
      <c r="EN150" s="45">
        <f>ROUND('Base(2023)'!EH150+'Base(2023)'!EH150*FatoresSGPB!$A$31,2)</f>
        <v>82.87</v>
      </c>
      <c r="EO150" s="45">
        <f>ROUND('Base(2023)'!EI150+'Base(2023)'!EI150*FatoresSGPB!$A$31,2)</f>
        <v>105.92</v>
      </c>
      <c r="EP150" s="45">
        <f>ROUND('Base(2023)'!EJ150+'Base(2023)'!EJ150*FatoresSGPB!$A$31,2)</f>
        <v>123.49</v>
      </c>
      <c r="ER150" s="43" t="str">
        <f t="shared" si="87"/>
        <v>INFINITE 43.001 a 4.000</v>
      </c>
      <c r="ES150" s="44" t="s">
        <v>98</v>
      </c>
      <c r="ET150" s="44" t="s">
        <v>68</v>
      </c>
      <c r="EU150" s="45">
        <f>ROUND('Base(2023)'!EO150+'Base(2023)'!EO150*FatoresSGPB!$A$31,2)</f>
        <v>17.149999999999999</v>
      </c>
      <c r="EV150" s="45">
        <f>ROUND('Base(2023)'!EP150+'Base(2023)'!EP150*FatoresSGPB!$A$31,2)</f>
        <v>18.600000000000001</v>
      </c>
      <c r="EW150" s="45">
        <f>ROUND('Base(2023)'!EQ150+'Base(2023)'!EQ150*FatoresSGPB!$A$31,2)</f>
        <v>18.96</v>
      </c>
      <c r="EX150" s="45">
        <f>ROUND('Base(2023)'!ER150+'Base(2023)'!ER150*FatoresSGPB!$A$31,2)</f>
        <v>18.41</v>
      </c>
      <c r="EY150" s="45">
        <f>ROUND('Base(2023)'!ES150+'Base(2023)'!ES150*FatoresSGPB!$A$31,2)</f>
        <v>21.49</v>
      </c>
      <c r="EZ150" s="45">
        <f>ROUND('Base(2023)'!ET150+'Base(2023)'!ET150*FatoresSGPB!$A$31,2)</f>
        <v>24.16</v>
      </c>
      <c r="FA150" s="45">
        <f>ROUND('Base(2023)'!EU150+'Base(2023)'!EU150*FatoresSGPB!$A$31,2)</f>
        <v>28.77</v>
      </c>
      <c r="FB150" s="45">
        <f>ROUND('Base(2023)'!EV150+'Base(2023)'!EV150*FatoresSGPB!$A$31,2)</f>
        <v>32.75</v>
      </c>
      <c r="FC150" s="45">
        <f>ROUND('Base(2023)'!EW150+'Base(2023)'!EW150*FatoresSGPB!$A$31,2)</f>
        <v>31.8</v>
      </c>
      <c r="FD150" s="45">
        <f>ROUND('Base(2023)'!EX150+'Base(2023)'!EX150*FatoresSGPB!$A$31,2)</f>
        <v>36.33</v>
      </c>
      <c r="FE150" s="45">
        <f>ROUND('Base(2023)'!EY150+'Base(2023)'!EY150*FatoresSGPB!$A$31,2)</f>
        <v>50.78</v>
      </c>
      <c r="FF150" s="45">
        <f>ROUND('Base(2023)'!EZ150+'Base(2023)'!EZ150*FatoresSGPB!$A$31,2)</f>
        <v>65.41</v>
      </c>
    </row>
    <row r="151" spans="109:162" x14ac:dyDescent="0.25">
      <c r="DE151" s="43" t="str">
        <f t="shared" si="84"/>
        <v>INFINITE 43.001 a 4.000</v>
      </c>
      <c r="DF151" s="44" t="s">
        <v>98</v>
      </c>
      <c r="DG151" s="46" t="s">
        <v>68</v>
      </c>
      <c r="DI151" s="45">
        <f>ROUND('Base(2023)'!DC151+'Base(2023)'!DC151*FatoresSGPB!$A$31,2)</f>
        <v>19.68</v>
      </c>
      <c r="DJ151" s="45">
        <f>ROUND('Base(2023)'!DD151+'Base(2023)'!DD151*FatoresSGPB!$A$31,2)</f>
        <v>20.09</v>
      </c>
      <c r="DK151" s="45">
        <f>ROUND('Base(2023)'!DE151+'Base(2023)'!DE151*FatoresSGPB!$A$31,2)</f>
        <v>20.51</v>
      </c>
      <c r="DM151" s="43" t="str">
        <f t="shared" si="85"/>
        <v>INFINITE 1Coleta no mesmo dia4210-281 a 90</v>
      </c>
      <c r="DN151" s="43" t="s">
        <v>85</v>
      </c>
      <c r="DO151" s="70" t="s">
        <v>71</v>
      </c>
      <c r="DP151" s="69" t="s">
        <v>72</v>
      </c>
      <c r="DQ151" s="59" t="s">
        <v>102</v>
      </c>
      <c r="DR151" s="22" t="s">
        <v>103</v>
      </c>
      <c r="DX151" s="43" t="str">
        <f t="shared" si="86"/>
        <v>INFINITE 36.001 a 7.000</v>
      </c>
      <c r="DY151" s="44" t="s">
        <v>94</v>
      </c>
      <c r="DZ151" s="44" t="s">
        <v>82</v>
      </c>
      <c r="EA151" s="45">
        <f>ROUND('Base(2023)'!DU151+'Base(2023)'!DU151*FatoresSGPB!$A$31,2)</f>
        <v>14.02</v>
      </c>
      <c r="EB151" s="45">
        <f>ROUND('Base(2023)'!DV151+'Base(2023)'!DV151*FatoresSGPB!$A$31,2)</f>
        <v>14.31</v>
      </c>
      <c r="EC151" s="45">
        <f>ROUND('Base(2023)'!DW151+'Base(2023)'!DW151*FatoresSGPB!$A$31,2)</f>
        <v>14.62</v>
      </c>
      <c r="ED151" s="45">
        <f>ROUND('Base(2023)'!DX151+'Base(2023)'!DX151*FatoresSGPB!$A$31,2)</f>
        <v>14.91</v>
      </c>
      <c r="EE151" s="45">
        <f>ROUND('Base(2023)'!DY151+'Base(2023)'!DY151*FatoresSGPB!$A$31,2)</f>
        <v>24.18</v>
      </c>
      <c r="EF151" s="45">
        <f>ROUND('Base(2023)'!DZ151+'Base(2023)'!DZ151*FatoresSGPB!$A$31,2)</f>
        <v>24.43</v>
      </c>
      <c r="EG151" s="45">
        <f>ROUND('Base(2023)'!EA151+'Base(2023)'!EA151*FatoresSGPB!$A$31,2)</f>
        <v>24.68</v>
      </c>
      <c r="EH151" s="45">
        <f>ROUND('Base(2023)'!EB151+'Base(2023)'!EB151*FatoresSGPB!$A$31,2)</f>
        <v>24.92</v>
      </c>
      <c r="EI151" s="45">
        <f>ROUND('Base(2023)'!EC151+'Base(2023)'!EC151*FatoresSGPB!$A$31,2)</f>
        <v>45.21</v>
      </c>
      <c r="EJ151" s="45">
        <f>ROUND('Base(2023)'!ED151+'Base(2023)'!ED151*FatoresSGPB!$A$31,2)</f>
        <v>61.34</v>
      </c>
      <c r="EK151" s="45">
        <f>ROUND('Base(2023)'!EE151+'Base(2023)'!EE151*FatoresSGPB!$A$31,2)</f>
        <v>86.33</v>
      </c>
      <c r="EL151" s="45">
        <f>ROUND('Base(2023)'!EF151+'Base(2023)'!EF151*FatoresSGPB!$A$31,2)</f>
        <v>104.44</v>
      </c>
      <c r="EM151" s="45">
        <f>ROUND('Base(2023)'!EG151+'Base(2023)'!EG151*FatoresSGPB!$A$31,2)</f>
        <v>71.72</v>
      </c>
      <c r="EN151" s="45">
        <f>ROUND('Base(2023)'!EH151+'Base(2023)'!EH151*FatoresSGPB!$A$31,2)</f>
        <v>88.62</v>
      </c>
      <c r="EO151" s="45">
        <f>ROUND('Base(2023)'!EI151+'Base(2023)'!EI151*FatoresSGPB!$A$31,2)</f>
        <v>114.02</v>
      </c>
      <c r="EP151" s="45">
        <f>ROUND('Base(2023)'!EJ151+'Base(2023)'!EJ151*FatoresSGPB!$A$31,2)</f>
        <v>133.28</v>
      </c>
      <c r="ER151" s="43" t="str">
        <f t="shared" si="87"/>
        <v>INFINITE 44.001 a 5.000</v>
      </c>
      <c r="ES151" s="44" t="s">
        <v>98</v>
      </c>
      <c r="ET151" s="44" t="s">
        <v>70</v>
      </c>
      <c r="EU151" s="45">
        <f>ROUND('Base(2023)'!EO151+'Base(2023)'!EO151*FatoresSGPB!$A$31,2)</f>
        <v>18.32</v>
      </c>
      <c r="EV151" s="45">
        <f>ROUND('Base(2023)'!EP151+'Base(2023)'!EP151*FatoresSGPB!$A$31,2)</f>
        <v>19.54</v>
      </c>
      <c r="EW151" s="45">
        <f>ROUND('Base(2023)'!EQ151+'Base(2023)'!EQ151*FatoresSGPB!$A$31,2)</f>
        <v>19.850000000000001</v>
      </c>
      <c r="EX151" s="45">
        <f>ROUND('Base(2023)'!ER151+'Base(2023)'!ER151*FatoresSGPB!$A$31,2)</f>
        <v>19.600000000000001</v>
      </c>
      <c r="EY151" s="45">
        <f>ROUND('Base(2023)'!ES151+'Base(2023)'!ES151*FatoresSGPB!$A$31,2)</f>
        <v>22.88</v>
      </c>
      <c r="EZ151" s="45">
        <f>ROUND('Base(2023)'!ET151+'Base(2023)'!ET151*FatoresSGPB!$A$31,2)</f>
        <v>25.67</v>
      </c>
      <c r="FA151" s="45">
        <f>ROUND('Base(2023)'!EU151+'Base(2023)'!EU151*FatoresSGPB!$A$31,2)</f>
        <v>29.79</v>
      </c>
      <c r="FB151" s="45">
        <f>ROUND('Base(2023)'!EV151+'Base(2023)'!EV151*FatoresSGPB!$A$31,2)</f>
        <v>34.630000000000003</v>
      </c>
      <c r="FC151" s="45">
        <f>ROUND('Base(2023)'!EW151+'Base(2023)'!EW151*FatoresSGPB!$A$31,2)</f>
        <v>33.159999999999997</v>
      </c>
      <c r="FD151" s="45">
        <f>ROUND('Base(2023)'!EX151+'Base(2023)'!EX151*FatoresSGPB!$A$31,2)</f>
        <v>37.82</v>
      </c>
      <c r="FE151" s="45">
        <f>ROUND('Base(2023)'!EY151+'Base(2023)'!EY151*FatoresSGPB!$A$31,2)</f>
        <v>52.65</v>
      </c>
      <c r="FF151" s="45">
        <f>ROUND('Base(2023)'!EZ151+'Base(2023)'!EZ151*FatoresSGPB!$A$31,2)</f>
        <v>67.64</v>
      </c>
    </row>
    <row r="152" spans="109:162" x14ac:dyDescent="0.25">
      <c r="DE152" s="43" t="str">
        <f t="shared" si="84"/>
        <v>INFINITE 44.001 a 5.000</v>
      </c>
      <c r="DF152" s="44" t="s">
        <v>98</v>
      </c>
      <c r="DG152" s="46" t="s">
        <v>70</v>
      </c>
      <c r="DI152" s="45">
        <f>ROUND('Base(2023)'!DC152+'Base(2023)'!DC152*FatoresSGPB!$A$31,2)</f>
        <v>21.67</v>
      </c>
      <c r="DJ152" s="45">
        <f>ROUND('Base(2023)'!DD152+'Base(2023)'!DD152*FatoresSGPB!$A$31,2)</f>
        <v>22.12</v>
      </c>
      <c r="DK152" s="45">
        <f>ROUND('Base(2023)'!DE152+'Base(2023)'!DE152*FatoresSGPB!$A$31,2)</f>
        <v>22.58</v>
      </c>
      <c r="DM152" s="43" t="str">
        <f t="shared" si="85"/>
        <v>INFINITE 1Coleta no mesmo dia4210-291 a 100</v>
      </c>
      <c r="DN152" s="43" t="s">
        <v>85</v>
      </c>
      <c r="DO152" s="70" t="s">
        <v>71</v>
      </c>
      <c r="DP152" s="69" t="s">
        <v>72</v>
      </c>
      <c r="DQ152" s="61" t="s">
        <v>105</v>
      </c>
      <c r="DR152" s="25" t="s">
        <v>106</v>
      </c>
      <c r="DX152" s="43" t="str">
        <f t="shared" si="86"/>
        <v>INFINITE 37.001 a 8.000</v>
      </c>
      <c r="DY152" s="44" t="s">
        <v>94</v>
      </c>
      <c r="DZ152" s="44" t="s">
        <v>86</v>
      </c>
      <c r="EA152" s="45">
        <f>ROUND('Base(2023)'!DU152+'Base(2023)'!DU152*FatoresSGPB!$A$31,2)</f>
        <v>14.88</v>
      </c>
      <c r="EB152" s="45">
        <f>ROUND('Base(2023)'!DV152+'Base(2023)'!DV152*FatoresSGPB!$A$31,2)</f>
        <v>15.19</v>
      </c>
      <c r="EC152" s="45">
        <f>ROUND('Base(2023)'!DW152+'Base(2023)'!DW152*FatoresSGPB!$A$31,2)</f>
        <v>15.5</v>
      </c>
      <c r="ED152" s="45">
        <f>ROUND('Base(2023)'!DX152+'Base(2023)'!DX152*FatoresSGPB!$A$31,2)</f>
        <v>15.82</v>
      </c>
      <c r="EE152" s="45">
        <f>ROUND('Base(2023)'!DY152+'Base(2023)'!DY152*FatoresSGPB!$A$31,2)</f>
        <v>25.91</v>
      </c>
      <c r="EF152" s="45">
        <f>ROUND('Base(2023)'!DZ152+'Base(2023)'!DZ152*FatoresSGPB!$A$31,2)</f>
        <v>26.18</v>
      </c>
      <c r="EG152" s="45">
        <f>ROUND('Base(2023)'!EA152+'Base(2023)'!EA152*FatoresSGPB!$A$31,2)</f>
        <v>26.44</v>
      </c>
      <c r="EH152" s="45">
        <f>ROUND('Base(2023)'!EB152+'Base(2023)'!EB152*FatoresSGPB!$A$31,2)</f>
        <v>26.71</v>
      </c>
      <c r="EI152" s="45">
        <f>ROUND('Base(2023)'!EC152+'Base(2023)'!EC152*FatoresSGPB!$A$31,2)</f>
        <v>49.55</v>
      </c>
      <c r="EJ152" s="45">
        <f>ROUND('Base(2023)'!ED152+'Base(2023)'!ED152*FatoresSGPB!$A$31,2)</f>
        <v>67.22</v>
      </c>
      <c r="EK152" s="45">
        <f>ROUND('Base(2023)'!EE152+'Base(2023)'!EE152*FatoresSGPB!$A$31,2)</f>
        <v>94.61</v>
      </c>
      <c r="EL152" s="45">
        <f>ROUND('Base(2023)'!EF152+'Base(2023)'!EF152*FatoresSGPB!$A$31,2)</f>
        <v>114.46</v>
      </c>
      <c r="EM152" s="45">
        <f>ROUND('Base(2023)'!EG152+'Base(2023)'!EG152*FatoresSGPB!$A$31,2)</f>
        <v>79.87</v>
      </c>
      <c r="EN152" s="45">
        <f>ROUND('Base(2023)'!EH152+'Base(2023)'!EH152*FatoresSGPB!$A$31,2)</f>
        <v>98.28</v>
      </c>
      <c r="EO152" s="45">
        <f>ROUND('Base(2023)'!EI152+'Base(2023)'!EI152*FatoresSGPB!$A$31,2)</f>
        <v>126.07</v>
      </c>
      <c r="EP152" s="45">
        <f>ROUND('Base(2023)'!EJ152+'Base(2023)'!EJ152*FatoresSGPB!$A$31,2)</f>
        <v>147.08000000000001</v>
      </c>
      <c r="ER152" s="43" t="str">
        <f t="shared" si="87"/>
        <v>INFINITE 45.001 a 6.000</v>
      </c>
      <c r="ES152" s="44" t="s">
        <v>98</v>
      </c>
      <c r="ET152" s="44" t="s">
        <v>76</v>
      </c>
      <c r="EU152" s="45">
        <f>ROUND('Base(2023)'!EO152+'Base(2023)'!EO152*FatoresSGPB!$A$31,2)</f>
        <v>19.329999999999998</v>
      </c>
      <c r="EV152" s="45">
        <f>ROUND('Base(2023)'!EP152+'Base(2023)'!EP152*FatoresSGPB!$A$31,2)</f>
        <v>19.91</v>
      </c>
      <c r="EW152" s="45">
        <f>ROUND('Base(2023)'!EQ152+'Base(2023)'!EQ152*FatoresSGPB!$A$31,2)</f>
        <v>20.059999999999999</v>
      </c>
      <c r="EX152" s="45">
        <f>ROUND('Base(2023)'!ER152+'Base(2023)'!ER152*FatoresSGPB!$A$31,2)</f>
        <v>20.5</v>
      </c>
      <c r="EY152" s="45">
        <f>ROUND('Base(2023)'!ES152+'Base(2023)'!ES152*FatoresSGPB!$A$31,2)</f>
        <v>25.14</v>
      </c>
      <c r="EZ152" s="45">
        <f>ROUND('Base(2023)'!ET152+'Base(2023)'!ET152*FatoresSGPB!$A$31,2)</f>
        <v>28.89</v>
      </c>
      <c r="FA152" s="45">
        <f>ROUND('Base(2023)'!EU152+'Base(2023)'!EU152*FatoresSGPB!$A$31,2)</f>
        <v>32.31</v>
      </c>
      <c r="FB152" s="45">
        <f>ROUND('Base(2023)'!EV152+'Base(2023)'!EV152*FatoresSGPB!$A$31,2)</f>
        <v>40.67</v>
      </c>
      <c r="FC152" s="45">
        <f>ROUND('Base(2023)'!EW152+'Base(2023)'!EW152*FatoresSGPB!$A$31,2)</f>
        <v>38.119999999999997</v>
      </c>
      <c r="FD152" s="45">
        <f>ROUND('Base(2023)'!EX152+'Base(2023)'!EX152*FatoresSGPB!$A$31,2)</f>
        <v>43.74</v>
      </c>
      <c r="FE152" s="45">
        <f>ROUND('Base(2023)'!EY152+'Base(2023)'!EY152*FatoresSGPB!$A$31,2)</f>
        <v>60.06</v>
      </c>
      <c r="FF152" s="45">
        <f>ROUND('Base(2023)'!EZ152+'Base(2023)'!EZ152*FatoresSGPB!$A$31,2)</f>
        <v>77.239999999999995</v>
      </c>
    </row>
    <row r="153" spans="109:162" x14ac:dyDescent="0.25">
      <c r="DE153" s="43" t="str">
        <f t="shared" si="84"/>
        <v>INFINITE 45.001 a 6.000</v>
      </c>
      <c r="DF153" s="44" t="s">
        <v>98</v>
      </c>
      <c r="DG153" s="46" t="s">
        <v>76</v>
      </c>
      <c r="DI153" s="45">
        <f>ROUND('Base(2023)'!DC153+'Base(2023)'!DC153*FatoresSGPB!$A$31,2)</f>
        <v>25.25</v>
      </c>
      <c r="DJ153" s="45">
        <f>ROUND('Base(2023)'!DD153+'Base(2023)'!DD153*FatoresSGPB!$A$31,2)</f>
        <v>25.76</v>
      </c>
      <c r="DK153" s="45">
        <f>ROUND('Base(2023)'!DE153+'Base(2023)'!DE153*FatoresSGPB!$A$31,2)</f>
        <v>26.31</v>
      </c>
      <c r="DM153" s="43" t="str">
        <f t="shared" si="85"/>
        <v>INFINITE 1Coleta no mesmo dia4210-2Mais de 100</v>
      </c>
      <c r="DN153" s="43" t="s">
        <v>85</v>
      </c>
      <c r="DO153" s="70" t="s">
        <v>71</v>
      </c>
      <c r="DP153" s="69" t="s">
        <v>72</v>
      </c>
      <c r="DQ153" s="59" t="s">
        <v>108</v>
      </c>
      <c r="DR153" s="22" t="s">
        <v>109</v>
      </c>
      <c r="DX153" s="43" t="str">
        <f t="shared" si="86"/>
        <v>INFINITE 38.001 a 9.000</v>
      </c>
      <c r="DY153" s="44" t="s">
        <v>94</v>
      </c>
      <c r="DZ153" s="44" t="s">
        <v>91</v>
      </c>
      <c r="EA153" s="45">
        <f>ROUND('Base(2023)'!DU153+'Base(2023)'!DU153*FatoresSGPB!$A$31,2)</f>
        <v>15.29</v>
      </c>
      <c r="EB153" s="45">
        <f>ROUND('Base(2023)'!DV153+'Base(2023)'!DV153*FatoresSGPB!$A$31,2)</f>
        <v>15.61</v>
      </c>
      <c r="EC153" s="45">
        <f>ROUND('Base(2023)'!DW153+'Base(2023)'!DW153*FatoresSGPB!$A$31,2)</f>
        <v>15.94</v>
      </c>
      <c r="ED153" s="45">
        <f>ROUND('Base(2023)'!DX153+'Base(2023)'!DX153*FatoresSGPB!$A$31,2)</f>
        <v>16.260000000000002</v>
      </c>
      <c r="EE153" s="45">
        <f>ROUND('Base(2023)'!DY153+'Base(2023)'!DY153*FatoresSGPB!$A$31,2)</f>
        <v>27.55</v>
      </c>
      <c r="EF153" s="45">
        <f>ROUND('Base(2023)'!DZ153+'Base(2023)'!DZ153*FatoresSGPB!$A$31,2)</f>
        <v>27.82</v>
      </c>
      <c r="EG153" s="45">
        <f>ROUND('Base(2023)'!EA153+'Base(2023)'!EA153*FatoresSGPB!$A$31,2)</f>
        <v>28.1</v>
      </c>
      <c r="EH153" s="45">
        <f>ROUND('Base(2023)'!EB153+'Base(2023)'!EB153*FatoresSGPB!$A$31,2)</f>
        <v>28.39</v>
      </c>
      <c r="EI153" s="45">
        <f>ROUND('Base(2023)'!EC153+'Base(2023)'!EC153*FatoresSGPB!$A$31,2)</f>
        <v>53.83</v>
      </c>
      <c r="EJ153" s="45">
        <f>ROUND('Base(2023)'!ED153+'Base(2023)'!ED153*FatoresSGPB!$A$31,2)</f>
        <v>73.05</v>
      </c>
      <c r="EK153" s="45">
        <f>ROUND('Base(2023)'!EE153+'Base(2023)'!EE153*FatoresSGPB!$A$31,2)</f>
        <v>102.81</v>
      </c>
      <c r="EL153" s="45">
        <f>ROUND('Base(2023)'!EF153+'Base(2023)'!EF153*FatoresSGPB!$A$31,2)</f>
        <v>124.37</v>
      </c>
      <c r="EM153" s="45">
        <f>ROUND('Base(2023)'!EG153+'Base(2023)'!EG153*FatoresSGPB!$A$31,2)</f>
        <v>84.12</v>
      </c>
      <c r="EN153" s="45">
        <f>ROUND('Base(2023)'!EH153+'Base(2023)'!EH153*FatoresSGPB!$A$31,2)</f>
        <v>104.14</v>
      </c>
      <c r="EO153" s="45">
        <f>ROUND('Base(2023)'!EI153+'Base(2023)'!EI153*FatoresSGPB!$A$31,2)</f>
        <v>134.31</v>
      </c>
      <c r="EP153" s="45">
        <f>ROUND('Base(2023)'!EJ153+'Base(2023)'!EJ153*FatoresSGPB!$A$31,2)</f>
        <v>157</v>
      </c>
      <c r="ER153" s="43" t="str">
        <f t="shared" si="87"/>
        <v>INFINITE 46.001 a 7.000</v>
      </c>
      <c r="ES153" s="44" t="s">
        <v>98</v>
      </c>
      <c r="ET153" s="44" t="s">
        <v>82</v>
      </c>
      <c r="EU153" s="45">
        <f>ROUND('Base(2023)'!EO153+'Base(2023)'!EO153*FatoresSGPB!$A$31,2)</f>
        <v>20.41</v>
      </c>
      <c r="EV153" s="45">
        <f>ROUND('Base(2023)'!EP153+'Base(2023)'!EP153*FatoresSGPB!$A$31,2)</f>
        <v>21</v>
      </c>
      <c r="EW153" s="45">
        <f>ROUND('Base(2023)'!EQ153+'Base(2023)'!EQ153*FatoresSGPB!$A$31,2)</f>
        <v>21.16</v>
      </c>
      <c r="EX153" s="45">
        <f>ROUND('Base(2023)'!ER153+'Base(2023)'!ER153*FatoresSGPB!$A$31,2)</f>
        <v>21.65</v>
      </c>
      <c r="EY153" s="45">
        <f>ROUND('Base(2023)'!ES153+'Base(2023)'!ES153*FatoresSGPB!$A$31,2)</f>
        <v>27.76</v>
      </c>
      <c r="EZ153" s="45">
        <f>ROUND('Base(2023)'!ET153+'Base(2023)'!ET153*FatoresSGPB!$A$31,2)</f>
        <v>31.88</v>
      </c>
      <c r="FA153" s="45">
        <f>ROUND('Base(2023)'!EU153+'Base(2023)'!EU153*FatoresSGPB!$A$31,2)</f>
        <v>35.6</v>
      </c>
      <c r="FB153" s="45">
        <f>ROUND('Base(2023)'!EV153+'Base(2023)'!EV153*FatoresSGPB!$A$31,2)</f>
        <v>44.87</v>
      </c>
      <c r="FC153" s="45">
        <f>ROUND('Base(2023)'!EW153+'Base(2023)'!EW153*FatoresSGPB!$A$31,2)</f>
        <v>40.74</v>
      </c>
      <c r="FD153" s="45">
        <f>ROUND('Base(2023)'!EX153+'Base(2023)'!EX153*FatoresSGPB!$A$31,2)</f>
        <v>46.72</v>
      </c>
      <c r="FE153" s="45">
        <f>ROUND('Base(2023)'!EY153+'Base(2023)'!EY153*FatoresSGPB!$A$31,2)</f>
        <v>63.52</v>
      </c>
      <c r="FF153" s="45">
        <f>ROUND('Base(2023)'!EZ153+'Base(2023)'!EZ153*FatoresSGPB!$A$31,2)</f>
        <v>81.5</v>
      </c>
    </row>
    <row r="154" spans="109:162" x14ac:dyDescent="0.25">
      <c r="DE154" s="43" t="str">
        <f t="shared" si="84"/>
        <v>INFINITE 46.001 a 7.000</v>
      </c>
      <c r="DF154" s="44" t="s">
        <v>98</v>
      </c>
      <c r="DG154" s="46" t="s">
        <v>82</v>
      </c>
      <c r="DI154" s="45">
        <f>ROUND('Base(2023)'!DC154+'Base(2023)'!DC154*FatoresSGPB!$A$31,2)</f>
        <v>30.02</v>
      </c>
      <c r="DJ154" s="45">
        <f>ROUND('Base(2023)'!DD154+'Base(2023)'!DD154*FatoresSGPB!$A$31,2)</f>
        <v>30.63</v>
      </c>
      <c r="DK154" s="45">
        <f>ROUND('Base(2023)'!DE154+'Base(2023)'!DE154*FatoresSGPB!$A$31,2)</f>
        <v>31.28</v>
      </c>
      <c r="DM154" s="43" t="str">
        <f t="shared" si="85"/>
        <v>INFINITE 1Coleta no mesmo dia7790-9Unitizador</v>
      </c>
      <c r="DN154" s="43" t="s">
        <v>85</v>
      </c>
      <c r="DO154" s="70" t="s">
        <v>71</v>
      </c>
      <c r="DP154" s="22" t="s">
        <v>111</v>
      </c>
      <c r="DQ154" s="61" t="s">
        <v>112</v>
      </c>
      <c r="DR154" s="25" t="s">
        <v>113</v>
      </c>
      <c r="DX154" s="43" t="str">
        <f t="shared" si="86"/>
        <v>INFINITE 39.001 a 10.000</v>
      </c>
      <c r="DY154" s="44" t="s">
        <v>94</v>
      </c>
      <c r="DZ154" s="44" t="s">
        <v>95</v>
      </c>
      <c r="EA154" s="45">
        <f>ROUND('Base(2023)'!DU154+'Base(2023)'!DU154*FatoresSGPB!$A$31,2)</f>
        <v>15.57</v>
      </c>
      <c r="EB154" s="45">
        <f>ROUND('Base(2023)'!DV154+'Base(2023)'!DV154*FatoresSGPB!$A$31,2)</f>
        <v>15.9</v>
      </c>
      <c r="EC154" s="45">
        <f>ROUND('Base(2023)'!DW154+'Base(2023)'!DW154*FatoresSGPB!$A$31,2)</f>
        <v>16.22</v>
      </c>
      <c r="ED154" s="45">
        <f>ROUND('Base(2023)'!DX154+'Base(2023)'!DX154*FatoresSGPB!$A$31,2)</f>
        <v>16.55</v>
      </c>
      <c r="EE154" s="45">
        <f>ROUND('Base(2023)'!DY154+'Base(2023)'!DY154*FatoresSGPB!$A$31,2)</f>
        <v>29.35</v>
      </c>
      <c r="EF154" s="45">
        <f>ROUND('Base(2023)'!DZ154+'Base(2023)'!DZ154*FatoresSGPB!$A$31,2)</f>
        <v>29.65</v>
      </c>
      <c r="EG154" s="45">
        <f>ROUND('Base(2023)'!EA154+'Base(2023)'!EA154*FatoresSGPB!$A$31,2)</f>
        <v>29.94</v>
      </c>
      <c r="EH154" s="45">
        <f>ROUND('Base(2023)'!EB154+'Base(2023)'!EB154*FatoresSGPB!$A$31,2)</f>
        <v>30.26</v>
      </c>
      <c r="EI154" s="45">
        <f>ROUND('Base(2023)'!EC154+'Base(2023)'!EC154*FatoresSGPB!$A$31,2)</f>
        <v>58.11</v>
      </c>
      <c r="EJ154" s="45">
        <f>ROUND('Base(2023)'!ED154+'Base(2023)'!ED154*FatoresSGPB!$A$31,2)</f>
        <v>78.92</v>
      </c>
      <c r="EK154" s="45">
        <f>ROUND('Base(2023)'!EE154+'Base(2023)'!EE154*FatoresSGPB!$A$31,2)</f>
        <v>111.07</v>
      </c>
      <c r="EL154" s="45">
        <f>ROUND('Base(2023)'!EF154+'Base(2023)'!EF154*FatoresSGPB!$A$31,2)</f>
        <v>134.35</v>
      </c>
      <c r="EM154" s="45">
        <f>ROUND('Base(2023)'!EG154+'Base(2023)'!EG154*FatoresSGPB!$A$31,2)</f>
        <v>88.4</v>
      </c>
      <c r="EN154" s="45">
        <f>ROUND('Base(2023)'!EH154+'Base(2023)'!EH154*FatoresSGPB!$A$31,2)</f>
        <v>109.98</v>
      </c>
      <c r="EO154" s="45">
        <f>ROUND('Base(2023)'!EI154+'Base(2023)'!EI154*FatoresSGPB!$A$31,2)</f>
        <v>142.54</v>
      </c>
      <c r="EP154" s="45">
        <f>ROUND('Base(2023)'!EJ154+'Base(2023)'!EJ154*FatoresSGPB!$A$31,2)</f>
        <v>166.96</v>
      </c>
      <c r="ER154" s="43" t="str">
        <f t="shared" si="87"/>
        <v>INFINITE 47.001 a 8.000</v>
      </c>
      <c r="ES154" s="44" t="s">
        <v>98</v>
      </c>
      <c r="ET154" s="44" t="s">
        <v>86</v>
      </c>
      <c r="EU154" s="45">
        <f>ROUND('Base(2023)'!EO154+'Base(2023)'!EO154*FatoresSGPB!$A$31,2)</f>
        <v>21.45</v>
      </c>
      <c r="EV154" s="45">
        <f>ROUND('Base(2023)'!EP154+'Base(2023)'!EP154*FatoresSGPB!$A$31,2)</f>
        <v>22.16</v>
      </c>
      <c r="EW154" s="45">
        <f>ROUND('Base(2023)'!EQ154+'Base(2023)'!EQ154*FatoresSGPB!$A$31,2)</f>
        <v>22.34</v>
      </c>
      <c r="EX154" s="45">
        <f>ROUND('Base(2023)'!ER154+'Base(2023)'!ER154*FatoresSGPB!$A$31,2)</f>
        <v>22.78</v>
      </c>
      <c r="EY154" s="45">
        <f>ROUND('Base(2023)'!ES154+'Base(2023)'!ES154*FatoresSGPB!$A$31,2)</f>
        <v>30.27</v>
      </c>
      <c r="EZ154" s="45">
        <f>ROUND('Base(2023)'!ET154+'Base(2023)'!ET154*FatoresSGPB!$A$31,2)</f>
        <v>34.78</v>
      </c>
      <c r="FA154" s="45">
        <f>ROUND('Base(2023)'!EU154+'Base(2023)'!EU154*FatoresSGPB!$A$31,2)</f>
        <v>39.090000000000003</v>
      </c>
      <c r="FB154" s="45">
        <f>ROUND('Base(2023)'!EV154+'Base(2023)'!EV154*FatoresSGPB!$A$31,2)</f>
        <v>48.99</v>
      </c>
      <c r="FC154" s="45">
        <f>ROUND('Base(2023)'!EW154+'Base(2023)'!EW154*FatoresSGPB!$A$31,2)</f>
        <v>52.54</v>
      </c>
      <c r="FD154" s="45">
        <f>ROUND('Base(2023)'!EX154+'Base(2023)'!EX154*FatoresSGPB!$A$31,2)</f>
        <v>58.91</v>
      </c>
      <c r="FE154" s="45">
        <f>ROUND('Base(2023)'!EY154+'Base(2023)'!EY154*FatoresSGPB!$A$31,2)</f>
        <v>76.08</v>
      </c>
      <c r="FF154" s="45">
        <f>ROUND('Base(2023)'!EZ154+'Base(2023)'!EZ154*FatoresSGPB!$A$31,2)</f>
        <v>94.86</v>
      </c>
    </row>
    <row r="155" spans="109:162" x14ac:dyDescent="0.25">
      <c r="DE155" s="43" t="str">
        <f t="shared" si="84"/>
        <v>INFINITE 47.001 a 8.000</v>
      </c>
      <c r="DF155" s="44" t="s">
        <v>98</v>
      </c>
      <c r="DG155" s="46" t="s">
        <v>86</v>
      </c>
      <c r="DI155" s="45">
        <f>ROUND('Base(2023)'!DC155+'Base(2023)'!DC155*FatoresSGPB!$A$31,2)</f>
        <v>38.76</v>
      </c>
      <c r="DJ155" s="45">
        <f>ROUND('Base(2023)'!DD155+'Base(2023)'!DD155*FatoresSGPB!$A$31,2)</f>
        <v>39.56</v>
      </c>
      <c r="DK155" s="45">
        <f>ROUND('Base(2023)'!DE155+'Base(2023)'!DE155*FatoresSGPB!$A$31,2)</f>
        <v>40.39</v>
      </c>
      <c r="DM155" s="43" t="str">
        <f t="shared" si="85"/>
        <v>ServiçoCódigoQtde de objetos</v>
      </c>
      <c r="DO155" s="28" t="s">
        <v>34</v>
      </c>
      <c r="DP155" s="28" t="s">
        <v>35</v>
      </c>
      <c r="DQ155" s="29" t="s">
        <v>36</v>
      </c>
      <c r="DR155" s="30" t="s">
        <v>37</v>
      </c>
      <c r="DX155" s="43" t="str">
        <f t="shared" si="86"/>
        <v>INFINITE 3Kg Adicional</v>
      </c>
      <c r="DY155" s="44" t="s">
        <v>94</v>
      </c>
      <c r="DZ155" s="44" t="s">
        <v>63</v>
      </c>
      <c r="EA155" s="45">
        <f>ROUND('Base(2023)'!DU155+'Base(2023)'!DU155*FatoresSGPB!$A$31,2)</f>
        <v>2.0099999999999998</v>
      </c>
      <c r="EB155" s="45">
        <f>ROUND('Base(2023)'!DV155+'Base(2023)'!DV155*FatoresSGPB!$A$31,2)</f>
        <v>2.0499999999999998</v>
      </c>
      <c r="EC155" s="45">
        <f>ROUND('Base(2023)'!DW155+'Base(2023)'!DW155*FatoresSGPB!$A$31,2)</f>
        <v>2.09</v>
      </c>
      <c r="ED155" s="45">
        <f>ROUND('Base(2023)'!DX155+'Base(2023)'!DX155*FatoresSGPB!$A$31,2)</f>
        <v>2.12</v>
      </c>
      <c r="EE155" s="45">
        <f>ROUND('Base(2023)'!DY155+'Base(2023)'!DY155*FatoresSGPB!$A$31,2)</f>
        <v>3.69</v>
      </c>
      <c r="EF155" s="45">
        <f>ROUND('Base(2023)'!DZ155+'Base(2023)'!DZ155*FatoresSGPB!$A$31,2)</f>
        <v>3.73</v>
      </c>
      <c r="EG155" s="45">
        <f>ROUND('Base(2023)'!EA155+'Base(2023)'!EA155*FatoresSGPB!$A$31,2)</f>
        <v>3.78</v>
      </c>
      <c r="EH155" s="45">
        <f>ROUND('Base(2023)'!EB155+'Base(2023)'!EB155*FatoresSGPB!$A$31,2)</f>
        <v>3.81</v>
      </c>
      <c r="EI155" s="45">
        <f>ROUND('Base(2023)'!EC155+'Base(2023)'!EC155*FatoresSGPB!$A$31,2)</f>
        <v>7.26</v>
      </c>
      <c r="EJ155" s="45">
        <f>ROUND('Base(2023)'!ED155+'Base(2023)'!ED155*FatoresSGPB!$A$31,2)</f>
        <v>9.8000000000000007</v>
      </c>
      <c r="EK155" s="45">
        <f>ROUND('Base(2023)'!EE155+'Base(2023)'!EE155*FatoresSGPB!$A$31,2)</f>
        <v>13.78</v>
      </c>
      <c r="EL155" s="45">
        <f>ROUND('Base(2023)'!EF155+'Base(2023)'!EF155*FatoresSGPB!$A$31,2)</f>
        <v>16.7</v>
      </c>
      <c r="EM155" s="45">
        <f>ROUND('Base(2023)'!EG155+'Base(2023)'!EG155*FatoresSGPB!$A$31,2)</f>
        <v>11.02</v>
      </c>
      <c r="EN155" s="45">
        <f>ROUND('Base(2023)'!EH155+'Base(2023)'!EH155*FatoresSGPB!$A$31,2)</f>
        <v>13.65</v>
      </c>
      <c r="EO155" s="45">
        <f>ROUND('Base(2023)'!EI155+'Base(2023)'!EI155*FatoresSGPB!$A$31,2)</f>
        <v>17.7</v>
      </c>
      <c r="EP155" s="45">
        <f>ROUND('Base(2023)'!EJ155+'Base(2023)'!EJ155*FatoresSGPB!$A$31,2)</f>
        <v>20.74</v>
      </c>
      <c r="ER155" s="43" t="str">
        <f t="shared" si="87"/>
        <v>INFINITE 48.001 a 9.000</v>
      </c>
      <c r="ES155" s="44" t="s">
        <v>98</v>
      </c>
      <c r="ET155" s="44" t="s">
        <v>91</v>
      </c>
      <c r="EU155" s="45">
        <f>ROUND('Base(2023)'!EO155+'Base(2023)'!EO155*FatoresSGPB!$A$31,2)</f>
        <v>22.09</v>
      </c>
      <c r="EV155" s="45">
        <f>ROUND('Base(2023)'!EP155+'Base(2023)'!EP155*FatoresSGPB!$A$31,2)</f>
        <v>22.78</v>
      </c>
      <c r="EW155" s="45">
        <f>ROUND('Base(2023)'!EQ155+'Base(2023)'!EQ155*FatoresSGPB!$A$31,2)</f>
        <v>22.95</v>
      </c>
      <c r="EX155" s="45">
        <f>ROUND('Base(2023)'!ER155+'Base(2023)'!ER155*FatoresSGPB!$A$31,2)</f>
        <v>23.42</v>
      </c>
      <c r="EY155" s="45">
        <f>ROUND('Base(2023)'!ES155+'Base(2023)'!ES155*FatoresSGPB!$A$31,2)</f>
        <v>31.74</v>
      </c>
      <c r="EZ155" s="45">
        <f>ROUND('Base(2023)'!ET155+'Base(2023)'!ET155*FatoresSGPB!$A$31,2)</f>
        <v>36.47</v>
      </c>
      <c r="FA155" s="45">
        <f>ROUND('Base(2023)'!EU155+'Base(2023)'!EU155*FatoresSGPB!$A$31,2)</f>
        <v>40.89</v>
      </c>
      <c r="FB155" s="45">
        <f>ROUND('Base(2023)'!EV155+'Base(2023)'!EV155*FatoresSGPB!$A$31,2)</f>
        <v>51.37</v>
      </c>
      <c r="FC155" s="45">
        <f>ROUND('Base(2023)'!EW155+'Base(2023)'!EW155*FatoresSGPB!$A$31,2)</f>
        <v>54.02</v>
      </c>
      <c r="FD155" s="45">
        <f>ROUND('Base(2023)'!EX155+'Base(2023)'!EX155*FatoresSGPB!$A$31,2)</f>
        <v>60.6</v>
      </c>
      <c r="FE155" s="45">
        <f>ROUND('Base(2023)'!EY155+'Base(2023)'!EY155*FatoresSGPB!$A$31,2)</f>
        <v>78.03</v>
      </c>
      <c r="FF155" s="45">
        <f>ROUND('Base(2023)'!EZ155+'Base(2023)'!EZ155*FatoresSGPB!$A$31,2)</f>
        <v>97.28</v>
      </c>
    </row>
    <row r="156" spans="109:162" x14ac:dyDescent="0.25">
      <c r="DE156" s="43" t="str">
        <f t="shared" si="84"/>
        <v>INFINITE 48.001 a 9.000</v>
      </c>
      <c r="DF156" s="44" t="s">
        <v>98</v>
      </c>
      <c r="DG156" s="46" t="s">
        <v>91</v>
      </c>
      <c r="DI156" s="45">
        <f>ROUND('Base(2023)'!DC156+'Base(2023)'!DC156*FatoresSGPB!$A$31,2)</f>
        <v>50.09</v>
      </c>
      <c r="DJ156" s="45">
        <f>ROUND('Base(2023)'!DD156+'Base(2023)'!DD156*FatoresSGPB!$A$31,2)</f>
        <v>51.13</v>
      </c>
      <c r="DK156" s="45">
        <f>ROUND('Base(2023)'!DE156+'Base(2023)'!DE156*FatoresSGPB!$A$31,2)</f>
        <v>52.2</v>
      </c>
      <c r="DM156" s="43" t="str">
        <f t="shared" si="85"/>
        <v>INFINITE 2Coleta Agendada7789-50 a 10</v>
      </c>
      <c r="DN156" s="43" t="s">
        <v>90</v>
      </c>
      <c r="DO156" s="70" t="s">
        <v>43</v>
      </c>
      <c r="DP156" s="68" t="s">
        <v>44</v>
      </c>
      <c r="DQ156" s="59" t="s">
        <v>45</v>
      </c>
      <c r="DR156" s="22">
        <v>12.69</v>
      </c>
      <c r="DX156" s="43" t="str">
        <f t="shared" si="86"/>
        <v>Peso (g)</v>
      </c>
      <c r="DY156" s="44"/>
      <c r="DZ156" s="44" t="s">
        <v>32</v>
      </c>
      <c r="EA156" s="45" t="e">
        <f>ROUND('Base(2023)'!DU156+'Base(2023)'!DU156*FatoresSGPB!$A$31,2)</f>
        <v>#VALUE!</v>
      </c>
      <c r="EB156" s="45" t="e">
        <f>ROUND('Base(2023)'!DV156+'Base(2023)'!DV156*FatoresSGPB!$A$31,2)</f>
        <v>#VALUE!</v>
      </c>
      <c r="EC156" s="45" t="e">
        <f>ROUND('Base(2023)'!DW156+'Base(2023)'!DW156*FatoresSGPB!$A$31,2)</f>
        <v>#VALUE!</v>
      </c>
      <c r="ED156" s="45" t="e">
        <f>ROUND('Base(2023)'!DX156+'Base(2023)'!DX156*FatoresSGPB!$A$31,2)</f>
        <v>#VALUE!</v>
      </c>
      <c r="EE156" s="45" t="e">
        <f>ROUND('Base(2023)'!DY156+'Base(2023)'!DY156*FatoresSGPB!$A$31,2)</f>
        <v>#VALUE!</v>
      </c>
      <c r="EF156" s="45" t="e">
        <f>ROUND('Base(2023)'!DZ156+'Base(2023)'!DZ156*FatoresSGPB!$A$31,2)</f>
        <v>#VALUE!</v>
      </c>
      <c r="EG156" s="45" t="e">
        <f>ROUND('Base(2023)'!EA156+'Base(2023)'!EA156*FatoresSGPB!$A$31,2)</f>
        <v>#VALUE!</v>
      </c>
      <c r="EH156" s="45" t="e">
        <f>ROUND('Base(2023)'!EB156+'Base(2023)'!EB156*FatoresSGPB!$A$31,2)</f>
        <v>#VALUE!</v>
      </c>
      <c r="EI156" s="45" t="e">
        <f>ROUND('Base(2023)'!EC156+'Base(2023)'!EC156*FatoresSGPB!$A$31,2)</f>
        <v>#VALUE!</v>
      </c>
      <c r="EJ156" s="45" t="e">
        <f>ROUND('Base(2023)'!ED156+'Base(2023)'!ED156*FatoresSGPB!$A$31,2)</f>
        <v>#VALUE!</v>
      </c>
      <c r="EK156" s="45" t="e">
        <f>ROUND('Base(2023)'!EE156+'Base(2023)'!EE156*FatoresSGPB!$A$31,2)</f>
        <v>#VALUE!</v>
      </c>
      <c r="EL156" s="45" t="e">
        <f>ROUND('Base(2023)'!EF156+'Base(2023)'!EF156*FatoresSGPB!$A$31,2)</f>
        <v>#VALUE!</v>
      </c>
      <c r="EM156" s="45" t="e">
        <f>ROUND('Base(2023)'!EG156+'Base(2023)'!EG156*FatoresSGPB!$A$31,2)</f>
        <v>#VALUE!</v>
      </c>
      <c r="EN156" s="45" t="e">
        <f>ROUND('Base(2023)'!EH156+'Base(2023)'!EH156*FatoresSGPB!$A$31,2)</f>
        <v>#VALUE!</v>
      </c>
      <c r="EO156" s="45" t="e">
        <f>ROUND('Base(2023)'!EI156+'Base(2023)'!EI156*FatoresSGPB!$A$31,2)</f>
        <v>#VALUE!</v>
      </c>
      <c r="EP156" s="45" t="e">
        <f>ROUND('Base(2023)'!EJ156+'Base(2023)'!EJ156*FatoresSGPB!$A$31,2)</f>
        <v>#VALUE!</v>
      </c>
      <c r="ER156" s="43" t="str">
        <f t="shared" si="87"/>
        <v>INFINITE 49.001 a 10.000</v>
      </c>
      <c r="ES156" s="44" t="s">
        <v>98</v>
      </c>
      <c r="ET156" s="44" t="s">
        <v>95</v>
      </c>
      <c r="EU156" s="45">
        <f>ROUND('Base(2023)'!EO156+'Base(2023)'!EO156*FatoresSGPB!$A$31,2)</f>
        <v>22.52</v>
      </c>
      <c r="EV156" s="45">
        <f>ROUND('Base(2023)'!EP156+'Base(2023)'!EP156*FatoresSGPB!$A$31,2)</f>
        <v>23.2</v>
      </c>
      <c r="EW156" s="45">
        <f>ROUND('Base(2023)'!EQ156+'Base(2023)'!EQ156*FatoresSGPB!$A$31,2)</f>
        <v>23.36</v>
      </c>
      <c r="EX156" s="45">
        <f>ROUND('Base(2023)'!ER156+'Base(2023)'!ER156*FatoresSGPB!$A$31,2)</f>
        <v>23.87</v>
      </c>
      <c r="EY156" s="45">
        <f>ROUND('Base(2023)'!ES156+'Base(2023)'!ES156*FatoresSGPB!$A$31,2)</f>
        <v>32.799999999999997</v>
      </c>
      <c r="EZ156" s="45">
        <f>ROUND('Base(2023)'!ET156+'Base(2023)'!ET156*FatoresSGPB!$A$31,2)</f>
        <v>37.67</v>
      </c>
      <c r="FA156" s="45">
        <f>ROUND('Base(2023)'!EU156+'Base(2023)'!EU156*FatoresSGPB!$A$31,2)</f>
        <v>42.15</v>
      </c>
      <c r="FB156" s="45">
        <f>ROUND('Base(2023)'!EV156+'Base(2023)'!EV156*FatoresSGPB!$A$31,2)</f>
        <v>53.05</v>
      </c>
      <c r="FC156" s="45">
        <f>ROUND('Base(2023)'!EW156+'Base(2023)'!EW156*FatoresSGPB!$A$31,2)</f>
        <v>55.06</v>
      </c>
      <c r="FD156" s="45">
        <f>ROUND('Base(2023)'!EX156+'Base(2023)'!EX156*FatoresSGPB!$A$31,2)</f>
        <v>61.81</v>
      </c>
      <c r="FE156" s="45">
        <f>ROUND('Base(2023)'!EY156+'Base(2023)'!EY156*FatoresSGPB!$A$31,2)</f>
        <v>79.430000000000007</v>
      </c>
      <c r="FF156" s="45">
        <f>ROUND('Base(2023)'!EZ156+'Base(2023)'!EZ156*FatoresSGPB!$A$31,2)</f>
        <v>99.01</v>
      </c>
    </row>
    <row r="157" spans="109:162" x14ac:dyDescent="0.25">
      <c r="DE157" s="43" t="str">
        <f t="shared" si="84"/>
        <v>INFINITE 49.001 a 10.000</v>
      </c>
      <c r="DF157" s="44" t="s">
        <v>98</v>
      </c>
      <c r="DG157" s="46" t="s">
        <v>95</v>
      </c>
      <c r="DI157" s="45">
        <f>ROUND('Base(2023)'!DC157+'Base(2023)'!DC157*FatoresSGPB!$A$31,2)</f>
        <v>64.010000000000005</v>
      </c>
      <c r="DJ157" s="45">
        <f>ROUND('Base(2023)'!DD157+'Base(2023)'!DD157*FatoresSGPB!$A$31,2)</f>
        <v>65.33</v>
      </c>
      <c r="DK157" s="45">
        <f>ROUND('Base(2023)'!DE157+'Base(2023)'!DE157*FatoresSGPB!$A$31,2)</f>
        <v>66.7</v>
      </c>
      <c r="DM157" s="43" t="str">
        <f t="shared" si="85"/>
        <v>INFINITE 2Coleta Agendada7789-5Mais de 10</v>
      </c>
      <c r="DN157" s="43" t="s">
        <v>90</v>
      </c>
      <c r="DO157" s="70" t="s">
        <v>43</v>
      </c>
      <c r="DP157" s="68" t="s">
        <v>44</v>
      </c>
      <c r="DQ157" s="61" t="s">
        <v>52</v>
      </c>
      <c r="DR157" s="22">
        <v>0</v>
      </c>
      <c r="DX157" s="43" t="str">
        <f t="shared" si="86"/>
        <v>INFINITE 40 a 300</v>
      </c>
      <c r="DY157" s="44" t="s">
        <v>98</v>
      </c>
      <c r="DZ157" s="44" t="s">
        <v>40</v>
      </c>
      <c r="EA157" s="45">
        <f>ROUND('Base(2023)'!DU157+'Base(2023)'!DU157*FatoresSGPB!$A$31,2)</f>
        <v>6.26</v>
      </c>
      <c r="EB157" s="45">
        <f>ROUND('Base(2023)'!DV157+'Base(2023)'!DV157*FatoresSGPB!$A$31,2)</f>
        <v>6.39</v>
      </c>
      <c r="EC157" s="45">
        <f>ROUND('Base(2023)'!DW157+'Base(2023)'!DW157*FatoresSGPB!$A$31,2)</f>
        <v>6.52</v>
      </c>
      <c r="ED157" s="45">
        <f>ROUND('Base(2023)'!DX157+'Base(2023)'!DX157*FatoresSGPB!$A$31,2)</f>
        <v>6.65</v>
      </c>
      <c r="EE157" s="45">
        <f>ROUND('Base(2023)'!DY157+'Base(2023)'!DY157*FatoresSGPB!$A$31,2)</f>
        <v>12.43</v>
      </c>
      <c r="EF157" s="45">
        <f>ROUND('Base(2023)'!DZ157+'Base(2023)'!DZ157*FatoresSGPB!$A$31,2)</f>
        <v>12.7</v>
      </c>
      <c r="EG157" s="45">
        <f>ROUND('Base(2023)'!EA157+'Base(2023)'!EA157*FatoresSGPB!$A$31,2)</f>
        <v>12.97</v>
      </c>
      <c r="EH157" s="45">
        <f>ROUND('Base(2023)'!EB157+'Base(2023)'!EB157*FatoresSGPB!$A$31,2)</f>
        <v>13.8</v>
      </c>
      <c r="EI157" s="45">
        <f>ROUND('Base(2023)'!EC157+'Base(2023)'!EC157*FatoresSGPB!$A$31,2)</f>
        <v>18.98</v>
      </c>
      <c r="EJ157" s="45">
        <f>ROUND('Base(2023)'!ED157+'Base(2023)'!ED157*FatoresSGPB!$A$31,2)</f>
        <v>26.66</v>
      </c>
      <c r="EK157" s="45">
        <f>ROUND('Base(2023)'!EE157+'Base(2023)'!EE157*FatoresSGPB!$A$31,2)</f>
        <v>34.270000000000003</v>
      </c>
      <c r="EL157" s="45">
        <f>ROUND('Base(2023)'!EF157+'Base(2023)'!EF157*FatoresSGPB!$A$31,2)</f>
        <v>39.979999999999997</v>
      </c>
      <c r="EM157" s="45">
        <f>ROUND('Base(2023)'!EG157+'Base(2023)'!EG157*FatoresSGPB!$A$31,2)</f>
        <v>30.1</v>
      </c>
      <c r="EN157" s="45">
        <f>ROUND('Base(2023)'!EH157+'Base(2023)'!EH157*FatoresSGPB!$A$31,2)</f>
        <v>38.54</v>
      </c>
      <c r="EO157" s="45">
        <f>ROUND('Base(2023)'!EI157+'Base(2023)'!EI157*FatoresSGPB!$A$31,2)</f>
        <v>46.53</v>
      </c>
      <c r="EP157" s="45">
        <f>ROUND('Base(2023)'!EJ157+'Base(2023)'!EJ157*FatoresSGPB!$A$31,2)</f>
        <v>53.35</v>
      </c>
      <c r="ER157" s="43" t="str">
        <f t="shared" si="87"/>
        <v>INFINITE 4Kg Adicional</v>
      </c>
      <c r="ES157" s="44" t="s">
        <v>98</v>
      </c>
      <c r="ET157" s="44" t="s">
        <v>63</v>
      </c>
      <c r="EU157" s="45">
        <f>ROUND('Base(2023)'!EO157+'Base(2023)'!EO157*FatoresSGPB!$A$31,2)</f>
        <v>2.78</v>
      </c>
      <c r="EV157" s="45">
        <f>ROUND('Base(2023)'!EP157+'Base(2023)'!EP157*FatoresSGPB!$A$31,2)</f>
        <v>2.91</v>
      </c>
      <c r="EW157" s="45">
        <f>ROUND('Base(2023)'!EQ157+'Base(2023)'!EQ157*FatoresSGPB!$A$31,2)</f>
        <v>2.94</v>
      </c>
      <c r="EX157" s="45">
        <f>ROUND('Base(2023)'!ER157+'Base(2023)'!ER157*FatoresSGPB!$A$31,2)</f>
        <v>2.97</v>
      </c>
      <c r="EY157" s="45">
        <f>ROUND('Base(2023)'!ES157+'Base(2023)'!ES157*FatoresSGPB!$A$31,2)</f>
        <v>4.08</v>
      </c>
      <c r="EZ157" s="45">
        <f>ROUND('Base(2023)'!ET157+'Base(2023)'!ET157*FatoresSGPB!$A$31,2)</f>
        <v>4.6900000000000004</v>
      </c>
      <c r="FA157" s="45">
        <f>ROUND('Base(2023)'!EU157+'Base(2023)'!EU157*FatoresSGPB!$A$31,2)</f>
        <v>5.36</v>
      </c>
      <c r="FB157" s="45">
        <f>ROUND('Base(2023)'!EV157+'Base(2023)'!EV157*FatoresSGPB!$A$31,2)</f>
        <v>6.63</v>
      </c>
      <c r="FC157" s="45">
        <f>ROUND('Base(2023)'!EW157+'Base(2023)'!EW157*FatoresSGPB!$A$31,2)</f>
        <v>6.84</v>
      </c>
      <c r="FD157" s="45">
        <f>ROUND('Base(2023)'!EX157+'Base(2023)'!EX157*FatoresSGPB!$A$31,2)</f>
        <v>7.69</v>
      </c>
      <c r="FE157" s="45">
        <f>ROUND('Base(2023)'!EY157+'Base(2023)'!EY157*FatoresSGPB!$A$31,2)</f>
        <v>9.86</v>
      </c>
      <c r="FF157" s="45">
        <f>ROUND('Base(2023)'!EZ157+'Base(2023)'!EZ157*FatoresSGPB!$A$31,2)</f>
        <v>12.27</v>
      </c>
    </row>
    <row r="158" spans="109:162" x14ac:dyDescent="0.25">
      <c r="DE158" s="43" t="str">
        <f t="shared" si="84"/>
        <v>Peso (g)</v>
      </c>
      <c r="DG158" s="46" t="s">
        <v>32</v>
      </c>
      <c r="DI158" s="45" t="e">
        <f>ROUND('Base(2023)'!DC158+'Base(2023)'!DC158*FatoresSGPB!$A$31,2)</f>
        <v>#VALUE!</v>
      </c>
      <c r="DJ158" s="45" t="e">
        <f>ROUND('Base(2023)'!DD158+'Base(2023)'!DD158*FatoresSGPB!$A$31,2)</f>
        <v>#VALUE!</v>
      </c>
      <c r="DK158" s="45" t="e">
        <f>ROUND('Base(2023)'!DE158+'Base(2023)'!DE158*FatoresSGPB!$A$31,2)</f>
        <v>#VALUE!</v>
      </c>
      <c r="DM158" s="43" t="str">
        <f t="shared" si="85"/>
        <v>INFINITE 2Coleta Agendada7788-70 a 10</v>
      </c>
      <c r="DN158" s="43" t="s">
        <v>90</v>
      </c>
      <c r="DO158" s="70" t="s">
        <v>43</v>
      </c>
      <c r="DP158" s="25" t="s">
        <v>57</v>
      </c>
      <c r="DQ158" s="59" t="s">
        <v>45</v>
      </c>
      <c r="DR158" s="22">
        <v>12.69</v>
      </c>
      <c r="DX158" s="43" t="str">
        <f t="shared" si="86"/>
        <v>INFINITE 4301 a 500</v>
      </c>
      <c r="DY158" s="44" t="s">
        <v>98</v>
      </c>
      <c r="DZ158" s="44" t="s">
        <v>49</v>
      </c>
      <c r="EA158" s="45">
        <f>ROUND('Base(2023)'!DU158+'Base(2023)'!DU158*FatoresSGPB!$A$31,2)</f>
        <v>7.14</v>
      </c>
      <c r="EB158" s="45">
        <f>ROUND('Base(2023)'!DV158+'Base(2023)'!DV158*FatoresSGPB!$A$31,2)</f>
        <v>7.29</v>
      </c>
      <c r="EC158" s="45">
        <f>ROUND('Base(2023)'!DW158+'Base(2023)'!DW158*FatoresSGPB!$A$31,2)</f>
        <v>7.45</v>
      </c>
      <c r="ED158" s="45">
        <f>ROUND('Base(2023)'!DX158+'Base(2023)'!DX158*FatoresSGPB!$A$31,2)</f>
        <v>7.59</v>
      </c>
      <c r="EE158" s="45">
        <f>ROUND('Base(2023)'!DY158+'Base(2023)'!DY158*FatoresSGPB!$A$31,2)</f>
        <v>12.99</v>
      </c>
      <c r="EF158" s="45">
        <f>ROUND('Base(2023)'!DZ158+'Base(2023)'!DZ158*FatoresSGPB!$A$31,2)</f>
        <v>13.28</v>
      </c>
      <c r="EG158" s="45">
        <f>ROUND('Base(2023)'!EA158+'Base(2023)'!EA158*FatoresSGPB!$A$31,2)</f>
        <v>13.56</v>
      </c>
      <c r="EH158" s="45">
        <f>ROUND('Base(2023)'!EB158+'Base(2023)'!EB158*FatoresSGPB!$A$31,2)</f>
        <v>14.44</v>
      </c>
      <c r="EI158" s="45">
        <f>ROUND('Base(2023)'!EC158+'Base(2023)'!EC158*FatoresSGPB!$A$31,2)</f>
        <v>19.84</v>
      </c>
      <c r="EJ158" s="45">
        <f>ROUND('Base(2023)'!ED158+'Base(2023)'!ED158*FatoresSGPB!$A$31,2)</f>
        <v>27.8</v>
      </c>
      <c r="EK158" s="45">
        <f>ROUND('Base(2023)'!EE158+'Base(2023)'!EE158*FatoresSGPB!$A$31,2)</f>
        <v>35.729999999999997</v>
      </c>
      <c r="EL158" s="45">
        <f>ROUND('Base(2023)'!EF158+'Base(2023)'!EF158*FatoresSGPB!$A$31,2)</f>
        <v>41.67</v>
      </c>
      <c r="EM158" s="45">
        <f>ROUND('Base(2023)'!EG158+'Base(2023)'!EG158*FatoresSGPB!$A$31,2)</f>
        <v>30.99</v>
      </c>
      <c r="EN158" s="45">
        <f>ROUND('Base(2023)'!EH158+'Base(2023)'!EH158*FatoresSGPB!$A$31,2)</f>
        <v>39.68</v>
      </c>
      <c r="EO158" s="45">
        <f>ROUND('Base(2023)'!EI158+'Base(2023)'!EI158*FatoresSGPB!$A$31,2)</f>
        <v>47.98</v>
      </c>
      <c r="EP158" s="45">
        <f>ROUND('Base(2023)'!EJ158+'Base(2023)'!EJ158*FatoresSGPB!$A$31,2)</f>
        <v>55.04</v>
      </c>
      <c r="ER158" s="43" t="str">
        <f t="shared" si="87"/>
        <v>Peso (g)</v>
      </c>
      <c r="ET158" s="44" t="s">
        <v>32</v>
      </c>
      <c r="EU158" s="45" t="e">
        <f>ROUND('Base(2023)'!EO158+'Base(2023)'!EO158*FatoresSGPB!$A$31,2)</f>
        <v>#VALUE!</v>
      </c>
      <c r="EV158" s="45" t="e">
        <f>ROUND('Base(2023)'!EP158+'Base(2023)'!EP158*FatoresSGPB!$A$31,2)</f>
        <v>#VALUE!</v>
      </c>
      <c r="EW158" s="45" t="e">
        <f>ROUND('Base(2023)'!EQ158+'Base(2023)'!EQ158*FatoresSGPB!$A$31,2)</f>
        <v>#VALUE!</v>
      </c>
      <c r="EX158" s="45" t="e">
        <f>ROUND('Base(2023)'!ER158+'Base(2023)'!ER158*FatoresSGPB!$A$31,2)</f>
        <v>#VALUE!</v>
      </c>
      <c r="EY158" s="45" t="e">
        <f>ROUND('Base(2023)'!ES158+'Base(2023)'!ES158*FatoresSGPB!$A$31,2)</f>
        <v>#VALUE!</v>
      </c>
      <c r="EZ158" s="45" t="e">
        <f>ROUND('Base(2023)'!ET158+'Base(2023)'!ET158*FatoresSGPB!$A$31,2)</f>
        <v>#VALUE!</v>
      </c>
      <c r="FA158" s="45" t="e">
        <f>ROUND('Base(2023)'!EU158+'Base(2023)'!EU158*FatoresSGPB!$A$31,2)</f>
        <v>#VALUE!</v>
      </c>
      <c r="FB158" s="45" t="e">
        <f>ROUND('Base(2023)'!EV158+'Base(2023)'!EV158*FatoresSGPB!$A$31,2)</f>
        <v>#VALUE!</v>
      </c>
      <c r="FC158" s="45" t="e">
        <f>ROUND('Base(2023)'!EW158+'Base(2023)'!EW158*FatoresSGPB!$A$31,2)</f>
        <v>#VALUE!</v>
      </c>
      <c r="FD158" s="45" t="e">
        <f>ROUND('Base(2023)'!EX158+'Base(2023)'!EX158*FatoresSGPB!$A$31,2)</f>
        <v>#VALUE!</v>
      </c>
      <c r="FE158" s="45" t="e">
        <f>ROUND('Base(2023)'!EY158+'Base(2023)'!EY158*FatoresSGPB!$A$31,2)</f>
        <v>#VALUE!</v>
      </c>
      <c r="FF158" s="45" t="e">
        <f>ROUND('Base(2023)'!EZ158+'Base(2023)'!EZ158*FatoresSGPB!$A$31,2)</f>
        <v>#VALUE!</v>
      </c>
    </row>
    <row r="159" spans="109:162" x14ac:dyDescent="0.25">
      <c r="DE159" s="43" t="str">
        <f t="shared" si="84"/>
        <v>INFINITE 50 a 300</v>
      </c>
      <c r="DF159" s="44" t="s">
        <v>100</v>
      </c>
      <c r="DG159" s="46" t="s">
        <v>40</v>
      </c>
      <c r="DI159" s="45">
        <f>ROUND('Base(2023)'!DC159+'Base(2023)'!DC159*FatoresSGPB!$A$31,2)</f>
        <v>12.43</v>
      </c>
      <c r="DJ159" s="45">
        <f>ROUND('Base(2023)'!DD159+'Base(2023)'!DD159*FatoresSGPB!$A$31,2)</f>
        <v>12.68</v>
      </c>
      <c r="DK159" s="45">
        <f>ROUND('Base(2023)'!DE159+'Base(2023)'!DE159*FatoresSGPB!$A$31,2)</f>
        <v>12.95</v>
      </c>
      <c r="DM159" s="43" t="str">
        <f t="shared" si="85"/>
        <v>INFINITE 2Coleta Programada4209-90 a 10</v>
      </c>
      <c r="DN159" s="43" t="s">
        <v>90</v>
      </c>
      <c r="DO159" s="71" t="s">
        <v>64</v>
      </c>
      <c r="DP159" s="68" t="s">
        <v>65</v>
      </c>
      <c r="DQ159" s="61" t="s">
        <v>45</v>
      </c>
      <c r="DR159" s="25">
        <v>10.58</v>
      </c>
      <c r="DX159" s="43" t="str">
        <f t="shared" si="86"/>
        <v>INFINITE 4501 a 1.000</v>
      </c>
      <c r="DY159" s="44" t="s">
        <v>98</v>
      </c>
      <c r="DZ159" s="44" t="s">
        <v>50</v>
      </c>
      <c r="EA159" s="45">
        <f>ROUND('Base(2023)'!DU159+'Base(2023)'!DU159*FatoresSGPB!$A$31,2)</f>
        <v>7.68</v>
      </c>
      <c r="EB159" s="45">
        <f>ROUND('Base(2023)'!DV159+'Base(2023)'!DV159*FatoresSGPB!$A$31,2)</f>
        <v>7.85</v>
      </c>
      <c r="EC159" s="45">
        <f>ROUND('Base(2023)'!DW159+'Base(2023)'!DW159*FatoresSGPB!$A$31,2)</f>
        <v>8</v>
      </c>
      <c r="ED159" s="45">
        <f>ROUND('Base(2023)'!DX159+'Base(2023)'!DX159*FatoresSGPB!$A$31,2)</f>
        <v>8.17</v>
      </c>
      <c r="EE159" s="45">
        <f>ROUND('Base(2023)'!DY159+'Base(2023)'!DY159*FatoresSGPB!$A$31,2)</f>
        <v>14.5</v>
      </c>
      <c r="EF159" s="45">
        <f>ROUND('Base(2023)'!DZ159+'Base(2023)'!DZ159*FatoresSGPB!$A$31,2)</f>
        <v>14.66</v>
      </c>
      <c r="EG159" s="45">
        <f>ROUND('Base(2023)'!EA159+'Base(2023)'!EA159*FatoresSGPB!$A$31,2)</f>
        <v>14.81</v>
      </c>
      <c r="EH159" s="45">
        <f>ROUND('Base(2023)'!EB159+'Base(2023)'!EB159*FatoresSGPB!$A$31,2)</f>
        <v>14.95</v>
      </c>
      <c r="EI159" s="45">
        <f>ROUND('Base(2023)'!EC159+'Base(2023)'!EC159*FatoresSGPB!$A$31,2)</f>
        <v>20.66</v>
      </c>
      <c r="EJ159" s="45">
        <f>ROUND('Base(2023)'!ED159+'Base(2023)'!ED159*FatoresSGPB!$A$31,2)</f>
        <v>28.92</v>
      </c>
      <c r="EK159" s="45">
        <f>ROUND('Base(2023)'!EE159+'Base(2023)'!EE159*FatoresSGPB!$A$31,2)</f>
        <v>37.17</v>
      </c>
      <c r="EL159" s="45">
        <f>ROUND('Base(2023)'!EF159+'Base(2023)'!EF159*FatoresSGPB!$A$31,2)</f>
        <v>43.37</v>
      </c>
      <c r="EM159" s="45">
        <f>ROUND('Base(2023)'!EG159+'Base(2023)'!EG159*FatoresSGPB!$A$31,2)</f>
        <v>31.8</v>
      </c>
      <c r="EN159" s="45">
        <f>ROUND('Base(2023)'!EH159+'Base(2023)'!EH159*FatoresSGPB!$A$31,2)</f>
        <v>40.799999999999997</v>
      </c>
      <c r="EO159" s="45">
        <f>ROUND('Base(2023)'!EI159+'Base(2023)'!EI159*FatoresSGPB!$A$31,2)</f>
        <v>49.42</v>
      </c>
      <c r="EP159" s="45">
        <f>ROUND('Base(2023)'!EJ159+'Base(2023)'!EJ159*FatoresSGPB!$A$31,2)</f>
        <v>56.73</v>
      </c>
      <c r="ER159" s="43" t="str">
        <f t="shared" si="87"/>
        <v>INFINITE 50 a 500</v>
      </c>
      <c r="ES159" s="44" t="s">
        <v>100</v>
      </c>
      <c r="ET159" s="44" t="s">
        <v>41</v>
      </c>
      <c r="EU159" s="45">
        <f>ROUND('Base(2023)'!EO159+'Base(2023)'!EO159*FatoresSGPB!$A$31,2)</f>
        <v>11.62</v>
      </c>
      <c r="EV159" s="45">
        <f>ROUND('Base(2023)'!EP159+'Base(2023)'!EP159*FatoresSGPB!$A$31,2)</f>
        <v>12.02</v>
      </c>
      <c r="EW159" s="45">
        <f>ROUND('Base(2023)'!EQ159+'Base(2023)'!EQ159*FatoresSGPB!$A$31,2)</f>
        <v>12.12</v>
      </c>
      <c r="EX159" s="45">
        <f>ROUND('Base(2023)'!ER159+'Base(2023)'!ER159*FatoresSGPB!$A$31,2)</f>
        <v>12.35</v>
      </c>
      <c r="EY159" s="45">
        <f>ROUND('Base(2023)'!ES159+'Base(2023)'!ES159*FatoresSGPB!$A$31,2)</f>
        <v>13.83</v>
      </c>
      <c r="EZ159" s="45">
        <f>ROUND('Base(2023)'!ET159+'Base(2023)'!ET159*FatoresSGPB!$A$31,2)</f>
        <v>15.48</v>
      </c>
      <c r="FA159" s="45">
        <f>ROUND('Base(2023)'!EU159+'Base(2023)'!EU159*FatoresSGPB!$A$31,2)</f>
        <v>17.03</v>
      </c>
      <c r="FB159" s="45">
        <f>ROUND('Base(2023)'!EV159+'Base(2023)'!EV159*FatoresSGPB!$A$31,2)</f>
        <v>20.68</v>
      </c>
      <c r="FC159" s="45">
        <f>ROUND('Base(2023)'!EW159+'Base(2023)'!EW159*FatoresSGPB!$A$31,2)</f>
        <v>16.55</v>
      </c>
      <c r="FD159" s="45">
        <f>ROUND('Base(2023)'!EX159+'Base(2023)'!EX159*FatoresSGPB!$A$31,2)</f>
        <v>20.010000000000002</v>
      </c>
      <c r="FE159" s="45">
        <f>ROUND('Base(2023)'!EY159+'Base(2023)'!EY159*FatoresSGPB!$A$31,2)</f>
        <v>33.68</v>
      </c>
      <c r="FF159" s="45">
        <f>ROUND('Base(2023)'!EZ159+'Base(2023)'!EZ159*FatoresSGPB!$A$31,2)</f>
        <v>46.23</v>
      </c>
    </row>
    <row r="160" spans="109:162" x14ac:dyDescent="0.25">
      <c r="DE160" s="43" t="str">
        <f t="shared" si="84"/>
        <v>INFINITE 5301 a 500</v>
      </c>
      <c r="DF160" s="44" t="s">
        <v>100</v>
      </c>
      <c r="DG160" s="46" t="s">
        <v>49</v>
      </c>
      <c r="DI160" s="45">
        <f>ROUND('Base(2023)'!DC160+'Base(2023)'!DC160*FatoresSGPB!$A$31,2)</f>
        <v>12.92</v>
      </c>
      <c r="DJ160" s="45">
        <f>ROUND('Base(2023)'!DD160+'Base(2023)'!DD160*FatoresSGPB!$A$31,2)</f>
        <v>13.19</v>
      </c>
      <c r="DK160" s="45">
        <f>ROUND('Base(2023)'!DE160+'Base(2023)'!DE160*FatoresSGPB!$A$31,2)</f>
        <v>13.46</v>
      </c>
      <c r="DM160" s="43" t="str">
        <f t="shared" si="85"/>
        <v>INFINITE 2Coleta Programada4209-9Mais de 10</v>
      </c>
      <c r="DN160" s="43" t="s">
        <v>90</v>
      </c>
      <c r="DO160" s="71" t="s">
        <v>64</v>
      </c>
      <c r="DP160" s="68" t="s">
        <v>65</v>
      </c>
      <c r="DQ160" s="59" t="s">
        <v>52</v>
      </c>
      <c r="DR160" s="22">
        <v>0</v>
      </c>
      <c r="DX160" s="43" t="str">
        <f t="shared" si="86"/>
        <v>INFINITE 41.001 a 2.000</v>
      </c>
      <c r="DY160" s="44" t="s">
        <v>98</v>
      </c>
      <c r="DZ160" s="44" t="s">
        <v>55</v>
      </c>
      <c r="EA160" s="45">
        <f>ROUND('Base(2023)'!DU160+'Base(2023)'!DU160*FatoresSGPB!$A$31,2)</f>
        <v>10.14</v>
      </c>
      <c r="EB160" s="45">
        <f>ROUND('Base(2023)'!DV160+'Base(2023)'!DV160*FatoresSGPB!$A$31,2)</f>
        <v>10.36</v>
      </c>
      <c r="EC160" s="45">
        <f>ROUND('Base(2023)'!DW160+'Base(2023)'!DW160*FatoresSGPB!$A$31,2)</f>
        <v>10.58</v>
      </c>
      <c r="ED160" s="45">
        <f>ROUND('Base(2023)'!DX160+'Base(2023)'!DX160*FatoresSGPB!$A$31,2)</f>
        <v>10.8</v>
      </c>
      <c r="EE160" s="45">
        <f>ROUND('Base(2023)'!DY160+'Base(2023)'!DY160*FatoresSGPB!$A$31,2)</f>
        <v>16.350000000000001</v>
      </c>
      <c r="EF160" s="45">
        <f>ROUND('Base(2023)'!DZ160+'Base(2023)'!DZ160*FatoresSGPB!$A$31,2)</f>
        <v>16.53</v>
      </c>
      <c r="EG160" s="45">
        <f>ROUND('Base(2023)'!EA160+'Base(2023)'!EA160*FatoresSGPB!$A$31,2)</f>
        <v>16.690000000000001</v>
      </c>
      <c r="EH160" s="45">
        <f>ROUND('Base(2023)'!EB160+'Base(2023)'!EB160*FatoresSGPB!$A$31,2)</f>
        <v>16.86</v>
      </c>
      <c r="EI160" s="45">
        <f>ROUND('Base(2023)'!EC160+'Base(2023)'!EC160*FatoresSGPB!$A$31,2)</f>
        <v>25.15</v>
      </c>
      <c r="EJ160" s="45">
        <f>ROUND('Base(2023)'!ED160+'Base(2023)'!ED160*FatoresSGPB!$A$31,2)</f>
        <v>34.9</v>
      </c>
      <c r="EK160" s="45">
        <f>ROUND('Base(2023)'!EE160+'Base(2023)'!EE160*FatoresSGPB!$A$31,2)</f>
        <v>44.87</v>
      </c>
      <c r="EL160" s="45">
        <f>ROUND('Base(2023)'!EF160+'Base(2023)'!EF160*FatoresSGPB!$A$31,2)</f>
        <v>52.4</v>
      </c>
      <c r="EM160" s="45">
        <f>ROUND('Base(2023)'!EG160+'Base(2023)'!EG160*FatoresSGPB!$A$31,2)</f>
        <v>40.06</v>
      </c>
      <c r="EN160" s="45">
        <f>ROUND('Base(2023)'!EH160+'Base(2023)'!EH160*FatoresSGPB!$A$31,2)</f>
        <v>50.56</v>
      </c>
      <c r="EO160" s="45">
        <f>ROUND('Base(2023)'!EI160+'Base(2023)'!EI160*FatoresSGPB!$A$31,2)</f>
        <v>60.88</v>
      </c>
      <c r="EP160" s="45">
        <f>ROUND('Base(2023)'!EJ160+'Base(2023)'!EJ160*FatoresSGPB!$A$31,2)</f>
        <v>69.540000000000006</v>
      </c>
      <c r="ER160" s="43" t="str">
        <f t="shared" si="87"/>
        <v>INFINITE 5501 a 1.000</v>
      </c>
      <c r="ES160" s="44" t="s">
        <v>100</v>
      </c>
      <c r="ET160" s="44" t="s">
        <v>50</v>
      </c>
      <c r="EU160" s="45">
        <f>ROUND('Base(2023)'!EO160+'Base(2023)'!EO160*FatoresSGPB!$A$31,2)</f>
        <v>12.47</v>
      </c>
      <c r="EV160" s="45">
        <f>ROUND('Base(2023)'!EP160+'Base(2023)'!EP160*FatoresSGPB!$A$31,2)</f>
        <v>13</v>
      </c>
      <c r="EW160" s="45">
        <f>ROUND('Base(2023)'!EQ160+'Base(2023)'!EQ160*FatoresSGPB!$A$31,2)</f>
        <v>13.13</v>
      </c>
      <c r="EX160" s="45">
        <f>ROUND('Base(2023)'!ER160+'Base(2023)'!ER160*FatoresSGPB!$A$31,2)</f>
        <v>13.27</v>
      </c>
      <c r="EY160" s="45">
        <f>ROUND('Base(2023)'!ES160+'Base(2023)'!ES160*FatoresSGPB!$A$31,2)</f>
        <v>14.85</v>
      </c>
      <c r="EZ160" s="45">
        <f>ROUND('Base(2023)'!ET160+'Base(2023)'!ET160*FatoresSGPB!$A$31,2)</f>
        <v>16.61</v>
      </c>
      <c r="FA160" s="45">
        <f>ROUND('Base(2023)'!EU160+'Base(2023)'!EU160*FatoresSGPB!$A$31,2)</f>
        <v>18.55</v>
      </c>
      <c r="FB160" s="45">
        <f>ROUND('Base(2023)'!EV160+'Base(2023)'!EV160*FatoresSGPB!$A$31,2)</f>
        <v>22.27</v>
      </c>
      <c r="FC160" s="45">
        <f>ROUND('Base(2023)'!EW160+'Base(2023)'!EW160*FatoresSGPB!$A$31,2)</f>
        <v>17.579999999999998</v>
      </c>
      <c r="FD160" s="45">
        <f>ROUND('Base(2023)'!EX160+'Base(2023)'!EX160*FatoresSGPB!$A$31,2)</f>
        <v>21.16</v>
      </c>
      <c r="FE160" s="45">
        <f>ROUND('Base(2023)'!EY160+'Base(2023)'!EY160*FatoresSGPB!$A$31,2)</f>
        <v>34.92</v>
      </c>
      <c r="FF160" s="45">
        <f>ROUND('Base(2023)'!EZ160+'Base(2023)'!EZ160*FatoresSGPB!$A$31,2)</f>
        <v>47.72</v>
      </c>
    </row>
    <row r="161" spans="109:162" x14ac:dyDescent="0.25">
      <c r="DE161" s="43" t="str">
        <f t="shared" si="84"/>
        <v>INFINITE 5501 a 1.000</v>
      </c>
      <c r="DF161" s="44" t="s">
        <v>100</v>
      </c>
      <c r="DG161" s="46" t="s">
        <v>50</v>
      </c>
      <c r="DI161" s="45">
        <f>ROUND('Base(2023)'!DC161+'Base(2023)'!DC161*FatoresSGPB!$A$31,2)</f>
        <v>13.82</v>
      </c>
      <c r="DJ161" s="45">
        <f>ROUND('Base(2023)'!DD161+'Base(2023)'!DD161*FatoresSGPB!$A$31,2)</f>
        <v>14.1</v>
      </c>
      <c r="DK161" s="45">
        <f>ROUND('Base(2023)'!DE161+'Base(2023)'!DE161*FatoresSGPB!$A$31,2)</f>
        <v>14.41</v>
      </c>
      <c r="DM161" s="43" t="str">
        <f t="shared" si="85"/>
        <v>INFINITE 2Coleta no mesmo dia4210-211 a 20</v>
      </c>
      <c r="DN161" s="43" t="s">
        <v>90</v>
      </c>
      <c r="DO161" s="70" t="s">
        <v>71</v>
      </c>
      <c r="DP161" s="69" t="s">
        <v>72</v>
      </c>
      <c r="DQ161" s="61" t="s">
        <v>73</v>
      </c>
      <c r="DR161" s="25" t="s">
        <v>74</v>
      </c>
      <c r="DX161" s="43" t="str">
        <f t="shared" si="86"/>
        <v>INFINITE 42.001 a 3.000</v>
      </c>
      <c r="DY161" s="44" t="s">
        <v>98</v>
      </c>
      <c r="DZ161" s="44" t="s">
        <v>62</v>
      </c>
      <c r="EA161" s="45">
        <f>ROUND('Base(2023)'!DU161+'Base(2023)'!DU161*FatoresSGPB!$A$31,2)</f>
        <v>11.47</v>
      </c>
      <c r="EB161" s="45">
        <f>ROUND('Base(2023)'!DV161+'Base(2023)'!DV161*FatoresSGPB!$A$31,2)</f>
        <v>11.72</v>
      </c>
      <c r="EC161" s="45">
        <f>ROUND('Base(2023)'!DW161+'Base(2023)'!DW161*FatoresSGPB!$A$31,2)</f>
        <v>11.96</v>
      </c>
      <c r="ED161" s="45">
        <f>ROUND('Base(2023)'!DX161+'Base(2023)'!DX161*FatoresSGPB!$A$31,2)</f>
        <v>12.2</v>
      </c>
      <c r="EE161" s="45">
        <f>ROUND('Base(2023)'!DY161+'Base(2023)'!DY161*FatoresSGPB!$A$31,2)</f>
        <v>17.989999999999998</v>
      </c>
      <c r="EF161" s="45">
        <f>ROUND('Base(2023)'!DZ161+'Base(2023)'!DZ161*FatoresSGPB!$A$31,2)</f>
        <v>18.170000000000002</v>
      </c>
      <c r="EG161" s="45">
        <f>ROUND('Base(2023)'!EA161+'Base(2023)'!EA161*FatoresSGPB!$A$31,2)</f>
        <v>18.37</v>
      </c>
      <c r="EH161" s="45">
        <f>ROUND('Base(2023)'!EB161+'Base(2023)'!EB161*FatoresSGPB!$A$31,2)</f>
        <v>18.55</v>
      </c>
      <c r="EI161" s="45">
        <f>ROUND('Base(2023)'!EC161+'Base(2023)'!EC161*FatoresSGPB!$A$31,2)</f>
        <v>29.43</v>
      </c>
      <c r="EJ161" s="45">
        <f>ROUND('Base(2023)'!ED161+'Base(2023)'!ED161*FatoresSGPB!$A$31,2)</f>
        <v>39.32</v>
      </c>
      <c r="EK161" s="45">
        <f>ROUND('Base(2023)'!EE161+'Base(2023)'!EE161*FatoresSGPB!$A$31,2)</f>
        <v>55.32</v>
      </c>
      <c r="EL161" s="45">
        <f>ROUND('Base(2023)'!EF161+'Base(2023)'!EF161*FatoresSGPB!$A$31,2)</f>
        <v>67.06</v>
      </c>
      <c r="EM161" s="45">
        <f>ROUND('Base(2023)'!EG161+'Base(2023)'!EG161*FatoresSGPB!$A$31,2)</f>
        <v>48.12</v>
      </c>
      <c r="EN161" s="45">
        <f>ROUND('Base(2023)'!EH161+'Base(2023)'!EH161*FatoresSGPB!$A$31,2)</f>
        <v>58.69</v>
      </c>
      <c r="EO161" s="45">
        <f>ROUND('Base(2023)'!EI161+'Base(2023)'!EI161*FatoresSGPB!$A$31,2)</f>
        <v>75.03</v>
      </c>
      <c r="EP161" s="45">
        <f>ROUND('Base(2023)'!EJ161+'Base(2023)'!EJ161*FatoresSGPB!$A$31,2)</f>
        <v>87.9</v>
      </c>
      <c r="ER161" s="43" t="str">
        <f t="shared" si="87"/>
        <v>INFINITE 51.001 a 2.000</v>
      </c>
      <c r="ES161" s="44" t="s">
        <v>100</v>
      </c>
      <c r="ET161" s="44" t="s">
        <v>55</v>
      </c>
      <c r="EU161" s="45">
        <f>ROUND('Base(2023)'!EO161+'Base(2023)'!EO161*FatoresSGPB!$A$31,2)</f>
        <v>13.13</v>
      </c>
      <c r="EV161" s="45">
        <f>ROUND('Base(2023)'!EP161+'Base(2023)'!EP161*FatoresSGPB!$A$31,2)</f>
        <v>13.82</v>
      </c>
      <c r="EW161" s="45">
        <f>ROUND('Base(2023)'!EQ161+'Base(2023)'!EQ161*FatoresSGPB!$A$31,2)</f>
        <v>14</v>
      </c>
      <c r="EX161" s="45">
        <f>ROUND('Base(2023)'!ER161+'Base(2023)'!ER161*FatoresSGPB!$A$31,2)</f>
        <v>14.01</v>
      </c>
      <c r="EY161" s="45">
        <f>ROUND('Base(2023)'!ES161+'Base(2023)'!ES161*FatoresSGPB!$A$31,2)</f>
        <v>16.34</v>
      </c>
      <c r="EZ161" s="45">
        <f>ROUND('Base(2023)'!ET161+'Base(2023)'!ET161*FatoresSGPB!$A$31,2)</f>
        <v>18.309999999999999</v>
      </c>
      <c r="FA161" s="45">
        <f>ROUND('Base(2023)'!EU161+'Base(2023)'!EU161*FatoresSGPB!$A$31,2)</f>
        <v>20.76</v>
      </c>
      <c r="FB161" s="45">
        <f>ROUND('Base(2023)'!EV161+'Base(2023)'!EV161*FatoresSGPB!$A$31,2)</f>
        <v>24.6</v>
      </c>
      <c r="FC161" s="45">
        <f>ROUND('Base(2023)'!EW161+'Base(2023)'!EW161*FatoresSGPB!$A$31,2)</f>
        <v>20.9</v>
      </c>
      <c r="FD161" s="45">
        <f>ROUND('Base(2023)'!EX161+'Base(2023)'!EX161*FatoresSGPB!$A$31,2)</f>
        <v>24.69</v>
      </c>
      <c r="FE161" s="45">
        <f>ROUND('Base(2023)'!EY161+'Base(2023)'!EY161*FatoresSGPB!$A$31,2)</f>
        <v>38.56</v>
      </c>
      <c r="FF161" s="45">
        <f>ROUND('Base(2023)'!EZ161+'Base(2023)'!EZ161*FatoresSGPB!$A$31,2)</f>
        <v>51.75</v>
      </c>
    </row>
    <row r="162" spans="109:162" x14ac:dyDescent="0.25">
      <c r="DE162" s="43" t="str">
        <f t="shared" si="84"/>
        <v>INFINITE 51.001 a 2.000</v>
      </c>
      <c r="DF162" s="44" t="s">
        <v>100</v>
      </c>
      <c r="DG162" s="46" t="s">
        <v>55</v>
      </c>
      <c r="DI162" s="45">
        <f>ROUND('Base(2023)'!DC162+'Base(2023)'!DC162*FatoresSGPB!$A$31,2)</f>
        <v>16.100000000000001</v>
      </c>
      <c r="DJ162" s="45">
        <f>ROUND('Base(2023)'!DD162+'Base(2023)'!DD162*FatoresSGPB!$A$31,2)</f>
        <v>16.43</v>
      </c>
      <c r="DK162" s="45">
        <f>ROUND('Base(2023)'!DE162+'Base(2023)'!DE162*FatoresSGPB!$A$31,2)</f>
        <v>16.78</v>
      </c>
      <c r="DM162" s="43" t="str">
        <f t="shared" si="85"/>
        <v>INFINITE 2Coleta no mesmo dia4210-221 a 30</v>
      </c>
      <c r="DN162" s="43" t="s">
        <v>90</v>
      </c>
      <c r="DO162" s="70" t="s">
        <v>71</v>
      </c>
      <c r="DP162" s="69" t="s">
        <v>72</v>
      </c>
      <c r="DQ162" s="59" t="s">
        <v>77</v>
      </c>
      <c r="DR162" s="22" t="s">
        <v>78</v>
      </c>
      <c r="DX162" s="43" t="str">
        <f t="shared" si="86"/>
        <v>INFINITE 43.001 a 4.000</v>
      </c>
      <c r="DY162" s="44" t="s">
        <v>98</v>
      </c>
      <c r="DZ162" s="44" t="s">
        <v>68</v>
      </c>
      <c r="EA162" s="45">
        <f>ROUND('Base(2023)'!DU162+'Base(2023)'!DU162*FatoresSGPB!$A$31,2)</f>
        <v>12.76</v>
      </c>
      <c r="EB162" s="45">
        <f>ROUND('Base(2023)'!DV162+'Base(2023)'!DV162*FatoresSGPB!$A$31,2)</f>
        <v>13.04</v>
      </c>
      <c r="EC162" s="45">
        <f>ROUND('Base(2023)'!DW162+'Base(2023)'!DW162*FatoresSGPB!$A$31,2)</f>
        <v>13.31</v>
      </c>
      <c r="ED162" s="45">
        <f>ROUND('Base(2023)'!DX162+'Base(2023)'!DX162*FatoresSGPB!$A$31,2)</f>
        <v>13.58</v>
      </c>
      <c r="EE162" s="45">
        <f>ROUND('Base(2023)'!DY162+'Base(2023)'!DY162*FatoresSGPB!$A$31,2)</f>
        <v>20.059999999999999</v>
      </c>
      <c r="EF162" s="45">
        <f>ROUND('Base(2023)'!DZ162+'Base(2023)'!DZ162*FatoresSGPB!$A$31,2)</f>
        <v>20.28</v>
      </c>
      <c r="EG162" s="45">
        <f>ROUND('Base(2023)'!EA162+'Base(2023)'!EA162*FatoresSGPB!$A$31,2)</f>
        <v>20.48</v>
      </c>
      <c r="EH162" s="45">
        <f>ROUND('Base(2023)'!EB162+'Base(2023)'!EB162*FatoresSGPB!$A$31,2)</f>
        <v>20.67</v>
      </c>
      <c r="EI162" s="45">
        <f>ROUND('Base(2023)'!EC162+'Base(2023)'!EC162*FatoresSGPB!$A$31,2)</f>
        <v>33.950000000000003</v>
      </c>
      <c r="EJ162" s="45">
        <f>ROUND('Base(2023)'!ED162+'Base(2023)'!ED162*FatoresSGPB!$A$31,2)</f>
        <v>45.11</v>
      </c>
      <c r="EK162" s="45">
        <f>ROUND('Base(2023)'!EE162+'Base(2023)'!EE162*FatoresSGPB!$A$31,2)</f>
        <v>63.49</v>
      </c>
      <c r="EL162" s="45">
        <f>ROUND('Base(2023)'!EF162+'Base(2023)'!EF162*FatoresSGPB!$A$31,2)</f>
        <v>77.010000000000005</v>
      </c>
      <c r="EM162" s="45">
        <f>ROUND('Base(2023)'!EG162+'Base(2023)'!EG162*FatoresSGPB!$A$31,2)</f>
        <v>52.66</v>
      </c>
      <c r="EN162" s="45">
        <f>ROUND('Base(2023)'!EH162+'Base(2023)'!EH162*FatoresSGPB!$A$31,2)</f>
        <v>64.55</v>
      </c>
      <c r="EO162" s="45">
        <f>ROUND('Base(2023)'!EI162+'Base(2023)'!EI162*FatoresSGPB!$A$31,2)</f>
        <v>83.23</v>
      </c>
      <c r="EP162" s="45">
        <f>ROUND('Base(2023)'!EJ162+'Base(2023)'!EJ162*FatoresSGPB!$A$31,2)</f>
        <v>97.88</v>
      </c>
      <c r="ER162" s="43" t="str">
        <f t="shared" si="87"/>
        <v>INFINITE 52.001 a 3.000</v>
      </c>
      <c r="ES162" s="44" t="s">
        <v>100</v>
      </c>
      <c r="ET162" s="44" t="s">
        <v>62</v>
      </c>
      <c r="EU162" s="45">
        <f>ROUND('Base(2023)'!EO162+'Base(2023)'!EO162*FatoresSGPB!$A$31,2)</f>
        <v>15.69</v>
      </c>
      <c r="EV162" s="45">
        <f>ROUND('Base(2023)'!EP162+'Base(2023)'!EP162*FatoresSGPB!$A$31,2)</f>
        <v>16.68</v>
      </c>
      <c r="EW162" s="45">
        <f>ROUND('Base(2023)'!EQ162+'Base(2023)'!EQ162*FatoresSGPB!$A$31,2)</f>
        <v>16.920000000000002</v>
      </c>
      <c r="EX162" s="45">
        <f>ROUND('Base(2023)'!ER162+'Base(2023)'!ER162*FatoresSGPB!$A$31,2)</f>
        <v>16.78</v>
      </c>
      <c r="EY162" s="45">
        <f>ROUND('Base(2023)'!ES162+'Base(2023)'!ES162*FatoresSGPB!$A$31,2)</f>
        <v>19.57</v>
      </c>
      <c r="EZ162" s="45">
        <f>ROUND('Base(2023)'!ET162+'Base(2023)'!ET162*FatoresSGPB!$A$31,2)</f>
        <v>21.96</v>
      </c>
      <c r="FA162" s="45">
        <f>ROUND('Base(2023)'!EU162+'Base(2023)'!EU162*FatoresSGPB!$A$31,2)</f>
        <v>25.28</v>
      </c>
      <c r="FB162" s="45">
        <f>ROUND('Base(2023)'!EV162+'Base(2023)'!EV162*FatoresSGPB!$A$31,2)</f>
        <v>29.58</v>
      </c>
      <c r="FC162" s="45">
        <f>ROUND('Base(2023)'!EW162+'Base(2023)'!EW162*FatoresSGPB!$A$31,2)</f>
        <v>24.14</v>
      </c>
      <c r="FD162" s="45">
        <f>ROUND('Base(2023)'!EX162+'Base(2023)'!EX162*FatoresSGPB!$A$31,2)</f>
        <v>28.34</v>
      </c>
      <c r="FE162" s="45">
        <f>ROUND('Base(2023)'!EY162+'Base(2023)'!EY162*FatoresSGPB!$A$31,2)</f>
        <v>42.55</v>
      </c>
      <c r="FF162" s="45">
        <f>ROUND('Base(2023)'!EZ162+'Base(2023)'!EZ162*FatoresSGPB!$A$31,2)</f>
        <v>56.52</v>
      </c>
    </row>
    <row r="163" spans="109:162" x14ac:dyDescent="0.25">
      <c r="DE163" s="43" t="str">
        <f t="shared" si="84"/>
        <v>INFINITE 52.001 a 3.000</v>
      </c>
      <c r="DF163" s="44" t="s">
        <v>100</v>
      </c>
      <c r="DG163" s="46" t="s">
        <v>62</v>
      </c>
      <c r="DI163" s="45">
        <f>ROUND('Base(2023)'!DC163+'Base(2023)'!DC163*FatoresSGPB!$A$31,2)</f>
        <v>17.89</v>
      </c>
      <c r="DJ163" s="45">
        <f>ROUND('Base(2023)'!DD163+'Base(2023)'!DD163*FatoresSGPB!$A$31,2)</f>
        <v>18.260000000000002</v>
      </c>
      <c r="DK163" s="45">
        <f>ROUND('Base(2023)'!DE163+'Base(2023)'!DE163*FatoresSGPB!$A$31,2)</f>
        <v>18.64</v>
      </c>
      <c r="DM163" s="43" t="str">
        <f t="shared" si="85"/>
        <v>INFINITE 2Coleta no mesmo dia4210-231 a 40</v>
      </c>
      <c r="DN163" s="43" t="s">
        <v>90</v>
      </c>
      <c r="DO163" s="70" t="s">
        <v>71</v>
      </c>
      <c r="DP163" s="69" t="s">
        <v>72</v>
      </c>
      <c r="DQ163" s="61" t="s">
        <v>83</v>
      </c>
      <c r="DR163" s="25" t="s">
        <v>78</v>
      </c>
      <c r="DX163" s="43" t="str">
        <f t="shared" si="86"/>
        <v>INFINITE 44.001 a 5.000</v>
      </c>
      <c r="DY163" s="44" t="s">
        <v>98</v>
      </c>
      <c r="DZ163" s="44" t="s">
        <v>70</v>
      </c>
      <c r="EA163" s="45">
        <f>ROUND('Base(2023)'!DU163+'Base(2023)'!DU163*FatoresSGPB!$A$31,2)</f>
        <v>13.64</v>
      </c>
      <c r="EB163" s="45">
        <f>ROUND('Base(2023)'!DV163+'Base(2023)'!DV163*FatoresSGPB!$A$31,2)</f>
        <v>13.94</v>
      </c>
      <c r="EC163" s="45">
        <f>ROUND('Base(2023)'!DW163+'Base(2023)'!DW163*FatoresSGPB!$A$31,2)</f>
        <v>14.23</v>
      </c>
      <c r="ED163" s="45">
        <f>ROUND('Base(2023)'!DX163+'Base(2023)'!DX163*FatoresSGPB!$A$31,2)</f>
        <v>14.52</v>
      </c>
      <c r="EE163" s="45">
        <f>ROUND('Base(2023)'!DY163+'Base(2023)'!DY163*FatoresSGPB!$A$31,2)</f>
        <v>21.52</v>
      </c>
      <c r="EF163" s="45">
        <f>ROUND('Base(2023)'!DZ163+'Base(2023)'!DZ163*FatoresSGPB!$A$31,2)</f>
        <v>21.74</v>
      </c>
      <c r="EG163" s="45">
        <f>ROUND('Base(2023)'!EA163+'Base(2023)'!EA163*FatoresSGPB!$A$31,2)</f>
        <v>21.97</v>
      </c>
      <c r="EH163" s="45">
        <f>ROUND('Base(2023)'!EB163+'Base(2023)'!EB163*FatoresSGPB!$A$31,2)</f>
        <v>22.19</v>
      </c>
      <c r="EI163" s="45">
        <f>ROUND('Base(2023)'!EC163+'Base(2023)'!EC163*FatoresSGPB!$A$31,2)</f>
        <v>37.4</v>
      </c>
      <c r="EJ163" s="45">
        <f>ROUND('Base(2023)'!ED163+'Base(2023)'!ED163*FatoresSGPB!$A$31,2)</f>
        <v>49.77</v>
      </c>
      <c r="EK163" s="45">
        <f>ROUND('Base(2023)'!EE163+'Base(2023)'!EE163*FatoresSGPB!$A$31,2)</f>
        <v>70.040000000000006</v>
      </c>
      <c r="EL163" s="45">
        <f>ROUND('Base(2023)'!EF163+'Base(2023)'!EF163*FatoresSGPB!$A$31,2)</f>
        <v>84.94</v>
      </c>
      <c r="EM163" s="45">
        <f>ROUND('Base(2023)'!EG163+'Base(2023)'!EG163*FatoresSGPB!$A$31,2)</f>
        <v>63.6</v>
      </c>
      <c r="EN163" s="45">
        <f>ROUND('Base(2023)'!EH163+'Base(2023)'!EH163*FatoresSGPB!$A$31,2)</f>
        <v>76.63</v>
      </c>
      <c r="EO163" s="45">
        <f>ROUND('Base(2023)'!EI163+'Base(2023)'!EI163*FatoresSGPB!$A$31,2)</f>
        <v>97.22</v>
      </c>
      <c r="EP163" s="45">
        <f>ROUND('Base(2023)'!EJ163+'Base(2023)'!EJ163*FatoresSGPB!$A$31,2)</f>
        <v>113.24</v>
      </c>
      <c r="ER163" s="43" t="str">
        <f t="shared" si="87"/>
        <v>INFINITE 53.001 a 4.000</v>
      </c>
      <c r="ES163" s="44" t="s">
        <v>100</v>
      </c>
      <c r="ET163" s="44" t="s">
        <v>68</v>
      </c>
      <c r="EU163" s="45">
        <f>ROUND('Base(2023)'!EO163+'Base(2023)'!EO163*FatoresSGPB!$A$31,2)</f>
        <v>16.760000000000002</v>
      </c>
      <c r="EV163" s="45">
        <f>ROUND('Base(2023)'!EP163+'Base(2023)'!EP163*FatoresSGPB!$A$31,2)</f>
        <v>18.190000000000001</v>
      </c>
      <c r="EW163" s="45">
        <f>ROUND('Base(2023)'!EQ163+'Base(2023)'!EQ163*FatoresSGPB!$A$31,2)</f>
        <v>18.53</v>
      </c>
      <c r="EX163" s="45">
        <f>ROUND('Base(2023)'!ER163+'Base(2023)'!ER163*FatoresSGPB!$A$31,2)</f>
        <v>18.010000000000002</v>
      </c>
      <c r="EY163" s="45">
        <f>ROUND('Base(2023)'!ES163+'Base(2023)'!ES163*FatoresSGPB!$A$31,2)</f>
        <v>21.01</v>
      </c>
      <c r="EZ163" s="45">
        <f>ROUND('Base(2023)'!ET163+'Base(2023)'!ET163*FatoresSGPB!$A$31,2)</f>
        <v>23.61</v>
      </c>
      <c r="FA163" s="45">
        <f>ROUND('Base(2023)'!EU163+'Base(2023)'!EU163*FatoresSGPB!$A$31,2)</f>
        <v>28.12</v>
      </c>
      <c r="FB163" s="45">
        <f>ROUND('Base(2023)'!EV163+'Base(2023)'!EV163*FatoresSGPB!$A$31,2)</f>
        <v>32.020000000000003</v>
      </c>
      <c r="FC163" s="45">
        <f>ROUND('Base(2023)'!EW163+'Base(2023)'!EW163*FatoresSGPB!$A$31,2)</f>
        <v>31.1</v>
      </c>
      <c r="FD163" s="45">
        <f>ROUND('Base(2023)'!EX163+'Base(2023)'!EX163*FatoresSGPB!$A$31,2)</f>
        <v>35.53</v>
      </c>
      <c r="FE163" s="45">
        <f>ROUND('Base(2023)'!EY163+'Base(2023)'!EY163*FatoresSGPB!$A$31,2)</f>
        <v>49.65</v>
      </c>
      <c r="FF163" s="45">
        <f>ROUND('Base(2023)'!EZ163+'Base(2023)'!EZ163*FatoresSGPB!$A$31,2)</f>
        <v>63.95</v>
      </c>
    </row>
    <row r="164" spans="109:162" x14ac:dyDescent="0.25">
      <c r="DE164" s="43" t="str">
        <f t="shared" si="84"/>
        <v>INFINITE 53.001 a 4.000</v>
      </c>
      <c r="DF164" s="44" t="s">
        <v>100</v>
      </c>
      <c r="DG164" s="46" t="s">
        <v>68</v>
      </c>
      <c r="DI164" s="45">
        <f>ROUND('Base(2023)'!DC164+'Base(2023)'!DC164*FatoresSGPB!$A$31,2)</f>
        <v>19.68</v>
      </c>
      <c r="DJ164" s="45">
        <f>ROUND('Base(2023)'!DD164+'Base(2023)'!DD164*FatoresSGPB!$A$31,2)</f>
        <v>20.09</v>
      </c>
      <c r="DK164" s="45">
        <f>ROUND('Base(2023)'!DE164+'Base(2023)'!DE164*FatoresSGPB!$A$31,2)</f>
        <v>20.51</v>
      </c>
      <c r="DM164" s="43" t="str">
        <f t="shared" si="85"/>
        <v>INFINITE 2Coleta no mesmo dia4210-241 a 50</v>
      </c>
      <c r="DN164" s="43" t="s">
        <v>90</v>
      </c>
      <c r="DO164" s="70" t="s">
        <v>71</v>
      </c>
      <c r="DP164" s="69" t="s">
        <v>72</v>
      </c>
      <c r="DQ164" s="59" t="s">
        <v>87</v>
      </c>
      <c r="DR164" s="22" t="s">
        <v>88</v>
      </c>
      <c r="DX164" s="43" t="str">
        <f t="shared" si="86"/>
        <v>INFINITE 45.001 a 6.000</v>
      </c>
      <c r="DY164" s="44" t="s">
        <v>98</v>
      </c>
      <c r="DZ164" s="44" t="s">
        <v>76</v>
      </c>
      <c r="EA164" s="45">
        <f>ROUND('Base(2023)'!DU164+'Base(2023)'!DU164*FatoresSGPB!$A$31,2)</f>
        <v>12.91</v>
      </c>
      <c r="EB164" s="45">
        <f>ROUND('Base(2023)'!DV164+'Base(2023)'!DV164*FatoresSGPB!$A$31,2)</f>
        <v>13.19</v>
      </c>
      <c r="EC164" s="45">
        <f>ROUND('Base(2023)'!DW164+'Base(2023)'!DW164*FatoresSGPB!$A$31,2)</f>
        <v>13.46</v>
      </c>
      <c r="ED164" s="45">
        <f>ROUND('Base(2023)'!DX164+'Base(2023)'!DX164*FatoresSGPB!$A$31,2)</f>
        <v>13.74</v>
      </c>
      <c r="EE164" s="45">
        <f>ROUND('Base(2023)'!DY164+'Base(2023)'!DY164*FatoresSGPB!$A$31,2)</f>
        <v>22.09</v>
      </c>
      <c r="EF164" s="45">
        <f>ROUND('Base(2023)'!DZ164+'Base(2023)'!DZ164*FatoresSGPB!$A$31,2)</f>
        <v>22.33</v>
      </c>
      <c r="EG164" s="45">
        <f>ROUND('Base(2023)'!EA164+'Base(2023)'!EA164*FatoresSGPB!$A$31,2)</f>
        <v>22.56</v>
      </c>
      <c r="EH164" s="45">
        <f>ROUND('Base(2023)'!EB164+'Base(2023)'!EB164*FatoresSGPB!$A$31,2)</f>
        <v>22.78</v>
      </c>
      <c r="EI164" s="45">
        <f>ROUND('Base(2023)'!EC164+'Base(2023)'!EC164*FatoresSGPB!$A$31,2)</f>
        <v>40.08</v>
      </c>
      <c r="EJ164" s="45">
        <f>ROUND('Base(2023)'!ED164+'Base(2023)'!ED164*FatoresSGPB!$A$31,2)</f>
        <v>54.38</v>
      </c>
      <c r="EK164" s="45">
        <f>ROUND('Base(2023)'!EE164+'Base(2023)'!EE164*FatoresSGPB!$A$31,2)</f>
        <v>76.53</v>
      </c>
      <c r="EL164" s="45">
        <f>ROUND('Base(2023)'!EF164+'Base(2023)'!EF164*FatoresSGPB!$A$31,2)</f>
        <v>92.59</v>
      </c>
      <c r="EM164" s="45">
        <f>ROUND('Base(2023)'!EG164+'Base(2023)'!EG164*FatoresSGPB!$A$31,2)</f>
        <v>66.010000000000005</v>
      </c>
      <c r="EN164" s="45">
        <f>ROUND('Base(2023)'!EH164+'Base(2023)'!EH164*FatoresSGPB!$A$31,2)</f>
        <v>81.069999999999993</v>
      </c>
      <c r="EO164" s="45">
        <f>ROUND('Base(2023)'!EI164+'Base(2023)'!EI164*FatoresSGPB!$A$31,2)</f>
        <v>103.62</v>
      </c>
      <c r="EP164" s="45">
        <f>ROUND('Base(2023)'!EJ164+'Base(2023)'!EJ164*FatoresSGPB!$A$31,2)</f>
        <v>120.81</v>
      </c>
      <c r="ER164" s="43" t="str">
        <f t="shared" si="87"/>
        <v>INFINITE 54.001 a 5.000</v>
      </c>
      <c r="ES164" s="44" t="s">
        <v>100</v>
      </c>
      <c r="ET164" s="44" t="s">
        <v>70</v>
      </c>
      <c r="EU164" s="45">
        <f>ROUND('Base(2023)'!EO164+'Base(2023)'!EO164*FatoresSGPB!$A$31,2)</f>
        <v>17.91</v>
      </c>
      <c r="EV164" s="45">
        <f>ROUND('Base(2023)'!EP164+'Base(2023)'!EP164*FatoresSGPB!$A$31,2)</f>
        <v>19.11</v>
      </c>
      <c r="EW164" s="45">
        <f>ROUND('Base(2023)'!EQ164+'Base(2023)'!EQ164*FatoresSGPB!$A$31,2)</f>
        <v>19.41</v>
      </c>
      <c r="EX164" s="45">
        <f>ROUND('Base(2023)'!ER164+'Base(2023)'!ER164*FatoresSGPB!$A$31,2)</f>
        <v>19.16</v>
      </c>
      <c r="EY164" s="45">
        <f>ROUND('Base(2023)'!ES164+'Base(2023)'!ES164*FatoresSGPB!$A$31,2)</f>
        <v>22.37</v>
      </c>
      <c r="EZ164" s="45">
        <f>ROUND('Base(2023)'!ET164+'Base(2023)'!ET164*FatoresSGPB!$A$31,2)</f>
        <v>25.11</v>
      </c>
      <c r="FA164" s="45">
        <f>ROUND('Base(2023)'!EU164+'Base(2023)'!EU164*FatoresSGPB!$A$31,2)</f>
        <v>29.12</v>
      </c>
      <c r="FB164" s="45">
        <f>ROUND('Base(2023)'!EV164+'Base(2023)'!EV164*FatoresSGPB!$A$31,2)</f>
        <v>33.869999999999997</v>
      </c>
      <c r="FC164" s="45">
        <f>ROUND('Base(2023)'!EW164+'Base(2023)'!EW164*FatoresSGPB!$A$31,2)</f>
        <v>32.42</v>
      </c>
      <c r="FD164" s="45">
        <f>ROUND('Base(2023)'!EX164+'Base(2023)'!EX164*FatoresSGPB!$A$31,2)</f>
        <v>36.979999999999997</v>
      </c>
      <c r="FE164" s="45">
        <f>ROUND('Base(2023)'!EY164+'Base(2023)'!EY164*FatoresSGPB!$A$31,2)</f>
        <v>51.47</v>
      </c>
      <c r="FF164" s="45">
        <f>ROUND('Base(2023)'!EZ164+'Base(2023)'!EZ164*FatoresSGPB!$A$31,2)</f>
        <v>66.13</v>
      </c>
    </row>
    <row r="165" spans="109:162" x14ac:dyDescent="0.25">
      <c r="DE165" s="43" t="str">
        <f t="shared" si="84"/>
        <v>INFINITE 54.001 a 5.000</v>
      </c>
      <c r="DF165" s="44" t="s">
        <v>100</v>
      </c>
      <c r="DG165" s="46" t="s">
        <v>70</v>
      </c>
      <c r="DI165" s="45">
        <f>ROUND('Base(2023)'!DC165+'Base(2023)'!DC165*FatoresSGPB!$A$31,2)</f>
        <v>21.67</v>
      </c>
      <c r="DJ165" s="45">
        <f>ROUND('Base(2023)'!DD165+'Base(2023)'!DD165*FatoresSGPB!$A$31,2)</f>
        <v>22.12</v>
      </c>
      <c r="DK165" s="45">
        <f>ROUND('Base(2023)'!DE165+'Base(2023)'!DE165*FatoresSGPB!$A$31,2)</f>
        <v>22.58</v>
      </c>
      <c r="DM165" s="43" t="str">
        <f t="shared" si="85"/>
        <v>INFINITE 2Coleta no mesmo dia4210-251 a 60</v>
      </c>
      <c r="DN165" s="43" t="s">
        <v>90</v>
      </c>
      <c r="DO165" s="70" t="s">
        <v>71</v>
      </c>
      <c r="DP165" s="69" t="s">
        <v>72</v>
      </c>
      <c r="DQ165" s="61" t="s">
        <v>92</v>
      </c>
      <c r="DR165" s="25" t="s">
        <v>93</v>
      </c>
      <c r="DX165" s="43" t="str">
        <f t="shared" si="86"/>
        <v>INFINITE 46.001 a 7.000</v>
      </c>
      <c r="DY165" s="44" t="s">
        <v>98</v>
      </c>
      <c r="DZ165" s="44" t="s">
        <v>82</v>
      </c>
      <c r="EA165" s="45">
        <f>ROUND('Base(2023)'!DU165+'Base(2023)'!DU165*FatoresSGPB!$A$31,2)</f>
        <v>13.71</v>
      </c>
      <c r="EB165" s="45">
        <f>ROUND('Base(2023)'!DV165+'Base(2023)'!DV165*FatoresSGPB!$A$31,2)</f>
        <v>14</v>
      </c>
      <c r="EC165" s="45">
        <f>ROUND('Base(2023)'!DW165+'Base(2023)'!DW165*FatoresSGPB!$A$31,2)</f>
        <v>14.29</v>
      </c>
      <c r="ED165" s="45">
        <f>ROUND('Base(2023)'!DX165+'Base(2023)'!DX165*FatoresSGPB!$A$31,2)</f>
        <v>14.58</v>
      </c>
      <c r="EE165" s="45">
        <f>ROUND('Base(2023)'!DY165+'Base(2023)'!DY165*FatoresSGPB!$A$31,2)</f>
        <v>23.65</v>
      </c>
      <c r="EF165" s="45">
        <f>ROUND('Base(2023)'!DZ165+'Base(2023)'!DZ165*FatoresSGPB!$A$31,2)</f>
        <v>23.9</v>
      </c>
      <c r="EG165" s="45">
        <f>ROUND('Base(2023)'!EA165+'Base(2023)'!EA165*FatoresSGPB!$A$31,2)</f>
        <v>24.15</v>
      </c>
      <c r="EH165" s="45">
        <f>ROUND('Base(2023)'!EB165+'Base(2023)'!EB165*FatoresSGPB!$A$31,2)</f>
        <v>24.38</v>
      </c>
      <c r="EI165" s="45">
        <f>ROUND('Base(2023)'!EC165+'Base(2023)'!EC165*FatoresSGPB!$A$31,2)</f>
        <v>44.22</v>
      </c>
      <c r="EJ165" s="45">
        <f>ROUND('Base(2023)'!ED165+'Base(2023)'!ED165*FatoresSGPB!$A$31,2)</f>
        <v>60.01</v>
      </c>
      <c r="EK165" s="45">
        <f>ROUND('Base(2023)'!EE165+'Base(2023)'!EE165*FatoresSGPB!$A$31,2)</f>
        <v>84.46</v>
      </c>
      <c r="EL165" s="45">
        <f>ROUND('Base(2023)'!EF165+'Base(2023)'!EF165*FatoresSGPB!$A$31,2)</f>
        <v>102.17</v>
      </c>
      <c r="EM165" s="45">
        <f>ROUND('Base(2023)'!EG165+'Base(2023)'!EG165*FatoresSGPB!$A$31,2)</f>
        <v>70.16</v>
      </c>
      <c r="EN165" s="45">
        <f>ROUND('Base(2023)'!EH165+'Base(2023)'!EH165*FatoresSGPB!$A$31,2)</f>
        <v>86.7</v>
      </c>
      <c r="EO165" s="45">
        <f>ROUND('Base(2023)'!EI165+'Base(2023)'!EI165*FatoresSGPB!$A$31,2)</f>
        <v>111.54</v>
      </c>
      <c r="EP165" s="45">
        <f>ROUND('Base(2023)'!EJ165+'Base(2023)'!EJ165*FatoresSGPB!$A$31,2)</f>
        <v>130.38</v>
      </c>
      <c r="ER165" s="43" t="str">
        <f t="shared" si="87"/>
        <v>INFINITE 55.001 a 6.000</v>
      </c>
      <c r="ES165" s="44" t="s">
        <v>100</v>
      </c>
      <c r="ET165" s="44" t="s">
        <v>76</v>
      </c>
      <c r="EU165" s="45">
        <f>ROUND('Base(2023)'!EO165+'Base(2023)'!EO165*FatoresSGPB!$A$31,2)</f>
        <v>18.91</v>
      </c>
      <c r="EV165" s="45">
        <f>ROUND('Base(2023)'!EP165+'Base(2023)'!EP165*FatoresSGPB!$A$31,2)</f>
        <v>19.46</v>
      </c>
      <c r="EW165" s="45">
        <f>ROUND('Base(2023)'!EQ165+'Base(2023)'!EQ165*FatoresSGPB!$A$31,2)</f>
        <v>19.61</v>
      </c>
      <c r="EX165" s="45">
        <f>ROUND('Base(2023)'!ER165+'Base(2023)'!ER165*FatoresSGPB!$A$31,2)</f>
        <v>20.05</v>
      </c>
      <c r="EY165" s="45">
        <f>ROUND('Base(2023)'!ES165+'Base(2023)'!ES165*FatoresSGPB!$A$31,2)</f>
        <v>24.59</v>
      </c>
      <c r="EZ165" s="45">
        <f>ROUND('Base(2023)'!ET165+'Base(2023)'!ET165*FatoresSGPB!$A$31,2)</f>
        <v>28.25</v>
      </c>
      <c r="FA165" s="45">
        <f>ROUND('Base(2023)'!EU165+'Base(2023)'!EU165*FatoresSGPB!$A$31,2)</f>
        <v>31.59</v>
      </c>
      <c r="FB165" s="45">
        <f>ROUND('Base(2023)'!EV165+'Base(2023)'!EV165*FatoresSGPB!$A$31,2)</f>
        <v>39.770000000000003</v>
      </c>
      <c r="FC165" s="45">
        <f>ROUND('Base(2023)'!EW165+'Base(2023)'!EW165*FatoresSGPB!$A$31,2)</f>
        <v>37.28</v>
      </c>
      <c r="FD165" s="45">
        <f>ROUND('Base(2023)'!EX165+'Base(2023)'!EX165*FatoresSGPB!$A$31,2)</f>
        <v>42.77</v>
      </c>
      <c r="FE165" s="45">
        <f>ROUND('Base(2023)'!EY165+'Base(2023)'!EY165*FatoresSGPB!$A$31,2)</f>
        <v>58.73</v>
      </c>
      <c r="FF165" s="45">
        <f>ROUND('Base(2023)'!EZ165+'Base(2023)'!EZ165*FatoresSGPB!$A$31,2)</f>
        <v>75.53</v>
      </c>
    </row>
    <row r="166" spans="109:162" x14ac:dyDescent="0.25">
      <c r="DE166" s="43" t="str">
        <f t="shared" si="84"/>
        <v>INFINITE 55.001 a 6.000</v>
      </c>
      <c r="DF166" s="44" t="s">
        <v>100</v>
      </c>
      <c r="DG166" s="46" t="s">
        <v>76</v>
      </c>
      <c r="DI166" s="45">
        <f>ROUND('Base(2023)'!DC166+'Base(2023)'!DC166*FatoresSGPB!$A$31,2)</f>
        <v>25.25</v>
      </c>
      <c r="DJ166" s="45">
        <f>ROUND('Base(2023)'!DD166+'Base(2023)'!DD166*FatoresSGPB!$A$31,2)</f>
        <v>25.76</v>
      </c>
      <c r="DK166" s="45">
        <f>ROUND('Base(2023)'!DE166+'Base(2023)'!DE166*FatoresSGPB!$A$31,2)</f>
        <v>26.31</v>
      </c>
      <c r="DM166" s="43" t="str">
        <f t="shared" si="85"/>
        <v>INFINITE 2Coleta no mesmo dia4210-261 a 70</v>
      </c>
      <c r="DN166" s="43" t="s">
        <v>90</v>
      </c>
      <c r="DO166" s="70" t="s">
        <v>71</v>
      </c>
      <c r="DP166" s="69" t="s">
        <v>72</v>
      </c>
      <c r="DQ166" s="59" t="s">
        <v>96</v>
      </c>
      <c r="DR166" s="22" t="s">
        <v>97</v>
      </c>
      <c r="DX166" s="43" t="str">
        <f t="shared" si="86"/>
        <v>INFINITE 47.001 a 8.000</v>
      </c>
      <c r="DY166" s="44" t="s">
        <v>98</v>
      </c>
      <c r="DZ166" s="44" t="s">
        <v>86</v>
      </c>
      <c r="EA166" s="45">
        <f>ROUND('Base(2023)'!DU166+'Base(2023)'!DU166*FatoresSGPB!$A$31,2)</f>
        <v>14.55</v>
      </c>
      <c r="EB166" s="45">
        <f>ROUND('Base(2023)'!DV166+'Base(2023)'!DV166*FatoresSGPB!$A$31,2)</f>
        <v>14.86</v>
      </c>
      <c r="EC166" s="45">
        <f>ROUND('Base(2023)'!DW166+'Base(2023)'!DW166*FatoresSGPB!$A$31,2)</f>
        <v>15.17</v>
      </c>
      <c r="ED166" s="45">
        <f>ROUND('Base(2023)'!DX166+'Base(2023)'!DX166*FatoresSGPB!$A$31,2)</f>
        <v>15.48</v>
      </c>
      <c r="EE166" s="45">
        <f>ROUND('Base(2023)'!DY166+'Base(2023)'!DY166*FatoresSGPB!$A$31,2)</f>
        <v>25.35</v>
      </c>
      <c r="EF166" s="45">
        <f>ROUND('Base(2023)'!DZ166+'Base(2023)'!DZ166*FatoresSGPB!$A$31,2)</f>
        <v>25.61</v>
      </c>
      <c r="EG166" s="45">
        <f>ROUND('Base(2023)'!EA166+'Base(2023)'!EA166*FatoresSGPB!$A$31,2)</f>
        <v>25.86</v>
      </c>
      <c r="EH166" s="45">
        <f>ROUND('Base(2023)'!EB166+'Base(2023)'!EB166*FatoresSGPB!$A$31,2)</f>
        <v>26.13</v>
      </c>
      <c r="EI166" s="45">
        <f>ROUND('Base(2023)'!EC166+'Base(2023)'!EC166*FatoresSGPB!$A$31,2)</f>
        <v>48.47</v>
      </c>
      <c r="EJ166" s="45">
        <f>ROUND('Base(2023)'!ED166+'Base(2023)'!ED166*FatoresSGPB!$A$31,2)</f>
        <v>65.760000000000005</v>
      </c>
      <c r="EK166" s="45">
        <f>ROUND('Base(2023)'!EE166+'Base(2023)'!EE166*FatoresSGPB!$A$31,2)</f>
        <v>92.55</v>
      </c>
      <c r="EL166" s="45">
        <f>ROUND('Base(2023)'!EF166+'Base(2023)'!EF166*FatoresSGPB!$A$31,2)</f>
        <v>111.97</v>
      </c>
      <c r="EM166" s="45">
        <f>ROUND('Base(2023)'!EG166+'Base(2023)'!EG166*FatoresSGPB!$A$31,2)</f>
        <v>78.13</v>
      </c>
      <c r="EN166" s="45">
        <f>ROUND('Base(2023)'!EH166+'Base(2023)'!EH166*FatoresSGPB!$A$31,2)</f>
        <v>96.15</v>
      </c>
      <c r="EO166" s="45">
        <f>ROUND('Base(2023)'!EI166+'Base(2023)'!EI166*FatoresSGPB!$A$31,2)</f>
        <v>123.33</v>
      </c>
      <c r="EP166" s="45">
        <f>ROUND('Base(2023)'!EJ166+'Base(2023)'!EJ166*FatoresSGPB!$A$31,2)</f>
        <v>143.87</v>
      </c>
      <c r="ER166" s="43" t="str">
        <f t="shared" si="87"/>
        <v>INFINITE 56.001 a 7.000</v>
      </c>
      <c r="ES166" s="44" t="s">
        <v>100</v>
      </c>
      <c r="ET166" s="44" t="s">
        <v>82</v>
      </c>
      <c r="EU166" s="45">
        <f>ROUND('Base(2023)'!EO166+'Base(2023)'!EO166*FatoresSGPB!$A$31,2)</f>
        <v>19.96</v>
      </c>
      <c r="EV166" s="45">
        <f>ROUND('Base(2023)'!EP166+'Base(2023)'!EP166*FatoresSGPB!$A$31,2)</f>
        <v>20.53</v>
      </c>
      <c r="EW166" s="45">
        <f>ROUND('Base(2023)'!EQ166+'Base(2023)'!EQ166*FatoresSGPB!$A$31,2)</f>
        <v>20.69</v>
      </c>
      <c r="EX166" s="45">
        <f>ROUND('Base(2023)'!ER166+'Base(2023)'!ER166*FatoresSGPB!$A$31,2)</f>
        <v>21.16</v>
      </c>
      <c r="EY166" s="45">
        <f>ROUND('Base(2023)'!ES166+'Base(2023)'!ES166*FatoresSGPB!$A$31,2)</f>
        <v>27.14</v>
      </c>
      <c r="EZ166" s="45">
        <f>ROUND('Base(2023)'!ET166+'Base(2023)'!ET166*FatoresSGPB!$A$31,2)</f>
        <v>31.18</v>
      </c>
      <c r="FA166" s="45">
        <f>ROUND('Base(2023)'!EU166+'Base(2023)'!EU166*FatoresSGPB!$A$31,2)</f>
        <v>34.81</v>
      </c>
      <c r="FB166" s="45">
        <f>ROUND('Base(2023)'!EV166+'Base(2023)'!EV166*FatoresSGPB!$A$31,2)</f>
        <v>43.88</v>
      </c>
      <c r="FC166" s="45">
        <f>ROUND('Base(2023)'!EW166+'Base(2023)'!EW166*FatoresSGPB!$A$31,2)</f>
        <v>39.840000000000003</v>
      </c>
      <c r="FD166" s="45">
        <f>ROUND('Base(2023)'!EX166+'Base(2023)'!EX166*FatoresSGPB!$A$31,2)</f>
        <v>45.69</v>
      </c>
      <c r="FE166" s="45">
        <f>ROUND('Base(2023)'!EY166+'Base(2023)'!EY166*FatoresSGPB!$A$31,2)</f>
        <v>62.1</v>
      </c>
      <c r="FF166" s="45">
        <f>ROUND('Base(2023)'!EZ166+'Base(2023)'!EZ166*FatoresSGPB!$A$31,2)</f>
        <v>79.69</v>
      </c>
    </row>
    <row r="167" spans="109:162" x14ac:dyDescent="0.25">
      <c r="DE167" s="43" t="str">
        <f t="shared" si="84"/>
        <v>INFINITE 56.001 a 7.000</v>
      </c>
      <c r="DF167" s="44" t="s">
        <v>100</v>
      </c>
      <c r="DG167" s="46" t="s">
        <v>82</v>
      </c>
      <c r="DI167" s="45">
        <f>ROUND('Base(2023)'!DC167+'Base(2023)'!DC167*FatoresSGPB!$A$31,2)</f>
        <v>30.02</v>
      </c>
      <c r="DJ167" s="45">
        <f>ROUND('Base(2023)'!DD167+'Base(2023)'!DD167*FatoresSGPB!$A$31,2)</f>
        <v>30.63</v>
      </c>
      <c r="DK167" s="45">
        <f>ROUND('Base(2023)'!DE167+'Base(2023)'!DE167*FatoresSGPB!$A$31,2)</f>
        <v>31.28</v>
      </c>
      <c r="DM167" s="43" t="str">
        <f t="shared" si="85"/>
        <v>INFINITE 2Coleta no mesmo dia4210-271 a 80</v>
      </c>
      <c r="DN167" s="43" t="s">
        <v>90</v>
      </c>
      <c r="DO167" s="70" t="s">
        <v>71</v>
      </c>
      <c r="DP167" s="69" t="s">
        <v>72</v>
      </c>
      <c r="DQ167" s="61" t="s">
        <v>99</v>
      </c>
      <c r="DR167" s="25" t="s">
        <v>97</v>
      </c>
      <c r="DX167" s="43" t="str">
        <f t="shared" si="86"/>
        <v>INFINITE 48.001 a 9.000</v>
      </c>
      <c r="DY167" s="44" t="s">
        <v>98</v>
      </c>
      <c r="DZ167" s="44" t="s">
        <v>91</v>
      </c>
      <c r="EA167" s="45">
        <f>ROUND('Base(2023)'!DU167+'Base(2023)'!DU167*FatoresSGPB!$A$31,2)</f>
        <v>14.95</v>
      </c>
      <c r="EB167" s="45">
        <f>ROUND('Base(2023)'!DV167+'Base(2023)'!DV167*FatoresSGPB!$A$31,2)</f>
        <v>15.27</v>
      </c>
      <c r="EC167" s="45">
        <f>ROUND('Base(2023)'!DW167+'Base(2023)'!DW167*FatoresSGPB!$A$31,2)</f>
        <v>15.59</v>
      </c>
      <c r="ED167" s="45">
        <f>ROUND('Base(2023)'!DX167+'Base(2023)'!DX167*FatoresSGPB!$A$31,2)</f>
        <v>15.9</v>
      </c>
      <c r="EE167" s="45">
        <f>ROUND('Base(2023)'!DY167+'Base(2023)'!DY167*FatoresSGPB!$A$31,2)</f>
        <v>26.95</v>
      </c>
      <c r="EF167" s="45">
        <f>ROUND('Base(2023)'!DZ167+'Base(2023)'!DZ167*FatoresSGPB!$A$31,2)</f>
        <v>27.21</v>
      </c>
      <c r="EG167" s="45">
        <f>ROUND('Base(2023)'!EA167+'Base(2023)'!EA167*FatoresSGPB!$A$31,2)</f>
        <v>27.49</v>
      </c>
      <c r="EH167" s="45">
        <f>ROUND('Base(2023)'!EB167+'Base(2023)'!EB167*FatoresSGPB!$A$31,2)</f>
        <v>27.78</v>
      </c>
      <c r="EI167" s="45">
        <f>ROUND('Base(2023)'!EC167+'Base(2023)'!EC167*FatoresSGPB!$A$31,2)</f>
        <v>52.66</v>
      </c>
      <c r="EJ167" s="45">
        <f>ROUND('Base(2023)'!ED167+'Base(2023)'!ED167*FatoresSGPB!$A$31,2)</f>
        <v>71.459999999999994</v>
      </c>
      <c r="EK167" s="45">
        <f>ROUND('Base(2023)'!EE167+'Base(2023)'!EE167*FatoresSGPB!$A$31,2)</f>
        <v>100.58</v>
      </c>
      <c r="EL167" s="45">
        <f>ROUND('Base(2023)'!EF167+'Base(2023)'!EF167*FatoresSGPB!$A$31,2)</f>
        <v>121.67</v>
      </c>
      <c r="EM167" s="45">
        <f>ROUND('Base(2023)'!EG167+'Base(2023)'!EG167*FatoresSGPB!$A$31,2)</f>
        <v>82.28</v>
      </c>
      <c r="EN167" s="45">
        <f>ROUND('Base(2023)'!EH167+'Base(2023)'!EH167*FatoresSGPB!$A$31,2)</f>
        <v>101.88</v>
      </c>
      <c r="EO167" s="45">
        <f>ROUND('Base(2023)'!EI167+'Base(2023)'!EI167*FatoresSGPB!$A$31,2)</f>
        <v>131.38999999999999</v>
      </c>
      <c r="EP167" s="45">
        <f>ROUND('Base(2023)'!EJ167+'Base(2023)'!EJ167*FatoresSGPB!$A$31,2)</f>
        <v>153.59</v>
      </c>
      <c r="ER167" s="43" t="str">
        <f t="shared" si="87"/>
        <v>INFINITE 57.001 a 8.000</v>
      </c>
      <c r="ES167" s="44" t="s">
        <v>100</v>
      </c>
      <c r="ET167" s="44" t="s">
        <v>86</v>
      </c>
      <c r="EU167" s="45">
        <f>ROUND('Base(2023)'!EO167+'Base(2023)'!EO167*FatoresSGPB!$A$31,2)</f>
        <v>20.98</v>
      </c>
      <c r="EV167" s="45">
        <f>ROUND('Base(2023)'!EP167+'Base(2023)'!EP167*FatoresSGPB!$A$31,2)</f>
        <v>21.67</v>
      </c>
      <c r="EW167" s="45">
        <f>ROUND('Base(2023)'!EQ167+'Base(2023)'!EQ167*FatoresSGPB!$A$31,2)</f>
        <v>21.83</v>
      </c>
      <c r="EX167" s="45">
        <f>ROUND('Base(2023)'!ER167+'Base(2023)'!ER167*FatoresSGPB!$A$31,2)</f>
        <v>22.27</v>
      </c>
      <c r="EY167" s="45">
        <f>ROUND('Base(2023)'!ES167+'Base(2023)'!ES167*FatoresSGPB!$A$31,2)</f>
        <v>29.59</v>
      </c>
      <c r="EZ167" s="45">
        <f>ROUND('Base(2023)'!ET167+'Base(2023)'!ET167*FatoresSGPB!$A$31,2)</f>
        <v>34</v>
      </c>
      <c r="FA167" s="45">
        <f>ROUND('Base(2023)'!EU167+'Base(2023)'!EU167*FatoresSGPB!$A$31,2)</f>
        <v>38.22</v>
      </c>
      <c r="FB167" s="45">
        <f>ROUND('Base(2023)'!EV167+'Base(2023)'!EV167*FatoresSGPB!$A$31,2)</f>
        <v>47.91</v>
      </c>
      <c r="FC167" s="45">
        <f>ROUND('Base(2023)'!EW167+'Base(2023)'!EW167*FatoresSGPB!$A$31,2)</f>
        <v>51.37</v>
      </c>
      <c r="FD167" s="45">
        <f>ROUND('Base(2023)'!EX167+'Base(2023)'!EX167*FatoresSGPB!$A$31,2)</f>
        <v>57.6</v>
      </c>
      <c r="FE167" s="45">
        <f>ROUND('Base(2023)'!EY167+'Base(2023)'!EY167*FatoresSGPB!$A$31,2)</f>
        <v>74.39</v>
      </c>
      <c r="FF167" s="45">
        <f>ROUND('Base(2023)'!EZ167+'Base(2023)'!EZ167*FatoresSGPB!$A$31,2)</f>
        <v>92.75</v>
      </c>
    </row>
    <row r="168" spans="109:162" x14ac:dyDescent="0.25">
      <c r="DE168" s="43" t="str">
        <f t="shared" si="84"/>
        <v>INFINITE 57.001 a 8.000</v>
      </c>
      <c r="DF168" s="44" t="s">
        <v>100</v>
      </c>
      <c r="DG168" s="46" t="s">
        <v>86</v>
      </c>
      <c r="DI168" s="45">
        <f>ROUND('Base(2023)'!DC168+'Base(2023)'!DC168*FatoresSGPB!$A$31,2)</f>
        <v>38.76</v>
      </c>
      <c r="DJ168" s="45">
        <f>ROUND('Base(2023)'!DD168+'Base(2023)'!DD168*FatoresSGPB!$A$31,2)</f>
        <v>39.56</v>
      </c>
      <c r="DK168" s="45">
        <f>ROUND('Base(2023)'!DE168+'Base(2023)'!DE168*FatoresSGPB!$A$31,2)</f>
        <v>40.39</v>
      </c>
      <c r="DM168" s="43" t="str">
        <f t="shared" si="85"/>
        <v>INFINITE 2Coleta no mesmo dia4210-281 a 90</v>
      </c>
      <c r="DN168" s="43" t="s">
        <v>90</v>
      </c>
      <c r="DO168" s="70" t="s">
        <v>71</v>
      </c>
      <c r="DP168" s="69" t="s">
        <v>72</v>
      </c>
      <c r="DQ168" s="59" t="s">
        <v>102</v>
      </c>
      <c r="DR168" s="22" t="s">
        <v>103</v>
      </c>
      <c r="DX168" s="43" t="str">
        <f t="shared" si="86"/>
        <v>INFINITE 49.001 a 10.000</v>
      </c>
      <c r="DY168" s="44" t="s">
        <v>98</v>
      </c>
      <c r="DZ168" s="44" t="s">
        <v>95</v>
      </c>
      <c r="EA168" s="45">
        <f>ROUND('Base(2023)'!DU168+'Base(2023)'!DU168*FatoresSGPB!$A$31,2)</f>
        <v>15.22</v>
      </c>
      <c r="EB168" s="45">
        <f>ROUND('Base(2023)'!DV168+'Base(2023)'!DV168*FatoresSGPB!$A$31,2)</f>
        <v>15.56</v>
      </c>
      <c r="EC168" s="45">
        <f>ROUND('Base(2023)'!DW168+'Base(2023)'!DW168*FatoresSGPB!$A$31,2)</f>
        <v>15.87</v>
      </c>
      <c r="ED168" s="45">
        <f>ROUND('Base(2023)'!DX168+'Base(2023)'!DX168*FatoresSGPB!$A$31,2)</f>
        <v>16.2</v>
      </c>
      <c r="EE168" s="45">
        <f>ROUND('Base(2023)'!DY168+'Base(2023)'!DY168*FatoresSGPB!$A$31,2)</f>
        <v>28.71</v>
      </c>
      <c r="EF168" s="45">
        <f>ROUND('Base(2023)'!DZ168+'Base(2023)'!DZ168*FatoresSGPB!$A$31,2)</f>
        <v>29</v>
      </c>
      <c r="EG168" s="45">
        <f>ROUND('Base(2023)'!EA168+'Base(2023)'!EA168*FatoresSGPB!$A$31,2)</f>
        <v>29.29</v>
      </c>
      <c r="EH168" s="45">
        <f>ROUND('Base(2023)'!EB168+'Base(2023)'!EB168*FatoresSGPB!$A$31,2)</f>
        <v>29.6</v>
      </c>
      <c r="EI168" s="45">
        <f>ROUND('Base(2023)'!EC168+'Base(2023)'!EC168*FatoresSGPB!$A$31,2)</f>
        <v>56.84</v>
      </c>
      <c r="EJ168" s="45">
        <f>ROUND('Base(2023)'!ED168+'Base(2023)'!ED168*FatoresSGPB!$A$31,2)</f>
        <v>77.2</v>
      </c>
      <c r="EK168" s="45">
        <f>ROUND('Base(2023)'!EE168+'Base(2023)'!EE168*FatoresSGPB!$A$31,2)</f>
        <v>108.65</v>
      </c>
      <c r="EL168" s="45">
        <f>ROUND('Base(2023)'!EF168+'Base(2023)'!EF168*FatoresSGPB!$A$31,2)</f>
        <v>131.44</v>
      </c>
      <c r="EM168" s="45">
        <f>ROUND('Base(2023)'!EG168+'Base(2023)'!EG168*FatoresSGPB!$A$31,2)</f>
        <v>86.49</v>
      </c>
      <c r="EN168" s="45">
        <f>ROUND('Base(2023)'!EH168+'Base(2023)'!EH168*FatoresSGPB!$A$31,2)</f>
        <v>107.58</v>
      </c>
      <c r="EO168" s="45">
        <f>ROUND('Base(2023)'!EI168+'Base(2023)'!EI168*FatoresSGPB!$A$31,2)</f>
        <v>139.44</v>
      </c>
      <c r="EP168" s="45">
        <f>ROUND('Base(2023)'!EJ168+'Base(2023)'!EJ168*FatoresSGPB!$A$31,2)</f>
        <v>163.33000000000001</v>
      </c>
      <c r="ER168" s="43" t="str">
        <f t="shared" si="87"/>
        <v>INFINITE 58.001 a 9.000</v>
      </c>
      <c r="ES168" s="44" t="s">
        <v>100</v>
      </c>
      <c r="ET168" s="44" t="s">
        <v>91</v>
      </c>
      <c r="EU168" s="45">
        <f>ROUND('Base(2023)'!EO168+'Base(2023)'!EO168*FatoresSGPB!$A$31,2)</f>
        <v>21.59</v>
      </c>
      <c r="EV168" s="45">
        <f>ROUND('Base(2023)'!EP168+'Base(2023)'!EP168*FatoresSGPB!$A$31,2)</f>
        <v>22.27</v>
      </c>
      <c r="EW168" s="45">
        <f>ROUND('Base(2023)'!EQ168+'Base(2023)'!EQ168*FatoresSGPB!$A$31,2)</f>
        <v>22.44</v>
      </c>
      <c r="EX168" s="45">
        <f>ROUND('Base(2023)'!ER168+'Base(2023)'!ER168*FatoresSGPB!$A$31,2)</f>
        <v>22.9</v>
      </c>
      <c r="EY168" s="45">
        <f>ROUND('Base(2023)'!ES168+'Base(2023)'!ES168*FatoresSGPB!$A$31,2)</f>
        <v>31.03</v>
      </c>
      <c r="EZ168" s="45">
        <f>ROUND('Base(2023)'!ET168+'Base(2023)'!ET168*FatoresSGPB!$A$31,2)</f>
        <v>35.65</v>
      </c>
      <c r="FA168" s="45">
        <f>ROUND('Base(2023)'!EU168+'Base(2023)'!EU168*FatoresSGPB!$A$31,2)</f>
        <v>39.979999999999997</v>
      </c>
      <c r="FB168" s="45">
        <f>ROUND('Base(2023)'!EV168+'Base(2023)'!EV168*FatoresSGPB!$A$31,2)</f>
        <v>50.22</v>
      </c>
      <c r="FC168" s="45">
        <f>ROUND('Base(2023)'!EW168+'Base(2023)'!EW168*FatoresSGPB!$A$31,2)</f>
        <v>52.82</v>
      </c>
      <c r="FD168" s="45">
        <f>ROUND('Base(2023)'!EX168+'Base(2023)'!EX168*FatoresSGPB!$A$31,2)</f>
        <v>59.25</v>
      </c>
      <c r="FE168" s="45">
        <f>ROUND('Base(2023)'!EY168+'Base(2023)'!EY168*FatoresSGPB!$A$31,2)</f>
        <v>76.3</v>
      </c>
      <c r="FF168" s="45">
        <f>ROUND('Base(2023)'!EZ168+'Base(2023)'!EZ168*FatoresSGPB!$A$31,2)</f>
        <v>95.11</v>
      </c>
    </row>
    <row r="169" spans="109:162" x14ac:dyDescent="0.25">
      <c r="DE169" s="43" t="str">
        <f t="shared" si="84"/>
        <v>INFINITE 58.001 a 9.000</v>
      </c>
      <c r="DF169" s="44" t="s">
        <v>100</v>
      </c>
      <c r="DG169" s="46" t="s">
        <v>91</v>
      </c>
      <c r="DI169" s="45">
        <f>ROUND('Base(2023)'!DC169+'Base(2023)'!DC169*FatoresSGPB!$A$31,2)</f>
        <v>50.09</v>
      </c>
      <c r="DJ169" s="45">
        <f>ROUND('Base(2023)'!DD169+'Base(2023)'!DD169*FatoresSGPB!$A$31,2)</f>
        <v>51.13</v>
      </c>
      <c r="DK169" s="45">
        <f>ROUND('Base(2023)'!DE169+'Base(2023)'!DE169*FatoresSGPB!$A$31,2)</f>
        <v>52.2</v>
      </c>
      <c r="DM169" s="43" t="str">
        <f t="shared" si="85"/>
        <v>INFINITE 2Coleta no mesmo dia4210-291 a 100</v>
      </c>
      <c r="DN169" s="43" t="s">
        <v>90</v>
      </c>
      <c r="DO169" s="70" t="s">
        <v>71</v>
      </c>
      <c r="DP169" s="69" t="s">
        <v>72</v>
      </c>
      <c r="DQ169" s="61" t="s">
        <v>105</v>
      </c>
      <c r="DR169" s="25" t="s">
        <v>106</v>
      </c>
      <c r="DX169" s="43" t="str">
        <f t="shared" si="86"/>
        <v>INFINITE 4Kg Adicional</v>
      </c>
      <c r="DY169" s="44" t="s">
        <v>98</v>
      </c>
      <c r="DZ169" s="44" t="s">
        <v>63</v>
      </c>
      <c r="EA169" s="45">
        <f>ROUND('Base(2023)'!DU169+'Base(2023)'!DU169*FatoresSGPB!$A$31,2)</f>
        <v>1.97</v>
      </c>
      <c r="EB169" s="45">
        <f>ROUND('Base(2023)'!DV169+'Base(2023)'!DV169*FatoresSGPB!$A$31,2)</f>
        <v>2.0099999999999998</v>
      </c>
      <c r="EC169" s="45">
        <f>ROUND('Base(2023)'!DW169+'Base(2023)'!DW169*FatoresSGPB!$A$31,2)</f>
        <v>2.04</v>
      </c>
      <c r="ED169" s="45">
        <f>ROUND('Base(2023)'!DX169+'Base(2023)'!DX169*FatoresSGPB!$A$31,2)</f>
        <v>2.08</v>
      </c>
      <c r="EE169" s="45">
        <f>ROUND('Base(2023)'!DY169+'Base(2023)'!DY169*FatoresSGPB!$A$31,2)</f>
        <v>3.62</v>
      </c>
      <c r="EF169" s="45">
        <f>ROUND('Base(2023)'!DZ169+'Base(2023)'!DZ169*FatoresSGPB!$A$31,2)</f>
        <v>3.65</v>
      </c>
      <c r="EG169" s="45">
        <f>ROUND('Base(2023)'!EA169+'Base(2023)'!EA169*FatoresSGPB!$A$31,2)</f>
        <v>3.69</v>
      </c>
      <c r="EH169" s="45">
        <f>ROUND('Base(2023)'!EB169+'Base(2023)'!EB169*FatoresSGPB!$A$31,2)</f>
        <v>3.72</v>
      </c>
      <c r="EI169" s="45">
        <f>ROUND('Base(2023)'!EC169+'Base(2023)'!EC169*FatoresSGPB!$A$31,2)</f>
        <v>7.1</v>
      </c>
      <c r="EJ169" s="45">
        <f>ROUND('Base(2023)'!ED169+'Base(2023)'!ED169*FatoresSGPB!$A$31,2)</f>
        <v>9.58</v>
      </c>
      <c r="EK169" s="45">
        <f>ROUND('Base(2023)'!EE169+'Base(2023)'!EE169*FatoresSGPB!$A$31,2)</f>
        <v>13.49</v>
      </c>
      <c r="EL169" s="45">
        <f>ROUND('Base(2023)'!EF169+'Base(2023)'!EF169*FatoresSGPB!$A$31,2)</f>
        <v>16.34</v>
      </c>
      <c r="EM169" s="45">
        <f>ROUND('Base(2023)'!EG169+'Base(2023)'!EG169*FatoresSGPB!$A$31,2)</f>
        <v>10.79</v>
      </c>
      <c r="EN169" s="45">
        <f>ROUND('Base(2023)'!EH169+'Base(2023)'!EH169*FatoresSGPB!$A$31,2)</f>
        <v>13.35</v>
      </c>
      <c r="EO169" s="45">
        <f>ROUND('Base(2023)'!EI169+'Base(2023)'!EI169*FatoresSGPB!$A$31,2)</f>
        <v>17.309999999999999</v>
      </c>
      <c r="EP169" s="45">
        <f>ROUND('Base(2023)'!EJ169+'Base(2023)'!EJ169*FatoresSGPB!$A$31,2)</f>
        <v>20.29</v>
      </c>
      <c r="ER169" s="43" t="str">
        <f t="shared" si="87"/>
        <v>INFINITE 59.001 a 10.000</v>
      </c>
      <c r="ES169" s="44" t="s">
        <v>100</v>
      </c>
      <c r="ET169" s="44" t="s">
        <v>95</v>
      </c>
      <c r="EU169" s="45">
        <f>ROUND('Base(2023)'!EO169+'Base(2023)'!EO169*FatoresSGPB!$A$31,2)</f>
        <v>22.02</v>
      </c>
      <c r="EV169" s="45">
        <f>ROUND('Base(2023)'!EP169+'Base(2023)'!EP169*FatoresSGPB!$A$31,2)</f>
        <v>22.68</v>
      </c>
      <c r="EW169" s="45">
        <f>ROUND('Base(2023)'!EQ169+'Base(2023)'!EQ169*FatoresSGPB!$A$31,2)</f>
        <v>22.84</v>
      </c>
      <c r="EX169" s="45">
        <f>ROUND('Base(2023)'!ER169+'Base(2023)'!ER169*FatoresSGPB!$A$31,2)</f>
        <v>23.35</v>
      </c>
      <c r="EY169" s="45">
        <f>ROUND('Base(2023)'!ES169+'Base(2023)'!ES169*FatoresSGPB!$A$31,2)</f>
        <v>32.07</v>
      </c>
      <c r="EZ169" s="45">
        <f>ROUND('Base(2023)'!ET169+'Base(2023)'!ET169*FatoresSGPB!$A$31,2)</f>
        <v>36.840000000000003</v>
      </c>
      <c r="FA169" s="45">
        <f>ROUND('Base(2023)'!EU169+'Base(2023)'!EU169*FatoresSGPB!$A$31,2)</f>
        <v>41.22</v>
      </c>
      <c r="FB169" s="45">
        <f>ROUND('Base(2023)'!EV169+'Base(2023)'!EV169*FatoresSGPB!$A$31,2)</f>
        <v>51.87</v>
      </c>
      <c r="FC169" s="45">
        <f>ROUND('Base(2023)'!EW169+'Base(2023)'!EW169*FatoresSGPB!$A$31,2)</f>
        <v>53.84</v>
      </c>
      <c r="FD169" s="45">
        <f>ROUND('Base(2023)'!EX169+'Base(2023)'!EX169*FatoresSGPB!$A$31,2)</f>
        <v>60.43</v>
      </c>
      <c r="FE169" s="45">
        <f>ROUND('Base(2023)'!EY169+'Base(2023)'!EY169*FatoresSGPB!$A$31,2)</f>
        <v>77.67</v>
      </c>
      <c r="FF169" s="45">
        <f>ROUND('Base(2023)'!EZ169+'Base(2023)'!EZ169*FatoresSGPB!$A$31,2)</f>
        <v>96.82</v>
      </c>
    </row>
    <row r="170" spans="109:162" x14ac:dyDescent="0.25">
      <c r="DE170" s="43" t="str">
        <f t="shared" si="84"/>
        <v>INFINITE 59.001 a 10.000</v>
      </c>
      <c r="DF170" s="44" t="s">
        <v>100</v>
      </c>
      <c r="DG170" s="46" t="s">
        <v>95</v>
      </c>
      <c r="DI170" s="45">
        <f>ROUND('Base(2023)'!DC170+'Base(2023)'!DC170*FatoresSGPB!$A$31,2)</f>
        <v>64.010000000000005</v>
      </c>
      <c r="DJ170" s="45">
        <f>ROUND('Base(2023)'!DD170+'Base(2023)'!DD170*FatoresSGPB!$A$31,2)</f>
        <v>65.33</v>
      </c>
      <c r="DK170" s="45">
        <f>ROUND('Base(2023)'!DE170+'Base(2023)'!DE170*FatoresSGPB!$A$31,2)</f>
        <v>66.7</v>
      </c>
      <c r="DM170" s="43" t="str">
        <f t="shared" si="85"/>
        <v>INFINITE 2Coleta no mesmo dia4210-2Mais de 100</v>
      </c>
      <c r="DN170" s="43" t="s">
        <v>90</v>
      </c>
      <c r="DO170" s="70" t="s">
        <v>71</v>
      </c>
      <c r="DP170" s="69" t="s">
        <v>72</v>
      </c>
      <c r="DQ170" s="59" t="s">
        <v>108</v>
      </c>
      <c r="DR170" s="22" t="s">
        <v>109</v>
      </c>
      <c r="DX170" s="43" t="str">
        <f t="shared" si="86"/>
        <v>Peso (g)</v>
      </c>
      <c r="DY170" s="44"/>
      <c r="DZ170" s="44" t="s">
        <v>32</v>
      </c>
      <c r="EA170" s="45" t="e">
        <f>ROUND('Base(2023)'!DU170+'Base(2023)'!DU170*FatoresSGPB!$A$31,2)</f>
        <v>#VALUE!</v>
      </c>
      <c r="EB170" s="45" t="e">
        <f>ROUND('Base(2023)'!DV170+'Base(2023)'!DV170*FatoresSGPB!$A$31,2)</f>
        <v>#VALUE!</v>
      </c>
      <c r="EC170" s="45" t="e">
        <f>ROUND('Base(2023)'!DW170+'Base(2023)'!DW170*FatoresSGPB!$A$31,2)</f>
        <v>#VALUE!</v>
      </c>
      <c r="ED170" s="45" t="e">
        <f>ROUND('Base(2023)'!DX170+'Base(2023)'!DX170*FatoresSGPB!$A$31,2)</f>
        <v>#VALUE!</v>
      </c>
      <c r="EE170" s="45" t="e">
        <f>ROUND('Base(2023)'!DY170+'Base(2023)'!DY170*FatoresSGPB!$A$31,2)</f>
        <v>#VALUE!</v>
      </c>
      <c r="EF170" s="45" t="e">
        <f>ROUND('Base(2023)'!DZ170+'Base(2023)'!DZ170*FatoresSGPB!$A$31,2)</f>
        <v>#VALUE!</v>
      </c>
      <c r="EG170" s="45" t="e">
        <f>ROUND('Base(2023)'!EA170+'Base(2023)'!EA170*FatoresSGPB!$A$31,2)</f>
        <v>#VALUE!</v>
      </c>
      <c r="EH170" s="45" t="e">
        <f>ROUND('Base(2023)'!EB170+'Base(2023)'!EB170*FatoresSGPB!$A$31,2)</f>
        <v>#VALUE!</v>
      </c>
      <c r="EI170" s="45" t="e">
        <f>ROUND('Base(2023)'!EC170+'Base(2023)'!EC170*FatoresSGPB!$A$31,2)</f>
        <v>#VALUE!</v>
      </c>
      <c r="EJ170" s="45" t="e">
        <f>ROUND('Base(2023)'!ED170+'Base(2023)'!ED170*FatoresSGPB!$A$31,2)</f>
        <v>#VALUE!</v>
      </c>
      <c r="EK170" s="45" t="e">
        <f>ROUND('Base(2023)'!EE170+'Base(2023)'!EE170*FatoresSGPB!$A$31,2)</f>
        <v>#VALUE!</v>
      </c>
      <c r="EL170" s="45" t="e">
        <f>ROUND('Base(2023)'!EF170+'Base(2023)'!EF170*FatoresSGPB!$A$31,2)</f>
        <v>#VALUE!</v>
      </c>
      <c r="EM170" s="45" t="e">
        <f>ROUND('Base(2023)'!EG170+'Base(2023)'!EG170*FatoresSGPB!$A$31,2)</f>
        <v>#VALUE!</v>
      </c>
      <c r="EN170" s="45" t="e">
        <f>ROUND('Base(2023)'!EH170+'Base(2023)'!EH170*FatoresSGPB!$A$31,2)</f>
        <v>#VALUE!</v>
      </c>
      <c r="EO170" s="45" t="e">
        <f>ROUND('Base(2023)'!EI170+'Base(2023)'!EI170*FatoresSGPB!$A$31,2)</f>
        <v>#VALUE!</v>
      </c>
      <c r="EP170" s="45" t="e">
        <f>ROUND('Base(2023)'!EJ170+'Base(2023)'!EJ170*FatoresSGPB!$A$31,2)</f>
        <v>#VALUE!</v>
      </c>
      <c r="ER170" s="43" t="str">
        <f t="shared" si="87"/>
        <v>INFINITE 5Kg Adicional</v>
      </c>
      <c r="ES170" s="44" t="s">
        <v>100</v>
      </c>
      <c r="ET170" s="44" t="s">
        <v>63</v>
      </c>
      <c r="EU170" s="45">
        <f>ROUND('Base(2023)'!EO170+'Base(2023)'!EO170*FatoresSGPB!$A$31,2)</f>
        <v>2.72</v>
      </c>
      <c r="EV170" s="45">
        <f>ROUND('Base(2023)'!EP170+'Base(2023)'!EP170*FatoresSGPB!$A$31,2)</f>
        <v>2.85</v>
      </c>
      <c r="EW170" s="45">
        <f>ROUND('Base(2023)'!EQ170+'Base(2023)'!EQ170*FatoresSGPB!$A$31,2)</f>
        <v>2.88</v>
      </c>
      <c r="EX170" s="45">
        <f>ROUND('Base(2023)'!ER170+'Base(2023)'!ER170*FatoresSGPB!$A$31,2)</f>
        <v>2.91</v>
      </c>
      <c r="EY170" s="45">
        <f>ROUND('Base(2023)'!ES170+'Base(2023)'!ES170*FatoresSGPB!$A$31,2)</f>
        <v>3.99</v>
      </c>
      <c r="EZ170" s="45">
        <f>ROUND('Base(2023)'!ET170+'Base(2023)'!ET170*FatoresSGPB!$A$31,2)</f>
        <v>4.58</v>
      </c>
      <c r="FA170" s="45">
        <f>ROUND('Base(2023)'!EU170+'Base(2023)'!EU170*FatoresSGPB!$A$31,2)</f>
        <v>5.24</v>
      </c>
      <c r="FB170" s="45">
        <f>ROUND('Base(2023)'!EV170+'Base(2023)'!EV170*FatoresSGPB!$A$31,2)</f>
        <v>6.49</v>
      </c>
      <c r="FC170" s="45">
        <f>ROUND('Base(2023)'!EW170+'Base(2023)'!EW170*FatoresSGPB!$A$31,2)</f>
        <v>6.7</v>
      </c>
      <c r="FD170" s="45">
        <f>ROUND('Base(2023)'!EX170+'Base(2023)'!EX170*FatoresSGPB!$A$31,2)</f>
        <v>7.52</v>
      </c>
      <c r="FE170" s="45">
        <f>ROUND('Base(2023)'!EY170+'Base(2023)'!EY170*FatoresSGPB!$A$31,2)</f>
        <v>9.64</v>
      </c>
      <c r="FF170" s="45">
        <f>ROUND('Base(2023)'!EZ170+'Base(2023)'!EZ170*FatoresSGPB!$A$31,2)</f>
        <v>12</v>
      </c>
    </row>
    <row r="171" spans="109:162" x14ac:dyDescent="0.25">
      <c r="DE171" s="43" t="str">
        <f t="shared" si="84"/>
        <v>Peso (g)</v>
      </c>
      <c r="DG171" s="46" t="s">
        <v>32</v>
      </c>
      <c r="DI171" s="45" t="e">
        <f>ROUND('Base(2023)'!DC171+'Base(2023)'!DC171*FatoresSGPB!$A$31,2)</f>
        <v>#VALUE!</v>
      </c>
      <c r="DJ171" s="45" t="e">
        <f>ROUND('Base(2023)'!DD171+'Base(2023)'!DD171*FatoresSGPB!$A$31,2)</f>
        <v>#VALUE!</v>
      </c>
      <c r="DK171" s="45" t="e">
        <f>ROUND('Base(2023)'!DE171+'Base(2023)'!DE171*FatoresSGPB!$A$31,2)</f>
        <v>#VALUE!</v>
      </c>
      <c r="DM171" s="43" t="str">
        <f t="shared" si="85"/>
        <v>INFINITE 2Coleta no mesmo dia7790-9Unitizador</v>
      </c>
      <c r="DN171" s="43" t="s">
        <v>90</v>
      </c>
      <c r="DO171" s="70" t="s">
        <v>71</v>
      </c>
      <c r="DP171" s="22" t="s">
        <v>111</v>
      </c>
      <c r="DQ171" s="61" t="s">
        <v>112</v>
      </c>
      <c r="DR171" s="25" t="s">
        <v>113</v>
      </c>
      <c r="DX171" s="43" t="str">
        <f t="shared" si="86"/>
        <v>INFINITE 50 a 300</v>
      </c>
      <c r="DY171" s="44" t="s">
        <v>100</v>
      </c>
      <c r="DZ171" s="44" t="s">
        <v>40</v>
      </c>
      <c r="EA171" s="45">
        <f>ROUND('Base(2023)'!DU171+'Base(2023)'!DU171*FatoresSGPB!$A$31,2)</f>
        <v>6.11</v>
      </c>
      <c r="EB171" s="45">
        <f>ROUND('Base(2023)'!DV171+'Base(2023)'!DV171*FatoresSGPB!$A$31,2)</f>
        <v>6.26</v>
      </c>
      <c r="EC171" s="45">
        <f>ROUND('Base(2023)'!DW171+'Base(2023)'!DW171*FatoresSGPB!$A$31,2)</f>
        <v>6.37</v>
      </c>
      <c r="ED171" s="45">
        <f>ROUND('Base(2023)'!DX171+'Base(2023)'!DX171*FatoresSGPB!$A$31,2)</f>
        <v>6.51</v>
      </c>
      <c r="EE171" s="45">
        <f>ROUND('Base(2023)'!DY171+'Base(2023)'!DY171*FatoresSGPB!$A$31,2)</f>
        <v>12.16</v>
      </c>
      <c r="EF171" s="45">
        <f>ROUND('Base(2023)'!DZ171+'Base(2023)'!DZ171*FatoresSGPB!$A$31,2)</f>
        <v>12.42</v>
      </c>
      <c r="EG171" s="45">
        <f>ROUND('Base(2023)'!EA171+'Base(2023)'!EA171*FatoresSGPB!$A$31,2)</f>
        <v>12.69</v>
      </c>
      <c r="EH171" s="45">
        <f>ROUND('Base(2023)'!EB171+'Base(2023)'!EB171*FatoresSGPB!$A$31,2)</f>
        <v>13.5</v>
      </c>
      <c r="EI171" s="45">
        <f>ROUND('Base(2023)'!EC171+'Base(2023)'!EC171*FatoresSGPB!$A$31,2)</f>
        <v>18.55</v>
      </c>
      <c r="EJ171" s="45">
        <f>ROUND('Base(2023)'!ED171+'Base(2023)'!ED171*FatoresSGPB!$A$31,2)</f>
        <v>26.06</v>
      </c>
      <c r="EK171" s="45">
        <f>ROUND('Base(2023)'!EE171+'Base(2023)'!EE171*FatoresSGPB!$A$31,2)</f>
        <v>33.51</v>
      </c>
      <c r="EL171" s="45">
        <f>ROUND('Base(2023)'!EF171+'Base(2023)'!EF171*FatoresSGPB!$A$31,2)</f>
        <v>39.090000000000003</v>
      </c>
      <c r="EM171" s="45">
        <f>ROUND('Base(2023)'!EG171+'Base(2023)'!EG171*FatoresSGPB!$A$31,2)</f>
        <v>29.43</v>
      </c>
      <c r="EN171" s="45">
        <f>ROUND('Base(2023)'!EH171+'Base(2023)'!EH171*FatoresSGPB!$A$31,2)</f>
        <v>37.68</v>
      </c>
      <c r="EO171" s="45">
        <f>ROUND('Base(2023)'!EI171+'Base(2023)'!EI171*FatoresSGPB!$A$31,2)</f>
        <v>45.49</v>
      </c>
      <c r="EP171" s="45">
        <f>ROUND('Base(2023)'!EJ171+'Base(2023)'!EJ171*FatoresSGPB!$A$31,2)</f>
        <v>52.15</v>
      </c>
    </row>
    <row r="172" spans="109:162" x14ac:dyDescent="0.25">
      <c r="DE172" s="43" t="str">
        <f t="shared" si="84"/>
        <v>INFINITE 60 a 300</v>
      </c>
      <c r="DF172" s="44" t="s">
        <v>104</v>
      </c>
      <c r="DG172" s="46" t="s">
        <v>40</v>
      </c>
      <c r="DI172" s="45">
        <f>ROUND('Base(2023)'!DC172+'Base(2023)'!DC172*FatoresSGPB!$A$31,2)</f>
        <v>12.43</v>
      </c>
      <c r="DJ172" s="45">
        <f>ROUND('Base(2023)'!DD172+'Base(2023)'!DD172*FatoresSGPB!$A$31,2)</f>
        <v>12.68</v>
      </c>
      <c r="DK172" s="45">
        <f>ROUND('Base(2023)'!DE172+'Base(2023)'!DE172*FatoresSGPB!$A$31,2)</f>
        <v>12.95</v>
      </c>
      <c r="DM172" s="43" t="str">
        <f t="shared" si="85"/>
        <v>ServiçoCódigoQtde de objetos</v>
      </c>
      <c r="DO172" s="28" t="s">
        <v>34</v>
      </c>
      <c r="DP172" s="28" t="s">
        <v>35</v>
      </c>
      <c r="DQ172" s="29" t="s">
        <v>36</v>
      </c>
      <c r="DR172" s="30" t="s">
        <v>37</v>
      </c>
      <c r="DX172" s="43" t="str">
        <f t="shared" si="86"/>
        <v>INFINITE 5301 a 500</v>
      </c>
      <c r="DY172" s="44" t="s">
        <v>100</v>
      </c>
      <c r="DZ172" s="44" t="s">
        <v>49</v>
      </c>
      <c r="EA172" s="45">
        <f>ROUND('Base(2023)'!DU172+'Base(2023)'!DU172*FatoresSGPB!$A$31,2)</f>
        <v>6.98</v>
      </c>
      <c r="EB172" s="45">
        <f>ROUND('Base(2023)'!DV172+'Base(2023)'!DV172*FatoresSGPB!$A$31,2)</f>
        <v>7.12</v>
      </c>
      <c r="EC172" s="45">
        <f>ROUND('Base(2023)'!DW172+'Base(2023)'!DW172*FatoresSGPB!$A$31,2)</f>
        <v>7.28</v>
      </c>
      <c r="ED172" s="45">
        <f>ROUND('Base(2023)'!DX172+'Base(2023)'!DX172*FatoresSGPB!$A$31,2)</f>
        <v>7.42</v>
      </c>
      <c r="EE172" s="45">
        <f>ROUND('Base(2023)'!DY172+'Base(2023)'!DY172*FatoresSGPB!$A$31,2)</f>
        <v>12.7</v>
      </c>
      <c r="EF172" s="45">
        <f>ROUND('Base(2023)'!DZ172+'Base(2023)'!DZ172*FatoresSGPB!$A$31,2)</f>
        <v>12.98</v>
      </c>
      <c r="EG172" s="45">
        <f>ROUND('Base(2023)'!EA172+'Base(2023)'!EA172*FatoresSGPB!$A$31,2)</f>
        <v>13.26</v>
      </c>
      <c r="EH172" s="45">
        <f>ROUND('Base(2023)'!EB172+'Base(2023)'!EB172*FatoresSGPB!$A$31,2)</f>
        <v>14.11</v>
      </c>
      <c r="EI172" s="45">
        <f>ROUND('Base(2023)'!EC172+'Base(2023)'!EC172*FatoresSGPB!$A$31,2)</f>
        <v>19.399999999999999</v>
      </c>
      <c r="EJ172" s="45">
        <f>ROUND('Base(2023)'!ED172+'Base(2023)'!ED172*FatoresSGPB!$A$31,2)</f>
        <v>27.18</v>
      </c>
      <c r="EK172" s="45">
        <f>ROUND('Base(2023)'!EE172+'Base(2023)'!EE172*FatoresSGPB!$A$31,2)</f>
        <v>34.93</v>
      </c>
      <c r="EL172" s="45">
        <f>ROUND('Base(2023)'!EF172+'Base(2023)'!EF172*FatoresSGPB!$A$31,2)</f>
        <v>40.75</v>
      </c>
      <c r="EM172" s="45">
        <f>ROUND('Base(2023)'!EG172+'Base(2023)'!EG172*FatoresSGPB!$A$31,2)</f>
        <v>30.3</v>
      </c>
      <c r="EN172" s="45">
        <f>ROUND('Base(2023)'!EH172+'Base(2023)'!EH172*FatoresSGPB!$A$31,2)</f>
        <v>38.79</v>
      </c>
      <c r="EO172" s="45">
        <f>ROUND('Base(2023)'!EI172+'Base(2023)'!EI172*FatoresSGPB!$A$31,2)</f>
        <v>46.91</v>
      </c>
      <c r="EP172" s="45">
        <f>ROUND('Base(2023)'!EJ172+'Base(2023)'!EJ172*FatoresSGPB!$A$31,2)</f>
        <v>53.82</v>
      </c>
    </row>
    <row r="173" spans="109:162" x14ac:dyDescent="0.25">
      <c r="DE173" s="43" t="str">
        <f t="shared" si="84"/>
        <v>INFINITE 6301 a 500</v>
      </c>
      <c r="DF173" s="44" t="s">
        <v>104</v>
      </c>
      <c r="DG173" s="46" t="s">
        <v>49</v>
      </c>
      <c r="DI173" s="45">
        <f>ROUND('Base(2023)'!DC173+'Base(2023)'!DC173*FatoresSGPB!$A$31,2)</f>
        <v>12.92</v>
      </c>
      <c r="DJ173" s="45">
        <f>ROUND('Base(2023)'!DD173+'Base(2023)'!DD173*FatoresSGPB!$A$31,2)</f>
        <v>13.19</v>
      </c>
      <c r="DK173" s="45">
        <f>ROUND('Base(2023)'!DE173+'Base(2023)'!DE173*FatoresSGPB!$A$31,2)</f>
        <v>13.46</v>
      </c>
      <c r="DM173" s="43" t="str">
        <f t="shared" si="85"/>
        <v>INFINITE 3Coleta Agendada7789-50 a 10</v>
      </c>
      <c r="DN173" s="43" t="s">
        <v>94</v>
      </c>
      <c r="DO173" s="70" t="s">
        <v>43</v>
      </c>
      <c r="DP173" s="68" t="s">
        <v>44</v>
      </c>
      <c r="DQ173" s="59" t="s">
        <v>45</v>
      </c>
      <c r="DR173" s="22">
        <v>12.69</v>
      </c>
      <c r="DX173" s="43" t="str">
        <f t="shared" si="86"/>
        <v>INFINITE 5501 a 1.000</v>
      </c>
      <c r="DY173" s="44" t="s">
        <v>100</v>
      </c>
      <c r="DZ173" s="44" t="s">
        <v>50</v>
      </c>
      <c r="EA173" s="45">
        <f>ROUND('Base(2023)'!DU173+'Base(2023)'!DU173*FatoresSGPB!$A$31,2)</f>
        <v>7.51</v>
      </c>
      <c r="EB173" s="45">
        <f>ROUND('Base(2023)'!DV173+'Base(2023)'!DV173*FatoresSGPB!$A$31,2)</f>
        <v>7.67</v>
      </c>
      <c r="EC173" s="45">
        <f>ROUND('Base(2023)'!DW173+'Base(2023)'!DW173*FatoresSGPB!$A$31,2)</f>
        <v>7.83</v>
      </c>
      <c r="ED173" s="45">
        <f>ROUND('Base(2023)'!DX173+'Base(2023)'!DX173*FatoresSGPB!$A$31,2)</f>
        <v>7.99</v>
      </c>
      <c r="EE173" s="45">
        <f>ROUND('Base(2023)'!DY173+'Base(2023)'!DY173*FatoresSGPB!$A$31,2)</f>
        <v>14.18</v>
      </c>
      <c r="EF173" s="45">
        <f>ROUND('Base(2023)'!DZ173+'Base(2023)'!DZ173*FatoresSGPB!$A$31,2)</f>
        <v>14.33</v>
      </c>
      <c r="EG173" s="45">
        <f>ROUND('Base(2023)'!EA173+'Base(2023)'!EA173*FatoresSGPB!$A$31,2)</f>
        <v>14.48</v>
      </c>
      <c r="EH173" s="45">
        <f>ROUND('Base(2023)'!EB173+'Base(2023)'!EB173*FatoresSGPB!$A$31,2)</f>
        <v>14.62</v>
      </c>
      <c r="EI173" s="45">
        <f>ROUND('Base(2023)'!EC173+'Base(2023)'!EC173*FatoresSGPB!$A$31,2)</f>
        <v>20.2</v>
      </c>
      <c r="EJ173" s="45">
        <f>ROUND('Base(2023)'!ED173+'Base(2023)'!ED173*FatoresSGPB!$A$31,2)</f>
        <v>28.27</v>
      </c>
      <c r="EK173" s="45">
        <f>ROUND('Base(2023)'!EE173+'Base(2023)'!EE173*FatoresSGPB!$A$31,2)</f>
        <v>36.35</v>
      </c>
      <c r="EL173" s="45">
        <f>ROUND('Base(2023)'!EF173+'Base(2023)'!EF173*FatoresSGPB!$A$31,2)</f>
        <v>42.4</v>
      </c>
      <c r="EM173" s="45">
        <f>ROUND('Base(2023)'!EG173+'Base(2023)'!EG173*FatoresSGPB!$A$31,2)</f>
        <v>31.1</v>
      </c>
      <c r="EN173" s="45">
        <f>ROUND('Base(2023)'!EH173+'Base(2023)'!EH173*FatoresSGPB!$A$31,2)</f>
        <v>39.89</v>
      </c>
      <c r="EO173" s="45">
        <f>ROUND('Base(2023)'!EI173+'Base(2023)'!EI173*FatoresSGPB!$A$31,2)</f>
        <v>48.32</v>
      </c>
      <c r="EP173" s="45">
        <f>ROUND('Base(2023)'!EJ173+'Base(2023)'!EJ173*FatoresSGPB!$A$31,2)</f>
        <v>55.46</v>
      </c>
    </row>
    <row r="174" spans="109:162" x14ac:dyDescent="0.25">
      <c r="DE174" s="43" t="str">
        <f t="shared" si="84"/>
        <v>INFINITE 6501 a 1.000</v>
      </c>
      <c r="DF174" s="44" t="s">
        <v>104</v>
      </c>
      <c r="DG174" s="46" t="s">
        <v>50</v>
      </c>
      <c r="DI174" s="45">
        <f>ROUND('Base(2023)'!DC174+'Base(2023)'!DC174*FatoresSGPB!$A$31,2)</f>
        <v>13.82</v>
      </c>
      <c r="DJ174" s="45">
        <f>ROUND('Base(2023)'!DD174+'Base(2023)'!DD174*FatoresSGPB!$A$31,2)</f>
        <v>14.1</v>
      </c>
      <c r="DK174" s="45">
        <f>ROUND('Base(2023)'!DE174+'Base(2023)'!DE174*FatoresSGPB!$A$31,2)</f>
        <v>14.41</v>
      </c>
      <c r="DM174" s="43" t="str">
        <f t="shared" si="85"/>
        <v>INFINITE 3Coleta Agendada7789-5Mais de 10</v>
      </c>
      <c r="DN174" s="43" t="s">
        <v>94</v>
      </c>
      <c r="DO174" s="70" t="s">
        <v>43</v>
      </c>
      <c r="DP174" s="68" t="s">
        <v>44</v>
      </c>
      <c r="DQ174" s="61" t="s">
        <v>52</v>
      </c>
      <c r="DR174" s="22">
        <v>0</v>
      </c>
      <c r="DX174" s="43" t="str">
        <f t="shared" si="86"/>
        <v>INFINITE 51.001 a 2.000</v>
      </c>
      <c r="DY174" s="44" t="s">
        <v>100</v>
      </c>
      <c r="DZ174" s="44" t="s">
        <v>55</v>
      </c>
      <c r="EA174" s="45">
        <f>ROUND('Base(2023)'!DU174+'Base(2023)'!DU174*FatoresSGPB!$A$31,2)</f>
        <v>9.92</v>
      </c>
      <c r="EB174" s="45">
        <f>ROUND('Base(2023)'!DV174+'Base(2023)'!DV174*FatoresSGPB!$A$31,2)</f>
        <v>10.130000000000001</v>
      </c>
      <c r="EC174" s="45">
        <f>ROUND('Base(2023)'!DW174+'Base(2023)'!DW174*FatoresSGPB!$A$31,2)</f>
        <v>10.34</v>
      </c>
      <c r="ED174" s="45">
        <f>ROUND('Base(2023)'!DX174+'Base(2023)'!DX174*FatoresSGPB!$A$31,2)</f>
        <v>10.56</v>
      </c>
      <c r="EE174" s="45">
        <f>ROUND('Base(2023)'!DY174+'Base(2023)'!DY174*FatoresSGPB!$A$31,2)</f>
        <v>16</v>
      </c>
      <c r="EF174" s="45">
        <f>ROUND('Base(2023)'!DZ174+'Base(2023)'!DZ174*FatoresSGPB!$A$31,2)</f>
        <v>16.149999999999999</v>
      </c>
      <c r="EG174" s="45">
        <f>ROUND('Base(2023)'!EA174+'Base(2023)'!EA174*FatoresSGPB!$A$31,2)</f>
        <v>16.309999999999999</v>
      </c>
      <c r="EH174" s="45">
        <f>ROUND('Base(2023)'!EB174+'Base(2023)'!EB174*FatoresSGPB!$A$31,2)</f>
        <v>16.489999999999998</v>
      </c>
      <c r="EI174" s="45">
        <f>ROUND('Base(2023)'!EC174+'Base(2023)'!EC174*FatoresSGPB!$A$31,2)</f>
        <v>24.59</v>
      </c>
      <c r="EJ174" s="45">
        <f>ROUND('Base(2023)'!ED174+'Base(2023)'!ED174*FatoresSGPB!$A$31,2)</f>
        <v>34.130000000000003</v>
      </c>
      <c r="EK174" s="45">
        <f>ROUND('Base(2023)'!EE174+'Base(2023)'!EE174*FatoresSGPB!$A$31,2)</f>
        <v>43.88</v>
      </c>
      <c r="EL174" s="45">
        <f>ROUND('Base(2023)'!EF174+'Base(2023)'!EF174*FatoresSGPB!$A$31,2)</f>
        <v>51.24</v>
      </c>
      <c r="EM174" s="45">
        <f>ROUND('Base(2023)'!EG174+'Base(2023)'!EG174*FatoresSGPB!$A$31,2)</f>
        <v>39.17</v>
      </c>
      <c r="EN174" s="45">
        <f>ROUND('Base(2023)'!EH174+'Base(2023)'!EH174*FatoresSGPB!$A$31,2)</f>
        <v>49.44</v>
      </c>
      <c r="EO174" s="45">
        <f>ROUND('Base(2023)'!EI174+'Base(2023)'!EI174*FatoresSGPB!$A$31,2)</f>
        <v>59.52</v>
      </c>
      <c r="EP174" s="45">
        <f>ROUND('Base(2023)'!EJ174+'Base(2023)'!EJ174*FatoresSGPB!$A$31,2)</f>
        <v>67.989999999999995</v>
      </c>
    </row>
    <row r="175" spans="109:162" x14ac:dyDescent="0.25">
      <c r="DE175" s="43" t="str">
        <f t="shared" si="84"/>
        <v>INFINITE 61.001 a 2.000</v>
      </c>
      <c r="DF175" s="44" t="s">
        <v>104</v>
      </c>
      <c r="DG175" s="46" t="s">
        <v>55</v>
      </c>
      <c r="DI175" s="45">
        <f>ROUND('Base(2023)'!DC175+'Base(2023)'!DC175*FatoresSGPB!$A$31,2)</f>
        <v>16.100000000000001</v>
      </c>
      <c r="DJ175" s="45">
        <f>ROUND('Base(2023)'!DD175+'Base(2023)'!DD175*FatoresSGPB!$A$31,2)</f>
        <v>16.43</v>
      </c>
      <c r="DK175" s="45">
        <f>ROUND('Base(2023)'!DE175+'Base(2023)'!DE175*FatoresSGPB!$A$31,2)</f>
        <v>16.78</v>
      </c>
      <c r="DM175" s="43" t="str">
        <f t="shared" si="85"/>
        <v>INFINITE 3Coleta Agendada7788-70 a 10</v>
      </c>
      <c r="DN175" s="43" t="s">
        <v>94</v>
      </c>
      <c r="DO175" s="70" t="s">
        <v>43</v>
      </c>
      <c r="DP175" s="25" t="s">
        <v>57</v>
      </c>
      <c r="DQ175" s="59" t="s">
        <v>45</v>
      </c>
      <c r="DR175" s="22">
        <v>12.69</v>
      </c>
      <c r="DX175" s="43" t="str">
        <f t="shared" si="86"/>
        <v>INFINITE 52.001 a 3.000</v>
      </c>
      <c r="DY175" s="44" t="s">
        <v>100</v>
      </c>
      <c r="DZ175" s="44" t="s">
        <v>62</v>
      </c>
      <c r="EA175" s="45">
        <f>ROUND('Base(2023)'!DU175+'Base(2023)'!DU175*FatoresSGPB!$A$31,2)</f>
        <v>11.22</v>
      </c>
      <c r="EB175" s="45">
        <f>ROUND('Base(2023)'!DV175+'Base(2023)'!DV175*FatoresSGPB!$A$31,2)</f>
        <v>11.46</v>
      </c>
      <c r="EC175" s="45">
        <f>ROUND('Base(2023)'!DW175+'Base(2023)'!DW175*FatoresSGPB!$A$31,2)</f>
        <v>11.7</v>
      </c>
      <c r="ED175" s="45">
        <f>ROUND('Base(2023)'!DX175+'Base(2023)'!DX175*FatoresSGPB!$A$31,2)</f>
        <v>11.93</v>
      </c>
      <c r="EE175" s="45">
        <f>ROUND('Base(2023)'!DY175+'Base(2023)'!DY175*FatoresSGPB!$A$31,2)</f>
        <v>17.600000000000001</v>
      </c>
      <c r="EF175" s="45">
        <f>ROUND('Base(2023)'!DZ175+'Base(2023)'!DZ175*FatoresSGPB!$A$31,2)</f>
        <v>17.760000000000002</v>
      </c>
      <c r="EG175" s="45">
        <f>ROUND('Base(2023)'!EA175+'Base(2023)'!EA175*FatoresSGPB!$A$31,2)</f>
        <v>17.96</v>
      </c>
      <c r="EH175" s="45">
        <f>ROUND('Base(2023)'!EB175+'Base(2023)'!EB175*FatoresSGPB!$A$31,2)</f>
        <v>18.14</v>
      </c>
      <c r="EI175" s="45">
        <f>ROUND('Base(2023)'!EC175+'Base(2023)'!EC175*FatoresSGPB!$A$31,2)</f>
        <v>28.78</v>
      </c>
      <c r="EJ175" s="45">
        <f>ROUND('Base(2023)'!ED175+'Base(2023)'!ED175*FatoresSGPB!$A$31,2)</f>
        <v>38.44</v>
      </c>
      <c r="EK175" s="45">
        <f>ROUND('Base(2023)'!EE175+'Base(2023)'!EE175*FatoresSGPB!$A$31,2)</f>
        <v>54.09</v>
      </c>
      <c r="EL175" s="45">
        <f>ROUND('Base(2023)'!EF175+'Base(2023)'!EF175*FatoresSGPB!$A$31,2)</f>
        <v>65.569999999999993</v>
      </c>
      <c r="EM175" s="45">
        <f>ROUND('Base(2023)'!EG175+'Base(2023)'!EG175*FatoresSGPB!$A$31,2)</f>
        <v>47.05</v>
      </c>
      <c r="EN175" s="45">
        <f>ROUND('Base(2023)'!EH175+'Base(2023)'!EH175*FatoresSGPB!$A$31,2)</f>
        <v>57.38</v>
      </c>
      <c r="EO175" s="45">
        <f>ROUND('Base(2023)'!EI175+'Base(2023)'!EI175*FatoresSGPB!$A$31,2)</f>
        <v>73.37</v>
      </c>
      <c r="EP175" s="45">
        <f>ROUND('Base(2023)'!EJ175+'Base(2023)'!EJ175*FatoresSGPB!$A$31,2)</f>
        <v>85.96</v>
      </c>
    </row>
    <row r="176" spans="109:162" x14ac:dyDescent="0.25">
      <c r="DE176" s="43" t="str">
        <f t="shared" si="84"/>
        <v>INFINITE 62.001 a 3.000</v>
      </c>
      <c r="DF176" s="44" t="s">
        <v>104</v>
      </c>
      <c r="DG176" s="46" t="s">
        <v>62</v>
      </c>
      <c r="DI176" s="45">
        <f>ROUND('Base(2023)'!DC176+'Base(2023)'!DC176*FatoresSGPB!$A$31,2)</f>
        <v>17.89</v>
      </c>
      <c r="DJ176" s="45">
        <f>ROUND('Base(2023)'!DD176+'Base(2023)'!DD176*FatoresSGPB!$A$31,2)</f>
        <v>18.260000000000002</v>
      </c>
      <c r="DK176" s="45">
        <f>ROUND('Base(2023)'!DE176+'Base(2023)'!DE176*FatoresSGPB!$A$31,2)</f>
        <v>18.64</v>
      </c>
      <c r="DM176" s="43" t="str">
        <f t="shared" si="85"/>
        <v>INFINITE 3Coleta Programada4209-90 a 10</v>
      </c>
      <c r="DN176" s="43" t="s">
        <v>94</v>
      </c>
      <c r="DO176" s="71" t="s">
        <v>64</v>
      </c>
      <c r="DP176" s="68" t="s">
        <v>65</v>
      </c>
      <c r="DQ176" s="61" t="s">
        <v>45</v>
      </c>
      <c r="DR176" s="25">
        <v>10.58</v>
      </c>
      <c r="DX176" s="43" t="str">
        <f t="shared" si="86"/>
        <v>INFINITE 53.001 a 4.000</v>
      </c>
      <c r="DY176" s="44" t="s">
        <v>100</v>
      </c>
      <c r="DZ176" s="44" t="s">
        <v>68</v>
      </c>
      <c r="EA176" s="45">
        <f>ROUND('Base(2023)'!DU176+'Base(2023)'!DU176*FatoresSGPB!$A$31,2)</f>
        <v>12.47</v>
      </c>
      <c r="EB176" s="45">
        <f>ROUND('Base(2023)'!DV176+'Base(2023)'!DV176*FatoresSGPB!$A$31,2)</f>
        <v>12.74</v>
      </c>
      <c r="EC176" s="45">
        <f>ROUND('Base(2023)'!DW176+'Base(2023)'!DW176*FatoresSGPB!$A$31,2)</f>
        <v>13</v>
      </c>
      <c r="ED176" s="45">
        <f>ROUND('Base(2023)'!DX176+'Base(2023)'!DX176*FatoresSGPB!$A$31,2)</f>
        <v>13.28</v>
      </c>
      <c r="EE176" s="45">
        <f>ROUND('Base(2023)'!DY176+'Base(2023)'!DY176*FatoresSGPB!$A$31,2)</f>
        <v>19.61</v>
      </c>
      <c r="EF176" s="45">
        <f>ROUND('Base(2023)'!DZ176+'Base(2023)'!DZ176*FatoresSGPB!$A$31,2)</f>
        <v>19.829999999999998</v>
      </c>
      <c r="EG176" s="45">
        <f>ROUND('Base(2023)'!EA176+'Base(2023)'!EA176*FatoresSGPB!$A$31,2)</f>
        <v>20.02</v>
      </c>
      <c r="EH176" s="45">
        <f>ROUND('Base(2023)'!EB176+'Base(2023)'!EB176*FatoresSGPB!$A$31,2)</f>
        <v>20.21</v>
      </c>
      <c r="EI176" s="45">
        <f>ROUND('Base(2023)'!EC176+'Base(2023)'!EC176*FatoresSGPB!$A$31,2)</f>
        <v>33.200000000000003</v>
      </c>
      <c r="EJ176" s="45">
        <f>ROUND('Base(2023)'!ED176+'Base(2023)'!ED176*FatoresSGPB!$A$31,2)</f>
        <v>44.11</v>
      </c>
      <c r="EK176" s="45">
        <f>ROUND('Base(2023)'!EE176+'Base(2023)'!EE176*FatoresSGPB!$A$31,2)</f>
        <v>62.08</v>
      </c>
      <c r="EL176" s="45">
        <f>ROUND('Base(2023)'!EF176+'Base(2023)'!EF176*FatoresSGPB!$A$31,2)</f>
        <v>75.31</v>
      </c>
      <c r="EM176" s="45">
        <f>ROUND('Base(2023)'!EG176+'Base(2023)'!EG176*FatoresSGPB!$A$31,2)</f>
        <v>51.48</v>
      </c>
      <c r="EN176" s="45">
        <f>ROUND('Base(2023)'!EH176+'Base(2023)'!EH176*FatoresSGPB!$A$31,2)</f>
        <v>63.11</v>
      </c>
      <c r="EO176" s="45">
        <f>ROUND('Base(2023)'!EI176+'Base(2023)'!EI176*FatoresSGPB!$A$31,2)</f>
        <v>81.37</v>
      </c>
      <c r="EP176" s="45">
        <f>ROUND('Base(2023)'!EJ176+'Base(2023)'!EJ176*FatoresSGPB!$A$31,2)</f>
        <v>95.71</v>
      </c>
    </row>
    <row r="177" spans="109:146" x14ac:dyDescent="0.25">
      <c r="DE177" s="43" t="str">
        <f t="shared" si="84"/>
        <v>INFINITE 63.001 a 4.000</v>
      </c>
      <c r="DF177" s="44" t="s">
        <v>104</v>
      </c>
      <c r="DG177" s="46" t="s">
        <v>68</v>
      </c>
      <c r="DI177" s="45">
        <f>ROUND('Base(2023)'!DC177+'Base(2023)'!DC177*FatoresSGPB!$A$31,2)</f>
        <v>19.68</v>
      </c>
      <c r="DJ177" s="45">
        <f>ROUND('Base(2023)'!DD177+'Base(2023)'!DD177*FatoresSGPB!$A$31,2)</f>
        <v>20.09</v>
      </c>
      <c r="DK177" s="45">
        <f>ROUND('Base(2023)'!DE177+'Base(2023)'!DE177*FatoresSGPB!$A$31,2)</f>
        <v>20.51</v>
      </c>
      <c r="DM177" s="43" t="str">
        <f t="shared" si="85"/>
        <v>INFINITE 3Coleta Programada4209-9Mais de 10</v>
      </c>
      <c r="DN177" s="43" t="s">
        <v>94</v>
      </c>
      <c r="DO177" s="71" t="s">
        <v>64</v>
      </c>
      <c r="DP177" s="68" t="s">
        <v>65</v>
      </c>
      <c r="DQ177" s="59" t="s">
        <v>52</v>
      </c>
      <c r="DR177" s="22">
        <v>0</v>
      </c>
      <c r="DX177" s="43" t="str">
        <f t="shared" si="86"/>
        <v>INFINITE 54.001 a 5.000</v>
      </c>
      <c r="DY177" s="44" t="s">
        <v>100</v>
      </c>
      <c r="DZ177" s="44" t="s">
        <v>70</v>
      </c>
      <c r="EA177" s="45">
        <f>ROUND('Base(2023)'!DU177+'Base(2023)'!DU177*FatoresSGPB!$A$31,2)</f>
        <v>13.34</v>
      </c>
      <c r="EB177" s="45">
        <f>ROUND('Base(2023)'!DV177+'Base(2023)'!DV177*FatoresSGPB!$A$31,2)</f>
        <v>13.62</v>
      </c>
      <c r="EC177" s="45">
        <f>ROUND('Base(2023)'!DW177+'Base(2023)'!DW177*FatoresSGPB!$A$31,2)</f>
        <v>13.91</v>
      </c>
      <c r="ED177" s="45">
        <f>ROUND('Base(2023)'!DX177+'Base(2023)'!DX177*FatoresSGPB!$A$31,2)</f>
        <v>14.2</v>
      </c>
      <c r="EE177" s="45">
        <f>ROUND('Base(2023)'!DY177+'Base(2023)'!DY177*FatoresSGPB!$A$31,2)</f>
        <v>21.04</v>
      </c>
      <c r="EF177" s="45">
        <f>ROUND('Base(2023)'!DZ177+'Base(2023)'!DZ177*FatoresSGPB!$A$31,2)</f>
        <v>21.26</v>
      </c>
      <c r="EG177" s="45">
        <f>ROUND('Base(2023)'!EA177+'Base(2023)'!EA177*FatoresSGPB!$A$31,2)</f>
        <v>21.48</v>
      </c>
      <c r="EH177" s="45">
        <f>ROUND('Base(2023)'!EB177+'Base(2023)'!EB177*FatoresSGPB!$A$31,2)</f>
        <v>21.7</v>
      </c>
      <c r="EI177" s="45">
        <f>ROUND('Base(2023)'!EC177+'Base(2023)'!EC177*FatoresSGPB!$A$31,2)</f>
        <v>36.57</v>
      </c>
      <c r="EJ177" s="45">
        <f>ROUND('Base(2023)'!ED177+'Base(2023)'!ED177*FatoresSGPB!$A$31,2)</f>
        <v>48.67</v>
      </c>
      <c r="EK177" s="45">
        <f>ROUND('Base(2023)'!EE177+'Base(2023)'!EE177*FatoresSGPB!$A$31,2)</f>
        <v>68.48</v>
      </c>
      <c r="EL177" s="45">
        <f>ROUND('Base(2023)'!EF177+'Base(2023)'!EF177*FatoresSGPB!$A$31,2)</f>
        <v>83.05</v>
      </c>
      <c r="EM177" s="45">
        <f>ROUND('Base(2023)'!EG177+'Base(2023)'!EG177*FatoresSGPB!$A$31,2)</f>
        <v>62.19</v>
      </c>
      <c r="EN177" s="45">
        <f>ROUND('Base(2023)'!EH177+'Base(2023)'!EH177*FatoresSGPB!$A$31,2)</f>
        <v>74.930000000000007</v>
      </c>
      <c r="EO177" s="45">
        <f>ROUND('Base(2023)'!EI177+'Base(2023)'!EI177*FatoresSGPB!$A$31,2)</f>
        <v>95.06</v>
      </c>
      <c r="EP177" s="45">
        <f>ROUND('Base(2023)'!EJ177+'Base(2023)'!EJ177*FatoresSGPB!$A$31,2)</f>
        <v>110.73</v>
      </c>
    </row>
    <row r="178" spans="109:146" x14ac:dyDescent="0.25">
      <c r="DE178" s="43" t="str">
        <f t="shared" si="84"/>
        <v>INFINITE 64.001 a 5.000</v>
      </c>
      <c r="DF178" s="44" t="s">
        <v>104</v>
      </c>
      <c r="DG178" s="46" t="s">
        <v>70</v>
      </c>
      <c r="DI178" s="45">
        <f>ROUND('Base(2023)'!DC178+'Base(2023)'!DC178*FatoresSGPB!$A$31,2)</f>
        <v>21.67</v>
      </c>
      <c r="DJ178" s="45">
        <f>ROUND('Base(2023)'!DD178+'Base(2023)'!DD178*FatoresSGPB!$A$31,2)</f>
        <v>22.12</v>
      </c>
      <c r="DK178" s="45">
        <f>ROUND('Base(2023)'!DE178+'Base(2023)'!DE178*FatoresSGPB!$A$31,2)</f>
        <v>22.58</v>
      </c>
      <c r="DM178" s="43" t="str">
        <f t="shared" si="85"/>
        <v>INFINITE 3Coleta no mesmo dia4210-211 a 20</v>
      </c>
      <c r="DN178" s="43" t="s">
        <v>94</v>
      </c>
      <c r="DO178" s="70" t="s">
        <v>71</v>
      </c>
      <c r="DP178" s="69" t="s">
        <v>72</v>
      </c>
      <c r="DQ178" s="61" t="s">
        <v>73</v>
      </c>
      <c r="DR178" s="25" t="s">
        <v>74</v>
      </c>
      <c r="DX178" s="43" t="str">
        <f t="shared" si="86"/>
        <v>INFINITE 55.001 a 6.000</v>
      </c>
      <c r="DY178" s="44" t="s">
        <v>100</v>
      </c>
      <c r="DZ178" s="44" t="s">
        <v>76</v>
      </c>
      <c r="EA178" s="45">
        <f>ROUND('Base(2023)'!DU178+'Base(2023)'!DU178*FatoresSGPB!$A$31,2)</f>
        <v>12.62</v>
      </c>
      <c r="EB178" s="45">
        <f>ROUND('Base(2023)'!DV178+'Base(2023)'!DV178*FatoresSGPB!$A$31,2)</f>
        <v>12.9</v>
      </c>
      <c r="EC178" s="45">
        <f>ROUND('Base(2023)'!DW178+'Base(2023)'!DW178*FatoresSGPB!$A$31,2)</f>
        <v>13.16</v>
      </c>
      <c r="ED178" s="45">
        <f>ROUND('Base(2023)'!DX178+'Base(2023)'!DX178*FatoresSGPB!$A$31,2)</f>
        <v>13.43</v>
      </c>
      <c r="EE178" s="45">
        <f>ROUND('Base(2023)'!DY178+'Base(2023)'!DY178*FatoresSGPB!$A$31,2)</f>
        <v>21.59</v>
      </c>
      <c r="EF178" s="45">
        <f>ROUND('Base(2023)'!DZ178+'Base(2023)'!DZ178*FatoresSGPB!$A$31,2)</f>
        <v>21.82</v>
      </c>
      <c r="EG178" s="45">
        <f>ROUND('Base(2023)'!EA178+'Base(2023)'!EA178*FatoresSGPB!$A$31,2)</f>
        <v>22.05</v>
      </c>
      <c r="EH178" s="45">
        <f>ROUND('Base(2023)'!EB178+'Base(2023)'!EB178*FatoresSGPB!$A$31,2)</f>
        <v>22.27</v>
      </c>
      <c r="EI178" s="45">
        <f>ROUND('Base(2023)'!EC178+'Base(2023)'!EC178*FatoresSGPB!$A$31,2)</f>
        <v>39.19</v>
      </c>
      <c r="EJ178" s="45">
        <f>ROUND('Base(2023)'!ED178+'Base(2023)'!ED178*FatoresSGPB!$A$31,2)</f>
        <v>53.17</v>
      </c>
      <c r="EK178" s="45">
        <f>ROUND('Base(2023)'!EE178+'Base(2023)'!EE178*FatoresSGPB!$A$31,2)</f>
        <v>74.84</v>
      </c>
      <c r="EL178" s="45">
        <f>ROUND('Base(2023)'!EF178+'Base(2023)'!EF178*FatoresSGPB!$A$31,2)</f>
        <v>90.53</v>
      </c>
      <c r="EM178" s="45">
        <f>ROUND('Base(2023)'!EG178+'Base(2023)'!EG178*FatoresSGPB!$A$31,2)</f>
        <v>64.540000000000006</v>
      </c>
      <c r="EN178" s="45">
        <f>ROUND('Base(2023)'!EH178+'Base(2023)'!EH178*FatoresSGPB!$A$31,2)</f>
        <v>79.27</v>
      </c>
      <c r="EO178" s="45">
        <f>ROUND('Base(2023)'!EI178+'Base(2023)'!EI178*FatoresSGPB!$A$31,2)</f>
        <v>101.32</v>
      </c>
      <c r="EP178" s="45">
        <f>ROUND('Base(2023)'!EJ178+'Base(2023)'!EJ178*FatoresSGPB!$A$31,2)</f>
        <v>118.12</v>
      </c>
    </row>
    <row r="179" spans="109:146" x14ac:dyDescent="0.25">
      <c r="DE179" s="43" t="str">
        <f t="shared" si="84"/>
        <v>INFINITE 65.001 a 6.000</v>
      </c>
      <c r="DF179" s="44" t="s">
        <v>104</v>
      </c>
      <c r="DG179" s="46" t="s">
        <v>76</v>
      </c>
      <c r="DI179" s="45">
        <f>ROUND('Base(2023)'!DC179+'Base(2023)'!DC179*FatoresSGPB!$A$31,2)</f>
        <v>25.25</v>
      </c>
      <c r="DJ179" s="45">
        <f>ROUND('Base(2023)'!DD179+'Base(2023)'!DD179*FatoresSGPB!$A$31,2)</f>
        <v>25.76</v>
      </c>
      <c r="DK179" s="45">
        <f>ROUND('Base(2023)'!DE179+'Base(2023)'!DE179*FatoresSGPB!$A$31,2)</f>
        <v>26.31</v>
      </c>
      <c r="DM179" s="43" t="str">
        <f t="shared" si="85"/>
        <v>INFINITE 3Coleta no mesmo dia4210-221 a 30</v>
      </c>
      <c r="DN179" s="43" t="s">
        <v>94</v>
      </c>
      <c r="DO179" s="70" t="s">
        <v>71</v>
      </c>
      <c r="DP179" s="69" t="s">
        <v>72</v>
      </c>
      <c r="DQ179" s="59" t="s">
        <v>77</v>
      </c>
      <c r="DR179" s="22" t="s">
        <v>78</v>
      </c>
      <c r="DX179" s="43" t="str">
        <f t="shared" si="86"/>
        <v>INFINITE 56.001 a 7.000</v>
      </c>
      <c r="DY179" s="44" t="s">
        <v>100</v>
      </c>
      <c r="DZ179" s="44" t="s">
        <v>82</v>
      </c>
      <c r="EA179" s="45">
        <f>ROUND('Base(2023)'!DU179+'Base(2023)'!DU179*FatoresSGPB!$A$31,2)</f>
        <v>13.4</v>
      </c>
      <c r="EB179" s="45">
        <f>ROUND('Base(2023)'!DV179+'Base(2023)'!DV179*FatoresSGPB!$A$31,2)</f>
        <v>13.69</v>
      </c>
      <c r="EC179" s="45">
        <f>ROUND('Base(2023)'!DW179+'Base(2023)'!DW179*FatoresSGPB!$A$31,2)</f>
        <v>13.98</v>
      </c>
      <c r="ED179" s="45">
        <f>ROUND('Base(2023)'!DX179+'Base(2023)'!DX179*FatoresSGPB!$A$31,2)</f>
        <v>14.26</v>
      </c>
      <c r="EE179" s="45">
        <f>ROUND('Base(2023)'!DY179+'Base(2023)'!DY179*FatoresSGPB!$A$31,2)</f>
        <v>23.13</v>
      </c>
      <c r="EF179" s="45">
        <f>ROUND('Base(2023)'!DZ179+'Base(2023)'!DZ179*FatoresSGPB!$A$31,2)</f>
        <v>23.36</v>
      </c>
      <c r="EG179" s="45">
        <f>ROUND('Base(2023)'!EA179+'Base(2023)'!EA179*FatoresSGPB!$A$31,2)</f>
        <v>23.6</v>
      </c>
      <c r="EH179" s="45">
        <f>ROUND('Base(2023)'!EB179+'Base(2023)'!EB179*FatoresSGPB!$A$31,2)</f>
        <v>23.83</v>
      </c>
      <c r="EI179" s="45">
        <f>ROUND('Base(2023)'!EC179+'Base(2023)'!EC179*FatoresSGPB!$A$31,2)</f>
        <v>43.24</v>
      </c>
      <c r="EJ179" s="45">
        <f>ROUND('Base(2023)'!ED179+'Base(2023)'!ED179*FatoresSGPB!$A$31,2)</f>
        <v>58.67</v>
      </c>
      <c r="EK179" s="45">
        <f>ROUND('Base(2023)'!EE179+'Base(2023)'!EE179*FatoresSGPB!$A$31,2)</f>
        <v>82.59</v>
      </c>
      <c r="EL179" s="45">
        <f>ROUND('Base(2023)'!EF179+'Base(2023)'!EF179*FatoresSGPB!$A$31,2)</f>
        <v>99.9</v>
      </c>
      <c r="EM179" s="45">
        <f>ROUND('Base(2023)'!EG179+'Base(2023)'!EG179*FatoresSGPB!$A$31,2)</f>
        <v>68.599999999999994</v>
      </c>
      <c r="EN179" s="45">
        <f>ROUND('Base(2023)'!EH179+'Base(2023)'!EH179*FatoresSGPB!$A$31,2)</f>
        <v>84.77</v>
      </c>
      <c r="EO179" s="45">
        <f>ROUND('Base(2023)'!EI179+'Base(2023)'!EI179*FatoresSGPB!$A$31,2)</f>
        <v>109.06</v>
      </c>
      <c r="EP179" s="45">
        <f>ROUND('Base(2023)'!EJ179+'Base(2023)'!EJ179*FatoresSGPB!$A$31,2)</f>
        <v>127.48</v>
      </c>
    </row>
    <row r="180" spans="109:146" x14ac:dyDescent="0.25">
      <c r="DE180" s="43" t="str">
        <f t="shared" si="84"/>
        <v>INFINITE 66.001 a 7.000</v>
      </c>
      <c r="DF180" s="44" t="s">
        <v>104</v>
      </c>
      <c r="DG180" s="46" t="s">
        <v>82</v>
      </c>
      <c r="DI180" s="45">
        <f>ROUND('Base(2023)'!DC180+'Base(2023)'!DC180*FatoresSGPB!$A$31,2)</f>
        <v>30.02</v>
      </c>
      <c r="DJ180" s="45">
        <f>ROUND('Base(2023)'!DD180+'Base(2023)'!DD180*FatoresSGPB!$A$31,2)</f>
        <v>30.63</v>
      </c>
      <c r="DK180" s="45">
        <f>ROUND('Base(2023)'!DE180+'Base(2023)'!DE180*FatoresSGPB!$A$31,2)</f>
        <v>31.28</v>
      </c>
      <c r="DM180" s="43" t="str">
        <f t="shared" si="85"/>
        <v>INFINITE 3Coleta no mesmo dia4210-231 a 40</v>
      </c>
      <c r="DN180" s="43" t="s">
        <v>94</v>
      </c>
      <c r="DO180" s="70" t="s">
        <v>71</v>
      </c>
      <c r="DP180" s="69" t="s">
        <v>72</v>
      </c>
      <c r="DQ180" s="61" t="s">
        <v>83</v>
      </c>
      <c r="DR180" s="25" t="s">
        <v>78</v>
      </c>
      <c r="DX180" s="43" t="str">
        <f t="shared" si="86"/>
        <v>INFINITE 57.001 a 8.000</v>
      </c>
      <c r="DY180" s="44" t="s">
        <v>100</v>
      </c>
      <c r="DZ180" s="44" t="s">
        <v>86</v>
      </c>
      <c r="EA180" s="45">
        <f>ROUND('Base(2023)'!DU180+'Base(2023)'!DU180*FatoresSGPB!$A$31,2)</f>
        <v>14.23</v>
      </c>
      <c r="EB180" s="45">
        <f>ROUND('Base(2023)'!DV180+'Base(2023)'!DV180*FatoresSGPB!$A$31,2)</f>
        <v>14.53</v>
      </c>
      <c r="EC180" s="45">
        <f>ROUND('Base(2023)'!DW180+'Base(2023)'!DW180*FatoresSGPB!$A$31,2)</f>
        <v>14.84</v>
      </c>
      <c r="ED180" s="45">
        <f>ROUND('Base(2023)'!DX180+'Base(2023)'!DX180*FatoresSGPB!$A$31,2)</f>
        <v>15.14</v>
      </c>
      <c r="EE180" s="45">
        <f>ROUND('Base(2023)'!DY180+'Base(2023)'!DY180*FatoresSGPB!$A$31,2)</f>
        <v>24.78</v>
      </c>
      <c r="EF180" s="45">
        <f>ROUND('Base(2023)'!DZ180+'Base(2023)'!DZ180*FatoresSGPB!$A$31,2)</f>
        <v>25.05</v>
      </c>
      <c r="EG180" s="45">
        <f>ROUND('Base(2023)'!EA180+'Base(2023)'!EA180*FatoresSGPB!$A$31,2)</f>
        <v>25.29</v>
      </c>
      <c r="EH180" s="45">
        <f>ROUND('Base(2023)'!EB180+'Base(2023)'!EB180*FatoresSGPB!$A$31,2)</f>
        <v>25.55</v>
      </c>
      <c r="EI180" s="45">
        <f>ROUND('Base(2023)'!EC180+'Base(2023)'!EC180*FatoresSGPB!$A$31,2)</f>
        <v>47.39</v>
      </c>
      <c r="EJ180" s="45">
        <f>ROUND('Base(2023)'!ED180+'Base(2023)'!ED180*FatoresSGPB!$A$31,2)</f>
        <v>64.3</v>
      </c>
      <c r="EK180" s="45">
        <f>ROUND('Base(2023)'!EE180+'Base(2023)'!EE180*FatoresSGPB!$A$31,2)</f>
        <v>90.5</v>
      </c>
      <c r="EL180" s="45">
        <f>ROUND('Base(2023)'!EF180+'Base(2023)'!EF180*FatoresSGPB!$A$31,2)</f>
        <v>109.48</v>
      </c>
      <c r="EM180" s="45">
        <f>ROUND('Base(2023)'!EG180+'Base(2023)'!EG180*FatoresSGPB!$A$31,2)</f>
        <v>76.39</v>
      </c>
      <c r="EN180" s="45">
        <f>ROUND('Base(2023)'!EH180+'Base(2023)'!EH180*FatoresSGPB!$A$31,2)</f>
        <v>94.01</v>
      </c>
      <c r="EO180" s="45">
        <f>ROUND('Base(2023)'!EI180+'Base(2023)'!EI180*FatoresSGPB!$A$31,2)</f>
        <v>120.59</v>
      </c>
      <c r="EP180" s="45">
        <f>ROUND('Base(2023)'!EJ180+'Base(2023)'!EJ180*FatoresSGPB!$A$31,2)</f>
        <v>140.66999999999999</v>
      </c>
    </row>
    <row r="181" spans="109:146" x14ac:dyDescent="0.25">
      <c r="DE181" s="43" t="str">
        <f t="shared" si="84"/>
        <v>INFINITE 67.001 a 8.000</v>
      </c>
      <c r="DF181" s="44" t="s">
        <v>104</v>
      </c>
      <c r="DG181" s="46" t="s">
        <v>86</v>
      </c>
      <c r="DI181" s="45">
        <f>ROUND('Base(2023)'!DC181+'Base(2023)'!DC181*FatoresSGPB!$A$31,2)</f>
        <v>38.76</v>
      </c>
      <c r="DJ181" s="45">
        <f>ROUND('Base(2023)'!DD181+'Base(2023)'!DD181*FatoresSGPB!$A$31,2)</f>
        <v>39.56</v>
      </c>
      <c r="DK181" s="45">
        <f>ROUND('Base(2023)'!DE181+'Base(2023)'!DE181*FatoresSGPB!$A$31,2)</f>
        <v>40.39</v>
      </c>
      <c r="DM181" s="43" t="str">
        <f t="shared" si="85"/>
        <v>INFINITE 3Coleta no mesmo dia4210-241 a 50</v>
      </c>
      <c r="DN181" s="43" t="s">
        <v>94</v>
      </c>
      <c r="DO181" s="70" t="s">
        <v>71</v>
      </c>
      <c r="DP181" s="69" t="s">
        <v>72</v>
      </c>
      <c r="DQ181" s="59" t="s">
        <v>87</v>
      </c>
      <c r="DR181" s="22" t="s">
        <v>88</v>
      </c>
      <c r="DX181" s="43" t="str">
        <f t="shared" si="86"/>
        <v>INFINITE 58.001 a 9.000</v>
      </c>
      <c r="DY181" s="44" t="s">
        <v>100</v>
      </c>
      <c r="DZ181" s="44" t="s">
        <v>91</v>
      </c>
      <c r="EA181" s="45">
        <f>ROUND('Base(2023)'!DU181+'Base(2023)'!DU181*FatoresSGPB!$A$31,2)</f>
        <v>14.62</v>
      </c>
      <c r="EB181" s="45">
        <f>ROUND('Base(2023)'!DV181+'Base(2023)'!DV181*FatoresSGPB!$A$31,2)</f>
        <v>14.93</v>
      </c>
      <c r="EC181" s="45">
        <f>ROUND('Base(2023)'!DW181+'Base(2023)'!DW181*FatoresSGPB!$A$31,2)</f>
        <v>15.24</v>
      </c>
      <c r="ED181" s="45">
        <f>ROUND('Base(2023)'!DX181+'Base(2023)'!DX181*FatoresSGPB!$A$31,2)</f>
        <v>15.55</v>
      </c>
      <c r="EE181" s="45">
        <f>ROUND('Base(2023)'!DY181+'Base(2023)'!DY181*FatoresSGPB!$A$31,2)</f>
        <v>26.35</v>
      </c>
      <c r="EF181" s="45">
        <f>ROUND('Base(2023)'!DZ181+'Base(2023)'!DZ181*FatoresSGPB!$A$31,2)</f>
        <v>26.61</v>
      </c>
      <c r="EG181" s="45">
        <f>ROUND('Base(2023)'!EA181+'Base(2023)'!EA181*FatoresSGPB!$A$31,2)</f>
        <v>26.89</v>
      </c>
      <c r="EH181" s="45">
        <f>ROUND('Base(2023)'!EB181+'Base(2023)'!EB181*FatoresSGPB!$A$31,2)</f>
        <v>27.16</v>
      </c>
      <c r="EI181" s="45">
        <f>ROUND('Base(2023)'!EC181+'Base(2023)'!EC181*FatoresSGPB!$A$31,2)</f>
        <v>51.48</v>
      </c>
      <c r="EJ181" s="45">
        <f>ROUND('Base(2023)'!ED181+'Base(2023)'!ED181*FatoresSGPB!$A$31,2)</f>
        <v>69.87</v>
      </c>
      <c r="EK181" s="45">
        <f>ROUND('Base(2023)'!EE181+'Base(2023)'!EE181*FatoresSGPB!$A$31,2)</f>
        <v>98.34</v>
      </c>
      <c r="EL181" s="45">
        <f>ROUND('Base(2023)'!EF181+'Base(2023)'!EF181*FatoresSGPB!$A$31,2)</f>
        <v>118.96</v>
      </c>
      <c r="EM181" s="45">
        <f>ROUND('Base(2023)'!EG181+'Base(2023)'!EG181*FatoresSGPB!$A$31,2)</f>
        <v>80.45</v>
      </c>
      <c r="EN181" s="45">
        <f>ROUND('Base(2023)'!EH181+'Base(2023)'!EH181*FatoresSGPB!$A$31,2)</f>
        <v>99.62</v>
      </c>
      <c r="EO181" s="45">
        <f>ROUND('Base(2023)'!EI181+'Base(2023)'!EI181*FatoresSGPB!$A$31,2)</f>
        <v>128.47</v>
      </c>
      <c r="EP181" s="45">
        <f>ROUND('Base(2023)'!EJ181+'Base(2023)'!EJ181*FatoresSGPB!$A$31,2)</f>
        <v>150.18</v>
      </c>
    </row>
    <row r="182" spans="109:146" x14ac:dyDescent="0.25">
      <c r="DE182" s="43" t="str">
        <f t="shared" si="84"/>
        <v>INFINITE 68.001 a 9.000</v>
      </c>
      <c r="DF182" s="44" t="s">
        <v>104</v>
      </c>
      <c r="DG182" s="46" t="s">
        <v>91</v>
      </c>
      <c r="DI182" s="45">
        <f>ROUND('Base(2023)'!DC182+'Base(2023)'!DC182*FatoresSGPB!$A$31,2)</f>
        <v>50.09</v>
      </c>
      <c r="DJ182" s="45">
        <f>ROUND('Base(2023)'!DD182+'Base(2023)'!DD182*FatoresSGPB!$A$31,2)</f>
        <v>51.13</v>
      </c>
      <c r="DK182" s="45">
        <f>ROUND('Base(2023)'!DE182+'Base(2023)'!DE182*FatoresSGPB!$A$31,2)</f>
        <v>52.2</v>
      </c>
      <c r="DM182" s="43" t="str">
        <f t="shared" si="85"/>
        <v>INFINITE 3Coleta no mesmo dia4210-251 a 60</v>
      </c>
      <c r="DN182" s="43" t="s">
        <v>94</v>
      </c>
      <c r="DO182" s="70" t="s">
        <v>71</v>
      </c>
      <c r="DP182" s="69" t="s">
        <v>72</v>
      </c>
      <c r="DQ182" s="61" t="s">
        <v>92</v>
      </c>
      <c r="DR182" s="25" t="s">
        <v>93</v>
      </c>
      <c r="DX182" s="43" t="str">
        <f t="shared" si="86"/>
        <v>INFINITE 59.001 a 10.000</v>
      </c>
      <c r="DY182" s="44" t="s">
        <v>100</v>
      </c>
      <c r="DZ182" s="44" t="s">
        <v>95</v>
      </c>
      <c r="EA182" s="45">
        <f>ROUND('Base(2023)'!DU182+'Base(2023)'!DU182*FatoresSGPB!$A$31,2)</f>
        <v>14.89</v>
      </c>
      <c r="EB182" s="45">
        <f>ROUND('Base(2023)'!DV182+'Base(2023)'!DV182*FatoresSGPB!$A$31,2)</f>
        <v>15.21</v>
      </c>
      <c r="EC182" s="45">
        <f>ROUND('Base(2023)'!DW182+'Base(2023)'!DW182*FatoresSGPB!$A$31,2)</f>
        <v>15.52</v>
      </c>
      <c r="ED182" s="45">
        <f>ROUND('Base(2023)'!DX182+'Base(2023)'!DX182*FatoresSGPB!$A$31,2)</f>
        <v>15.84</v>
      </c>
      <c r="EE182" s="45">
        <f>ROUND('Base(2023)'!DY182+'Base(2023)'!DY182*FatoresSGPB!$A$31,2)</f>
        <v>28.07</v>
      </c>
      <c r="EF182" s="45">
        <f>ROUND('Base(2023)'!DZ182+'Base(2023)'!DZ182*FatoresSGPB!$A$31,2)</f>
        <v>28.35</v>
      </c>
      <c r="EG182" s="45">
        <f>ROUND('Base(2023)'!EA182+'Base(2023)'!EA182*FatoresSGPB!$A$31,2)</f>
        <v>28.65</v>
      </c>
      <c r="EH182" s="45">
        <f>ROUND('Base(2023)'!EB182+'Base(2023)'!EB182*FatoresSGPB!$A$31,2)</f>
        <v>28.94</v>
      </c>
      <c r="EI182" s="45">
        <f>ROUND('Base(2023)'!EC182+'Base(2023)'!EC182*FatoresSGPB!$A$31,2)</f>
        <v>55.59</v>
      </c>
      <c r="EJ182" s="45">
        <f>ROUND('Base(2023)'!ED182+'Base(2023)'!ED182*FatoresSGPB!$A$31,2)</f>
        <v>75.48</v>
      </c>
      <c r="EK182" s="45">
        <f>ROUND('Base(2023)'!EE182+'Base(2023)'!EE182*FatoresSGPB!$A$31,2)</f>
        <v>106.23</v>
      </c>
      <c r="EL182" s="45">
        <f>ROUND('Base(2023)'!EF182+'Base(2023)'!EF182*FatoresSGPB!$A$31,2)</f>
        <v>128.52000000000001</v>
      </c>
      <c r="EM182" s="45">
        <f>ROUND('Base(2023)'!EG182+'Base(2023)'!EG182*FatoresSGPB!$A$31,2)</f>
        <v>84.57</v>
      </c>
      <c r="EN182" s="45">
        <f>ROUND('Base(2023)'!EH182+'Base(2023)'!EH182*FatoresSGPB!$A$31,2)</f>
        <v>105.2</v>
      </c>
      <c r="EO182" s="45">
        <f>ROUND('Base(2023)'!EI182+'Base(2023)'!EI182*FatoresSGPB!$A$31,2)</f>
        <v>136.34</v>
      </c>
      <c r="EP182" s="45">
        <f>ROUND('Base(2023)'!EJ182+'Base(2023)'!EJ182*FatoresSGPB!$A$31,2)</f>
        <v>159.69999999999999</v>
      </c>
    </row>
    <row r="183" spans="109:146" x14ac:dyDescent="0.25">
      <c r="DE183" s="43" t="str">
        <f t="shared" si="84"/>
        <v>INFINITE 69.001 a 10.000</v>
      </c>
      <c r="DF183" s="44" t="s">
        <v>104</v>
      </c>
      <c r="DG183" s="46" t="s">
        <v>95</v>
      </c>
      <c r="DI183" s="45">
        <f>ROUND('Base(2023)'!DC183+'Base(2023)'!DC183*FatoresSGPB!$A$31,2)</f>
        <v>64.010000000000005</v>
      </c>
      <c r="DJ183" s="45">
        <f>ROUND('Base(2023)'!DD183+'Base(2023)'!DD183*FatoresSGPB!$A$31,2)</f>
        <v>65.33</v>
      </c>
      <c r="DK183" s="45">
        <f>ROUND('Base(2023)'!DE183+'Base(2023)'!DE183*FatoresSGPB!$A$31,2)</f>
        <v>66.7</v>
      </c>
      <c r="DM183" s="43" t="str">
        <f t="shared" si="85"/>
        <v>INFINITE 3Coleta no mesmo dia4210-261 a 70</v>
      </c>
      <c r="DN183" s="43" t="s">
        <v>94</v>
      </c>
      <c r="DO183" s="70" t="s">
        <v>71</v>
      </c>
      <c r="DP183" s="69" t="s">
        <v>72</v>
      </c>
      <c r="DQ183" s="59" t="s">
        <v>96</v>
      </c>
      <c r="DR183" s="22" t="s">
        <v>97</v>
      </c>
      <c r="DX183" s="43" t="str">
        <f t="shared" si="86"/>
        <v>INFINITE 5Kg Adicional</v>
      </c>
      <c r="DY183" s="44" t="s">
        <v>100</v>
      </c>
      <c r="DZ183" s="44" t="s">
        <v>63</v>
      </c>
      <c r="EA183" s="45">
        <f>ROUND('Base(2023)'!DU183+'Base(2023)'!DU183*FatoresSGPB!$A$31,2)</f>
        <v>1.93</v>
      </c>
      <c r="EB183" s="45">
        <f>ROUND('Base(2023)'!DV183+'Base(2023)'!DV183*FatoresSGPB!$A$31,2)</f>
        <v>1.96</v>
      </c>
      <c r="EC183" s="45">
        <f>ROUND('Base(2023)'!DW183+'Base(2023)'!DW183*FatoresSGPB!$A$31,2)</f>
        <v>2</v>
      </c>
      <c r="ED183" s="45">
        <f>ROUND('Base(2023)'!DX183+'Base(2023)'!DX183*FatoresSGPB!$A$31,2)</f>
        <v>2.0299999999999998</v>
      </c>
      <c r="EE183" s="45">
        <f>ROUND('Base(2023)'!DY183+'Base(2023)'!DY183*FatoresSGPB!$A$31,2)</f>
        <v>3.54</v>
      </c>
      <c r="EF183" s="45">
        <f>ROUND('Base(2023)'!DZ183+'Base(2023)'!DZ183*FatoresSGPB!$A$31,2)</f>
        <v>3.57</v>
      </c>
      <c r="EG183" s="45">
        <f>ROUND('Base(2023)'!EA183+'Base(2023)'!EA183*FatoresSGPB!$A$31,2)</f>
        <v>3.61</v>
      </c>
      <c r="EH183" s="45">
        <f>ROUND('Base(2023)'!EB183+'Base(2023)'!EB183*FatoresSGPB!$A$31,2)</f>
        <v>3.64</v>
      </c>
      <c r="EI183" s="45">
        <f>ROUND('Base(2023)'!EC183+'Base(2023)'!EC183*FatoresSGPB!$A$31,2)</f>
        <v>6.95</v>
      </c>
      <c r="EJ183" s="45">
        <f>ROUND('Base(2023)'!ED183+'Base(2023)'!ED183*FatoresSGPB!$A$31,2)</f>
        <v>9.3699999999999992</v>
      </c>
      <c r="EK183" s="45">
        <f>ROUND('Base(2023)'!EE183+'Base(2023)'!EE183*FatoresSGPB!$A$31,2)</f>
        <v>13.18</v>
      </c>
      <c r="EL183" s="45">
        <f>ROUND('Base(2023)'!EF183+'Base(2023)'!EF183*FatoresSGPB!$A$31,2)</f>
        <v>15.98</v>
      </c>
      <c r="EM183" s="45">
        <f>ROUND('Base(2023)'!EG183+'Base(2023)'!EG183*FatoresSGPB!$A$31,2)</f>
        <v>10.55</v>
      </c>
      <c r="EN183" s="45">
        <f>ROUND('Base(2023)'!EH183+'Base(2023)'!EH183*FatoresSGPB!$A$31,2)</f>
        <v>13.06</v>
      </c>
      <c r="EO183" s="45">
        <f>ROUND('Base(2023)'!EI183+'Base(2023)'!EI183*FatoresSGPB!$A$31,2)</f>
        <v>16.93</v>
      </c>
      <c r="EP183" s="45">
        <f>ROUND('Base(2023)'!EJ183+'Base(2023)'!EJ183*FatoresSGPB!$A$31,2)</f>
        <v>19.84</v>
      </c>
    </row>
    <row r="184" spans="109:146" ht="15" x14ac:dyDescent="0.25">
      <c r="DE184" s="43" t="str">
        <f t="shared" si="84"/>
        <v>Peso (g)</v>
      </c>
      <c r="DG184" s="46" t="s">
        <v>32</v>
      </c>
      <c r="DI184" s="45" t="e">
        <f>ROUND('Base(2023)'!DC184+'Base(2023)'!DC184*FatoresSGPB!$A$31,2)</f>
        <v>#VALUE!</v>
      </c>
      <c r="DJ184" s="45" t="e">
        <f>ROUND('Base(2023)'!DD184+'Base(2023)'!DD184*FatoresSGPB!$A$31,2)</f>
        <v>#VALUE!</v>
      </c>
      <c r="DK184" s="45" t="e">
        <f>ROUND('Base(2023)'!DE184+'Base(2023)'!DE184*FatoresSGPB!$A$31,2)</f>
        <v>#VALUE!</v>
      </c>
      <c r="DM184" s="43" t="str">
        <f t="shared" si="85"/>
        <v>INFINITE 3Coleta no mesmo dia4210-271 a 80</v>
      </c>
      <c r="DN184" s="43" t="s">
        <v>94</v>
      </c>
      <c r="DO184" s="70" t="s">
        <v>71</v>
      </c>
      <c r="DP184" s="69" t="s">
        <v>72</v>
      </c>
      <c r="DQ184" s="61" t="s">
        <v>99</v>
      </c>
      <c r="DR184" s="25" t="s">
        <v>97</v>
      </c>
      <c r="DX184"/>
      <c r="DY184"/>
      <c r="DZ184"/>
    </row>
    <row r="185" spans="109:146" ht="15" x14ac:dyDescent="0.25">
      <c r="DE185" s="43" t="str">
        <f t="shared" si="84"/>
        <v>INFINITE 70 a 300</v>
      </c>
      <c r="DF185" s="44" t="s">
        <v>107</v>
      </c>
      <c r="DG185" s="46" t="s">
        <v>40</v>
      </c>
      <c r="DI185" s="45">
        <f>ROUND('Base(2023)'!DC185+'Base(2023)'!DC185*FatoresSGPB!$A$31,2)</f>
        <v>12.43</v>
      </c>
      <c r="DJ185" s="45">
        <f>ROUND('Base(2023)'!DD185+'Base(2023)'!DD185*FatoresSGPB!$A$31,2)</f>
        <v>12.68</v>
      </c>
      <c r="DK185" s="45">
        <f>ROUND('Base(2023)'!DE185+'Base(2023)'!DE185*FatoresSGPB!$A$31,2)</f>
        <v>12.95</v>
      </c>
      <c r="DM185" s="43" t="str">
        <f t="shared" si="85"/>
        <v>INFINITE 3Coleta no mesmo dia4210-281 a 90</v>
      </c>
      <c r="DN185" s="43" t="s">
        <v>94</v>
      </c>
      <c r="DO185" s="70" t="s">
        <v>71</v>
      </c>
      <c r="DP185" s="69" t="s">
        <v>72</v>
      </c>
      <c r="DQ185" s="59" t="s">
        <v>102</v>
      </c>
      <c r="DR185" s="22" t="s">
        <v>103</v>
      </c>
      <c r="DX185"/>
      <c r="DY185"/>
      <c r="DZ185"/>
    </row>
    <row r="186" spans="109:146" ht="15" x14ac:dyDescent="0.25">
      <c r="DE186" s="43" t="str">
        <f t="shared" si="84"/>
        <v>INFINITE 7301 a 500</v>
      </c>
      <c r="DF186" s="44" t="s">
        <v>107</v>
      </c>
      <c r="DG186" s="46" t="s">
        <v>49</v>
      </c>
      <c r="DI186" s="45">
        <f>ROUND('Base(2023)'!DC186+'Base(2023)'!DC186*FatoresSGPB!$A$31,2)</f>
        <v>12.92</v>
      </c>
      <c r="DJ186" s="45">
        <f>ROUND('Base(2023)'!DD186+'Base(2023)'!DD186*FatoresSGPB!$A$31,2)</f>
        <v>13.19</v>
      </c>
      <c r="DK186" s="45">
        <f>ROUND('Base(2023)'!DE186+'Base(2023)'!DE186*FatoresSGPB!$A$31,2)</f>
        <v>13.46</v>
      </c>
      <c r="DM186" s="43" t="str">
        <f t="shared" si="85"/>
        <v>INFINITE 3Coleta no mesmo dia4210-291 a 100</v>
      </c>
      <c r="DN186" s="43" t="s">
        <v>94</v>
      </c>
      <c r="DO186" s="70" t="s">
        <v>71</v>
      </c>
      <c r="DP186" s="69" t="s">
        <v>72</v>
      </c>
      <c r="DQ186" s="61" t="s">
        <v>105</v>
      </c>
      <c r="DR186" s="25" t="s">
        <v>106</v>
      </c>
      <c r="DX186"/>
      <c r="DY186"/>
      <c r="DZ186"/>
    </row>
    <row r="187" spans="109:146" ht="15" x14ac:dyDescent="0.25">
      <c r="DE187" s="43" t="str">
        <f t="shared" si="84"/>
        <v>INFINITE 7501 a 1.000</v>
      </c>
      <c r="DF187" s="44" t="s">
        <v>107</v>
      </c>
      <c r="DG187" s="46" t="s">
        <v>50</v>
      </c>
      <c r="DI187" s="45">
        <f>ROUND('Base(2023)'!DC187+'Base(2023)'!DC187*FatoresSGPB!$A$31,2)</f>
        <v>13.82</v>
      </c>
      <c r="DJ187" s="45">
        <f>ROUND('Base(2023)'!DD187+'Base(2023)'!DD187*FatoresSGPB!$A$31,2)</f>
        <v>14.1</v>
      </c>
      <c r="DK187" s="45">
        <f>ROUND('Base(2023)'!DE187+'Base(2023)'!DE187*FatoresSGPB!$A$31,2)</f>
        <v>14.41</v>
      </c>
      <c r="DM187" s="43" t="str">
        <f t="shared" si="85"/>
        <v>INFINITE 3Coleta no mesmo dia4210-2Mais de 100</v>
      </c>
      <c r="DN187" s="43" t="s">
        <v>94</v>
      </c>
      <c r="DO187" s="70" t="s">
        <v>71</v>
      </c>
      <c r="DP187" s="69" t="s">
        <v>72</v>
      </c>
      <c r="DQ187" s="59" t="s">
        <v>108</v>
      </c>
      <c r="DR187" s="22" t="s">
        <v>109</v>
      </c>
      <c r="DX187"/>
      <c r="DY187"/>
      <c r="DZ187"/>
    </row>
    <row r="188" spans="109:146" ht="15" x14ac:dyDescent="0.25">
      <c r="DE188" s="43" t="str">
        <f t="shared" si="84"/>
        <v>INFINITE 71.001 a 2.000</v>
      </c>
      <c r="DF188" s="44" t="s">
        <v>107</v>
      </c>
      <c r="DG188" s="46" t="s">
        <v>55</v>
      </c>
      <c r="DI188" s="45">
        <f>ROUND('Base(2023)'!DC188+'Base(2023)'!DC188*FatoresSGPB!$A$31,2)</f>
        <v>16.100000000000001</v>
      </c>
      <c r="DJ188" s="45">
        <f>ROUND('Base(2023)'!DD188+'Base(2023)'!DD188*FatoresSGPB!$A$31,2)</f>
        <v>16.43</v>
      </c>
      <c r="DK188" s="45">
        <f>ROUND('Base(2023)'!DE188+'Base(2023)'!DE188*FatoresSGPB!$A$31,2)</f>
        <v>16.78</v>
      </c>
      <c r="DM188" s="43" t="str">
        <f t="shared" si="85"/>
        <v>INFINITE 3Coleta no mesmo dia7790-9Unitizador</v>
      </c>
      <c r="DN188" s="43" t="s">
        <v>94</v>
      </c>
      <c r="DO188" s="70" t="s">
        <v>71</v>
      </c>
      <c r="DP188" s="22" t="s">
        <v>111</v>
      </c>
      <c r="DQ188" s="61" t="s">
        <v>112</v>
      </c>
      <c r="DR188" s="25" t="s">
        <v>113</v>
      </c>
      <c r="DX188"/>
      <c r="DY188"/>
      <c r="DZ188"/>
    </row>
    <row r="189" spans="109:146" ht="15" x14ac:dyDescent="0.25">
      <c r="DE189" s="43" t="str">
        <f t="shared" si="84"/>
        <v>INFINITE 72.001 a 3.000</v>
      </c>
      <c r="DF189" s="44" t="s">
        <v>107</v>
      </c>
      <c r="DG189" s="46" t="s">
        <v>62</v>
      </c>
      <c r="DI189" s="45">
        <f>ROUND('Base(2023)'!DC189+'Base(2023)'!DC189*FatoresSGPB!$A$31,2)</f>
        <v>17.89</v>
      </c>
      <c r="DJ189" s="45">
        <f>ROUND('Base(2023)'!DD189+'Base(2023)'!DD189*FatoresSGPB!$A$31,2)</f>
        <v>18.260000000000002</v>
      </c>
      <c r="DK189" s="45">
        <f>ROUND('Base(2023)'!DE189+'Base(2023)'!DE189*FatoresSGPB!$A$31,2)</f>
        <v>18.64</v>
      </c>
      <c r="DM189" s="43" t="str">
        <f t="shared" si="85"/>
        <v>ServiçoCódigoQtde de objetos</v>
      </c>
      <c r="DO189" s="28" t="s">
        <v>34</v>
      </c>
      <c r="DP189" s="28" t="s">
        <v>35</v>
      </c>
      <c r="DQ189" s="29" t="s">
        <v>36</v>
      </c>
      <c r="DR189" s="30" t="s">
        <v>37</v>
      </c>
      <c r="DX189"/>
      <c r="DY189"/>
      <c r="DZ189"/>
    </row>
    <row r="190" spans="109:146" ht="15" x14ac:dyDescent="0.25">
      <c r="DE190" s="43" t="str">
        <f t="shared" si="84"/>
        <v>INFINITE 73.001 a 4.000</v>
      </c>
      <c r="DF190" s="44" t="s">
        <v>107</v>
      </c>
      <c r="DG190" s="46" t="s">
        <v>68</v>
      </c>
      <c r="DI190" s="45">
        <f>ROUND('Base(2023)'!DC190+'Base(2023)'!DC190*FatoresSGPB!$A$31,2)</f>
        <v>19.68</v>
      </c>
      <c r="DJ190" s="45">
        <f>ROUND('Base(2023)'!DD190+'Base(2023)'!DD190*FatoresSGPB!$A$31,2)</f>
        <v>20.09</v>
      </c>
      <c r="DK190" s="45">
        <f>ROUND('Base(2023)'!DE190+'Base(2023)'!DE190*FatoresSGPB!$A$31,2)</f>
        <v>20.51</v>
      </c>
      <c r="DM190" s="43" t="str">
        <f t="shared" si="85"/>
        <v>INFINITE 4Coleta Agendada7789-50 a 10</v>
      </c>
      <c r="DN190" s="43" t="s">
        <v>98</v>
      </c>
      <c r="DO190" s="70" t="s">
        <v>43</v>
      </c>
      <c r="DP190" s="68" t="s">
        <v>44</v>
      </c>
      <c r="DQ190" s="59" t="s">
        <v>45</v>
      </c>
      <c r="DR190" s="22">
        <v>12.69</v>
      </c>
      <c r="DX190"/>
      <c r="DY190"/>
      <c r="DZ190"/>
    </row>
    <row r="191" spans="109:146" ht="15" x14ac:dyDescent="0.25">
      <c r="DE191" s="43" t="str">
        <f t="shared" si="84"/>
        <v>INFINITE 74.001 a 5.000</v>
      </c>
      <c r="DF191" s="44" t="s">
        <v>107</v>
      </c>
      <c r="DG191" s="46" t="s">
        <v>70</v>
      </c>
      <c r="DI191" s="45">
        <f>ROUND('Base(2023)'!DC191+'Base(2023)'!DC191*FatoresSGPB!$A$31,2)</f>
        <v>21.67</v>
      </c>
      <c r="DJ191" s="45">
        <f>ROUND('Base(2023)'!DD191+'Base(2023)'!DD191*FatoresSGPB!$A$31,2)</f>
        <v>22.12</v>
      </c>
      <c r="DK191" s="45">
        <f>ROUND('Base(2023)'!DE191+'Base(2023)'!DE191*FatoresSGPB!$A$31,2)</f>
        <v>22.58</v>
      </c>
      <c r="DM191" s="43" t="str">
        <f t="shared" si="85"/>
        <v>INFINITE 4Coleta Agendada7789-5Mais de 10</v>
      </c>
      <c r="DN191" s="43" t="s">
        <v>98</v>
      </c>
      <c r="DO191" s="70" t="s">
        <v>43</v>
      </c>
      <c r="DP191" s="68" t="s">
        <v>44</v>
      </c>
      <c r="DQ191" s="61" t="s">
        <v>52</v>
      </c>
      <c r="DR191" s="22">
        <v>0</v>
      </c>
      <c r="DX191"/>
      <c r="DY191"/>
      <c r="DZ191"/>
    </row>
    <row r="192" spans="109:146" ht="15" x14ac:dyDescent="0.25">
      <c r="DE192" s="43" t="str">
        <f t="shared" si="84"/>
        <v>INFINITE 75.001 a 6.000</v>
      </c>
      <c r="DF192" s="44" t="s">
        <v>107</v>
      </c>
      <c r="DG192" s="46" t="s">
        <v>76</v>
      </c>
      <c r="DI192" s="45">
        <f>ROUND('Base(2023)'!DC192+'Base(2023)'!DC192*FatoresSGPB!$A$31,2)</f>
        <v>25.25</v>
      </c>
      <c r="DJ192" s="45">
        <f>ROUND('Base(2023)'!DD192+'Base(2023)'!DD192*FatoresSGPB!$A$31,2)</f>
        <v>25.76</v>
      </c>
      <c r="DK192" s="45">
        <f>ROUND('Base(2023)'!DE192+'Base(2023)'!DE192*FatoresSGPB!$A$31,2)</f>
        <v>26.31</v>
      </c>
      <c r="DM192" s="43" t="str">
        <f t="shared" si="85"/>
        <v>INFINITE 4Coleta Agendada7788-70 a 10</v>
      </c>
      <c r="DN192" s="43" t="s">
        <v>98</v>
      </c>
      <c r="DO192" s="70" t="s">
        <v>43</v>
      </c>
      <c r="DP192" s="25" t="s">
        <v>57</v>
      </c>
      <c r="DQ192" s="59" t="s">
        <v>45</v>
      </c>
      <c r="DR192" s="22">
        <v>12.69</v>
      </c>
      <c r="DX192"/>
      <c r="DY192"/>
      <c r="DZ192"/>
    </row>
    <row r="193" spans="109:130" ht="15" x14ac:dyDescent="0.25">
      <c r="DE193" s="43" t="str">
        <f t="shared" si="84"/>
        <v>INFINITE 76.001 a 7.000</v>
      </c>
      <c r="DF193" s="44" t="s">
        <v>107</v>
      </c>
      <c r="DG193" s="46" t="s">
        <v>82</v>
      </c>
      <c r="DI193" s="45">
        <f>ROUND('Base(2023)'!DC193+'Base(2023)'!DC193*FatoresSGPB!$A$31,2)</f>
        <v>30.02</v>
      </c>
      <c r="DJ193" s="45">
        <f>ROUND('Base(2023)'!DD193+'Base(2023)'!DD193*FatoresSGPB!$A$31,2)</f>
        <v>30.63</v>
      </c>
      <c r="DK193" s="45">
        <f>ROUND('Base(2023)'!DE193+'Base(2023)'!DE193*FatoresSGPB!$A$31,2)</f>
        <v>31.28</v>
      </c>
      <c r="DM193" s="43" t="str">
        <f t="shared" si="85"/>
        <v>INFINITE 4Coleta Programada4209-90 a 10</v>
      </c>
      <c r="DN193" s="43" t="s">
        <v>98</v>
      </c>
      <c r="DO193" s="71" t="s">
        <v>64</v>
      </c>
      <c r="DP193" s="68" t="s">
        <v>65</v>
      </c>
      <c r="DQ193" s="61" t="s">
        <v>45</v>
      </c>
      <c r="DR193" s="25">
        <v>10.58</v>
      </c>
      <c r="DX193"/>
      <c r="DY193"/>
      <c r="DZ193"/>
    </row>
    <row r="194" spans="109:130" ht="15" x14ac:dyDescent="0.25">
      <c r="DE194" s="43" t="str">
        <f t="shared" si="84"/>
        <v>INFINITE 77.001 a 8.000</v>
      </c>
      <c r="DF194" s="44" t="s">
        <v>107</v>
      </c>
      <c r="DG194" s="46" t="s">
        <v>86</v>
      </c>
      <c r="DI194" s="45">
        <f>ROUND('Base(2023)'!DC194+'Base(2023)'!DC194*FatoresSGPB!$A$31,2)</f>
        <v>38.76</v>
      </c>
      <c r="DJ194" s="45">
        <f>ROUND('Base(2023)'!DD194+'Base(2023)'!DD194*FatoresSGPB!$A$31,2)</f>
        <v>39.56</v>
      </c>
      <c r="DK194" s="45">
        <f>ROUND('Base(2023)'!DE194+'Base(2023)'!DE194*FatoresSGPB!$A$31,2)</f>
        <v>40.39</v>
      </c>
      <c r="DM194" s="43" t="str">
        <f t="shared" si="85"/>
        <v>INFINITE 4Coleta Programada4209-9Mais de 10</v>
      </c>
      <c r="DN194" s="43" t="s">
        <v>98</v>
      </c>
      <c r="DO194" s="71" t="s">
        <v>64</v>
      </c>
      <c r="DP194" s="68" t="s">
        <v>65</v>
      </c>
      <c r="DQ194" s="59" t="s">
        <v>52</v>
      </c>
      <c r="DR194" s="22">
        <v>0</v>
      </c>
      <c r="DX194"/>
      <c r="DY194"/>
      <c r="DZ194"/>
    </row>
    <row r="195" spans="109:130" ht="15" x14ac:dyDescent="0.25">
      <c r="DE195" s="43" t="str">
        <f t="shared" si="84"/>
        <v>INFINITE 78.001 a 9.000</v>
      </c>
      <c r="DF195" s="44" t="s">
        <v>107</v>
      </c>
      <c r="DG195" s="46" t="s">
        <v>91</v>
      </c>
      <c r="DI195" s="45">
        <f>ROUND('Base(2023)'!DC195+'Base(2023)'!DC195*FatoresSGPB!$A$31,2)</f>
        <v>50.09</v>
      </c>
      <c r="DJ195" s="45">
        <f>ROUND('Base(2023)'!DD195+'Base(2023)'!DD195*FatoresSGPB!$A$31,2)</f>
        <v>51.13</v>
      </c>
      <c r="DK195" s="45">
        <f>ROUND('Base(2023)'!DE195+'Base(2023)'!DE195*FatoresSGPB!$A$31,2)</f>
        <v>52.2</v>
      </c>
      <c r="DM195" s="43" t="str">
        <f t="shared" si="85"/>
        <v>INFINITE 4Coleta no mesmo dia4210-211 a 20</v>
      </c>
      <c r="DN195" s="43" t="s">
        <v>98</v>
      </c>
      <c r="DO195" s="70" t="s">
        <v>71</v>
      </c>
      <c r="DP195" s="69" t="s">
        <v>72</v>
      </c>
      <c r="DQ195" s="61" t="s">
        <v>73</v>
      </c>
      <c r="DR195" s="25" t="s">
        <v>74</v>
      </c>
      <c r="DX195"/>
      <c r="DY195"/>
      <c r="DZ195"/>
    </row>
    <row r="196" spans="109:130" ht="15" x14ac:dyDescent="0.25">
      <c r="DE196" s="43" t="str">
        <f t="shared" ref="DE196:DE222" si="88">CONCATENATE(DF196,DG196)</f>
        <v>INFINITE 79.001 a 10.000</v>
      </c>
      <c r="DF196" s="44" t="s">
        <v>107</v>
      </c>
      <c r="DG196" s="46" t="s">
        <v>95</v>
      </c>
      <c r="DI196" s="45">
        <f>ROUND('Base(2023)'!DC196+'Base(2023)'!DC196*FatoresSGPB!$A$31,2)</f>
        <v>64.010000000000005</v>
      </c>
      <c r="DJ196" s="45">
        <f>ROUND('Base(2023)'!DD196+'Base(2023)'!DD196*FatoresSGPB!$A$31,2)</f>
        <v>65.33</v>
      </c>
      <c r="DK196" s="45">
        <f>ROUND('Base(2023)'!DE196+'Base(2023)'!DE196*FatoresSGPB!$A$31,2)</f>
        <v>66.7</v>
      </c>
      <c r="DM196" s="43" t="str">
        <f t="shared" ref="DM196:DM259" si="89">CONCATENATE(DN196,DO196,DP196,DQ196)</f>
        <v>INFINITE 4Coleta no mesmo dia4210-221 a 30</v>
      </c>
      <c r="DN196" s="43" t="s">
        <v>98</v>
      </c>
      <c r="DO196" s="70" t="s">
        <v>71</v>
      </c>
      <c r="DP196" s="69" t="s">
        <v>72</v>
      </c>
      <c r="DQ196" s="59" t="s">
        <v>77</v>
      </c>
      <c r="DR196" s="22" t="s">
        <v>78</v>
      </c>
      <c r="DX196"/>
      <c r="DY196"/>
      <c r="DZ196"/>
    </row>
    <row r="197" spans="109:130" ht="15" x14ac:dyDescent="0.25">
      <c r="DE197" s="43" t="str">
        <f t="shared" si="88"/>
        <v>Peso (g)</v>
      </c>
      <c r="DG197" s="46" t="s">
        <v>32</v>
      </c>
      <c r="DI197" s="45" t="e">
        <f>ROUND('Base(2023)'!DC197+'Base(2023)'!DC197*FatoresSGPB!$A$31,2)</f>
        <v>#VALUE!</v>
      </c>
      <c r="DJ197" s="45" t="e">
        <f>ROUND('Base(2023)'!DD197+'Base(2023)'!DD197*FatoresSGPB!$A$31,2)</f>
        <v>#VALUE!</v>
      </c>
      <c r="DK197" s="45" t="e">
        <f>ROUND('Base(2023)'!DE197+'Base(2023)'!DE197*FatoresSGPB!$A$31,2)</f>
        <v>#VALUE!</v>
      </c>
      <c r="DM197" s="43" t="str">
        <f t="shared" si="89"/>
        <v>INFINITE 4Coleta no mesmo dia4210-231 a 40</v>
      </c>
      <c r="DN197" s="43" t="s">
        <v>98</v>
      </c>
      <c r="DO197" s="70" t="s">
        <v>71</v>
      </c>
      <c r="DP197" s="69" t="s">
        <v>72</v>
      </c>
      <c r="DQ197" s="61" t="s">
        <v>83</v>
      </c>
      <c r="DR197" s="25" t="s">
        <v>78</v>
      </c>
      <c r="DX197"/>
      <c r="DY197"/>
      <c r="DZ197"/>
    </row>
    <row r="198" spans="109:130" ht="15" x14ac:dyDescent="0.25">
      <c r="DE198" s="43" t="str">
        <f t="shared" si="88"/>
        <v>INFINITE 80 a 300</v>
      </c>
      <c r="DF198" s="44" t="s">
        <v>110</v>
      </c>
      <c r="DG198" s="46" t="s">
        <v>40</v>
      </c>
      <c r="DI198" s="45">
        <f>ROUND('Base(2023)'!DC198+'Base(2023)'!DC198*FatoresSGPB!$A$31,2)</f>
        <v>12.43</v>
      </c>
      <c r="DJ198" s="45">
        <f>ROUND('Base(2023)'!DD198+'Base(2023)'!DD198*FatoresSGPB!$A$31,2)</f>
        <v>12.68</v>
      </c>
      <c r="DK198" s="45">
        <f>ROUND('Base(2023)'!DE198+'Base(2023)'!DE198*FatoresSGPB!$A$31,2)</f>
        <v>12.95</v>
      </c>
      <c r="DM198" s="43" t="str">
        <f t="shared" si="89"/>
        <v>INFINITE 4Coleta no mesmo dia4210-241 a 50</v>
      </c>
      <c r="DN198" s="43" t="s">
        <v>98</v>
      </c>
      <c r="DO198" s="70" t="s">
        <v>71</v>
      </c>
      <c r="DP198" s="69" t="s">
        <v>72</v>
      </c>
      <c r="DQ198" s="59" t="s">
        <v>87</v>
      </c>
      <c r="DR198" s="22" t="s">
        <v>88</v>
      </c>
      <c r="DX198"/>
      <c r="DY198"/>
      <c r="DZ198"/>
    </row>
    <row r="199" spans="109:130" ht="15" x14ac:dyDescent="0.25">
      <c r="DE199" s="43" t="str">
        <f t="shared" si="88"/>
        <v>INFINITE 8301 a 500</v>
      </c>
      <c r="DF199" s="44" t="s">
        <v>110</v>
      </c>
      <c r="DG199" s="46" t="s">
        <v>49</v>
      </c>
      <c r="DI199" s="45">
        <f>ROUND('Base(2023)'!DC199+'Base(2023)'!DC199*FatoresSGPB!$A$31,2)</f>
        <v>12.92</v>
      </c>
      <c r="DJ199" s="45">
        <f>ROUND('Base(2023)'!DD199+'Base(2023)'!DD199*FatoresSGPB!$A$31,2)</f>
        <v>13.19</v>
      </c>
      <c r="DK199" s="45">
        <f>ROUND('Base(2023)'!DE199+'Base(2023)'!DE199*FatoresSGPB!$A$31,2)</f>
        <v>13.46</v>
      </c>
      <c r="DM199" s="43" t="str">
        <f t="shared" si="89"/>
        <v>INFINITE 4Coleta no mesmo dia4210-251 a 60</v>
      </c>
      <c r="DN199" s="43" t="s">
        <v>98</v>
      </c>
      <c r="DO199" s="70" t="s">
        <v>71</v>
      </c>
      <c r="DP199" s="69" t="s">
        <v>72</v>
      </c>
      <c r="DQ199" s="61" t="s">
        <v>92</v>
      </c>
      <c r="DR199" s="25" t="s">
        <v>93</v>
      </c>
      <c r="DX199"/>
      <c r="DY199"/>
      <c r="DZ199"/>
    </row>
    <row r="200" spans="109:130" ht="15" x14ac:dyDescent="0.25">
      <c r="DE200" s="43" t="str">
        <f t="shared" si="88"/>
        <v>INFINITE 8501 a 1.000</v>
      </c>
      <c r="DF200" s="44" t="s">
        <v>110</v>
      </c>
      <c r="DG200" s="46" t="s">
        <v>50</v>
      </c>
      <c r="DI200" s="45">
        <f>ROUND('Base(2023)'!DC200+'Base(2023)'!DC200*FatoresSGPB!$A$31,2)</f>
        <v>13.82</v>
      </c>
      <c r="DJ200" s="45">
        <f>ROUND('Base(2023)'!DD200+'Base(2023)'!DD200*FatoresSGPB!$A$31,2)</f>
        <v>14.1</v>
      </c>
      <c r="DK200" s="45">
        <f>ROUND('Base(2023)'!DE200+'Base(2023)'!DE200*FatoresSGPB!$A$31,2)</f>
        <v>14.41</v>
      </c>
      <c r="DM200" s="43" t="str">
        <f t="shared" si="89"/>
        <v>INFINITE 4Coleta no mesmo dia4210-261 a 70</v>
      </c>
      <c r="DN200" s="43" t="s">
        <v>98</v>
      </c>
      <c r="DO200" s="70" t="s">
        <v>71</v>
      </c>
      <c r="DP200" s="69" t="s">
        <v>72</v>
      </c>
      <c r="DQ200" s="59" t="s">
        <v>96</v>
      </c>
      <c r="DR200" s="22" t="s">
        <v>97</v>
      </c>
      <c r="DX200"/>
      <c r="DY200"/>
      <c r="DZ200"/>
    </row>
    <row r="201" spans="109:130" ht="15" x14ac:dyDescent="0.25">
      <c r="DE201" s="43" t="str">
        <f t="shared" si="88"/>
        <v>INFINITE 81.001 a 2.000</v>
      </c>
      <c r="DF201" s="44" t="s">
        <v>110</v>
      </c>
      <c r="DG201" s="46" t="s">
        <v>55</v>
      </c>
      <c r="DI201" s="45">
        <f>ROUND('Base(2023)'!DC201+'Base(2023)'!DC201*FatoresSGPB!$A$31,2)</f>
        <v>16.100000000000001</v>
      </c>
      <c r="DJ201" s="45">
        <f>ROUND('Base(2023)'!DD201+'Base(2023)'!DD201*FatoresSGPB!$A$31,2)</f>
        <v>16.43</v>
      </c>
      <c r="DK201" s="45">
        <f>ROUND('Base(2023)'!DE201+'Base(2023)'!DE201*FatoresSGPB!$A$31,2)</f>
        <v>16.78</v>
      </c>
      <c r="DM201" s="43" t="str">
        <f t="shared" si="89"/>
        <v>INFINITE 4Coleta no mesmo dia4210-271 a 80</v>
      </c>
      <c r="DN201" s="43" t="s">
        <v>98</v>
      </c>
      <c r="DO201" s="70" t="s">
        <v>71</v>
      </c>
      <c r="DP201" s="69" t="s">
        <v>72</v>
      </c>
      <c r="DQ201" s="61" t="s">
        <v>99</v>
      </c>
      <c r="DR201" s="25" t="s">
        <v>97</v>
      </c>
      <c r="DX201"/>
      <c r="DY201"/>
      <c r="DZ201"/>
    </row>
    <row r="202" spans="109:130" ht="15" x14ac:dyDescent="0.25">
      <c r="DE202" s="43" t="str">
        <f t="shared" si="88"/>
        <v>INFINITE 82.001 a 3.000</v>
      </c>
      <c r="DF202" s="44" t="s">
        <v>110</v>
      </c>
      <c r="DG202" s="46" t="s">
        <v>62</v>
      </c>
      <c r="DI202" s="45">
        <f>ROUND('Base(2023)'!DC202+'Base(2023)'!DC202*FatoresSGPB!$A$31,2)</f>
        <v>17.89</v>
      </c>
      <c r="DJ202" s="45">
        <f>ROUND('Base(2023)'!DD202+'Base(2023)'!DD202*FatoresSGPB!$A$31,2)</f>
        <v>18.260000000000002</v>
      </c>
      <c r="DK202" s="45">
        <f>ROUND('Base(2023)'!DE202+'Base(2023)'!DE202*FatoresSGPB!$A$31,2)</f>
        <v>18.64</v>
      </c>
      <c r="DM202" s="43" t="str">
        <f t="shared" si="89"/>
        <v>INFINITE 4Coleta no mesmo dia4210-281 a 90</v>
      </c>
      <c r="DN202" s="43" t="s">
        <v>98</v>
      </c>
      <c r="DO202" s="70" t="s">
        <v>71</v>
      </c>
      <c r="DP202" s="69" t="s">
        <v>72</v>
      </c>
      <c r="DQ202" s="59" t="s">
        <v>102</v>
      </c>
      <c r="DR202" s="22" t="s">
        <v>103</v>
      </c>
      <c r="DX202"/>
      <c r="DY202"/>
      <c r="DZ202"/>
    </row>
    <row r="203" spans="109:130" ht="15" x14ac:dyDescent="0.25">
      <c r="DE203" s="43" t="str">
        <f t="shared" si="88"/>
        <v>INFINITE 83.001 a 4.000</v>
      </c>
      <c r="DF203" s="44" t="s">
        <v>110</v>
      </c>
      <c r="DG203" s="46" t="s">
        <v>68</v>
      </c>
      <c r="DI203" s="45">
        <f>ROUND('Base(2023)'!DC203+'Base(2023)'!DC203*FatoresSGPB!$A$31,2)</f>
        <v>19.68</v>
      </c>
      <c r="DJ203" s="45">
        <f>ROUND('Base(2023)'!DD203+'Base(2023)'!DD203*FatoresSGPB!$A$31,2)</f>
        <v>20.09</v>
      </c>
      <c r="DK203" s="45">
        <f>ROUND('Base(2023)'!DE203+'Base(2023)'!DE203*FatoresSGPB!$A$31,2)</f>
        <v>20.51</v>
      </c>
      <c r="DM203" s="43" t="str">
        <f t="shared" si="89"/>
        <v>INFINITE 4Coleta no mesmo dia4210-291 a 100</v>
      </c>
      <c r="DN203" s="43" t="s">
        <v>98</v>
      </c>
      <c r="DO203" s="70" t="s">
        <v>71</v>
      </c>
      <c r="DP203" s="69" t="s">
        <v>72</v>
      </c>
      <c r="DQ203" s="61" t="s">
        <v>105</v>
      </c>
      <c r="DR203" s="25" t="s">
        <v>106</v>
      </c>
      <c r="DX203"/>
      <c r="DY203"/>
      <c r="DZ203"/>
    </row>
    <row r="204" spans="109:130" ht="15" x14ac:dyDescent="0.25">
      <c r="DE204" s="43" t="str">
        <f t="shared" si="88"/>
        <v>INFINITE 84.001 a 5.000</v>
      </c>
      <c r="DF204" s="44" t="s">
        <v>110</v>
      </c>
      <c r="DG204" s="46" t="s">
        <v>70</v>
      </c>
      <c r="DI204" s="45">
        <f>ROUND('Base(2023)'!DC204+'Base(2023)'!DC204*FatoresSGPB!$A$31,2)</f>
        <v>21.67</v>
      </c>
      <c r="DJ204" s="45">
        <f>ROUND('Base(2023)'!DD204+'Base(2023)'!DD204*FatoresSGPB!$A$31,2)</f>
        <v>22.12</v>
      </c>
      <c r="DK204" s="45">
        <f>ROUND('Base(2023)'!DE204+'Base(2023)'!DE204*FatoresSGPB!$A$31,2)</f>
        <v>22.58</v>
      </c>
      <c r="DM204" s="43" t="str">
        <f t="shared" si="89"/>
        <v>INFINITE 4Coleta no mesmo dia4210-2Mais de 100</v>
      </c>
      <c r="DN204" s="43" t="s">
        <v>98</v>
      </c>
      <c r="DO204" s="70" t="s">
        <v>71</v>
      </c>
      <c r="DP204" s="69" t="s">
        <v>72</v>
      </c>
      <c r="DQ204" s="59" t="s">
        <v>108</v>
      </c>
      <c r="DR204" s="22" t="s">
        <v>109</v>
      </c>
      <c r="DX204"/>
      <c r="DY204"/>
      <c r="DZ204"/>
    </row>
    <row r="205" spans="109:130" ht="15" x14ac:dyDescent="0.25">
      <c r="DE205" s="43" t="str">
        <f t="shared" si="88"/>
        <v>INFINITE 85.001 a 6.000</v>
      </c>
      <c r="DF205" s="44" t="s">
        <v>110</v>
      </c>
      <c r="DG205" s="46" t="s">
        <v>76</v>
      </c>
      <c r="DI205" s="45">
        <f>ROUND('Base(2023)'!DC205+'Base(2023)'!DC205*FatoresSGPB!$A$31,2)</f>
        <v>25.25</v>
      </c>
      <c r="DJ205" s="45">
        <f>ROUND('Base(2023)'!DD205+'Base(2023)'!DD205*FatoresSGPB!$A$31,2)</f>
        <v>25.76</v>
      </c>
      <c r="DK205" s="45">
        <f>ROUND('Base(2023)'!DE205+'Base(2023)'!DE205*FatoresSGPB!$A$31,2)</f>
        <v>26.31</v>
      </c>
      <c r="DM205" s="43" t="str">
        <f t="shared" si="89"/>
        <v>INFINITE 4Coleta no mesmo dia7790-9Unitizador</v>
      </c>
      <c r="DN205" s="43" t="s">
        <v>98</v>
      </c>
      <c r="DO205" s="70" t="s">
        <v>71</v>
      </c>
      <c r="DP205" s="22" t="s">
        <v>111</v>
      </c>
      <c r="DQ205" s="61" t="s">
        <v>112</v>
      </c>
      <c r="DR205" s="25" t="s">
        <v>113</v>
      </c>
      <c r="DX205"/>
      <c r="DY205"/>
      <c r="DZ205"/>
    </row>
    <row r="206" spans="109:130" ht="15" x14ac:dyDescent="0.25">
      <c r="DE206" s="43" t="str">
        <f t="shared" si="88"/>
        <v>INFINITE 86.001 a 7.000</v>
      </c>
      <c r="DF206" s="44" t="s">
        <v>110</v>
      </c>
      <c r="DG206" s="46" t="s">
        <v>82</v>
      </c>
      <c r="DI206" s="45">
        <f>ROUND('Base(2023)'!DC206+'Base(2023)'!DC206*FatoresSGPB!$A$31,2)</f>
        <v>30.02</v>
      </c>
      <c r="DJ206" s="45">
        <f>ROUND('Base(2023)'!DD206+'Base(2023)'!DD206*FatoresSGPB!$A$31,2)</f>
        <v>30.63</v>
      </c>
      <c r="DK206" s="45">
        <f>ROUND('Base(2023)'!DE206+'Base(2023)'!DE206*FatoresSGPB!$A$31,2)</f>
        <v>31.28</v>
      </c>
      <c r="DM206" s="43" t="str">
        <f t="shared" si="89"/>
        <v>ServiçoCódigoQtde de objetos</v>
      </c>
      <c r="DO206" s="28" t="s">
        <v>34</v>
      </c>
      <c r="DP206" s="28" t="s">
        <v>35</v>
      </c>
      <c r="DQ206" s="29" t="s">
        <v>36</v>
      </c>
      <c r="DR206" s="30" t="s">
        <v>37</v>
      </c>
      <c r="DX206"/>
      <c r="DY206"/>
      <c r="DZ206"/>
    </row>
    <row r="207" spans="109:130" ht="15" x14ac:dyDescent="0.25">
      <c r="DE207" s="43" t="str">
        <f t="shared" si="88"/>
        <v>INFINITE 87.001 a 8.000</v>
      </c>
      <c r="DF207" s="44" t="s">
        <v>110</v>
      </c>
      <c r="DG207" s="46" t="s">
        <v>86</v>
      </c>
      <c r="DI207" s="45">
        <f>ROUND('Base(2023)'!DC207+'Base(2023)'!DC207*FatoresSGPB!$A$31,2)</f>
        <v>38.76</v>
      </c>
      <c r="DJ207" s="45">
        <f>ROUND('Base(2023)'!DD207+'Base(2023)'!DD207*FatoresSGPB!$A$31,2)</f>
        <v>39.56</v>
      </c>
      <c r="DK207" s="45">
        <f>ROUND('Base(2023)'!DE207+'Base(2023)'!DE207*FatoresSGPB!$A$31,2)</f>
        <v>40.39</v>
      </c>
      <c r="DM207" s="43" t="str">
        <f t="shared" si="89"/>
        <v>INFINITE 5Coleta Agendada7789-50 a 10</v>
      </c>
      <c r="DN207" s="43" t="s">
        <v>100</v>
      </c>
      <c r="DO207" s="70" t="s">
        <v>43</v>
      </c>
      <c r="DP207" s="68" t="s">
        <v>44</v>
      </c>
      <c r="DQ207" s="59" t="s">
        <v>45</v>
      </c>
      <c r="DR207" s="22">
        <v>12.69</v>
      </c>
      <c r="DX207"/>
      <c r="DY207"/>
      <c r="DZ207"/>
    </row>
    <row r="208" spans="109:130" ht="15" x14ac:dyDescent="0.25">
      <c r="DE208" s="43" t="str">
        <f t="shared" si="88"/>
        <v>INFINITE 88.001 a 9.000</v>
      </c>
      <c r="DF208" s="44" t="s">
        <v>110</v>
      </c>
      <c r="DG208" s="46" t="s">
        <v>91</v>
      </c>
      <c r="DI208" s="45">
        <f>ROUND('Base(2023)'!DC208+'Base(2023)'!DC208*FatoresSGPB!$A$31,2)</f>
        <v>50.09</v>
      </c>
      <c r="DJ208" s="45">
        <f>ROUND('Base(2023)'!DD208+'Base(2023)'!DD208*FatoresSGPB!$A$31,2)</f>
        <v>51.13</v>
      </c>
      <c r="DK208" s="45">
        <f>ROUND('Base(2023)'!DE208+'Base(2023)'!DE208*FatoresSGPB!$A$31,2)</f>
        <v>52.2</v>
      </c>
      <c r="DM208" s="43" t="str">
        <f t="shared" si="89"/>
        <v>INFINITE 5Coleta Agendada7789-5Mais de 10</v>
      </c>
      <c r="DN208" s="43" t="s">
        <v>100</v>
      </c>
      <c r="DO208" s="70" t="s">
        <v>43</v>
      </c>
      <c r="DP208" s="68" t="s">
        <v>44</v>
      </c>
      <c r="DQ208" s="61" t="s">
        <v>52</v>
      </c>
      <c r="DR208" s="22">
        <v>0</v>
      </c>
      <c r="DX208"/>
      <c r="DY208"/>
      <c r="DZ208"/>
    </row>
    <row r="209" spans="109:130" ht="15" x14ac:dyDescent="0.25">
      <c r="DE209" s="43" t="str">
        <f t="shared" si="88"/>
        <v>INFINITE 89.001 a 10.000</v>
      </c>
      <c r="DF209" s="44" t="s">
        <v>110</v>
      </c>
      <c r="DG209" s="46" t="s">
        <v>95</v>
      </c>
      <c r="DI209" s="45">
        <f>ROUND('Base(2023)'!DC209+'Base(2023)'!DC209*FatoresSGPB!$A$31,2)</f>
        <v>64.010000000000005</v>
      </c>
      <c r="DJ209" s="45">
        <f>ROUND('Base(2023)'!DD209+'Base(2023)'!DD209*FatoresSGPB!$A$31,2)</f>
        <v>65.33</v>
      </c>
      <c r="DK209" s="45">
        <f>ROUND('Base(2023)'!DE209+'Base(2023)'!DE209*FatoresSGPB!$A$31,2)</f>
        <v>66.7</v>
      </c>
      <c r="DM209" s="43" t="str">
        <f t="shared" si="89"/>
        <v>INFINITE 5Coleta Agendada7788-70 a 10</v>
      </c>
      <c r="DN209" s="43" t="s">
        <v>100</v>
      </c>
      <c r="DO209" s="70" t="s">
        <v>43</v>
      </c>
      <c r="DP209" s="25" t="s">
        <v>57</v>
      </c>
      <c r="DQ209" s="59" t="s">
        <v>45</v>
      </c>
      <c r="DR209" s="22">
        <v>12.69</v>
      </c>
      <c r="DX209"/>
      <c r="DY209"/>
      <c r="DZ209"/>
    </row>
    <row r="210" spans="109:130" ht="15" x14ac:dyDescent="0.25">
      <c r="DE210" s="43" t="str">
        <f t="shared" si="88"/>
        <v>Peso (g)</v>
      </c>
      <c r="DG210" s="46" t="s">
        <v>32</v>
      </c>
      <c r="DI210" s="45" t="e">
        <f>ROUND('Base(2023)'!DC210+'Base(2023)'!DC210*FatoresSGPB!$A$31,2)</f>
        <v>#VALUE!</v>
      </c>
      <c r="DJ210" s="45" t="e">
        <f>ROUND('Base(2023)'!DD210+'Base(2023)'!DD210*FatoresSGPB!$A$31,2)</f>
        <v>#VALUE!</v>
      </c>
      <c r="DK210" s="45" t="e">
        <f>ROUND('Base(2023)'!DE210+'Base(2023)'!DE210*FatoresSGPB!$A$31,2)</f>
        <v>#VALUE!</v>
      </c>
      <c r="DM210" s="43" t="str">
        <f t="shared" si="89"/>
        <v>INFINITE 5Coleta Programada4209-90 a 10</v>
      </c>
      <c r="DN210" s="43" t="s">
        <v>100</v>
      </c>
      <c r="DO210" s="71" t="s">
        <v>64</v>
      </c>
      <c r="DP210" s="68" t="s">
        <v>65</v>
      </c>
      <c r="DQ210" s="61" t="s">
        <v>45</v>
      </c>
      <c r="DR210" s="25">
        <v>10.58</v>
      </c>
      <c r="DX210"/>
      <c r="DY210"/>
      <c r="DZ210"/>
    </row>
    <row r="211" spans="109:130" ht="15" x14ac:dyDescent="0.25">
      <c r="DE211" s="43" t="str">
        <f t="shared" si="88"/>
        <v>CLUBE CORREIOS0 a 300</v>
      </c>
      <c r="DF211" s="44" t="s">
        <v>9</v>
      </c>
      <c r="DG211" s="46" t="s">
        <v>40</v>
      </c>
      <c r="DI211" s="45">
        <f>ROUND('Base(2023)'!DC211+'Base(2023)'!DC211*FatoresSGPB!$A$31,2)</f>
        <v>13.08</v>
      </c>
      <c r="DJ211" s="45">
        <f>ROUND('Base(2023)'!DD211+'Base(2023)'!DD211*FatoresSGPB!$A$31,2)</f>
        <v>13.35</v>
      </c>
      <c r="DK211" s="45">
        <f>ROUND('Base(2023)'!DE211+'Base(2023)'!DE211*FatoresSGPB!$A$31,2)</f>
        <v>13.63</v>
      </c>
      <c r="DM211" s="43" t="str">
        <f t="shared" si="89"/>
        <v>INFINITE 5Coleta Programada4209-9Mais de 10</v>
      </c>
      <c r="DN211" s="43" t="s">
        <v>100</v>
      </c>
      <c r="DO211" s="71" t="s">
        <v>64</v>
      </c>
      <c r="DP211" s="68" t="s">
        <v>65</v>
      </c>
      <c r="DQ211" s="59" t="s">
        <v>52</v>
      </c>
      <c r="DR211" s="22">
        <v>0</v>
      </c>
      <c r="DX211"/>
      <c r="DY211"/>
      <c r="DZ211"/>
    </row>
    <row r="212" spans="109:130" ht="15" x14ac:dyDescent="0.25">
      <c r="DE212" s="43" t="str">
        <f t="shared" si="88"/>
        <v>CLUBE CORREIOS301 a 500</v>
      </c>
      <c r="DF212" s="44" t="s">
        <v>9</v>
      </c>
      <c r="DG212" s="46" t="s">
        <v>49</v>
      </c>
      <c r="DI212" s="45">
        <f>ROUND('Base(2023)'!DC212+'Base(2023)'!DC212*FatoresSGPB!$A$31,2)</f>
        <v>13.6</v>
      </c>
      <c r="DJ212" s="45">
        <f>ROUND('Base(2023)'!DD212+'Base(2023)'!DD212*FatoresSGPB!$A$31,2)</f>
        <v>13.88</v>
      </c>
      <c r="DK212" s="45">
        <f>ROUND('Base(2023)'!DE212+'Base(2023)'!DE212*FatoresSGPB!$A$31,2)</f>
        <v>14.18</v>
      </c>
      <c r="DM212" s="43" t="str">
        <f t="shared" si="89"/>
        <v>INFINITE 5Coleta no mesmo dia4210-211 a 20</v>
      </c>
      <c r="DN212" s="43" t="s">
        <v>100</v>
      </c>
      <c r="DO212" s="70" t="s">
        <v>71</v>
      </c>
      <c r="DP212" s="69" t="s">
        <v>72</v>
      </c>
      <c r="DQ212" s="61" t="s">
        <v>73</v>
      </c>
      <c r="DR212" s="25" t="s">
        <v>74</v>
      </c>
      <c r="DX212"/>
      <c r="DY212"/>
      <c r="DZ212"/>
    </row>
    <row r="213" spans="109:130" ht="15" x14ac:dyDescent="0.25">
      <c r="DE213" s="43" t="str">
        <f t="shared" si="88"/>
        <v>CLUBE CORREIOS501 a 1.000</v>
      </c>
      <c r="DF213" s="44" t="s">
        <v>9</v>
      </c>
      <c r="DG213" s="46" t="s">
        <v>50</v>
      </c>
      <c r="DI213" s="45">
        <f>ROUND('Base(2023)'!DC213+'Base(2023)'!DC213*FatoresSGPB!$A$31,2)</f>
        <v>14.54</v>
      </c>
      <c r="DJ213" s="45">
        <f>ROUND('Base(2023)'!DD213+'Base(2023)'!DD213*FatoresSGPB!$A$31,2)</f>
        <v>14.85</v>
      </c>
      <c r="DK213" s="45">
        <f>ROUND('Base(2023)'!DE213+'Base(2023)'!DE213*FatoresSGPB!$A$31,2)</f>
        <v>15.16</v>
      </c>
      <c r="DM213" s="43" t="str">
        <f t="shared" si="89"/>
        <v>INFINITE 5Coleta no mesmo dia4210-221 a 30</v>
      </c>
      <c r="DN213" s="43" t="s">
        <v>100</v>
      </c>
      <c r="DO213" s="70" t="s">
        <v>71</v>
      </c>
      <c r="DP213" s="69" t="s">
        <v>72</v>
      </c>
      <c r="DQ213" s="59" t="s">
        <v>77</v>
      </c>
      <c r="DR213" s="22" t="s">
        <v>78</v>
      </c>
      <c r="DX213"/>
      <c r="DY213"/>
      <c r="DZ213"/>
    </row>
    <row r="214" spans="109:130" ht="15" x14ac:dyDescent="0.25">
      <c r="DE214" s="43" t="str">
        <f t="shared" si="88"/>
        <v>CLUBE CORREIOS1.001 a 2.000</v>
      </c>
      <c r="DF214" s="44" t="s">
        <v>9</v>
      </c>
      <c r="DG214" s="46" t="s">
        <v>55</v>
      </c>
      <c r="DI214" s="45">
        <f>ROUND('Base(2023)'!DC214+'Base(2023)'!DC214*FatoresSGPB!$A$31,2)</f>
        <v>16.95</v>
      </c>
      <c r="DJ214" s="45">
        <f>ROUND('Base(2023)'!DD214+'Base(2023)'!DD214*FatoresSGPB!$A$31,2)</f>
        <v>17.29</v>
      </c>
      <c r="DK214" s="45">
        <f>ROUND('Base(2023)'!DE214+'Base(2023)'!DE214*FatoresSGPB!$A$31,2)</f>
        <v>17.66</v>
      </c>
      <c r="DM214" s="43" t="str">
        <f t="shared" si="89"/>
        <v>INFINITE 5Coleta no mesmo dia4210-231 a 40</v>
      </c>
      <c r="DN214" s="43" t="s">
        <v>100</v>
      </c>
      <c r="DO214" s="70" t="s">
        <v>71</v>
      </c>
      <c r="DP214" s="69" t="s">
        <v>72</v>
      </c>
      <c r="DQ214" s="61" t="s">
        <v>83</v>
      </c>
      <c r="DR214" s="25" t="s">
        <v>78</v>
      </c>
      <c r="DX214"/>
      <c r="DY214"/>
      <c r="DZ214"/>
    </row>
    <row r="215" spans="109:130" ht="15" x14ac:dyDescent="0.25">
      <c r="DE215" s="43" t="str">
        <f t="shared" si="88"/>
        <v>CLUBE CORREIOS2.001 a 3.000</v>
      </c>
      <c r="DF215" s="44" t="s">
        <v>9</v>
      </c>
      <c r="DG215" s="46" t="s">
        <v>62</v>
      </c>
      <c r="DI215" s="45">
        <f>ROUND('Base(2023)'!DC215+'Base(2023)'!DC215*FatoresSGPB!$A$31,2)</f>
        <v>18.829999999999998</v>
      </c>
      <c r="DJ215" s="45">
        <f>ROUND('Base(2023)'!DD215+'Base(2023)'!DD215*FatoresSGPB!$A$31,2)</f>
        <v>19.22</v>
      </c>
      <c r="DK215" s="45">
        <f>ROUND('Base(2023)'!DE215+'Base(2023)'!DE215*FatoresSGPB!$A$31,2)</f>
        <v>19.63</v>
      </c>
      <c r="DM215" s="43" t="str">
        <f t="shared" si="89"/>
        <v>INFINITE 5Coleta no mesmo dia4210-241 a 50</v>
      </c>
      <c r="DN215" s="43" t="s">
        <v>100</v>
      </c>
      <c r="DO215" s="70" t="s">
        <v>71</v>
      </c>
      <c r="DP215" s="69" t="s">
        <v>72</v>
      </c>
      <c r="DQ215" s="59" t="s">
        <v>87</v>
      </c>
      <c r="DR215" s="22" t="s">
        <v>88</v>
      </c>
      <c r="DX215"/>
      <c r="DY215"/>
      <c r="DZ215"/>
    </row>
    <row r="216" spans="109:130" ht="15" x14ac:dyDescent="0.25">
      <c r="DE216" s="43" t="str">
        <f t="shared" si="88"/>
        <v>CLUBE CORREIOS3.001 a 4.000</v>
      </c>
      <c r="DF216" s="44" t="s">
        <v>9</v>
      </c>
      <c r="DG216" s="46" t="s">
        <v>68</v>
      </c>
      <c r="DI216" s="45">
        <f>ROUND('Base(2023)'!DC216+'Base(2023)'!DC216*FatoresSGPB!$A$31,2)</f>
        <v>20.71</v>
      </c>
      <c r="DJ216" s="45">
        <f>ROUND('Base(2023)'!DD216+'Base(2023)'!DD216*FatoresSGPB!$A$31,2)</f>
        <v>21.14</v>
      </c>
      <c r="DK216" s="45">
        <f>ROUND('Base(2023)'!DE216+'Base(2023)'!DE216*FatoresSGPB!$A$31,2)</f>
        <v>21.58</v>
      </c>
      <c r="DM216" s="43" t="str">
        <f t="shared" si="89"/>
        <v>INFINITE 5Coleta no mesmo dia4210-251 a 60</v>
      </c>
      <c r="DN216" s="43" t="s">
        <v>100</v>
      </c>
      <c r="DO216" s="70" t="s">
        <v>71</v>
      </c>
      <c r="DP216" s="69" t="s">
        <v>72</v>
      </c>
      <c r="DQ216" s="61" t="s">
        <v>92</v>
      </c>
      <c r="DR216" s="25" t="s">
        <v>93</v>
      </c>
      <c r="DX216"/>
      <c r="DY216"/>
      <c r="DZ216"/>
    </row>
    <row r="217" spans="109:130" ht="15" x14ac:dyDescent="0.25">
      <c r="DE217" s="43" t="str">
        <f t="shared" si="88"/>
        <v>CLUBE CORREIOS4.001 a 5.000</v>
      </c>
      <c r="DF217" s="44" t="s">
        <v>9</v>
      </c>
      <c r="DG217" s="46" t="s">
        <v>70</v>
      </c>
      <c r="DI217" s="45">
        <f>ROUND('Base(2023)'!DC217+'Base(2023)'!DC217*FatoresSGPB!$A$31,2)</f>
        <v>22.81</v>
      </c>
      <c r="DJ217" s="45">
        <f>ROUND('Base(2023)'!DD217+'Base(2023)'!DD217*FatoresSGPB!$A$31,2)</f>
        <v>23.28</v>
      </c>
      <c r="DK217" s="45">
        <f>ROUND('Base(2023)'!DE217+'Base(2023)'!DE217*FatoresSGPB!$A$31,2)</f>
        <v>23.77</v>
      </c>
      <c r="DM217" s="43" t="str">
        <f t="shared" si="89"/>
        <v>INFINITE 5Coleta no mesmo dia4210-261 a 70</v>
      </c>
      <c r="DN217" s="43" t="s">
        <v>100</v>
      </c>
      <c r="DO217" s="70" t="s">
        <v>71</v>
      </c>
      <c r="DP217" s="69" t="s">
        <v>72</v>
      </c>
      <c r="DQ217" s="59" t="s">
        <v>96</v>
      </c>
      <c r="DR217" s="22" t="s">
        <v>97</v>
      </c>
      <c r="DX217"/>
      <c r="DY217"/>
      <c r="DZ217"/>
    </row>
    <row r="218" spans="109:130" ht="15" x14ac:dyDescent="0.25">
      <c r="DE218" s="43" t="str">
        <f t="shared" si="88"/>
        <v>CLUBE CORREIOS5.001 a 6.000</v>
      </c>
      <c r="DF218" s="44" t="s">
        <v>9</v>
      </c>
      <c r="DG218" s="46" t="s">
        <v>76</v>
      </c>
      <c r="DI218" s="45">
        <f>ROUND('Base(2023)'!DC218+'Base(2023)'!DC218*FatoresSGPB!$A$31,2)</f>
        <v>26.57</v>
      </c>
      <c r="DJ218" s="45">
        <f>ROUND('Base(2023)'!DD218+'Base(2023)'!DD218*FatoresSGPB!$A$31,2)</f>
        <v>27.12</v>
      </c>
      <c r="DK218" s="45">
        <f>ROUND('Base(2023)'!DE218+'Base(2023)'!DE218*FatoresSGPB!$A$31,2)</f>
        <v>27.69</v>
      </c>
      <c r="DM218" s="43" t="str">
        <f t="shared" si="89"/>
        <v>INFINITE 5Coleta no mesmo dia4210-271 a 80</v>
      </c>
      <c r="DN218" s="43" t="s">
        <v>100</v>
      </c>
      <c r="DO218" s="70" t="s">
        <v>71</v>
      </c>
      <c r="DP218" s="69" t="s">
        <v>72</v>
      </c>
      <c r="DQ218" s="61" t="s">
        <v>99</v>
      </c>
      <c r="DR218" s="25" t="s">
        <v>97</v>
      </c>
      <c r="DX218"/>
      <c r="DY218"/>
      <c r="DZ218"/>
    </row>
    <row r="219" spans="109:130" ht="15" x14ac:dyDescent="0.25">
      <c r="DE219" s="43" t="str">
        <f t="shared" si="88"/>
        <v>CLUBE CORREIOS6.001 a 7.000</v>
      </c>
      <c r="DF219" s="44" t="s">
        <v>9</v>
      </c>
      <c r="DG219" s="46" t="s">
        <v>82</v>
      </c>
      <c r="DI219" s="45">
        <f>ROUND('Base(2023)'!DC219+'Base(2023)'!DC219*FatoresSGPB!$A$31,2)</f>
        <v>31.6</v>
      </c>
      <c r="DJ219" s="45">
        <f>ROUND('Base(2023)'!DD219+'Base(2023)'!DD219*FatoresSGPB!$A$31,2)</f>
        <v>32.24</v>
      </c>
      <c r="DK219" s="45">
        <f>ROUND('Base(2023)'!DE219+'Base(2023)'!DE219*FatoresSGPB!$A$31,2)</f>
        <v>32.92</v>
      </c>
      <c r="DM219" s="43" t="str">
        <f t="shared" si="89"/>
        <v>INFINITE 5Coleta no mesmo dia4210-281 a 90</v>
      </c>
      <c r="DN219" s="43" t="s">
        <v>100</v>
      </c>
      <c r="DO219" s="70" t="s">
        <v>71</v>
      </c>
      <c r="DP219" s="69" t="s">
        <v>72</v>
      </c>
      <c r="DQ219" s="59" t="s">
        <v>102</v>
      </c>
      <c r="DR219" s="22" t="s">
        <v>103</v>
      </c>
      <c r="DX219"/>
      <c r="DY219"/>
      <c r="DZ219"/>
    </row>
    <row r="220" spans="109:130" ht="15" x14ac:dyDescent="0.25">
      <c r="DE220" s="43" t="str">
        <f t="shared" si="88"/>
        <v>CLUBE CORREIOS7.001 a 8.000</v>
      </c>
      <c r="DF220" s="44" t="s">
        <v>9</v>
      </c>
      <c r="DG220" s="46" t="s">
        <v>86</v>
      </c>
      <c r="DI220" s="45">
        <f>ROUND('Base(2023)'!DC220+'Base(2023)'!DC220*FatoresSGPB!$A$31,2)</f>
        <v>40.799999999999997</v>
      </c>
      <c r="DJ220" s="45">
        <f>ROUND('Base(2023)'!DD220+'Base(2023)'!DD220*FatoresSGPB!$A$31,2)</f>
        <v>41.64</v>
      </c>
      <c r="DK220" s="45">
        <f>ROUND('Base(2023)'!DE220+'Base(2023)'!DE220*FatoresSGPB!$A$31,2)</f>
        <v>42.52</v>
      </c>
      <c r="DM220" s="43" t="str">
        <f t="shared" si="89"/>
        <v>INFINITE 5Coleta no mesmo dia4210-291 a 100</v>
      </c>
      <c r="DN220" s="43" t="s">
        <v>100</v>
      </c>
      <c r="DO220" s="70" t="s">
        <v>71</v>
      </c>
      <c r="DP220" s="69" t="s">
        <v>72</v>
      </c>
      <c r="DQ220" s="61" t="s">
        <v>105</v>
      </c>
      <c r="DR220" s="25" t="s">
        <v>106</v>
      </c>
      <c r="DX220"/>
      <c r="DY220"/>
      <c r="DZ220"/>
    </row>
    <row r="221" spans="109:130" ht="15" x14ac:dyDescent="0.25">
      <c r="DE221" s="43" t="str">
        <f t="shared" si="88"/>
        <v>CLUBE CORREIOS8.001 a 9.000</v>
      </c>
      <c r="DF221" s="44" t="s">
        <v>9</v>
      </c>
      <c r="DG221" s="46" t="s">
        <v>91</v>
      </c>
      <c r="DI221" s="45">
        <f>ROUND('Base(2023)'!DC221+'Base(2023)'!DC221*FatoresSGPB!$A$31,2)</f>
        <v>52.73</v>
      </c>
      <c r="DJ221" s="45">
        <f>ROUND('Base(2023)'!DD221+'Base(2023)'!DD221*FatoresSGPB!$A$31,2)</f>
        <v>53.82</v>
      </c>
      <c r="DK221" s="45">
        <f>ROUND('Base(2023)'!DE221+'Base(2023)'!DE221*FatoresSGPB!$A$31,2)</f>
        <v>54.95</v>
      </c>
      <c r="DM221" s="43" t="str">
        <f t="shared" si="89"/>
        <v>INFINITE 5Coleta no mesmo dia4210-2Mais de 100</v>
      </c>
      <c r="DN221" s="43" t="s">
        <v>100</v>
      </c>
      <c r="DO221" s="70" t="s">
        <v>71</v>
      </c>
      <c r="DP221" s="69" t="s">
        <v>72</v>
      </c>
      <c r="DQ221" s="59" t="s">
        <v>108</v>
      </c>
      <c r="DR221" s="22" t="s">
        <v>109</v>
      </c>
      <c r="DX221"/>
      <c r="DY221"/>
      <c r="DZ221"/>
    </row>
    <row r="222" spans="109:130" ht="15" x14ac:dyDescent="0.25">
      <c r="DE222" s="43" t="str">
        <f t="shared" si="88"/>
        <v>CLUBE CORREIOS9.001 a 10.000</v>
      </c>
      <c r="DF222" s="44" t="s">
        <v>9</v>
      </c>
      <c r="DG222" s="46" t="s">
        <v>95</v>
      </c>
      <c r="DI222" s="45">
        <f>ROUND('Base(2023)'!DC222+'Base(2023)'!DC222*FatoresSGPB!$A$31,2)</f>
        <v>67.38</v>
      </c>
      <c r="DJ222" s="45">
        <f>ROUND('Base(2023)'!DD222+'Base(2023)'!DD222*FatoresSGPB!$A$31,2)</f>
        <v>68.77</v>
      </c>
      <c r="DK222" s="45">
        <f>ROUND('Base(2023)'!DE222+'Base(2023)'!DE222*FatoresSGPB!$A$31,2)</f>
        <v>70.209999999999994</v>
      </c>
      <c r="DM222" s="43" t="str">
        <f t="shared" si="89"/>
        <v>INFINITE 5Coleta no mesmo dia7790-9Unitizador</v>
      </c>
      <c r="DN222" s="43" t="s">
        <v>100</v>
      </c>
      <c r="DO222" s="70" t="s">
        <v>71</v>
      </c>
      <c r="DP222" s="22" t="s">
        <v>111</v>
      </c>
      <c r="DQ222" s="61" t="s">
        <v>112</v>
      </c>
      <c r="DR222" s="25" t="s">
        <v>113</v>
      </c>
      <c r="DX222"/>
      <c r="DY222"/>
      <c r="DZ222"/>
    </row>
    <row r="223" spans="109:130" ht="15" x14ac:dyDescent="0.25">
      <c r="DM223" s="43" t="str">
        <f t="shared" si="89"/>
        <v>ServiçoCódigoQtde de objetos</v>
      </c>
      <c r="DO223" s="28" t="s">
        <v>34</v>
      </c>
      <c r="DP223" s="28" t="s">
        <v>35</v>
      </c>
      <c r="DQ223" s="29" t="s">
        <v>36</v>
      </c>
      <c r="DR223" s="30" t="s">
        <v>37</v>
      </c>
      <c r="DX223"/>
      <c r="DY223"/>
      <c r="DZ223"/>
    </row>
    <row r="224" spans="109:130" ht="15" x14ac:dyDescent="0.25">
      <c r="DM224" s="43" t="str">
        <f t="shared" si="89"/>
        <v>INFINITE 6Coleta Agendada7789-50 a 10</v>
      </c>
      <c r="DN224" s="43" t="s">
        <v>104</v>
      </c>
      <c r="DO224" s="70" t="s">
        <v>43</v>
      </c>
      <c r="DP224" s="68" t="s">
        <v>44</v>
      </c>
      <c r="DQ224" s="59" t="s">
        <v>45</v>
      </c>
      <c r="DR224" s="22">
        <v>12.69</v>
      </c>
      <c r="DX224"/>
      <c r="DY224"/>
      <c r="DZ224"/>
    </row>
    <row r="225" spans="117:130" ht="15" x14ac:dyDescent="0.25">
      <c r="DM225" s="43" t="str">
        <f t="shared" si="89"/>
        <v>INFINITE 6Coleta Agendada7789-5Mais de 10</v>
      </c>
      <c r="DN225" s="43" t="s">
        <v>104</v>
      </c>
      <c r="DO225" s="70" t="s">
        <v>43</v>
      </c>
      <c r="DP225" s="68" t="s">
        <v>44</v>
      </c>
      <c r="DQ225" s="61" t="s">
        <v>52</v>
      </c>
      <c r="DR225" s="22">
        <v>0</v>
      </c>
      <c r="DX225"/>
      <c r="DY225"/>
      <c r="DZ225"/>
    </row>
    <row r="226" spans="117:130" ht="15" x14ac:dyDescent="0.25">
      <c r="DM226" s="43" t="str">
        <f t="shared" si="89"/>
        <v>INFINITE 6Coleta Agendada7788-70 a 10</v>
      </c>
      <c r="DN226" s="43" t="s">
        <v>104</v>
      </c>
      <c r="DO226" s="70" t="s">
        <v>43</v>
      </c>
      <c r="DP226" s="25" t="s">
        <v>57</v>
      </c>
      <c r="DQ226" s="59" t="s">
        <v>45</v>
      </c>
      <c r="DR226" s="22">
        <v>12.69</v>
      </c>
      <c r="DX226"/>
      <c r="DY226"/>
      <c r="DZ226"/>
    </row>
    <row r="227" spans="117:130" ht="15" x14ac:dyDescent="0.25">
      <c r="DM227" s="43" t="str">
        <f t="shared" si="89"/>
        <v>INFINITE 6Coleta Programada4209-90 a 10</v>
      </c>
      <c r="DN227" s="43" t="s">
        <v>104</v>
      </c>
      <c r="DO227" s="71" t="s">
        <v>64</v>
      </c>
      <c r="DP227" s="68" t="s">
        <v>65</v>
      </c>
      <c r="DQ227" s="61" t="s">
        <v>45</v>
      </c>
      <c r="DR227" s="25">
        <v>10.58</v>
      </c>
      <c r="DX227"/>
      <c r="DY227"/>
      <c r="DZ227"/>
    </row>
    <row r="228" spans="117:130" ht="15" x14ac:dyDescent="0.25">
      <c r="DM228" s="43" t="str">
        <f t="shared" si="89"/>
        <v>INFINITE 6Coleta Programada4209-9Mais de 10</v>
      </c>
      <c r="DN228" s="43" t="s">
        <v>104</v>
      </c>
      <c r="DO228" s="71" t="s">
        <v>64</v>
      </c>
      <c r="DP228" s="68" t="s">
        <v>65</v>
      </c>
      <c r="DQ228" s="59" t="s">
        <v>52</v>
      </c>
      <c r="DR228" s="22">
        <v>0</v>
      </c>
      <c r="DX228"/>
      <c r="DY228"/>
      <c r="DZ228"/>
    </row>
    <row r="229" spans="117:130" ht="15" x14ac:dyDescent="0.25">
      <c r="DM229" s="43" t="str">
        <f t="shared" si="89"/>
        <v>INFINITE 6Coleta no mesmo dia4210-211 a 20</v>
      </c>
      <c r="DN229" s="43" t="s">
        <v>104</v>
      </c>
      <c r="DO229" s="70" t="s">
        <v>71</v>
      </c>
      <c r="DP229" s="69" t="s">
        <v>72</v>
      </c>
      <c r="DQ229" s="61" t="s">
        <v>73</v>
      </c>
      <c r="DR229" s="25" t="s">
        <v>74</v>
      </c>
      <c r="DX229"/>
      <c r="DY229"/>
      <c r="DZ229"/>
    </row>
    <row r="230" spans="117:130" ht="15" x14ac:dyDescent="0.25">
      <c r="DM230" s="43" t="str">
        <f t="shared" si="89"/>
        <v>INFINITE 6Coleta no mesmo dia4210-221 a 30</v>
      </c>
      <c r="DN230" s="43" t="s">
        <v>104</v>
      </c>
      <c r="DO230" s="70" t="s">
        <v>71</v>
      </c>
      <c r="DP230" s="69" t="s">
        <v>72</v>
      </c>
      <c r="DQ230" s="59" t="s">
        <v>77</v>
      </c>
      <c r="DR230" s="22" t="s">
        <v>78</v>
      </c>
      <c r="DX230"/>
      <c r="DY230"/>
      <c r="DZ230"/>
    </row>
    <row r="231" spans="117:130" ht="15" x14ac:dyDescent="0.25">
      <c r="DM231" s="43" t="str">
        <f t="shared" si="89"/>
        <v>INFINITE 6Coleta no mesmo dia4210-231 a 40</v>
      </c>
      <c r="DN231" s="43" t="s">
        <v>104</v>
      </c>
      <c r="DO231" s="70" t="s">
        <v>71</v>
      </c>
      <c r="DP231" s="69" t="s">
        <v>72</v>
      </c>
      <c r="DQ231" s="61" t="s">
        <v>83</v>
      </c>
      <c r="DR231" s="25" t="s">
        <v>78</v>
      </c>
      <c r="DX231"/>
      <c r="DY231"/>
      <c r="DZ231"/>
    </row>
    <row r="232" spans="117:130" ht="15" x14ac:dyDescent="0.25">
      <c r="DM232" s="43" t="str">
        <f t="shared" si="89"/>
        <v>INFINITE 6Coleta no mesmo dia4210-241 a 50</v>
      </c>
      <c r="DN232" s="43" t="s">
        <v>104</v>
      </c>
      <c r="DO232" s="70" t="s">
        <v>71</v>
      </c>
      <c r="DP232" s="69" t="s">
        <v>72</v>
      </c>
      <c r="DQ232" s="59" t="s">
        <v>87</v>
      </c>
      <c r="DR232" s="22" t="s">
        <v>88</v>
      </c>
      <c r="DX232"/>
      <c r="DY232"/>
      <c r="DZ232"/>
    </row>
    <row r="233" spans="117:130" ht="15" x14ac:dyDescent="0.25">
      <c r="DM233" s="43" t="str">
        <f t="shared" si="89"/>
        <v>INFINITE 6Coleta no mesmo dia4210-251 a 60</v>
      </c>
      <c r="DN233" s="43" t="s">
        <v>104</v>
      </c>
      <c r="DO233" s="70" t="s">
        <v>71</v>
      </c>
      <c r="DP233" s="69" t="s">
        <v>72</v>
      </c>
      <c r="DQ233" s="61" t="s">
        <v>92</v>
      </c>
      <c r="DR233" s="25" t="s">
        <v>93</v>
      </c>
      <c r="DX233"/>
      <c r="DY233"/>
      <c r="DZ233"/>
    </row>
    <row r="234" spans="117:130" ht="15" x14ac:dyDescent="0.25">
      <c r="DM234" s="43" t="str">
        <f t="shared" si="89"/>
        <v>INFINITE 6Coleta no mesmo dia4210-261 a 70</v>
      </c>
      <c r="DN234" s="43" t="s">
        <v>104</v>
      </c>
      <c r="DO234" s="70" t="s">
        <v>71</v>
      </c>
      <c r="DP234" s="69" t="s">
        <v>72</v>
      </c>
      <c r="DQ234" s="59" t="s">
        <v>96</v>
      </c>
      <c r="DR234" s="22" t="s">
        <v>97</v>
      </c>
      <c r="DX234"/>
      <c r="DY234"/>
      <c r="DZ234"/>
    </row>
    <row r="235" spans="117:130" ht="15" x14ac:dyDescent="0.25">
      <c r="DM235" s="43" t="str">
        <f t="shared" si="89"/>
        <v>INFINITE 6Coleta no mesmo dia4210-271 a 80</v>
      </c>
      <c r="DN235" s="43" t="s">
        <v>104</v>
      </c>
      <c r="DO235" s="70" t="s">
        <v>71</v>
      </c>
      <c r="DP235" s="69" t="s">
        <v>72</v>
      </c>
      <c r="DQ235" s="61" t="s">
        <v>99</v>
      </c>
      <c r="DR235" s="25" t="s">
        <v>97</v>
      </c>
      <c r="DX235"/>
      <c r="DY235"/>
      <c r="DZ235"/>
    </row>
    <row r="236" spans="117:130" ht="15" x14ac:dyDescent="0.25">
      <c r="DM236" s="43" t="str">
        <f t="shared" si="89"/>
        <v>INFINITE 6Coleta no mesmo dia4210-281 a 90</v>
      </c>
      <c r="DN236" s="43" t="s">
        <v>104</v>
      </c>
      <c r="DO236" s="70" t="s">
        <v>71</v>
      </c>
      <c r="DP236" s="69" t="s">
        <v>72</v>
      </c>
      <c r="DQ236" s="59" t="s">
        <v>102</v>
      </c>
      <c r="DR236" s="22" t="s">
        <v>103</v>
      </c>
      <c r="DX236"/>
      <c r="DY236"/>
      <c r="DZ236"/>
    </row>
    <row r="237" spans="117:130" ht="15" x14ac:dyDescent="0.25">
      <c r="DM237" s="43" t="str">
        <f t="shared" si="89"/>
        <v>INFINITE 6Coleta no mesmo dia4210-291 a 100</v>
      </c>
      <c r="DN237" s="43" t="s">
        <v>104</v>
      </c>
      <c r="DO237" s="70" t="s">
        <v>71</v>
      </c>
      <c r="DP237" s="69" t="s">
        <v>72</v>
      </c>
      <c r="DQ237" s="61" t="s">
        <v>105</v>
      </c>
      <c r="DR237" s="25" t="s">
        <v>106</v>
      </c>
      <c r="DX237"/>
      <c r="DY237"/>
      <c r="DZ237"/>
    </row>
    <row r="238" spans="117:130" ht="15" x14ac:dyDescent="0.25">
      <c r="DM238" s="43" t="str">
        <f t="shared" si="89"/>
        <v>INFINITE 6Coleta no mesmo dia4210-2Mais de 100</v>
      </c>
      <c r="DN238" s="43" t="s">
        <v>104</v>
      </c>
      <c r="DO238" s="70" t="s">
        <v>71</v>
      </c>
      <c r="DP238" s="69" t="s">
        <v>72</v>
      </c>
      <c r="DQ238" s="59" t="s">
        <v>108</v>
      </c>
      <c r="DR238" s="22" t="s">
        <v>109</v>
      </c>
      <c r="DX238"/>
      <c r="DY238"/>
      <c r="DZ238"/>
    </row>
    <row r="239" spans="117:130" ht="15" x14ac:dyDescent="0.25">
      <c r="DM239" s="43" t="str">
        <f t="shared" si="89"/>
        <v>INFINITE 6Coleta no mesmo dia7790-9Unitizador</v>
      </c>
      <c r="DN239" s="43" t="s">
        <v>104</v>
      </c>
      <c r="DO239" s="70" t="s">
        <v>71</v>
      </c>
      <c r="DP239" s="22" t="s">
        <v>111</v>
      </c>
      <c r="DQ239" s="61" t="s">
        <v>112</v>
      </c>
      <c r="DR239" s="25" t="s">
        <v>113</v>
      </c>
      <c r="DX239"/>
      <c r="DY239"/>
      <c r="DZ239"/>
    </row>
    <row r="240" spans="117:130" ht="15" x14ac:dyDescent="0.25">
      <c r="DM240" s="43" t="str">
        <f t="shared" si="89"/>
        <v>ServiçoCódigoQtde de objetos</v>
      </c>
      <c r="DO240" s="28" t="s">
        <v>34</v>
      </c>
      <c r="DP240" s="28" t="s">
        <v>35</v>
      </c>
      <c r="DQ240" s="29" t="s">
        <v>36</v>
      </c>
      <c r="DR240" s="30" t="s">
        <v>37</v>
      </c>
      <c r="DX240"/>
      <c r="DY240"/>
      <c r="DZ240"/>
    </row>
    <row r="241" spans="117:130" ht="15" x14ac:dyDescent="0.25">
      <c r="DM241" s="43" t="str">
        <f t="shared" si="89"/>
        <v>INFINITE 7Coleta Agendada7789-50 a 10</v>
      </c>
      <c r="DN241" s="43" t="s">
        <v>107</v>
      </c>
      <c r="DO241" s="70" t="s">
        <v>43</v>
      </c>
      <c r="DP241" s="68" t="s">
        <v>44</v>
      </c>
      <c r="DQ241" s="59" t="s">
        <v>45</v>
      </c>
      <c r="DR241" s="22">
        <v>12.69</v>
      </c>
      <c r="DX241"/>
      <c r="DY241"/>
      <c r="DZ241"/>
    </row>
    <row r="242" spans="117:130" ht="15" x14ac:dyDescent="0.25">
      <c r="DM242" s="43" t="str">
        <f t="shared" si="89"/>
        <v>INFINITE 7Coleta Agendada7789-5Mais de 10</v>
      </c>
      <c r="DN242" s="43" t="s">
        <v>107</v>
      </c>
      <c r="DO242" s="70" t="s">
        <v>43</v>
      </c>
      <c r="DP242" s="68" t="s">
        <v>44</v>
      </c>
      <c r="DQ242" s="61" t="s">
        <v>52</v>
      </c>
      <c r="DR242" s="22">
        <v>0</v>
      </c>
      <c r="DX242"/>
      <c r="DY242"/>
      <c r="DZ242"/>
    </row>
    <row r="243" spans="117:130" ht="15" x14ac:dyDescent="0.25">
      <c r="DM243" s="43" t="str">
        <f t="shared" si="89"/>
        <v>INFINITE 7Coleta Agendada7788-70 a 10</v>
      </c>
      <c r="DN243" s="43" t="s">
        <v>107</v>
      </c>
      <c r="DO243" s="70" t="s">
        <v>43</v>
      </c>
      <c r="DP243" s="25" t="s">
        <v>57</v>
      </c>
      <c r="DQ243" s="59" t="s">
        <v>45</v>
      </c>
      <c r="DR243" s="22">
        <v>12.69</v>
      </c>
      <c r="DX243"/>
      <c r="DY243"/>
      <c r="DZ243"/>
    </row>
    <row r="244" spans="117:130" ht="15" x14ac:dyDescent="0.25">
      <c r="DM244" s="43" t="str">
        <f t="shared" si="89"/>
        <v>INFINITE 7Coleta Programada4209-90 a 10</v>
      </c>
      <c r="DN244" s="43" t="s">
        <v>107</v>
      </c>
      <c r="DO244" s="71" t="s">
        <v>64</v>
      </c>
      <c r="DP244" s="68" t="s">
        <v>65</v>
      </c>
      <c r="DQ244" s="61" t="s">
        <v>45</v>
      </c>
      <c r="DR244" s="25">
        <v>10.58</v>
      </c>
      <c r="DX244"/>
      <c r="DY244"/>
      <c r="DZ244"/>
    </row>
    <row r="245" spans="117:130" ht="15" x14ac:dyDescent="0.25">
      <c r="DM245" s="43" t="str">
        <f t="shared" si="89"/>
        <v>INFINITE 7Coleta Programada4209-9Mais de 10</v>
      </c>
      <c r="DN245" s="43" t="s">
        <v>107</v>
      </c>
      <c r="DO245" s="71" t="s">
        <v>64</v>
      </c>
      <c r="DP245" s="68" t="s">
        <v>65</v>
      </c>
      <c r="DQ245" s="59" t="s">
        <v>52</v>
      </c>
      <c r="DR245" s="22">
        <v>0</v>
      </c>
      <c r="DX245"/>
      <c r="DY245"/>
      <c r="DZ245"/>
    </row>
    <row r="246" spans="117:130" ht="15" x14ac:dyDescent="0.25">
      <c r="DM246" s="43" t="str">
        <f t="shared" si="89"/>
        <v>INFINITE 7Coleta no mesmo dia4210-211 a 20</v>
      </c>
      <c r="DN246" s="43" t="s">
        <v>107</v>
      </c>
      <c r="DO246" s="70" t="s">
        <v>71</v>
      </c>
      <c r="DP246" s="69" t="s">
        <v>72</v>
      </c>
      <c r="DQ246" s="61" t="s">
        <v>73</v>
      </c>
      <c r="DR246" s="25" t="s">
        <v>74</v>
      </c>
      <c r="DX246"/>
      <c r="DY246"/>
      <c r="DZ246"/>
    </row>
    <row r="247" spans="117:130" ht="15" x14ac:dyDescent="0.25">
      <c r="DM247" s="43" t="str">
        <f t="shared" si="89"/>
        <v>INFINITE 7Coleta no mesmo dia4210-221 a 30</v>
      </c>
      <c r="DN247" s="43" t="s">
        <v>107</v>
      </c>
      <c r="DO247" s="70" t="s">
        <v>71</v>
      </c>
      <c r="DP247" s="69" t="s">
        <v>72</v>
      </c>
      <c r="DQ247" s="59" t="s">
        <v>77</v>
      </c>
      <c r="DR247" s="22" t="s">
        <v>78</v>
      </c>
      <c r="DX247"/>
      <c r="DY247"/>
      <c r="DZ247"/>
    </row>
    <row r="248" spans="117:130" ht="15" x14ac:dyDescent="0.25">
      <c r="DM248" s="43" t="str">
        <f t="shared" si="89"/>
        <v>INFINITE 7Coleta no mesmo dia4210-231 a 40</v>
      </c>
      <c r="DN248" s="43" t="s">
        <v>107</v>
      </c>
      <c r="DO248" s="70" t="s">
        <v>71</v>
      </c>
      <c r="DP248" s="69" t="s">
        <v>72</v>
      </c>
      <c r="DQ248" s="61" t="s">
        <v>83</v>
      </c>
      <c r="DR248" s="25" t="s">
        <v>78</v>
      </c>
      <c r="DX248"/>
      <c r="DY248"/>
      <c r="DZ248"/>
    </row>
    <row r="249" spans="117:130" ht="15" x14ac:dyDescent="0.25">
      <c r="DM249" s="43" t="str">
        <f t="shared" si="89"/>
        <v>INFINITE 7Coleta no mesmo dia4210-241 a 50</v>
      </c>
      <c r="DN249" s="43" t="s">
        <v>107</v>
      </c>
      <c r="DO249" s="70" t="s">
        <v>71</v>
      </c>
      <c r="DP249" s="69" t="s">
        <v>72</v>
      </c>
      <c r="DQ249" s="59" t="s">
        <v>87</v>
      </c>
      <c r="DR249" s="22" t="s">
        <v>88</v>
      </c>
      <c r="DX249"/>
      <c r="DY249"/>
      <c r="DZ249"/>
    </row>
    <row r="250" spans="117:130" ht="15" x14ac:dyDescent="0.25">
      <c r="DM250" s="43" t="str">
        <f t="shared" si="89"/>
        <v>INFINITE 7Coleta no mesmo dia4210-251 a 60</v>
      </c>
      <c r="DN250" s="43" t="s">
        <v>107</v>
      </c>
      <c r="DO250" s="70" t="s">
        <v>71</v>
      </c>
      <c r="DP250" s="69" t="s">
        <v>72</v>
      </c>
      <c r="DQ250" s="61" t="s">
        <v>92</v>
      </c>
      <c r="DR250" s="25" t="s">
        <v>93</v>
      </c>
      <c r="DX250"/>
      <c r="DY250"/>
      <c r="DZ250"/>
    </row>
    <row r="251" spans="117:130" ht="15" x14ac:dyDescent="0.25">
      <c r="DM251" s="43" t="str">
        <f t="shared" si="89"/>
        <v>INFINITE 7Coleta no mesmo dia4210-261 a 70</v>
      </c>
      <c r="DN251" s="43" t="s">
        <v>107</v>
      </c>
      <c r="DO251" s="70" t="s">
        <v>71</v>
      </c>
      <c r="DP251" s="69" t="s">
        <v>72</v>
      </c>
      <c r="DQ251" s="59" t="s">
        <v>96</v>
      </c>
      <c r="DR251" s="22" t="s">
        <v>97</v>
      </c>
      <c r="DX251"/>
      <c r="DY251"/>
      <c r="DZ251"/>
    </row>
    <row r="252" spans="117:130" ht="15" x14ac:dyDescent="0.25">
      <c r="DM252" s="43" t="str">
        <f t="shared" si="89"/>
        <v>INFINITE 7Coleta no mesmo dia4210-271 a 80</v>
      </c>
      <c r="DN252" s="43" t="s">
        <v>107</v>
      </c>
      <c r="DO252" s="70" t="s">
        <v>71</v>
      </c>
      <c r="DP252" s="69" t="s">
        <v>72</v>
      </c>
      <c r="DQ252" s="61" t="s">
        <v>99</v>
      </c>
      <c r="DR252" s="25" t="s">
        <v>97</v>
      </c>
      <c r="DX252"/>
      <c r="DY252"/>
      <c r="DZ252"/>
    </row>
    <row r="253" spans="117:130" ht="15" x14ac:dyDescent="0.25">
      <c r="DM253" s="43" t="str">
        <f t="shared" si="89"/>
        <v>INFINITE 7Coleta no mesmo dia4210-281 a 90</v>
      </c>
      <c r="DN253" s="43" t="s">
        <v>107</v>
      </c>
      <c r="DO253" s="70" t="s">
        <v>71</v>
      </c>
      <c r="DP253" s="69" t="s">
        <v>72</v>
      </c>
      <c r="DQ253" s="59" t="s">
        <v>102</v>
      </c>
      <c r="DR253" s="22" t="s">
        <v>103</v>
      </c>
      <c r="DX253"/>
      <c r="DY253"/>
      <c r="DZ253"/>
    </row>
    <row r="254" spans="117:130" ht="15" x14ac:dyDescent="0.25">
      <c r="DM254" s="43" t="str">
        <f t="shared" si="89"/>
        <v>INFINITE 7Coleta no mesmo dia4210-291 a 100</v>
      </c>
      <c r="DN254" s="43" t="s">
        <v>107</v>
      </c>
      <c r="DO254" s="70" t="s">
        <v>71</v>
      </c>
      <c r="DP254" s="69" t="s">
        <v>72</v>
      </c>
      <c r="DQ254" s="61" t="s">
        <v>105</v>
      </c>
      <c r="DR254" s="25" t="s">
        <v>106</v>
      </c>
      <c r="DX254"/>
      <c r="DY254"/>
      <c r="DZ254"/>
    </row>
    <row r="255" spans="117:130" ht="15" x14ac:dyDescent="0.25">
      <c r="DM255" s="43" t="str">
        <f t="shared" si="89"/>
        <v>INFINITE 7Coleta no mesmo dia4210-2Mais de 100</v>
      </c>
      <c r="DN255" s="43" t="s">
        <v>107</v>
      </c>
      <c r="DO255" s="70" t="s">
        <v>71</v>
      </c>
      <c r="DP255" s="69" t="s">
        <v>72</v>
      </c>
      <c r="DQ255" s="59" t="s">
        <v>108</v>
      </c>
      <c r="DR255" s="22" t="s">
        <v>109</v>
      </c>
      <c r="DX255"/>
      <c r="DY255"/>
      <c r="DZ255"/>
    </row>
    <row r="256" spans="117:130" ht="15" x14ac:dyDescent="0.25">
      <c r="DM256" s="43" t="str">
        <f t="shared" si="89"/>
        <v>INFINITE 7Coleta no mesmo dia7790-9Unitizador</v>
      </c>
      <c r="DN256" s="43" t="s">
        <v>107</v>
      </c>
      <c r="DO256" s="70" t="s">
        <v>71</v>
      </c>
      <c r="DP256" s="22" t="s">
        <v>111</v>
      </c>
      <c r="DQ256" s="61" t="s">
        <v>112</v>
      </c>
      <c r="DR256" s="25" t="s">
        <v>113</v>
      </c>
      <c r="DX256"/>
      <c r="DY256"/>
      <c r="DZ256"/>
    </row>
    <row r="257" spans="117:130" ht="15" x14ac:dyDescent="0.25">
      <c r="DM257" s="43" t="str">
        <f t="shared" si="89"/>
        <v>ServiçoCódigoQtde de objetos</v>
      </c>
      <c r="DO257" s="28" t="s">
        <v>34</v>
      </c>
      <c r="DP257" s="28" t="s">
        <v>35</v>
      </c>
      <c r="DQ257" s="29" t="s">
        <v>36</v>
      </c>
      <c r="DR257" s="30" t="s">
        <v>37</v>
      </c>
      <c r="DX257"/>
      <c r="DY257"/>
      <c r="DZ257"/>
    </row>
    <row r="258" spans="117:130" ht="15" x14ac:dyDescent="0.25">
      <c r="DM258" s="43" t="str">
        <f t="shared" si="89"/>
        <v>INFINITE 8Coleta Agendada7789-50 a 10</v>
      </c>
      <c r="DN258" s="43" t="s">
        <v>110</v>
      </c>
      <c r="DO258" s="70" t="s">
        <v>43</v>
      </c>
      <c r="DP258" s="68" t="s">
        <v>44</v>
      </c>
      <c r="DQ258" s="59" t="s">
        <v>45</v>
      </c>
      <c r="DR258" s="22">
        <v>12.69</v>
      </c>
      <c r="DX258"/>
      <c r="DY258"/>
      <c r="DZ258"/>
    </row>
    <row r="259" spans="117:130" ht="15" x14ac:dyDescent="0.25">
      <c r="DM259" s="43" t="str">
        <f t="shared" si="89"/>
        <v>INFINITE 8Coleta Agendada7789-5Mais de 10</v>
      </c>
      <c r="DN259" s="43" t="s">
        <v>110</v>
      </c>
      <c r="DO259" s="70" t="s">
        <v>43</v>
      </c>
      <c r="DP259" s="68" t="s">
        <v>44</v>
      </c>
      <c r="DQ259" s="61" t="s">
        <v>52</v>
      </c>
      <c r="DR259" s="22">
        <v>0</v>
      </c>
      <c r="DX259"/>
      <c r="DY259"/>
      <c r="DZ259"/>
    </row>
    <row r="260" spans="117:130" ht="15" x14ac:dyDescent="0.25">
      <c r="DM260" s="43" t="str">
        <f t="shared" ref="DM260:DM273" si="90">CONCATENATE(DN260,DO260,DP260,DQ260)</f>
        <v>INFINITE 8Coleta Agendada7788-70 a 10</v>
      </c>
      <c r="DN260" s="43" t="s">
        <v>110</v>
      </c>
      <c r="DO260" s="70" t="s">
        <v>43</v>
      </c>
      <c r="DP260" s="25" t="s">
        <v>57</v>
      </c>
      <c r="DQ260" s="59" t="s">
        <v>45</v>
      </c>
      <c r="DR260" s="22">
        <v>12.69</v>
      </c>
      <c r="DX260"/>
      <c r="DY260"/>
      <c r="DZ260"/>
    </row>
    <row r="261" spans="117:130" ht="15" x14ac:dyDescent="0.25">
      <c r="DM261" s="43" t="str">
        <f t="shared" si="90"/>
        <v>INFINITE 8Coleta Programada4209-90 a 10</v>
      </c>
      <c r="DN261" s="43" t="s">
        <v>110</v>
      </c>
      <c r="DO261" s="71" t="s">
        <v>64</v>
      </c>
      <c r="DP261" s="68" t="s">
        <v>65</v>
      </c>
      <c r="DQ261" s="61" t="s">
        <v>45</v>
      </c>
      <c r="DR261" s="25">
        <v>10.58</v>
      </c>
      <c r="DX261"/>
      <c r="DY261"/>
      <c r="DZ261"/>
    </row>
    <row r="262" spans="117:130" ht="15" x14ac:dyDescent="0.25">
      <c r="DM262" s="43" t="str">
        <f t="shared" si="90"/>
        <v>INFINITE 8Coleta Programada4209-9Mais de 10</v>
      </c>
      <c r="DN262" s="43" t="s">
        <v>110</v>
      </c>
      <c r="DO262" s="71" t="s">
        <v>64</v>
      </c>
      <c r="DP262" s="68" t="s">
        <v>65</v>
      </c>
      <c r="DQ262" s="59" t="s">
        <v>52</v>
      </c>
      <c r="DR262" s="22">
        <v>0</v>
      </c>
      <c r="DX262"/>
      <c r="DY262"/>
      <c r="DZ262"/>
    </row>
    <row r="263" spans="117:130" ht="15" x14ac:dyDescent="0.25">
      <c r="DM263" s="43" t="str">
        <f t="shared" si="90"/>
        <v>INFINITE 8Coleta no mesmo dia4210-211 a 20</v>
      </c>
      <c r="DN263" s="43" t="s">
        <v>110</v>
      </c>
      <c r="DO263" s="70" t="s">
        <v>71</v>
      </c>
      <c r="DP263" s="69" t="s">
        <v>72</v>
      </c>
      <c r="DQ263" s="61" t="s">
        <v>73</v>
      </c>
      <c r="DR263" s="25" t="s">
        <v>74</v>
      </c>
      <c r="DX263"/>
      <c r="DY263"/>
      <c r="DZ263"/>
    </row>
    <row r="264" spans="117:130" ht="15" x14ac:dyDescent="0.25">
      <c r="DM264" s="43" t="str">
        <f t="shared" si="90"/>
        <v>INFINITE 8Coleta no mesmo dia4210-221 a 30</v>
      </c>
      <c r="DN264" s="43" t="s">
        <v>110</v>
      </c>
      <c r="DO264" s="70" t="s">
        <v>71</v>
      </c>
      <c r="DP264" s="69" t="s">
        <v>72</v>
      </c>
      <c r="DQ264" s="59" t="s">
        <v>77</v>
      </c>
      <c r="DR264" s="22" t="s">
        <v>78</v>
      </c>
      <c r="DX264"/>
      <c r="DY264"/>
      <c r="DZ264"/>
    </row>
    <row r="265" spans="117:130" ht="15" x14ac:dyDescent="0.25">
      <c r="DM265" s="43" t="str">
        <f t="shared" si="90"/>
        <v>INFINITE 8Coleta no mesmo dia4210-231 a 40</v>
      </c>
      <c r="DN265" s="43" t="s">
        <v>110</v>
      </c>
      <c r="DO265" s="70" t="s">
        <v>71</v>
      </c>
      <c r="DP265" s="69" t="s">
        <v>72</v>
      </c>
      <c r="DQ265" s="61" t="s">
        <v>83</v>
      </c>
      <c r="DR265" s="25" t="s">
        <v>78</v>
      </c>
      <c r="DX265"/>
      <c r="DY265"/>
      <c r="DZ265"/>
    </row>
    <row r="266" spans="117:130" ht="15" x14ac:dyDescent="0.25">
      <c r="DM266" s="43" t="str">
        <f t="shared" si="90"/>
        <v>INFINITE 8Coleta no mesmo dia4210-241 a 50</v>
      </c>
      <c r="DN266" s="43" t="s">
        <v>110</v>
      </c>
      <c r="DO266" s="70" t="s">
        <v>71</v>
      </c>
      <c r="DP266" s="69" t="s">
        <v>72</v>
      </c>
      <c r="DQ266" s="59" t="s">
        <v>87</v>
      </c>
      <c r="DR266" s="22" t="s">
        <v>88</v>
      </c>
      <c r="DX266"/>
      <c r="DY266"/>
      <c r="DZ266"/>
    </row>
    <row r="267" spans="117:130" ht="15" x14ac:dyDescent="0.25">
      <c r="DM267" s="43" t="str">
        <f t="shared" si="90"/>
        <v>INFINITE 8Coleta no mesmo dia4210-251 a 60</v>
      </c>
      <c r="DN267" s="43" t="s">
        <v>110</v>
      </c>
      <c r="DO267" s="70" t="s">
        <v>71</v>
      </c>
      <c r="DP267" s="69" t="s">
        <v>72</v>
      </c>
      <c r="DQ267" s="61" t="s">
        <v>92</v>
      </c>
      <c r="DR267" s="25" t="s">
        <v>93</v>
      </c>
      <c r="DX267"/>
      <c r="DY267"/>
      <c r="DZ267"/>
    </row>
    <row r="268" spans="117:130" ht="15" x14ac:dyDescent="0.25">
      <c r="DM268" s="43" t="str">
        <f t="shared" si="90"/>
        <v>INFINITE 8Coleta no mesmo dia4210-261 a 70</v>
      </c>
      <c r="DN268" s="43" t="s">
        <v>110</v>
      </c>
      <c r="DO268" s="70" t="s">
        <v>71</v>
      </c>
      <c r="DP268" s="69" t="s">
        <v>72</v>
      </c>
      <c r="DQ268" s="59" t="s">
        <v>96</v>
      </c>
      <c r="DR268" s="22" t="s">
        <v>97</v>
      </c>
      <c r="DX268"/>
      <c r="DY268"/>
      <c r="DZ268"/>
    </row>
    <row r="269" spans="117:130" ht="15" x14ac:dyDescent="0.25">
      <c r="DM269" s="43" t="str">
        <f t="shared" si="90"/>
        <v>INFINITE 8Coleta no mesmo dia4210-271 a 80</v>
      </c>
      <c r="DN269" s="43" t="s">
        <v>110</v>
      </c>
      <c r="DO269" s="70" t="s">
        <v>71</v>
      </c>
      <c r="DP269" s="69" t="s">
        <v>72</v>
      </c>
      <c r="DQ269" s="61" t="s">
        <v>99</v>
      </c>
      <c r="DR269" s="25" t="s">
        <v>97</v>
      </c>
      <c r="DX269"/>
      <c r="DY269"/>
      <c r="DZ269"/>
    </row>
    <row r="270" spans="117:130" ht="15" x14ac:dyDescent="0.25">
      <c r="DM270" s="43" t="str">
        <f t="shared" si="90"/>
        <v>INFINITE 8Coleta no mesmo dia4210-281 a 90</v>
      </c>
      <c r="DN270" s="43" t="s">
        <v>110</v>
      </c>
      <c r="DO270" s="70" t="s">
        <v>71</v>
      </c>
      <c r="DP270" s="69" t="s">
        <v>72</v>
      </c>
      <c r="DQ270" s="59" t="s">
        <v>102</v>
      </c>
      <c r="DR270" s="22" t="s">
        <v>103</v>
      </c>
      <c r="DX270"/>
      <c r="DY270"/>
      <c r="DZ270"/>
    </row>
    <row r="271" spans="117:130" ht="15" x14ac:dyDescent="0.25">
      <c r="DM271" s="43" t="str">
        <f t="shared" si="90"/>
        <v>INFINITE 8Coleta no mesmo dia4210-291 a 100</v>
      </c>
      <c r="DN271" s="43" t="s">
        <v>110</v>
      </c>
      <c r="DO271" s="70" t="s">
        <v>71</v>
      </c>
      <c r="DP271" s="69" t="s">
        <v>72</v>
      </c>
      <c r="DQ271" s="61" t="s">
        <v>105</v>
      </c>
      <c r="DR271" s="25" t="s">
        <v>106</v>
      </c>
      <c r="DX271"/>
      <c r="DY271"/>
      <c r="DZ271"/>
    </row>
    <row r="272" spans="117:130" ht="15" x14ac:dyDescent="0.25">
      <c r="DM272" s="43" t="str">
        <f t="shared" si="90"/>
        <v>INFINITE 8Coleta no mesmo dia4210-2Mais de 100</v>
      </c>
      <c r="DN272" s="43" t="s">
        <v>110</v>
      </c>
      <c r="DO272" s="70" t="s">
        <v>71</v>
      </c>
      <c r="DP272" s="69" t="s">
        <v>72</v>
      </c>
      <c r="DQ272" s="59" t="s">
        <v>108</v>
      </c>
      <c r="DR272" s="22" t="s">
        <v>109</v>
      </c>
      <c r="DX272"/>
      <c r="DY272"/>
      <c r="DZ272"/>
    </row>
    <row r="273" spans="117:130" ht="15" x14ac:dyDescent="0.25">
      <c r="DM273" s="43" t="str">
        <f t="shared" si="90"/>
        <v>INFINITE 8Coleta no mesmo dia7790-9Unitizador</v>
      </c>
      <c r="DN273" s="43" t="s">
        <v>110</v>
      </c>
      <c r="DO273" s="70" t="s">
        <v>71</v>
      </c>
      <c r="DP273" s="22" t="s">
        <v>111</v>
      </c>
      <c r="DQ273" s="61" t="s">
        <v>112</v>
      </c>
      <c r="DR273" s="25" t="s">
        <v>113</v>
      </c>
      <c r="DX273"/>
      <c r="DY273"/>
      <c r="DZ273"/>
    </row>
    <row r="274" spans="117:130" x14ac:dyDescent="0.25">
      <c r="DO274" s="28" t="s">
        <v>34</v>
      </c>
      <c r="DP274" s="28" t="s">
        <v>35</v>
      </c>
      <c r="DQ274" s="29" t="s">
        <v>36</v>
      </c>
      <c r="DR274" s="30" t="s">
        <v>37</v>
      </c>
    </row>
    <row r="275" spans="117:130" x14ac:dyDescent="0.25">
      <c r="DM275" s="43" t="str">
        <f>CONCATENATE(DN275,DO275,DP275,DQ275)</f>
        <v>CLUBE CORREIOSColeta Agendada7789-50 a 10</v>
      </c>
      <c r="DN275" s="43" t="s">
        <v>9</v>
      </c>
      <c r="DO275" s="70" t="s">
        <v>43</v>
      </c>
      <c r="DP275" s="68" t="s">
        <v>44</v>
      </c>
      <c r="DQ275" s="59" t="s">
        <v>45</v>
      </c>
      <c r="DR275" s="22">
        <v>12.69</v>
      </c>
    </row>
    <row r="276" spans="117:130" x14ac:dyDescent="0.25">
      <c r="DM276" s="43" t="str">
        <f t="shared" ref="DM276:DM290" si="91">CONCATENATE(DN276,DO276,DP276,DQ276)</f>
        <v>CLUBE CORREIOSColeta Agendada7789-5Mais de 10</v>
      </c>
      <c r="DN276" s="43" t="s">
        <v>9</v>
      </c>
      <c r="DO276" s="70" t="s">
        <v>43</v>
      </c>
      <c r="DP276" s="68" t="s">
        <v>44</v>
      </c>
      <c r="DQ276" s="61" t="s">
        <v>52</v>
      </c>
      <c r="DR276" s="22">
        <v>0</v>
      </c>
    </row>
    <row r="277" spans="117:130" x14ac:dyDescent="0.25">
      <c r="DM277" s="43" t="str">
        <f t="shared" si="91"/>
        <v>CLUBE CORREIOSColeta Agendada7788-70 a 10</v>
      </c>
      <c r="DN277" s="43" t="s">
        <v>9</v>
      </c>
      <c r="DO277" s="70" t="s">
        <v>43</v>
      </c>
      <c r="DP277" s="25" t="s">
        <v>57</v>
      </c>
      <c r="DQ277" s="59" t="s">
        <v>45</v>
      </c>
      <c r="DR277" s="22">
        <v>12.69</v>
      </c>
    </row>
    <row r="278" spans="117:130" x14ac:dyDescent="0.25">
      <c r="DM278" s="43" t="str">
        <f t="shared" si="91"/>
        <v>CLUBE CORREIOSColeta Programada4209-90 a 10</v>
      </c>
      <c r="DN278" s="43" t="s">
        <v>9</v>
      </c>
      <c r="DO278" s="71" t="s">
        <v>64</v>
      </c>
      <c r="DP278" s="68" t="s">
        <v>65</v>
      </c>
      <c r="DQ278" s="61" t="s">
        <v>45</v>
      </c>
      <c r="DR278" s="25">
        <v>10.58</v>
      </c>
    </row>
    <row r="279" spans="117:130" x14ac:dyDescent="0.25">
      <c r="DM279" s="43" t="str">
        <f t="shared" si="91"/>
        <v>CLUBE CORREIOSColeta Programada4209-9Mais de 10</v>
      </c>
      <c r="DN279" s="43" t="s">
        <v>9</v>
      </c>
      <c r="DO279" s="71" t="s">
        <v>64</v>
      </c>
      <c r="DP279" s="68" t="s">
        <v>65</v>
      </c>
      <c r="DQ279" s="59" t="s">
        <v>52</v>
      </c>
      <c r="DR279" s="22">
        <v>0</v>
      </c>
    </row>
    <row r="280" spans="117:130" x14ac:dyDescent="0.25">
      <c r="DM280" s="43" t="str">
        <f t="shared" si="91"/>
        <v>CLUBE CORREIOSColeta no mesmo dia4210-211 a 20</v>
      </c>
      <c r="DN280" s="43" t="s">
        <v>9</v>
      </c>
      <c r="DO280" s="70" t="s">
        <v>71</v>
      </c>
      <c r="DP280" s="69" t="s">
        <v>72</v>
      </c>
      <c r="DQ280" s="61" t="s">
        <v>73</v>
      </c>
      <c r="DR280" s="25" t="s">
        <v>74</v>
      </c>
    </row>
    <row r="281" spans="117:130" x14ac:dyDescent="0.25">
      <c r="DM281" s="43" t="str">
        <f t="shared" si="91"/>
        <v>CLUBE CORREIOSColeta no mesmo dia4210-221 a 30</v>
      </c>
      <c r="DN281" s="43" t="s">
        <v>9</v>
      </c>
      <c r="DO281" s="70" t="s">
        <v>71</v>
      </c>
      <c r="DP281" s="69" t="s">
        <v>72</v>
      </c>
      <c r="DQ281" s="59" t="s">
        <v>77</v>
      </c>
      <c r="DR281" s="22" t="s">
        <v>78</v>
      </c>
    </row>
    <row r="282" spans="117:130" x14ac:dyDescent="0.25">
      <c r="DM282" s="43" t="str">
        <f t="shared" si="91"/>
        <v>CLUBE CORREIOSColeta no mesmo dia4210-231 a 40</v>
      </c>
      <c r="DN282" s="43" t="s">
        <v>9</v>
      </c>
      <c r="DO282" s="70" t="s">
        <v>71</v>
      </c>
      <c r="DP282" s="69" t="s">
        <v>72</v>
      </c>
      <c r="DQ282" s="61" t="s">
        <v>83</v>
      </c>
      <c r="DR282" s="25" t="s">
        <v>78</v>
      </c>
    </row>
    <row r="283" spans="117:130" x14ac:dyDescent="0.25">
      <c r="DM283" s="43" t="str">
        <f t="shared" si="91"/>
        <v>CLUBE CORREIOSColeta no mesmo dia4210-241 a 50</v>
      </c>
      <c r="DN283" s="43" t="s">
        <v>9</v>
      </c>
      <c r="DO283" s="70" t="s">
        <v>71</v>
      </c>
      <c r="DP283" s="69" t="s">
        <v>72</v>
      </c>
      <c r="DQ283" s="59" t="s">
        <v>87</v>
      </c>
      <c r="DR283" s="22" t="s">
        <v>88</v>
      </c>
    </row>
    <row r="284" spans="117:130" x14ac:dyDescent="0.25">
      <c r="DM284" s="43" t="str">
        <f t="shared" si="91"/>
        <v>CLUBE CORREIOSColeta no mesmo dia4210-251 a 60</v>
      </c>
      <c r="DN284" s="43" t="s">
        <v>9</v>
      </c>
      <c r="DO284" s="70" t="s">
        <v>71</v>
      </c>
      <c r="DP284" s="69" t="s">
        <v>72</v>
      </c>
      <c r="DQ284" s="61" t="s">
        <v>92</v>
      </c>
      <c r="DR284" s="25" t="s">
        <v>93</v>
      </c>
    </row>
    <row r="285" spans="117:130" x14ac:dyDescent="0.25">
      <c r="DM285" s="43" t="str">
        <f t="shared" si="91"/>
        <v>CLUBE CORREIOSColeta no mesmo dia4210-261 a 70</v>
      </c>
      <c r="DN285" s="43" t="s">
        <v>9</v>
      </c>
      <c r="DO285" s="70" t="s">
        <v>71</v>
      </c>
      <c r="DP285" s="69" t="s">
        <v>72</v>
      </c>
      <c r="DQ285" s="59" t="s">
        <v>96</v>
      </c>
      <c r="DR285" s="22" t="s">
        <v>97</v>
      </c>
    </row>
    <row r="286" spans="117:130" x14ac:dyDescent="0.25">
      <c r="DM286" s="43" t="str">
        <f t="shared" si="91"/>
        <v>CLUBE CORREIOSColeta no mesmo dia4210-271 a 80</v>
      </c>
      <c r="DN286" s="43" t="s">
        <v>9</v>
      </c>
      <c r="DO286" s="70" t="s">
        <v>71</v>
      </c>
      <c r="DP286" s="69" t="s">
        <v>72</v>
      </c>
      <c r="DQ286" s="61" t="s">
        <v>99</v>
      </c>
      <c r="DR286" s="25" t="s">
        <v>97</v>
      </c>
    </row>
    <row r="287" spans="117:130" x14ac:dyDescent="0.25">
      <c r="DM287" s="43" t="str">
        <f t="shared" si="91"/>
        <v>CLUBE CORREIOSColeta no mesmo dia4210-281 a 90</v>
      </c>
      <c r="DN287" s="43" t="s">
        <v>9</v>
      </c>
      <c r="DO287" s="70" t="s">
        <v>71</v>
      </c>
      <c r="DP287" s="69" t="s">
        <v>72</v>
      </c>
      <c r="DQ287" s="59" t="s">
        <v>102</v>
      </c>
      <c r="DR287" s="22" t="s">
        <v>103</v>
      </c>
    </row>
    <row r="288" spans="117:130" x14ac:dyDescent="0.25">
      <c r="DM288" s="43" t="str">
        <f t="shared" si="91"/>
        <v>CLUBE CORREIOSColeta no mesmo dia4210-291 a 100</v>
      </c>
      <c r="DN288" s="43" t="s">
        <v>9</v>
      </c>
      <c r="DO288" s="70" t="s">
        <v>71</v>
      </c>
      <c r="DP288" s="69" t="s">
        <v>72</v>
      </c>
      <c r="DQ288" s="61" t="s">
        <v>105</v>
      </c>
      <c r="DR288" s="25" t="s">
        <v>106</v>
      </c>
    </row>
    <row r="289" spans="117:122" x14ac:dyDescent="0.25">
      <c r="DM289" s="43" t="str">
        <f t="shared" si="91"/>
        <v>CLUBE CORREIOSColeta no mesmo dia4210-2Mais de 100</v>
      </c>
      <c r="DN289" s="43" t="s">
        <v>9</v>
      </c>
      <c r="DO289" s="70" t="s">
        <v>71</v>
      </c>
      <c r="DP289" s="69" t="s">
        <v>72</v>
      </c>
      <c r="DQ289" s="59" t="s">
        <v>108</v>
      </c>
      <c r="DR289" s="22" t="s">
        <v>109</v>
      </c>
    </row>
    <row r="290" spans="117:122" x14ac:dyDescent="0.25">
      <c r="DM290" s="43" t="str">
        <f t="shared" si="91"/>
        <v>CLUBE CORREIOSColeta no mesmo dia7790-9Unitizador</v>
      </c>
      <c r="DN290" s="43" t="s">
        <v>9</v>
      </c>
      <c r="DO290" s="70" t="s">
        <v>71</v>
      </c>
      <c r="DP290" s="22" t="s">
        <v>111</v>
      </c>
      <c r="DQ290" s="61" t="s">
        <v>112</v>
      </c>
      <c r="DR290" s="25" t="s">
        <v>113</v>
      </c>
    </row>
  </sheetData>
  <sheetProtection algorithmName="SHA-512" hashValue="X3qeJsmr4tbBIfMJECxTeAlEFbkv5T07Eq5GP6KVSBW0qePu+Fcst07B+AHgo1IgpUPW+XiCkVGD0RsDDeqKCw==" saltValue="uyyfCmmK4oUkAm24n+gWgw==" spinCount="100000" sheet="1" objects="1" scenarios="1" selectLockedCells="1" selectUnlockedCells="1"/>
  <mergeCells count="10">
    <mergeCell ref="DM1:DV1"/>
    <mergeCell ref="DX1:EP1"/>
    <mergeCell ref="ER1:FF1"/>
    <mergeCell ref="DT3:DT4"/>
    <mergeCell ref="D1:AA1"/>
    <mergeCell ref="AC1:AV1"/>
    <mergeCell ref="AX1:BQ1"/>
    <mergeCell ref="BS1:CP1"/>
    <mergeCell ref="CR1:DC1"/>
    <mergeCell ref="DE1:DK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Z290"/>
  <sheetViews>
    <sheetView workbookViewId="0"/>
  </sheetViews>
  <sheetFormatPr defaultColWidth="10" defaultRowHeight="12.75" x14ac:dyDescent="0.25"/>
  <cols>
    <col min="1" max="1" width="22.28515625" style="43" bestFit="1" customWidth="1"/>
    <col min="2" max="3" width="10" style="43" customWidth="1"/>
    <col min="4" max="4" width="29.7109375" style="43" hidden="1" customWidth="1"/>
    <col min="5" max="5" width="12" style="44" hidden="1" customWidth="1"/>
    <col min="6" max="6" width="10" style="44" hidden="1" customWidth="1"/>
    <col min="7" max="26" width="10" style="45" hidden="1" customWidth="1"/>
    <col min="27" max="28" width="10" style="43" hidden="1" customWidth="1"/>
    <col min="29" max="30" width="10" style="44" hidden="1" customWidth="1"/>
    <col min="31" max="46" width="10" style="45" hidden="1" customWidth="1"/>
    <col min="47" max="48" width="10" style="43" hidden="1" customWidth="1"/>
    <col min="49" max="49" width="17.28515625" style="44" hidden="1" customWidth="1"/>
    <col min="50" max="50" width="10" style="44" hidden="1" customWidth="1"/>
    <col min="51" max="66" width="10" style="45" hidden="1" customWidth="1"/>
    <col min="67" max="68" width="10" style="43" hidden="1" customWidth="1"/>
    <col min="69" max="70" width="10" style="44" hidden="1" customWidth="1"/>
    <col min="71" max="90" width="10" style="45" hidden="1" customWidth="1"/>
    <col min="91" max="91" width="10" style="43" hidden="1" customWidth="1"/>
    <col min="92" max="92" width="10" style="46" hidden="1" customWidth="1"/>
    <col min="93" max="93" width="10" style="44" hidden="1" customWidth="1"/>
    <col min="94" max="94" width="10" style="46" hidden="1" customWidth="1"/>
    <col min="95" max="102" width="10" style="45" hidden="1" customWidth="1"/>
    <col min="103" max="103" width="10" style="44" hidden="1" customWidth="1"/>
    <col min="104" max="104" width="10" style="46" hidden="1" customWidth="1"/>
    <col min="105" max="105" width="10" style="44" hidden="1" customWidth="1"/>
    <col min="106" max="106" width="10" style="46" hidden="1" customWidth="1"/>
    <col min="107" max="109" width="10" style="45" hidden="1" customWidth="1"/>
    <col min="110" max="113" width="10" style="43" hidden="1" customWidth="1"/>
    <col min="114" max="114" width="10" style="44" hidden="1" customWidth="1"/>
    <col min="115" max="123" width="10" style="43" hidden="1" customWidth="1"/>
    <col min="124" max="124" width="13.42578125" style="43" hidden="1" customWidth="1"/>
    <col min="125" max="130" width="10" style="73" hidden="1" customWidth="1"/>
    <col min="131" max="131" width="10" style="43" hidden="1" customWidth="1"/>
    <col min="132" max="140" width="10" style="73" hidden="1" customWidth="1"/>
    <col min="141" max="142" width="10" style="43" hidden="1" customWidth="1"/>
    <col min="143" max="143" width="12" style="44" hidden="1" customWidth="1"/>
    <col min="144" max="144" width="13.42578125" style="44" hidden="1" customWidth="1"/>
    <col min="145" max="145" width="8.7109375" style="45" hidden="1" customWidth="1"/>
    <col min="146" max="155" width="10" style="45" hidden="1" customWidth="1"/>
    <col min="156" max="156" width="8.7109375" style="45" hidden="1" customWidth="1"/>
    <col min="157" max="16384" width="10" style="43"/>
  </cols>
  <sheetData>
    <row r="1" spans="1:156" s="40" customFormat="1" ht="15" customHeight="1" x14ac:dyDescent="0.25">
      <c r="A1" s="40" t="s">
        <v>0</v>
      </c>
      <c r="D1" s="268" t="s">
        <v>1</v>
      </c>
      <c r="E1" s="268"/>
      <c r="F1" s="268"/>
      <c r="G1" s="268"/>
      <c r="H1" s="268"/>
      <c r="I1" s="268"/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B1" s="265" t="s">
        <v>2</v>
      </c>
      <c r="AC1" s="265"/>
      <c r="AD1" s="265"/>
      <c r="AE1" s="265"/>
      <c r="AF1" s="265"/>
      <c r="AG1" s="265"/>
      <c r="AH1" s="265"/>
      <c r="AI1" s="265"/>
      <c r="AJ1" s="265"/>
      <c r="AK1" s="265"/>
      <c r="AL1" s="265"/>
      <c r="AM1" s="265"/>
      <c r="AN1" s="265"/>
      <c r="AO1" s="265"/>
      <c r="AP1" s="265"/>
      <c r="AQ1" s="265"/>
      <c r="AR1" s="265"/>
      <c r="AS1" s="265"/>
      <c r="AT1" s="265"/>
      <c r="AV1" s="269" t="s">
        <v>3</v>
      </c>
      <c r="AW1" s="269"/>
      <c r="AX1" s="269"/>
      <c r="AY1" s="269"/>
      <c r="AZ1" s="269"/>
      <c r="BA1" s="269"/>
      <c r="BB1" s="269"/>
      <c r="BC1" s="269"/>
      <c r="BD1" s="269"/>
      <c r="BE1" s="269"/>
      <c r="BF1" s="269"/>
      <c r="BG1" s="269"/>
      <c r="BH1" s="269"/>
      <c r="BI1" s="269"/>
      <c r="BJ1" s="269"/>
      <c r="BK1" s="269"/>
      <c r="BL1" s="269"/>
      <c r="BM1" s="269"/>
      <c r="BN1" s="269"/>
      <c r="BP1" s="268" t="s">
        <v>4</v>
      </c>
      <c r="BQ1" s="268"/>
      <c r="BR1" s="268"/>
      <c r="BS1" s="268"/>
      <c r="BT1" s="268"/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N1" s="270" t="s">
        <v>5</v>
      </c>
      <c r="CO1" s="270"/>
      <c r="CP1" s="270"/>
      <c r="CQ1" s="270"/>
      <c r="CR1" s="270"/>
      <c r="CS1" s="270"/>
      <c r="CT1" s="270"/>
      <c r="CU1" s="270"/>
      <c r="CV1" s="270"/>
      <c r="CW1" s="270"/>
      <c r="CX1" s="270"/>
      <c r="CY1" s="41"/>
      <c r="CZ1" s="270" t="s">
        <v>5</v>
      </c>
      <c r="DA1" s="270"/>
      <c r="DB1" s="270"/>
      <c r="DC1" s="270"/>
      <c r="DD1" s="270"/>
      <c r="DE1" s="270"/>
      <c r="DG1" s="263" t="s">
        <v>6</v>
      </c>
      <c r="DH1" s="263"/>
      <c r="DI1" s="263"/>
      <c r="DJ1" s="263"/>
      <c r="DK1" s="263"/>
      <c r="DL1" s="263"/>
      <c r="DM1" s="263"/>
      <c r="DN1" s="263"/>
      <c r="DO1" s="263"/>
      <c r="DP1" s="263"/>
      <c r="DR1" s="264" t="s">
        <v>7</v>
      </c>
      <c r="DS1" s="264"/>
      <c r="DT1" s="264"/>
      <c r="DU1" s="264"/>
      <c r="DV1" s="264"/>
      <c r="DW1" s="264"/>
      <c r="DX1" s="264"/>
      <c r="DY1" s="264"/>
      <c r="DZ1" s="264"/>
      <c r="EA1" s="264"/>
      <c r="EB1" s="264"/>
      <c r="EC1" s="264"/>
      <c r="ED1" s="264"/>
      <c r="EE1" s="264"/>
      <c r="EF1" s="264"/>
      <c r="EG1" s="264"/>
      <c r="EH1" s="264"/>
      <c r="EI1" s="264"/>
      <c r="EJ1" s="264"/>
      <c r="EL1" s="265" t="s">
        <v>8</v>
      </c>
      <c r="EM1" s="265"/>
      <c r="EN1" s="265"/>
      <c r="EO1" s="265"/>
      <c r="EP1" s="265"/>
      <c r="EQ1" s="265"/>
      <c r="ER1" s="265"/>
      <c r="ES1" s="265"/>
      <c r="ET1" s="265"/>
      <c r="EU1" s="265"/>
      <c r="EV1" s="265"/>
      <c r="EW1" s="265"/>
      <c r="EX1" s="265"/>
      <c r="EY1" s="265"/>
      <c r="EZ1" s="265"/>
    </row>
    <row r="2" spans="1:156" ht="25.5" x14ac:dyDescent="0.2">
      <c r="A2" s="42" t="s">
        <v>9</v>
      </c>
      <c r="B2" s="43" t="s">
        <v>10</v>
      </c>
      <c r="F2" s="44" t="s">
        <v>11</v>
      </c>
      <c r="G2" s="45" t="s">
        <v>12</v>
      </c>
      <c r="H2" s="45" t="s">
        <v>13</v>
      </c>
      <c r="I2" s="45" t="s">
        <v>14</v>
      </c>
      <c r="J2" s="45" t="s">
        <v>15</v>
      </c>
      <c r="K2" s="45" t="s">
        <v>16</v>
      </c>
      <c r="L2" s="45" t="s">
        <v>17</v>
      </c>
      <c r="M2" s="45" t="s">
        <v>18</v>
      </c>
      <c r="N2" s="45" t="s">
        <v>19</v>
      </c>
      <c r="O2" s="45" t="s">
        <v>20</v>
      </c>
      <c r="P2" s="45" t="s">
        <v>21</v>
      </c>
      <c r="Q2" s="45" t="s">
        <v>22</v>
      </c>
      <c r="R2" s="45" t="s">
        <v>23</v>
      </c>
      <c r="S2" s="45" t="s">
        <v>24</v>
      </c>
      <c r="T2" s="45" t="s">
        <v>25</v>
      </c>
      <c r="U2" s="45" t="s">
        <v>26</v>
      </c>
      <c r="V2" s="45" t="s">
        <v>27</v>
      </c>
      <c r="W2" s="45" t="s">
        <v>28</v>
      </c>
      <c r="X2" s="45" t="s">
        <v>29</v>
      </c>
      <c r="Y2" s="45" t="s">
        <v>30</v>
      </c>
      <c r="Z2" s="45" t="s">
        <v>31</v>
      </c>
      <c r="AD2" s="44" t="s">
        <v>32</v>
      </c>
      <c r="AE2" s="45" t="s">
        <v>16</v>
      </c>
      <c r="AF2" s="45" t="s">
        <v>17</v>
      </c>
      <c r="AG2" s="45" t="s">
        <v>18</v>
      </c>
      <c r="AH2" s="45" t="s">
        <v>19</v>
      </c>
      <c r="AI2" s="45" t="s">
        <v>20</v>
      </c>
      <c r="AJ2" s="45" t="s">
        <v>21</v>
      </c>
      <c r="AK2" s="45" t="s">
        <v>22</v>
      </c>
      <c r="AL2" s="45" t="s">
        <v>23</v>
      </c>
      <c r="AM2" s="45" t="s">
        <v>24</v>
      </c>
      <c r="AN2" s="45" t="s">
        <v>25</v>
      </c>
      <c r="AO2" s="45" t="s">
        <v>26</v>
      </c>
      <c r="AP2" s="45" t="s">
        <v>27</v>
      </c>
      <c r="AQ2" s="45" t="s">
        <v>28</v>
      </c>
      <c r="AR2" s="45" t="s">
        <v>29</v>
      </c>
      <c r="AS2" s="45" t="s">
        <v>30</v>
      </c>
      <c r="AT2" s="45" t="s">
        <v>31</v>
      </c>
      <c r="AX2" s="44" t="s">
        <v>32</v>
      </c>
      <c r="AY2" s="45" t="s">
        <v>16</v>
      </c>
      <c r="AZ2" s="45" t="s">
        <v>17</v>
      </c>
      <c r="BA2" s="45" t="s">
        <v>18</v>
      </c>
      <c r="BB2" s="45" t="s">
        <v>19</v>
      </c>
      <c r="BC2" s="45" t="s">
        <v>20</v>
      </c>
      <c r="BD2" s="45" t="s">
        <v>21</v>
      </c>
      <c r="BE2" s="45" t="s">
        <v>22</v>
      </c>
      <c r="BF2" s="45" t="s">
        <v>23</v>
      </c>
      <c r="BG2" s="45" t="s">
        <v>24</v>
      </c>
      <c r="BH2" s="45" t="s">
        <v>25</v>
      </c>
      <c r="BI2" s="45" t="s">
        <v>26</v>
      </c>
      <c r="BJ2" s="45" t="s">
        <v>27</v>
      </c>
      <c r="BK2" s="45" t="s">
        <v>28</v>
      </c>
      <c r="BL2" s="45" t="s">
        <v>29</v>
      </c>
      <c r="BM2" s="45" t="s">
        <v>30</v>
      </c>
      <c r="BN2" s="45" t="s">
        <v>31</v>
      </c>
      <c r="BR2" s="44" t="s">
        <v>32</v>
      </c>
      <c r="BS2" s="45" t="s">
        <v>12</v>
      </c>
      <c r="BT2" s="45" t="s">
        <v>13</v>
      </c>
      <c r="BU2" s="45" t="s">
        <v>14</v>
      </c>
      <c r="BV2" s="45" t="s">
        <v>15</v>
      </c>
      <c r="BW2" s="45" t="s">
        <v>16</v>
      </c>
      <c r="BX2" s="45" t="s">
        <v>17</v>
      </c>
      <c r="BY2" s="45" t="s">
        <v>18</v>
      </c>
      <c r="BZ2" s="45" t="s">
        <v>19</v>
      </c>
      <c r="CA2" s="45" t="s">
        <v>20</v>
      </c>
      <c r="CB2" s="45" t="s">
        <v>21</v>
      </c>
      <c r="CC2" s="45" t="s">
        <v>22</v>
      </c>
      <c r="CD2" s="45" t="s">
        <v>23</v>
      </c>
      <c r="CE2" s="45" t="s">
        <v>24</v>
      </c>
      <c r="CF2" s="45" t="s">
        <v>25</v>
      </c>
      <c r="CG2" s="45" t="s">
        <v>26</v>
      </c>
      <c r="CH2" s="45" t="s">
        <v>27</v>
      </c>
      <c r="CI2" s="45" t="s">
        <v>28</v>
      </c>
      <c r="CJ2" s="45" t="s">
        <v>29</v>
      </c>
      <c r="CK2" s="45" t="s">
        <v>30</v>
      </c>
      <c r="CL2" s="45" t="s">
        <v>31</v>
      </c>
      <c r="CP2" s="46" t="s">
        <v>33</v>
      </c>
      <c r="CQ2" s="45" t="s">
        <v>12</v>
      </c>
      <c r="CR2" s="45" t="s">
        <v>13</v>
      </c>
      <c r="CS2" s="45" t="s">
        <v>14</v>
      </c>
      <c r="CT2" s="45" t="s">
        <v>15</v>
      </c>
      <c r="CU2" s="45" t="s">
        <v>16</v>
      </c>
      <c r="CV2" s="45" t="s">
        <v>17</v>
      </c>
      <c r="CW2" s="45" t="s">
        <v>18</v>
      </c>
      <c r="CX2" s="45" t="s">
        <v>19</v>
      </c>
      <c r="DB2" s="46" t="s">
        <v>32</v>
      </c>
      <c r="DC2" s="45" t="s">
        <v>12</v>
      </c>
      <c r="DD2" s="45" t="s">
        <v>13</v>
      </c>
      <c r="DE2" s="45" t="s">
        <v>14</v>
      </c>
      <c r="DI2" s="28" t="s">
        <v>34</v>
      </c>
      <c r="DJ2" s="28" t="s">
        <v>35</v>
      </c>
      <c r="DK2" s="29" t="s">
        <v>36</v>
      </c>
      <c r="DL2" s="30" t="s">
        <v>37</v>
      </c>
      <c r="DM2" s="60"/>
      <c r="DN2" s="28" t="s">
        <v>34</v>
      </c>
      <c r="DO2" s="65" t="s">
        <v>38</v>
      </c>
      <c r="DP2" s="30" t="s">
        <v>37</v>
      </c>
      <c r="DQ2" s="60"/>
      <c r="DS2" s="44"/>
      <c r="DT2" s="44" t="s">
        <v>11</v>
      </c>
      <c r="DU2" s="45" t="s">
        <v>12</v>
      </c>
      <c r="DV2" s="45" t="s">
        <v>13</v>
      </c>
      <c r="DW2" s="45" t="s">
        <v>14</v>
      </c>
      <c r="DX2" s="45" t="s">
        <v>15</v>
      </c>
      <c r="DY2" s="45" t="s">
        <v>16</v>
      </c>
      <c r="DZ2" s="45" t="s">
        <v>17</v>
      </c>
      <c r="EA2" s="45" t="s">
        <v>18</v>
      </c>
      <c r="EB2" s="45" t="s">
        <v>19</v>
      </c>
      <c r="EC2" s="45" t="s">
        <v>20</v>
      </c>
      <c r="ED2" s="45" t="s">
        <v>21</v>
      </c>
      <c r="EE2" s="45" t="s">
        <v>22</v>
      </c>
      <c r="EF2" s="45" t="s">
        <v>23</v>
      </c>
      <c r="EG2" s="45" t="s">
        <v>28</v>
      </c>
      <c r="EH2" s="45" t="s">
        <v>29</v>
      </c>
      <c r="EI2" s="45" t="s">
        <v>30</v>
      </c>
      <c r="EJ2" s="45" t="s">
        <v>31</v>
      </c>
      <c r="EN2" s="44" t="s">
        <v>32</v>
      </c>
      <c r="EO2" s="45" t="s">
        <v>16</v>
      </c>
      <c r="EP2" s="45" t="s">
        <v>17</v>
      </c>
      <c r="EQ2" s="45" t="s">
        <v>18</v>
      </c>
      <c r="ER2" s="45" t="s">
        <v>19</v>
      </c>
      <c r="ES2" s="45" t="s">
        <v>20</v>
      </c>
      <c r="ET2" s="45" t="s">
        <v>21</v>
      </c>
      <c r="EU2" s="45" t="s">
        <v>22</v>
      </c>
      <c r="EV2" s="45" t="s">
        <v>23</v>
      </c>
      <c r="EW2" s="45" t="s">
        <v>28</v>
      </c>
      <c r="EX2" s="45" t="s">
        <v>29</v>
      </c>
      <c r="EY2" s="45" t="s">
        <v>30</v>
      </c>
      <c r="EZ2" s="45" t="s">
        <v>31</v>
      </c>
    </row>
    <row r="3" spans="1:156" ht="15" x14ac:dyDescent="0.25">
      <c r="A3" s="42" t="s">
        <v>39</v>
      </c>
      <c r="B3" s="43" t="s">
        <v>10</v>
      </c>
      <c r="D3" s="43" t="str">
        <f>CONCATENATE(E3,F3)</f>
        <v>BRONZE0 a 300</v>
      </c>
      <c r="E3" s="44" t="s">
        <v>39</v>
      </c>
      <c r="F3" s="44" t="s">
        <v>40</v>
      </c>
      <c r="G3" s="45">
        <f>G45</f>
        <v>8.91</v>
      </c>
      <c r="H3" s="45">
        <f t="shared" ref="H3:Z3" si="0">H45</f>
        <v>9.1</v>
      </c>
      <c r="I3" s="45">
        <f t="shared" si="0"/>
        <v>9.2899999999999991</v>
      </c>
      <c r="J3" s="45">
        <f t="shared" si="0"/>
        <v>9.48</v>
      </c>
      <c r="K3" s="45">
        <f t="shared" si="0"/>
        <v>17.03</v>
      </c>
      <c r="L3" s="45">
        <f t="shared" si="0"/>
        <v>17.399999999999999</v>
      </c>
      <c r="M3" s="45">
        <f t="shared" si="0"/>
        <v>17.79</v>
      </c>
      <c r="N3" s="45">
        <f t="shared" si="0"/>
        <v>18.93</v>
      </c>
      <c r="O3" s="45">
        <f t="shared" si="0"/>
        <v>25.86</v>
      </c>
      <c r="P3" s="45">
        <f t="shared" si="0"/>
        <v>36.21</v>
      </c>
      <c r="Q3" s="45">
        <f t="shared" si="0"/>
        <v>46.56</v>
      </c>
      <c r="R3" s="45">
        <f t="shared" si="0"/>
        <v>54.31</v>
      </c>
      <c r="S3" s="45">
        <f t="shared" si="0"/>
        <v>34.43</v>
      </c>
      <c r="T3" s="45">
        <f t="shared" si="0"/>
        <v>43.96</v>
      </c>
      <c r="U3" s="45">
        <f t="shared" si="0"/>
        <v>53.07</v>
      </c>
      <c r="V3" s="45">
        <f t="shared" si="0"/>
        <v>60.87</v>
      </c>
      <c r="W3" s="45">
        <f t="shared" si="0"/>
        <v>40.99</v>
      </c>
      <c r="X3" s="45">
        <f t="shared" si="0"/>
        <v>52.34</v>
      </c>
      <c r="Y3" s="45">
        <f t="shared" si="0"/>
        <v>63.19</v>
      </c>
      <c r="Z3" s="45">
        <f t="shared" si="0"/>
        <v>72.47</v>
      </c>
      <c r="AB3" s="43" t="str">
        <f>CONCATENATE(AC3,AD3)</f>
        <v>BRONZE0 a 500</v>
      </c>
      <c r="AC3" s="44" t="s">
        <v>39</v>
      </c>
      <c r="AD3" s="44" t="s">
        <v>41</v>
      </c>
      <c r="AE3" s="45">
        <v>15.39</v>
      </c>
      <c r="AF3" s="45">
        <v>16.05</v>
      </c>
      <c r="AG3" s="45">
        <v>16.21</v>
      </c>
      <c r="AH3" s="45">
        <v>16.38</v>
      </c>
      <c r="AI3" s="45">
        <v>18.32</v>
      </c>
      <c r="AJ3" s="45">
        <v>20.53</v>
      </c>
      <c r="AK3" s="45">
        <v>22.91</v>
      </c>
      <c r="AL3" s="45">
        <v>27.49</v>
      </c>
      <c r="AM3" s="45">
        <v>18.87</v>
      </c>
      <c r="AN3" s="45">
        <v>22.83</v>
      </c>
      <c r="AO3" s="45">
        <v>38.340000000000003</v>
      </c>
      <c r="AP3" s="45">
        <v>52.61</v>
      </c>
      <c r="AQ3" s="45">
        <v>21.93</v>
      </c>
      <c r="AR3" s="45">
        <v>26.53</v>
      </c>
      <c r="AS3" s="45">
        <v>44.57</v>
      </c>
      <c r="AT3" s="45">
        <v>61.18</v>
      </c>
      <c r="AV3" s="43" t="str">
        <f>CONCATENATE(AW3,AX3)</f>
        <v>BRONZE0 a 300</v>
      </c>
      <c r="AW3" s="44" t="s">
        <v>39</v>
      </c>
      <c r="AX3" t="s">
        <v>40</v>
      </c>
      <c r="AY3" s="45">
        <f>AY6</f>
        <v>10.75</v>
      </c>
      <c r="AZ3" s="45">
        <f t="shared" ref="AZ3:BN3" si="1">AZ6</f>
        <v>11.21</v>
      </c>
      <c r="BA3" s="45">
        <f t="shared" si="1"/>
        <v>11.32</v>
      </c>
      <c r="BB3" s="45">
        <f t="shared" si="1"/>
        <v>11.44</v>
      </c>
      <c r="BC3" s="45">
        <f t="shared" si="1"/>
        <v>12.81</v>
      </c>
      <c r="BD3" s="45">
        <f t="shared" si="1"/>
        <v>14.34</v>
      </c>
      <c r="BE3" s="45">
        <f t="shared" si="1"/>
        <v>16</v>
      </c>
      <c r="BF3" s="45">
        <f t="shared" si="1"/>
        <v>19.2</v>
      </c>
      <c r="BG3" s="45">
        <f t="shared" si="1"/>
        <v>13.33</v>
      </c>
      <c r="BH3" s="45">
        <f t="shared" si="1"/>
        <v>14.92</v>
      </c>
      <c r="BI3" s="45">
        <f t="shared" si="1"/>
        <v>17.21</v>
      </c>
      <c r="BJ3" s="45">
        <f t="shared" si="1"/>
        <v>19.97</v>
      </c>
      <c r="BK3" s="45">
        <f t="shared" si="1"/>
        <v>14.81</v>
      </c>
      <c r="BL3" s="45">
        <f t="shared" si="1"/>
        <v>17.350000000000001</v>
      </c>
      <c r="BM3" s="45">
        <f t="shared" si="1"/>
        <v>20.02</v>
      </c>
      <c r="BN3" s="45">
        <f t="shared" si="1"/>
        <v>23.22</v>
      </c>
      <c r="BP3" s="43" t="str">
        <f>CONCATENATE(BQ3,BR3)</f>
        <v>BRONZE0 a 300</v>
      </c>
      <c r="BQ3" s="44" t="s">
        <v>39</v>
      </c>
      <c r="BR3" s="44" t="s">
        <v>40</v>
      </c>
      <c r="BS3" s="45">
        <f>BS45</f>
        <v>26.36</v>
      </c>
      <c r="BT3" s="45">
        <f t="shared" ref="BT3:CL15" si="2">BT45</f>
        <v>26.93</v>
      </c>
      <c r="BU3" s="45">
        <f t="shared" si="2"/>
        <v>27.49</v>
      </c>
      <c r="BV3" s="45">
        <f t="shared" si="2"/>
        <v>28.05</v>
      </c>
      <c r="BW3" s="45">
        <f t="shared" si="2"/>
        <v>29.25</v>
      </c>
      <c r="BX3" s="45">
        <f t="shared" si="2"/>
        <v>29.54</v>
      </c>
      <c r="BY3" s="45">
        <f t="shared" si="2"/>
        <v>29.85</v>
      </c>
      <c r="BZ3" s="45">
        <f t="shared" si="2"/>
        <v>30.14</v>
      </c>
      <c r="CA3" s="45">
        <f t="shared" si="2"/>
        <v>42.62</v>
      </c>
      <c r="CB3" s="45">
        <f t="shared" si="2"/>
        <v>66.19</v>
      </c>
      <c r="CC3" s="45">
        <f t="shared" si="2"/>
        <v>80.510000000000005</v>
      </c>
      <c r="CD3" s="45">
        <f t="shared" si="2"/>
        <v>94.83</v>
      </c>
      <c r="CE3" s="45">
        <f t="shared" si="2"/>
        <v>54.83</v>
      </c>
      <c r="CF3" s="45">
        <f t="shared" si="2"/>
        <v>73.03</v>
      </c>
      <c r="CG3" s="45">
        <f t="shared" si="2"/>
        <v>84.65</v>
      </c>
      <c r="CH3" s="45">
        <f t="shared" si="2"/>
        <v>96.27</v>
      </c>
      <c r="CI3" s="45">
        <f t="shared" si="2"/>
        <v>65.290000000000006</v>
      </c>
      <c r="CJ3" s="45">
        <f t="shared" si="2"/>
        <v>86.94</v>
      </c>
      <c r="CK3" s="45">
        <f t="shared" si="2"/>
        <v>100.77</v>
      </c>
      <c r="CL3" s="45">
        <f t="shared" si="2"/>
        <v>114.6</v>
      </c>
      <c r="CN3" s="43" t="str">
        <f>CONCATENATE(CO3,CP3)</f>
        <v>BRONZEAté 1</v>
      </c>
      <c r="CO3" s="44" t="s">
        <v>39</v>
      </c>
      <c r="CP3" s="46" t="s">
        <v>42</v>
      </c>
      <c r="CQ3" s="45">
        <f>CQ18</f>
        <v>30.84</v>
      </c>
      <c r="CR3" s="45">
        <f t="shared" ref="CR3:CX3" si="3">CR18</f>
        <v>31.47</v>
      </c>
      <c r="CS3" s="45">
        <f t="shared" si="3"/>
        <v>32.119999999999997</v>
      </c>
      <c r="CT3" s="45">
        <f t="shared" si="3"/>
        <v>32.76</v>
      </c>
      <c r="CU3" s="45">
        <f t="shared" si="3"/>
        <v>43.89</v>
      </c>
      <c r="CV3" s="45">
        <f t="shared" si="3"/>
        <v>44.36</v>
      </c>
      <c r="CW3" s="45">
        <f t="shared" si="3"/>
        <v>44.81</v>
      </c>
      <c r="CX3" s="45">
        <f t="shared" si="3"/>
        <v>45.18</v>
      </c>
      <c r="CZ3" s="43" t="str">
        <f>CONCATENATE(DA3,DB3)</f>
        <v>BRONZE0 a 300</v>
      </c>
      <c r="DA3" s="44" t="s">
        <v>39</v>
      </c>
      <c r="DB3" s="46" t="s">
        <v>40</v>
      </c>
      <c r="DC3" s="45">
        <f>DC42</f>
        <v>12.43</v>
      </c>
      <c r="DD3" s="45">
        <f t="shared" ref="DD3:DE3" si="4">DD42</f>
        <v>12.68</v>
      </c>
      <c r="DE3" s="45">
        <f t="shared" si="4"/>
        <v>12.95</v>
      </c>
      <c r="DG3" s="43" t="str">
        <f>CONCATENATE(DH3,DI3,DJ3,DK3)</f>
        <v>BRONZEColeta Agendada7789-50 a 10</v>
      </c>
      <c r="DH3" s="43" t="s">
        <v>39</v>
      </c>
      <c r="DI3" s="70" t="s">
        <v>43</v>
      </c>
      <c r="DJ3" s="68" t="s">
        <v>44</v>
      </c>
      <c r="DK3" s="59" t="s">
        <v>45</v>
      </c>
      <c r="DL3" s="22">
        <v>13.28</v>
      </c>
      <c r="DM3" s="60"/>
      <c r="DN3" s="266" t="s">
        <v>46</v>
      </c>
      <c r="DO3" s="66" t="s">
        <v>47</v>
      </c>
      <c r="DP3" s="22">
        <v>11.53</v>
      </c>
      <c r="DQ3" s="60"/>
      <c r="DR3" s="60" t="str">
        <f>CONCATENATE(DS3,DT3)</f>
        <v>BRONZE0 a 300</v>
      </c>
      <c r="DS3" s="44" t="s">
        <v>39</v>
      </c>
      <c r="DT3" s="44" t="s">
        <v>40</v>
      </c>
      <c r="DU3" s="45">
        <f>ROUND('[2]Base(2023)'!DU3+'[2]Base(2023)'!DU3*'[2]Base(2024)'!$A$31,2)</f>
        <v>10.93</v>
      </c>
      <c r="DV3" s="45">
        <f>ROUND('[2]Base(2023)'!DV3+'[2]Base(2023)'!DV3*'[2]Base(2024)'!$A$31,2)</f>
        <v>11.16</v>
      </c>
      <c r="DW3" s="45">
        <f>ROUND('[2]Base(2023)'!DW3+'[2]Base(2023)'!DW3*'[2]Base(2024)'!$A$31,2)</f>
        <v>11.39</v>
      </c>
      <c r="DX3" s="45">
        <f>ROUND('[2]Base(2023)'!DX3+'[2]Base(2023)'!DX3*'[2]Base(2024)'!$A$31,2)</f>
        <v>11.63</v>
      </c>
      <c r="DY3" s="45">
        <f>ROUND('[2]Base(2023)'!DY3+'[2]Base(2023)'!DY3*'[2]Base(2024)'!$A$31,2)</f>
        <v>21.14</v>
      </c>
      <c r="DZ3" s="45">
        <f>ROUND('[2]Base(2023)'!DZ3+'[2]Base(2023)'!DZ3*'[2]Base(2024)'!$A$31,2)</f>
        <v>21.61</v>
      </c>
      <c r="EA3" s="45">
        <f>ROUND('[2]Base(2023)'!EA3+'[2]Base(2023)'!EA3*'[2]Base(2024)'!$A$31,2)</f>
        <v>22.09</v>
      </c>
      <c r="EB3" s="45">
        <f>ROUND('[2]Base(2023)'!EB3+'[2]Base(2023)'!EB3*'[2]Base(2024)'!$A$31,2)</f>
        <v>23.5</v>
      </c>
      <c r="EC3" s="45">
        <f>ROUND('[2]Base(2023)'!EC3+'[2]Base(2023)'!EC3*'[2]Base(2024)'!$A$31,2)</f>
        <v>32.28</v>
      </c>
      <c r="ED3" s="45">
        <f>ROUND('[2]Base(2023)'!ED3+'[2]Base(2023)'!ED3*'[2]Base(2024)'!$A$31,2)</f>
        <v>45.34</v>
      </c>
      <c r="EE3" s="45">
        <f>ROUND('[2]Base(2023)'!EE3+'[2]Base(2023)'!EE3*'[2]Base(2024)'!$A$31,2)</f>
        <v>58.31</v>
      </c>
      <c r="EF3" s="45">
        <f>ROUND('[2]Base(2023)'!EF3+'[2]Base(2023)'!EF3*'[2]Base(2024)'!$A$31,2)</f>
        <v>67.98</v>
      </c>
      <c r="EG3" s="45">
        <f>ROUND('[2]Base(2023)'!EG3+'[2]Base(2023)'!EG3*'[2]Base(2024)'!$A$31,2)</f>
        <v>51.19</v>
      </c>
      <c r="EH3" s="45">
        <f>ROUND('[2]Base(2023)'!EH3+'[2]Base(2023)'!EH3*'[2]Base(2024)'!$A$31,2)</f>
        <v>65.53</v>
      </c>
      <c r="EI3" s="45">
        <f>ROUND('[2]Base(2023)'!EI3+'[2]Base(2023)'!EI3*'[2]Base(2024)'!$A$31,2)</f>
        <v>79.12</v>
      </c>
      <c r="EJ3" s="45">
        <f>ROUND('[2]Base(2023)'!EJ3+'[2]Base(2023)'!EJ3*'[2]Base(2024)'!$A$31,2)</f>
        <v>90.73</v>
      </c>
      <c r="EL3" s="43" t="str">
        <f>CONCATENATE(EM3,EN3)</f>
        <v>BRONZE0 a 500</v>
      </c>
      <c r="EM3" s="44" t="s">
        <v>39</v>
      </c>
      <c r="EN3" s="44" t="s">
        <v>41</v>
      </c>
      <c r="EO3" s="45">
        <f>ROUND('[2]Base(2023)'!EO3+'[2]Base(2023)'!EO3*'[2]Base(2024)'!$A$31,2)</f>
        <v>16.66</v>
      </c>
      <c r="EP3" s="45">
        <f>ROUND('[2]Base(2023)'!EP3+'[2]Base(2023)'!EP3*'[2]Base(2024)'!$A$31,2)</f>
        <v>17.38</v>
      </c>
      <c r="EQ3" s="45">
        <f>ROUND('[2]Base(2023)'!EQ3+'[2]Base(2023)'!EQ3*'[2]Base(2024)'!$A$31,2)</f>
        <v>17.54</v>
      </c>
      <c r="ER3" s="45">
        <f>ROUND('[2]Base(2023)'!ER3+'[2]Base(2023)'!ER3*'[2]Base(2024)'!$A$31,2)</f>
        <v>17.72</v>
      </c>
      <c r="ES3" s="45">
        <f>ROUND('[2]Base(2023)'!ES3+'[2]Base(2023)'!ES3*'[2]Base(2024)'!$A$31,2)</f>
        <v>19.82</v>
      </c>
      <c r="ET3" s="45">
        <f>ROUND('[2]Base(2023)'!ET3+'[2]Base(2023)'!ET3*'[2]Base(2024)'!$A$31,2)</f>
        <v>22.29</v>
      </c>
      <c r="EU3" s="45">
        <f>ROUND('[2]Base(2023)'!EU3+'[2]Base(2023)'!EU3*'[2]Base(2024)'!$A$31,2)</f>
        <v>24.88</v>
      </c>
      <c r="EV3" s="45">
        <f>ROUND('[2]Base(2023)'!EV3+'[2]Base(2023)'!EV3*'[2]Base(2024)'!$A$31,2)</f>
        <v>29.84</v>
      </c>
      <c r="EW3" s="45">
        <f>ROUND('[2]Base(2023)'!EW3+'[2]Base(2023)'!EW3*'[2]Base(2024)'!$A$31,2)</f>
        <v>23.65</v>
      </c>
      <c r="EX3" s="45">
        <f>ROUND('[2]Base(2023)'!EX3+'[2]Base(2023)'!EX3*'[2]Base(2024)'!$A$31,2)</f>
        <v>28.77</v>
      </c>
      <c r="EY3" s="45">
        <f>ROUND('[2]Base(2023)'!EY3+'[2]Base(2023)'!EY3*'[2]Base(2024)'!$A$31,2)</f>
        <v>48.41</v>
      </c>
      <c r="EZ3" s="45">
        <f>ROUND('[2]Base(2023)'!EZ3+'[2]Base(2023)'!EZ3*'[2]Base(2024)'!$A$31,2)</f>
        <v>66.42</v>
      </c>
    </row>
    <row r="4" spans="1:156" ht="15" x14ac:dyDescent="0.25">
      <c r="A4" s="42" t="s">
        <v>48</v>
      </c>
      <c r="B4" s="43" t="s">
        <v>10</v>
      </c>
      <c r="D4" s="43" t="str">
        <f t="shared" ref="D4:D67" si="5">CONCATENATE(E4,F4)</f>
        <v>BRONZE301 a 500</v>
      </c>
      <c r="E4" s="44" t="s">
        <v>39</v>
      </c>
      <c r="F4" s="44" t="s">
        <v>49</v>
      </c>
      <c r="G4" s="45">
        <f t="shared" ref="G4:Z15" si="6">G46</f>
        <v>9.99</v>
      </c>
      <c r="H4" s="45">
        <f t="shared" si="6"/>
        <v>10.210000000000001</v>
      </c>
      <c r="I4" s="45">
        <f t="shared" si="6"/>
        <v>10.42</v>
      </c>
      <c r="J4" s="45">
        <f t="shared" si="6"/>
        <v>10.63</v>
      </c>
      <c r="K4" s="45">
        <f t="shared" si="6"/>
        <v>17.649999999999999</v>
      </c>
      <c r="L4" s="45">
        <f t="shared" si="6"/>
        <v>18.04</v>
      </c>
      <c r="M4" s="45">
        <f t="shared" si="6"/>
        <v>18.440000000000001</v>
      </c>
      <c r="N4" s="45">
        <f t="shared" si="6"/>
        <v>19.61</v>
      </c>
      <c r="O4" s="45">
        <f t="shared" si="6"/>
        <v>26.95</v>
      </c>
      <c r="P4" s="45">
        <f t="shared" si="6"/>
        <v>37.72</v>
      </c>
      <c r="Q4" s="45">
        <f t="shared" si="6"/>
        <v>48.49</v>
      </c>
      <c r="R4" s="45">
        <f t="shared" si="6"/>
        <v>56.57</v>
      </c>
      <c r="S4" s="45">
        <f t="shared" si="6"/>
        <v>35.340000000000003</v>
      </c>
      <c r="T4" s="45">
        <f t="shared" si="6"/>
        <v>45.23</v>
      </c>
      <c r="U4" s="45">
        <f t="shared" si="6"/>
        <v>54.72</v>
      </c>
      <c r="V4" s="45">
        <f t="shared" si="6"/>
        <v>62.79</v>
      </c>
      <c r="W4" s="45">
        <f t="shared" si="6"/>
        <v>42.06</v>
      </c>
      <c r="X4" s="45">
        <f t="shared" si="6"/>
        <v>53.85</v>
      </c>
      <c r="Y4" s="45">
        <f t="shared" si="6"/>
        <v>65.14</v>
      </c>
      <c r="Z4" s="45">
        <f t="shared" si="6"/>
        <v>74.739999999999995</v>
      </c>
      <c r="AB4" s="43" t="str">
        <f t="shared" ref="AB4:AB67" si="7">CONCATENATE(AC4,AD4)</f>
        <v>BRONZE501 a 1.000</v>
      </c>
      <c r="AC4" s="44" t="s">
        <v>39</v>
      </c>
      <c r="AD4" s="44" t="s">
        <v>50</v>
      </c>
      <c r="AE4" s="45">
        <v>16.489999999999998</v>
      </c>
      <c r="AF4" s="45">
        <v>17.190000000000001</v>
      </c>
      <c r="AG4" s="45">
        <v>17.37</v>
      </c>
      <c r="AH4" s="45">
        <v>17.54</v>
      </c>
      <c r="AI4" s="45">
        <v>19.63</v>
      </c>
      <c r="AJ4" s="45">
        <v>22</v>
      </c>
      <c r="AK4" s="45">
        <v>24.55</v>
      </c>
      <c r="AL4" s="45">
        <v>29.45</v>
      </c>
      <c r="AM4" s="45">
        <v>19.989999999999998</v>
      </c>
      <c r="AN4" s="45">
        <v>24.09</v>
      </c>
      <c r="AO4" s="45">
        <v>39.729999999999997</v>
      </c>
      <c r="AP4" s="45">
        <v>54.31</v>
      </c>
      <c r="AQ4" s="45">
        <v>23.25</v>
      </c>
      <c r="AR4" s="45">
        <v>28</v>
      </c>
      <c r="AS4" s="45">
        <v>46.2</v>
      </c>
      <c r="AT4" s="45">
        <v>63.14</v>
      </c>
      <c r="AV4" s="43" t="str">
        <f t="shared" ref="AV4:AV19" si="8">CONCATENATE(AW4,AX4)</f>
        <v>PRATA0 a 300</v>
      </c>
      <c r="AW4" s="44" t="s">
        <v>48</v>
      </c>
      <c r="AX4" t="s">
        <v>40</v>
      </c>
      <c r="AY4" s="45">
        <f>AY6</f>
        <v>10.75</v>
      </c>
      <c r="AZ4" s="45">
        <f t="shared" ref="AZ4:BN4" si="9">AZ6</f>
        <v>11.21</v>
      </c>
      <c r="BA4" s="45">
        <f t="shared" si="9"/>
        <v>11.32</v>
      </c>
      <c r="BB4" s="45">
        <f t="shared" si="9"/>
        <v>11.44</v>
      </c>
      <c r="BC4" s="45">
        <f t="shared" si="9"/>
        <v>12.81</v>
      </c>
      <c r="BD4" s="45">
        <f t="shared" si="9"/>
        <v>14.34</v>
      </c>
      <c r="BE4" s="45">
        <f t="shared" si="9"/>
        <v>16</v>
      </c>
      <c r="BF4" s="45">
        <f t="shared" si="9"/>
        <v>19.2</v>
      </c>
      <c r="BG4" s="45">
        <f t="shared" si="9"/>
        <v>13.33</v>
      </c>
      <c r="BH4" s="45">
        <f t="shared" si="9"/>
        <v>14.92</v>
      </c>
      <c r="BI4" s="45">
        <f t="shared" si="9"/>
        <v>17.21</v>
      </c>
      <c r="BJ4" s="45">
        <f t="shared" si="9"/>
        <v>19.97</v>
      </c>
      <c r="BK4" s="45">
        <f t="shared" si="9"/>
        <v>14.81</v>
      </c>
      <c r="BL4" s="45">
        <f t="shared" si="9"/>
        <v>17.350000000000001</v>
      </c>
      <c r="BM4" s="45">
        <f t="shared" si="9"/>
        <v>20.02</v>
      </c>
      <c r="BN4" s="45">
        <f t="shared" si="9"/>
        <v>23.22</v>
      </c>
      <c r="BP4" s="43" t="str">
        <f t="shared" ref="BP4:BP67" si="10">CONCATENATE(BQ4,BR4)</f>
        <v>BRONZE301 a 500</v>
      </c>
      <c r="BQ4" s="44" t="s">
        <v>39</v>
      </c>
      <c r="BR4" s="44" t="s">
        <v>49</v>
      </c>
      <c r="BS4" s="45">
        <f t="shared" ref="BS4:CH15" si="11">BS46</f>
        <v>27.31</v>
      </c>
      <c r="BT4" s="45">
        <f t="shared" si="11"/>
        <v>27.89</v>
      </c>
      <c r="BU4" s="45">
        <f t="shared" si="11"/>
        <v>28.46</v>
      </c>
      <c r="BV4" s="45">
        <f t="shared" si="11"/>
        <v>29.04</v>
      </c>
      <c r="BW4" s="45">
        <f t="shared" si="11"/>
        <v>30.94</v>
      </c>
      <c r="BX4" s="45">
        <f t="shared" si="11"/>
        <v>31.25</v>
      </c>
      <c r="BY4" s="45">
        <f t="shared" si="11"/>
        <v>31.57</v>
      </c>
      <c r="BZ4" s="45">
        <f t="shared" si="11"/>
        <v>31.9</v>
      </c>
      <c r="CA4" s="45">
        <f t="shared" si="11"/>
        <v>45.52</v>
      </c>
      <c r="CB4" s="45">
        <f t="shared" si="11"/>
        <v>69.58</v>
      </c>
      <c r="CC4" s="45">
        <f t="shared" si="11"/>
        <v>84.67</v>
      </c>
      <c r="CD4" s="45">
        <f t="shared" si="11"/>
        <v>99.77</v>
      </c>
      <c r="CE4" s="45">
        <f t="shared" si="11"/>
        <v>56.77</v>
      </c>
      <c r="CF4" s="45">
        <f t="shared" si="11"/>
        <v>74.38</v>
      </c>
      <c r="CG4" s="45">
        <f t="shared" si="11"/>
        <v>86.22</v>
      </c>
      <c r="CH4" s="45">
        <f t="shared" si="11"/>
        <v>98.06</v>
      </c>
      <c r="CI4" s="45">
        <f t="shared" si="2"/>
        <v>67.58</v>
      </c>
      <c r="CJ4" s="45">
        <f t="shared" si="2"/>
        <v>88.54</v>
      </c>
      <c r="CK4" s="45">
        <f t="shared" si="2"/>
        <v>102.65</v>
      </c>
      <c r="CL4" s="45">
        <f t="shared" si="2"/>
        <v>116.74</v>
      </c>
      <c r="CN4" s="43" t="str">
        <f t="shared" ref="CN4:CN67" si="12">CONCATENATE(CO4,CP4)</f>
        <v>BRONZE1 a 5</v>
      </c>
      <c r="CO4" s="44" t="s">
        <v>39</v>
      </c>
      <c r="CP4" s="46" t="s">
        <v>51</v>
      </c>
      <c r="CQ4" s="45">
        <f t="shared" ref="CQ4:CX6" si="13">CQ19</f>
        <v>40.21</v>
      </c>
      <c r="CR4" s="45">
        <f t="shared" si="13"/>
        <v>41.04</v>
      </c>
      <c r="CS4" s="45">
        <f t="shared" si="13"/>
        <v>41.88</v>
      </c>
      <c r="CT4" s="45">
        <f t="shared" si="13"/>
        <v>42.71</v>
      </c>
      <c r="CU4" s="45">
        <f t="shared" si="13"/>
        <v>56.05</v>
      </c>
      <c r="CV4" s="45">
        <f t="shared" si="13"/>
        <v>56.6</v>
      </c>
      <c r="CW4" s="45">
        <f t="shared" si="13"/>
        <v>57.15</v>
      </c>
      <c r="CX4" s="45">
        <f t="shared" si="13"/>
        <v>57.7</v>
      </c>
      <c r="CZ4" s="43" t="str">
        <f t="shared" ref="CZ4:CZ67" si="14">CONCATENATE(DA4,DB4)</f>
        <v>BRONZE301 a 500</v>
      </c>
      <c r="DA4" s="44" t="s">
        <v>39</v>
      </c>
      <c r="DB4" s="46" t="s">
        <v>49</v>
      </c>
      <c r="DC4" s="45">
        <f t="shared" ref="DC4:DE14" si="15">DC43</f>
        <v>12.92</v>
      </c>
      <c r="DD4" s="45">
        <f t="shared" si="15"/>
        <v>13.19</v>
      </c>
      <c r="DE4" s="45">
        <f t="shared" si="15"/>
        <v>13.47</v>
      </c>
      <c r="DG4" s="43" t="str">
        <f t="shared" ref="DG4:DG67" si="16">CONCATENATE(DH4,DI4,DJ4,DK4)</f>
        <v>BRONZEColeta Agendada7789-5Mais de 10</v>
      </c>
      <c r="DH4" s="43" t="s">
        <v>39</v>
      </c>
      <c r="DI4" s="70" t="s">
        <v>43</v>
      </c>
      <c r="DJ4" s="68" t="s">
        <v>44</v>
      </c>
      <c r="DK4" s="61" t="s">
        <v>52</v>
      </c>
      <c r="DL4" s="22">
        <v>0</v>
      </c>
      <c r="DM4" s="60"/>
      <c r="DN4" s="267"/>
      <c r="DO4" s="67" t="s">
        <v>53</v>
      </c>
      <c r="DP4" s="25">
        <v>13.01</v>
      </c>
      <c r="DQ4" s="60"/>
      <c r="DR4" s="60" t="str">
        <f t="shared" ref="DR4:DR67" si="17">CONCATENATE(DS4,DT4)</f>
        <v>BRONZE301 a 500</v>
      </c>
      <c r="DS4" s="44" t="s">
        <v>39</v>
      </c>
      <c r="DT4" s="44" t="s">
        <v>49</v>
      </c>
      <c r="DU4" s="45">
        <f>ROUND('[2]Base(2023)'!DU4+'[2]Base(2023)'!DU4*'[2]Base(2024)'!$A$31,2)</f>
        <v>12.5</v>
      </c>
      <c r="DV4" s="45">
        <f>ROUND('[2]Base(2023)'!DV4+'[2]Base(2023)'!DV4*'[2]Base(2024)'!$A$31,2)</f>
        <v>12.77</v>
      </c>
      <c r="DW4" s="45">
        <f>ROUND('[2]Base(2023)'!DW4+'[2]Base(2023)'!DW4*'[2]Base(2024)'!$A$31,2)</f>
        <v>13.03</v>
      </c>
      <c r="DX4" s="45">
        <f>ROUND('[2]Base(2023)'!DX4+'[2]Base(2023)'!DX4*'[2]Base(2024)'!$A$31,2)</f>
        <v>13.29</v>
      </c>
      <c r="DY4" s="45">
        <f>ROUND('[2]Base(2023)'!DY4+'[2]Base(2023)'!DY4*'[2]Base(2024)'!$A$31,2)</f>
        <v>22.1</v>
      </c>
      <c r="DZ4" s="45">
        <f>ROUND('[2]Base(2023)'!DZ4+'[2]Base(2023)'!DZ4*'[2]Base(2024)'!$A$31,2)</f>
        <v>22.59</v>
      </c>
      <c r="EA4" s="45">
        <f>ROUND('[2]Base(2023)'!EA4+'[2]Base(2023)'!EA4*'[2]Base(2024)'!$A$31,2)</f>
        <v>23.09</v>
      </c>
      <c r="EB4" s="45">
        <f>ROUND('[2]Base(2023)'!EB4+'[2]Base(2023)'!EB4*'[2]Base(2024)'!$A$31,2)</f>
        <v>24.55</v>
      </c>
      <c r="EC4" s="45">
        <f>ROUND('[2]Base(2023)'!EC4+'[2]Base(2023)'!EC4*'[2]Base(2024)'!$A$31,2)</f>
        <v>33.76</v>
      </c>
      <c r="ED4" s="45">
        <f>ROUND('[2]Base(2023)'!ED4+'[2]Base(2023)'!ED4*'[2]Base(2024)'!$A$31,2)</f>
        <v>47.27</v>
      </c>
      <c r="EE4" s="45">
        <f>ROUND('[2]Base(2023)'!EE4+'[2]Base(2023)'!EE4*'[2]Base(2024)'!$A$31,2)</f>
        <v>60.76</v>
      </c>
      <c r="EF4" s="45">
        <f>ROUND('[2]Base(2023)'!EF4+'[2]Base(2023)'!EF4*'[2]Base(2024)'!$A$31,2)</f>
        <v>70.88</v>
      </c>
      <c r="EG4" s="45">
        <f>ROUND('[2]Base(2023)'!EG4+'[2]Base(2023)'!EG4*'[2]Base(2024)'!$A$31,2)</f>
        <v>52.69</v>
      </c>
      <c r="EH4" s="45">
        <f>ROUND('[2]Base(2023)'!EH4+'[2]Base(2023)'!EH4*'[2]Base(2024)'!$A$31,2)</f>
        <v>67.48</v>
      </c>
      <c r="EI4" s="45">
        <f>ROUND('[2]Base(2023)'!EI4+'[2]Base(2023)'!EI4*'[2]Base(2024)'!$A$31,2)</f>
        <v>81.63</v>
      </c>
      <c r="EJ4" s="45">
        <f>ROUND('[2]Base(2023)'!EJ4+'[2]Base(2023)'!EJ4*'[2]Base(2024)'!$A$31,2)</f>
        <v>93.65</v>
      </c>
      <c r="EL4" s="43" t="str">
        <f t="shared" ref="EL4:EL67" si="18">CONCATENATE(EM4,EN4)</f>
        <v>BRONZE501 a 1.000</v>
      </c>
      <c r="EM4" s="44" t="s">
        <v>39</v>
      </c>
      <c r="EN4" s="44" t="s">
        <v>50</v>
      </c>
      <c r="EO4" s="45">
        <f>ROUND('[2]Base(2023)'!EO4+'[2]Base(2023)'!EO4*'[2]Base(2024)'!$A$31,2)</f>
        <v>17.850000000000001</v>
      </c>
      <c r="EP4" s="45">
        <f>ROUND('[2]Base(2023)'!EP4+'[2]Base(2023)'!EP4*'[2]Base(2024)'!$A$31,2)</f>
        <v>18.600000000000001</v>
      </c>
      <c r="EQ4" s="45">
        <f>ROUND('[2]Base(2023)'!EQ4+'[2]Base(2023)'!EQ4*'[2]Base(2024)'!$A$31,2)</f>
        <v>18.8</v>
      </c>
      <c r="ER4" s="45">
        <f>ROUND('[2]Base(2023)'!ER4+'[2]Base(2023)'!ER4*'[2]Base(2024)'!$A$31,2)</f>
        <v>18.98</v>
      </c>
      <c r="ES4" s="45">
        <f>ROUND('[2]Base(2023)'!ES4+'[2]Base(2023)'!ES4*'[2]Base(2024)'!$A$31,2)</f>
        <v>21.23</v>
      </c>
      <c r="ET4" s="45">
        <f>ROUND('[2]Base(2023)'!ET4+'[2]Base(2023)'!ET4*'[2]Base(2024)'!$A$31,2)</f>
        <v>23.88</v>
      </c>
      <c r="EU4" s="45">
        <f>ROUND('[2]Base(2023)'!EU4+'[2]Base(2023)'!EU4*'[2]Base(2024)'!$A$31,2)</f>
        <v>26.66</v>
      </c>
      <c r="EV4" s="45">
        <f>ROUND('[2]Base(2023)'!EV4+'[2]Base(2023)'!EV4*'[2]Base(2024)'!$A$31,2)</f>
        <v>31.97</v>
      </c>
      <c r="EW4" s="45">
        <f>ROUND('[2]Base(2023)'!EW4+'[2]Base(2023)'!EW4*'[2]Base(2024)'!$A$31,2)</f>
        <v>25.06</v>
      </c>
      <c r="EX4" s="45">
        <f>ROUND('[2]Base(2023)'!EX4+'[2]Base(2023)'!EX4*'[2]Base(2024)'!$A$31,2)</f>
        <v>30.36</v>
      </c>
      <c r="EY4" s="45">
        <f>ROUND('[2]Base(2023)'!EY4+'[2]Base(2023)'!EY4*'[2]Base(2024)'!$A$31,2)</f>
        <v>50.18</v>
      </c>
      <c r="EZ4" s="45">
        <f>ROUND('[2]Base(2023)'!EZ4+'[2]Base(2023)'!EZ4*'[2]Base(2024)'!$A$31,2)</f>
        <v>68.55</v>
      </c>
    </row>
    <row r="5" spans="1:156" ht="15" x14ac:dyDescent="0.25">
      <c r="A5" s="42" t="s">
        <v>54</v>
      </c>
      <c r="B5" s="43" t="s">
        <v>10</v>
      </c>
      <c r="D5" s="43" t="str">
        <f t="shared" si="5"/>
        <v>BRONZE501 a 1.000</v>
      </c>
      <c r="E5" s="44" t="s">
        <v>39</v>
      </c>
      <c r="F5" s="44" t="s">
        <v>50</v>
      </c>
      <c r="G5" s="45">
        <f t="shared" si="6"/>
        <v>10.7</v>
      </c>
      <c r="H5" s="45">
        <f t="shared" si="6"/>
        <v>10.92</v>
      </c>
      <c r="I5" s="45">
        <f t="shared" si="6"/>
        <v>11.16</v>
      </c>
      <c r="J5" s="45">
        <f t="shared" si="6"/>
        <v>11.39</v>
      </c>
      <c r="K5" s="45">
        <f t="shared" si="6"/>
        <v>19.68</v>
      </c>
      <c r="L5" s="45">
        <f t="shared" si="6"/>
        <v>19.88</v>
      </c>
      <c r="M5" s="45">
        <f t="shared" si="6"/>
        <v>20.079999999999998</v>
      </c>
      <c r="N5" s="45">
        <f t="shared" si="6"/>
        <v>20.29</v>
      </c>
      <c r="O5" s="45">
        <f t="shared" si="6"/>
        <v>28.03</v>
      </c>
      <c r="P5" s="45">
        <f t="shared" si="6"/>
        <v>39.24</v>
      </c>
      <c r="Q5" s="45">
        <f t="shared" si="6"/>
        <v>50.46</v>
      </c>
      <c r="R5" s="45">
        <f t="shared" si="6"/>
        <v>58.87</v>
      </c>
      <c r="S5" s="45">
        <f t="shared" si="6"/>
        <v>36.25</v>
      </c>
      <c r="T5" s="45">
        <f t="shared" si="6"/>
        <v>46.52</v>
      </c>
      <c r="U5" s="45">
        <f t="shared" si="6"/>
        <v>56.36</v>
      </c>
      <c r="V5" s="45">
        <f t="shared" si="6"/>
        <v>64.69</v>
      </c>
      <c r="W5" s="45">
        <f t="shared" si="6"/>
        <v>43.16</v>
      </c>
      <c r="X5" s="45">
        <f t="shared" si="6"/>
        <v>55.38</v>
      </c>
      <c r="Y5" s="45">
        <f t="shared" si="6"/>
        <v>67.099999999999994</v>
      </c>
      <c r="Z5" s="45">
        <f t="shared" si="6"/>
        <v>77.010000000000005</v>
      </c>
      <c r="AB5" s="43" t="str">
        <f t="shared" si="7"/>
        <v>BRONZE1.001 a 2.000</v>
      </c>
      <c r="AC5" s="44" t="s">
        <v>39</v>
      </c>
      <c r="AD5" s="44" t="s">
        <v>55</v>
      </c>
      <c r="AE5" s="45">
        <v>17.38</v>
      </c>
      <c r="AF5" s="45">
        <v>18.12</v>
      </c>
      <c r="AG5" s="45">
        <v>18.29</v>
      </c>
      <c r="AH5" s="45">
        <v>18.48</v>
      </c>
      <c r="AI5" s="45">
        <v>21.58</v>
      </c>
      <c r="AJ5" s="45">
        <v>24.16</v>
      </c>
      <c r="AK5" s="45">
        <v>26.97</v>
      </c>
      <c r="AL5" s="45">
        <v>32.36</v>
      </c>
      <c r="AM5" s="45">
        <v>23.73</v>
      </c>
      <c r="AN5" s="45">
        <v>28.02</v>
      </c>
      <c r="AO5" s="45">
        <v>43.88</v>
      </c>
      <c r="AP5" s="45">
        <v>58.88</v>
      </c>
      <c r="AQ5" s="45">
        <v>27.58</v>
      </c>
      <c r="AR5" s="45">
        <v>32.58</v>
      </c>
      <c r="AS5" s="45">
        <v>51.02</v>
      </c>
      <c r="AT5" s="45">
        <v>68.47</v>
      </c>
      <c r="AV5" s="43" t="str">
        <f t="shared" si="8"/>
        <v>OURO0 a 300</v>
      </c>
      <c r="AW5" s="44" t="s">
        <v>54</v>
      </c>
      <c r="AX5" t="s">
        <v>40</v>
      </c>
      <c r="AY5" s="45">
        <f>AY6</f>
        <v>10.75</v>
      </c>
      <c r="AZ5" s="45">
        <f t="shared" ref="AZ5:BN5" si="19">AZ6</f>
        <v>11.21</v>
      </c>
      <c r="BA5" s="45">
        <f t="shared" si="19"/>
        <v>11.32</v>
      </c>
      <c r="BB5" s="45">
        <f t="shared" si="19"/>
        <v>11.44</v>
      </c>
      <c r="BC5" s="45">
        <f t="shared" si="19"/>
        <v>12.81</v>
      </c>
      <c r="BD5" s="45">
        <f t="shared" si="19"/>
        <v>14.34</v>
      </c>
      <c r="BE5" s="45">
        <f t="shared" si="19"/>
        <v>16</v>
      </c>
      <c r="BF5" s="45">
        <f t="shared" si="19"/>
        <v>19.2</v>
      </c>
      <c r="BG5" s="45">
        <f t="shared" si="19"/>
        <v>13.33</v>
      </c>
      <c r="BH5" s="45">
        <f t="shared" si="19"/>
        <v>14.92</v>
      </c>
      <c r="BI5" s="45">
        <f t="shared" si="19"/>
        <v>17.21</v>
      </c>
      <c r="BJ5" s="45">
        <f t="shared" si="19"/>
        <v>19.97</v>
      </c>
      <c r="BK5" s="45">
        <f t="shared" si="19"/>
        <v>14.81</v>
      </c>
      <c r="BL5" s="45">
        <f t="shared" si="19"/>
        <v>17.350000000000001</v>
      </c>
      <c r="BM5" s="45">
        <f t="shared" si="19"/>
        <v>20.02</v>
      </c>
      <c r="BN5" s="45">
        <f t="shared" si="19"/>
        <v>23.22</v>
      </c>
      <c r="BP5" s="43" t="str">
        <f t="shared" si="10"/>
        <v>BRONZE501 a 1.000</v>
      </c>
      <c r="BQ5" s="44" t="s">
        <v>39</v>
      </c>
      <c r="BR5" s="44" t="s">
        <v>50</v>
      </c>
      <c r="BS5" s="45">
        <f t="shared" si="11"/>
        <v>28.24</v>
      </c>
      <c r="BT5" s="45">
        <f t="shared" si="2"/>
        <v>28.84</v>
      </c>
      <c r="BU5" s="45">
        <f t="shared" si="2"/>
        <v>29.45</v>
      </c>
      <c r="BV5" s="45">
        <f t="shared" si="2"/>
        <v>30.04</v>
      </c>
      <c r="BW5" s="45">
        <f t="shared" si="2"/>
        <v>32.64</v>
      </c>
      <c r="BX5" s="45">
        <f t="shared" si="2"/>
        <v>32.97</v>
      </c>
      <c r="BY5" s="45">
        <f t="shared" si="2"/>
        <v>33.299999999999997</v>
      </c>
      <c r="BZ5" s="45">
        <f t="shared" si="2"/>
        <v>33.64</v>
      </c>
      <c r="CA5" s="45">
        <f t="shared" si="2"/>
        <v>48.41</v>
      </c>
      <c r="CB5" s="45">
        <f t="shared" si="2"/>
        <v>72.97</v>
      </c>
      <c r="CC5" s="45">
        <f t="shared" si="2"/>
        <v>88.85</v>
      </c>
      <c r="CD5" s="45">
        <f t="shared" si="2"/>
        <v>104.71</v>
      </c>
      <c r="CE5" s="45">
        <f t="shared" si="2"/>
        <v>58.7</v>
      </c>
      <c r="CF5" s="45">
        <f t="shared" si="2"/>
        <v>75.72</v>
      </c>
      <c r="CG5" s="45">
        <f t="shared" si="2"/>
        <v>87.8</v>
      </c>
      <c r="CH5" s="45">
        <f t="shared" si="2"/>
        <v>99.87</v>
      </c>
      <c r="CI5" s="45">
        <f t="shared" si="2"/>
        <v>69.87</v>
      </c>
      <c r="CJ5" s="45">
        <f t="shared" si="2"/>
        <v>90.14</v>
      </c>
      <c r="CK5" s="45">
        <f t="shared" si="2"/>
        <v>104.52</v>
      </c>
      <c r="CL5" s="45">
        <f t="shared" si="2"/>
        <v>118.88</v>
      </c>
      <c r="CN5" s="43" t="str">
        <f t="shared" si="12"/>
        <v>BRONZE5 a 10</v>
      </c>
      <c r="CO5" s="44" t="s">
        <v>39</v>
      </c>
      <c r="CP5" s="46" t="s">
        <v>56</v>
      </c>
      <c r="CQ5" s="45">
        <f t="shared" si="13"/>
        <v>59.63</v>
      </c>
      <c r="CR5" s="45">
        <f t="shared" si="13"/>
        <v>60.92</v>
      </c>
      <c r="CS5" s="45">
        <f t="shared" si="13"/>
        <v>62.2</v>
      </c>
      <c r="CT5" s="45">
        <f t="shared" si="13"/>
        <v>63.41</v>
      </c>
      <c r="CU5" s="45">
        <f t="shared" si="13"/>
        <v>76.2</v>
      </c>
      <c r="CV5" s="45">
        <f t="shared" si="13"/>
        <v>76.930000000000007</v>
      </c>
      <c r="CW5" s="45">
        <f t="shared" si="13"/>
        <v>77.77</v>
      </c>
      <c r="CX5" s="45">
        <f t="shared" si="13"/>
        <v>78.5</v>
      </c>
      <c r="CZ5" s="43" t="str">
        <f t="shared" si="14"/>
        <v>BRONZE501 a 1.000</v>
      </c>
      <c r="DA5" s="44" t="s">
        <v>39</v>
      </c>
      <c r="DB5" s="46" t="s">
        <v>50</v>
      </c>
      <c r="DC5" s="45">
        <f t="shared" si="15"/>
        <v>13.81</v>
      </c>
      <c r="DD5" s="45">
        <f t="shared" si="15"/>
        <v>14.11</v>
      </c>
      <c r="DE5" s="45">
        <f t="shared" si="15"/>
        <v>14.4</v>
      </c>
      <c r="DG5" s="43" t="str">
        <f t="shared" si="16"/>
        <v>BRONZEColeta Agendada7788-70 a 10</v>
      </c>
      <c r="DH5" s="43" t="s">
        <v>39</v>
      </c>
      <c r="DI5" s="70" t="s">
        <v>43</v>
      </c>
      <c r="DJ5" s="25" t="s">
        <v>57</v>
      </c>
      <c r="DK5" s="59" t="s">
        <v>45</v>
      </c>
      <c r="DL5" s="22">
        <v>13.28</v>
      </c>
      <c r="DM5" s="60"/>
      <c r="DN5" s="64" t="s">
        <v>58</v>
      </c>
      <c r="DO5" s="66" t="s">
        <v>59</v>
      </c>
      <c r="DP5" s="22" t="s">
        <v>118</v>
      </c>
      <c r="DQ5" s="60"/>
      <c r="DR5" s="60" t="str">
        <f t="shared" si="17"/>
        <v>BRONZE501 a 1.000</v>
      </c>
      <c r="DS5" s="44" t="s">
        <v>39</v>
      </c>
      <c r="DT5" s="44" t="s">
        <v>50</v>
      </c>
      <c r="DU5" s="45">
        <f>ROUND('[2]Base(2023)'!DU5+'[2]Base(2023)'!DU5*'[2]Base(2024)'!$A$31,2)</f>
        <v>13.43</v>
      </c>
      <c r="DV5" s="45">
        <f>ROUND('[2]Base(2023)'!DV5+'[2]Base(2023)'!DV5*'[2]Base(2024)'!$A$31,2)</f>
        <v>13.71</v>
      </c>
      <c r="DW5" s="45">
        <f>ROUND('[2]Base(2023)'!DW5+'[2]Base(2023)'!DW5*'[2]Base(2024)'!$A$31,2)</f>
        <v>14</v>
      </c>
      <c r="DX5" s="45">
        <f>ROUND('[2]Base(2023)'!DX5+'[2]Base(2023)'!DX5*'[2]Base(2024)'!$A$31,2)</f>
        <v>14.29</v>
      </c>
      <c r="DY5" s="45">
        <f>ROUND('[2]Base(2023)'!DY5+'[2]Base(2023)'!DY5*'[2]Base(2024)'!$A$31,2)</f>
        <v>24.67</v>
      </c>
      <c r="DZ5" s="45">
        <f>ROUND('[2]Base(2023)'!DZ5+'[2]Base(2023)'!DZ5*'[2]Base(2024)'!$A$31,2)</f>
        <v>24.92</v>
      </c>
      <c r="EA5" s="45">
        <f>ROUND('[2]Base(2023)'!EA5+'[2]Base(2023)'!EA5*'[2]Base(2024)'!$A$31,2)</f>
        <v>25.17</v>
      </c>
      <c r="EB5" s="45">
        <f>ROUND('[2]Base(2023)'!EB5+'[2]Base(2023)'!EB5*'[2]Base(2024)'!$A$31,2)</f>
        <v>25.44</v>
      </c>
      <c r="EC5" s="45">
        <f>ROUND('[2]Base(2023)'!EC5+'[2]Base(2023)'!EC5*'[2]Base(2024)'!$A$31,2)</f>
        <v>35.14</v>
      </c>
      <c r="ED5" s="45">
        <f>ROUND('[2]Base(2023)'!ED5+'[2]Base(2023)'!ED5*'[2]Base(2024)'!$A$31,2)</f>
        <v>49.17</v>
      </c>
      <c r="EE5" s="45">
        <f>ROUND('[2]Base(2023)'!EE5+'[2]Base(2023)'!EE5*'[2]Base(2024)'!$A$31,2)</f>
        <v>63.23</v>
      </c>
      <c r="EF5" s="45">
        <f>ROUND('[2]Base(2023)'!EF5+'[2]Base(2023)'!EF5*'[2]Base(2024)'!$A$31,2)</f>
        <v>73.77</v>
      </c>
      <c r="EG5" s="45">
        <f>ROUND('[2]Base(2023)'!EG5+'[2]Base(2023)'!EG5*'[2]Base(2024)'!$A$31,2)</f>
        <v>54.09</v>
      </c>
      <c r="EH5" s="45">
        <f>ROUND('[2]Base(2023)'!EH5+'[2]Base(2023)'!EH5*'[2]Base(2024)'!$A$31,2)</f>
        <v>69.400000000000006</v>
      </c>
      <c r="EI5" s="45">
        <f>ROUND('[2]Base(2023)'!EI5+'[2]Base(2023)'!EI5*'[2]Base(2024)'!$A$31,2)</f>
        <v>84.08</v>
      </c>
      <c r="EJ5" s="45">
        <f>ROUND('[2]Base(2023)'!EJ5+'[2]Base(2023)'!EJ5*'[2]Base(2024)'!$A$31,2)</f>
        <v>96.51</v>
      </c>
      <c r="EL5" s="43" t="str">
        <f t="shared" si="18"/>
        <v>BRONZE1.001 a 2.000</v>
      </c>
      <c r="EM5" s="44" t="s">
        <v>39</v>
      </c>
      <c r="EN5" s="44" t="s">
        <v>55</v>
      </c>
      <c r="EO5" s="45">
        <f>ROUND('[2]Base(2023)'!EO5+'[2]Base(2023)'!EO5*'[2]Base(2024)'!$A$31,2)</f>
        <v>18.89</v>
      </c>
      <c r="EP5" s="45">
        <f>ROUND('[2]Base(2023)'!EP5+'[2]Base(2023)'!EP5*'[2]Base(2024)'!$A$31,2)</f>
        <v>19.7</v>
      </c>
      <c r="EQ5" s="45">
        <f>ROUND('[2]Base(2023)'!EQ5+'[2]Base(2023)'!EQ5*'[2]Base(2024)'!$A$31,2)</f>
        <v>19.88</v>
      </c>
      <c r="ER5" s="45">
        <f>ROUND('[2]Base(2023)'!ER5+'[2]Base(2023)'!ER5*'[2]Base(2024)'!$A$31,2)</f>
        <v>20.09</v>
      </c>
      <c r="ES5" s="45">
        <f>ROUND('[2]Base(2023)'!ES5+'[2]Base(2023)'!ES5*'[2]Base(2024)'!$A$31,2)</f>
        <v>23.46</v>
      </c>
      <c r="ET5" s="45">
        <f>ROUND('[2]Base(2023)'!ET5+'[2]Base(2023)'!ET5*'[2]Base(2024)'!$A$31,2)</f>
        <v>26.26</v>
      </c>
      <c r="EU5" s="45">
        <f>ROUND('[2]Base(2023)'!EU5+'[2]Base(2023)'!EU5*'[2]Base(2024)'!$A$31,2)</f>
        <v>29.31</v>
      </c>
      <c r="EV5" s="45">
        <f>ROUND('[2]Base(2023)'!EV5+'[2]Base(2023)'!EV5*'[2]Base(2024)'!$A$31,2)</f>
        <v>35.17</v>
      </c>
      <c r="EW5" s="45">
        <f>ROUND('[2]Base(2023)'!EW5+'[2]Base(2023)'!EW5*'[2]Base(2024)'!$A$31,2)</f>
        <v>29.98</v>
      </c>
      <c r="EX5" s="45">
        <f>ROUND('[2]Base(2023)'!EX5+'[2]Base(2023)'!EX5*'[2]Base(2024)'!$A$31,2)</f>
        <v>35.409999999999997</v>
      </c>
      <c r="EY5" s="45">
        <f>ROUND('[2]Base(2023)'!EY5+'[2]Base(2023)'!EY5*'[2]Base(2024)'!$A$31,2)</f>
        <v>55.46</v>
      </c>
      <c r="EZ5" s="45">
        <f>ROUND('[2]Base(2023)'!EZ5+'[2]Base(2023)'!EZ5*'[2]Base(2024)'!$A$31,2)</f>
        <v>74.42</v>
      </c>
    </row>
    <row r="6" spans="1:156" ht="15" x14ac:dyDescent="0.25">
      <c r="A6" s="42" t="s">
        <v>61</v>
      </c>
      <c r="B6" s="43" t="s">
        <v>10</v>
      </c>
      <c r="D6" s="43" t="str">
        <f t="shared" si="5"/>
        <v>BRONZE1.001 a 2.000</v>
      </c>
      <c r="E6" s="44" t="s">
        <v>39</v>
      </c>
      <c r="F6" s="44" t="s">
        <v>55</v>
      </c>
      <c r="G6" s="45">
        <f t="shared" si="6"/>
        <v>13.43</v>
      </c>
      <c r="H6" s="45">
        <f t="shared" si="6"/>
        <v>13.72</v>
      </c>
      <c r="I6" s="45">
        <f t="shared" si="6"/>
        <v>14.02</v>
      </c>
      <c r="J6" s="45">
        <f t="shared" si="6"/>
        <v>14.29</v>
      </c>
      <c r="K6" s="45">
        <f t="shared" si="6"/>
        <v>21.71</v>
      </c>
      <c r="L6" s="45">
        <f t="shared" si="6"/>
        <v>21.93</v>
      </c>
      <c r="M6" s="45">
        <f t="shared" si="6"/>
        <v>22.16</v>
      </c>
      <c r="N6" s="45">
        <f t="shared" si="6"/>
        <v>22.38</v>
      </c>
      <c r="O6" s="45">
        <f t="shared" si="6"/>
        <v>33.79</v>
      </c>
      <c r="P6" s="45">
        <f t="shared" si="6"/>
        <v>47.33</v>
      </c>
      <c r="Q6" s="45">
        <f t="shared" si="6"/>
        <v>60.85</v>
      </c>
      <c r="R6" s="45">
        <f t="shared" si="6"/>
        <v>70.97</v>
      </c>
      <c r="S6" s="45">
        <f t="shared" si="6"/>
        <v>45.33</v>
      </c>
      <c r="T6" s="45">
        <f t="shared" si="6"/>
        <v>57.54</v>
      </c>
      <c r="U6" s="45">
        <f t="shared" si="6"/>
        <v>69.319999999999993</v>
      </c>
      <c r="V6" s="45">
        <f t="shared" si="6"/>
        <v>79.11</v>
      </c>
      <c r="W6" s="45">
        <f t="shared" si="6"/>
        <v>53.97</v>
      </c>
      <c r="X6" s="45">
        <f t="shared" si="6"/>
        <v>68.5</v>
      </c>
      <c r="Y6" s="45">
        <f t="shared" si="6"/>
        <v>82.52</v>
      </c>
      <c r="Z6" s="45">
        <f t="shared" si="6"/>
        <v>94.17</v>
      </c>
      <c r="AB6" s="43" t="str">
        <f t="shared" si="7"/>
        <v>BRONZE2.001 a 3.000</v>
      </c>
      <c r="AC6" s="44" t="s">
        <v>39</v>
      </c>
      <c r="AD6" s="44" t="s">
        <v>62</v>
      </c>
      <c r="AE6" s="45">
        <v>20.77</v>
      </c>
      <c r="AF6" s="45">
        <v>21.65</v>
      </c>
      <c r="AG6" s="45">
        <v>21.87</v>
      </c>
      <c r="AH6" s="45">
        <v>22.1</v>
      </c>
      <c r="AI6" s="45">
        <v>25.79</v>
      </c>
      <c r="AJ6" s="45">
        <v>28.88</v>
      </c>
      <c r="AK6" s="45">
        <v>32.24</v>
      </c>
      <c r="AL6" s="45">
        <v>38.68</v>
      </c>
      <c r="AM6" s="45">
        <v>27.34</v>
      </c>
      <c r="AN6" s="45">
        <v>32.08</v>
      </c>
      <c r="AO6" s="45">
        <v>48.41</v>
      </c>
      <c r="AP6" s="45">
        <v>64.31</v>
      </c>
      <c r="AQ6" s="45">
        <v>31.8</v>
      </c>
      <c r="AR6" s="45">
        <v>37.31</v>
      </c>
      <c r="AS6" s="45">
        <v>56.29</v>
      </c>
      <c r="AT6" s="45">
        <v>74.78</v>
      </c>
      <c r="AV6" s="43" t="str">
        <f t="shared" si="8"/>
        <v>PLATINUM0 a 300</v>
      </c>
      <c r="AW6" s="44" t="s">
        <v>61</v>
      </c>
      <c r="AX6" t="s">
        <v>40</v>
      </c>
      <c r="AY6" s="45">
        <v>10.75</v>
      </c>
      <c r="AZ6" s="45">
        <v>11.21</v>
      </c>
      <c r="BA6" s="45">
        <v>11.32</v>
      </c>
      <c r="BB6" s="45">
        <v>11.44</v>
      </c>
      <c r="BC6" s="45">
        <v>12.81</v>
      </c>
      <c r="BD6" s="45">
        <v>14.34</v>
      </c>
      <c r="BE6" s="45">
        <v>16</v>
      </c>
      <c r="BF6" s="45">
        <v>19.2</v>
      </c>
      <c r="BG6" s="45">
        <v>13.33</v>
      </c>
      <c r="BH6" s="45">
        <v>14.92</v>
      </c>
      <c r="BI6" s="45">
        <v>17.21</v>
      </c>
      <c r="BJ6" s="45">
        <v>19.97</v>
      </c>
      <c r="BK6" s="45">
        <v>14.81</v>
      </c>
      <c r="BL6" s="45">
        <v>17.350000000000001</v>
      </c>
      <c r="BM6" s="45">
        <v>20.02</v>
      </c>
      <c r="BN6" s="45">
        <v>23.22</v>
      </c>
      <c r="BP6" s="43" t="str">
        <f t="shared" si="10"/>
        <v>BRONZE1.001 a 2.000</v>
      </c>
      <c r="BQ6" s="44" t="s">
        <v>39</v>
      </c>
      <c r="BR6" s="44" t="s">
        <v>55</v>
      </c>
      <c r="BS6" s="45">
        <f t="shared" si="11"/>
        <v>31.24</v>
      </c>
      <c r="BT6" s="45">
        <f t="shared" si="2"/>
        <v>31.91</v>
      </c>
      <c r="BU6" s="45">
        <f t="shared" si="2"/>
        <v>32.57</v>
      </c>
      <c r="BV6" s="45">
        <f t="shared" si="2"/>
        <v>33.24</v>
      </c>
      <c r="BW6" s="45">
        <f t="shared" si="2"/>
        <v>35.92</v>
      </c>
      <c r="BX6" s="45">
        <f t="shared" si="2"/>
        <v>36.299999999999997</v>
      </c>
      <c r="BY6" s="45">
        <f t="shared" si="2"/>
        <v>36.67</v>
      </c>
      <c r="BZ6" s="45">
        <f t="shared" si="2"/>
        <v>37.03</v>
      </c>
      <c r="CA6" s="45">
        <f t="shared" si="2"/>
        <v>57.99</v>
      </c>
      <c r="CB6" s="45">
        <f t="shared" si="2"/>
        <v>87.85</v>
      </c>
      <c r="CC6" s="45">
        <f t="shared" si="2"/>
        <v>107.16</v>
      </c>
      <c r="CD6" s="45">
        <f t="shared" si="2"/>
        <v>126.48</v>
      </c>
      <c r="CE6" s="45">
        <f t="shared" si="2"/>
        <v>70.69</v>
      </c>
      <c r="CF6" s="45">
        <f t="shared" si="2"/>
        <v>95.34</v>
      </c>
      <c r="CG6" s="45">
        <f t="shared" si="2"/>
        <v>111.53</v>
      </c>
      <c r="CH6" s="45">
        <f t="shared" si="2"/>
        <v>127.71</v>
      </c>
      <c r="CI6" s="45">
        <f t="shared" si="2"/>
        <v>84.15</v>
      </c>
      <c r="CJ6" s="45">
        <f t="shared" si="2"/>
        <v>113.5</v>
      </c>
      <c r="CK6" s="45">
        <f t="shared" si="2"/>
        <v>132.77000000000001</v>
      </c>
      <c r="CL6" s="45">
        <f t="shared" si="2"/>
        <v>152.03</v>
      </c>
      <c r="CN6" s="43" t="str">
        <f t="shared" si="12"/>
        <v>BRONZEKg Adicional</v>
      </c>
      <c r="CO6" s="44" t="s">
        <v>39</v>
      </c>
      <c r="CP6" s="46" t="s">
        <v>63</v>
      </c>
      <c r="CQ6" s="45">
        <f t="shared" si="13"/>
        <v>5.8</v>
      </c>
      <c r="CR6" s="45">
        <f t="shared" si="13"/>
        <v>5.99</v>
      </c>
      <c r="CS6" s="45">
        <f t="shared" si="13"/>
        <v>6.07</v>
      </c>
      <c r="CT6" s="45">
        <f t="shared" si="13"/>
        <v>6.17</v>
      </c>
      <c r="CU6" s="45">
        <f t="shared" si="13"/>
        <v>7.73</v>
      </c>
      <c r="CV6" s="45">
        <f t="shared" si="13"/>
        <v>7.83</v>
      </c>
      <c r="CW6" s="45">
        <f t="shared" si="13"/>
        <v>7.91</v>
      </c>
      <c r="CX6" s="45">
        <f t="shared" si="13"/>
        <v>7.91</v>
      </c>
      <c r="CZ6" s="43" t="str">
        <f t="shared" si="14"/>
        <v>BRONZE1.001 a 2.000</v>
      </c>
      <c r="DA6" s="44" t="s">
        <v>39</v>
      </c>
      <c r="DB6" s="46" t="s">
        <v>55</v>
      </c>
      <c r="DC6" s="45">
        <f t="shared" si="15"/>
        <v>16.100000000000001</v>
      </c>
      <c r="DD6" s="45">
        <f t="shared" si="15"/>
        <v>16.43</v>
      </c>
      <c r="DE6" s="45">
        <f t="shared" si="15"/>
        <v>16.78</v>
      </c>
      <c r="DG6" s="43" t="str">
        <f t="shared" si="16"/>
        <v>BRONZEColeta Programada4209-90 a 10</v>
      </c>
      <c r="DH6" s="43" t="s">
        <v>39</v>
      </c>
      <c r="DI6" s="71" t="s">
        <v>64</v>
      </c>
      <c r="DJ6" s="68" t="s">
        <v>65</v>
      </c>
      <c r="DK6" s="61" t="s">
        <v>45</v>
      </c>
      <c r="DL6" s="25">
        <v>11.07</v>
      </c>
      <c r="DM6" s="60"/>
      <c r="DN6" s="60"/>
      <c r="DO6" s="60"/>
      <c r="DP6" s="60"/>
      <c r="DQ6" s="60"/>
      <c r="DR6" s="60" t="str">
        <f t="shared" si="17"/>
        <v>BRONZE1.001 a 2.000</v>
      </c>
      <c r="DS6" s="44" t="s">
        <v>39</v>
      </c>
      <c r="DT6" s="44" t="s">
        <v>55</v>
      </c>
      <c r="DU6" s="45">
        <f>ROUND('[2]Base(2023)'!DU6+'[2]Base(2023)'!DU6*'[2]Base(2024)'!$A$31,2)</f>
        <v>17.72</v>
      </c>
      <c r="DV6" s="45">
        <f>ROUND('[2]Base(2023)'!DV6+'[2]Base(2023)'!DV6*'[2]Base(2024)'!$A$31,2)</f>
        <v>18.100000000000001</v>
      </c>
      <c r="DW6" s="45">
        <f>ROUND('[2]Base(2023)'!DW6+'[2]Base(2023)'!DW6*'[2]Base(2024)'!$A$31,2)</f>
        <v>18.5</v>
      </c>
      <c r="DX6" s="45">
        <f>ROUND('[2]Base(2023)'!DX6+'[2]Base(2023)'!DX6*'[2]Base(2024)'!$A$31,2)</f>
        <v>18.86</v>
      </c>
      <c r="DY6" s="45">
        <f>ROUND('[2]Base(2023)'!DY6+'[2]Base(2023)'!DY6*'[2]Base(2024)'!$A$31,2)</f>
        <v>27.82</v>
      </c>
      <c r="DZ6" s="45">
        <f>ROUND('[2]Base(2023)'!DZ6+'[2]Base(2023)'!DZ6*'[2]Base(2024)'!$A$31,2)</f>
        <v>28.11</v>
      </c>
      <c r="EA6" s="45">
        <f>ROUND('[2]Base(2023)'!EA6+'[2]Base(2023)'!EA6*'[2]Base(2024)'!$A$31,2)</f>
        <v>28.39</v>
      </c>
      <c r="EB6" s="45">
        <f>ROUND('[2]Base(2023)'!EB6+'[2]Base(2023)'!EB6*'[2]Base(2024)'!$A$31,2)</f>
        <v>28.69</v>
      </c>
      <c r="EC6" s="45">
        <f>ROUND('[2]Base(2023)'!EC6+'[2]Base(2023)'!EC6*'[2]Base(2024)'!$A$31,2)</f>
        <v>42.77</v>
      </c>
      <c r="ED6" s="45">
        <f>ROUND('[2]Base(2023)'!ED6+'[2]Base(2023)'!ED6*'[2]Base(2024)'!$A$31,2)</f>
        <v>59.39</v>
      </c>
      <c r="EE6" s="45">
        <f>ROUND('[2]Base(2023)'!EE6+'[2]Base(2023)'!EE6*'[2]Base(2024)'!$A$31,2)</f>
        <v>76.36</v>
      </c>
      <c r="EF6" s="45">
        <f>ROUND('[2]Base(2023)'!EF6+'[2]Base(2023)'!EF6*'[2]Base(2024)'!$A$31,2)</f>
        <v>89.17</v>
      </c>
      <c r="EG6" s="45">
        <f>ROUND('[2]Base(2023)'!EG6+'[2]Base(2023)'!EG6*'[2]Base(2024)'!$A$31,2)</f>
        <v>68.16</v>
      </c>
      <c r="EH6" s="45">
        <f>ROUND('[2]Base(2023)'!EH6+'[2]Base(2023)'!EH6*'[2]Base(2024)'!$A$31,2)</f>
        <v>86.01</v>
      </c>
      <c r="EI6" s="45">
        <f>ROUND('[2]Base(2023)'!EI6+'[2]Base(2023)'!EI6*'[2]Base(2024)'!$A$31,2)</f>
        <v>103.56</v>
      </c>
      <c r="EJ6" s="45">
        <f>ROUND('[2]Base(2023)'!EJ6+'[2]Base(2023)'!EJ6*'[2]Base(2024)'!$A$31,2)</f>
        <v>118.28</v>
      </c>
      <c r="EL6" s="43" t="str">
        <f t="shared" si="18"/>
        <v>BRONZE2.001 a 3.000</v>
      </c>
      <c r="EM6" s="44" t="s">
        <v>39</v>
      </c>
      <c r="EN6" s="44" t="s">
        <v>62</v>
      </c>
      <c r="EO6" s="45">
        <f>ROUND('[2]Base(2023)'!EO6+'[2]Base(2023)'!EO6*'[2]Base(2024)'!$A$31,2)</f>
        <v>22.8</v>
      </c>
      <c r="EP6" s="45">
        <f>ROUND('[2]Base(2023)'!EP6+'[2]Base(2023)'!EP6*'[2]Base(2024)'!$A$31,2)</f>
        <v>23.76</v>
      </c>
      <c r="EQ6" s="45">
        <f>ROUND('[2]Base(2023)'!EQ6+'[2]Base(2023)'!EQ6*'[2]Base(2024)'!$A$31,2)</f>
        <v>24</v>
      </c>
      <c r="ER6" s="45">
        <f>ROUND('[2]Base(2023)'!ER6+'[2]Base(2023)'!ER6*'[2]Base(2024)'!$A$31,2)</f>
        <v>24.25</v>
      </c>
      <c r="ES6" s="45">
        <f>ROUND('[2]Base(2023)'!ES6+'[2]Base(2023)'!ES6*'[2]Base(2024)'!$A$31,2)</f>
        <v>28.35</v>
      </c>
      <c r="ET6" s="45">
        <f>ROUND('[2]Base(2023)'!ET6+'[2]Base(2023)'!ET6*'[2]Base(2024)'!$A$31,2)</f>
        <v>31.46</v>
      </c>
      <c r="EU6" s="45">
        <f>ROUND('[2]Base(2023)'!EU6+'[2]Base(2023)'!EU6*'[2]Base(2024)'!$A$31,2)</f>
        <v>35.11</v>
      </c>
      <c r="EV6" s="45">
        <f>ROUND('[2]Base(2023)'!EV6+'[2]Base(2023)'!EV6*'[2]Base(2024)'!$A$31,2)</f>
        <v>42.16</v>
      </c>
      <c r="EW6" s="45">
        <f>ROUND('[2]Base(2023)'!EW6+'[2]Base(2023)'!EW6*'[2]Base(2024)'!$A$31,2)</f>
        <v>35.22</v>
      </c>
      <c r="EX6" s="45">
        <f>ROUND('[2]Base(2023)'!EX6+'[2]Base(2023)'!EX6*'[2]Base(2024)'!$A$31,2)</f>
        <v>40.79</v>
      </c>
      <c r="EY6" s="45">
        <f>ROUND('[2]Base(2023)'!EY6+'[2]Base(2023)'!EY6*'[2]Base(2024)'!$A$31,2)</f>
        <v>61.32</v>
      </c>
      <c r="EZ6" s="45">
        <f>ROUND('[2]Base(2023)'!EZ6+'[2]Base(2023)'!EZ6*'[2]Base(2024)'!$A$31,2)</f>
        <v>81.489999999999995</v>
      </c>
    </row>
    <row r="7" spans="1:156" ht="15" x14ac:dyDescent="0.25">
      <c r="A7" s="42" t="s">
        <v>66</v>
      </c>
      <c r="B7" s="43" t="s">
        <v>67</v>
      </c>
      <c r="D7" s="43" t="str">
        <f t="shared" si="5"/>
        <v>BRONZE2.001 a 3.000</v>
      </c>
      <c r="E7" s="44" t="s">
        <v>39</v>
      </c>
      <c r="F7" s="44" t="s">
        <v>62</v>
      </c>
      <c r="G7" s="45">
        <f t="shared" si="6"/>
        <v>14.99</v>
      </c>
      <c r="H7" s="45">
        <f t="shared" si="6"/>
        <v>15.31</v>
      </c>
      <c r="I7" s="45">
        <f t="shared" si="6"/>
        <v>15.63</v>
      </c>
      <c r="J7" s="45">
        <f t="shared" si="6"/>
        <v>15.94</v>
      </c>
      <c r="K7" s="45">
        <f t="shared" si="6"/>
        <v>23.72</v>
      </c>
      <c r="L7" s="45">
        <f t="shared" si="6"/>
        <v>23.96</v>
      </c>
      <c r="M7" s="45">
        <f t="shared" si="6"/>
        <v>24.22</v>
      </c>
      <c r="N7" s="45">
        <f t="shared" si="6"/>
        <v>24.45</v>
      </c>
      <c r="O7" s="45">
        <f t="shared" si="6"/>
        <v>39.450000000000003</v>
      </c>
      <c r="P7" s="45">
        <f t="shared" si="6"/>
        <v>53.27</v>
      </c>
      <c r="Q7" s="45">
        <f t="shared" si="6"/>
        <v>74.97</v>
      </c>
      <c r="R7" s="45">
        <f t="shared" si="6"/>
        <v>90.74</v>
      </c>
      <c r="S7" s="45">
        <f t="shared" si="6"/>
        <v>54.33</v>
      </c>
      <c r="T7" s="45">
        <f t="shared" si="6"/>
        <v>66.77</v>
      </c>
      <c r="U7" s="45">
        <f t="shared" si="6"/>
        <v>85.41</v>
      </c>
      <c r="V7" s="45">
        <f t="shared" si="6"/>
        <v>99.94</v>
      </c>
      <c r="W7" s="45">
        <f t="shared" si="6"/>
        <v>64.67</v>
      </c>
      <c r="X7" s="45">
        <f t="shared" si="6"/>
        <v>79.48</v>
      </c>
      <c r="Y7" s="45">
        <f t="shared" si="6"/>
        <v>101.68</v>
      </c>
      <c r="Z7" s="45">
        <f t="shared" si="6"/>
        <v>118.98</v>
      </c>
      <c r="AB7" s="43" t="str">
        <f t="shared" si="7"/>
        <v>BRONZE3.001 a 4.000</v>
      </c>
      <c r="AC7" s="44" t="s">
        <v>39</v>
      </c>
      <c r="AD7" s="44" t="s">
        <v>68</v>
      </c>
      <c r="AE7" s="45">
        <v>22.16</v>
      </c>
      <c r="AF7" s="45">
        <v>23.11</v>
      </c>
      <c r="AG7" s="45">
        <v>23.34</v>
      </c>
      <c r="AH7" s="45">
        <v>23.58</v>
      </c>
      <c r="AI7" s="45">
        <v>27.54</v>
      </c>
      <c r="AJ7" s="45">
        <v>30.85</v>
      </c>
      <c r="AK7" s="45">
        <v>34.43</v>
      </c>
      <c r="AL7" s="45">
        <v>41.31</v>
      </c>
      <c r="AM7" s="45">
        <v>35.06</v>
      </c>
      <c r="AN7" s="45">
        <v>39.979999999999997</v>
      </c>
      <c r="AO7" s="45">
        <v>56.5</v>
      </c>
      <c r="AP7" s="45">
        <v>72.77</v>
      </c>
      <c r="AQ7" s="45">
        <v>40.770000000000003</v>
      </c>
      <c r="AR7" s="45">
        <v>46.49</v>
      </c>
      <c r="AS7" s="45">
        <v>65.7</v>
      </c>
      <c r="AT7" s="45">
        <v>84.62</v>
      </c>
      <c r="AV7" s="43" t="str">
        <f t="shared" si="8"/>
        <v>DIAMANTE 10 a 300</v>
      </c>
      <c r="AW7" s="44" t="s">
        <v>66</v>
      </c>
      <c r="AX7" t="s">
        <v>40</v>
      </c>
      <c r="AY7" s="45">
        <f>ROUND('[2]Base(2023)'!AY7+'[2]Base(2023)'!AY7*'[2]Base(2024)'!$A$31,2)</f>
        <v>9.2200000000000006</v>
      </c>
      <c r="AZ7" s="45">
        <f>ROUND('[2]Base(2023)'!AZ7+'[2]Base(2023)'!AZ7*'[2]Base(2024)'!$A$31,2)</f>
        <v>9.61</v>
      </c>
      <c r="BA7" s="45">
        <f>ROUND('[2]Base(2023)'!BA7+'[2]Base(2023)'!BA7*'[2]Base(2024)'!$A$31,2)</f>
        <v>9.7100000000000009</v>
      </c>
      <c r="BB7" s="45">
        <f>ROUND('[2]Base(2023)'!BB7+'[2]Base(2023)'!BB7*'[2]Base(2024)'!$A$31,2)</f>
        <v>9.8000000000000007</v>
      </c>
      <c r="BC7" s="45">
        <f>ROUND('[2]Base(2023)'!BC7+'[2]Base(2023)'!BC7*'[2]Base(2024)'!$A$31,2)</f>
        <v>10.99</v>
      </c>
      <c r="BD7" s="45">
        <f>ROUND('[2]Base(2023)'!BD7+'[2]Base(2023)'!BD7*'[2]Base(2024)'!$A$31,2)</f>
        <v>12.3</v>
      </c>
      <c r="BE7" s="45">
        <f>ROUND('[2]Base(2023)'!BE7+'[2]Base(2023)'!BE7*'[2]Base(2024)'!$A$31,2)</f>
        <v>13.74</v>
      </c>
      <c r="BF7" s="45">
        <f>ROUND('[2]Base(2023)'!BF7+'[2]Base(2023)'!BF7*'[2]Base(2024)'!$A$31,2)</f>
        <v>16.48</v>
      </c>
      <c r="BG7" s="45">
        <f>ROUND('[2]Base(2023)'!BG7+'[2]Base(2023)'!BG7*'[2]Base(2024)'!$A$31,2)</f>
        <v>11.25</v>
      </c>
      <c r="BH7" s="45">
        <f>ROUND('[2]Base(2023)'!BH7+'[2]Base(2023)'!BH7*'[2]Base(2024)'!$A$31,2)</f>
        <v>13.28</v>
      </c>
      <c r="BI7" s="45">
        <f>ROUND('[2]Base(2023)'!BI7+'[2]Base(2023)'!BI7*'[2]Base(2024)'!$A$31,2)</f>
        <v>15.41</v>
      </c>
      <c r="BJ7" s="45">
        <f>ROUND('[2]Base(2023)'!BJ7+'[2]Base(2023)'!BJ7*'[2]Base(2024)'!$A$31,2)</f>
        <v>17.78</v>
      </c>
      <c r="BK7" s="45">
        <f>ROUND('[2]Base(2023)'!BK7+'[2]Base(2023)'!BK7*'[2]Base(2024)'!$A$31,2)</f>
        <v>13.08</v>
      </c>
      <c r="BL7" s="45">
        <f>ROUND('[2]Base(2023)'!BL7+'[2]Base(2023)'!BL7*'[2]Base(2024)'!$A$31,2)</f>
        <v>15.44</v>
      </c>
      <c r="BM7" s="45">
        <f>ROUND('[2]Base(2023)'!BM7+'[2]Base(2023)'!BM7*'[2]Base(2024)'!$A$31,2)</f>
        <v>17.920000000000002</v>
      </c>
      <c r="BN7" s="45">
        <f>ROUND('[2]Base(2023)'!BN7+'[2]Base(2023)'!BN7*'[2]Base(2024)'!$A$31,2)</f>
        <v>20.66</v>
      </c>
      <c r="BP7" s="43" t="str">
        <f t="shared" si="10"/>
        <v>BRONZE2.001 a 3.000</v>
      </c>
      <c r="BQ7" s="44" t="s">
        <v>39</v>
      </c>
      <c r="BR7" s="44" t="s">
        <v>62</v>
      </c>
      <c r="BS7" s="45">
        <f t="shared" si="11"/>
        <v>34.43</v>
      </c>
      <c r="BT7" s="45">
        <f t="shared" si="2"/>
        <v>35.17</v>
      </c>
      <c r="BU7" s="45">
        <f t="shared" si="2"/>
        <v>35.9</v>
      </c>
      <c r="BV7" s="45">
        <f t="shared" si="2"/>
        <v>36.630000000000003</v>
      </c>
      <c r="BW7" s="45">
        <f t="shared" si="2"/>
        <v>39.51</v>
      </c>
      <c r="BX7" s="45">
        <f t="shared" si="2"/>
        <v>39.909999999999997</v>
      </c>
      <c r="BY7" s="45">
        <f t="shared" si="2"/>
        <v>40.32</v>
      </c>
      <c r="BZ7" s="45">
        <f t="shared" si="2"/>
        <v>40.72</v>
      </c>
      <c r="CA7" s="45">
        <f t="shared" si="2"/>
        <v>68.17</v>
      </c>
      <c r="CB7" s="45">
        <f t="shared" si="2"/>
        <v>102.62</v>
      </c>
      <c r="CC7" s="45">
        <f t="shared" si="2"/>
        <v>125.23</v>
      </c>
      <c r="CD7" s="45">
        <f t="shared" si="2"/>
        <v>147.84</v>
      </c>
      <c r="CE7" s="45">
        <f t="shared" si="2"/>
        <v>82.93</v>
      </c>
      <c r="CF7" s="45">
        <f t="shared" si="2"/>
        <v>114.46</v>
      </c>
      <c r="CG7" s="45">
        <f t="shared" si="2"/>
        <v>135.09</v>
      </c>
      <c r="CH7" s="45">
        <f t="shared" si="2"/>
        <v>155.72</v>
      </c>
      <c r="CI7" s="45">
        <f t="shared" si="2"/>
        <v>98.73</v>
      </c>
      <c r="CJ7" s="45">
        <f t="shared" si="2"/>
        <v>136.26</v>
      </c>
      <c r="CK7" s="45">
        <f t="shared" si="2"/>
        <v>160.81</v>
      </c>
      <c r="CL7" s="45">
        <f t="shared" si="2"/>
        <v>185.38</v>
      </c>
      <c r="CN7" s="43" t="str">
        <f t="shared" si="12"/>
        <v>Peso (Kg)</v>
      </c>
      <c r="CP7" s="46" t="s">
        <v>33</v>
      </c>
      <c r="CQ7" s="45" t="e">
        <f>ROUND('[2]Base(2023)'!CQ7+'[2]Base(2023)'!CQ7*'[2]Base(2024)'!$A$31,2)</f>
        <v>#VALUE!</v>
      </c>
      <c r="CR7" s="45" t="e">
        <f>ROUND('[2]Base(2023)'!CR7+'[2]Base(2023)'!CR7*'[2]Base(2024)'!$A$31,2)</f>
        <v>#VALUE!</v>
      </c>
      <c r="CS7" s="45" t="e">
        <f>ROUND('[2]Base(2023)'!CS7+'[2]Base(2023)'!CS7*'[2]Base(2024)'!$A$31,2)</f>
        <v>#VALUE!</v>
      </c>
      <c r="CT7" s="45" t="e">
        <f>ROUND('[2]Base(2023)'!CT7+'[2]Base(2023)'!CT7*'[2]Base(2024)'!$A$31,2)</f>
        <v>#VALUE!</v>
      </c>
      <c r="CU7" s="45" t="e">
        <f>ROUND('[2]Base(2023)'!CU7+'[2]Base(2023)'!CU7*'[2]Base(2024)'!$A$31,2)</f>
        <v>#VALUE!</v>
      </c>
      <c r="CV7" s="45" t="e">
        <f>ROUND('[2]Base(2023)'!CV7+'[2]Base(2023)'!CV7*'[2]Base(2024)'!$A$31,2)</f>
        <v>#VALUE!</v>
      </c>
      <c r="CW7" s="45" t="e">
        <f>ROUND('[2]Base(2023)'!CW7+'[2]Base(2023)'!CW7*'[2]Base(2024)'!$A$31,2)</f>
        <v>#VALUE!</v>
      </c>
      <c r="CX7" s="45" t="e">
        <f>ROUND('[2]Base(2023)'!CX7+'[2]Base(2023)'!CX7*'[2]Base(2024)'!$A$31,2)</f>
        <v>#VALUE!</v>
      </c>
      <c r="CZ7" s="43" t="str">
        <f t="shared" si="14"/>
        <v>BRONZE2.001 a 3.000</v>
      </c>
      <c r="DA7" s="44" t="s">
        <v>39</v>
      </c>
      <c r="DB7" s="46" t="s">
        <v>62</v>
      </c>
      <c r="DC7" s="45">
        <f t="shared" si="15"/>
        <v>17.89</v>
      </c>
      <c r="DD7" s="45">
        <f t="shared" si="15"/>
        <v>18.260000000000002</v>
      </c>
      <c r="DE7" s="45">
        <f t="shared" si="15"/>
        <v>18.649999999999999</v>
      </c>
      <c r="DG7" s="43" t="str">
        <f t="shared" si="16"/>
        <v>BRONZEColeta Programada4209-9Mais de 10</v>
      </c>
      <c r="DH7" s="43" t="s">
        <v>39</v>
      </c>
      <c r="DI7" s="71" t="s">
        <v>64</v>
      </c>
      <c r="DJ7" s="68" t="s">
        <v>65</v>
      </c>
      <c r="DK7" s="59" t="s">
        <v>52</v>
      </c>
      <c r="DL7" s="22">
        <v>0</v>
      </c>
      <c r="DM7" s="60"/>
      <c r="DN7" s="60"/>
      <c r="DO7" s="60"/>
      <c r="DP7" s="60"/>
      <c r="DQ7" s="60"/>
      <c r="DR7" s="60" t="str">
        <f t="shared" si="17"/>
        <v>BRONZE2.001 a 3.000</v>
      </c>
      <c r="DS7" s="44" t="s">
        <v>39</v>
      </c>
      <c r="DT7" s="44" t="s">
        <v>62</v>
      </c>
      <c r="DU7" s="45">
        <f>ROUND('[2]Base(2023)'!DU7+'[2]Base(2023)'!DU7*'[2]Base(2024)'!$A$31,2)</f>
        <v>20.059999999999999</v>
      </c>
      <c r="DV7" s="45">
        <f>ROUND('[2]Base(2023)'!DV7+'[2]Base(2023)'!DV7*'[2]Base(2024)'!$A$31,2)</f>
        <v>20.48</v>
      </c>
      <c r="DW7" s="45">
        <f>ROUND('[2]Base(2023)'!DW7+'[2]Base(2023)'!DW7*'[2]Base(2024)'!$A$31,2)</f>
        <v>20.91</v>
      </c>
      <c r="DX7" s="45">
        <f>ROUND('[2]Base(2023)'!DX7+'[2]Base(2023)'!DX7*'[2]Base(2024)'!$A$31,2)</f>
        <v>21.34</v>
      </c>
      <c r="DY7" s="45">
        <f>ROUND('[2]Base(2023)'!DY7+'[2]Base(2023)'!DY7*'[2]Base(2024)'!$A$31,2)</f>
        <v>30.6</v>
      </c>
      <c r="DZ7" s="45">
        <f>ROUND('[2]Base(2023)'!DZ7+'[2]Base(2023)'!DZ7*'[2]Base(2024)'!$A$31,2)</f>
        <v>30.91</v>
      </c>
      <c r="EA7" s="45">
        <f>ROUND('[2]Base(2023)'!EA7+'[2]Base(2023)'!EA7*'[2]Base(2024)'!$A$31,2)</f>
        <v>31.24</v>
      </c>
      <c r="EB7" s="45">
        <f>ROUND('[2]Base(2023)'!EB7+'[2]Base(2023)'!EB7*'[2]Base(2024)'!$A$31,2)</f>
        <v>31.54</v>
      </c>
      <c r="EC7" s="45">
        <f>ROUND('[2]Base(2023)'!EC7+'[2]Base(2023)'!EC7*'[2]Base(2024)'!$A$31,2)</f>
        <v>50.07</v>
      </c>
      <c r="ED7" s="45">
        <f>ROUND('[2]Base(2023)'!ED7+'[2]Base(2023)'!ED7*'[2]Base(2024)'!$A$31,2)</f>
        <v>66.87</v>
      </c>
      <c r="EE7" s="45">
        <f>ROUND('[2]Base(2023)'!EE7+'[2]Base(2023)'!EE7*'[2]Base(2024)'!$A$31,2)</f>
        <v>94.13</v>
      </c>
      <c r="EF7" s="45">
        <f>ROUND('[2]Base(2023)'!EF7+'[2]Base(2023)'!EF7*'[2]Base(2024)'!$A$31,2)</f>
        <v>114.09</v>
      </c>
      <c r="EG7" s="45">
        <f>ROUND('[2]Base(2023)'!EG7+'[2]Base(2023)'!EG7*'[2]Base(2024)'!$A$31,2)</f>
        <v>81.86</v>
      </c>
      <c r="EH7" s="45">
        <f>ROUND('[2]Base(2023)'!EH7+'[2]Base(2023)'!EH7*'[2]Base(2024)'!$A$31,2)</f>
        <v>99.85</v>
      </c>
      <c r="EI7" s="45">
        <f>ROUND('[2]Base(2023)'!EI7+'[2]Base(2023)'!EI7*'[2]Base(2024)'!$A$31,2)</f>
        <v>127.66</v>
      </c>
      <c r="EJ7" s="45">
        <f>ROUND('[2]Base(2023)'!EJ7+'[2]Base(2023)'!EJ7*'[2]Base(2024)'!$A$31,2)</f>
        <v>149.53</v>
      </c>
      <c r="EL7" s="43" t="str">
        <f t="shared" si="18"/>
        <v>BRONZE3.001 a 4.000</v>
      </c>
      <c r="EM7" s="44" t="s">
        <v>39</v>
      </c>
      <c r="EN7" s="44" t="s">
        <v>68</v>
      </c>
      <c r="EO7" s="45">
        <f>ROUND('[2]Base(2023)'!EO7+'[2]Base(2023)'!EO7*'[2]Base(2024)'!$A$31,2)</f>
        <v>24.55</v>
      </c>
      <c r="EP7" s="45">
        <f>ROUND('[2]Base(2023)'!EP7+'[2]Base(2023)'!EP7*'[2]Base(2024)'!$A$31,2)</f>
        <v>25.6</v>
      </c>
      <c r="EQ7" s="45">
        <f>ROUND('[2]Base(2023)'!EQ7+'[2]Base(2023)'!EQ7*'[2]Base(2024)'!$A$31,2)</f>
        <v>25.86</v>
      </c>
      <c r="ER7" s="45">
        <f>ROUND('[2]Base(2023)'!ER7+'[2]Base(2023)'!ER7*'[2]Base(2024)'!$A$31,2)</f>
        <v>26.12</v>
      </c>
      <c r="ES7" s="45">
        <f>ROUND('[2]Base(2023)'!ES7+'[2]Base(2023)'!ES7*'[2]Base(2024)'!$A$31,2)</f>
        <v>30.63</v>
      </c>
      <c r="ET7" s="45">
        <f>ROUND('[2]Base(2023)'!ET7+'[2]Base(2023)'!ET7*'[2]Base(2024)'!$A$31,2)</f>
        <v>33.69</v>
      </c>
      <c r="EU7" s="45">
        <f>ROUND('[2]Base(2023)'!EU7+'[2]Base(2023)'!EU7*'[2]Base(2024)'!$A$31,2)</f>
        <v>37.57</v>
      </c>
      <c r="EV7" s="45">
        <f>ROUND('[2]Base(2023)'!EV7+'[2]Base(2023)'!EV7*'[2]Base(2024)'!$A$31,2)</f>
        <v>45.16</v>
      </c>
      <c r="EW7" s="45">
        <f>ROUND('[2]Base(2023)'!EW7+'[2]Base(2023)'!EW7*'[2]Base(2024)'!$A$31,2)</f>
        <v>45.99</v>
      </c>
      <c r="EX7" s="45">
        <f>ROUND('[2]Base(2023)'!EX7+'[2]Base(2023)'!EX7*'[2]Base(2024)'!$A$31,2)</f>
        <v>51.13</v>
      </c>
      <c r="EY7" s="45">
        <f>ROUND('[2]Base(2023)'!EY7+'[2]Base(2023)'!EY7*'[2]Base(2024)'!$A$31,2)</f>
        <v>71.709999999999994</v>
      </c>
      <c r="EZ7" s="45">
        <f>ROUND('[2]Base(2023)'!EZ7+'[2]Base(2023)'!EZ7*'[2]Base(2024)'!$A$31,2)</f>
        <v>92.46</v>
      </c>
    </row>
    <row r="8" spans="1:156" ht="15" x14ac:dyDescent="0.25">
      <c r="A8" s="42" t="s">
        <v>69</v>
      </c>
      <c r="B8" s="43" t="s">
        <v>67</v>
      </c>
      <c r="D8" s="43" t="str">
        <f t="shared" si="5"/>
        <v>BRONZE3.001 a 4.000</v>
      </c>
      <c r="E8" s="44" t="s">
        <v>39</v>
      </c>
      <c r="F8" s="44" t="s">
        <v>68</v>
      </c>
      <c r="G8" s="45">
        <f t="shared" si="6"/>
        <v>16.2</v>
      </c>
      <c r="H8" s="45">
        <f t="shared" si="6"/>
        <v>16.54</v>
      </c>
      <c r="I8" s="45">
        <f t="shared" si="6"/>
        <v>16.89</v>
      </c>
      <c r="J8" s="45">
        <f t="shared" si="6"/>
        <v>17.22</v>
      </c>
      <c r="K8" s="45">
        <f t="shared" si="6"/>
        <v>26.13</v>
      </c>
      <c r="L8" s="45">
        <f t="shared" si="6"/>
        <v>26.38</v>
      </c>
      <c r="M8" s="45">
        <f t="shared" si="6"/>
        <v>26.65</v>
      </c>
      <c r="N8" s="45">
        <f t="shared" si="6"/>
        <v>26.93</v>
      </c>
      <c r="O8" s="45">
        <f t="shared" si="6"/>
        <v>45.23</v>
      </c>
      <c r="P8" s="45">
        <f t="shared" si="6"/>
        <v>61.07</v>
      </c>
      <c r="Q8" s="45">
        <f t="shared" si="6"/>
        <v>85.94</v>
      </c>
      <c r="R8" s="45">
        <f t="shared" si="6"/>
        <v>104.04</v>
      </c>
      <c r="S8" s="45">
        <f t="shared" si="6"/>
        <v>59.18</v>
      </c>
      <c r="T8" s="45">
        <f t="shared" si="6"/>
        <v>73.319999999999993</v>
      </c>
      <c r="U8" s="45">
        <f t="shared" si="6"/>
        <v>94.65</v>
      </c>
      <c r="V8" s="45">
        <f t="shared" si="6"/>
        <v>111.11</v>
      </c>
      <c r="W8" s="45">
        <f t="shared" si="6"/>
        <v>70.45</v>
      </c>
      <c r="X8" s="45">
        <f t="shared" si="6"/>
        <v>87.29</v>
      </c>
      <c r="Y8" s="45">
        <f t="shared" si="6"/>
        <v>112.68</v>
      </c>
      <c r="Z8" s="45">
        <f t="shared" si="6"/>
        <v>132.28</v>
      </c>
      <c r="AB8" s="43" t="str">
        <f t="shared" si="7"/>
        <v>BRONZE4.001 a 5.000</v>
      </c>
      <c r="AC8" s="44" t="s">
        <v>39</v>
      </c>
      <c r="AD8" s="44" t="s">
        <v>70</v>
      </c>
      <c r="AE8" s="45">
        <v>23.71</v>
      </c>
      <c r="AF8" s="45">
        <v>24.7</v>
      </c>
      <c r="AG8" s="45">
        <v>24.96</v>
      </c>
      <c r="AH8" s="45">
        <v>25.21</v>
      </c>
      <c r="AI8" s="45">
        <v>29.44</v>
      </c>
      <c r="AJ8" s="45">
        <v>32.979999999999997</v>
      </c>
      <c r="AK8" s="45">
        <v>36.82</v>
      </c>
      <c r="AL8" s="45">
        <v>44.18</v>
      </c>
      <c r="AM8" s="45">
        <v>36.71</v>
      </c>
      <c r="AN8" s="45">
        <v>41.83</v>
      </c>
      <c r="AO8" s="45">
        <v>58.57</v>
      </c>
      <c r="AP8" s="45">
        <v>75.239999999999995</v>
      </c>
      <c r="AQ8" s="45">
        <v>42.69</v>
      </c>
      <c r="AR8" s="45">
        <v>48.64</v>
      </c>
      <c r="AS8" s="45">
        <v>68.099999999999994</v>
      </c>
      <c r="AT8" s="45">
        <v>87.49</v>
      </c>
      <c r="AV8" s="43" t="str">
        <f t="shared" si="8"/>
        <v>DIAMANTE 20 a 300</v>
      </c>
      <c r="AW8" s="44" t="s">
        <v>69</v>
      </c>
      <c r="AX8" t="s">
        <v>40</v>
      </c>
      <c r="AY8" s="45">
        <f>ROUND(AY7-AY7*$A$116,2)</f>
        <v>9.1300000000000008</v>
      </c>
      <c r="AZ8" s="45">
        <f t="shared" ref="AZ8:BN8" si="20">ROUND(AZ7-AZ7*$A$116,2)</f>
        <v>9.51</v>
      </c>
      <c r="BA8" s="45">
        <f t="shared" si="20"/>
        <v>9.61</v>
      </c>
      <c r="BB8" s="45">
        <f t="shared" si="20"/>
        <v>9.6999999999999993</v>
      </c>
      <c r="BC8" s="45">
        <f t="shared" si="20"/>
        <v>10.88</v>
      </c>
      <c r="BD8" s="45">
        <f t="shared" si="20"/>
        <v>12.18</v>
      </c>
      <c r="BE8" s="45">
        <f t="shared" si="20"/>
        <v>13.6</v>
      </c>
      <c r="BF8" s="45">
        <f t="shared" si="20"/>
        <v>16.32</v>
      </c>
      <c r="BG8" s="45">
        <f t="shared" si="20"/>
        <v>11.14</v>
      </c>
      <c r="BH8" s="45">
        <f t="shared" si="20"/>
        <v>13.15</v>
      </c>
      <c r="BI8" s="45">
        <f t="shared" si="20"/>
        <v>15.26</v>
      </c>
      <c r="BJ8" s="45">
        <f t="shared" si="20"/>
        <v>17.600000000000001</v>
      </c>
      <c r="BK8" s="45">
        <f t="shared" si="20"/>
        <v>12.95</v>
      </c>
      <c r="BL8" s="45">
        <f t="shared" si="20"/>
        <v>15.29</v>
      </c>
      <c r="BM8" s="45">
        <f t="shared" si="20"/>
        <v>17.739999999999998</v>
      </c>
      <c r="BN8" s="45">
        <f t="shared" si="20"/>
        <v>20.45</v>
      </c>
      <c r="BP8" s="43" t="str">
        <f t="shared" si="10"/>
        <v>BRONZE3.001 a 4.000</v>
      </c>
      <c r="BQ8" s="44" t="s">
        <v>39</v>
      </c>
      <c r="BR8" s="44" t="s">
        <v>68</v>
      </c>
      <c r="BS8" s="45">
        <f t="shared" si="11"/>
        <v>37.44</v>
      </c>
      <c r="BT8" s="45">
        <f t="shared" si="2"/>
        <v>38.24</v>
      </c>
      <c r="BU8" s="45">
        <f t="shared" si="2"/>
        <v>39.03</v>
      </c>
      <c r="BV8" s="45">
        <f t="shared" si="2"/>
        <v>39.840000000000003</v>
      </c>
      <c r="BW8" s="45">
        <f t="shared" si="2"/>
        <v>43.38</v>
      </c>
      <c r="BX8" s="45">
        <f t="shared" si="2"/>
        <v>43.83</v>
      </c>
      <c r="BY8" s="45">
        <f t="shared" si="2"/>
        <v>44.27</v>
      </c>
      <c r="BZ8" s="45">
        <f t="shared" si="2"/>
        <v>44.72</v>
      </c>
      <c r="CA8" s="45">
        <f t="shared" si="2"/>
        <v>77.86</v>
      </c>
      <c r="CB8" s="45">
        <f t="shared" si="2"/>
        <v>117.29</v>
      </c>
      <c r="CC8" s="45">
        <f t="shared" si="2"/>
        <v>143.44999999999999</v>
      </c>
      <c r="CD8" s="45">
        <f t="shared" si="2"/>
        <v>169.6</v>
      </c>
      <c r="CE8" s="45">
        <f t="shared" si="2"/>
        <v>95.25</v>
      </c>
      <c r="CF8" s="45">
        <f t="shared" si="2"/>
        <v>133.58000000000001</v>
      </c>
      <c r="CG8" s="45">
        <f t="shared" si="2"/>
        <v>158.56</v>
      </c>
      <c r="CH8" s="45">
        <f t="shared" si="2"/>
        <v>183.56</v>
      </c>
      <c r="CI8" s="45">
        <f t="shared" si="2"/>
        <v>113.4</v>
      </c>
      <c r="CJ8" s="45">
        <f t="shared" si="2"/>
        <v>159.02000000000001</v>
      </c>
      <c r="CK8" s="45">
        <f t="shared" si="2"/>
        <v>188.76</v>
      </c>
      <c r="CL8" s="45">
        <f t="shared" si="2"/>
        <v>218.51</v>
      </c>
      <c r="CN8" s="43" t="str">
        <f t="shared" si="12"/>
        <v>PRATAAté 1</v>
      </c>
      <c r="CO8" s="44" t="s">
        <v>48</v>
      </c>
      <c r="CP8" s="46" t="s">
        <v>42</v>
      </c>
      <c r="CQ8" s="45">
        <f>CQ18</f>
        <v>30.84</v>
      </c>
      <c r="CR8" s="45">
        <f t="shared" ref="CR8:CX8" si="21">CR18</f>
        <v>31.47</v>
      </c>
      <c r="CS8" s="45">
        <f t="shared" si="21"/>
        <v>32.119999999999997</v>
      </c>
      <c r="CT8" s="45">
        <f t="shared" si="21"/>
        <v>32.76</v>
      </c>
      <c r="CU8" s="45">
        <f t="shared" si="21"/>
        <v>43.89</v>
      </c>
      <c r="CV8" s="45">
        <f t="shared" si="21"/>
        <v>44.36</v>
      </c>
      <c r="CW8" s="45">
        <f t="shared" si="21"/>
        <v>44.81</v>
      </c>
      <c r="CX8" s="45">
        <f t="shared" si="21"/>
        <v>45.18</v>
      </c>
      <c r="CZ8" s="43" t="str">
        <f t="shared" si="14"/>
        <v>BRONZE3.001 a 4.000</v>
      </c>
      <c r="DA8" s="44" t="s">
        <v>39</v>
      </c>
      <c r="DB8" s="46" t="s">
        <v>68</v>
      </c>
      <c r="DC8" s="45">
        <f t="shared" si="15"/>
        <v>19.670000000000002</v>
      </c>
      <c r="DD8" s="45">
        <f t="shared" si="15"/>
        <v>20.079999999999998</v>
      </c>
      <c r="DE8" s="45">
        <f t="shared" si="15"/>
        <v>20.5</v>
      </c>
      <c r="DG8" s="43" t="str">
        <f t="shared" si="16"/>
        <v>BRONZEColeta no mesmo dia4210-211 a 20</v>
      </c>
      <c r="DH8" s="43" t="s">
        <v>39</v>
      </c>
      <c r="DI8" s="70" t="s">
        <v>71</v>
      </c>
      <c r="DJ8" s="69" t="s">
        <v>72</v>
      </c>
      <c r="DK8" s="61" t="s">
        <v>73</v>
      </c>
      <c r="DL8" s="25" t="s">
        <v>127</v>
      </c>
      <c r="DM8" s="60"/>
      <c r="DN8" s="60"/>
      <c r="DO8" s="60"/>
      <c r="DP8" s="60"/>
      <c r="DQ8" s="60"/>
      <c r="DR8" s="60" t="str">
        <f t="shared" si="17"/>
        <v>BRONZE3.001 a 4.000</v>
      </c>
      <c r="DS8" s="44" t="s">
        <v>39</v>
      </c>
      <c r="DT8" s="44" t="s">
        <v>68</v>
      </c>
      <c r="DU8" s="45">
        <f>ROUND('[2]Base(2023)'!DU8+'[2]Base(2023)'!DU8*'[2]Base(2024)'!$A$31,2)</f>
        <v>22.33</v>
      </c>
      <c r="DV8" s="45">
        <f>ROUND('[2]Base(2023)'!DV8+'[2]Base(2023)'!DV8*'[2]Base(2024)'!$A$31,2)</f>
        <v>22.8</v>
      </c>
      <c r="DW8" s="45">
        <f>ROUND('[2]Base(2023)'!DW8+'[2]Base(2023)'!DW8*'[2]Base(2024)'!$A$31,2)</f>
        <v>23.28</v>
      </c>
      <c r="DX8" s="45">
        <f>ROUND('[2]Base(2023)'!DX8+'[2]Base(2023)'!DX8*'[2]Base(2024)'!$A$31,2)</f>
        <v>23.74</v>
      </c>
      <c r="DY8" s="45">
        <f>ROUND('[2]Base(2023)'!DY8+'[2]Base(2023)'!DY8*'[2]Base(2024)'!$A$31,2)</f>
        <v>34.14</v>
      </c>
      <c r="DZ8" s="45">
        <f>ROUND('[2]Base(2023)'!DZ8+'[2]Base(2023)'!DZ8*'[2]Base(2024)'!$A$31,2)</f>
        <v>34.479999999999997</v>
      </c>
      <c r="EA8" s="45">
        <f>ROUND('[2]Base(2023)'!EA8+'[2]Base(2023)'!EA8*'[2]Base(2024)'!$A$31,2)</f>
        <v>34.83</v>
      </c>
      <c r="EB8" s="45">
        <f>ROUND('[2]Base(2023)'!EB8+'[2]Base(2023)'!EB8*'[2]Base(2024)'!$A$31,2)</f>
        <v>35.21</v>
      </c>
      <c r="EC8" s="45">
        <f>ROUND('[2]Base(2023)'!EC8+'[2]Base(2023)'!EC8*'[2]Base(2024)'!$A$31,2)</f>
        <v>57.76</v>
      </c>
      <c r="ED8" s="45">
        <f>ROUND('[2]Base(2023)'!ED8+'[2]Base(2023)'!ED8*'[2]Base(2024)'!$A$31,2)</f>
        <v>76.739999999999995</v>
      </c>
      <c r="EE8" s="45">
        <f>ROUND('[2]Base(2023)'!EE8+'[2]Base(2023)'!EE8*'[2]Base(2024)'!$A$31,2)</f>
        <v>107.99</v>
      </c>
      <c r="EF8" s="45">
        <f>ROUND('[2]Base(2023)'!EF8+'[2]Base(2023)'!EF8*'[2]Base(2024)'!$A$31,2)</f>
        <v>131</v>
      </c>
      <c r="EG8" s="45">
        <f>ROUND('[2]Base(2023)'!EG8+'[2]Base(2023)'!EG8*'[2]Base(2024)'!$A$31,2)</f>
        <v>89.59</v>
      </c>
      <c r="EH8" s="45">
        <f>ROUND('[2]Base(2023)'!EH8+'[2]Base(2023)'!EH8*'[2]Base(2024)'!$A$31,2)</f>
        <v>109.79</v>
      </c>
      <c r="EI8" s="45">
        <f>ROUND('[2]Base(2023)'!EI8+'[2]Base(2023)'!EI8*'[2]Base(2024)'!$A$31,2)</f>
        <v>141.59</v>
      </c>
      <c r="EJ8" s="45">
        <f>ROUND('[2]Base(2023)'!EJ8+'[2]Base(2023)'!EJ8*'[2]Base(2024)'!$A$31,2)</f>
        <v>166.47</v>
      </c>
      <c r="EL8" s="43" t="str">
        <f t="shared" si="18"/>
        <v>BRONZE4.001 a 5.000</v>
      </c>
      <c r="EM8" s="44" t="s">
        <v>39</v>
      </c>
      <c r="EN8" s="44" t="s">
        <v>70</v>
      </c>
      <c r="EO8" s="45">
        <f>ROUND('[2]Base(2023)'!EO8+'[2]Base(2023)'!EO8*'[2]Base(2024)'!$A$31,2)</f>
        <v>26.84</v>
      </c>
      <c r="EP8" s="45">
        <f>ROUND('[2]Base(2023)'!EP8+'[2]Base(2023)'!EP8*'[2]Base(2024)'!$A$31,2)</f>
        <v>27.95</v>
      </c>
      <c r="EQ8" s="45">
        <f>ROUND('[2]Base(2023)'!EQ8+'[2]Base(2023)'!EQ8*'[2]Base(2024)'!$A$31,2)</f>
        <v>28.25</v>
      </c>
      <c r="ER8" s="45">
        <f>ROUND('[2]Base(2023)'!ER8+'[2]Base(2023)'!ER8*'[2]Base(2024)'!$A$31,2)</f>
        <v>28.53</v>
      </c>
      <c r="ES8" s="45">
        <f>ROUND('[2]Base(2023)'!ES8+'[2]Base(2023)'!ES8*'[2]Base(2024)'!$A$31,2)</f>
        <v>33.61</v>
      </c>
      <c r="ET8" s="45">
        <f>ROUND('[2]Base(2023)'!ET8+'[2]Base(2023)'!ET8*'[2]Base(2024)'!$A$31,2)</f>
        <v>36.22</v>
      </c>
      <c r="EU8" s="45">
        <f>ROUND('[2]Base(2023)'!EU8+'[2]Base(2023)'!EU8*'[2]Base(2024)'!$A$31,2)</f>
        <v>40.36</v>
      </c>
      <c r="EV8" s="45">
        <f>ROUND('[2]Base(2023)'!EV8+'[2]Base(2023)'!EV8*'[2]Base(2024)'!$A$31,2)</f>
        <v>48.62</v>
      </c>
      <c r="EW8" s="45">
        <f>ROUND('[2]Base(2023)'!EW8+'[2]Base(2023)'!EW8*'[2]Base(2024)'!$A$31,2)</f>
        <v>50.14</v>
      </c>
      <c r="EX8" s="45">
        <f>ROUND('[2]Base(2023)'!EX8+'[2]Base(2023)'!EX8*'[2]Base(2024)'!$A$31,2)</f>
        <v>54.18</v>
      </c>
      <c r="EY8" s="45">
        <f>ROUND('[2]Base(2023)'!EY8+'[2]Base(2023)'!EY8*'[2]Base(2024)'!$A$31,2)</f>
        <v>74.680000000000007</v>
      </c>
      <c r="EZ8" s="45">
        <f>ROUND('[2]Base(2023)'!EZ8+'[2]Base(2023)'!EZ8*'[2]Base(2024)'!$A$31,2)</f>
        <v>96.16</v>
      </c>
    </row>
    <row r="9" spans="1:156" ht="15" x14ac:dyDescent="0.25">
      <c r="A9" s="42" t="s">
        <v>75</v>
      </c>
      <c r="B9" s="43" t="s">
        <v>67</v>
      </c>
      <c r="D9" s="43" t="str">
        <f t="shared" si="5"/>
        <v>BRONZE4.001 a 5.000</v>
      </c>
      <c r="E9" s="44" t="s">
        <v>39</v>
      </c>
      <c r="F9" s="44" t="s">
        <v>70</v>
      </c>
      <c r="G9" s="45">
        <f t="shared" si="6"/>
        <v>17.5</v>
      </c>
      <c r="H9" s="45">
        <f t="shared" si="6"/>
        <v>17.88</v>
      </c>
      <c r="I9" s="45">
        <f t="shared" si="6"/>
        <v>18.239999999999998</v>
      </c>
      <c r="J9" s="45">
        <f t="shared" si="6"/>
        <v>18.61</v>
      </c>
      <c r="K9" s="45">
        <f t="shared" si="6"/>
        <v>28.15</v>
      </c>
      <c r="L9" s="45">
        <f t="shared" si="6"/>
        <v>28.43</v>
      </c>
      <c r="M9" s="45">
        <f t="shared" si="6"/>
        <v>28.74</v>
      </c>
      <c r="N9" s="45">
        <f t="shared" si="6"/>
        <v>29.02</v>
      </c>
      <c r="O9" s="45">
        <f t="shared" si="6"/>
        <v>49.92</v>
      </c>
      <c r="P9" s="45">
        <f t="shared" si="6"/>
        <v>67.400000000000006</v>
      </c>
      <c r="Q9" s="45">
        <f t="shared" si="6"/>
        <v>94.86</v>
      </c>
      <c r="R9" s="45">
        <f t="shared" si="6"/>
        <v>114.81</v>
      </c>
      <c r="S9" s="45">
        <f t="shared" si="6"/>
        <v>71.569999999999993</v>
      </c>
      <c r="T9" s="45">
        <f t="shared" si="6"/>
        <v>87.09</v>
      </c>
      <c r="U9" s="45">
        <f t="shared" si="6"/>
        <v>110.59</v>
      </c>
      <c r="V9" s="45">
        <f t="shared" si="6"/>
        <v>128.63</v>
      </c>
      <c r="W9" s="45">
        <f t="shared" si="6"/>
        <v>85.21</v>
      </c>
      <c r="X9" s="45">
        <f t="shared" si="6"/>
        <v>103.68</v>
      </c>
      <c r="Y9" s="45">
        <f t="shared" si="6"/>
        <v>131.65</v>
      </c>
      <c r="Z9" s="45">
        <f t="shared" si="6"/>
        <v>153.13999999999999</v>
      </c>
      <c r="AB9" s="43" t="str">
        <f t="shared" si="7"/>
        <v>BRONZE5.001 a 6.000</v>
      </c>
      <c r="AC9" s="44" t="s">
        <v>39</v>
      </c>
      <c r="AD9" s="44" t="s">
        <v>76</v>
      </c>
      <c r="AE9" s="45">
        <v>25</v>
      </c>
      <c r="AF9" s="45">
        <v>26.05</v>
      </c>
      <c r="AG9" s="45">
        <v>26.32</v>
      </c>
      <c r="AH9" s="45">
        <v>26.61</v>
      </c>
      <c r="AI9" s="45">
        <v>32.61</v>
      </c>
      <c r="AJ9" s="45">
        <v>37.51</v>
      </c>
      <c r="AK9" s="45">
        <v>42.81</v>
      </c>
      <c r="AL9" s="45">
        <v>52.99</v>
      </c>
      <c r="AM9" s="45">
        <v>42.54</v>
      </c>
      <c r="AN9" s="45">
        <v>48.82</v>
      </c>
      <c r="AO9" s="45">
        <v>66.83</v>
      </c>
      <c r="AP9" s="45">
        <v>85.94</v>
      </c>
      <c r="AQ9" s="45">
        <v>49.46</v>
      </c>
      <c r="AR9" s="45">
        <v>56.77</v>
      </c>
      <c r="AS9" s="45">
        <v>77.7</v>
      </c>
      <c r="AT9" s="45">
        <v>99.92</v>
      </c>
      <c r="AV9" s="43" t="str">
        <f t="shared" si="8"/>
        <v>DIAMANTE 30 a 300</v>
      </c>
      <c r="AW9" s="44" t="s">
        <v>75</v>
      </c>
      <c r="AX9" t="s">
        <v>40</v>
      </c>
      <c r="AY9" s="45">
        <f>ROUND(AY7-AY7*$A$117,2)</f>
        <v>9.0399999999999991</v>
      </c>
      <c r="AZ9" s="45">
        <f t="shared" ref="AZ9:BN9" si="22">ROUND(AZ7-AZ7*$A$117,2)</f>
        <v>9.42</v>
      </c>
      <c r="BA9" s="45">
        <f t="shared" si="22"/>
        <v>9.52</v>
      </c>
      <c r="BB9" s="45">
        <f t="shared" si="22"/>
        <v>9.6</v>
      </c>
      <c r="BC9" s="45">
        <f t="shared" si="22"/>
        <v>10.77</v>
      </c>
      <c r="BD9" s="45">
        <f t="shared" si="22"/>
        <v>12.05</v>
      </c>
      <c r="BE9" s="45">
        <f t="shared" si="22"/>
        <v>13.47</v>
      </c>
      <c r="BF9" s="45">
        <f t="shared" si="22"/>
        <v>16.149999999999999</v>
      </c>
      <c r="BG9" s="45">
        <f t="shared" si="22"/>
        <v>11.03</v>
      </c>
      <c r="BH9" s="45">
        <f t="shared" si="22"/>
        <v>13.01</v>
      </c>
      <c r="BI9" s="45">
        <f t="shared" si="22"/>
        <v>15.1</v>
      </c>
      <c r="BJ9" s="45">
        <f t="shared" si="22"/>
        <v>17.420000000000002</v>
      </c>
      <c r="BK9" s="45">
        <f t="shared" si="22"/>
        <v>12.82</v>
      </c>
      <c r="BL9" s="45">
        <f t="shared" si="22"/>
        <v>15.13</v>
      </c>
      <c r="BM9" s="45">
        <f t="shared" si="22"/>
        <v>17.559999999999999</v>
      </c>
      <c r="BN9" s="45">
        <f t="shared" si="22"/>
        <v>20.25</v>
      </c>
      <c r="BP9" s="43" t="str">
        <f t="shared" si="10"/>
        <v>BRONZE4.001 a 5.000</v>
      </c>
      <c r="BQ9" s="44" t="s">
        <v>39</v>
      </c>
      <c r="BR9" s="44" t="s">
        <v>70</v>
      </c>
      <c r="BS9" s="45">
        <f t="shared" si="11"/>
        <v>40.44</v>
      </c>
      <c r="BT9" s="45">
        <f t="shared" si="2"/>
        <v>41.3</v>
      </c>
      <c r="BU9" s="45">
        <f t="shared" si="2"/>
        <v>42.16</v>
      </c>
      <c r="BV9" s="45">
        <f t="shared" si="2"/>
        <v>43.03</v>
      </c>
      <c r="BW9" s="45">
        <f t="shared" si="2"/>
        <v>46.77</v>
      </c>
      <c r="BX9" s="45">
        <f t="shared" si="2"/>
        <v>47.26</v>
      </c>
      <c r="BY9" s="45">
        <f t="shared" si="2"/>
        <v>47.73</v>
      </c>
      <c r="BZ9" s="45">
        <f t="shared" si="2"/>
        <v>48.22</v>
      </c>
      <c r="CA9" s="45">
        <f t="shared" si="2"/>
        <v>88.04</v>
      </c>
      <c r="CB9" s="45">
        <f t="shared" si="2"/>
        <v>131.97</v>
      </c>
      <c r="CC9" s="45">
        <f t="shared" si="2"/>
        <v>161.52000000000001</v>
      </c>
      <c r="CD9" s="45">
        <f t="shared" si="2"/>
        <v>191.06</v>
      </c>
      <c r="CE9" s="45">
        <f t="shared" si="2"/>
        <v>107.33</v>
      </c>
      <c r="CF9" s="45">
        <f t="shared" si="2"/>
        <v>152.77000000000001</v>
      </c>
      <c r="CG9" s="45">
        <f t="shared" si="2"/>
        <v>181.96</v>
      </c>
      <c r="CH9" s="45">
        <f t="shared" si="2"/>
        <v>211.13</v>
      </c>
      <c r="CI9" s="45">
        <f t="shared" si="2"/>
        <v>127.77</v>
      </c>
      <c r="CJ9" s="45">
        <f t="shared" si="2"/>
        <v>181.88</v>
      </c>
      <c r="CK9" s="45">
        <f t="shared" si="2"/>
        <v>216.62</v>
      </c>
      <c r="CL9" s="45">
        <f t="shared" si="2"/>
        <v>251.35</v>
      </c>
      <c r="CN9" s="43" t="str">
        <f t="shared" si="12"/>
        <v>PRATA1 a 5</v>
      </c>
      <c r="CO9" s="44" t="s">
        <v>48</v>
      </c>
      <c r="CP9" s="46" t="s">
        <v>51</v>
      </c>
      <c r="CQ9" s="45">
        <f t="shared" ref="CQ9:CX11" si="23">CQ19</f>
        <v>40.21</v>
      </c>
      <c r="CR9" s="45">
        <f t="shared" si="23"/>
        <v>41.04</v>
      </c>
      <c r="CS9" s="45">
        <f t="shared" si="23"/>
        <v>41.88</v>
      </c>
      <c r="CT9" s="45">
        <f t="shared" si="23"/>
        <v>42.71</v>
      </c>
      <c r="CU9" s="45">
        <f t="shared" si="23"/>
        <v>56.05</v>
      </c>
      <c r="CV9" s="45">
        <f t="shared" si="23"/>
        <v>56.6</v>
      </c>
      <c r="CW9" s="45">
        <f t="shared" si="23"/>
        <v>57.15</v>
      </c>
      <c r="CX9" s="45">
        <f t="shared" si="23"/>
        <v>57.7</v>
      </c>
      <c r="CZ9" s="43" t="str">
        <f t="shared" si="14"/>
        <v>BRONZE4.001 a 5.000</v>
      </c>
      <c r="DA9" s="44" t="s">
        <v>39</v>
      </c>
      <c r="DB9" s="46" t="s">
        <v>70</v>
      </c>
      <c r="DC9" s="45">
        <f t="shared" si="15"/>
        <v>21.67</v>
      </c>
      <c r="DD9" s="45">
        <f t="shared" si="15"/>
        <v>22.12</v>
      </c>
      <c r="DE9" s="45">
        <f t="shared" si="15"/>
        <v>22.58</v>
      </c>
      <c r="DG9" s="43" t="str">
        <f t="shared" si="16"/>
        <v>BRONZEColeta no mesmo dia4210-221 a 30</v>
      </c>
      <c r="DH9" s="43" t="s">
        <v>39</v>
      </c>
      <c r="DI9" s="70" t="s">
        <v>71</v>
      </c>
      <c r="DJ9" s="69" t="s">
        <v>72</v>
      </c>
      <c r="DK9" s="59" t="s">
        <v>77</v>
      </c>
      <c r="DL9" s="22" t="s">
        <v>128</v>
      </c>
      <c r="DM9" s="60"/>
      <c r="DN9" s="28" t="s">
        <v>79</v>
      </c>
      <c r="DO9" s="30" t="s">
        <v>80</v>
      </c>
      <c r="DP9"/>
      <c r="DQ9" s="60"/>
      <c r="DR9" s="60" t="str">
        <f t="shared" si="17"/>
        <v>BRONZE4.001 a 5.000</v>
      </c>
      <c r="DS9" s="44" t="s">
        <v>39</v>
      </c>
      <c r="DT9" s="44" t="s">
        <v>70</v>
      </c>
      <c r="DU9" s="45">
        <f>ROUND('[2]Base(2023)'!DU9+'[2]Base(2023)'!DU9*'[2]Base(2024)'!$A$31,2)</f>
        <v>23.86</v>
      </c>
      <c r="DV9" s="45">
        <f>ROUND('[2]Base(2023)'!DV9+'[2]Base(2023)'!DV9*'[2]Base(2024)'!$A$31,2)</f>
        <v>24.38</v>
      </c>
      <c r="DW9" s="45">
        <f>ROUND('[2]Base(2023)'!DW9+'[2]Base(2023)'!DW9*'[2]Base(2024)'!$A$31,2)</f>
        <v>24.87</v>
      </c>
      <c r="DX9" s="45">
        <f>ROUND('[2]Base(2023)'!DX9+'[2]Base(2023)'!DX9*'[2]Base(2024)'!$A$31,2)</f>
        <v>25.37</v>
      </c>
      <c r="DY9" s="45">
        <f>ROUND('[2]Base(2023)'!DY9+'[2]Base(2023)'!DY9*'[2]Base(2024)'!$A$31,2)</f>
        <v>36.619999999999997</v>
      </c>
      <c r="DZ9" s="45">
        <f>ROUND('[2]Base(2023)'!DZ9+'[2]Base(2023)'!DZ9*'[2]Base(2024)'!$A$31,2)</f>
        <v>36.979999999999997</v>
      </c>
      <c r="EA9" s="45">
        <f>ROUND('[2]Base(2023)'!EA9+'[2]Base(2023)'!EA9*'[2]Base(2024)'!$A$31,2)</f>
        <v>37.369999999999997</v>
      </c>
      <c r="EB9" s="45">
        <f>ROUND('[2]Base(2023)'!EB9+'[2]Base(2023)'!EB9*'[2]Base(2024)'!$A$31,2)</f>
        <v>37.74</v>
      </c>
      <c r="EC9" s="45">
        <f>ROUND('[2]Base(2023)'!EC9+'[2]Base(2023)'!EC9*'[2]Base(2024)'!$A$31,2)</f>
        <v>63.62</v>
      </c>
      <c r="ED9" s="45">
        <f>ROUND('[2]Base(2023)'!ED9+'[2]Base(2023)'!ED9*'[2]Base(2024)'!$A$31,2)</f>
        <v>84.66</v>
      </c>
      <c r="EE9" s="45">
        <f>ROUND('[2]Base(2023)'!EE9+'[2]Base(2023)'!EE9*'[2]Base(2024)'!$A$31,2)</f>
        <v>119.16</v>
      </c>
      <c r="EF9" s="45">
        <f>ROUND('[2]Base(2023)'!EF9+'[2]Base(2023)'!EF9*'[2]Base(2024)'!$A$31,2)</f>
        <v>144.47999999999999</v>
      </c>
      <c r="EG9" s="45">
        <f>ROUND('[2]Base(2023)'!EG9+'[2]Base(2023)'!EG9*'[2]Base(2024)'!$A$31,2)</f>
        <v>108.17</v>
      </c>
      <c r="EH9" s="45">
        <f>ROUND('[2]Base(2023)'!EH9+'[2]Base(2023)'!EH9*'[2]Base(2024)'!$A$31,2)</f>
        <v>130.35</v>
      </c>
      <c r="EI9" s="45">
        <f>ROUND('[2]Base(2023)'!EI9+'[2]Base(2023)'!EI9*'[2]Base(2024)'!$A$31,2)</f>
        <v>165.39</v>
      </c>
      <c r="EJ9" s="45">
        <f>ROUND('[2]Base(2023)'!EJ9+'[2]Base(2023)'!EJ9*'[2]Base(2024)'!$A$31,2)</f>
        <v>192.63</v>
      </c>
      <c r="EL9" s="43" t="str">
        <f t="shared" si="18"/>
        <v>BRONZE5.001 a 6.000</v>
      </c>
      <c r="EM9" s="44" t="s">
        <v>39</v>
      </c>
      <c r="EN9" s="44" t="s">
        <v>76</v>
      </c>
      <c r="EO9" s="45">
        <f>ROUND('[2]Base(2023)'!EO9+'[2]Base(2023)'!EO9*'[2]Base(2024)'!$A$31,2)</f>
        <v>27.81</v>
      </c>
      <c r="EP9" s="45">
        <f>ROUND('[2]Base(2023)'!EP9+'[2]Base(2023)'!EP9*'[2]Base(2024)'!$A$31,2)</f>
        <v>28.99</v>
      </c>
      <c r="EQ9" s="45">
        <f>ROUND('[2]Base(2023)'!EQ9+'[2]Base(2023)'!EQ9*'[2]Base(2024)'!$A$31,2)</f>
        <v>29.29</v>
      </c>
      <c r="ER9" s="45">
        <f>ROUND('[2]Base(2023)'!ER9+'[2]Base(2023)'!ER9*'[2]Base(2024)'!$A$31,2)</f>
        <v>29.6</v>
      </c>
      <c r="ES9" s="45">
        <f>ROUND('[2]Base(2023)'!ES9+'[2]Base(2023)'!ES9*'[2]Base(2024)'!$A$31,2)</f>
        <v>36.47</v>
      </c>
      <c r="ET9" s="45">
        <f>ROUND('[2]Base(2023)'!ET9+'[2]Base(2023)'!ET9*'[2]Base(2024)'!$A$31,2)</f>
        <v>41.01</v>
      </c>
      <c r="EU9" s="45">
        <f>ROUND('[2]Base(2023)'!EU9+'[2]Base(2023)'!EU9*'[2]Base(2024)'!$A$31,2)</f>
        <v>46.76</v>
      </c>
      <c r="EV9" s="45">
        <f>ROUND('[2]Base(2023)'!EV9+'[2]Base(2023)'!EV9*'[2]Base(2024)'!$A$31,2)</f>
        <v>58.01</v>
      </c>
      <c r="EW9" s="45">
        <f>ROUND('[2]Base(2023)'!EW9+'[2]Base(2023)'!EW9*'[2]Base(2024)'!$A$31,2)</f>
        <v>56.24</v>
      </c>
      <c r="EX9" s="45">
        <f>ROUND('[2]Base(2023)'!EX9+'[2]Base(2023)'!EX9*'[2]Base(2024)'!$A$31,2)</f>
        <v>62.58</v>
      </c>
      <c r="EY9" s="45">
        <f>ROUND('[2]Base(2023)'!EY9+'[2]Base(2023)'!EY9*'[2]Base(2024)'!$A$31,2)</f>
        <v>84.89</v>
      </c>
      <c r="EZ9" s="45">
        <f>ROUND('[2]Base(2023)'!EZ9+'[2]Base(2023)'!EZ9*'[2]Base(2024)'!$A$31,2)</f>
        <v>109.3</v>
      </c>
    </row>
    <row r="10" spans="1:156" ht="15" x14ac:dyDescent="0.25">
      <c r="A10" s="42" t="s">
        <v>81</v>
      </c>
      <c r="B10" s="43" t="s">
        <v>67</v>
      </c>
      <c r="D10" s="43" t="str">
        <f t="shared" si="5"/>
        <v>BRONZE5.001 a 6.000</v>
      </c>
      <c r="E10" s="44" t="s">
        <v>39</v>
      </c>
      <c r="F10" s="44" t="s">
        <v>76</v>
      </c>
      <c r="G10" s="45">
        <f t="shared" si="6"/>
        <v>18.59</v>
      </c>
      <c r="H10" s="45">
        <f t="shared" si="6"/>
        <v>18.98</v>
      </c>
      <c r="I10" s="45">
        <f t="shared" si="6"/>
        <v>19.39</v>
      </c>
      <c r="J10" s="45">
        <f t="shared" si="6"/>
        <v>19.8</v>
      </c>
      <c r="K10" s="45">
        <f t="shared" si="6"/>
        <v>30.4</v>
      </c>
      <c r="L10" s="45">
        <f t="shared" si="6"/>
        <v>30.73</v>
      </c>
      <c r="M10" s="45">
        <f t="shared" si="6"/>
        <v>31.03</v>
      </c>
      <c r="N10" s="45">
        <f t="shared" si="6"/>
        <v>31.35</v>
      </c>
      <c r="O10" s="45">
        <f t="shared" si="6"/>
        <v>54.73</v>
      </c>
      <c r="P10" s="45">
        <f t="shared" si="6"/>
        <v>73.89</v>
      </c>
      <c r="Q10" s="45">
        <f t="shared" si="6"/>
        <v>104</v>
      </c>
      <c r="R10" s="45">
        <f t="shared" si="6"/>
        <v>125.88</v>
      </c>
      <c r="S10" s="45">
        <f t="shared" si="6"/>
        <v>75.63</v>
      </c>
      <c r="T10" s="45">
        <f t="shared" si="6"/>
        <v>92.55</v>
      </c>
      <c r="U10" s="45">
        <f t="shared" si="6"/>
        <v>118.27</v>
      </c>
      <c r="V10" s="45">
        <f t="shared" si="6"/>
        <v>137.93</v>
      </c>
      <c r="W10" s="45">
        <f t="shared" si="6"/>
        <v>90.02</v>
      </c>
      <c r="X10" s="45">
        <f t="shared" si="6"/>
        <v>110.19</v>
      </c>
      <c r="Y10" s="45">
        <f t="shared" si="6"/>
        <v>140.79</v>
      </c>
      <c r="Z10" s="45">
        <f t="shared" si="6"/>
        <v>164.21</v>
      </c>
      <c r="AB10" s="43" t="str">
        <f t="shared" si="7"/>
        <v>BRONZE6.001 a 7.000</v>
      </c>
      <c r="AC10" s="44" t="s">
        <v>39</v>
      </c>
      <c r="AD10" s="44" t="s">
        <v>82</v>
      </c>
      <c r="AE10" s="45">
        <v>26.41</v>
      </c>
      <c r="AF10" s="45">
        <v>27.53</v>
      </c>
      <c r="AG10" s="45">
        <v>27.82</v>
      </c>
      <c r="AH10" s="45">
        <v>28.1</v>
      </c>
      <c r="AI10" s="45">
        <v>36.01</v>
      </c>
      <c r="AJ10" s="45">
        <v>41.43</v>
      </c>
      <c r="AK10" s="45">
        <v>47.27</v>
      </c>
      <c r="AL10" s="45">
        <v>58.52</v>
      </c>
      <c r="AM10" s="45">
        <v>45.46</v>
      </c>
      <c r="AN10" s="45">
        <v>52.18</v>
      </c>
      <c r="AO10" s="45">
        <v>70.650000000000006</v>
      </c>
      <c r="AP10" s="45">
        <v>90.68</v>
      </c>
      <c r="AQ10" s="45">
        <v>52.86</v>
      </c>
      <c r="AR10" s="45">
        <v>60.66</v>
      </c>
      <c r="AS10" s="45">
        <v>82.15</v>
      </c>
      <c r="AT10" s="45">
        <v>105.44</v>
      </c>
      <c r="AV10" s="43" t="str">
        <f t="shared" si="8"/>
        <v>DIAMANTE 40 a 300</v>
      </c>
      <c r="AW10" s="44" t="s">
        <v>81</v>
      </c>
      <c r="AX10" t="s">
        <v>40</v>
      </c>
      <c r="AY10" s="45">
        <f>ROUND(AY7-AY7*$A$118,2)</f>
        <v>8.94</v>
      </c>
      <c r="AZ10" s="45">
        <f t="shared" ref="AZ10:BN10" si="24">ROUND(AZ7-AZ7*$A$118,2)</f>
        <v>9.32</v>
      </c>
      <c r="BA10" s="45">
        <f t="shared" si="24"/>
        <v>9.42</v>
      </c>
      <c r="BB10" s="45">
        <f t="shared" si="24"/>
        <v>9.51</v>
      </c>
      <c r="BC10" s="45">
        <f t="shared" si="24"/>
        <v>10.66</v>
      </c>
      <c r="BD10" s="45">
        <f t="shared" si="24"/>
        <v>11.93</v>
      </c>
      <c r="BE10" s="45">
        <f t="shared" si="24"/>
        <v>13.33</v>
      </c>
      <c r="BF10" s="45">
        <f t="shared" si="24"/>
        <v>15.99</v>
      </c>
      <c r="BG10" s="45">
        <f t="shared" si="24"/>
        <v>10.91</v>
      </c>
      <c r="BH10" s="45">
        <f t="shared" si="24"/>
        <v>12.88</v>
      </c>
      <c r="BI10" s="45">
        <f t="shared" si="24"/>
        <v>14.95</v>
      </c>
      <c r="BJ10" s="45">
        <f t="shared" si="24"/>
        <v>17.25</v>
      </c>
      <c r="BK10" s="45">
        <f t="shared" si="24"/>
        <v>12.69</v>
      </c>
      <c r="BL10" s="45">
        <f t="shared" si="24"/>
        <v>14.98</v>
      </c>
      <c r="BM10" s="45">
        <f t="shared" si="24"/>
        <v>17.38</v>
      </c>
      <c r="BN10" s="45">
        <f t="shared" si="24"/>
        <v>20.04</v>
      </c>
      <c r="BP10" s="43" t="str">
        <f t="shared" si="10"/>
        <v>BRONZE5.001 a 6.000</v>
      </c>
      <c r="BQ10" s="44" t="s">
        <v>39</v>
      </c>
      <c r="BR10" s="44" t="s">
        <v>76</v>
      </c>
      <c r="BS10" s="45">
        <f t="shared" si="11"/>
        <v>43.26</v>
      </c>
      <c r="BT10" s="45">
        <f t="shared" si="2"/>
        <v>44.18</v>
      </c>
      <c r="BU10" s="45">
        <f t="shared" si="2"/>
        <v>45.1</v>
      </c>
      <c r="BV10" s="45">
        <f t="shared" si="2"/>
        <v>46.02</v>
      </c>
      <c r="BW10" s="45">
        <f t="shared" si="2"/>
        <v>50.54</v>
      </c>
      <c r="BX10" s="45">
        <f t="shared" si="2"/>
        <v>51.06</v>
      </c>
      <c r="BY10" s="45">
        <f t="shared" si="2"/>
        <v>51.59</v>
      </c>
      <c r="BZ10" s="45">
        <f t="shared" si="2"/>
        <v>52.11</v>
      </c>
      <c r="CA10" s="45">
        <f t="shared" si="2"/>
        <v>97.83</v>
      </c>
      <c r="CB10" s="45">
        <f t="shared" si="2"/>
        <v>147.04</v>
      </c>
      <c r="CC10" s="45">
        <f t="shared" si="2"/>
        <v>179.93</v>
      </c>
      <c r="CD10" s="45">
        <f t="shared" si="2"/>
        <v>212.82</v>
      </c>
      <c r="CE10" s="45">
        <f t="shared" si="2"/>
        <v>119.33</v>
      </c>
      <c r="CF10" s="45">
        <f t="shared" si="2"/>
        <v>172.14</v>
      </c>
      <c r="CG10" s="45">
        <f t="shared" si="2"/>
        <v>205.65</v>
      </c>
      <c r="CH10" s="45">
        <f t="shared" si="2"/>
        <v>239.14</v>
      </c>
      <c r="CI10" s="45">
        <f t="shared" si="2"/>
        <v>142.05000000000001</v>
      </c>
      <c r="CJ10" s="45">
        <f t="shared" si="2"/>
        <v>204.93</v>
      </c>
      <c r="CK10" s="45">
        <f t="shared" si="2"/>
        <v>244.82</v>
      </c>
      <c r="CL10" s="45">
        <f t="shared" si="2"/>
        <v>284.7</v>
      </c>
      <c r="CN10" s="43" t="str">
        <f t="shared" si="12"/>
        <v>PRATA5 a 10</v>
      </c>
      <c r="CO10" s="44" t="s">
        <v>48</v>
      </c>
      <c r="CP10" s="46" t="s">
        <v>56</v>
      </c>
      <c r="CQ10" s="45">
        <f t="shared" si="23"/>
        <v>59.63</v>
      </c>
      <c r="CR10" s="45">
        <f t="shared" si="23"/>
        <v>60.92</v>
      </c>
      <c r="CS10" s="45">
        <f t="shared" si="23"/>
        <v>62.2</v>
      </c>
      <c r="CT10" s="45">
        <f t="shared" si="23"/>
        <v>63.41</v>
      </c>
      <c r="CU10" s="45">
        <f t="shared" si="23"/>
        <v>76.2</v>
      </c>
      <c r="CV10" s="45">
        <f t="shared" si="23"/>
        <v>76.930000000000007</v>
      </c>
      <c r="CW10" s="45">
        <f t="shared" si="23"/>
        <v>77.77</v>
      </c>
      <c r="CX10" s="45">
        <f t="shared" si="23"/>
        <v>78.5</v>
      </c>
      <c r="CZ10" s="43" t="str">
        <f t="shared" si="14"/>
        <v>BRONZE5.001 a 6.000</v>
      </c>
      <c r="DA10" s="44" t="s">
        <v>39</v>
      </c>
      <c r="DB10" s="46" t="s">
        <v>76</v>
      </c>
      <c r="DC10" s="45">
        <f t="shared" si="15"/>
        <v>25.24</v>
      </c>
      <c r="DD10" s="45">
        <f t="shared" si="15"/>
        <v>25.76</v>
      </c>
      <c r="DE10" s="45">
        <f t="shared" si="15"/>
        <v>26.31</v>
      </c>
      <c r="DG10" s="43" t="str">
        <f t="shared" si="16"/>
        <v>BRONZEColeta no mesmo dia4210-231 a 40</v>
      </c>
      <c r="DH10" s="43" t="s">
        <v>39</v>
      </c>
      <c r="DI10" s="70" t="s">
        <v>71</v>
      </c>
      <c r="DJ10" s="69" t="s">
        <v>72</v>
      </c>
      <c r="DK10" s="61" t="s">
        <v>83</v>
      </c>
      <c r="DL10" s="25" t="s">
        <v>128</v>
      </c>
      <c r="DM10" s="60"/>
      <c r="DN10" s="59" t="s">
        <v>84</v>
      </c>
      <c r="DO10" s="62">
        <v>0.09</v>
      </c>
      <c r="DP10"/>
      <c r="DQ10" s="60"/>
      <c r="DR10" s="60" t="str">
        <f t="shared" si="17"/>
        <v>BRONZE5.001 a 6.000</v>
      </c>
      <c r="DS10" s="44" t="s">
        <v>39</v>
      </c>
      <c r="DT10" s="44" t="s">
        <v>76</v>
      </c>
      <c r="DU10" s="45">
        <f>ROUND('[2]Base(2023)'!DU10+'[2]Base(2023)'!DU10*'[2]Base(2024)'!$A$31,2)</f>
        <v>24.28</v>
      </c>
      <c r="DV10" s="45">
        <f>ROUND('[2]Base(2023)'!DV10+'[2]Base(2023)'!DV10*'[2]Base(2024)'!$A$31,2)</f>
        <v>24.81</v>
      </c>
      <c r="DW10" s="45">
        <f>ROUND('[2]Base(2023)'!DW10+'[2]Base(2023)'!DW10*'[2]Base(2024)'!$A$31,2)</f>
        <v>25.31</v>
      </c>
      <c r="DX10" s="45">
        <f>ROUND('[2]Base(2023)'!DX10+'[2]Base(2023)'!DX10*'[2]Base(2024)'!$A$31,2)</f>
        <v>25.82</v>
      </c>
      <c r="DY10" s="45">
        <f>ROUND('[2]Base(2023)'!DY10+'[2]Base(2023)'!DY10*'[2]Base(2024)'!$A$31,2)</f>
        <v>37.590000000000003</v>
      </c>
      <c r="DZ10" s="45">
        <f>ROUND('[2]Base(2023)'!DZ10+'[2]Base(2023)'!DZ10*'[2]Base(2024)'!$A$31,2)</f>
        <v>38</v>
      </c>
      <c r="EA10" s="45">
        <f>ROUND('[2]Base(2023)'!EA10+'[2]Base(2023)'!EA10*'[2]Base(2024)'!$A$31,2)</f>
        <v>38.36</v>
      </c>
      <c r="EB10" s="45">
        <f>ROUND('[2]Base(2023)'!EB10+'[2]Base(2023)'!EB10*'[2]Base(2024)'!$A$31,2)</f>
        <v>38.76</v>
      </c>
      <c r="EC10" s="45">
        <f>ROUND('[2]Base(2023)'!EC10+'[2]Base(2023)'!EC10*'[2]Base(2024)'!$A$31,2)</f>
        <v>68.180000000000007</v>
      </c>
      <c r="ED10" s="45">
        <f>ROUND('[2]Base(2023)'!ED10+'[2]Base(2023)'!ED10*'[2]Base(2024)'!$A$31,2)</f>
        <v>92.52</v>
      </c>
      <c r="EE10" s="45">
        <f>ROUND('[2]Base(2023)'!EE10+'[2]Base(2023)'!EE10*'[2]Base(2024)'!$A$31,2)</f>
        <v>130.19999999999999</v>
      </c>
      <c r="EF10" s="45">
        <f>ROUND('[2]Base(2023)'!EF10+'[2]Base(2023)'!EF10*'[2]Base(2024)'!$A$31,2)</f>
        <v>157.5</v>
      </c>
      <c r="EG10" s="45">
        <f>ROUND('[2]Base(2023)'!EG10+'[2]Base(2023)'!EG10*'[2]Base(2024)'!$A$31,2)</f>
        <v>112.29</v>
      </c>
      <c r="EH10" s="45">
        <f>ROUND('[2]Base(2023)'!EH10+'[2]Base(2023)'!EH10*'[2]Base(2024)'!$A$31,2)</f>
        <v>137.91999999999999</v>
      </c>
      <c r="EI10" s="45">
        <f>ROUND('[2]Base(2023)'!EI10+'[2]Base(2023)'!EI10*'[2]Base(2024)'!$A$31,2)</f>
        <v>176.28</v>
      </c>
      <c r="EJ10" s="45">
        <f>ROUND('[2]Base(2023)'!EJ10+'[2]Base(2023)'!EJ10*'[2]Base(2024)'!$A$31,2)</f>
        <v>205.51</v>
      </c>
      <c r="EL10" s="43" t="str">
        <f t="shared" si="18"/>
        <v>BRONZE6.001 a 7.000</v>
      </c>
      <c r="EM10" s="44" t="s">
        <v>39</v>
      </c>
      <c r="EN10" s="44" t="s">
        <v>82</v>
      </c>
      <c r="EO10" s="45">
        <f>ROUND('[2]Base(2023)'!EO10+'[2]Base(2023)'!EO10*'[2]Base(2024)'!$A$31,2)</f>
        <v>28.36</v>
      </c>
      <c r="EP10" s="45">
        <f>ROUND('[2]Base(2023)'!EP10+'[2]Base(2023)'!EP10*'[2]Base(2024)'!$A$31,2)</f>
        <v>29.56</v>
      </c>
      <c r="EQ10" s="45">
        <f>ROUND('[2]Base(2023)'!EQ10+'[2]Base(2023)'!EQ10*'[2]Base(2024)'!$A$31,2)</f>
        <v>29.87</v>
      </c>
      <c r="ER10" s="45">
        <f>ROUND('[2]Base(2023)'!ER10+'[2]Base(2023)'!ER10*'[2]Base(2024)'!$A$31,2)</f>
        <v>30.17</v>
      </c>
      <c r="ES10" s="45">
        <f>ROUND('[2]Base(2023)'!ES10+'[2]Base(2023)'!ES10*'[2]Base(2024)'!$A$31,2)</f>
        <v>38.56</v>
      </c>
      <c r="ET10" s="45">
        <f>ROUND('[2]Base(2023)'!ET10+'[2]Base(2023)'!ET10*'[2]Base(2024)'!$A$31,2)</f>
        <v>44.89</v>
      </c>
      <c r="EU10" s="45">
        <f>ROUND('[2]Base(2023)'!EU10+'[2]Base(2023)'!EU10*'[2]Base(2024)'!$A$31,2)</f>
        <v>51.25</v>
      </c>
      <c r="EV10" s="45">
        <f>ROUND('[2]Base(2023)'!EV10+'[2]Base(2023)'!EV10*'[2]Base(2024)'!$A$31,2)</f>
        <v>63.38</v>
      </c>
      <c r="EW10" s="45">
        <f>ROUND('[2]Base(2023)'!EW10+'[2]Base(2023)'!EW10*'[2]Base(2024)'!$A$31,2)</f>
        <v>56.1</v>
      </c>
      <c r="EX10" s="45">
        <f>ROUND('[2]Base(2023)'!EX10+'[2]Base(2023)'!EX10*'[2]Base(2024)'!$A$31,2)</f>
        <v>65.459999999999994</v>
      </c>
      <c r="EY10" s="45">
        <f>ROUND('[2]Base(2023)'!EY10+'[2]Base(2023)'!EY10*'[2]Base(2024)'!$A$31,2)</f>
        <v>89.06</v>
      </c>
      <c r="EZ10" s="45">
        <f>ROUND('[2]Base(2023)'!EZ10+'[2]Base(2023)'!EZ10*'[2]Base(2024)'!$A$31,2)</f>
        <v>114.24</v>
      </c>
    </row>
    <row r="11" spans="1:156" ht="15" x14ac:dyDescent="0.25">
      <c r="A11" s="42" t="s">
        <v>85</v>
      </c>
      <c r="B11" s="43" t="s">
        <v>67</v>
      </c>
      <c r="D11" s="43" t="str">
        <f t="shared" si="5"/>
        <v>BRONZE6.001 a 7.000</v>
      </c>
      <c r="E11" s="44" t="s">
        <v>39</v>
      </c>
      <c r="F11" s="44" t="s">
        <v>82</v>
      </c>
      <c r="G11" s="45">
        <f t="shared" si="6"/>
        <v>19.77</v>
      </c>
      <c r="H11" s="45">
        <f t="shared" si="6"/>
        <v>20.190000000000001</v>
      </c>
      <c r="I11" s="45">
        <f t="shared" si="6"/>
        <v>20.61</v>
      </c>
      <c r="J11" s="45">
        <f t="shared" si="6"/>
        <v>21.03</v>
      </c>
      <c r="K11" s="45">
        <f t="shared" si="6"/>
        <v>32.56</v>
      </c>
      <c r="L11" s="45">
        <f t="shared" si="6"/>
        <v>32.89</v>
      </c>
      <c r="M11" s="45">
        <f t="shared" si="6"/>
        <v>33.24</v>
      </c>
      <c r="N11" s="45">
        <f t="shared" si="6"/>
        <v>33.57</v>
      </c>
      <c r="O11" s="45">
        <f t="shared" si="6"/>
        <v>60.39</v>
      </c>
      <c r="P11" s="45">
        <f t="shared" si="6"/>
        <v>81.53</v>
      </c>
      <c r="Q11" s="45">
        <f t="shared" si="6"/>
        <v>114.74</v>
      </c>
      <c r="R11" s="45">
        <f t="shared" si="6"/>
        <v>138.91</v>
      </c>
      <c r="S11" s="45">
        <f t="shared" si="6"/>
        <v>80.38</v>
      </c>
      <c r="T11" s="45">
        <f t="shared" si="6"/>
        <v>98.98</v>
      </c>
      <c r="U11" s="45">
        <f t="shared" si="6"/>
        <v>127.3</v>
      </c>
      <c r="V11" s="45">
        <f t="shared" si="6"/>
        <v>148.87</v>
      </c>
      <c r="W11" s="45">
        <f t="shared" si="6"/>
        <v>95.7</v>
      </c>
      <c r="X11" s="45">
        <f t="shared" si="6"/>
        <v>117.83</v>
      </c>
      <c r="Y11" s="45">
        <f t="shared" si="6"/>
        <v>151.54</v>
      </c>
      <c r="Z11" s="45">
        <f t="shared" si="6"/>
        <v>177.22</v>
      </c>
      <c r="AB11" s="43" t="str">
        <f t="shared" si="7"/>
        <v>BRONZE7.001 a 8.000</v>
      </c>
      <c r="AC11" s="44" t="s">
        <v>39</v>
      </c>
      <c r="AD11" s="44" t="s">
        <v>86</v>
      </c>
      <c r="AE11" s="45">
        <v>27.75</v>
      </c>
      <c r="AF11" s="45">
        <v>28.93</v>
      </c>
      <c r="AG11" s="45">
        <v>29.23</v>
      </c>
      <c r="AH11" s="45">
        <v>29.53</v>
      </c>
      <c r="AI11" s="45">
        <v>39.229999999999997</v>
      </c>
      <c r="AJ11" s="45">
        <v>45.13</v>
      </c>
      <c r="AK11" s="45">
        <v>51.49</v>
      </c>
      <c r="AL11" s="45">
        <v>63.76</v>
      </c>
      <c r="AM11" s="45">
        <v>58.57</v>
      </c>
      <c r="AN11" s="45">
        <v>65.709999999999994</v>
      </c>
      <c r="AO11" s="45">
        <v>84.64</v>
      </c>
      <c r="AP11" s="45">
        <v>105.53</v>
      </c>
      <c r="AQ11" s="45">
        <v>68.11</v>
      </c>
      <c r="AR11" s="45">
        <v>76.41</v>
      </c>
      <c r="AS11" s="45">
        <v>98.42</v>
      </c>
      <c r="AT11" s="45">
        <v>122.71</v>
      </c>
      <c r="AV11" s="43" t="str">
        <f t="shared" si="8"/>
        <v>INFINITE 10 a 300</v>
      </c>
      <c r="AW11" s="44" t="s">
        <v>85</v>
      </c>
      <c r="AX11" t="s">
        <v>40</v>
      </c>
      <c r="AY11" s="45">
        <f>ROUND(AY7-AY7*$A$119,2)</f>
        <v>8.85</v>
      </c>
      <c r="AZ11" s="45">
        <f t="shared" ref="AZ11:BN11" si="25">ROUND(AZ7-AZ7*$A$119,2)</f>
        <v>9.23</v>
      </c>
      <c r="BA11" s="45">
        <f t="shared" si="25"/>
        <v>9.32</v>
      </c>
      <c r="BB11" s="45">
        <f t="shared" si="25"/>
        <v>9.41</v>
      </c>
      <c r="BC11" s="45">
        <f t="shared" si="25"/>
        <v>10.55</v>
      </c>
      <c r="BD11" s="45">
        <f t="shared" si="25"/>
        <v>11.81</v>
      </c>
      <c r="BE11" s="45">
        <f t="shared" si="25"/>
        <v>13.19</v>
      </c>
      <c r="BF11" s="45">
        <f t="shared" si="25"/>
        <v>15.82</v>
      </c>
      <c r="BG11" s="45">
        <f t="shared" si="25"/>
        <v>10.8</v>
      </c>
      <c r="BH11" s="45">
        <f t="shared" si="25"/>
        <v>12.75</v>
      </c>
      <c r="BI11" s="45">
        <f t="shared" si="25"/>
        <v>14.79</v>
      </c>
      <c r="BJ11" s="45">
        <f t="shared" si="25"/>
        <v>17.07</v>
      </c>
      <c r="BK11" s="45">
        <f t="shared" si="25"/>
        <v>12.56</v>
      </c>
      <c r="BL11" s="45">
        <f t="shared" si="25"/>
        <v>14.82</v>
      </c>
      <c r="BM11" s="45">
        <f t="shared" si="25"/>
        <v>17.2</v>
      </c>
      <c r="BN11" s="45">
        <f t="shared" si="25"/>
        <v>19.829999999999998</v>
      </c>
      <c r="BP11" s="43" t="str">
        <f t="shared" si="10"/>
        <v>BRONZE6.001 a 7.000</v>
      </c>
      <c r="BQ11" s="44" t="s">
        <v>39</v>
      </c>
      <c r="BR11" s="44" t="s">
        <v>82</v>
      </c>
      <c r="BS11" s="45">
        <f t="shared" si="11"/>
        <v>46.63</v>
      </c>
      <c r="BT11" s="45">
        <f t="shared" si="2"/>
        <v>47.63</v>
      </c>
      <c r="BU11" s="45">
        <f t="shared" si="2"/>
        <v>48.62</v>
      </c>
      <c r="BV11" s="45">
        <f t="shared" si="2"/>
        <v>49.61</v>
      </c>
      <c r="BW11" s="45">
        <f t="shared" si="2"/>
        <v>53.73</v>
      </c>
      <c r="BX11" s="45">
        <f t="shared" si="2"/>
        <v>54.29</v>
      </c>
      <c r="BY11" s="45">
        <f t="shared" si="2"/>
        <v>54.84</v>
      </c>
      <c r="BZ11" s="45">
        <f t="shared" si="2"/>
        <v>55.4</v>
      </c>
      <c r="CA11" s="45">
        <f t="shared" si="2"/>
        <v>107.61</v>
      </c>
      <c r="CB11" s="45">
        <f t="shared" si="2"/>
        <v>161.82</v>
      </c>
      <c r="CC11" s="45">
        <f t="shared" si="2"/>
        <v>198.05</v>
      </c>
      <c r="CD11" s="45">
        <f t="shared" si="2"/>
        <v>234.28</v>
      </c>
      <c r="CE11" s="45">
        <f t="shared" si="2"/>
        <v>131.22</v>
      </c>
      <c r="CF11" s="45">
        <f t="shared" si="2"/>
        <v>191.09</v>
      </c>
      <c r="CG11" s="45">
        <f t="shared" si="2"/>
        <v>228.95</v>
      </c>
      <c r="CH11" s="45">
        <f t="shared" si="2"/>
        <v>266.81</v>
      </c>
      <c r="CI11" s="45">
        <f t="shared" si="2"/>
        <v>156.22999999999999</v>
      </c>
      <c r="CJ11" s="45">
        <f t="shared" si="2"/>
        <v>227.49</v>
      </c>
      <c r="CK11" s="45">
        <f t="shared" si="2"/>
        <v>272.57</v>
      </c>
      <c r="CL11" s="45">
        <f t="shared" si="2"/>
        <v>317.64</v>
      </c>
      <c r="CN11" s="43" t="str">
        <f t="shared" si="12"/>
        <v>PRATAKg Adicional</v>
      </c>
      <c r="CO11" s="44" t="s">
        <v>48</v>
      </c>
      <c r="CP11" s="46" t="s">
        <v>63</v>
      </c>
      <c r="CQ11" s="45">
        <f t="shared" si="23"/>
        <v>5.8</v>
      </c>
      <c r="CR11" s="45">
        <f t="shared" si="23"/>
        <v>5.99</v>
      </c>
      <c r="CS11" s="45">
        <f t="shared" si="23"/>
        <v>6.07</v>
      </c>
      <c r="CT11" s="45">
        <f t="shared" si="23"/>
        <v>6.17</v>
      </c>
      <c r="CU11" s="45">
        <f t="shared" si="23"/>
        <v>7.73</v>
      </c>
      <c r="CV11" s="45">
        <f t="shared" si="23"/>
        <v>7.83</v>
      </c>
      <c r="CW11" s="45">
        <f t="shared" si="23"/>
        <v>7.91</v>
      </c>
      <c r="CX11" s="45">
        <f t="shared" si="23"/>
        <v>7.91</v>
      </c>
      <c r="CZ11" s="43" t="str">
        <f t="shared" si="14"/>
        <v>BRONZE6.001 a 7.000</v>
      </c>
      <c r="DA11" s="44" t="s">
        <v>39</v>
      </c>
      <c r="DB11" s="46" t="s">
        <v>82</v>
      </c>
      <c r="DC11" s="45">
        <f t="shared" si="15"/>
        <v>30.02</v>
      </c>
      <c r="DD11" s="45">
        <f t="shared" si="15"/>
        <v>30.63</v>
      </c>
      <c r="DE11" s="45">
        <f t="shared" si="15"/>
        <v>31.27</v>
      </c>
      <c r="DG11" s="43" t="str">
        <f t="shared" si="16"/>
        <v>BRONZEColeta no mesmo dia4210-241 a 50</v>
      </c>
      <c r="DH11" s="43" t="s">
        <v>39</v>
      </c>
      <c r="DI11" s="70" t="s">
        <v>71</v>
      </c>
      <c r="DJ11" s="69" t="s">
        <v>72</v>
      </c>
      <c r="DK11" s="59" t="s">
        <v>87</v>
      </c>
      <c r="DL11" s="22" t="s">
        <v>129</v>
      </c>
      <c r="DM11" s="60"/>
      <c r="DN11" s="61" t="s">
        <v>89</v>
      </c>
      <c r="DO11" s="63">
        <v>0.18</v>
      </c>
      <c r="DP11"/>
      <c r="DQ11" s="60"/>
      <c r="DR11" s="60" t="str">
        <f t="shared" si="17"/>
        <v>BRONZE6.001 a 7.000</v>
      </c>
      <c r="DS11" s="44" t="s">
        <v>39</v>
      </c>
      <c r="DT11" s="44" t="s">
        <v>82</v>
      </c>
      <c r="DU11" s="45">
        <f>ROUND('[2]Base(2023)'!DU11+'[2]Base(2023)'!DU11*'[2]Base(2024)'!$A$31,2)</f>
        <v>24.71</v>
      </c>
      <c r="DV11" s="45">
        <f>ROUND('[2]Base(2023)'!DV11+'[2]Base(2023)'!DV11*'[2]Base(2024)'!$A$31,2)</f>
        <v>25.24</v>
      </c>
      <c r="DW11" s="45">
        <f>ROUND('[2]Base(2023)'!DW11+'[2]Base(2023)'!DW11*'[2]Base(2024)'!$A$31,2)</f>
        <v>25.75</v>
      </c>
      <c r="DX11" s="45">
        <f>ROUND('[2]Base(2023)'!DX11+'[2]Base(2023)'!DX11*'[2]Base(2024)'!$A$31,2)</f>
        <v>26.27</v>
      </c>
      <c r="DY11" s="45">
        <f>ROUND('[2]Base(2023)'!DY11+'[2]Base(2023)'!DY11*'[2]Base(2024)'!$A$31,2)</f>
        <v>40.24</v>
      </c>
      <c r="DZ11" s="45">
        <f>ROUND('[2]Base(2023)'!DZ11+'[2]Base(2023)'!DZ11*'[2]Base(2024)'!$A$31,2)</f>
        <v>40.630000000000003</v>
      </c>
      <c r="EA11" s="45">
        <f>ROUND('[2]Base(2023)'!EA11+'[2]Base(2023)'!EA11*'[2]Base(2024)'!$A$31,2)</f>
        <v>41.07</v>
      </c>
      <c r="EB11" s="45">
        <f>ROUND('[2]Base(2023)'!EB11+'[2]Base(2023)'!EB11*'[2]Base(2024)'!$A$31,2)</f>
        <v>41.48</v>
      </c>
      <c r="EC11" s="45">
        <f>ROUND('[2]Base(2023)'!EC11+'[2]Base(2023)'!EC11*'[2]Base(2024)'!$A$31,2)</f>
        <v>75.209999999999994</v>
      </c>
      <c r="ED11" s="45">
        <f>ROUND('[2]Base(2023)'!ED11+'[2]Base(2023)'!ED11*'[2]Base(2024)'!$A$31,2)</f>
        <v>102.08</v>
      </c>
      <c r="EE11" s="45">
        <f>ROUND('[2]Base(2023)'!EE11+'[2]Base(2023)'!EE11*'[2]Base(2024)'!$A$31,2)</f>
        <v>143.66999999999999</v>
      </c>
      <c r="EF11" s="45">
        <f>ROUND('[2]Base(2023)'!EF11+'[2]Base(2023)'!EF11*'[2]Base(2024)'!$A$31,2)</f>
        <v>173.8</v>
      </c>
      <c r="EG11" s="45">
        <f>ROUND('[2]Base(2023)'!EG11+'[2]Base(2023)'!EG11*'[2]Base(2024)'!$A$31,2)</f>
        <v>119.34</v>
      </c>
      <c r="EH11" s="45">
        <f>ROUND('[2]Base(2023)'!EH11+'[2]Base(2023)'!EH11*'[2]Base(2024)'!$A$31,2)</f>
        <v>147.47999999999999</v>
      </c>
      <c r="EI11" s="45">
        <f>ROUND('[2]Base(2023)'!EI11+'[2]Base(2023)'!EI11*'[2]Base(2024)'!$A$31,2)</f>
        <v>189.72</v>
      </c>
      <c r="EJ11" s="45">
        <f>ROUND('[2]Base(2023)'!EJ11+'[2]Base(2023)'!EJ11*'[2]Base(2024)'!$A$31,2)</f>
        <v>221.77</v>
      </c>
      <c r="EL11" s="43" t="str">
        <f t="shared" si="18"/>
        <v>BRONZE7.001 a 8.000</v>
      </c>
      <c r="EM11" s="44" t="s">
        <v>39</v>
      </c>
      <c r="EN11" s="44" t="s">
        <v>86</v>
      </c>
      <c r="EO11" s="45">
        <f>ROUND('[2]Base(2023)'!EO11+'[2]Base(2023)'!EO11*'[2]Base(2024)'!$A$31,2)</f>
        <v>29.76</v>
      </c>
      <c r="EP11" s="45">
        <f>ROUND('[2]Base(2023)'!EP11+'[2]Base(2023)'!EP11*'[2]Base(2024)'!$A$31,2)</f>
        <v>31.04</v>
      </c>
      <c r="EQ11" s="45">
        <f>ROUND('[2]Base(2023)'!EQ11+'[2]Base(2023)'!EQ11*'[2]Base(2024)'!$A$31,2)</f>
        <v>31.35</v>
      </c>
      <c r="ER11" s="45">
        <f>ROUND('[2]Base(2023)'!ER11+'[2]Base(2023)'!ER11*'[2]Base(2024)'!$A$31,2)</f>
        <v>31.68</v>
      </c>
      <c r="ES11" s="45">
        <f>ROUND('[2]Base(2023)'!ES11+'[2]Base(2023)'!ES11*'[2]Base(2024)'!$A$31,2)</f>
        <v>41.96</v>
      </c>
      <c r="ET11" s="45">
        <f>ROUND('[2]Base(2023)'!ET11+'[2]Base(2023)'!ET11*'[2]Base(2024)'!$A$31,2)</f>
        <v>48.89</v>
      </c>
      <c r="EU11" s="45">
        <f>ROUND('[2]Base(2023)'!EU11+'[2]Base(2023)'!EU11*'[2]Base(2024)'!$A$31,2)</f>
        <v>55.82</v>
      </c>
      <c r="EV11" s="45">
        <f>ROUND('[2]Base(2023)'!EV11+'[2]Base(2023)'!EV11*'[2]Base(2024)'!$A$31,2)</f>
        <v>69.03</v>
      </c>
      <c r="EW11" s="45">
        <f>ROUND('[2]Base(2023)'!EW11+'[2]Base(2023)'!EW11*'[2]Base(2024)'!$A$31,2)</f>
        <v>72.14</v>
      </c>
      <c r="EX11" s="45">
        <f>ROUND('[2]Base(2023)'!EX11+'[2]Base(2023)'!EX11*'[2]Base(2024)'!$A$31,2)</f>
        <v>82.39</v>
      </c>
      <c r="EY11" s="45">
        <f>ROUND('[2]Base(2023)'!EY11+'[2]Base(2023)'!EY11*'[2]Base(2024)'!$A$31,2)</f>
        <v>106.67</v>
      </c>
      <c r="EZ11" s="45">
        <f>ROUND('[2]Base(2023)'!EZ11+'[2]Base(2023)'!EZ11*'[2]Base(2024)'!$A$31,2)</f>
        <v>132.91</v>
      </c>
    </row>
    <row r="12" spans="1:156" ht="15" x14ac:dyDescent="0.25">
      <c r="A12" s="42" t="s">
        <v>90</v>
      </c>
      <c r="B12" s="43" t="s">
        <v>67</v>
      </c>
      <c r="D12" s="43" t="str">
        <f t="shared" si="5"/>
        <v>BRONZE7.001 a 8.000</v>
      </c>
      <c r="E12" s="44" t="s">
        <v>39</v>
      </c>
      <c r="F12" s="44" t="s">
        <v>86</v>
      </c>
      <c r="G12" s="45">
        <f t="shared" si="6"/>
        <v>20.9</v>
      </c>
      <c r="H12" s="45">
        <f t="shared" si="6"/>
        <v>21.34</v>
      </c>
      <c r="I12" s="45">
        <f t="shared" si="6"/>
        <v>21.79</v>
      </c>
      <c r="J12" s="45">
        <f t="shared" si="6"/>
        <v>22.23</v>
      </c>
      <c r="K12" s="45">
        <f t="shared" si="6"/>
        <v>34.82</v>
      </c>
      <c r="L12" s="45">
        <f t="shared" si="6"/>
        <v>35.200000000000003</v>
      </c>
      <c r="M12" s="45">
        <f t="shared" si="6"/>
        <v>35.54</v>
      </c>
      <c r="N12" s="45">
        <f t="shared" si="6"/>
        <v>35.909999999999997</v>
      </c>
      <c r="O12" s="45">
        <f t="shared" si="6"/>
        <v>66.150000000000006</v>
      </c>
      <c r="P12" s="45">
        <f t="shared" si="6"/>
        <v>89.32</v>
      </c>
      <c r="Q12" s="45">
        <f t="shared" si="6"/>
        <v>125.71</v>
      </c>
      <c r="R12" s="45">
        <f t="shared" si="6"/>
        <v>152.18</v>
      </c>
      <c r="S12" s="45">
        <f t="shared" si="6"/>
        <v>89.46</v>
      </c>
      <c r="T12" s="45">
        <f t="shared" si="6"/>
        <v>109.76</v>
      </c>
      <c r="U12" s="45">
        <f t="shared" si="6"/>
        <v>140.76</v>
      </c>
      <c r="V12" s="45">
        <f t="shared" si="6"/>
        <v>164.26</v>
      </c>
      <c r="W12" s="45">
        <f t="shared" si="6"/>
        <v>106.49</v>
      </c>
      <c r="X12" s="45">
        <f t="shared" si="6"/>
        <v>130.66</v>
      </c>
      <c r="Y12" s="45">
        <f t="shared" si="6"/>
        <v>167.57</v>
      </c>
      <c r="Z12" s="45">
        <f t="shared" si="6"/>
        <v>195.55</v>
      </c>
      <c r="AB12" s="43" t="str">
        <f t="shared" si="7"/>
        <v>BRONZE8.001 a 9.000</v>
      </c>
      <c r="AC12" s="44" t="s">
        <v>39</v>
      </c>
      <c r="AD12" s="44" t="s">
        <v>91</v>
      </c>
      <c r="AE12" s="45">
        <v>28.56</v>
      </c>
      <c r="AF12" s="45">
        <v>29.78</v>
      </c>
      <c r="AG12" s="45">
        <v>30.07</v>
      </c>
      <c r="AH12" s="45">
        <v>30.38</v>
      </c>
      <c r="AI12" s="45">
        <v>41.16</v>
      </c>
      <c r="AJ12" s="45">
        <v>47.33</v>
      </c>
      <c r="AK12" s="45">
        <v>54.01</v>
      </c>
      <c r="AL12" s="45">
        <v>66.87</v>
      </c>
      <c r="AM12" s="45">
        <v>60.22</v>
      </c>
      <c r="AN12" s="45">
        <v>67.61</v>
      </c>
      <c r="AO12" s="45">
        <v>86.82</v>
      </c>
      <c r="AP12" s="45">
        <v>108.23</v>
      </c>
      <c r="AQ12" s="45">
        <v>70.03</v>
      </c>
      <c r="AR12" s="45">
        <v>78.61</v>
      </c>
      <c r="AS12" s="45">
        <v>100.95</v>
      </c>
      <c r="AT12" s="45">
        <v>125.84</v>
      </c>
      <c r="AV12" s="43" t="str">
        <f t="shared" si="8"/>
        <v>INFINITE 20 a 300</v>
      </c>
      <c r="AW12" s="44" t="s">
        <v>90</v>
      </c>
      <c r="AX12" t="s">
        <v>40</v>
      </c>
      <c r="AY12" s="45">
        <f>ROUND(AY7-AY7*$A$120,2)</f>
        <v>8.67</v>
      </c>
      <c r="AZ12" s="45">
        <f t="shared" ref="AZ12:BN12" si="26">ROUND(AZ7-AZ7*$A$120,2)</f>
        <v>9.0299999999999994</v>
      </c>
      <c r="BA12" s="45">
        <f t="shared" si="26"/>
        <v>9.1300000000000008</v>
      </c>
      <c r="BB12" s="45">
        <f t="shared" si="26"/>
        <v>9.2100000000000009</v>
      </c>
      <c r="BC12" s="45">
        <f t="shared" si="26"/>
        <v>10.33</v>
      </c>
      <c r="BD12" s="45">
        <f t="shared" si="26"/>
        <v>11.56</v>
      </c>
      <c r="BE12" s="45">
        <f t="shared" si="26"/>
        <v>12.92</v>
      </c>
      <c r="BF12" s="45">
        <f t="shared" si="26"/>
        <v>15.49</v>
      </c>
      <c r="BG12" s="45">
        <f t="shared" si="26"/>
        <v>10.58</v>
      </c>
      <c r="BH12" s="45">
        <f t="shared" si="26"/>
        <v>12.48</v>
      </c>
      <c r="BI12" s="45">
        <f t="shared" si="26"/>
        <v>14.49</v>
      </c>
      <c r="BJ12" s="45">
        <f t="shared" si="26"/>
        <v>16.71</v>
      </c>
      <c r="BK12" s="45">
        <f t="shared" si="26"/>
        <v>12.3</v>
      </c>
      <c r="BL12" s="45">
        <f t="shared" si="26"/>
        <v>14.51</v>
      </c>
      <c r="BM12" s="45">
        <f t="shared" si="26"/>
        <v>16.84</v>
      </c>
      <c r="BN12" s="45">
        <f t="shared" si="26"/>
        <v>19.420000000000002</v>
      </c>
      <c r="BP12" s="43" t="str">
        <f t="shared" si="10"/>
        <v>BRONZE7.001 a 8.000</v>
      </c>
      <c r="BQ12" s="44" t="s">
        <v>39</v>
      </c>
      <c r="BR12" s="44" t="s">
        <v>86</v>
      </c>
      <c r="BS12" s="45">
        <f t="shared" si="11"/>
        <v>49.45</v>
      </c>
      <c r="BT12" s="45">
        <f t="shared" si="2"/>
        <v>50.5</v>
      </c>
      <c r="BU12" s="45">
        <f t="shared" si="2"/>
        <v>51.55</v>
      </c>
      <c r="BV12" s="45">
        <f t="shared" si="2"/>
        <v>52.6</v>
      </c>
      <c r="BW12" s="45">
        <f t="shared" si="2"/>
        <v>57.51</v>
      </c>
      <c r="BX12" s="45">
        <f t="shared" si="2"/>
        <v>58.11</v>
      </c>
      <c r="BY12" s="45">
        <f t="shared" si="2"/>
        <v>58.7</v>
      </c>
      <c r="BZ12" s="45">
        <f t="shared" si="2"/>
        <v>59.29</v>
      </c>
      <c r="CA12" s="45">
        <f t="shared" si="2"/>
        <v>117.39</v>
      </c>
      <c r="CB12" s="45">
        <f t="shared" si="2"/>
        <v>176.29</v>
      </c>
      <c r="CC12" s="45">
        <f t="shared" si="2"/>
        <v>216.12</v>
      </c>
      <c r="CD12" s="45">
        <f t="shared" si="2"/>
        <v>255.95</v>
      </c>
      <c r="CE12" s="45">
        <f t="shared" si="2"/>
        <v>143.13</v>
      </c>
      <c r="CF12" s="45">
        <f t="shared" si="2"/>
        <v>211.22</v>
      </c>
      <c r="CG12" s="45">
        <f t="shared" si="2"/>
        <v>252.93</v>
      </c>
      <c r="CH12" s="45">
        <f t="shared" si="2"/>
        <v>294.64999999999998</v>
      </c>
      <c r="CI12" s="45">
        <f t="shared" si="2"/>
        <v>170.4</v>
      </c>
      <c r="CJ12" s="45">
        <f t="shared" si="2"/>
        <v>251.45</v>
      </c>
      <c r="CK12" s="45">
        <f t="shared" si="2"/>
        <v>301.11</v>
      </c>
      <c r="CL12" s="45">
        <f t="shared" si="2"/>
        <v>350.77</v>
      </c>
      <c r="CN12" s="43" t="str">
        <f t="shared" si="12"/>
        <v>Peso (Kg)</v>
      </c>
      <c r="CP12" s="46" t="s">
        <v>33</v>
      </c>
      <c r="CQ12" s="45" t="e">
        <f>ROUND('[2]Base(2023)'!CQ12+'[2]Base(2023)'!CQ12*'[2]Base(2024)'!$A$31,2)</f>
        <v>#VALUE!</v>
      </c>
      <c r="CR12" s="45" t="e">
        <f>ROUND('[2]Base(2023)'!CR12+'[2]Base(2023)'!CR12*'[2]Base(2024)'!$A$31,2)</f>
        <v>#VALUE!</v>
      </c>
      <c r="CS12" s="45" t="e">
        <f>ROUND('[2]Base(2023)'!CS12+'[2]Base(2023)'!CS12*'[2]Base(2024)'!$A$31,2)</f>
        <v>#VALUE!</v>
      </c>
      <c r="CT12" s="45" t="e">
        <f>ROUND('[2]Base(2023)'!CT12+'[2]Base(2023)'!CT12*'[2]Base(2024)'!$A$31,2)</f>
        <v>#VALUE!</v>
      </c>
      <c r="CU12" s="45" t="e">
        <f>ROUND('[2]Base(2023)'!CU12+'[2]Base(2023)'!CU12*'[2]Base(2024)'!$A$31,2)</f>
        <v>#VALUE!</v>
      </c>
      <c r="CV12" s="45" t="e">
        <f>ROUND('[2]Base(2023)'!CV12+'[2]Base(2023)'!CV12*'[2]Base(2024)'!$A$31,2)</f>
        <v>#VALUE!</v>
      </c>
      <c r="CW12" s="45" t="e">
        <f>ROUND('[2]Base(2023)'!CW12+'[2]Base(2023)'!CW12*'[2]Base(2024)'!$A$31,2)</f>
        <v>#VALUE!</v>
      </c>
      <c r="CX12" s="45" t="e">
        <f>ROUND('[2]Base(2023)'!CX12+'[2]Base(2023)'!CX12*'[2]Base(2024)'!$A$31,2)</f>
        <v>#VALUE!</v>
      </c>
      <c r="CZ12" s="43" t="str">
        <f t="shared" si="14"/>
        <v>BRONZE7.001 a 8.000</v>
      </c>
      <c r="DA12" s="44" t="s">
        <v>39</v>
      </c>
      <c r="DB12" s="46" t="s">
        <v>86</v>
      </c>
      <c r="DC12" s="45">
        <f t="shared" si="15"/>
        <v>38.76</v>
      </c>
      <c r="DD12" s="45">
        <f t="shared" si="15"/>
        <v>39.56</v>
      </c>
      <c r="DE12" s="45">
        <f t="shared" si="15"/>
        <v>40.39</v>
      </c>
      <c r="DG12" s="43" t="str">
        <f t="shared" si="16"/>
        <v>BRONZEColeta no mesmo dia4210-251 a 60</v>
      </c>
      <c r="DH12" s="43" t="s">
        <v>39</v>
      </c>
      <c r="DI12" s="70" t="s">
        <v>71</v>
      </c>
      <c r="DJ12" s="69" t="s">
        <v>72</v>
      </c>
      <c r="DK12" s="61" t="s">
        <v>92</v>
      </c>
      <c r="DL12" s="25" t="s">
        <v>130</v>
      </c>
      <c r="DM12" s="60"/>
      <c r="DN12"/>
      <c r="DO12"/>
      <c r="DP12"/>
      <c r="DQ12" s="60"/>
      <c r="DR12" s="60" t="str">
        <f t="shared" si="17"/>
        <v>BRONZE7.001 a 8.000</v>
      </c>
      <c r="DS12" s="44" t="s">
        <v>39</v>
      </c>
      <c r="DT12" s="44" t="s">
        <v>86</v>
      </c>
      <c r="DU12" s="45">
        <f>ROUND('[2]Base(2023)'!DU12+'[2]Base(2023)'!DU12*'[2]Base(2024)'!$A$31,2)</f>
        <v>25.15</v>
      </c>
      <c r="DV12" s="45">
        <f>ROUND('[2]Base(2023)'!DV12+'[2]Base(2023)'!DV12*'[2]Base(2024)'!$A$31,2)</f>
        <v>25.69</v>
      </c>
      <c r="DW12" s="45">
        <f>ROUND('[2]Base(2023)'!DW12+'[2]Base(2023)'!DW12*'[2]Base(2024)'!$A$31,2)</f>
        <v>26.2</v>
      </c>
      <c r="DX12" s="45">
        <f>ROUND('[2]Base(2023)'!DX12+'[2]Base(2023)'!DX12*'[2]Base(2024)'!$A$31,2)</f>
        <v>26.73</v>
      </c>
      <c r="DY12" s="45">
        <f>ROUND('[2]Base(2023)'!DY12+'[2]Base(2023)'!DY12*'[2]Base(2024)'!$A$31,2)</f>
        <v>43.1</v>
      </c>
      <c r="DZ12" s="45">
        <f>ROUND('[2]Base(2023)'!DZ12+'[2]Base(2023)'!DZ12*'[2]Base(2024)'!$A$31,2)</f>
        <v>43.56</v>
      </c>
      <c r="EA12" s="45">
        <f>ROUND('[2]Base(2023)'!EA12+'[2]Base(2023)'!EA12*'[2]Base(2024)'!$A$31,2)</f>
        <v>43.99</v>
      </c>
      <c r="EB12" s="45">
        <f>ROUND('[2]Base(2023)'!EB12+'[2]Base(2023)'!EB12*'[2]Base(2024)'!$A$31,2)</f>
        <v>44.44</v>
      </c>
      <c r="EC12" s="45">
        <f>ROUND('[2]Base(2023)'!EC12+'[2]Base(2023)'!EC12*'[2]Base(2024)'!$A$31,2)</f>
        <v>82.45</v>
      </c>
      <c r="ED12" s="45">
        <f>ROUND('[2]Base(2023)'!ED12+'[2]Base(2023)'!ED12*'[2]Base(2024)'!$A$31,2)</f>
        <v>111.85</v>
      </c>
      <c r="EE12" s="45">
        <f>ROUND('[2]Base(2023)'!EE12+'[2]Base(2023)'!EE12*'[2]Base(2024)'!$A$31,2)</f>
        <v>157.4</v>
      </c>
      <c r="EF12" s="45">
        <f>ROUND('[2]Base(2023)'!EF12+'[2]Base(2023)'!EF12*'[2]Base(2024)'!$A$31,2)</f>
        <v>190.44</v>
      </c>
      <c r="EG12" s="45">
        <f>ROUND('[2]Base(2023)'!EG12+'[2]Base(2023)'!EG12*'[2]Base(2024)'!$A$31,2)</f>
        <v>132.88999999999999</v>
      </c>
      <c r="EH12" s="45">
        <f>ROUND('[2]Base(2023)'!EH12+'[2]Base(2023)'!EH12*'[2]Base(2024)'!$A$31,2)</f>
        <v>163.56</v>
      </c>
      <c r="EI12" s="45">
        <f>ROUND('[2]Base(2023)'!EI12+'[2]Base(2023)'!EI12*'[2]Base(2024)'!$A$31,2)</f>
        <v>209.82</v>
      </c>
      <c r="EJ12" s="45">
        <f>ROUND('[2]Base(2023)'!EJ12+'[2]Base(2023)'!EJ12*'[2]Base(2024)'!$A$31,2)</f>
        <v>244.75</v>
      </c>
      <c r="EL12" s="43" t="str">
        <f t="shared" si="18"/>
        <v>BRONZE8.001 a 9.000</v>
      </c>
      <c r="EM12" s="44" t="s">
        <v>39</v>
      </c>
      <c r="EN12" s="44" t="s">
        <v>91</v>
      </c>
      <c r="EO12" s="45">
        <f>ROUND('[2]Base(2023)'!EO12+'[2]Base(2023)'!EO12*'[2]Base(2024)'!$A$31,2)</f>
        <v>30.76</v>
      </c>
      <c r="EP12" s="45">
        <f>ROUND('[2]Base(2023)'!EP12+'[2]Base(2023)'!EP12*'[2]Base(2024)'!$A$31,2)</f>
        <v>32.08</v>
      </c>
      <c r="EQ12" s="45">
        <f>ROUND('[2]Base(2023)'!EQ12+'[2]Base(2023)'!EQ12*'[2]Base(2024)'!$A$31,2)</f>
        <v>32.4</v>
      </c>
      <c r="ER12" s="45">
        <f>ROUND('[2]Base(2023)'!ER12+'[2]Base(2023)'!ER12*'[2]Base(2024)'!$A$31,2)</f>
        <v>32.72</v>
      </c>
      <c r="ES12" s="45">
        <f>ROUND('[2]Base(2023)'!ES12+'[2]Base(2023)'!ES12*'[2]Base(2024)'!$A$31,2)</f>
        <v>44.24</v>
      </c>
      <c r="ET12" s="45">
        <f>ROUND('[2]Base(2023)'!ET12+'[2]Base(2023)'!ET12*'[2]Base(2024)'!$A$31,2)</f>
        <v>51.34</v>
      </c>
      <c r="EU12" s="45">
        <f>ROUND('[2]Base(2023)'!EU12+'[2]Base(2023)'!EU12*'[2]Base(2024)'!$A$31,2)</f>
        <v>58.6</v>
      </c>
      <c r="EV12" s="45">
        <f>ROUND('[2]Base(2023)'!EV12+'[2]Base(2023)'!EV12*'[2]Base(2024)'!$A$31,2)</f>
        <v>72.489999999999995</v>
      </c>
      <c r="EW12" s="45">
        <f>ROUND('[2]Base(2023)'!EW12+'[2]Base(2023)'!EW12*'[2]Base(2024)'!$A$31,2)</f>
        <v>74.760000000000005</v>
      </c>
      <c r="EX12" s="45">
        <f>ROUND('[2]Base(2023)'!EX12+'[2]Base(2023)'!EX12*'[2]Base(2024)'!$A$31,2)</f>
        <v>84.98</v>
      </c>
      <c r="EY12" s="45">
        <f>ROUND('[2]Base(2023)'!EY12+'[2]Base(2023)'!EY12*'[2]Base(2024)'!$A$31,2)</f>
        <v>109.51</v>
      </c>
      <c r="EZ12" s="45">
        <f>ROUND('[2]Base(2023)'!EZ12+'[2]Base(2023)'!EZ12*'[2]Base(2024)'!$A$31,2)</f>
        <v>136.44999999999999</v>
      </c>
    </row>
    <row r="13" spans="1:156" ht="15" x14ac:dyDescent="0.25">
      <c r="A13" s="42" t="s">
        <v>94</v>
      </c>
      <c r="B13" s="43" t="s">
        <v>67</v>
      </c>
      <c r="D13" s="43" t="str">
        <f t="shared" si="5"/>
        <v>BRONZE8.001 a 9.000</v>
      </c>
      <c r="E13" s="44" t="s">
        <v>39</v>
      </c>
      <c r="F13" s="44" t="s">
        <v>91</v>
      </c>
      <c r="G13" s="45">
        <f t="shared" si="6"/>
        <v>21.58</v>
      </c>
      <c r="H13" s="45">
        <f t="shared" si="6"/>
        <v>22.04</v>
      </c>
      <c r="I13" s="45">
        <f t="shared" si="6"/>
        <v>22.5</v>
      </c>
      <c r="J13" s="45">
        <f t="shared" si="6"/>
        <v>22.95</v>
      </c>
      <c r="K13" s="45">
        <f t="shared" si="6"/>
        <v>37.1</v>
      </c>
      <c r="L13" s="45">
        <f t="shared" si="6"/>
        <v>37.47</v>
      </c>
      <c r="M13" s="45">
        <f t="shared" si="6"/>
        <v>37.869999999999997</v>
      </c>
      <c r="N13" s="45">
        <f t="shared" si="6"/>
        <v>38.24</v>
      </c>
      <c r="O13" s="45">
        <f t="shared" si="6"/>
        <v>71.930000000000007</v>
      </c>
      <c r="P13" s="45">
        <f t="shared" si="6"/>
        <v>97.1</v>
      </c>
      <c r="Q13" s="45">
        <f t="shared" si="6"/>
        <v>136.66999999999999</v>
      </c>
      <c r="R13" s="45">
        <f t="shared" si="6"/>
        <v>165.44</v>
      </c>
      <c r="S13" s="45">
        <f t="shared" si="6"/>
        <v>94.3</v>
      </c>
      <c r="T13" s="45">
        <f t="shared" si="6"/>
        <v>116.31</v>
      </c>
      <c r="U13" s="45">
        <f t="shared" si="6"/>
        <v>149.97</v>
      </c>
      <c r="V13" s="45">
        <f t="shared" si="6"/>
        <v>175.39</v>
      </c>
      <c r="W13" s="45">
        <f t="shared" si="6"/>
        <v>112.26</v>
      </c>
      <c r="X13" s="45">
        <f t="shared" si="6"/>
        <v>138.46</v>
      </c>
      <c r="Y13" s="45">
        <f t="shared" si="6"/>
        <v>178.53</v>
      </c>
      <c r="Z13" s="45">
        <f t="shared" si="6"/>
        <v>208.8</v>
      </c>
      <c r="AB13" s="43" t="str">
        <f t="shared" si="7"/>
        <v>BRONZE9.001 a 10.000</v>
      </c>
      <c r="AC13" s="44" t="s">
        <v>39</v>
      </c>
      <c r="AD13" s="44" t="s">
        <v>95</v>
      </c>
      <c r="AE13" s="45">
        <v>29.14</v>
      </c>
      <c r="AF13" s="45">
        <v>30.38</v>
      </c>
      <c r="AG13" s="45">
        <v>30.68</v>
      </c>
      <c r="AH13" s="45">
        <v>30.99</v>
      </c>
      <c r="AI13" s="45">
        <v>42.54</v>
      </c>
      <c r="AJ13" s="45">
        <v>48.93</v>
      </c>
      <c r="AK13" s="45">
        <v>55.83</v>
      </c>
      <c r="AL13" s="45">
        <v>69.14</v>
      </c>
      <c r="AM13" s="45">
        <v>61.42</v>
      </c>
      <c r="AN13" s="45">
        <v>68.97</v>
      </c>
      <c r="AO13" s="45">
        <v>88.38</v>
      </c>
      <c r="AP13" s="45">
        <v>110.15</v>
      </c>
      <c r="AQ13" s="45">
        <v>71.42</v>
      </c>
      <c r="AR13" s="45">
        <v>80.2</v>
      </c>
      <c r="AS13" s="45">
        <v>102.76</v>
      </c>
      <c r="AT13" s="45">
        <v>128.08000000000001</v>
      </c>
      <c r="AV13" s="43" t="str">
        <f t="shared" si="8"/>
        <v>INFINITE 30 a 300</v>
      </c>
      <c r="AW13" s="44" t="s">
        <v>94</v>
      </c>
      <c r="AX13" t="s">
        <v>40</v>
      </c>
      <c r="AY13" s="45">
        <f>ROUND(AY7-AY7*$A$121,2)</f>
        <v>8.48</v>
      </c>
      <c r="AZ13" s="45">
        <f t="shared" ref="AZ13:BN13" si="27">ROUND(AZ7-AZ7*$A$121,2)</f>
        <v>8.84</v>
      </c>
      <c r="BA13" s="45">
        <f t="shared" si="27"/>
        <v>8.93</v>
      </c>
      <c r="BB13" s="45">
        <f t="shared" si="27"/>
        <v>9.02</v>
      </c>
      <c r="BC13" s="45">
        <f t="shared" si="27"/>
        <v>10.11</v>
      </c>
      <c r="BD13" s="45">
        <f t="shared" si="27"/>
        <v>11.32</v>
      </c>
      <c r="BE13" s="45">
        <f t="shared" si="27"/>
        <v>12.64</v>
      </c>
      <c r="BF13" s="45">
        <f t="shared" si="27"/>
        <v>15.16</v>
      </c>
      <c r="BG13" s="45">
        <f t="shared" si="27"/>
        <v>10.35</v>
      </c>
      <c r="BH13" s="45">
        <f t="shared" si="27"/>
        <v>12.22</v>
      </c>
      <c r="BI13" s="45">
        <f t="shared" si="27"/>
        <v>14.18</v>
      </c>
      <c r="BJ13" s="45">
        <f t="shared" si="27"/>
        <v>16.36</v>
      </c>
      <c r="BK13" s="45">
        <f t="shared" si="27"/>
        <v>12.03</v>
      </c>
      <c r="BL13" s="45">
        <f t="shared" si="27"/>
        <v>14.2</v>
      </c>
      <c r="BM13" s="45">
        <f t="shared" si="27"/>
        <v>16.489999999999998</v>
      </c>
      <c r="BN13" s="45">
        <f t="shared" si="27"/>
        <v>19.010000000000002</v>
      </c>
      <c r="BP13" s="43" t="str">
        <f t="shared" si="10"/>
        <v>BRONZE8.001 a 9.000</v>
      </c>
      <c r="BQ13" s="44" t="s">
        <v>39</v>
      </c>
      <c r="BR13" s="44" t="s">
        <v>91</v>
      </c>
      <c r="BS13" s="45">
        <f t="shared" si="11"/>
        <v>53.86</v>
      </c>
      <c r="BT13" s="45">
        <f t="shared" si="2"/>
        <v>55.01</v>
      </c>
      <c r="BU13" s="45">
        <f t="shared" si="2"/>
        <v>56.15</v>
      </c>
      <c r="BV13" s="45">
        <f t="shared" si="2"/>
        <v>57.3</v>
      </c>
      <c r="BW13" s="45">
        <f t="shared" si="2"/>
        <v>61.98</v>
      </c>
      <c r="BX13" s="45">
        <f t="shared" si="2"/>
        <v>62.61</v>
      </c>
      <c r="BY13" s="45">
        <f t="shared" si="2"/>
        <v>63.25</v>
      </c>
      <c r="BZ13" s="45">
        <f t="shared" si="2"/>
        <v>63.89</v>
      </c>
      <c r="CA13" s="45">
        <f t="shared" si="2"/>
        <v>127.97</v>
      </c>
      <c r="CB13" s="45">
        <f t="shared" si="2"/>
        <v>193.95</v>
      </c>
      <c r="CC13" s="45">
        <f t="shared" si="2"/>
        <v>236.28</v>
      </c>
      <c r="CD13" s="45">
        <f t="shared" si="2"/>
        <v>278.61</v>
      </c>
      <c r="CE13" s="45">
        <f t="shared" si="2"/>
        <v>157.13999999999999</v>
      </c>
      <c r="CF13" s="45">
        <f t="shared" si="2"/>
        <v>234.7</v>
      </c>
      <c r="CG13" s="45">
        <f t="shared" si="2"/>
        <v>279.56</v>
      </c>
      <c r="CH13" s="45">
        <f t="shared" si="2"/>
        <v>324.42</v>
      </c>
      <c r="CI13" s="45">
        <f t="shared" si="2"/>
        <v>187.07</v>
      </c>
      <c r="CJ13" s="45">
        <f t="shared" si="2"/>
        <v>279.41000000000003</v>
      </c>
      <c r="CK13" s="45">
        <f t="shared" si="2"/>
        <v>332.81</v>
      </c>
      <c r="CL13" s="45">
        <f t="shared" si="2"/>
        <v>386.21</v>
      </c>
      <c r="CN13" s="43" t="str">
        <f t="shared" si="12"/>
        <v>OUROAté 1</v>
      </c>
      <c r="CO13" s="44" t="s">
        <v>54</v>
      </c>
      <c r="CP13" s="46" t="s">
        <v>42</v>
      </c>
      <c r="CQ13" s="45">
        <f>CQ18</f>
        <v>30.84</v>
      </c>
      <c r="CR13" s="45">
        <f t="shared" ref="CR13:CX13" si="28">CR18</f>
        <v>31.47</v>
      </c>
      <c r="CS13" s="45">
        <f t="shared" si="28"/>
        <v>32.119999999999997</v>
      </c>
      <c r="CT13" s="45">
        <f t="shared" si="28"/>
        <v>32.76</v>
      </c>
      <c r="CU13" s="45">
        <f t="shared" si="28"/>
        <v>43.89</v>
      </c>
      <c r="CV13" s="45">
        <f t="shared" si="28"/>
        <v>44.36</v>
      </c>
      <c r="CW13" s="45">
        <f t="shared" si="28"/>
        <v>44.81</v>
      </c>
      <c r="CX13" s="45">
        <f t="shared" si="28"/>
        <v>45.18</v>
      </c>
      <c r="CZ13" s="43" t="str">
        <f t="shared" si="14"/>
        <v>BRONZE8.001 a 9.000</v>
      </c>
      <c r="DA13" s="44" t="s">
        <v>39</v>
      </c>
      <c r="DB13" s="46" t="s">
        <v>91</v>
      </c>
      <c r="DC13" s="45">
        <f t="shared" si="15"/>
        <v>50.09</v>
      </c>
      <c r="DD13" s="45">
        <f t="shared" si="15"/>
        <v>51.13</v>
      </c>
      <c r="DE13" s="45">
        <f t="shared" si="15"/>
        <v>52.2</v>
      </c>
      <c r="DG13" s="43" t="str">
        <f t="shared" si="16"/>
        <v>BRONZEColeta no mesmo dia4210-261 a 70</v>
      </c>
      <c r="DH13" s="43" t="s">
        <v>39</v>
      </c>
      <c r="DI13" s="70" t="s">
        <v>71</v>
      </c>
      <c r="DJ13" s="69" t="s">
        <v>72</v>
      </c>
      <c r="DK13" s="59" t="s">
        <v>96</v>
      </c>
      <c r="DL13" s="22" t="s">
        <v>131</v>
      </c>
      <c r="DM13" s="60"/>
      <c r="DN13" s="60"/>
      <c r="DO13" s="60"/>
      <c r="DP13" s="60"/>
      <c r="DQ13" s="60"/>
      <c r="DR13" s="60" t="str">
        <f t="shared" si="17"/>
        <v>BRONZE8.001 a 9.000</v>
      </c>
      <c r="DS13" s="44" t="s">
        <v>39</v>
      </c>
      <c r="DT13" s="44" t="s">
        <v>91</v>
      </c>
      <c r="DU13" s="45">
        <f>ROUND('[2]Base(2023)'!DU13+'[2]Base(2023)'!DU13*'[2]Base(2024)'!$A$31,2)</f>
        <v>26.16</v>
      </c>
      <c r="DV13" s="45">
        <f>ROUND('[2]Base(2023)'!DV13+'[2]Base(2023)'!DV13*'[2]Base(2024)'!$A$31,2)</f>
        <v>26.71</v>
      </c>
      <c r="DW13" s="45">
        <f>ROUND('[2]Base(2023)'!DW13+'[2]Base(2023)'!DW13*'[2]Base(2024)'!$A$31,2)</f>
        <v>27.26</v>
      </c>
      <c r="DX13" s="45">
        <f>ROUND('[2]Base(2023)'!DX13+'[2]Base(2023)'!DX13*'[2]Base(2024)'!$A$31,2)</f>
        <v>27.81</v>
      </c>
      <c r="DY13" s="45">
        <f>ROUND('[2]Base(2023)'!DY13+'[2]Base(2023)'!DY13*'[2]Base(2024)'!$A$31,2)</f>
        <v>45.83</v>
      </c>
      <c r="DZ13" s="45">
        <f>ROUND('[2]Base(2023)'!DZ13+'[2]Base(2023)'!DZ13*'[2]Base(2024)'!$A$31,2)</f>
        <v>46.29</v>
      </c>
      <c r="EA13" s="45">
        <f>ROUND('[2]Base(2023)'!EA13+'[2]Base(2023)'!EA13*'[2]Base(2024)'!$A$31,2)</f>
        <v>46.79</v>
      </c>
      <c r="EB13" s="45">
        <f>ROUND('[2]Base(2023)'!EB13+'[2]Base(2023)'!EB13*'[2]Base(2024)'!$A$31,2)</f>
        <v>47.24</v>
      </c>
      <c r="EC13" s="45">
        <f>ROUND('[2]Base(2023)'!EC13+'[2]Base(2023)'!EC13*'[2]Base(2024)'!$A$31,2)</f>
        <v>89.58</v>
      </c>
      <c r="ED13" s="45">
        <f>ROUND('[2]Base(2023)'!ED13+'[2]Base(2023)'!ED13*'[2]Base(2024)'!$A$31,2)</f>
        <v>121.58</v>
      </c>
      <c r="EE13" s="45">
        <f>ROUND('[2]Base(2023)'!EE13+'[2]Base(2023)'!EE13*'[2]Base(2024)'!$A$31,2)</f>
        <v>171.11</v>
      </c>
      <c r="EF13" s="45">
        <f>ROUND('[2]Base(2023)'!EF13+'[2]Base(2023)'!EF13*'[2]Base(2024)'!$A$31,2)</f>
        <v>206.99</v>
      </c>
      <c r="EG13" s="45">
        <f>ROUND('[2]Base(2023)'!EG13+'[2]Base(2023)'!EG13*'[2]Base(2024)'!$A$31,2)</f>
        <v>139.99</v>
      </c>
      <c r="EH13" s="45">
        <f>ROUND('[2]Base(2023)'!EH13+'[2]Base(2023)'!EH13*'[2]Base(2024)'!$A$31,2)</f>
        <v>173.3</v>
      </c>
      <c r="EI13" s="45">
        <f>ROUND('[2]Base(2023)'!EI13+'[2]Base(2023)'!EI13*'[2]Base(2024)'!$A$31,2)</f>
        <v>223.51</v>
      </c>
      <c r="EJ13" s="45">
        <f>ROUND('[2]Base(2023)'!EJ13+'[2]Base(2023)'!EJ13*'[2]Base(2024)'!$A$31,2)</f>
        <v>261.27999999999997</v>
      </c>
      <c r="EL13" s="43" t="str">
        <f t="shared" si="18"/>
        <v>BRONZE9.001 a 10.000</v>
      </c>
      <c r="EM13" s="44" t="s">
        <v>39</v>
      </c>
      <c r="EN13" s="44" t="s">
        <v>95</v>
      </c>
      <c r="EO13" s="45">
        <f>ROUND('[2]Base(2023)'!EO13+'[2]Base(2023)'!EO13*'[2]Base(2024)'!$A$31,2)</f>
        <v>31.33</v>
      </c>
      <c r="EP13" s="45">
        <f>ROUND('[2]Base(2023)'!EP13+'[2]Base(2023)'!EP13*'[2]Base(2024)'!$A$31,2)</f>
        <v>32.659999999999997</v>
      </c>
      <c r="EQ13" s="45">
        <f>ROUND('[2]Base(2023)'!EQ13+'[2]Base(2023)'!EQ13*'[2]Base(2024)'!$A$31,2)</f>
        <v>33</v>
      </c>
      <c r="ER13" s="45">
        <f>ROUND('[2]Base(2023)'!ER13+'[2]Base(2023)'!ER13*'[2]Base(2024)'!$A$31,2)</f>
        <v>33.33</v>
      </c>
      <c r="ES13" s="45">
        <f>ROUND('[2]Base(2023)'!ES13+'[2]Base(2023)'!ES13*'[2]Base(2024)'!$A$31,2)</f>
        <v>45.64</v>
      </c>
      <c r="ET13" s="45">
        <f>ROUND('[2]Base(2023)'!ET13+'[2]Base(2023)'!ET13*'[2]Base(2024)'!$A$31,2)</f>
        <v>53.04</v>
      </c>
      <c r="EU13" s="45">
        <f>ROUND('[2]Base(2023)'!EU13+'[2]Base(2023)'!EU13*'[2]Base(2024)'!$A$31,2)</f>
        <v>60.55</v>
      </c>
      <c r="EV13" s="45">
        <f>ROUND('[2]Base(2023)'!EV13+'[2]Base(2023)'!EV13*'[2]Base(2024)'!$A$31,2)</f>
        <v>74.91</v>
      </c>
      <c r="EW13" s="45">
        <f>ROUND('[2]Base(2023)'!EW13+'[2]Base(2023)'!EW13*'[2]Base(2024)'!$A$31,2)</f>
        <v>76.010000000000005</v>
      </c>
      <c r="EX13" s="45">
        <f>ROUND('[2]Base(2023)'!EX13+'[2]Base(2023)'!EX13*'[2]Base(2024)'!$A$31,2)</f>
        <v>86.61</v>
      </c>
      <c r="EY13" s="45">
        <f>ROUND('[2]Base(2023)'!EY13+'[2]Base(2023)'!EY13*'[2]Base(2024)'!$A$31,2)</f>
        <v>111.44</v>
      </c>
      <c r="EZ13" s="45">
        <f>ROUND('[2]Base(2023)'!EZ13+'[2]Base(2023)'!EZ13*'[2]Base(2024)'!$A$31,2)</f>
        <v>138.82</v>
      </c>
    </row>
    <row r="14" spans="1:156" ht="15" x14ac:dyDescent="0.25">
      <c r="A14" s="42" t="s">
        <v>98</v>
      </c>
      <c r="B14" s="43" t="s">
        <v>67</v>
      </c>
      <c r="D14" s="43" t="str">
        <f t="shared" si="5"/>
        <v>BRONZE9.001 a 10.000</v>
      </c>
      <c r="E14" s="44" t="s">
        <v>39</v>
      </c>
      <c r="F14" s="44" t="s">
        <v>95</v>
      </c>
      <c r="G14" s="45">
        <f t="shared" si="6"/>
        <v>22.06</v>
      </c>
      <c r="H14" s="45">
        <f t="shared" si="6"/>
        <v>22.53</v>
      </c>
      <c r="I14" s="45">
        <f t="shared" si="6"/>
        <v>22.99</v>
      </c>
      <c r="J14" s="45">
        <f t="shared" si="6"/>
        <v>23.46</v>
      </c>
      <c r="K14" s="45">
        <f t="shared" si="6"/>
        <v>39.6</v>
      </c>
      <c r="L14" s="45">
        <f t="shared" si="6"/>
        <v>40</v>
      </c>
      <c r="M14" s="45">
        <f t="shared" si="6"/>
        <v>40.42</v>
      </c>
      <c r="N14" s="45">
        <f t="shared" si="6"/>
        <v>40.83</v>
      </c>
      <c r="O14" s="45">
        <f t="shared" si="6"/>
        <v>77.709999999999994</v>
      </c>
      <c r="P14" s="45">
        <f t="shared" si="6"/>
        <v>104.91</v>
      </c>
      <c r="Q14" s="45">
        <f t="shared" si="6"/>
        <v>147.65</v>
      </c>
      <c r="R14" s="45">
        <f t="shared" si="6"/>
        <v>178.74</v>
      </c>
      <c r="S14" s="45">
        <f t="shared" si="6"/>
        <v>99.17</v>
      </c>
      <c r="T14" s="45">
        <f t="shared" si="6"/>
        <v>122.84</v>
      </c>
      <c r="U14" s="45">
        <f t="shared" si="6"/>
        <v>159.16999999999999</v>
      </c>
      <c r="V14" s="45">
        <f t="shared" si="6"/>
        <v>186.56</v>
      </c>
      <c r="W14" s="45">
        <f t="shared" si="6"/>
        <v>118.05</v>
      </c>
      <c r="X14" s="45">
        <f t="shared" si="6"/>
        <v>146.24</v>
      </c>
      <c r="Y14" s="45">
        <f t="shared" si="6"/>
        <v>189.49</v>
      </c>
      <c r="Z14" s="45">
        <f t="shared" si="6"/>
        <v>222.08</v>
      </c>
      <c r="AB14" s="43" t="str">
        <f t="shared" si="7"/>
        <v>BRONZEKg Adicional</v>
      </c>
      <c r="AC14" s="44" t="s">
        <v>39</v>
      </c>
      <c r="AD14" s="44" t="s">
        <v>63</v>
      </c>
      <c r="AE14" s="45">
        <v>3.62</v>
      </c>
      <c r="AF14" s="45">
        <v>3.77</v>
      </c>
      <c r="AG14" s="45">
        <v>3.8</v>
      </c>
      <c r="AH14" s="45">
        <v>3.85</v>
      </c>
      <c r="AI14" s="45">
        <v>5.27</v>
      </c>
      <c r="AJ14" s="45">
        <v>6.06</v>
      </c>
      <c r="AK14" s="45">
        <v>6.93</v>
      </c>
      <c r="AL14" s="45">
        <v>8.57</v>
      </c>
      <c r="AM14" s="45">
        <v>7.61</v>
      </c>
      <c r="AN14" s="45">
        <v>8.56</v>
      </c>
      <c r="AO14" s="45">
        <v>10.96</v>
      </c>
      <c r="AP14" s="45">
        <v>13.66</v>
      </c>
      <c r="AQ14" s="45">
        <v>8.84</v>
      </c>
      <c r="AR14" s="45">
        <v>9.9499999999999993</v>
      </c>
      <c r="AS14" s="45">
        <v>12.73</v>
      </c>
      <c r="AT14" s="45">
        <v>15.88</v>
      </c>
      <c r="AV14" s="43" t="str">
        <f t="shared" si="8"/>
        <v>INFINITE 40 a 300</v>
      </c>
      <c r="AW14" s="44" t="s">
        <v>98</v>
      </c>
      <c r="AX14" t="s">
        <v>40</v>
      </c>
      <c r="AY14" s="45">
        <f>ROUND(AY7-AY7*$A$122,2)</f>
        <v>8.3000000000000007</v>
      </c>
      <c r="AZ14" s="45">
        <f t="shared" ref="AZ14:BN14" si="29">ROUND(AZ7-AZ7*$A$122,2)</f>
        <v>8.65</v>
      </c>
      <c r="BA14" s="45">
        <f t="shared" si="29"/>
        <v>8.74</v>
      </c>
      <c r="BB14" s="45">
        <f t="shared" si="29"/>
        <v>8.82</v>
      </c>
      <c r="BC14" s="45">
        <f t="shared" si="29"/>
        <v>9.89</v>
      </c>
      <c r="BD14" s="45">
        <f t="shared" si="29"/>
        <v>11.07</v>
      </c>
      <c r="BE14" s="45">
        <f t="shared" si="29"/>
        <v>12.37</v>
      </c>
      <c r="BF14" s="45">
        <f t="shared" si="29"/>
        <v>14.83</v>
      </c>
      <c r="BG14" s="45">
        <f t="shared" si="29"/>
        <v>10.130000000000001</v>
      </c>
      <c r="BH14" s="45">
        <f t="shared" si="29"/>
        <v>11.95</v>
      </c>
      <c r="BI14" s="45">
        <f t="shared" si="29"/>
        <v>13.87</v>
      </c>
      <c r="BJ14" s="45">
        <f t="shared" si="29"/>
        <v>16</v>
      </c>
      <c r="BK14" s="45">
        <f t="shared" si="29"/>
        <v>11.77</v>
      </c>
      <c r="BL14" s="45">
        <f t="shared" si="29"/>
        <v>13.9</v>
      </c>
      <c r="BM14" s="45">
        <f t="shared" si="29"/>
        <v>16.13</v>
      </c>
      <c r="BN14" s="45">
        <f t="shared" si="29"/>
        <v>18.59</v>
      </c>
      <c r="BP14" s="43" t="str">
        <f t="shared" si="10"/>
        <v>BRONZE9.001 a 10.000</v>
      </c>
      <c r="BQ14" s="44" t="s">
        <v>39</v>
      </c>
      <c r="BR14" s="44" t="s">
        <v>95</v>
      </c>
      <c r="BS14" s="45">
        <f t="shared" si="11"/>
        <v>58.17</v>
      </c>
      <c r="BT14" s="45">
        <f t="shared" si="2"/>
        <v>59.42</v>
      </c>
      <c r="BU14" s="45">
        <f t="shared" si="2"/>
        <v>60.66</v>
      </c>
      <c r="BV14" s="45">
        <f t="shared" si="2"/>
        <v>61.89</v>
      </c>
      <c r="BW14" s="45">
        <f t="shared" si="2"/>
        <v>66.319999999999993</v>
      </c>
      <c r="BX14" s="45">
        <f t="shared" si="2"/>
        <v>67.010000000000005</v>
      </c>
      <c r="BY14" s="45">
        <f t="shared" si="2"/>
        <v>67.7</v>
      </c>
      <c r="BZ14" s="45">
        <f t="shared" si="2"/>
        <v>68.38</v>
      </c>
      <c r="CA14" s="45">
        <f t="shared" si="2"/>
        <v>138.35</v>
      </c>
      <c r="CB14" s="45">
        <f t="shared" si="2"/>
        <v>211.32</v>
      </c>
      <c r="CC14" s="45">
        <f t="shared" si="2"/>
        <v>256.39999999999998</v>
      </c>
      <c r="CD14" s="45">
        <f t="shared" si="2"/>
        <v>301.45999999999998</v>
      </c>
      <c r="CE14" s="45">
        <f t="shared" si="2"/>
        <v>171.14</v>
      </c>
      <c r="CF14" s="45">
        <f t="shared" si="2"/>
        <v>257.33</v>
      </c>
      <c r="CG14" s="45">
        <f t="shared" si="2"/>
        <v>305.68</v>
      </c>
      <c r="CH14" s="45">
        <f t="shared" si="2"/>
        <v>354.02</v>
      </c>
      <c r="CI14" s="45">
        <f t="shared" si="2"/>
        <v>203.74</v>
      </c>
      <c r="CJ14" s="45">
        <f t="shared" si="2"/>
        <v>306.35000000000002</v>
      </c>
      <c r="CK14" s="45">
        <f t="shared" si="2"/>
        <v>363.9</v>
      </c>
      <c r="CL14" s="45">
        <f t="shared" si="2"/>
        <v>421.45</v>
      </c>
      <c r="CN14" s="43" t="str">
        <f t="shared" si="12"/>
        <v>OURO1 a 5</v>
      </c>
      <c r="CO14" s="44" t="s">
        <v>54</v>
      </c>
      <c r="CP14" s="46" t="s">
        <v>51</v>
      </c>
      <c r="CQ14" s="45">
        <f t="shared" ref="CQ14:CX16" si="30">CQ19</f>
        <v>40.21</v>
      </c>
      <c r="CR14" s="45">
        <f t="shared" si="30"/>
        <v>41.04</v>
      </c>
      <c r="CS14" s="45">
        <f t="shared" si="30"/>
        <v>41.88</v>
      </c>
      <c r="CT14" s="45">
        <f t="shared" si="30"/>
        <v>42.71</v>
      </c>
      <c r="CU14" s="45">
        <f t="shared" si="30"/>
        <v>56.05</v>
      </c>
      <c r="CV14" s="45">
        <f t="shared" si="30"/>
        <v>56.6</v>
      </c>
      <c r="CW14" s="45">
        <f t="shared" si="30"/>
        <v>57.15</v>
      </c>
      <c r="CX14" s="45">
        <f t="shared" si="30"/>
        <v>57.7</v>
      </c>
      <c r="CZ14" s="43" t="str">
        <f t="shared" si="14"/>
        <v>BRONZE9.001 a 10.000</v>
      </c>
      <c r="DA14" s="44" t="s">
        <v>39</v>
      </c>
      <c r="DB14" s="46" t="s">
        <v>95</v>
      </c>
      <c r="DC14" s="45">
        <f t="shared" si="15"/>
        <v>64.010000000000005</v>
      </c>
      <c r="DD14" s="45">
        <f t="shared" si="15"/>
        <v>65.33</v>
      </c>
      <c r="DE14" s="45">
        <f t="shared" si="15"/>
        <v>66.7</v>
      </c>
      <c r="DG14" s="43" t="str">
        <f t="shared" si="16"/>
        <v>BRONZEColeta no mesmo dia4210-271 a 80</v>
      </c>
      <c r="DH14" s="43" t="s">
        <v>39</v>
      </c>
      <c r="DI14" s="70" t="s">
        <v>71</v>
      </c>
      <c r="DJ14" s="69" t="s">
        <v>72</v>
      </c>
      <c r="DK14" s="61" t="s">
        <v>99</v>
      </c>
      <c r="DL14" s="25" t="s">
        <v>131</v>
      </c>
      <c r="DM14" s="60"/>
      <c r="DN14"/>
      <c r="DO14"/>
      <c r="DR14" s="60" t="str">
        <f t="shared" si="17"/>
        <v>BRONZE9.001 a 10.000</v>
      </c>
      <c r="DS14" s="44" t="s">
        <v>39</v>
      </c>
      <c r="DT14" s="44" t="s">
        <v>95</v>
      </c>
      <c r="DU14" s="45">
        <f>ROUND('[2]Base(2023)'!DU14+'[2]Base(2023)'!DU14*'[2]Base(2024)'!$A$31,2)</f>
        <v>26.62</v>
      </c>
      <c r="DV14" s="45">
        <f>ROUND('[2]Base(2023)'!DV14+'[2]Base(2023)'!DV14*'[2]Base(2024)'!$A$31,2)</f>
        <v>27.18</v>
      </c>
      <c r="DW14" s="45">
        <f>ROUND('[2]Base(2023)'!DW14+'[2]Base(2023)'!DW14*'[2]Base(2024)'!$A$31,2)</f>
        <v>27.75</v>
      </c>
      <c r="DX14" s="45">
        <f>ROUND('[2]Base(2023)'!DX14+'[2]Base(2023)'!DX14*'[2]Base(2024)'!$A$31,2)</f>
        <v>28.31</v>
      </c>
      <c r="DY14" s="45">
        <f>ROUND('[2]Base(2023)'!DY14+'[2]Base(2023)'!DY14*'[2]Base(2024)'!$A$31,2)</f>
        <v>48.84</v>
      </c>
      <c r="DZ14" s="45">
        <f>ROUND('[2]Base(2023)'!DZ14+'[2]Base(2023)'!DZ14*'[2]Base(2024)'!$A$31,2)</f>
        <v>49.34</v>
      </c>
      <c r="EA14" s="45">
        <f>ROUND('[2]Base(2023)'!EA14+'[2]Base(2023)'!EA14*'[2]Base(2024)'!$A$31,2)</f>
        <v>49.84</v>
      </c>
      <c r="EB14" s="45">
        <f>ROUND('[2]Base(2023)'!EB14+'[2]Base(2023)'!EB14*'[2]Base(2024)'!$A$31,2)</f>
        <v>50.34</v>
      </c>
      <c r="EC14" s="45">
        <f>ROUND('[2]Base(2023)'!EC14+'[2]Base(2023)'!EC14*'[2]Base(2024)'!$A$31,2)</f>
        <v>96.69</v>
      </c>
      <c r="ED14" s="45">
        <f>ROUND('[2]Base(2023)'!ED14+'[2]Base(2023)'!ED14*'[2]Base(2024)'!$A$31,2)</f>
        <v>131.32</v>
      </c>
      <c r="EE14" s="45">
        <f>ROUND('[2]Base(2023)'!EE14+'[2]Base(2023)'!EE14*'[2]Base(2024)'!$A$31,2)</f>
        <v>184.83</v>
      </c>
      <c r="EF14" s="45">
        <f>ROUND('[2]Base(2023)'!EF14+'[2]Base(2023)'!EF14*'[2]Base(2024)'!$A$31,2)</f>
        <v>223.59</v>
      </c>
      <c r="EG14" s="45">
        <f>ROUND('[2]Base(2023)'!EG14+'[2]Base(2023)'!EG14*'[2]Base(2024)'!$A$31,2)</f>
        <v>147.13</v>
      </c>
      <c r="EH14" s="45">
        <f>ROUND('[2]Base(2023)'!EH14+'[2]Base(2023)'!EH14*'[2]Base(2024)'!$A$31,2)</f>
        <v>183.01</v>
      </c>
      <c r="EI14" s="45">
        <f>ROUND('[2]Base(2023)'!EI14+'[2]Base(2023)'!EI14*'[2]Base(2024)'!$A$31,2)</f>
        <v>237.21</v>
      </c>
      <c r="EJ14" s="45">
        <f>ROUND('[2]Base(2023)'!EJ14+'[2]Base(2023)'!EJ14*'[2]Base(2024)'!$A$31,2)</f>
        <v>277.86</v>
      </c>
      <c r="EL14" s="43" t="str">
        <f t="shared" si="18"/>
        <v>BRONZEKg Adicional</v>
      </c>
      <c r="EM14" s="44" t="s">
        <v>39</v>
      </c>
      <c r="EN14" s="44" t="s">
        <v>63</v>
      </c>
      <c r="EO14" s="45">
        <f>ROUND('[2]Base(2023)'!EO14+'[2]Base(2023)'!EO14*'[2]Base(2024)'!$A$31,2)</f>
        <v>3.88</v>
      </c>
      <c r="EP14" s="45">
        <f>ROUND('[2]Base(2023)'!EP14+'[2]Base(2023)'!EP14*'[2]Base(2024)'!$A$31,2)</f>
        <v>4.05</v>
      </c>
      <c r="EQ14" s="45">
        <f>ROUND('[2]Base(2023)'!EQ14+'[2]Base(2023)'!EQ14*'[2]Base(2024)'!$A$31,2)</f>
        <v>4.08</v>
      </c>
      <c r="ER14" s="45">
        <f>ROUND('[2]Base(2023)'!ER14+'[2]Base(2023)'!ER14*'[2]Base(2024)'!$A$31,2)</f>
        <v>4.13</v>
      </c>
      <c r="ES14" s="45">
        <f>ROUND('[2]Base(2023)'!ES14+'[2]Base(2023)'!ES14*'[2]Base(2024)'!$A$31,2)</f>
        <v>5.65</v>
      </c>
      <c r="ET14" s="45">
        <f>ROUND('[2]Base(2023)'!ET14+'[2]Base(2023)'!ET14*'[2]Base(2024)'!$A$31,2)</f>
        <v>6.57</v>
      </c>
      <c r="EU14" s="45">
        <f>ROUND('[2]Base(2023)'!EU14+'[2]Base(2023)'!EU14*'[2]Base(2024)'!$A$31,2)</f>
        <v>7.51</v>
      </c>
      <c r="EV14" s="45">
        <f>ROUND('[2]Base(2023)'!EV14+'[2]Base(2023)'!EV14*'[2]Base(2024)'!$A$31,2)</f>
        <v>9.2799999999999994</v>
      </c>
      <c r="EW14" s="45">
        <f>ROUND('[2]Base(2023)'!EW14+'[2]Base(2023)'!EW14*'[2]Base(2024)'!$A$31,2)</f>
        <v>9.3800000000000008</v>
      </c>
      <c r="EX14" s="45">
        <f>ROUND('[2]Base(2023)'!EX14+'[2]Base(2023)'!EX14*'[2]Base(2024)'!$A$31,2)</f>
        <v>10.73</v>
      </c>
      <c r="EY14" s="45">
        <f>ROUND('[2]Base(2023)'!EY14+'[2]Base(2023)'!EY14*'[2]Base(2024)'!$A$31,2)</f>
        <v>13.81</v>
      </c>
      <c r="EZ14" s="45">
        <f>ROUND('[2]Base(2023)'!EZ14+'[2]Base(2023)'!EZ14*'[2]Base(2024)'!$A$31,2)</f>
        <v>17.21</v>
      </c>
    </row>
    <row r="15" spans="1:156" ht="15" x14ac:dyDescent="0.25">
      <c r="A15" s="42" t="s">
        <v>100</v>
      </c>
      <c r="B15" s="43" t="s">
        <v>67</v>
      </c>
      <c r="D15" s="43" t="str">
        <f t="shared" si="5"/>
        <v>BRONZEKg Adicional</v>
      </c>
      <c r="E15" s="44" t="s">
        <v>39</v>
      </c>
      <c r="F15" s="44" t="s">
        <v>63</v>
      </c>
      <c r="G15" s="45">
        <f t="shared" si="6"/>
        <v>2.73</v>
      </c>
      <c r="H15" s="45">
        <f t="shared" si="6"/>
        <v>2.79</v>
      </c>
      <c r="I15" s="45">
        <f t="shared" si="6"/>
        <v>2.86</v>
      </c>
      <c r="J15" s="45">
        <f t="shared" si="6"/>
        <v>2.91</v>
      </c>
      <c r="K15" s="45">
        <f t="shared" si="6"/>
        <v>4.92</v>
      </c>
      <c r="L15" s="45">
        <f t="shared" si="6"/>
        <v>4.96</v>
      </c>
      <c r="M15" s="45">
        <f t="shared" si="6"/>
        <v>5.01</v>
      </c>
      <c r="N15" s="45">
        <f t="shared" si="6"/>
        <v>5.07</v>
      </c>
      <c r="O15" s="45">
        <f t="shared" si="6"/>
        <v>9.64</v>
      </c>
      <c r="P15" s="45">
        <f t="shared" si="6"/>
        <v>13.01</v>
      </c>
      <c r="Q15" s="45">
        <f t="shared" si="6"/>
        <v>18.309999999999999</v>
      </c>
      <c r="R15" s="45">
        <f t="shared" si="6"/>
        <v>22.16</v>
      </c>
      <c r="S15" s="45">
        <f t="shared" si="6"/>
        <v>12.3</v>
      </c>
      <c r="T15" s="45">
        <f t="shared" si="6"/>
        <v>15.23</v>
      </c>
      <c r="U15" s="45">
        <f t="shared" si="6"/>
        <v>19.739999999999998</v>
      </c>
      <c r="V15" s="45">
        <f t="shared" si="6"/>
        <v>23.13</v>
      </c>
      <c r="W15" s="45">
        <f t="shared" si="6"/>
        <v>14.64</v>
      </c>
      <c r="X15" s="45">
        <f t="shared" si="6"/>
        <v>18.13</v>
      </c>
      <c r="Y15" s="45">
        <f t="shared" si="6"/>
        <v>23.5</v>
      </c>
      <c r="Z15" s="45">
        <f t="shared" si="6"/>
        <v>27.53</v>
      </c>
      <c r="AB15" s="43" t="str">
        <f t="shared" si="7"/>
        <v>Peso (g)</v>
      </c>
      <c r="AD15" s="44" t="s">
        <v>32</v>
      </c>
      <c r="AE15" s="45" t="e">
        <f>ROUND('[2]Base(2023)'!AE15+'[2]Base(2023)'!AE15*'[2]Base(2024)'!$A$31,2)</f>
        <v>#VALUE!</v>
      </c>
      <c r="AF15" s="45" t="e">
        <f>ROUND('[2]Base(2023)'!AF15+'[2]Base(2023)'!AF15*'[2]Base(2024)'!$A$31,2)</f>
        <v>#VALUE!</v>
      </c>
      <c r="AG15" s="45" t="e">
        <f>ROUND('[2]Base(2023)'!AG15+'[2]Base(2023)'!AG15*'[2]Base(2024)'!$A$31,2)</f>
        <v>#VALUE!</v>
      </c>
      <c r="AH15" s="45" t="e">
        <f>ROUND('[2]Base(2023)'!AH15+'[2]Base(2023)'!AH15*'[2]Base(2024)'!$A$31,2)</f>
        <v>#VALUE!</v>
      </c>
      <c r="AI15" s="45" t="e">
        <f>ROUND('[2]Base(2023)'!AI15+'[2]Base(2023)'!AI15*'[2]Base(2024)'!$A$31,2)</f>
        <v>#VALUE!</v>
      </c>
      <c r="AJ15" s="45" t="e">
        <f>ROUND('[2]Base(2023)'!AJ15+'[2]Base(2023)'!AJ15*'[2]Base(2024)'!$A$31,2)</f>
        <v>#VALUE!</v>
      </c>
      <c r="AK15" s="45" t="e">
        <f>ROUND('[2]Base(2023)'!AK15+'[2]Base(2023)'!AK15*'[2]Base(2024)'!$A$31,2)</f>
        <v>#VALUE!</v>
      </c>
      <c r="AL15" s="45" t="e">
        <f>ROUND('[2]Base(2023)'!AL15+'[2]Base(2023)'!AL15*'[2]Base(2024)'!$A$31,2)</f>
        <v>#VALUE!</v>
      </c>
      <c r="AM15" s="45" t="e">
        <f>ROUND('[2]Base(2023)'!AM15+'[2]Base(2023)'!AM15*'[2]Base(2024)'!$A$31,2)</f>
        <v>#VALUE!</v>
      </c>
      <c r="AN15" s="45" t="e">
        <f>ROUND('[2]Base(2023)'!AN15+'[2]Base(2023)'!AN15*'[2]Base(2024)'!$A$31,2)</f>
        <v>#VALUE!</v>
      </c>
      <c r="AO15" s="45" t="e">
        <f>ROUND('[2]Base(2023)'!AO15+'[2]Base(2023)'!AO15*'[2]Base(2024)'!$A$31,2)</f>
        <v>#VALUE!</v>
      </c>
      <c r="AP15" s="45" t="e">
        <f>ROUND('[2]Base(2023)'!AP15+'[2]Base(2023)'!AP15*'[2]Base(2024)'!$A$31,2)</f>
        <v>#VALUE!</v>
      </c>
      <c r="AQ15" s="45" t="e">
        <f>ROUND('[2]Base(2023)'!AQ15+'[2]Base(2023)'!AQ15*'[2]Base(2024)'!$A$31,2)</f>
        <v>#VALUE!</v>
      </c>
      <c r="AR15" s="45" t="e">
        <f>ROUND('[2]Base(2023)'!AR15+'[2]Base(2023)'!AR15*'[2]Base(2024)'!$A$31,2)</f>
        <v>#VALUE!</v>
      </c>
      <c r="AS15" s="45" t="e">
        <f>ROUND('[2]Base(2023)'!AS15+'[2]Base(2023)'!AS15*'[2]Base(2024)'!$A$31,2)</f>
        <v>#VALUE!</v>
      </c>
      <c r="AT15" s="45" t="e">
        <f>ROUND('[2]Base(2023)'!AT15+'[2]Base(2023)'!AT15*'[2]Base(2024)'!$A$31,2)</f>
        <v>#VALUE!</v>
      </c>
      <c r="AV15" s="43" t="str">
        <f t="shared" si="8"/>
        <v>INFINITE 50 a 300</v>
      </c>
      <c r="AW15" s="44" t="s">
        <v>100</v>
      </c>
      <c r="AX15" t="s">
        <v>40</v>
      </c>
      <c r="AY15" s="45">
        <f>ROUND(AY7-AY7*$A$123,2)</f>
        <v>8.11</v>
      </c>
      <c r="AZ15" s="45">
        <f t="shared" ref="AZ15:BN15" si="31">ROUND(AZ7-AZ7*$A$123,2)</f>
        <v>8.4600000000000009</v>
      </c>
      <c r="BA15" s="45">
        <f t="shared" si="31"/>
        <v>8.5399999999999991</v>
      </c>
      <c r="BB15" s="45">
        <f t="shared" si="31"/>
        <v>8.6199999999999992</v>
      </c>
      <c r="BC15" s="45">
        <f t="shared" si="31"/>
        <v>9.67</v>
      </c>
      <c r="BD15" s="45">
        <f t="shared" si="31"/>
        <v>10.82</v>
      </c>
      <c r="BE15" s="45">
        <f t="shared" si="31"/>
        <v>12.09</v>
      </c>
      <c r="BF15" s="45">
        <f t="shared" si="31"/>
        <v>14.5</v>
      </c>
      <c r="BG15" s="45">
        <f t="shared" si="31"/>
        <v>9.9</v>
      </c>
      <c r="BH15" s="45">
        <f t="shared" si="31"/>
        <v>11.69</v>
      </c>
      <c r="BI15" s="45">
        <f t="shared" si="31"/>
        <v>13.56</v>
      </c>
      <c r="BJ15" s="45">
        <f t="shared" si="31"/>
        <v>15.65</v>
      </c>
      <c r="BK15" s="45">
        <f t="shared" si="31"/>
        <v>11.51</v>
      </c>
      <c r="BL15" s="45">
        <f t="shared" si="31"/>
        <v>13.59</v>
      </c>
      <c r="BM15" s="45">
        <f t="shared" si="31"/>
        <v>15.77</v>
      </c>
      <c r="BN15" s="45">
        <f t="shared" si="31"/>
        <v>18.18</v>
      </c>
      <c r="BP15" s="43" t="str">
        <f t="shared" si="10"/>
        <v>BRONZEKg adicional</v>
      </c>
      <c r="BQ15" s="44" t="s">
        <v>39</v>
      </c>
      <c r="BR15" s="44" t="s">
        <v>101</v>
      </c>
      <c r="BS15" s="45">
        <f t="shared" si="11"/>
        <v>5.91</v>
      </c>
      <c r="BT15" s="45">
        <f t="shared" si="2"/>
        <v>6.04</v>
      </c>
      <c r="BU15" s="45">
        <f t="shared" si="2"/>
        <v>6.16</v>
      </c>
      <c r="BV15" s="45">
        <f t="shared" si="2"/>
        <v>6.29</v>
      </c>
      <c r="BW15" s="45">
        <f t="shared" si="2"/>
        <v>6.68</v>
      </c>
      <c r="BX15" s="45">
        <f t="shared" si="2"/>
        <v>6.75</v>
      </c>
      <c r="BY15" s="45">
        <f t="shared" si="2"/>
        <v>6.82</v>
      </c>
      <c r="BZ15" s="45">
        <f t="shared" si="2"/>
        <v>6.89</v>
      </c>
      <c r="CA15" s="45">
        <f t="shared" si="2"/>
        <v>13.68</v>
      </c>
      <c r="CB15" s="45">
        <f t="shared" si="2"/>
        <v>20.97</v>
      </c>
      <c r="CC15" s="45">
        <f t="shared" si="2"/>
        <v>25.4</v>
      </c>
      <c r="CD15" s="45">
        <f t="shared" si="2"/>
        <v>29.85</v>
      </c>
      <c r="CE15" s="45">
        <f t="shared" si="2"/>
        <v>17.11</v>
      </c>
      <c r="CF15" s="45">
        <f t="shared" si="2"/>
        <v>25.66</v>
      </c>
      <c r="CG15" s="45">
        <f t="shared" si="2"/>
        <v>30.35</v>
      </c>
      <c r="CH15" s="45">
        <f t="shared" si="2"/>
        <v>35.06</v>
      </c>
      <c r="CI15" s="45">
        <f t="shared" si="2"/>
        <v>20.37</v>
      </c>
      <c r="CJ15" s="45">
        <f t="shared" si="2"/>
        <v>30.55</v>
      </c>
      <c r="CK15" s="45">
        <f t="shared" si="2"/>
        <v>36.14</v>
      </c>
      <c r="CL15" s="45">
        <f t="shared" si="2"/>
        <v>41.73</v>
      </c>
      <c r="CN15" s="43" t="str">
        <f t="shared" si="12"/>
        <v>OURO5 a 10</v>
      </c>
      <c r="CO15" s="44" t="s">
        <v>54</v>
      </c>
      <c r="CP15" s="46" t="s">
        <v>56</v>
      </c>
      <c r="CQ15" s="45">
        <f t="shared" si="30"/>
        <v>59.63</v>
      </c>
      <c r="CR15" s="45">
        <f t="shared" si="30"/>
        <v>60.92</v>
      </c>
      <c r="CS15" s="45">
        <f t="shared" si="30"/>
        <v>62.2</v>
      </c>
      <c r="CT15" s="45">
        <f t="shared" si="30"/>
        <v>63.41</v>
      </c>
      <c r="CU15" s="45">
        <f t="shared" si="30"/>
        <v>76.2</v>
      </c>
      <c r="CV15" s="45">
        <f t="shared" si="30"/>
        <v>76.930000000000007</v>
      </c>
      <c r="CW15" s="45">
        <f t="shared" si="30"/>
        <v>77.77</v>
      </c>
      <c r="CX15" s="45">
        <f t="shared" si="30"/>
        <v>78.5</v>
      </c>
      <c r="CZ15" s="43" t="str">
        <f t="shared" si="14"/>
        <v>Peso (g)</v>
      </c>
      <c r="DB15" s="46" t="s">
        <v>32</v>
      </c>
      <c r="DC15" s="45" t="e">
        <f>ROUND('[2]Base(2023)'!DC15+'[2]Base(2023)'!DC15*'[2]Base(2024)'!$A$31,2)</f>
        <v>#VALUE!</v>
      </c>
      <c r="DD15" s="45" t="e">
        <f>ROUND('[2]Base(2023)'!DD15+'[2]Base(2023)'!DD15*'[2]Base(2024)'!$A$31,2)</f>
        <v>#VALUE!</v>
      </c>
      <c r="DE15" s="45" t="e">
        <f>ROUND('[2]Base(2023)'!DE15+'[2]Base(2023)'!DE15*'[2]Base(2024)'!$A$31,2)</f>
        <v>#VALUE!</v>
      </c>
      <c r="DG15" s="43" t="str">
        <f t="shared" si="16"/>
        <v>BRONZEColeta no mesmo dia4210-281 a 90</v>
      </c>
      <c r="DH15" s="43" t="s">
        <v>39</v>
      </c>
      <c r="DI15" s="70" t="s">
        <v>71</v>
      </c>
      <c r="DJ15" s="69" t="s">
        <v>72</v>
      </c>
      <c r="DK15" s="59" t="s">
        <v>102</v>
      </c>
      <c r="DL15" s="22" t="s">
        <v>93</v>
      </c>
      <c r="DM15" s="60"/>
      <c r="DN15"/>
      <c r="DO15"/>
      <c r="DR15" s="60" t="str">
        <f t="shared" si="17"/>
        <v>BRONZEKg Adicional</v>
      </c>
      <c r="DS15" s="44" t="s">
        <v>39</v>
      </c>
      <c r="DT15" s="44" t="s">
        <v>63</v>
      </c>
      <c r="DU15" s="45">
        <f>ROUND('[2]Base(2023)'!DU15+'[2]Base(2023)'!DU15*'[2]Base(2024)'!$A$31,2)</f>
        <v>3.42</v>
      </c>
      <c r="DV15" s="45">
        <f>ROUND('[2]Base(2023)'!DV15+'[2]Base(2023)'!DV15*'[2]Base(2024)'!$A$31,2)</f>
        <v>3.5</v>
      </c>
      <c r="DW15" s="45">
        <f>ROUND('[2]Base(2023)'!DW15+'[2]Base(2023)'!DW15*'[2]Base(2024)'!$A$31,2)</f>
        <v>3.58</v>
      </c>
      <c r="DX15" s="45">
        <f>ROUND('[2]Base(2023)'!DX15+'[2]Base(2023)'!DX15*'[2]Base(2024)'!$A$31,2)</f>
        <v>3.65</v>
      </c>
      <c r="DY15" s="45">
        <f>ROUND('[2]Base(2023)'!DY15+'[2]Base(2023)'!DY15*'[2]Base(2024)'!$A$31,2)</f>
        <v>6.16</v>
      </c>
      <c r="DZ15" s="45">
        <f>ROUND('[2]Base(2023)'!DZ15+'[2]Base(2023)'!DZ15*'[2]Base(2024)'!$A$31,2)</f>
        <v>6.22</v>
      </c>
      <c r="EA15" s="45">
        <f>ROUND('[2]Base(2023)'!EA15+'[2]Base(2023)'!EA15*'[2]Base(2024)'!$A$31,2)</f>
        <v>6.28</v>
      </c>
      <c r="EB15" s="45">
        <f>ROUND('[2]Base(2023)'!EB15+'[2]Base(2023)'!EB15*'[2]Base(2024)'!$A$31,2)</f>
        <v>6.35</v>
      </c>
      <c r="EC15" s="45">
        <f>ROUND('[2]Base(2023)'!EC15+'[2]Base(2023)'!EC15*'[2]Base(2024)'!$A$31,2)</f>
        <v>12.08</v>
      </c>
      <c r="ED15" s="45">
        <f>ROUND('[2]Base(2023)'!ED15+'[2]Base(2023)'!ED15*'[2]Base(2024)'!$A$31,2)</f>
        <v>16.3</v>
      </c>
      <c r="EE15" s="45">
        <f>ROUND('[2]Base(2023)'!EE15+'[2]Base(2023)'!EE15*'[2]Base(2024)'!$A$31,2)</f>
        <v>22.94</v>
      </c>
      <c r="EF15" s="45">
        <f>ROUND('[2]Base(2023)'!EF15+'[2]Base(2023)'!EF15*'[2]Base(2024)'!$A$31,2)</f>
        <v>27.77</v>
      </c>
      <c r="EG15" s="45">
        <f>ROUND('[2]Base(2023)'!EG15+'[2]Base(2023)'!EG15*'[2]Base(2024)'!$A$31,2)</f>
        <v>18.350000000000001</v>
      </c>
      <c r="EH15" s="45">
        <f>ROUND('[2]Base(2023)'!EH15+'[2]Base(2023)'!EH15*'[2]Base(2024)'!$A$31,2)</f>
        <v>22.72</v>
      </c>
      <c r="EI15" s="45">
        <f>ROUND('[2]Base(2023)'!EI15+'[2]Base(2023)'!EI15*'[2]Base(2024)'!$A$31,2)</f>
        <v>29.45</v>
      </c>
      <c r="EJ15" s="45">
        <f>ROUND('[2]Base(2023)'!EJ15+'[2]Base(2023)'!EJ15*'[2]Base(2024)'!$A$31,2)</f>
        <v>34.5</v>
      </c>
      <c r="EL15" s="43" t="str">
        <f t="shared" si="18"/>
        <v>Peso (g)</v>
      </c>
      <c r="EN15" s="44" t="s">
        <v>32</v>
      </c>
      <c r="EO15" s="45" t="s">
        <v>16</v>
      </c>
      <c r="EP15" s="45" t="s">
        <v>17</v>
      </c>
      <c r="EQ15" s="45" t="s">
        <v>18</v>
      </c>
      <c r="ER15" s="45" t="s">
        <v>19</v>
      </c>
      <c r="ES15" s="45" t="s">
        <v>20</v>
      </c>
      <c r="ET15" s="45" t="s">
        <v>21</v>
      </c>
      <c r="EU15" s="45" t="s">
        <v>22</v>
      </c>
      <c r="EV15" s="45" t="s">
        <v>23</v>
      </c>
      <c r="EW15" s="45" t="s">
        <v>28</v>
      </c>
      <c r="EX15" s="45" t="s">
        <v>29</v>
      </c>
      <c r="EY15" s="45" t="s">
        <v>30</v>
      </c>
      <c r="EZ15" s="45" t="s">
        <v>31</v>
      </c>
    </row>
    <row r="16" spans="1:156" ht="15" x14ac:dyDescent="0.25">
      <c r="A16" s="42" t="s">
        <v>104</v>
      </c>
      <c r="B16" s="43" t="s">
        <v>67</v>
      </c>
      <c r="D16" s="43" t="str">
        <f t="shared" si="5"/>
        <v>Peso (g)</v>
      </c>
      <c r="F16" s="44" t="s">
        <v>32</v>
      </c>
      <c r="G16" s="45" t="s">
        <v>12</v>
      </c>
      <c r="H16" s="45" t="s">
        <v>13</v>
      </c>
      <c r="I16" s="45" t="s">
        <v>14</v>
      </c>
      <c r="J16" s="45" t="s">
        <v>15</v>
      </c>
      <c r="K16" s="45" t="s">
        <v>16</v>
      </c>
      <c r="L16" s="45" t="s">
        <v>17</v>
      </c>
      <c r="M16" s="45" t="s">
        <v>18</v>
      </c>
      <c r="N16" s="45" t="s">
        <v>19</v>
      </c>
      <c r="O16" s="45" t="s">
        <v>20</v>
      </c>
      <c r="P16" s="45" t="s">
        <v>21</v>
      </c>
      <c r="Q16" s="45" t="s">
        <v>22</v>
      </c>
      <c r="R16" s="45" t="s">
        <v>23</v>
      </c>
      <c r="S16" s="45" t="s">
        <v>24</v>
      </c>
      <c r="T16" s="45" t="s">
        <v>25</v>
      </c>
      <c r="U16" s="45" t="s">
        <v>26</v>
      </c>
      <c r="V16" s="45" t="s">
        <v>27</v>
      </c>
      <c r="W16" s="45" t="s">
        <v>28</v>
      </c>
      <c r="X16" s="45" t="s">
        <v>29</v>
      </c>
      <c r="Y16" s="45" t="s">
        <v>30</v>
      </c>
      <c r="Z16" s="45" t="s">
        <v>31</v>
      </c>
      <c r="AB16" s="43" t="str">
        <f t="shared" si="7"/>
        <v>PRATA0 a 500</v>
      </c>
      <c r="AC16" s="44" t="s">
        <v>48</v>
      </c>
      <c r="AD16" s="44" t="s">
        <v>41</v>
      </c>
      <c r="AE16" s="45">
        <v>15.39</v>
      </c>
      <c r="AF16" s="45">
        <v>16.05</v>
      </c>
      <c r="AG16" s="45">
        <v>16.21</v>
      </c>
      <c r="AH16" s="45">
        <v>16.38</v>
      </c>
      <c r="AI16" s="45">
        <v>18.32</v>
      </c>
      <c r="AJ16" s="45">
        <v>20.53</v>
      </c>
      <c r="AK16" s="45">
        <v>22.91</v>
      </c>
      <c r="AL16" s="45">
        <v>27.49</v>
      </c>
      <c r="AM16" s="45">
        <v>18.87</v>
      </c>
      <c r="AN16" s="45">
        <v>22.83</v>
      </c>
      <c r="AO16" s="45">
        <v>38.340000000000003</v>
      </c>
      <c r="AP16" s="45">
        <v>52.61</v>
      </c>
      <c r="AQ16" s="45">
        <v>21.93</v>
      </c>
      <c r="AR16" s="45">
        <v>26.53</v>
      </c>
      <c r="AS16" s="45">
        <v>44.57</v>
      </c>
      <c r="AT16" s="45">
        <v>61.18</v>
      </c>
      <c r="AV16" s="43" t="str">
        <f t="shared" si="8"/>
        <v>INFINITE 60 a 300</v>
      </c>
      <c r="AW16" s="44" t="s">
        <v>104</v>
      </c>
      <c r="AX16" t="s">
        <v>40</v>
      </c>
      <c r="AY16" s="45">
        <f>ROUND(AY7-AY7*$A$124,2)</f>
        <v>7.93</v>
      </c>
      <c r="AZ16" s="45">
        <f>ROUND('[2]Base(2023)'!AZ16+'[2]Base(2023)'!AZ16*'[2]Base(2024)'!$A$31,2)</f>
        <v>8.27</v>
      </c>
      <c r="BA16" s="45">
        <f>ROUND('[2]Base(2023)'!BA16+'[2]Base(2023)'!BA16*'[2]Base(2024)'!$A$31,2)</f>
        <v>8.35</v>
      </c>
      <c r="BB16" s="45">
        <f>ROUND('[2]Base(2023)'!BB16+'[2]Base(2023)'!BB16*'[2]Base(2024)'!$A$31,2)</f>
        <v>8.43</v>
      </c>
      <c r="BC16" s="45">
        <f>ROUND('[2]Base(2023)'!BC16+'[2]Base(2023)'!BC16*'[2]Base(2024)'!$A$31,2)</f>
        <v>9.4499999999999993</v>
      </c>
      <c r="BD16" s="45">
        <f>ROUND('[2]Base(2023)'!BD16+'[2]Base(2023)'!BD16*'[2]Base(2024)'!$A$31,2)</f>
        <v>10.58</v>
      </c>
      <c r="BE16" s="45">
        <f>ROUND('[2]Base(2023)'!BE16+'[2]Base(2023)'!BE16*'[2]Base(2024)'!$A$31,2)</f>
        <v>11.81</v>
      </c>
      <c r="BF16" s="45">
        <f>ROUND('[2]Base(2023)'!BF16+'[2]Base(2023)'!BF16*'[2]Base(2024)'!$A$31,2)</f>
        <v>14.18</v>
      </c>
      <c r="BG16" s="45">
        <f>ROUND('[2]Base(2023)'!BG16+'[2]Base(2023)'!BG16*'[2]Base(2024)'!$A$31,2)</f>
        <v>9.68</v>
      </c>
      <c r="BH16" s="45">
        <f>ROUND('[2]Base(2023)'!BH16+'[2]Base(2023)'!BH16*'[2]Base(2024)'!$A$31,2)</f>
        <v>11.41</v>
      </c>
      <c r="BI16" s="45">
        <f>ROUND('[2]Base(2023)'!BI16+'[2]Base(2023)'!BI16*'[2]Base(2024)'!$A$31,2)</f>
        <v>13.26</v>
      </c>
      <c r="BJ16" s="45">
        <f>ROUND('[2]Base(2023)'!BJ16+'[2]Base(2023)'!BJ16*'[2]Base(2024)'!$A$31,2)</f>
        <v>15.29</v>
      </c>
      <c r="BK16" s="45">
        <f>ROUND('[2]Base(2023)'!BK16+'[2]Base(2023)'!BK16*'[2]Base(2024)'!$A$31,2)</f>
        <v>11.25</v>
      </c>
      <c r="BL16" s="45">
        <f>ROUND('[2]Base(2023)'!BL16+'[2]Base(2023)'!BL16*'[2]Base(2024)'!$A$31,2)</f>
        <v>13.28</v>
      </c>
      <c r="BM16" s="45">
        <f>ROUND('[2]Base(2023)'!BM16+'[2]Base(2023)'!BM16*'[2]Base(2024)'!$A$31,2)</f>
        <v>15.41</v>
      </c>
      <c r="BN16" s="45">
        <f>ROUND('[2]Base(2023)'!BN16+'[2]Base(2023)'!BN16*'[2]Base(2024)'!$A$31,2)</f>
        <v>17.78</v>
      </c>
      <c r="BP16" s="43" t="str">
        <f t="shared" si="10"/>
        <v>Peso (g)</v>
      </c>
      <c r="BR16" s="44" t="s">
        <v>32</v>
      </c>
      <c r="BS16" s="45" t="e">
        <f>ROUND('[2]Base(2023)'!BS16+'[2]Base(2023)'!BS16*'[2]Base(2024)'!$A$31,2)</f>
        <v>#VALUE!</v>
      </c>
      <c r="BT16" s="45" t="e">
        <f>ROUND('[2]Base(2023)'!BT16+'[2]Base(2023)'!BT16*'[2]Base(2024)'!$A$31,2)</f>
        <v>#VALUE!</v>
      </c>
      <c r="BU16" s="45" t="e">
        <f>ROUND('[2]Base(2023)'!BU16+'[2]Base(2023)'!BU16*'[2]Base(2024)'!$A$31,2)</f>
        <v>#VALUE!</v>
      </c>
      <c r="BV16" s="45" t="e">
        <f>ROUND('[2]Base(2023)'!BV16+'[2]Base(2023)'!BV16*'[2]Base(2024)'!$A$31,2)</f>
        <v>#VALUE!</v>
      </c>
      <c r="BW16" s="45" t="e">
        <f>ROUND('[2]Base(2023)'!BW16+'[2]Base(2023)'!BW16*'[2]Base(2024)'!$A$31,2)</f>
        <v>#VALUE!</v>
      </c>
      <c r="BX16" s="45" t="e">
        <f>ROUND('[2]Base(2023)'!BX16+'[2]Base(2023)'!BX16*'[2]Base(2024)'!$A$31,2)</f>
        <v>#VALUE!</v>
      </c>
      <c r="BY16" s="45" t="e">
        <f>ROUND('[2]Base(2023)'!BY16+'[2]Base(2023)'!BY16*'[2]Base(2024)'!$A$31,2)</f>
        <v>#VALUE!</v>
      </c>
      <c r="BZ16" s="45" t="e">
        <f>ROUND('[2]Base(2023)'!BZ16+'[2]Base(2023)'!BZ16*'[2]Base(2024)'!$A$31,2)</f>
        <v>#VALUE!</v>
      </c>
      <c r="CA16" s="45" t="e">
        <f>ROUND('[2]Base(2023)'!CA16+'[2]Base(2023)'!CA16*'[2]Base(2024)'!$A$31,2)</f>
        <v>#VALUE!</v>
      </c>
      <c r="CB16" s="45" t="e">
        <f>ROUND('[2]Base(2023)'!CB16+'[2]Base(2023)'!CB16*'[2]Base(2024)'!$A$31,2)</f>
        <v>#VALUE!</v>
      </c>
      <c r="CC16" s="45" t="e">
        <f>ROUND('[2]Base(2023)'!CC16+'[2]Base(2023)'!CC16*'[2]Base(2024)'!$A$31,2)</f>
        <v>#VALUE!</v>
      </c>
      <c r="CD16" s="45" t="e">
        <f>ROUND('[2]Base(2023)'!CD16+'[2]Base(2023)'!CD16*'[2]Base(2024)'!$A$31,2)</f>
        <v>#VALUE!</v>
      </c>
      <c r="CE16" s="45" t="e">
        <f>ROUND('[2]Base(2023)'!CE16+'[2]Base(2023)'!CE16*'[2]Base(2024)'!$A$31,2)</f>
        <v>#VALUE!</v>
      </c>
      <c r="CF16" s="45" t="e">
        <f>ROUND('[2]Base(2023)'!CF16+'[2]Base(2023)'!CF16*'[2]Base(2024)'!$A$31,2)</f>
        <v>#VALUE!</v>
      </c>
      <c r="CG16" s="45" t="e">
        <f>ROUND('[2]Base(2023)'!CG16+'[2]Base(2023)'!CG16*'[2]Base(2024)'!$A$31,2)</f>
        <v>#VALUE!</v>
      </c>
      <c r="CH16" s="45" t="e">
        <f>ROUND('[2]Base(2023)'!CH16+'[2]Base(2023)'!CH16*'[2]Base(2024)'!$A$31,2)</f>
        <v>#VALUE!</v>
      </c>
      <c r="CI16" s="45" t="e">
        <f>ROUND('[2]Base(2023)'!CI16+'[2]Base(2023)'!CI16*'[2]Base(2024)'!$A$31,2)</f>
        <v>#VALUE!</v>
      </c>
      <c r="CJ16" s="45" t="e">
        <f>ROUND('[2]Base(2023)'!CJ16+'[2]Base(2023)'!CJ16*'[2]Base(2024)'!$A$31,2)</f>
        <v>#VALUE!</v>
      </c>
      <c r="CK16" s="45" t="e">
        <f>ROUND('[2]Base(2023)'!CK16+'[2]Base(2023)'!CK16*'[2]Base(2024)'!$A$31,2)</f>
        <v>#VALUE!</v>
      </c>
      <c r="CL16" s="45" t="e">
        <f>ROUND('[2]Base(2023)'!CL16+'[2]Base(2023)'!CL16*'[2]Base(2024)'!$A$31,2)</f>
        <v>#VALUE!</v>
      </c>
      <c r="CN16" s="43" t="str">
        <f t="shared" si="12"/>
        <v>OUROKg Adicional</v>
      </c>
      <c r="CO16" s="44" t="s">
        <v>54</v>
      </c>
      <c r="CP16" s="46" t="s">
        <v>63</v>
      </c>
      <c r="CQ16" s="45">
        <f t="shared" si="30"/>
        <v>5.8</v>
      </c>
      <c r="CR16" s="45">
        <f t="shared" si="30"/>
        <v>5.99</v>
      </c>
      <c r="CS16" s="45">
        <f t="shared" si="30"/>
        <v>6.07</v>
      </c>
      <c r="CT16" s="45">
        <f t="shared" si="30"/>
        <v>6.17</v>
      </c>
      <c r="CU16" s="45">
        <f t="shared" si="30"/>
        <v>7.73</v>
      </c>
      <c r="CV16" s="45">
        <f t="shared" si="30"/>
        <v>7.83</v>
      </c>
      <c r="CW16" s="45">
        <f t="shared" si="30"/>
        <v>7.91</v>
      </c>
      <c r="CX16" s="45">
        <f t="shared" si="30"/>
        <v>7.91</v>
      </c>
      <c r="CZ16" s="43" t="str">
        <f t="shared" si="14"/>
        <v>PRATA0 a 300</v>
      </c>
      <c r="DA16" s="44" t="s">
        <v>48</v>
      </c>
      <c r="DB16" s="46" t="s">
        <v>40</v>
      </c>
      <c r="DC16" s="45">
        <f>DC42</f>
        <v>12.43</v>
      </c>
      <c r="DD16" s="45">
        <f t="shared" ref="DD16:DE16" si="32">DD42</f>
        <v>12.68</v>
      </c>
      <c r="DE16" s="45">
        <f t="shared" si="32"/>
        <v>12.95</v>
      </c>
      <c r="DG16" s="43" t="str">
        <f t="shared" si="16"/>
        <v>BRONZEColeta no mesmo dia4210-291 a 100</v>
      </c>
      <c r="DH16" s="43" t="s">
        <v>39</v>
      </c>
      <c r="DI16" s="70" t="s">
        <v>71</v>
      </c>
      <c r="DJ16" s="69" t="s">
        <v>72</v>
      </c>
      <c r="DK16" s="61" t="s">
        <v>105</v>
      </c>
      <c r="DL16" s="25" t="s">
        <v>93</v>
      </c>
      <c r="DM16" s="60"/>
      <c r="DN16"/>
      <c r="DO16"/>
      <c r="DR16" s="60" t="str">
        <f t="shared" si="17"/>
        <v>Peso (g)</v>
      </c>
      <c r="DS16" s="44"/>
      <c r="DT16" s="44" t="s">
        <v>32</v>
      </c>
      <c r="DU16" s="45"/>
      <c r="DV16" s="45"/>
      <c r="DW16" s="45"/>
      <c r="DX16" s="45"/>
      <c r="DY16" s="45"/>
      <c r="DZ16" s="45"/>
      <c r="EA16" s="45"/>
      <c r="EB16" s="45"/>
      <c r="EC16" s="45"/>
      <c r="ED16" s="45"/>
      <c r="EE16" s="45"/>
      <c r="EF16" s="45"/>
      <c r="EG16" s="45"/>
      <c r="EH16" s="45"/>
      <c r="EI16" s="45"/>
      <c r="EJ16" s="45"/>
      <c r="EL16" s="43" t="str">
        <f t="shared" si="18"/>
        <v>PRATA0 a 500</v>
      </c>
      <c r="EM16" s="44" t="s">
        <v>48</v>
      </c>
      <c r="EN16" s="44" t="s">
        <v>41</v>
      </c>
      <c r="EO16" s="45">
        <f>ROUND(EO3-EO3*$A$66,2)</f>
        <v>15.99</v>
      </c>
      <c r="EP16" s="45">
        <f t="shared" ref="EP16:EZ16" si="33">ROUND(EP3-EP3*$A$66,2)</f>
        <v>16.68</v>
      </c>
      <c r="EQ16" s="45">
        <f t="shared" si="33"/>
        <v>16.84</v>
      </c>
      <c r="ER16" s="45">
        <f t="shared" si="33"/>
        <v>17.010000000000002</v>
      </c>
      <c r="ES16" s="45">
        <f t="shared" si="33"/>
        <v>19.03</v>
      </c>
      <c r="ET16" s="45">
        <f t="shared" si="33"/>
        <v>21.4</v>
      </c>
      <c r="EU16" s="45">
        <f t="shared" si="33"/>
        <v>23.88</v>
      </c>
      <c r="EV16" s="45">
        <f t="shared" si="33"/>
        <v>28.65</v>
      </c>
      <c r="EW16" s="45">
        <f t="shared" si="33"/>
        <v>22.7</v>
      </c>
      <c r="EX16" s="45">
        <f t="shared" si="33"/>
        <v>27.62</v>
      </c>
      <c r="EY16" s="45">
        <f t="shared" si="33"/>
        <v>46.47</v>
      </c>
      <c r="EZ16" s="45">
        <f t="shared" si="33"/>
        <v>63.76</v>
      </c>
    </row>
    <row r="17" spans="1:156" ht="15" x14ac:dyDescent="0.25">
      <c r="A17" s="42" t="s">
        <v>107</v>
      </c>
      <c r="B17" s="43" t="s">
        <v>67</v>
      </c>
      <c r="D17" s="43" t="str">
        <f t="shared" si="5"/>
        <v>PRATA0 a 300</v>
      </c>
      <c r="E17" s="44" t="s">
        <v>48</v>
      </c>
      <c r="F17" s="44" t="s">
        <v>40</v>
      </c>
      <c r="G17" s="45">
        <f>G45</f>
        <v>8.91</v>
      </c>
      <c r="H17" s="45">
        <f t="shared" ref="H17:Z17" si="34">H45</f>
        <v>9.1</v>
      </c>
      <c r="I17" s="45">
        <f t="shared" si="34"/>
        <v>9.2899999999999991</v>
      </c>
      <c r="J17" s="45">
        <f t="shared" si="34"/>
        <v>9.48</v>
      </c>
      <c r="K17" s="45">
        <f t="shared" si="34"/>
        <v>17.03</v>
      </c>
      <c r="L17" s="45">
        <f t="shared" si="34"/>
        <v>17.399999999999999</v>
      </c>
      <c r="M17" s="45">
        <f t="shared" si="34"/>
        <v>17.79</v>
      </c>
      <c r="N17" s="45">
        <f t="shared" si="34"/>
        <v>18.93</v>
      </c>
      <c r="O17" s="45">
        <f t="shared" si="34"/>
        <v>25.86</v>
      </c>
      <c r="P17" s="45">
        <f t="shared" si="34"/>
        <v>36.21</v>
      </c>
      <c r="Q17" s="45">
        <f t="shared" si="34"/>
        <v>46.56</v>
      </c>
      <c r="R17" s="45">
        <f t="shared" si="34"/>
        <v>54.31</v>
      </c>
      <c r="S17" s="45">
        <f t="shared" si="34"/>
        <v>34.43</v>
      </c>
      <c r="T17" s="45">
        <f t="shared" si="34"/>
        <v>43.96</v>
      </c>
      <c r="U17" s="45">
        <f t="shared" si="34"/>
        <v>53.07</v>
      </c>
      <c r="V17" s="45">
        <f t="shared" si="34"/>
        <v>60.87</v>
      </c>
      <c r="W17" s="45">
        <f t="shared" si="34"/>
        <v>40.99</v>
      </c>
      <c r="X17" s="45">
        <f t="shared" si="34"/>
        <v>52.34</v>
      </c>
      <c r="Y17" s="45">
        <f t="shared" si="34"/>
        <v>63.19</v>
      </c>
      <c r="Z17" s="45">
        <f t="shared" si="34"/>
        <v>72.47</v>
      </c>
      <c r="AB17" s="43" t="str">
        <f t="shared" si="7"/>
        <v>PRATA501 a 1.000</v>
      </c>
      <c r="AC17" s="44" t="s">
        <v>48</v>
      </c>
      <c r="AD17" s="44" t="s">
        <v>50</v>
      </c>
      <c r="AE17" s="45">
        <v>16.489999999999998</v>
      </c>
      <c r="AF17" s="45">
        <v>17.190000000000001</v>
      </c>
      <c r="AG17" s="45">
        <v>17.37</v>
      </c>
      <c r="AH17" s="45">
        <v>17.54</v>
      </c>
      <c r="AI17" s="45">
        <v>19.63</v>
      </c>
      <c r="AJ17" s="45">
        <v>22</v>
      </c>
      <c r="AK17" s="45">
        <v>24.55</v>
      </c>
      <c r="AL17" s="45">
        <v>29.45</v>
      </c>
      <c r="AM17" s="45">
        <v>19.989999999999998</v>
      </c>
      <c r="AN17" s="45">
        <v>24.09</v>
      </c>
      <c r="AO17" s="45">
        <v>39.729999999999997</v>
      </c>
      <c r="AP17" s="45">
        <v>54.31</v>
      </c>
      <c r="AQ17" s="45">
        <v>23.25</v>
      </c>
      <c r="AR17" s="45">
        <v>28</v>
      </c>
      <c r="AS17" s="45">
        <v>46.2</v>
      </c>
      <c r="AT17" s="45">
        <v>63.14</v>
      </c>
      <c r="AV17" s="43" t="str">
        <f t="shared" si="8"/>
        <v>INFINITE 70 a 300</v>
      </c>
      <c r="AW17" s="44" t="s">
        <v>107</v>
      </c>
      <c r="AX17" t="s">
        <v>40</v>
      </c>
      <c r="AY17" s="45">
        <f>ROUND(AY7-AY7*$A$125,2)</f>
        <v>7.74</v>
      </c>
      <c r="AZ17" s="45">
        <f t="shared" ref="AZ17:BN17" si="35">ROUND(AZ7-AZ7*$A$125,2)</f>
        <v>8.07</v>
      </c>
      <c r="BA17" s="45">
        <f t="shared" si="35"/>
        <v>8.16</v>
      </c>
      <c r="BB17" s="45">
        <f t="shared" si="35"/>
        <v>8.23</v>
      </c>
      <c r="BC17" s="45">
        <f t="shared" si="35"/>
        <v>9.23</v>
      </c>
      <c r="BD17" s="45">
        <f t="shared" si="35"/>
        <v>10.33</v>
      </c>
      <c r="BE17" s="45">
        <f t="shared" si="35"/>
        <v>11.54</v>
      </c>
      <c r="BF17" s="45">
        <f t="shared" si="35"/>
        <v>13.84</v>
      </c>
      <c r="BG17" s="45">
        <f t="shared" si="35"/>
        <v>9.4499999999999993</v>
      </c>
      <c r="BH17" s="45">
        <f t="shared" si="35"/>
        <v>11.16</v>
      </c>
      <c r="BI17" s="45">
        <f t="shared" si="35"/>
        <v>12.94</v>
      </c>
      <c r="BJ17" s="45">
        <f t="shared" si="35"/>
        <v>14.94</v>
      </c>
      <c r="BK17" s="45">
        <f t="shared" si="35"/>
        <v>10.99</v>
      </c>
      <c r="BL17" s="45">
        <f t="shared" si="35"/>
        <v>12.97</v>
      </c>
      <c r="BM17" s="45">
        <f t="shared" si="35"/>
        <v>15.05</v>
      </c>
      <c r="BN17" s="45">
        <f t="shared" si="35"/>
        <v>17.350000000000001</v>
      </c>
      <c r="BP17" s="43" t="str">
        <f t="shared" si="10"/>
        <v>PRATA0 a 300</v>
      </c>
      <c r="BQ17" s="44" t="s">
        <v>48</v>
      </c>
      <c r="BR17" s="44" t="s">
        <v>40</v>
      </c>
      <c r="BS17" s="45">
        <f>BS45</f>
        <v>26.36</v>
      </c>
      <c r="BT17" s="45">
        <f t="shared" ref="BT17:CL17" si="36">BT45</f>
        <v>26.93</v>
      </c>
      <c r="BU17" s="45">
        <f t="shared" si="36"/>
        <v>27.49</v>
      </c>
      <c r="BV17" s="45">
        <f t="shared" si="36"/>
        <v>28.05</v>
      </c>
      <c r="BW17" s="45">
        <f t="shared" si="36"/>
        <v>29.25</v>
      </c>
      <c r="BX17" s="45">
        <f t="shared" si="36"/>
        <v>29.54</v>
      </c>
      <c r="BY17" s="45">
        <f t="shared" si="36"/>
        <v>29.85</v>
      </c>
      <c r="BZ17" s="45">
        <f t="shared" si="36"/>
        <v>30.14</v>
      </c>
      <c r="CA17" s="45">
        <f t="shared" si="36"/>
        <v>42.62</v>
      </c>
      <c r="CB17" s="45">
        <f t="shared" si="36"/>
        <v>66.19</v>
      </c>
      <c r="CC17" s="45">
        <f t="shared" si="36"/>
        <v>80.510000000000005</v>
      </c>
      <c r="CD17" s="45">
        <f t="shared" si="36"/>
        <v>94.83</v>
      </c>
      <c r="CE17" s="45">
        <f t="shared" si="36"/>
        <v>54.83</v>
      </c>
      <c r="CF17" s="45">
        <f t="shared" si="36"/>
        <v>73.03</v>
      </c>
      <c r="CG17" s="45">
        <f t="shared" si="36"/>
        <v>84.65</v>
      </c>
      <c r="CH17" s="45">
        <f t="shared" si="36"/>
        <v>96.27</v>
      </c>
      <c r="CI17" s="45">
        <f t="shared" si="36"/>
        <v>65.290000000000006</v>
      </c>
      <c r="CJ17" s="45">
        <f t="shared" si="36"/>
        <v>86.94</v>
      </c>
      <c r="CK17" s="45">
        <f t="shared" si="36"/>
        <v>100.77</v>
      </c>
      <c r="CL17" s="45">
        <f t="shared" si="36"/>
        <v>114.6</v>
      </c>
      <c r="CN17" s="43" t="str">
        <f t="shared" si="12"/>
        <v>Peso (Kg)</v>
      </c>
      <c r="CP17" s="46" t="s">
        <v>33</v>
      </c>
      <c r="CQ17" s="45" t="e">
        <f>ROUND('[2]Base(2023)'!CQ17+'[2]Base(2023)'!CQ17*'[2]Base(2024)'!$A$31,2)</f>
        <v>#VALUE!</v>
      </c>
      <c r="CR17" s="45" t="e">
        <f>ROUND('[2]Base(2023)'!CR17+'[2]Base(2023)'!CR17*'[2]Base(2024)'!$A$31,2)</f>
        <v>#VALUE!</v>
      </c>
      <c r="CS17" s="45" t="e">
        <f>ROUND('[2]Base(2023)'!CS17+'[2]Base(2023)'!CS17*'[2]Base(2024)'!$A$31,2)</f>
        <v>#VALUE!</v>
      </c>
      <c r="CT17" s="45" t="e">
        <f>ROUND('[2]Base(2023)'!CT17+'[2]Base(2023)'!CT17*'[2]Base(2024)'!$A$31,2)</f>
        <v>#VALUE!</v>
      </c>
      <c r="CU17" s="45" t="e">
        <f>ROUND('[2]Base(2023)'!CU17+'[2]Base(2023)'!CU17*'[2]Base(2024)'!$A$31,2)</f>
        <v>#VALUE!</v>
      </c>
      <c r="CV17" s="45" t="e">
        <f>ROUND('[2]Base(2023)'!CV17+'[2]Base(2023)'!CV17*'[2]Base(2024)'!$A$31,2)</f>
        <v>#VALUE!</v>
      </c>
      <c r="CW17" s="45" t="e">
        <f>ROUND('[2]Base(2023)'!CW17+'[2]Base(2023)'!CW17*'[2]Base(2024)'!$A$31,2)</f>
        <v>#VALUE!</v>
      </c>
      <c r="CX17" s="45" t="e">
        <f>ROUND('[2]Base(2023)'!CX17+'[2]Base(2023)'!CX17*'[2]Base(2024)'!$A$31,2)</f>
        <v>#VALUE!</v>
      </c>
      <c r="CZ17" s="43" t="str">
        <f t="shared" si="14"/>
        <v>PRATA301 a 500</v>
      </c>
      <c r="DA17" s="44" t="s">
        <v>48</v>
      </c>
      <c r="DB17" s="46" t="s">
        <v>49</v>
      </c>
      <c r="DC17" s="45">
        <f t="shared" ref="DC17:DE27" si="37">DC43</f>
        <v>12.92</v>
      </c>
      <c r="DD17" s="45">
        <f t="shared" si="37"/>
        <v>13.19</v>
      </c>
      <c r="DE17" s="45">
        <f t="shared" si="37"/>
        <v>13.47</v>
      </c>
      <c r="DG17" s="43" t="str">
        <f t="shared" si="16"/>
        <v>BRONZEColeta no mesmo dia4210-2Mais de 100</v>
      </c>
      <c r="DH17" s="43" t="s">
        <v>39</v>
      </c>
      <c r="DI17" s="70" t="s">
        <v>71</v>
      </c>
      <c r="DJ17" s="69" t="s">
        <v>72</v>
      </c>
      <c r="DK17" s="59" t="s">
        <v>108</v>
      </c>
      <c r="DL17" s="22" t="s">
        <v>132</v>
      </c>
      <c r="DM17" s="60"/>
      <c r="DN17"/>
      <c r="DO17"/>
      <c r="DP17"/>
      <c r="DQ17"/>
      <c r="DR17" s="60" t="str">
        <f t="shared" si="17"/>
        <v>PRATA0 a 300</v>
      </c>
      <c r="DS17" s="44" t="s">
        <v>48</v>
      </c>
      <c r="DT17" s="44" t="s">
        <v>40</v>
      </c>
      <c r="DU17" s="45">
        <f>ROUND(DU3-DU3*$A$34,2)</f>
        <v>9.82</v>
      </c>
      <c r="DV17" s="45">
        <f t="shared" ref="DV17:EJ17" si="38">ROUND(DV3-DV3*$A$34,2)</f>
        <v>10.02</v>
      </c>
      <c r="DW17" s="45">
        <f t="shared" si="38"/>
        <v>10.23</v>
      </c>
      <c r="DX17" s="45">
        <f t="shared" si="38"/>
        <v>10.44</v>
      </c>
      <c r="DY17" s="45">
        <f t="shared" si="38"/>
        <v>18.98</v>
      </c>
      <c r="DZ17" s="45">
        <f t="shared" si="38"/>
        <v>19.41</v>
      </c>
      <c r="EA17" s="45">
        <f t="shared" si="38"/>
        <v>19.84</v>
      </c>
      <c r="EB17" s="45">
        <f t="shared" si="38"/>
        <v>21.1</v>
      </c>
      <c r="EC17" s="45">
        <f t="shared" si="38"/>
        <v>28.99</v>
      </c>
      <c r="ED17" s="45">
        <f t="shared" si="38"/>
        <v>40.72</v>
      </c>
      <c r="EE17" s="45">
        <f t="shared" si="38"/>
        <v>52.36</v>
      </c>
      <c r="EF17" s="45">
        <f t="shared" si="38"/>
        <v>61.05</v>
      </c>
      <c r="EG17" s="45">
        <f t="shared" si="38"/>
        <v>45.97</v>
      </c>
      <c r="EH17" s="45">
        <f t="shared" si="38"/>
        <v>58.85</v>
      </c>
      <c r="EI17" s="45">
        <f t="shared" si="38"/>
        <v>71.05</v>
      </c>
      <c r="EJ17" s="45">
        <f t="shared" si="38"/>
        <v>81.48</v>
      </c>
      <c r="EL17" s="43" t="str">
        <f t="shared" si="18"/>
        <v>PRATA501 a 1.000</v>
      </c>
      <c r="EM17" s="44" t="s">
        <v>48</v>
      </c>
      <c r="EN17" s="44" t="s">
        <v>50</v>
      </c>
      <c r="EO17" s="45">
        <f t="shared" ref="EO17:EZ27" si="39">ROUND(EO4-EO4*$A$66,2)</f>
        <v>17.14</v>
      </c>
      <c r="EP17" s="45">
        <f t="shared" si="39"/>
        <v>17.86</v>
      </c>
      <c r="EQ17" s="45">
        <f t="shared" si="39"/>
        <v>18.05</v>
      </c>
      <c r="ER17" s="45">
        <f t="shared" si="39"/>
        <v>18.22</v>
      </c>
      <c r="ES17" s="45">
        <f t="shared" si="39"/>
        <v>20.38</v>
      </c>
      <c r="ET17" s="45">
        <f t="shared" si="39"/>
        <v>22.92</v>
      </c>
      <c r="EU17" s="45">
        <f t="shared" si="39"/>
        <v>25.59</v>
      </c>
      <c r="EV17" s="45">
        <f t="shared" si="39"/>
        <v>30.69</v>
      </c>
      <c r="EW17" s="45">
        <f t="shared" si="39"/>
        <v>24.06</v>
      </c>
      <c r="EX17" s="45">
        <f t="shared" si="39"/>
        <v>29.15</v>
      </c>
      <c r="EY17" s="45">
        <f t="shared" si="39"/>
        <v>48.17</v>
      </c>
      <c r="EZ17" s="45">
        <f t="shared" si="39"/>
        <v>65.81</v>
      </c>
    </row>
    <row r="18" spans="1:156" ht="15" x14ac:dyDescent="0.25">
      <c r="A18" s="42" t="s">
        <v>110</v>
      </c>
      <c r="B18" s="43" t="s">
        <v>67</v>
      </c>
      <c r="D18" s="43" t="str">
        <f t="shared" si="5"/>
        <v>PRATA301 a 500</v>
      </c>
      <c r="E18" s="44" t="s">
        <v>48</v>
      </c>
      <c r="F18" s="44" t="s">
        <v>49</v>
      </c>
      <c r="G18" s="45">
        <f t="shared" ref="G18:Z29" si="40">G46</f>
        <v>9.99</v>
      </c>
      <c r="H18" s="45">
        <f t="shared" si="40"/>
        <v>10.210000000000001</v>
      </c>
      <c r="I18" s="45">
        <f t="shared" si="40"/>
        <v>10.42</v>
      </c>
      <c r="J18" s="45">
        <f t="shared" si="40"/>
        <v>10.63</v>
      </c>
      <c r="K18" s="45">
        <f t="shared" si="40"/>
        <v>17.649999999999999</v>
      </c>
      <c r="L18" s="45">
        <f t="shared" si="40"/>
        <v>18.04</v>
      </c>
      <c r="M18" s="45">
        <f t="shared" si="40"/>
        <v>18.440000000000001</v>
      </c>
      <c r="N18" s="45">
        <f t="shared" si="40"/>
        <v>19.61</v>
      </c>
      <c r="O18" s="45">
        <f t="shared" si="40"/>
        <v>26.95</v>
      </c>
      <c r="P18" s="45">
        <f t="shared" si="40"/>
        <v>37.72</v>
      </c>
      <c r="Q18" s="45">
        <f t="shared" si="40"/>
        <v>48.49</v>
      </c>
      <c r="R18" s="45">
        <f t="shared" si="40"/>
        <v>56.57</v>
      </c>
      <c r="S18" s="45">
        <f t="shared" si="40"/>
        <v>35.340000000000003</v>
      </c>
      <c r="T18" s="45">
        <f t="shared" si="40"/>
        <v>45.23</v>
      </c>
      <c r="U18" s="45">
        <f t="shared" si="40"/>
        <v>54.72</v>
      </c>
      <c r="V18" s="45">
        <f t="shared" si="40"/>
        <v>62.79</v>
      </c>
      <c r="W18" s="45">
        <f t="shared" si="40"/>
        <v>42.06</v>
      </c>
      <c r="X18" s="45">
        <f t="shared" si="40"/>
        <v>53.85</v>
      </c>
      <c r="Y18" s="45">
        <f t="shared" si="40"/>
        <v>65.14</v>
      </c>
      <c r="Z18" s="45">
        <f t="shared" si="40"/>
        <v>74.739999999999995</v>
      </c>
      <c r="AB18" s="43" t="str">
        <f t="shared" si="7"/>
        <v>PRATA1.001 a 2.000</v>
      </c>
      <c r="AC18" s="44" t="s">
        <v>48</v>
      </c>
      <c r="AD18" s="44" t="s">
        <v>55</v>
      </c>
      <c r="AE18" s="45">
        <v>17.38</v>
      </c>
      <c r="AF18" s="45">
        <v>18.12</v>
      </c>
      <c r="AG18" s="45">
        <v>18.29</v>
      </c>
      <c r="AH18" s="45">
        <v>18.48</v>
      </c>
      <c r="AI18" s="45">
        <v>21.58</v>
      </c>
      <c r="AJ18" s="45">
        <v>24.16</v>
      </c>
      <c r="AK18" s="45">
        <v>26.97</v>
      </c>
      <c r="AL18" s="45">
        <v>32.36</v>
      </c>
      <c r="AM18" s="45">
        <v>23.73</v>
      </c>
      <c r="AN18" s="45">
        <v>28.02</v>
      </c>
      <c r="AO18" s="45">
        <v>43.88</v>
      </c>
      <c r="AP18" s="45">
        <v>58.88</v>
      </c>
      <c r="AQ18" s="45">
        <v>27.58</v>
      </c>
      <c r="AR18" s="45">
        <v>32.58</v>
      </c>
      <c r="AS18" s="45">
        <v>51.02</v>
      </c>
      <c r="AT18" s="45">
        <v>68.47</v>
      </c>
      <c r="AV18" s="43" t="str">
        <f t="shared" si="8"/>
        <v>INFINITE 80 a 300</v>
      </c>
      <c r="AW18" s="44" t="s">
        <v>110</v>
      </c>
      <c r="AX18" t="s">
        <v>40</v>
      </c>
      <c r="AY18" s="45">
        <f>ROUND(AY7-AY7*$A$126,2)</f>
        <v>7.56</v>
      </c>
      <c r="AZ18" s="45">
        <f t="shared" ref="AZ18:BN18" si="41">ROUND(AZ7-AZ7*$A$126,2)</f>
        <v>7.88</v>
      </c>
      <c r="BA18" s="45">
        <f t="shared" si="41"/>
        <v>7.96</v>
      </c>
      <c r="BB18" s="45">
        <f t="shared" si="41"/>
        <v>8.0399999999999991</v>
      </c>
      <c r="BC18" s="45">
        <f t="shared" si="41"/>
        <v>9.01</v>
      </c>
      <c r="BD18" s="45">
        <f t="shared" si="41"/>
        <v>10.09</v>
      </c>
      <c r="BE18" s="45">
        <f t="shared" si="41"/>
        <v>11.27</v>
      </c>
      <c r="BF18" s="45">
        <f t="shared" si="41"/>
        <v>13.51</v>
      </c>
      <c r="BG18" s="45">
        <f t="shared" si="41"/>
        <v>9.23</v>
      </c>
      <c r="BH18" s="45">
        <f t="shared" si="41"/>
        <v>10.89</v>
      </c>
      <c r="BI18" s="45">
        <f t="shared" si="41"/>
        <v>12.64</v>
      </c>
      <c r="BJ18" s="45">
        <f t="shared" si="41"/>
        <v>14.58</v>
      </c>
      <c r="BK18" s="45">
        <f t="shared" si="41"/>
        <v>10.73</v>
      </c>
      <c r="BL18" s="45">
        <f t="shared" si="41"/>
        <v>12.66</v>
      </c>
      <c r="BM18" s="45">
        <f t="shared" si="41"/>
        <v>14.69</v>
      </c>
      <c r="BN18" s="45">
        <f t="shared" si="41"/>
        <v>16.940000000000001</v>
      </c>
      <c r="BP18" s="43" t="str">
        <f t="shared" si="10"/>
        <v>PRATA301 a 500</v>
      </c>
      <c r="BQ18" s="44" t="s">
        <v>48</v>
      </c>
      <c r="BR18" s="44" t="s">
        <v>49</v>
      </c>
      <c r="BS18" s="45">
        <f t="shared" ref="BS18:CL29" si="42">BS46</f>
        <v>27.31</v>
      </c>
      <c r="BT18" s="45">
        <f t="shared" si="42"/>
        <v>27.89</v>
      </c>
      <c r="BU18" s="45">
        <f t="shared" si="42"/>
        <v>28.46</v>
      </c>
      <c r="BV18" s="45">
        <f t="shared" si="42"/>
        <v>29.04</v>
      </c>
      <c r="BW18" s="45">
        <f t="shared" si="42"/>
        <v>30.94</v>
      </c>
      <c r="BX18" s="45">
        <f t="shared" si="42"/>
        <v>31.25</v>
      </c>
      <c r="BY18" s="45">
        <f t="shared" si="42"/>
        <v>31.57</v>
      </c>
      <c r="BZ18" s="45">
        <f t="shared" si="42"/>
        <v>31.9</v>
      </c>
      <c r="CA18" s="45">
        <f t="shared" si="42"/>
        <v>45.52</v>
      </c>
      <c r="CB18" s="45">
        <f t="shared" si="42"/>
        <v>69.58</v>
      </c>
      <c r="CC18" s="45">
        <f t="shared" si="42"/>
        <v>84.67</v>
      </c>
      <c r="CD18" s="45">
        <f t="shared" si="42"/>
        <v>99.77</v>
      </c>
      <c r="CE18" s="45">
        <f t="shared" si="42"/>
        <v>56.77</v>
      </c>
      <c r="CF18" s="45">
        <f t="shared" si="42"/>
        <v>74.38</v>
      </c>
      <c r="CG18" s="45">
        <f t="shared" si="42"/>
        <v>86.22</v>
      </c>
      <c r="CH18" s="45">
        <f t="shared" si="42"/>
        <v>98.06</v>
      </c>
      <c r="CI18" s="45">
        <f t="shared" si="42"/>
        <v>67.58</v>
      </c>
      <c r="CJ18" s="45">
        <f t="shared" si="42"/>
        <v>88.54</v>
      </c>
      <c r="CK18" s="45">
        <f t="shared" si="42"/>
        <v>102.65</v>
      </c>
      <c r="CL18" s="45">
        <f t="shared" si="42"/>
        <v>116.74</v>
      </c>
      <c r="CN18" s="43" t="str">
        <f t="shared" si="12"/>
        <v>PLATINUMAté 1</v>
      </c>
      <c r="CO18" s="44" t="s">
        <v>61</v>
      </c>
      <c r="CP18" s="46" t="s">
        <v>42</v>
      </c>
      <c r="CQ18" s="45">
        <v>30.84</v>
      </c>
      <c r="CR18" s="45">
        <v>31.47</v>
      </c>
      <c r="CS18" s="45">
        <v>32.119999999999997</v>
      </c>
      <c r="CT18" s="45">
        <v>32.76</v>
      </c>
      <c r="CU18" s="45">
        <v>43.89</v>
      </c>
      <c r="CV18" s="45">
        <v>44.36</v>
      </c>
      <c r="CW18" s="45">
        <v>44.81</v>
      </c>
      <c r="CX18" s="45">
        <v>45.18</v>
      </c>
      <c r="CZ18" s="43" t="str">
        <f t="shared" si="14"/>
        <v>PRATA501 a 1.000</v>
      </c>
      <c r="DA18" s="44" t="s">
        <v>48</v>
      </c>
      <c r="DB18" s="46" t="s">
        <v>50</v>
      </c>
      <c r="DC18" s="45">
        <f t="shared" si="37"/>
        <v>13.81</v>
      </c>
      <c r="DD18" s="45">
        <f t="shared" si="37"/>
        <v>14.11</v>
      </c>
      <c r="DE18" s="45">
        <f t="shared" si="37"/>
        <v>14.4</v>
      </c>
      <c r="DG18" s="43" t="str">
        <f t="shared" si="16"/>
        <v>BRONZEColeta no mesmo dia7790-9Unitizador</v>
      </c>
      <c r="DH18" s="43" t="s">
        <v>39</v>
      </c>
      <c r="DI18" s="70" t="s">
        <v>71</v>
      </c>
      <c r="DJ18" s="22" t="s">
        <v>111</v>
      </c>
      <c r="DK18" s="61" t="s">
        <v>112</v>
      </c>
      <c r="DL18" s="25">
        <v>37.630000000000003</v>
      </c>
      <c r="DM18" s="60"/>
      <c r="DN18"/>
      <c r="DO18"/>
      <c r="DP18"/>
      <c r="DQ18"/>
      <c r="DR18" s="60" t="str">
        <f t="shared" si="17"/>
        <v>PRATA301 a 500</v>
      </c>
      <c r="DS18" s="44" t="s">
        <v>48</v>
      </c>
      <c r="DT18" s="44" t="s">
        <v>49</v>
      </c>
      <c r="DU18" s="45">
        <f t="shared" ref="DU18:EJ29" si="43">ROUND(DU4-DU4*$A$34,2)</f>
        <v>11.23</v>
      </c>
      <c r="DV18" s="45">
        <f t="shared" si="43"/>
        <v>11.47</v>
      </c>
      <c r="DW18" s="45">
        <f t="shared" si="43"/>
        <v>11.7</v>
      </c>
      <c r="DX18" s="45">
        <f t="shared" si="43"/>
        <v>11.93</v>
      </c>
      <c r="DY18" s="45">
        <f t="shared" si="43"/>
        <v>19.850000000000001</v>
      </c>
      <c r="DZ18" s="45">
        <f t="shared" si="43"/>
        <v>20.29</v>
      </c>
      <c r="EA18" s="45">
        <f t="shared" si="43"/>
        <v>20.73</v>
      </c>
      <c r="EB18" s="45">
        <f t="shared" si="43"/>
        <v>22.05</v>
      </c>
      <c r="EC18" s="45">
        <f t="shared" si="43"/>
        <v>30.32</v>
      </c>
      <c r="ED18" s="45">
        <f t="shared" si="43"/>
        <v>42.45</v>
      </c>
      <c r="EE18" s="45">
        <f t="shared" si="43"/>
        <v>54.56</v>
      </c>
      <c r="EF18" s="45">
        <f t="shared" si="43"/>
        <v>63.65</v>
      </c>
      <c r="EG18" s="45">
        <f t="shared" si="43"/>
        <v>47.32</v>
      </c>
      <c r="EH18" s="45">
        <f t="shared" si="43"/>
        <v>60.6</v>
      </c>
      <c r="EI18" s="45">
        <f t="shared" si="43"/>
        <v>73.3</v>
      </c>
      <c r="EJ18" s="45">
        <f t="shared" si="43"/>
        <v>84.1</v>
      </c>
      <c r="EL18" s="43" t="str">
        <f t="shared" si="18"/>
        <v>PRATA1.001 a 2.000</v>
      </c>
      <c r="EM18" s="44" t="s">
        <v>48</v>
      </c>
      <c r="EN18" s="44" t="s">
        <v>55</v>
      </c>
      <c r="EO18" s="45">
        <f t="shared" si="39"/>
        <v>18.13</v>
      </c>
      <c r="EP18" s="45">
        <f t="shared" si="39"/>
        <v>18.91</v>
      </c>
      <c r="EQ18" s="45">
        <f t="shared" si="39"/>
        <v>19.079999999999998</v>
      </c>
      <c r="ER18" s="45">
        <f t="shared" si="39"/>
        <v>19.29</v>
      </c>
      <c r="ES18" s="45">
        <f t="shared" si="39"/>
        <v>22.52</v>
      </c>
      <c r="ET18" s="45">
        <f t="shared" si="39"/>
        <v>25.21</v>
      </c>
      <c r="EU18" s="45">
        <f t="shared" si="39"/>
        <v>28.14</v>
      </c>
      <c r="EV18" s="45">
        <f t="shared" si="39"/>
        <v>33.76</v>
      </c>
      <c r="EW18" s="45">
        <f t="shared" si="39"/>
        <v>28.78</v>
      </c>
      <c r="EX18" s="45">
        <f t="shared" si="39"/>
        <v>33.99</v>
      </c>
      <c r="EY18" s="45">
        <f t="shared" si="39"/>
        <v>53.24</v>
      </c>
      <c r="EZ18" s="45">
        <f t="shared" si="39"/>
        <v>71.44</v>
      </c>
    </row>
    <row r="19" spans="1:156" ht="25.5" x14ac:dyDescent="0.25">
      <c r="D19" s="43" t="str">
        <f t="shared" si="5"/>
        <v>PRATA501 a 1.000</v>
      </c>
      <c r="E19" s="44" t="s">
        <v>48</v>
      </c>
      <c r="F19" s="44" t="s">
        <v>50</v>
      </c>
      <c r="G19" s="45">
        <f t="shared" si="40"/>
        <v>10.7</v>
      </c>
      <c r="H19" s="45">
        <f t="shared" si="40"/>
        <v>10.92</v>
      </c>
      <c r="I19" s="45">
        <f t="shared" si="40"/>
        <v>11.16</v>
      </c>
      <c r="J19" s="45">
        <f t="shared" si="40"/>
        <v>11.39</v>
      </c>
      <c r="K19" s="45">
        <f t="shared" si="40"/>
        <v>19.68</v>
      </c>
      <c r="L19" s="45">
        <f t="shared" si="40"/>
        <v>19.88</v>
      </c>
      <c r="M19" s="45">
        <f t="shared" si="40"/>
        <v>20.079999999999998</v>
      </c>
      <c r="N19" s="45">
        <f t="shared" si="40"/>
        <v>20.29</v>
      </c>
      <c r="O19" s="45">
        <f t="shared" si="40"/>
        <v>28.03</v>
      </c>
      <c r="P19" s="45">
        <f t="shared" si="40"/>
        <v>39.24</v>
      </c>
      <c r="Q19" s="45">
        <f t="shared" si="40"/>
        <v>50.46</v>
      </c>
      <c r="R19" s="45">
        <f t="shared" si="40"/>
        <v>58.87</v>
      </c>
      <c r="S19" s="45">
        <f t="shared" si="40"/>
        <v>36.25</v>
      </c>
      <c r="T19" s="45">
        <f t="shared" si="40"/>
        <v>46.52</v>
      </c>
      <c r="U19" s="45">
        <f t="shared" si="40"/>
        <v>56.36</v>
      </c>
      <c r="V19" s="45">
        <f t="shared" si="40"/>
        <v>64.69</v>
      </c>
      <c r="W19" s="45">
        <f t="shared" si="40"/>
        <v>43.16</v>
      </c>
      <c r="X19" s="45">
        <f t="shared" si="40"/>
        <v>55.38</v>
      </c>
      <c r="Y19" s="45">
        <f t="shared" si="40"/>
        <v>67.099999999999994</v>
      </c>
      <c r="Z19" s="45">
        <f t="shared" si="40"/>
        <v>77.010000000000005</v>
      </c>
      <c r="AB19" s="43" t="str">
        <f t="shared" si="7"/>
        <v>PRATA2.001 a 3.000</v>
      </c>
      <c r="AC19" s="44" t="s">
        <v>48</v>
      </c>
      <c r="AD19" s="44" t="s">
        <v>62</v>
      </c>
      <c r="AE19" s="45">
        <v>20.77</v>
      </c>
      <c r="AF19" s="45">
        <v>21.65</v>
      </c>
      <c r="AG19" s="45">
        <v>21.87</v>
      </c>
      <c r="AH19" s="45">
        <v>22.1</v>
      </c>
      <c r="AI19" s="45">
        <v>25.79</v>
      </c>
      <c r="AJ19" s="45">
        <v>28.88</v>
      </c>
      <c r="AK19" s="45">
        <v>32.24</v>
      </c>
      <c r="AL19" s="45">
        <v>38.68</v>
      </c>
      <c r="AM19" s="45">
        <v>27.34</v>
      </c>
      <c r="AN19" s="45">
        <v>32.08</v>
      </c>
      <c r="AO19" s="45">
        <v>48.41</v>
      </c>
      <c r="AP19" s="45">
        <v>64.31</v>
      </c>
      <c r="AQ19" s="45">
        <v>31.8</v>
      </c>
      <c r="AR19" s="45">
        <v>37.31</v>
      </c>
      <c r="AS19" s="45">
        <v>56.29</v>
      </c>
      <c r="AT19" s="45">
        <v>74.78</v>
      </c>
      <c r="AV19" s="43" t="str">
        <f t="shared" si="8"/>
        <v>CLUBE CORREIOS0 a 300</v>
      </c>
      <c r="AW19" s="44" t="s">
        <v>9</v>
      </c>
      <c r="AX19" t="s">
        <v>40</v>
      </c>
      <c r="AY19" s="45">
        <f>AY6</f>
        <v>10.75</v>
      </c>
      <c r="AZ19" s="45">
        <f t="shared" ref="AZ19:BN19" si="44">AZ6</f>
        <v>11.21</v>
      </c>
      <c r="BA19" s="45">
        <f t="shared" si="44"/>
        <v>11.32</v>
      </c>
      <c r="BB19" s="45">
        <f t="shared" si="44"/>
        <v>11.44</v>
      </c>
      <c r="BC19" s="45">
        <f t="shared" si="44"/>
        <v>12.81</v>
      </c>
      <c r="BD19" s="45">
        <f t="shared" si="44"/>
        <v>14.34</v>
      </c>
      <c r="BE19" s="45">
        <f t="shared" si="44"/>
        <v>16</v>
      </c>
      <c r="BF19" s="45">
        <f t="shared" si="44"/>
        <v>19.2</v>
      </c>
      <c r="BG19" s="45">
        <f t="shared" si="44"/>
        <v>13.33</v>
      </c>
      <c r="BH19" s="45">
        <f t="shared" si="44"/>
        <v>14.92</v>
      </c>
      <c r="BI19" s="45">
        <f t="shared" si="44"/>
        <v>17.21</v>
      </c>
      <c r="BJ19" s="45">
        <f t="shared" si="44"/>
        <v>19.97</v>
      </c>
      <c r="BK19" s="45">
        <f t="shared" si="44"/>
        <v>14.81</v>
      </c>
      <c r="BL19" s="45">
        <f t="shared" si="44"/>
        <v>17.350000000000001</v>
      </c>
      <c r="BM19" s="45">
        <f t="shared" si="44"/>
        <v>20.02</v>
      </c>
      <c r="BN19" s="45">
        <f t="shared" si="44"/>
        <v>23.22</v>
      </c>
      <c r="BP19" s="43" t="str">
        <f t="shared" si="10"/>
        <v>PRATA501 a 1.000</v>
      </c>
      <c r="BQ19" s="44" t="s">
        <v>48</v>
      </c>
      <c r="BR19" s="44" t="s">
        <v>50</v>
      </c>
      <c r="BS19" s="45">
        <f t="shared" si="42"/>
        <v>28.24</v>
      </c>
      <c r="BT19" s="45">
        <f t="shared" si="42"/>
        <v>28.84</v>
      </c>
      <c r="BU19" s="45">
        <f t="shared" si="42"/>
        <v>29.45</v>
      </c>
      <c r="BV19" s="45">
        <f t="shared" si="42"/>
        <v>30.04</v>
      </c>
      <c r="BW19" s="45">
        <f t="shared" si="42"/>
        <v>32.64</v>
      </c>
      <c r="BX19" s="45">
        <f t="shared" si="42"/>
        <v>32.97</v>
      </c>
      <c r="BY19" s="45">
        <f t="shared" si="42"/>
        <v>33.299999999999997</v>
      </c>
      <c r="BZ19" s="45">
        <f t="shared" si="42"/>
        <v>33.64</v>
      </c>
      <c r="CA19" s="45">
        <f t="shared" si="42"/>
        <v>48.41</v>
      </c>
      <c r="CB19" s="45">
        <f t="shared" si="42"/>
        <v>72.97</v>
      </c>
      <c r="CC19" s="45">
        <f t="shared" si="42"/>
        <v>88.85</v>
      </c>
      <c r="CD19" s="45">
        <f t="shared" si="42"/>
        <v>104.71</v>
      </c>
      <c r="CE19" s="45">
        <f t="shared" si="42"/>
        <v>58.7</v>
      </c>
      <c r="CF19" s="45">
        <f t="shared" si="42"/>
        <v>75.72</v>
      </c>
      <c r="CG19" s="45">
        <f t="shared" si="42"/>
        <v>87.8</v>
      </c>
      <c r="CH19" s="45">
        <f t="shared" si="42"/>
        <v>99.87</v>
      </c>
      <c r="CI19" s="45">
        <f t="shared" si="42"/>
        <v>69.87</v>
      </c>
      <c r="CJ19" s="45">
        <f t="shared" si="42"/>
        <v>90.14</v>
      </c>
      <c r="CK19" s="45">
        <f t="shared" si="42"/>
        <v>104.52</v>
      </c>
      <c r="CL19" s="45">
        <f t="shared" si="42"/>
        <v>118.88</v>
      </c>
      <c r="CN19" s="43" t="str">
        <f t="shared" si="12"/>
        <v>PLATINUM1 a 5</v>
      </c>
      <c r="CO19" s="44" t="s">
        <v>61</v>
      </c>
      <c r="CP19" s="46" t="s">
        <v>51</v>
      </c>
      <c r="CQ19" s="45">
        <v>40.21</v>
      </c>
      <c r="CR19" s="45">
        <v>41.04</v>
      </c>
      <c r="CS19" s="45">
        <v>41.88</v>
      </c>
      <c r="CT19" s="45">
        <v>42.71</v>
      </c>
      <c r="CU19" s="45">
        <v>56.05</v>
      </c>
      <c r="CV19" s="45">
        <v>56.6</v>
      </c>
      <c r="CW19" s="45">
        <v>57.15</v>
      </c>
      <c r="CX19" s="45">
        <v>57.7</v>
      </c>
      <c r="CZ19" s="43" t="str">
        <f t="shared" si="14"/>
        <v>PRATA1.001 a 2.000</v>
      </c>
      <c r="DA19" s="44" t="s">
        <v>48</v>
      </c>
      <c r="DB19" s="46" t="s">
        <v>55</v>
      </c>
      <c r="DC19" s="45">
        <f t="shared" si="37"/>
        <v>16.100000000000001</v>
      </c>
      <c r="DD19" s="45">
        <f t="shared" si="37"/>
        <v>16.43</v>
      </c>
      <c r="DE19" s="45">
        <f t="shared" si="37"/>
        <v>16.78</v>
      </c>
      <c r="DG19" s="43" t="str">
        <f t="shared" si="16"/>
        <v>ServiçoCódigoQtde de objetos</v>
      </c>
      <c r="DI19" s="28" t="s">
        <v>34</v>
      </c>
      <c r="DJ19" s="28" t="s">
        <v>35</v>
      </c>
      <c r="DK19" s="29" t="s">
        <v>36</v>
      </c>
      <c r="DL19" s="30" t="s">
        <v>37</v>
      </c>
      <c r="DN19"/>
      <c r="DO19"/>
      <c r="DP19"/>
      <c r="DQ19"/>
      <c r="DR19" s="60" t="str">
        <f t="shared" si="17"/>
        <v>PRATA501 a 1.000</v>
      </c>
      <c r="DS19" s="44" t="s">
        <v>48</v>
      </c>
      <c r="DT19" s="44" t="s">
        <v>50</v>
      </c>
      <c r="DU19" s="45">
        <f t="shared" si="43"/>
        <v>12.06</v>
      </c>
      <c r="DV19" s="45">
        <f t="shared" si="43"/>
        <v>12.31</v>
      </c>
      <c r="DW19" s="45">
        <f t="shared" si="43"/>
        <v>12.57</v>
      </c>
      <c r="DX19" s="45">
        <f t="shared" si="43"/>
        <v>12.83</v>
      </c>
      <c r="DY19" s="45">
        <f t="shared" si="43"/>
        <v>22.15</v>
      </c>
      <c r="DZ19" s="45">
        <f t="shared" si="43"/>
        <v>22.38</v>
      </c>
      <c r="EA19" s="45">
        <f t="shared" si="43"/>
        <v>22.6</v>
      </c>
      <c r="EB19" s="45">
        <f t="shared" si="43"/>
        <v>22.85</v>
      </c>
      <c r="EC19" s="45">
        <f t="shared" si="43"/>
        <v>31.56</v>
      </c>
      <c r="ED19" s="45">
        <f t="shared" si="43"/>
        <v>44.15</v>
      </c>
      <c r="EE19" s="45">
        <f t="shared" si="43"/>
        <v>56.78</v>
      </c>
      <c r="EF19" s="45">
        <f t="shared" si="43"/>
        <v>66.25</v>
      </c>
      <c r="EG19" s="45">
        <f t="shared" si="43"/>
        <v>48.57</v>
      </c>
      <c r="EH19" s="45">
        <f t="shared" si="43"/>
        <v>62.32</v>
      </c>
      <c r="EI19" s="45">
        <f t="shared" si="43"/>
        <v>75.5</v>
      </c>
      <c r="EJ19" s="45">
        <f t="shared" si="43"/>
        <v>86.67</v>
      </c>
      <c r="EL19" s="43" t="str">
        <f t="shared" si="18"/>
        <v>PRATA2.001 a 3.000</v>
      </c>
      <c r="EM19" s="44" t="s">
        <v>48</v>
      </c>
      <c r="EN19" s="44" t="s">
        <v>62</v>
      </c>
      <c r="EO19" s="45">
        <f t="shared" si="39"/>
        <v>21.89</v>
      </c>
      <c r="EP19" s="45">
        <f t="shared" si="39"/>
        <v>22.81</v>
      </c>
      <c r="EQ19" s="45">
        <f t="shared" si="39"/>
        <v>23.04</v>
      </c>
      <c r="ER19" s="45">
        <f t="shared" si="39"/>
        <v>23.28</v>
      </c>
      <c r="ES19" s="45">
        <f t="shared" si="39"/>
        <v>27.22</v>
      </c>
      <c r="ET19" s="45">
        <f t="shared" si="39"/>
        <v>30.2</v>
      </c>
      <c r="EU19" s="45">
        <f t="shared" si="39"/>
        <v>33.71</v>
      </c>
      <c r="EV19" s="45">
        <f t="shared" si="39"/>
        <v>40.47</v>
      </c>
      <c r="EW19" s="45">
        <f t="shared" si="39"/>
        <v>33.81</v>
      </c>
      <c r="EX19" s="45">
        <f t="shared" si="39"/>
        <v>39.159999999999997</v>
      </c>
      <c r="EY19" s="45">
        <f t="shared" si="39"/>
        <v>58.87</v>
      </c>
      <c r="EZ19" s="45">
        <f t="shared" si="39"/>
        <v>78.23</v>
      </c>
    </row>
    <row r="20" spans="1:156" ht="15" x14ac:dyDescent="0.25">
      <c r="D20" s="43" t="str">
        <f t="shared" si="5"/>
        <v>PRATA1.001 a 2.000</v>
      </c>
      <c r="E20" s="44" t="s">
        <v>48</v>
      </c>
      <c r="F20" s="44" t="s">
        <v>55</v>
      </c>
      <c r="G20" s="45">
        <f t="shared" si="40"/>
        <v>13.43</v>
      </c>
      <c r="H20" s="45">
        <f t="shared" si="40"/>
        <v>13.72</v>
      </c>
      <c r="I20" s="45">
        <f t="shared" si="40"/>
        <v>14.02</v>
      </c>
      <c r="J20" s="45">
        <f t="shared" si="40"/>
        <v>14.29</v>
      </c>
      <c r="K20" s="45">
        <f t="shared" si="40"/>
        <v>21.71</v>
      </c>
      <c r="L20" s="45">
        <f t="shared" si="40"/>
        <v>21.93</v>
      </c>
      <c r="M20" s="45">
        <f t="shared" si="40"/>
        <v>22.16</v>
      </c>
      <c r="N20" s="45">
        <f t="shared" si="40"/>
        <v>22.38</v>
      </c>
      <c r="O20" s="45">
        <f t="shared" si="40"/>
        <v>33.79</v>
      </c>
      <c r="P20" s="45">
        <f t="shared" si="40"/>
        <v>47.33</v>
      </c>
      <c r="Q20" s="45">
        <f t="shared" si="40"/>
        <v>60.85</v>
      </c>
      <c r="R20" s="45">
        <f t="shared" si="40"/>
        <v>70.97</v>
      </c>
      <c r="S20" s="45">
        <f t="shared" si="40"/>
        <v>45.33</v>
      </c>
      <c r="T20" s="45">
        <f t="shared" si="40"/>
        <v>57.54</v>
      </c>
      <c r="U20" s="45">
        <f t="shared" si="40"/>
        <v>69.319999999999993</v>
      </c>
      <c r="V20" s="45">
        <f t="shared" si="40"/>
        <v>79.11</v>
      </c>
      <c r="W20" s="45">
        <f t="shared" si="40"/>
        <v>53.97</v>
      </c>
      <c r="X20" s="45">
        <f t="shared" si="40"/>
        <v>68.5</v>
      </c>
      <c r="Y20" s="45">
        <f t="shared" si="40"/>
        <v>82.52</v>
      </c>
      <c r="Z20" s="45">
        <f t="shared" si="40"/>
        <v>94.17</v>
      </c>
      <c r="AB20" s="43" t="str">
        <f t="shared" si="7"/>
        <v>PRATA3.001 a 4.000</v>
      </c>
      <c r="AC20" s="44" t="s">
        <v>48</v>
      </c>
      <c r="AD20" s="44" t="s">
        <v>68</v>
      </c>
      <c r="AE20" s="45">
        <v>22.16</v>
      </c>
      <c r="AF20" s="45">
        <v>23.11</v>
      </c>
      <c r="AG20" s="45">
        <v>23.34</v>
      </c>
      <c r="AH20" s="45">
        <v>23.58</v>
      </c>
      <c r="AI20" s="45">
        <v>27.54</v>
      </c>
      <c r="AJ20" s="45">
        <v>30.85</v>
      </c>
      <c r="AK20" s="45">
        <v>34.43</v>
      </c>
      <c r="AL20" s="45">
        <v>41.31</v>
      </c>
      <c r="AM20" s="45">
        <v>35.06</v>
      </c>
      <c r="AN20" s="45">
        <v>39.979999999999997</v>
      </c>
      <c r="AO20" s="45">
        <v>56.5</v>
      </c>
      <c r="AP20" s="45">
        <v>72.77</v>
      </c>
      <c r="AQ20" s="45">
        <v>40.770000000000003</v>
      </c>
      <c r="AR20" s="45">
        <v>46.49</v>
      </c>
      <c r="AS20" s="45">
        <v>65.7</v>
      </c>
      <c r="AT20" s="45">
        <v>84.62</v>
      </c>
      <c r="BP20" s="43" t="str">
        <f t="shared" si="10"/>
        <v>PRATA1.001 a 2.000</v>
      </c>
      <c r="BQ20" s="44" t="s">
        <v>48</v>
      </c>
      <c r="BR20" s="44" t="s">
        <v>55</v>
      </c>
      <c r="BS20" s="45">
        <f t="shared" si="42"/>
        <v>31.24</v>
      </c>
      <c r="BT20" s="45">
        <f t="shared" si="42"/>
        <v>31.91</v>
      </c>
      <c r="BU20" s="45">
        <f t="shared" si="42"/>
        <v>32.57</v>
      </c>
      <c r="BV20" s="45">
        <f t="shared" si="42"/>
        <v>33.24</v>
      </c>
      <c r="BW20" s="45">
        <f t="shared" si="42"/>
        <v>35.92</v>
      </c>
      <c r="BX20" s="45">
        <f t="shared" si="42"/>
        <v>36.299999999999997</v>
      </c>
      <c r="BY20" s="45">
        <f t="shared" si="42"/>
        <v>36.67</v>
      </c>
      <c r="BZ20" s="45">
        <f t="shared" si="42"/>
        <v>37.03</v>
      </c>
      <c r="CA20" s="45">
        <f t="shared" si="42"/>
        <v>57.99</v>
      </c>
      <c r="CB20" s="45">
        <f t="shared" si="42"/>
        <v>87.85</v>
      </c>
      <c r="CC20" s="45">
        <f t="shared" si="42"/>
        <v>107.16</v>
      </c>
      <c r="CD20" s="45">
        <f t="shared" si="42"/>
        <v>126.48</v>
      </c>
      <c r="CE20" s="45">
        <f t="shared" si="42"/>
        <v>70.69</v>
      </c>
      <c r="CF20" s="45">
        <f t="shared" si="42"/>
        <v>95.34</v>
      </c>
      <c r="CG20" s="45">
        <f t="shared" si="42"/>
        <v>111.53</v>
      </c>
      <c r="CH20" s="45">
        <f t="shared" si="42"/>
        <v>127.71</v>
      </c>
      <c r="CI20" s="45">
        <f t="shared" si="42"/>
        <v>84.15</v>
      </c>
      <c r="CJ20" s="45">
        <f t="shared" si="42"/>
        <v>113.5</v>
      </c>
      <c r="CK20" s="45">
        <f t="shared" si="42"/>
        <v>132.77000000000001</v>
      </c>
      <c r="CL20" s="45">
        <f t="shared" si="42"/>
        <v>152.03</v>
      </c>
      <c r="CN20" s="43" t="str">
        <f t="shared" si="12"/>
        <v>PLATINUM5 a 10</v>
      </c>
      <c r="CO20" s="44" t="s">
        <v>61</v>
      </c>
      <c r="CP20" s="46" t="s">
        <v>56</v>
      </c>
      <c r="CQ20" s="45">
        <v>59.63</v>
      </c>
      <c r="CR20" s="45">
        <v>60.92</v>
      </c>
      <c r="CS20" s="45">
        <v>62.2</v>
      </c>
      <c r="CT20" s="45">
        <v>63.41</v>
      </c>
      <c r="CU20" s="45">
        <v>76.2</v>
      </c>
      <c r="CV20" s="45">
        <v>76.930000000000007</v>
      </c>
      <c r="CW20" s="45">
        <v>77.77</v>
      </c>
      <c r="CX20" s="45">
        <v>78.5</v>
      </c>
      <c r="CZ20" s="43" t="str">
        <f t="shared" si="14"/>
        <v>PRATA2.001 a 3.000</v>
      </c>
      <c r="DA20" s="44" t="s">
        <v>48</v>
      </c>
      <c r="DB20" s="46" t="s">
        <v>62</v>
      </c>
      <c r="DC20" s="45">
        <f t="shared" si="37"/>
        <v>17.89</v>
      </c>
      <c r="DD20" s="45">
        <f t="shared" si="37"/>
        <v>18.260000000000002</v>
      </c>
      <c r="DE20" s="45">
        <f t="shared" si="37"/>
        <v>18.649999999999999</v>
      </c>
      <c r="DG20" s="43" t="str">
        <f t="shared" si="16"/>
        <v>PRATAColeta Agendada7789-50 a 10</v>
      </c>
      <c r="DH20" s="43" t="s">
        <v>48</v>
      </c>
      <c r="DI20" s="70" t="s">
        <v>43</v>
      </c>
      <c r="DJ20" s="68" t="s">
        <v>44</v>
      </c>
      <c r="DK20" s="59" t="s">
        <v>45</v>
      </c>
      <c r="DL20" s="22">
        <v>13.28</v>
      </c>
      <c r="DN20"/>
      <c r="DO20"/>
      <c r="DP20"/>
      <c r="DQ20"/>
      <c r="DR20" s="60" t="str">
        <f t="shared" si="17"/>
        <v>PRATA1.001 a 2.000</v>
      </c>
      <c r="DS20" s="44" t="s">
        <v>48</v>
      </c>
      <c r="DT20" s="44" t="s">
        <v>55</v>
      </c>
      <c r="DU20" s="45">
        <f t="shared" si="43"/>
        <v>15.91</v>
      </c>
      <c r="DV20" s="45">
        <f t="shared" si="43"/>
        <v>16.25</v>
      </c>
      <c r="DW20" s="45">
        <f t="shared" si="43"/>
        <v>16.61</v>
      </c>
      <c r="DX20" s="45">
        <f t="shared" si="43"/>
        <v>16.940000000000001</v>
      </c>
      <c r="DY20" s="45">
        <f t="shared" si="43"/>
        <v>24.98</v>
      </c>
      <c r="DZ20" s="45">
        <f t="shared" si="43"/>
        <v>25.24</v>
      </c>
      <c r="EA20" s="45">
        <f t="shared" si="43"/>
        <v>25.49</v>
      </c>
      <c r="EB20" s="45">
        <f t="shared" si="43"/>
        <v>25.76</v>
      </c>
      <c r="EC20" s="45">
        <f t="shared" si="43"/>
        <v>38.409999999999997</v>
      </c>
      <c r="ED20" s="45">
        <f t="shared" si="43"/>
        <v>53.33</v>
      </c>
      <c r="EE20" s="45">
        <f t="shared" si="43"/>
        <v>68.569999999999993</v>
      </c>
      <c r="EF20" s="45">
        <f t="shared" si="43"/>
        <v>80.069999999999993</v>
      </c>
      <c r="EG20" s="45">
        <f t="shared" si="43"/>
        <v>61.21</v>
      </c>
      <c r="EH20" s="45">
        <f t="shared" si="43"/>
        <v>77.239999999999995</v>
      </c>
      <c r="EI20" s="45">
        <f t="shared" si="43"/>
        <v>93</v>
      </c>
      <c r="EJ20" s="45">
        <f t="shared" si="43"/>
        <v>106.22</v>
      </c>
      <c r="EL20" s="43" t="str">
        <f t="shared" si="18"/>
        <v>PRATA3.001 a 4.000</v>
      </c>
      <c r="EM20" s="44" t="s">
        <v>48</v>
      </c>
      <c r="EN20" s="44" t="s">
        <v>68</v>
      </c>
      <c r="EO20" s="45">
        <f t="shared" si="39"/>
        <v>23.57</v>
      </c>
      <c r="EP20" s="45">
        <f t="shared" si="39"/>
        <v>24.58</v>
      </c>
      <c r="EQ20" s="45">
        <f t="shared" si="39"/>
        <v>24.83</v>
      </c>
      <c r="ER20" s="45">
        <f t="shared" si="39"/>
        <v>25.08</v>
      </c>
      <c r="ES20" s="45">
        <f t="shared" si="39"/>
        <v>29.4</v>
      </c>
      <c r="ET20" s="45">
        <f t="shared" si="39"/>
        <v>32.340000000000003</v>
      </c>
      <c r="EU20" s="45">
        <f t="shared" si="39"/>
        <v>36.07</v>
      </c>
      <c r="EV20" s="45">
        <f t="shared" si="39"/>
        <v>43.35</v>
      </c>
      <c r="EW20" s="45">
        <f t="shared" si="39"/>
        <v>44.15</v>
      </c>
      <c r="EX20" s="45">
        <f t="shared" si="39"/>
        <v>49.08</v>
      </c>
      <c r="EY20" s="45">
        <f t="shared" si="39"/>
        <v>68.84</v>
      </c>
      <c r="EZ20" s="45">
        <f t="shared" si="39"/>
        <v>88.76</v>
      </c>
    </row>
    <row r="21" spans="1:156" ht="15" x14ac:dyDescent="0.25">
      <c r="D21" s="43" t="str">
        <f t="shared" si="5"/>
        <v>PRATA2.001 a 3.000</v>
      </c>
      <c r="E21" s="44" t="s">
        <v>48</v>
      </c>
      <c r="F21" s="44" t="s">
        <v>62</v>
      </c>
      <c r="G21" s="45">
        <f t="shared" si="40"/>
        <v>14.99</v>
      </c>
      <c r="H21" s="45">
        <f t="shared" si="40"/>
        <v>15.31</v>
      </c>
      <c r="I21" s="45">
        <f t="shared" si="40"/>
        <v>15.63</v>
      </c>
      <c r="J21" s="45">
        <f t="shared" si="40"/>
        <v>15.94</v>
      </c>
      <c r="K21" s="45">
        <f t="shared" si="40"/>
        <v>23.72</v>
      </c>
      <c r="L21" s="45">
        <f t="shared" si="40"/>
        <v>23.96</v>
      </c>
      <c r="M21" s="45">
        <f t="shared" si="40"/>
        <v>24.22</v>
      </c>
      <c r="N21" s="45">
        <f t="shared" si="40"/>
        <v>24.45</v>
      </c>
      <c r="O21" s="45">
        <f t="shared" si="40"/>
        <v>39.450000000000003</v>
      </c>
      <c r="P21" s="45">
        <f t="shared" si="40"/>
        <v>53.27</v>
      </c>
      <c r="Q21" s="45">
        <f t="shared" si="40"/>
        <v>74.97</v>
      </c>
      <c r="R21" s="45">
        <f t="shared" si="40"/>
        <v>90.74</v>
      </c>
      <c r="S21" s="45">
        <f t="shared" si="40"/>
        <v>54.33</v>
      </c>
      <c r="T21" s="45">
        <f t="shared" si="40"/>
        <v>66.77</v>
      </c>
      <c r="U21" s="45">
        <f t="shared" si="40"/>
        <v>85.41</v>
      </c>
      <c r="V21" s="45">
        <f t="shared" si="40"/>
        <v>99.94</v>
      </c>
      <c r="W21" s="45">
        <f t="shared" si="40"/>
        <v>64.67</v>
      </c>
      <c r="X21" s="45">
        <f t="shared" si="40"/>
        <v>79.48</v>
      </c>
      <c r="Y21" s="45">
        <f t="shared" si="40"/>
        <v>101.68</v>
      </c>
      <c r="Z21" s="45">
        <f t="shared" si="40"/>
        <v>118.98</v>
      </c>
      <c r="AB21" s="43" t="str">
        <f t="shared" si="7"/>
        <v>PRATA4.001 a 5.000</v>
      </c>
      <c r="AC21" s="44" t="s">
        <v>48</v>
      </c>
      <c r="AD21" s="44" t="s">
        <v>70</v>
      </c>
      <c r="AE21" s="45">
        <v>23.71</v>
      </c>
      <c r="AF21" s="45">
        <v>24.7</v>
      </c>
      <c r="AG21" s="45">
        <v>24.96</v>
      </c>
      <c r="AH21" s="45">
        <v>25.21</v>
      </c>
      <c r="AI21" s="45">
        <v>29.44</v>
      </c>
      <c r="AJ21" s="45">
        <v>32.979999999999997</v>
      </c>
      <c r="AK21" s="45">
        <v>36.82</v>
      </c>
      <c r="AL21" s="45">
        <v>44.18</v>
      </c>
      <c r="AM21" s="45">
        <v>36.71</v>
      </c>
      <c r="AN21" s="45">
        <v>41.83</v>
      </c>
      <c r="AO21" s="45">
        <v>58.57</v>
      </c>
      <c r="AP21" s="45">
        <v>75.239999999999995</v>
      </c>
      <c r="AQ21" s="45">
        <v>42.69</v>
      </c>
      <c r="AR21" s="45">
        <v>48.64</v>
      </c>
      <c r="AS21" s="45">
        <v>68.099999999999994</v>
      </c>
      <c r="AT21" s="45">
        <v>87.49</v>
      </c>
      <c r="BP21" s="43" t="str">
        <f t="shared" si="10"/>
        <v>PRATA2.001 a 3.000</v>
      </c>
      <c r="BQ21" s="44" t="s">
        <v>48</v>
      </c>
      <c r="BR21" s="44" t="s">
        <v>62</v>
      </c>
      <c r="BS21" s="45">
        <f t="shared" si="42"/>
        <v>34.43</v>
      </c>
      <c r="BT21" s="45">
        <f t="shared" si="42"/>
        <v>35.17</v>
      </c>
      <c r="BU21" s="45">
        <f t="shared" si="42"/>
        <v>35.9</v>
      </c>
      <c r="BV21" s="45">
        <f t="shared" si="42"/>
        <v>36.630000000000003</v>
      </c>
      <c r="BW21" s="45">
        <f t="shared" si="42"/>
        <v>39.51</v>
      </c>
      <c r="BX21" s="45">
        <f t="shared" si="42"/>
        <v>39.909999999999997</v>
      </c>
      <c r="BY21" s="45">
        <f t="shared" si="42"/>
        <v>40.32</v>
      </c>
      <c r="BZ21" s="45">
        <f t="shared" si="42"/>
        <v>40.72</v>
      </c>
      <c r="CA21" s="45">
        <f t="shared" si="42"/>
        <v>68.17</v>
      </c>
      <c r="CB21" s="45">
        <f t="shared" si="42"/>
        <v>102.62</v>
      </c>
      <c r="CC21" s="45">
        <f t="shared" si="42"/>
        <v>125.23</v>
      </c>
      <c r="CD21" s="45">
        <f t="shared" si="42"/>
        <v>147.84</v>
      </c>
      <c r="CE21" s="45">
        <f t="shared" si="42"/>
        <v>82.93</v>
      </c>
      <c r="CF21" s="45">
        <f t="shared" si="42"/>
        <v>114.46</v>
      </c>
      <c r="CG21" s="45">
        <f t="shared" si="42"/>
        <v>135.09</v>
      </c>
      <c r="CH21" s="45">
        <f t="shared" si="42"/>
        <v>155.72</v>
      </c>
      <c r="CI21" s="45">
        <f t="shared" si="42"/>
        <v>98.73</v>
      </c>
      <c r="CJ21" s="45">
        <f t="shared" si="42"/>
        <v>136.26</v>
      </c>
      <c r="CK21" s="45">
        <f t="shared" si="42"/>
        <v>160.81</v>
      </c>
      <c r="CL21" s="45">
        <f t="shared" si="42"/>
        <v>185.38</v>
      </c>
      <c r="CN21" s="43" t="str">
        <f t="shared" si="12"/>
        <v>PLATINUMKg Adicional</v>
      </c>
      <c r="CO21" s="44" t="s">
        <v>61</v>
      </c>
      <c r="CP21" s="46" t="s">
        <v>63</v>
      </c>
      <c r="CQ21" s="45">
        <v>5.8</v>
      </c>
      <c r="CR21" s="45">
        <v>5.99</v>
      </c>
      <c r="CS21" s="45">
        <v>6.07</v>
      </c>
      <c r="CT21" s="45">
        <v>6.17</v>
      </c>
      <c r="CU21" s="45">
        <v>7.73</v>
      </c>
      <c r="CV21" s="45">
        <v>7.83</v>
      </c>
      <c r="CW21" s="45">
        <v>7.91</v>
      </c>
      <c r="CX21" s="45">
        <v>7.91</v>
      </c>
      <c r="CZ21" s="43" t="str">
        <f t="shared" si="14"/>
        <v>PRATA3.001 a 4.000</v>
      </c>
      <c r="DA21" s="44" t="s">
        <v>48</v>
      </c>
      <c r="DB21" s="46" t="s">
        <v>68</v>
      </c>
      <c r="DC21" s="45">
        <f t="shared" si="37"/>
        <v>19.670000000000002</v>
      </c>
      <c r="DD21" s="45">
        <f t="shared" si="37"/>
        <v>20.079999999999998</v>
      </c>
      <c r="DE21" s="45">
        <f t="shared" si="37"/>
        <v>20.5</v>
      </c>
      <c r="DG21" s="43" t="str">
        <f t="shared" si="16"/>
        <v>PRATAColeta Agendada7789-5Mais de 10</v>
      </c>
      <c r="DH21" s="43" t="s">
        <v>48</v>
      </c>
      <c r="DI21" s="70" t="s">
        <v>43</v>
      </c>
      <c r="DJ21" s="68" t="s">
        <v>44</v>
      </c>
      <c r="DK21" s="61" t="s">
        <v>52</v>
      </c>
      <c r="DL21" s="22">
        <v>0</v>
      </c>
      <c r="DN21"/>
      <c r="DO21"/>
      <c r="DP21"/>
      <c r="DQ21"/>
      <c r="DR21" s="60" t="str">
        <f t="shared" si="17"/>
        <v>PRATA2.001 a 3.000</v>
      </c>
      <c r="DS21" s="44" t="s">
        <v>48</v>
      </c>
      <c r="DT21" s="44" t="s">
        <v>62</v>
      </c>
      <c r="DU21" s="45">
        <f t="shared" si="43"/>
        <v>18.010000000000002</v>
      </c>
      <c r="DV21" s="45">
        <f t="shared" si="43"/>
        <v>18.39</v>
      </c>
      <c r="DW21" s="45">
        <f t="shared" si="43"/>
        <v>18.78</v>
      </c>
      <c r="DX21" s="45">
        <f t="shared" si="43"/>
        <v>19.16</v>
      </c>
      <c r="DY21" s="45">
        <f t="shared" si="43"/>
        <v>27.48</v>
      </c>
      <c r="DZ21" s="45">
        <f t="shared" si="43"/>
        <v>27.76</v>
      </c>
      <c r="EA21" s="45">
        <f t="shared" si="43"/>
        <v>28.05</v>
      </c>
      <c r="EB21" s="45">
        <f t="shared" si="43"/>
        <v>28.32</v>
      </c>
      <c r="EC21" s="45">
        <f t="shared" si="43"/>
        <v>44.96</v>
      </c>
      <c r="ED21" s="45">
        <f t="shared" si="43"/>
        <v>60.05</v>
      </c>
      <c r="EE21" s="45">
        <f t="shared" si="43"/>
        <v>84.53</v>
      </c>
      <c r="EF21" s="45">
        <f t="shared" si="43"/>
        <v>102.45</v>
      </c>
      <c r="EG21" s="45">
        <f t="shared" si="43"/>
        <v>73.510000000000005</v>
      </c>
      <c r="EH21" s="45">
        <f t="shared" si="43"/>
        <v>89.67</v>
      </c>
      <c r="EI21" s="45">
        <f t="shared" si="43"/>
        <v>114.64</v>
      </c>
      <c r="EJ21" s="45">
        <f t="shared" si="43"/>
        <v>134.28</v>
      </c>
      <c r="EL21" s="43" t="str">
        <f t="shared" si="18"/>
        <v>PRATA4.001 a 5.000</v>
      </c>
      <c r="EM21" s="44" t="s">
        <v>48</v>
      </c>
      <c r="EN21" s="44" t="s">
        <v>70</v>
      </c>
      <c r="EO21" s="45">
        <f t="shared" si="39"/>
        <v>25.77</v>
      </c>
      <c r="EP21" s="45">
        <f t="shared" si="39"/>
        <v>26.83</v>
      </c>
      <c r="EQ21" s="45">
        <f t="shared" si="39"/>
        <v>27.12</v>
      </c>
      <c r="ER21" s="45">
        <f t="shared" si="39"/>
        <v>27.39</v>
      </c>
      <c r="ES21" s="45">
        <f t="shared" si="39"/>
        <v>32.270000000000003</v>
      </c>
      <c r="ET21" s="45">
        <f t="shared" si="39"/>
        <v>34.770000000000003</v>
      </c>
      <c r="EU21" s="45">
        <f t="shared" si="39"/>
        <v>38.75</v>
      </c>
      <c r="EV21" s="45">
        <f t="shared" si="39"/>
        <v>46.68</v>
      </c>
      <c r="EW21" s="45">
        <f t="shared" si="39"/>
        <v>48.13</v>
      </c>
      <c r="EX21" s="45">
        <f t="shared" si="39"/>
        <v>52.01</v>
      </c>
      <c r="EY21" s="45">
        <f t="shared" si="39"/>
        <v>71.69</v>
      </c>
      <c r="EZ21" s="45">
        <f t="shared" si="39"/>
        <v>92.31</v>
      </c>
    </row>
    <row r="22" spans="1:156" ht="15" x14ac:dyDescent="0.25">
      <c r="D22" s="43" t="str">
        <f t="shared" si="5"/>
        <v>PRATA3.001 a 4.000</v>
      </c>
      <c r="E22" s="44" t="s">
        <v>48</v>
      </c>
      <c r="F22" s="44" t="s">
        <v>68</v>
      </c>
      <c r="G22" s="45">
        <f t="shared" si="40"/>
        <v>16.2</v>
      </c>
      <c r="H22" s="45">
        <f t="shared" si="40"/>
        <v>16.54</v>
      </c>
      <c r="I22" s="45">
        <f t="shared" si="40"/>
        <v>16.89</v>
      </c>
      <c r="J22" s="45">
        <f t="shared" si="40"/>
        <v>17.22</v>
      </c>
      <c r="K22" s="45">
        <f t="shared" si="40"/>
        <v>26.13</v>
      </c>
      <c r="L22" s="45">
        <f t="shared" si="40"/>
        <v>26.38</v>
      </c>
      <c r="M22" s="45">
        <f t="shared" si="40"/>
        <v>26.65</v>
      </c>
      <c r="N22" s="45">
        <f t="shared" si="40"/>
        <v>26.93</v>
      </c>
      <c r="O22" s="45">
        <f t="shared" si="40"/>
        <v>45.23</v>
      </c>
      <c r="P22" s="45">
        <f t="shared" si="40"/>
        <v>61.07</v>
      </c>
      <c r="Q22" s="45">
        <f t="shared" si="40"/>
        <v>85.94</v>
      </c>
      <c r="R22" s="45">
        <f t="shared" si="40"/>
        <v>104.04</v>
      </c>
      <c r="S22" s="45">
        <f t="shared" si="40"/>
        <v>59.18</v>
      </c>
      <c r="T22" s="45">
        <f t="shared" si="40"/>
        <v>73.319999999999993</v>
      </c>
      <c r="U22" s="45">
        <f t="shared" si="40"/>
        <v>94.65</v>
      </c>
      <c r="V22" s="45">
        <f t="shared" si="40"/>
        <v>111.11</v>
      </c>
      <c r="W22" s="45">
        <f t="shared" si="40"/>
        <v>70.45</v>
      </c>
      <c r="X22" s="45">
        <f t="shared" si="40"/>
        <v>87.29</v>
      </c>
      <c r="Y22" s="45">
        <f t="shared" si="40"/>
        <v>112.68</v>
      </c>
      <c r="Z22" s="45">
        <f t="shared" si="40"/>
        <v>132.28</v>
      </c>
      <c r="AB22" s="43" t="str">
        <f t="shared" si="7"/>
        <v>PRATA5.001 a 6.000</v>
      </c>
      <c r="AC22" s="44" t="s">
        <v>48</v>
      </c>
      <c r="AD22" s="44" t="s">
        <v>76</v>
      </c>
      <c r="AE22" s="45">
        <v>25</v>
      </c>
      <c r="AF22" s="45">
        <v>26.05</v>
      </c>
      <c r="AG22" s="45">
        <v>26.32</v>
      </c>
      <c r="AH22" s="45">
        <v>26.61</v>
      </c>
      <c r="AI22" s="45">
        <v>32.61</v>
      </c>
      <c r="AJ22" s="45">
        <v>37.51</v>
      </c>
      <c r="AK22" s="45">
        <v>42.81</v>
      </c>
      <c r="AL22" s="45">
        <v>52.99</v>
      </c>
      <c r="AM22" s="45">
        <v>42.54</v>
      </c>
      <c r="AN22" s="45">
        <v>48.82</v>
      </c>
      <c r="AO22" s="45">
        <v>66.83</v>
      </c>
      <c r="AP22" s="45">
        <v>85.94</v>
      </c>
      <c r="AQ22" s="45">
        <v>49.46</v>
      </c>
      <c r="AR22" s="45">
        <v>56.77</v>
      </c>
      <c r="AS22" s="45">
        <v>77.7</v>
      </c>
      <c r="AT22" s="45">
        <v>99.92</v>
      </c>
      <c r="BP22" s="43" t="str">
        <f t="shared" si="10"/>
        <v>PRATA3.001 a 4.000</v>
      </c>
      <c r="BQ22" s="44" t="s">
        <v>48</v>
      </c>
      <c r="BR22" s="44" t="s">
        <v>68</v>
      </c>
      <c r="BS22" s="45">
        <f t="shared" si="42"/>
        <v>37.44</v>
      </c>
      <c r="BT22" s="45">
        <f t="shared" si="42"/>
        <v>38.24</v>
      </c>
      <c r="BU22" s="45">
        <f t="shared" si="42"/>
        <v>39.03</v>
      </c>
      <c r="BV22" s="45">
        <f t="shared" si="42"/>
        <v>39.840000000000003</v>
      </c>
      <c r="BW22" s="45">
        <f t="shared" si="42"/>
        <v>43.38</v>
      </c>
      <c r="BX22" s="45">
        <f t="shared" si="42"/>
        <v>43.83</v>
      </c>
      <c r="BY22" s="45">
        <f t="shared" si="42"/>
        <v>44.27</v>
      </c>
      <c r="BZ22" s="45">
        <f t="shared" si="42"/>
        <v>44.72</v>
      </c>
      <c r="CA22" s="45">
        <f t="shared" si="42"/>
        <v>77.86</v>
      </c>
      <c r="CB22" s="45">
        <f t="shared" si="42"/>
        <v>117.29</v>
      </c>
      <c r="CC22" s="45">
        <f t="shared" si="42"/>
        <v>143.44999999999999</v>
      </c>
      <c r="CD22" s="45">
        <f t="shared" si="42"/>
        <v>169.6</v>
      </c>
      <c r="CE22" s="45">
        <f t="shared" si="42"/>
        <v>95.25</v>
      </c>
      <c r="CF22" s="45">
        <f t="shared" si="42"/>
        <v>133.58000000000001</v>
      </c>
      <c r="CG22" s="45">
        <f t="shared" si="42"/>
        <v>158.56</v>
      </c>
      <c r="CH22" s="45">
        <f t="shared" si="42"/>
        <v>183.56</v>
      </c>
      <c r="CI22" s="45">
        <f t="shared" si="42"/>
        <v>113.4</v>
      </c>
      <c r="CJ22" s="45">
        <f t="shared" si="42"/>
        <v>159.02000000000001</v>
      </c>
      <c r="CK22" s="45">
        <f t="shared" si="42"/>
        <v>188.76</v>
      </c>
      <c r="CL22" s="45">
        <f t="shared" si="42"/>
        <v>218.51</v>
      </c>
      <c r="CN22" s="43" t="str">
        <f t="shared" si="12"/>
        <v>Peso (Kg)</v>
      </c>
      <c r="CP22" s="46" t="s">
        <v>33</v>
      </c>
      <c r="CQ22" s="45" t="e">
        <f>ROUND('[2]Base(2023)'!CQ22+'[2]Base(2023)'!CQ22*'[2]Base(2024)'!$A$31,2)</f>
        <v>#VALUE!</v>
      </c>
      <c r="CR22" s="45" t="e">
        <f>ROUND('[2]Base(2023)'!CR22+'[2]Base(2023)'!CR22*'[2]Base(2024)'!$A$31,2)</f>
        <v>#VALUE!</v>
      </c>
      <c r="CS22" s="45" t="e">
        <f>ROUND('[2]Base(2023)'!CS22+'[2]Base(2023)'!CS22*'[2]Base(2024)'!$A$31,2)</f>
        <v>#VALUE!</v>
      </c>
      <c r="CT22" s="45" t="e">
        <f>ROUND('[2]Base(2023)'!CT22+'[2]Base(2023)'!CT22*'[2]Base(2024)'!$A$31,2)</f>
        <v>#VALUE!</v>
      </c>
      <c r="CU22" s="45" t="e">
        <f>ROUND('[2]Base(2023)'!CU22+'[2]Base(2023)'!CU22*'[2]Base(2024)'!$A$31,2)</f>
        <v>#VALUE!</v>
      </c>
      <c r="CV22" s="45" t="e">
        <f>ROUND('[2]Base(2023)'!CV22+'[2]Base(2023)'!CV22*'[2]Base(2024)'!$A$31,2)</f>
        <v>#VALUE!</v>
      </c>
      <c r="CW22" s="45" t="e">
        <f>ROUND('[2]Base(2023)'!CW22+'[2]Base(2023)'!CW22*'[2]Base(2024)'!$A$31,2)</f>
        <v>#VALUE!</v>
      </c>
      <c r="CX22" s="45" t="e">
        <f>ROUND('[2]Base(2023)'!CX22+'[2]Base(2023)'!CX22*'[2]Base(2024)'!$A$31,2)</f>
        <v>#VALUE!</v>
      </c>
      <c r="CZ22" s="43" t="str">
        <f t="shared" si="14"/>
        <v>PRATA4.001 a 5.000</v>
      </c>
      <c r="DA22" s="44" t="s">
        <v>48</v>
      </c>
      <c r="DB22" s="46" t="s">
        <v>70</v>
      </c>
      <c r="DC22" s="45">
        <f t="shared" si="37"/>
        <v>21.67</v>
      </c>
      <c r="DD22" s="45">
        <f t="shared" si="37"/>
        <v>22.12</v>
      </c>
      <c r="DE22" s="45">
        <f t="shared" si="37"/>
        <v>22.58</v>
      </c>
      <c r="DG22" s="43" t="str">
        <f t="shared" si="16"/>
        <v>PRATAColeta Agendada7788-70 a 10</v>
      </c>
      <c r="DH22" s="43" t="s">
        <v>48</v>
      </c>
      <c r="DI22" s="70" t="s">
        <v>43</v>
      </c>
      <c r="DJ22" s="25" t="s">
        <v>57</v>
      </c>
      <c r="DK22" s="59" t="s">
        <v>45</v>
      </c>
      <c r="DL22" s="22">
        <v>13.28</v>
      </c>
      <c r="DN22"/>
      <c r="DO22"/>
      <c r="DR22" s="60" t="str">
        <f t="shared" si="17"/>
        <v>PRATA3.001 a 4.000</v>
      </c>
      <c r="DS22" s="44" t="s">
        <v>48</v>
      </c>
      <c r="DT22" s="44" t="s">
        <v>68</v>
      </c>
      <c r="DU22" s="45">
        <f t="shared" si="43"/>
        <v>20.05</v>
      </c>
      <c r="DV22" s="45">
        <f t="shared" si="43"/>
        <v>20.47</v>
      </c>
      <c r="DW22" s="45">
        <f t="shared" si="43"/>
        <v>20.91</v>
      </c>
      <c r="DX22" s="45">
        <f t="shared" si="43"/>
        <v>21.32</v>
      </c>
      <c r="DY22" s="45">
        <f t="shared" si="43"/>
        <v>30.66</v>
      </c>
      <c r="DZ22" s="45">
        <f t="shared" si="43"/>
        <v>30.96</v>
      </c>
      <c r="EA22" s="45">
        <f t="shared" si="43"/>
        <v>31.28</v>
      </c>
      <c r="EB22" s="45">
        <f t="shared" si="43"/>
        <v>31.62</v>
      </c>
      <c r="EC22" s="45">
        <f t="shared" si="43"/>
        <v>51.87</v>
      </c>
      <c r="ED22" s="45">
        <f t="shared" si="43"/>
        <v>68.91</v>
      </c>
      <c r="EE22" s="45">
        <f t="shared" si="43"/>
        <v>96.98</v>
      </c>
      <c r="EF22" s="45">
        <f t="shared" si="43"/>
        <v>117.64</v>
      </c>
      <c r="EG22" s="45">
        <f t="shared" si="43"/>
        <v>80.45</v>
      </c>
      <c r="EH22" s="45">
        <f t="shared" si="43"/>
        <v>98.59</v>
      </c>
      <c r="EI22" s="45">
        <f t="shared" si="43"/>
        <v>127.15</v>
      </c>
      <c r="EJ22" s="45">
        <f t="shared" si="43"/>
        <v>149.49</v>
      </c>
      <c r="EL22" s="43" t="str">
        <f t="shared" si="18"/>
        <v>PRATA5.001 a 6.000</v>
      </c>
      <c r="EM22" s="44" t="s">
        <v>48</v>
      </c>
      <c r="EN22" s="44" t="s">
        <v>76</v>
      </c>
      <c r="EO22" s="45">
        <f t="shared" si="39"/>
        <v>26.7</v>
      </c>
      <c r="EP22" s="45">
        <f t="shared" si="39"/>
        <v>27.83</v>
      </c>
      <c r="EQ22" s="45">
        <f t="shared" si="39"/>
        <v>28.12</v>
      </c>
      <c r="ER22" s="45">
        <f t="shared" si="39"/>
        <v>28.42</v>
      </c>
      <c r="ES22" s="45">
        <f t="shared" si="39"/>
        <v>35.01</v>
      </c>
      <c r="ET22" s="45">
        <f t="shared" si="39"/>
        <v>39.369999999999997</v>
      </c>
      <c r="EU22" s="45">
        <f t="shared" si="39"/>
        <v>44.89</v>
      </c>
      <c r="EV22" s="45">
        <f t="shared" si="39"/>
        <v>55.69</v>
      </c>
      <c r="EW22" s="45">
        <f t="shared" si="39"/>
        <v>53.99</v>
      </c>
      <c r="EX22" s="45">
        <f t="shared" si="39"/>
        <v>60.08</v>
      </c>
      <c r="EY22" s="45">
        <f t="shared" si="39"/>
        <v>81.489999999999995</v>
      </c>
      <c r="EZ22" s="45">
        <f t="shared" si="39"/>
        <v>104.93</v>
      </c>
    </row>
    <row r="23" spans="1:156" ht="15" x14ac:dyDescent="0.25">
      <c r="D23" s="43" t="str">
        <f t="shared" si="5"/>
        <v>PRATA4.001 a 5.000</v>
      </c>
      <c r="E23" s="44" t="s">
        <v>48</v>
      </c>
      <c r="F23" s="44" t="s">
        <v>70</v>
      </c>
      <c r="G23" s="45">
        <f t="shared" si="40"/>
        <v>17.5</v>
      </c>
      <c r="H23" s="45">
        <f t="shared" si="40"/>
        <v>17.88</v>
      </c>
      <c r="I23" s="45">
        <f t="shared" si="40"/>
        <v>18.239999999999998</v>
      </c>
      <c r="J23" s="45">
        <f t="shared" si="40"/>
        <v>18.61</v>
      </c>
      <c r="K23" s="45">
        <f t="shared" si="40"/>
        <v>28.15</v>
      </c>
      <c r="L23" s="45">
        <f t="shared" si="40"/>
        <v>28.43</v>
      </c>
      <c r="M23" s="45">
        <f t="shared" si="40"/>
        <v>28.74</v>
      </c>
      <c r="N23" s="45">
        <f t="shared" si="40"/>
        <v>29.02</v>
      </c>
      <c r="O23" s="45">
        <f t="shared" si="40"/>
        <v>49.92</v>
      </c>
      <c r="P23" s="45">
        <f t="shared" si="40"/>
        <v>67.400000000000006</v>
      </c>
      <c r="Q23" s="45">
        <f t="shared" si="40"/>
        <v>94.86</v>
      </c>
      <c r="R23" s="45">
        <f t="shared" si="40"/>
        <v>114.81</v>
      </c>
      <c r="S23" s="45">
        <f t="shared" si="40"/>
        <v>71.569999999999993</v>
      </c>
      <c r="T23" s="45">
        <f t="shared" si="40"/>
        <v>87.09</v>
      </c>
      <c r="U23" s="45">
        <f t="shared" si="40"/>
        <v>110.59</v>
      </c>
      <c r="V23" s="45">
        <f t="shared" si="40"/>
        <v>128.63</v>
      </c>
      <c r="W23" s="45">
        <f t="shared" si="40"/>
        <v>85.21</v>
      </c>
      <c r="X23" s="45">
        <f t="shared" si="40"/>
        <v>103.68</v>
      </c>
      <c r="Y23" s="45">
        <f t="shared" si="40"/>
        <v>131.65</v>
      </c>
      <c r="Z23" s="45">
        <f t="shared" si="40"/>
        <v>153.13999999999999</v>
      </c>
      <c r="AB23" s="43" t="str">
        <f t="shared" si="7"/>
        <v>PRATA6.001 a 7.000</v>
      </c>
      <c r="AC23" s="44" t="s">
        <v>48</v>
      </c>
      <c r="AD23" s="44" t="s">
        <v>82</v>
      </c>
      <c r="AE23" s="45">
        <v>26.41</v>
      </c>
      <c r="AF23" s="45">
        <v>27.53</v>
      </c>
      <c r="AG23" s="45">
        <v>27.82</v>
      </c>
      <c r="AH23" s="45">
        <v>28.1</v>
      </c>
      <c r="AI23" s="45">
        <v>36.01</v>
      </c>
      <c r="AJ23" s="45">
        <v>41.43</v>
      </c>
      <c r="AK23" s="45">
        <v>47.27</v>
      </c>
      <c r="AL23" s="45">
        <v>58.52</v>
      </c>
      <c r="AM23" s="45">
        <v>45.46</v>
      </c>
      <c r="AN23" s="45">
        <v>52.18</v>
      </c>
      <c r="AO23" s="45">
        <v>70.650000000000006</v>
      </c>
      <c r="AP23" s="45">
        <v>90.68</v>
      </c>
      <c r="AQ23" s="45">
        <v>52.86</v>
      </c>
      <c r="AR23" s="45">
        <v>60.66</v>
      </c>
      <c r="AS23" s="45">
        <v>82.15</v>
      </c>
      <c r="AT23" s="45">
        <v>105.44</v>
      </c>
      <c r="BP23" s="43" t="str">
        <f t="shared" si="10"/>
        <v>PRATA4.001 a 5.000</v>
      </c>
      <c r="BQ23" s="44" t="s">
        <v>48</v>
      </c>
      <c r="BR23" s="44" t="s">
        <v>70</v>
      </c>
      <c r="BS23" s="45">
        <f t="shared" si="42"/>
        <v>40.44</v>
      </c>
      <c r="BT23" s="45">
        <f t="shared" si="42"/>
        <v>41.3</v>
      </c>
      <c r="BU23" s="45">
        <f t="shared" si="42"/>
        <v>42.16</v>
      </c>
      <c r="BV23" s="45">
        <f t="shared" si="42"/>
        <v>43.03</v>
      </c>
      <c r="BW23" s="45">
        <f t="shared" si="42"/>
        <v>46.77</v>
      </c>
      <c r="BX23" s="45">
        <f t="shared" si="42"/>
        <v>47.26</v>
      </c>
      <c r="BY23" s="45">
        <f t="shared" si="42"/>
        <v>47.73</v>
      </c>
      <c r="BZ23" s="45">
        <f t="shared" si="42"/>
        <v>48.22</v>
      </c>
      <c r="CA23" s="45">
        <f t="shared" si="42"/>
        <v>88.04</v>
      </c>
      <c r="CB23" s="45">
        <f t="shared" si="42"/>
        <v>131.97</v>
      </c>
      <c r="CC23" s="45">
        <f t="shared" si="42"/>
        <v>161.52000000000001</v>
      </c>
      <c r="CD23" s="45">
        <f t="shared" si="42"/>
        <v>191.06</v>
      </c>
      <c r="CE23" s="45">
        <f t="shared" si="42"/>
        <v>107.33</v>
      </c>
      <c r="CF23" s="45">
        <f t="shared" si="42"/>
        <v>152.77000000000001</v>
      </c>
      <c r="CG23" s="45">
        <f t="shared" si="42"/>
        <v>181.96</v>
      </c>
      <c r="CH23" s="45">
        <f t="shared" si="42"/>
        <v>211.13</v>
      </c>
      <c r="CI23" s="45">
        <f t="shared" si="42"/>
        <v>127.77</v>
      </c>
      <c r="CJ23" s="45">
        <f t="shared" si="42"/>
        <v>181.88</v>
      </c>
      <c r="CK23" s="45">
        <f t="shared" si="42"/>
        <v>216.62</v>
      </c>
      <c r="CL23" s="45">
        <f t="shared" si="42"/>
        <v>251.35</v>
      </c>
      <c r="CN23" s="43" t="str">
        <f t="shared" si="12"/>
        <v>DIAMANTE 1Até 1</v>
      </c>
      <c r="CO23" s="44" t="s">
        <v>66</v>
      </c>
      <c r="CP23" s="46" t="s">
        <v>42</v>
      </c>
      <c r="CQ23" s="45">
        <f>CQ18</f>
        <v>30.84</v>
      </c>
      <c r="CR23" s="45">
        <f t="shared" ref="CR23:CX23" si="45">CR18</f>
        <v>31.47</v>
      </c>
      <c r="CS23" s="45">
        <f t="shared" si="45"/>
        <v>32.119999999999997</v>
      </c>
      <c r="CT23" s="45">
        <f t="shared" si="45"/>
        <v>32.76</v>
      </c>
      <c r="CU23" s="45">
        <f t="shared" si="45"/>
        <v>43.89</v>
      </c>
      <c r="CV23" s="45">
        <f t="shared" si="45"/>
        <v>44.36</v>
      </c>
      <c r="CW23" s="45">
        <f t="shared" si="45"/>
        <v>44.81</v>
      </c>
      <c r="CX23" s="45">
        <f t="shared" si="45"/>
        <v>45.18</v>
      </c>
      <c r="CZ23" s="43" t="str">
        <f t="shared" si="14"/>
        <v>PRATA5.001 a 6.000</v>
      </c>
      <c r="DA23" s="44" t="s">
        <v>48</v>
      </c>
      <c r="DB23" s="46" t="s">
        <v>76</v>
      </c>
      <c r="DC23" s="45">
        <f t="shared" si="37"/>
        <v>25.24</v>
      </c>
      <c r="DD23" s="45">
        <f t="shared" si="37"/>
        <v>25.76</v>
      </c>
      <c r="DE23" s="45">
        <f t="shared" si="37"/>
        <v>26.31</v>
      </c>
      <c r="DG23" s="43" t="str">
        <f t="shared" si="16"/>
        <v>PRATAColeta Programada4209-90 a 10</v>
      </c>
      <c r="DH23" s="43" t="s">
        <v>48</v>
      </c>
      <c r="DI23" s="71" t="s">
        <v>64</v>
      </c>
      <c r="DJ23" s="68" t="s">
        <v>65</v>
      </c>
      <c r="DK23" s="61" t="s">
        <v>45</v>
      </c>
      <c r="DL23" s="25">
        <v>11.07</v>
      </c>
      <c r="DN23"/>
      <c r="DO23"/>
      <c r="DR23" s="60" t="str">
        <f t="shared" si="17"/>
        <v>PRATA4.001 a 5.000</v>
      </c>
      <c r="DS23" s="44" t="s">
        <v>48</v>
      </c>
      <c r="DT23" s="44" t="s">
        <v>70</v>
      </c>
      <c r="DU23" s="45">
        <f t="shared" si="43"/>
        <v>21.43</v>
      </c>
      <c r="DV23" s="45">
        <f t="shared" si="43"/>
        <v>21.89</v>
      </c>
      <c r="DW23" s="45">
        <f t="shared" si="43"/>
        <v>22.33</v>
      </c>
      <c r="DX23" s="45">
        <f t="shared" si="43"/>
        <v>22.78</v>
      </c>
      <c r="DY23" s="45">
        <f t="shared" si="43"/>
        <v>32.880000000000003</v>
      </c>
      <c r="DZ23" s="45">
        <f t="shared" si="43"/>
        <v>33.21</v>
      </c>
      <c r="EA23" s="45">
        <f t="shared" si="43"/>
        <v>33.56</v>
      </c>
      <c r="EB23" s="45">
        <f t="shared" si="43"/>
        <v>33.89</v>
      </c>
      <c r="EC23" s="45">
        <f t="shared" si="43"/>
        <v>57.13</v>
      </c>
      <c r="ED23" s="45">
        <f t="shared" si="43"/>
        <v>76.02</v>
      </c>
      <c r="EE23" s="45">
        <f t="shared" si="43"/>
        <v>107.01</v>
      </c>
      <c r="EF23" s="45">
        <f t="shared" si="43"/>
        <v>129.74</v>
      </c>
      <c r="EG23" s="45">
        <f t="shared" si="43"/>
        <v>97.14</v>
      </c>
      <c r="EH23" s="45">
        <f t="shared" si="43"/>
        <v>117.05</v>
      </c>
      <c r="EI23" s="45">
        <f t="shared" si="43"/>
        <v>148.52000000000001</v>
      </c>
      <c r="EJ23" s="45">
        <f t="shared" si="43"/>
        <v>172.98</v>
      </c>
      <c r="EL23" s="43" t="str">
        <f t="shared" si="18"/>
        <v>PRATA6.001 a 7.000</v>
      </c>
      <c r="EM23" s="44" t="s">
        <v>48</v>
      </c>
      <c r="EN23" s="44" t="s">
        <v>82</v>
      </c>
      <c r="EO23" s="45">
        <f t="shared" si="39"/>
        <v>27.23</v>
      </c>
      <c r="EP23" s="45">
        <f t="shared" si="39"/>
        <v>28.38</v>
      </c>
      <c r="EQ23" s="45">
        <f t="shared" si="39"/>
        <v>28.68</v>
      </c>
      <c r="ER23" s="45">
        <f t="shared" si="39"/>
        <v>28.96</v>
      </c>
      <c r="ES23" s="45">
        <f t="shared" si="39"/>
        <v>37.020000000000003</v>
      </c>
      <c r="ET23" s="45">
        <f t="shared" si="39"/>
        <v>43.09</v>
      </c>
      <c r="EU23" s="45">
        <f t="shared" si="39"/>
        <v>49.2</v>
      </c>
      <c r="EV23" s="45">
        <f t="shared" si="39"/>
        <v>60.84</v>
      </c>
      <c r="EW23" s="45">
        <f t="shared" si="39"/>
        <v>53.86</v>
      </c>
      <c r="EX23" s="45">
        <f t="shared" si="39"/>
        <v>62.84</v>
      </c>
      <c r="EY23" s="45">
        <f t="shared" si="39"/>
        <v>85.5</v>
      </c>
      <c r="EZ23" s="45">
        <f t="shared" si="39"/>
        <v>109.67</v>
      </c>
    </row>
    <row r="24" spans="1:156" ht="15" x14ac:dyDescent="0.25">
      <c r="D24" s="43" t="str">
        <f t="shared" si="5"/>
        <v>PRATA5.001 a 6.000</v>
      </c>
      <c r="E24" s="44" t="s">
        <v>48</v>
      </c>
      <c r="F24" s="44" t="s">
        <v>76</v>
      </c>
      <c r="G24" s="45">
        <f t="shared" si="40"/>
        <v>18.59</v>
      </c>
      <c r="H24" s="45">
        <f t="shared" si="40"/>
        <v>18.98</v>
      </c>
      <c r="I24" s="45">
        <f t="shared" si="40"/>
        <v>19.39</v>
      </c>
      <c r="J24" s="45">
        <f t="shared" si="40"/>
        <v>19.8</v>
      </c>
      <c r="K24" s="45">
        <f t="shared" si="40"/>
        <v>30.4</v>
      </c>
      <c r="L24" s="45">
        <f t="shared" si="40"/>
        <v>30.73</v>
      </c>
      <c r="M24" s="45">
        <f t="shared" si="40"/>
        <v>31.03</v>
      </c>
      <c r="N24" s="45">
        <f t="shared" si="40"/>
        <v>31.35</v>
      </c>
      <c r="O24" s="45">
        <f t="shared" si="40"/>
        <v>54.73</v>
      </c>
      <c r="P24" s="45">
        <f t="shared" si="40"/>
        <v>73.89</v>
      </c>
      <c r="Q24" s="45">
        <f t="shared" si="40"/>
        <v>104</v>
      </c>
      <c r="R24" s="45">
        <f t="shared" si="40"/>
        <v>125.88</v>
      </c>
      <c r="S24" s="45">
        <f t="shared" si="40"/>
        <v>75.63</v>
      </c>
      <c r="T24" s="45">
        <f t="shared" si="40"/>
        <v>92.55</v>
      </c>
      <c r="U24" s="45">
        <f t="shared" si="40"/>
        <v>118.27</v>
      </c>
      <c r="V24" s="45">
        <f t="shared" si="40"/>
        <v>137.93</v>
      </c>
      <c r="W24" s="45">
        <f t="shared" si="40"/>
        <v>90.02</v>
      </c>
      <c r="X24" s="45">
        <f t="shared" si="40"/>
        <v>110.19</v>
      </c>
      <c r="Y24" s="45">
        <f t="shared" si="40"/>
        <v>140.79</v>
      </c>
      <c r="Z24" s="45">
        <f t="shared" si="40"/>
        <v>164.21</v>
      </c>
      <c r="AB24" s="43" t="str">
        <f t="shared" si="7"/>
        <v>PRATA7.001 a 8.000</v>
      </c>
      <c r="AC24" s="44" t="s">
        <v>48</v>
      </c>
      <c r="AD24" s="44" t="s">
        <v>86</v>
      </c>
      <c r="AE24" s="45">
        <v>27.75</v>
      </c>
      <c r="AF24" s="45">
        <v>28.93</v>
      </c>
      <c r="AG24" s="45">
        <v>29.23</v>
      </c>
      <c r="AH24" s="45">
        <v>29.53</v>
      </c>
      <c r="AI24" s="45">
        <v>39.229999999999997</v>
      </c>
      <c r="AJ24" s="45">
        <v>45.13</v>
      </c>
      <c r="AK24" s="45">
        <v>51.49</v>
      </c>
      <c r="AL24" s="45">
        <v>63.76</v>
      </c>
      <c r="AM24" s="45">
        <v>58.57</v>
      </c>
      <c r="AN24" s="45">
        <v>65.709999999999994</v>
      </c>
      <c r="AO24" s="45">
        <v>84.64</v>
      </c>
      <c r="AP24" s="45">
        <v>105.53</v>
      </c>
      <c r="AQ24" s="45">
        <v>68.11</v>
      </c>
      <c r="AR24" s="45">
        <v>76.41</v>
      </c>
      <c r="AS24" s="45">
        <v>98.42</v>
      </c>
      <c r="AT24" s="45">
        <v>122.71</v>
      </c>
      <c r="BP24" s="43" t="str">
        <f t="shared" si="10"/>
        <v>PRATA5.001 a 6.000</v>
      </c>
      <c r="BQ24" s="44" t="s">
        <v>48</v>
      </c>
      <c r="BR24" s="44" t="s">
        <v>76</v>
      </c>
      <c r="BS24" s="45">
        <f t="shared" si="42"/>
        <v>43.26</v>
      </c>
      <c r="BT24" s="45">
        <f t="shared" si="42"/>
        <v>44.18</v>
      </c>
      <c r="BU24" s="45">
        <f t="shared" si="42"/>
        <v>45.1</v>
      </c>
      <c r="BV24" s="45">
        <f t="shared" si="42"/>
        <v>46.02</v>
      </c>
      <c r="BW24" s="45">
        <f t="shared" si="42"/>
        <v>50.54</v>
      </c>
      <c r="BX24" s="45">
        <f t="shared" si="42"/>
        <v>51.06</v>
      </c>
      <c r="BY24" s="45">
        <f t="shared" si="42"/>
        <v>51.59</v>
      </c>
      <c r="BZ24" s="45">
        <f t="shared" si="42"/>
        <v>52.11</v>
      </c>
      <c r="CA24" s="45">
        <f t="shared" si="42"/>
        <v>97.83</v>
      </c>
      <c r="CB24" s="45">
        <f t="shared" si="42"/>
        <v>147.04</v>
      </c>
      <c r="CC24" s="45">
        <f t="shared" si="42"/>
        <v>179.93</v>
      </c>
      <c r="CD24" s="45">
        <f t="shared" si="42"/>
        <v>212.82</v>
      </c>
      <c r="CE24" s="45">
        <f t="shared" si="42"/>
        <v>119.33</v>
      </c>
      <c r="CF24" s="45">
        <f t="shared" si="42"/>
        <v>172.14</v>
      </c>
      <c r="CG24" s="45">
        <f t="shared" si="42"/>
        <v>205.65</v>
      </c>
      <c r="CH24" s="45">
        <f t="shared" si="42"/>
        <v>239.14</v>
      </c>
      <c r="CI24" s="45">
        <f t="shared" si="42"/>
        <v>142.05000000000001</v>
      </c>
      <c r="CJ24" s="45">
        <f t="shared" si="42"/>
        <v>204.93</v>
      </c>
      <c r="CK24" s="45">
        <f t="shared" si="42"/>
        <v>244.82</v>
      </c>
      <c r="CL24" s="45">
        <f t="shared" si="42"/>
        <v>284.7</v>
      </c>
      <c r="CN24" s="43" t="str">
        <f t="shared" si="12"/>
        <v>DIAMANTE 11 a 5</v>
      </c>
      <c r="CO24" s="44" t="s">
        <v>66</v>
      </c>
      <c r="CP24" s="46" t="s">
        <v>51</v>
      </c>
      <c r="CQ24" s="45">
        <f t="shared" ref="CQ24:CX26" si="46">CQ19</f>
        <v>40.21</v>
      </c>
      <c r="CR24" s="45">
        <f t="shared" si="46"/>
        <v>41.04</v>
      </c>
      <c r="CS24" s="45">
        <f t="shared" si="46"/>
        <v>41.88</v>
      </c>
      <c r="CT24" s="45">
        <f t="shared" si="46"/>
        <v>42.71</v>
      </c>
      <c r="CU24" s="45">
        <f t="shared" si="46"/>
        <v>56.05</v>
      </c>
      <c r="CV24" s="45">
        <f t="shared" si="46"/>
        <v>56.6</v>
      </c>
      <c r="CW24" s="45">
        <f t="shared" si="46"/>
        <v>57.15</v>
      </c>
      <c r="CX24" s="45">
        <f t="shared" si="46"/>
        <v>57.7</v>
      </c>
      <c r="CZ24" s="43" t="str">
        <f t="shared" si="14"/>
        <v>PRATA6.001 a 7.000</v>
      </c>
      <c r="DA24" s="44" t="s">
        <v>48</v>
      </c>
      <c r="DB24" s="46" t="s">
        <v>82</v>
      </c>
      <c r="DC24" s="45">
        <f t="shared" si="37"/>
        <v>30.02</v>
      </c>
      <c r="DD24" s="45">
        <f t="shared" si="37"/>
        <v>30.63</v>
      </c>
      <c r="DE24" s="45">
        <f t="shared" si="37"/>
        <v>31.27</v>
      </c>
      <c r="DG24" s="43" t="str">
        <f t="shared" si="16"/>
        <v>PRATAColeta Programada4209-9Mais de 10</v>
      </c>
      <c r="DH24" s="43" t="s">
        <v>48</v>
      </c>
      <c r="DI24" s="71" t="s">
        <v>64</v>
      </c>
      <c r="DJ24" s="68" t="s">
        <v>65</v>
      </c>
      <c r="DK24" s="59" t="s">
        <v>52</v>
      </c>
      <c r="DL24" s="22">
        <v>0</v>
      </c>
      <c r="DN24"/>
      <c r="DO24"/>
      <c r="DR24" s="60" t="str">
        <f t="shared" si="17"/>
        <v>PRATA5.001 a 6.000</v>
      </c>
      <c r="DS24" s="44" t="s">
        <v>48</v>
      </c>
      <c r="DT24" s="44" t="s">
        <v>76</v>
      </c>
      <c r="DU24" s="45">
        <f t="shared" si="43"/>
        <v>21.8</v>
      </c>
      <c r="DV24" s="45">
        <f t="shared" si="43"/>
        <v>22.28</v>
      </c>
      <c r="DW24" s="45">
        <f t="shared" si="43"/>
        <v>22.73</v>
      </c>
      <c r="DX24" s="45">
        <f t="shared" si="43"/>
        <v>23.19</v>
      </c>
      <c r="DY24" s="45">
        <f t="shared" si="43"/>
        <v>33.76</v>
      </c>
      <c r="DZ24" s="45">
        <f t="shared" si="43"/>
        <v>34.119999999999997</v>
      </c>
      <c r="EA24" s="45">
        <f t="shared" si="43"/>
        <v>34.450000000000003</v>
      </c>
      <c r="EB24" s="45">
        <f t="shared" si="43"/>
        <v>34.81</v>
      </c>
      <c r="EC24" s="45">
        <f t="shared" si="43"/>
        <v>61.23</v>
      </c>
      <c r="ED24" s="45">
        <f t="shared" si="43"/>
        <v>83.08</v>
      </c>
      <c r="EE24" s="45">
        <f t="shared" si="43"/>
        <v>116.92</v>
      </c>
      <c r="EF24" s="45">
        <f t="shared" si="43"/>
        <v>141.44</v>
      </c>
      <c r="EG24" s="45">
        <f t="shared" si="43"/>
        <v>100.84</v>
      </c>
      <c r="EH24" s="45">
        <f t="shared" si="43"/>
        <v>123.85</v>
      </c>
      <c r="EI24" s="45">
        <f t="shared" si="43"/>
        <v>158.30000000000001</v>
      </c>
      <c r="EJ24" s="45">
        <f t="shared" si="43"/>
        <v>184.55</v>
      </c>
      <c r="EL24" s="43" t="str">
        <f t="shared" si="18"/>
        <v>PRATA7.001 a 8.000</v>
      </c>
      <c r="EM24" s="44" t="s">
        <v>48</v>
      </c>
      <c r="EN24" s="44" t="s">
        <v>86</v>
      </c>
      <c r="EO24" s="45">
        <f t="shared" si="39"/>
        <v>28.57</v>
      </c>
      <c r="EP24" s="45">
        <f t="shared" si="39"/>
        <v>29.8</v>
      </c>
      <c r="EQ24" s="45">
        <f t="shared" si="39"/>
        <v>30.1</v>
      </c>
      <c r="ER24" s="45">
        <f t="shared" si="39"/>
        <v>30.41</v>
      </c>
      <c r="ES24" s="45">
        <f t="shared" si="39"/>
        <v>40.28</v>
      </c>
      <c r="ET24" s="45">
        <f t="shared" si="39"/>
        <v>46.93</v>
      </c>
      <c r="EU24" s="45">
        <f t="shared" si="39"/>
        <v>53.59</v>
      </c>
      <c r="EV24" s="45">
        <f t="shared" si="39"/>
        <v>66.27</v>
      </c>
      <c r="EW24" s="45">
        <f t="shared" si="39"/>
        <v>69.25</v>
      </c>
      <c r="EX24" s="45">
        <f t="shared" si="39"/>
        <v>79.09</v>
      </c>
      <c r="EY24" s="45">
        <f t="shared" si="39"/>
        <v>102.4</v>
      </c>
      <c r="EZ24" s="45">
        <f t="shared" si="39"/>
        <v>127.59</v>
      </c>
    </row>
    <row r="25" spans="1:156" ht="15" x14ac:dyDescent="0.25">
      <c r="D25" s="43" t="str">
        <f t="shared" si="5"/>
        <v>PRATA6.001 a 7.000</v>
      </c>
      <c r="E25" s="44" t="s">
        <v>48</v>
      </c>
      <c r="F25" s="44" t="s">
        <v>82</v>
      </c>
      <c r="G25" s="45">
        <f t="shared" si="40"/>
        <v>19.77</v>
      </c>
      <c r="H25" s="45">
        <f t="shared" si="40"/>
        <v>20.190000000000001</v>
      </c>
      <c r="I25" s="45">
        <f t="shared" si="40"/>
        <v>20.61</v>
      </c>
      <c r="J25" s="45">
        <f t="shared" si="40"/>
        <v>21.03</v>
      </c>
      <c r="K25" s="45">
        <f t="shared" si="40"/>
        <v>32.56</v>
      </c>
      <c r="L25" s="45">
        <f t="shared" si="40"/>
        <v>32.89</v>
      </c>
      <c r="M25" s="45">
        <f t="shared" si="40"/>
        <v>33.24</v>
      </c>
      <c r="N25" s="45">
        <f t="shared" si="40"/>
        <v>33.57</v>
      </c>
      <c r="O25" s="45">
        <f t="shared" si="40"/>
        <v>60.39</v>
      </c>
      <c r="P25" s="45">
        <f t="shared" si="40"/>
        <v>81.53</v>
      </c>
      <c r="Q25" s="45">
        <f t="shared" si="40"/>
        <v>114.74</v>
      </c>
      <c r="R25" s="45">
        <f t="shared" si="40"/>
        <v>138.91</v>
      </c>
      <c r="S25" s="45">
        <f t="shared" si="40"/>
        <v>80.38</v>
      </c>
      <c r="T25" s="45">
        <f t="shared" si="40"/>
        <v>98.98</v>
      </c>
      <c r="U25" s="45">
        <f t="shared" si="40"/>
        <v>127.3</v>
      </c>
      <c r="V25" s="45">
        <f t="shared" si="40"/>
        <v>148.87</v>
      </c>
      <c r="W25" s="45">
        <f t="shared" si="40"/>
        <v>95.7</v>
      </c>
      <c r="X25" s="45">
        <f t="shared" si="40"/>
        <v>117.83</v>
      </c>
      <c r="Y25" s="45">
        <f t="shared" si="40"/>
        <v>151.54</v>
      </c>
      <c r="Z25" s="45">
        <f t="shared" si="40"/>
        <v>177.22</v>
      </c>
      <c r="AB25" s="43" t="str">
        <f t="shared" si="7"/>
        <v>PRATA8.001 a 9.000</v>
      </c>
      <c r="AC25" s="44" t="s">
        <v>48</v>
      </c>
      <c r="AD25" s="44" t="s">
        <v>91</v>
      </c>
      <c r="AE25" s="45">
        <v>28.56</v>
      </c>
      <c r="AF25" s="45">
        <v>29.78</v>
      </c>
      <c r="AG25" s="45">
        <v>30.07</v>
      </c>
      <c r="AH25" s="45">
        <v>30.38</v>
      </c>
      <c r="AI25" s="45">
        <v>41.16</v>
      </c>
      <c r="AJ25" s="45">
        <v>47.33</v>
      </c>
      <c r="AK25" s="45">
        <v>54.01</v>
      </c>
      <c r="AL25" s="45">
        <v>66.87</v>
      </c>
      <c r="AM25" s="45">
        <v>60.22</v>
      </c>
      <c r="AN25" s="45">
        <v>67.61</v>
      </c>
      <c r="AO25" s="45">
        <v>86.82</v>
      </c>
      <c r="AP25" s="45">
        <v>108.23</v>
      </c>
      <c r="AQ25" s="45">
        <v>70.03</v>
      </c>
      <c r="AR25" s="45">
        <v>78.61</v>
      </c>
      <c r="AS25" s="45">
        <v>100.95</v>
      </c>
      <c r="AT25" s="45">
        <v>125.84</v>
      </c>
      <c r="BP25" s="43" t="str">
        <f t="shared" si="10"/>
        <v>PRATA6.001 a 7.000</v>
      </c>
      <c r="BQ25" s="44" t="s">
        <v>48</v>
      </c>
      <c r="BR25" s="44" t="s">
        <v>82</v>
      </c>
      <c r="BS25" s="45">
        <f t="shared" si="42"/>
        <v>46.63</v>
      </c>
      <c r="BT25" s="45">
        <f t="shared" si="42"/>
        <v>47.63</v>
      </c>
      <c r="BU25" s="45">
        <f t="shared" si="42"/>
        <v>48.62</v>
      </c>
      <c r="BV25" s="45">
        <f t="shared" si="42"/>
        <v>49.61</v>
      </c>
      <c r="BW25" s="45">
        <f t="shared" si="42"/>
        <v>53.73</v>
      </c>
      <c r="BX25" s="45">
        <f t="shared" si="42"/>
        <v>54.29</v>
      </c>
      <c r="BY25" s="45">
        <f t="shared" si="42"/>
        <v>54.84</v>
      </c>
      <c r="BZ25" s="45">
        <f t="shared" si="42"/>
        <v>55.4</v>
      </c>
      <c r="CA25" s="45">
        <f t="shared" si="42"/>
        <v>107.61</v>
      </c>
      <c r="CB25" s="45">
        <f t="shared" si="42"/>
        <v>161.82</v>
      </c>
      <c r="CC25" s="45">
        <f t="shared" si="42"/>
        <v>198.05</v>
      </c>
      <c r="CD25" s="45">
        <f t="shared" si="42"/>
        <v>234.28</v>
      </c>
      <c r="CE25" s="45">
        <f t="shared" si="42"/>
        <v>131.22</v>
      </c>
      <c r="CF25" s="45">
        <f t="shared" si="42"/>
        <v>191.09</v>
      </c>
      <c r="CG25" s="45">
        <f t="shared" si="42"/>
        <v>228.95</v>
      </c>
      <c r="CH25" s="45">
        <f t="shared" si="42"/>
        <v>266.81</v>
      </c>
      <c r="CI25" s="45">
        <f t="shared" si="42"/>
        <v>156.22999999999999</v>
      </c>
      <c r="CJ25" s="45">
        <f t="shared" si="42"/>
        <v>227.49</v>
      </c>
      <c r="CK25" s="45">
        <f t="shared" si="42"/>
        <v>272.57</v>
      </c>
      <c r="CL25" s="45">
        <f t="shared" si="42"/>
        <v>317.64</v>
      </c>
      <c r="CN25" s="43" t="str">
        <f t="shared" si="12"/>
        <v>DIAMANTE 15 a 10</v>
      </c>
      <c r="CO25" s="44" t="s">
        <v>66</v>
      </c>
      <c r="CP25" s="46" t="s">
        <v>56</v>
      </c>
      <c r="CQ25" s="45">
        <f t="shared" si="46"/>
        <v>59.63</v>
      </c>
      <c r="CR25" s="45">
        <f t="shared" si="46"/>
        <v>60.92</v>
      </c>
      <c r="CS25" s="45">
        <f t="shared" si="46"/>
        <v>62.2</v>
      </c>
      <c r="CT25" s="45">
        <f t="shared" si="46"/>
        <v>63.41</v>
      </c>
      <c r="CU25" s="45">
        <f t="shared" si="46"/>
        <v>76.2</v>
      </c>
      <c r="CV25" s="45">
        <f t="shared" si="46"/>
        <v>76.930000000000007</v>
      </c>
      <c r="CW25" s="45">
        <f t="shared" si="46"/>
        <v>77.77</v>
      </c>
      <c r="CX25" s="45">
        <f t="shared" si="46"/>
        <v>78.5</v>
      </c>
      <c r="CZ25" s="43" t="str">
        <f t="shared" si="14"/>
        <v>PRATA7.001 a 8.000</v>
      </c>
      <c r="DA25" s="44" t="s">
        <v>48</v>
      </c>
      <c r="DB25" s="46" t="s">
        <v>86</v>
      </c>
      <c r="DC25" s="45">
        <f t="shared" si="37"/>
        <v>38.76</v>
      </c>
      <c r="DD25" s="45">
        <f t="shared" si="37"/>
        <v>39.56</v>
      </c>
      <c r="DE25" s="45">
        <f t="shared" si="37"/>
        <v>40.39</v>
      </c>
      <c r="DG25" s="43" t="str">
        <f t="shared" si="16"/>
        <v>PRATAColeta no mesmo dia4210-211 a 20</v>
      </c>
      <c r="DH25" s="43" t="s">
        <v>48</v>
      </c>
      <c r="DI25" s="70" t="s">
        <v>71</v>
      </c>
      <c r="DJ25" s="69" t="s">
        <v>72</v>
      </c>
      <c r="DK25" s="61" t="s">
        <v>73</v>
      </c>
      <c r="DL25" s="25" t="s">
        <v>127</v>
      </c>
      <c r="DN25"/>
      <c r="DO25"/>
      <c r="DR25" s="60" t="str">
        <f t="shared" si="17"/>
        <v>PRATA6.001 a 7.000</v>
      </c>
      <c r="DS25" s="44" t="s">
        <v>48</v>
      </c>
      <c r="DT25" s="44" t="s">
        <v>82</v>
      </c>
      <c r="DU25" s="45">
        <f t="shared" si="43"/>
        <v>22.19</v>
      </c>
      <c r="DV25" s="45">
        <f t="shared" si="43"/>
        <v>22.67</v>
      </c>
      <c r="DW25" s="45">
        <f t="shared" si="43"/>
        <v>23.12</v>
      </c>
      <c r="DX25" s="45">
        <f t="shared" si="43"/>
        <v>23.59</v>
      </c>
      <c r="DY25" s="45">
        <f t="shared" si="43"/>
        <v>36.14</v>
      </c>
      <c r="DZ25" s="45">
        <f t="shared" si="43"/>
        <v>36.49</v>
      </c>
      <c r="EA25" s="45">
        <f t="shared" si="43"/>
        <v>36.880000000000003</v>
      </c>
      <c r="EB25" s="45">
        <f t="shared" si="43"/>
        <v>37.25</v>
      </c>
      <c r="EC25" s="45">
        <f t="shared" si="43"/>
        <v>67.540000000000006</v>
      </c>
      <c r="ED25" s="45">
        <f t="shared" si="43"/>
        <v>91.67</v>
      </c>
      <c r="EE25" s="45">
        <f t="shared" si="43"/>
        <v>129.02000000000001</v>
      </c>
      <c r="EF25" s="45">
        <f t="shared" si="43"/>
        <v>156.07</v>
      </c>
      <c r="EG25" s="45">
        <f t="shared" si="43"/>
        <v>107.17</v>
      </c>
      <c r="EH25" s="45">
        <f t="shared" si="43"/>
        <v>132.44</v>
      </c>
      <c r="EI25" s="45">
        <f t="shared" si="43"/>
        <v>170.37</v>
      </c>
      <c r="EJ25" s="45">
        <f t="shared" si="43"/>
        <v>199.15</v>
      </c>
      <c r="EL25" s="43" t="str">
        <f t="shared" si="18"/>
        <v>PRATA8.001 a 9.000</v>
      </c>
      <c r="EM25" s="44" t="s">
        <v>48</v>
      </c>
      <c r="EN25" s="44" t="s">
        <v>91</v>
      </c>
      <c r="EO25" s="45">
        <f t="shared" si="39"/>
        <v>29.53</v>
      </c>
      <c r="EP25" s="45">
        <f t="shared" si="39"/>
        <v>30.8</v>
      </c>
      <c r="EQ25" s="45">
        <f t="shared" si="39"/>
        <v>31.1</v>
      </c>
      <c r="ER25" s="45">
        <f t="shared" si="39"/>
        <v>31.41</v>
      </c>
      <c r="ES25" s="45">
        <f t="shared" si="39"/>
        <v>42.47</v>
      </c>
      <c r="ET25" s="45">
        <f t="shared" si="39"/>
        <v>49.29</v>
      </c>
      <c r="EU25" s="45">
        <f t="shared" si="39"/>
        <v>56.26</v>
      </c>
      <c r="EV25" s="45">
        <f t="shared" si="39"/>
        <v>69.59</v>
      </c>
      <c r="EW25" s="45">
        <f t="shared" si="39"/>
        <v>71.77</v>
      </c>
      <c r="EX25" s="45">
        <f t="shared" si="39"/>
        <v>81.58</v>
      </c>
      <c r="EY25" s="45">
        <f t="shared" si="39"/>
        <v>105.13</v>
      </c>
      <c r="EZ25" s="45">
        <f t="shared" si="39"/>
        <v>130.99</v>
      </c>
    </row>
    <row r="26" spans="1:156" ht="15" x14ac:dyDescent="0.25">
      <c r="D26" s="43" t="str">
        <f t="shared" si="5"/>
        <v>PRATA7.001 a 8.000</v>
      </c>
      <c r="E26" s="44" t="s">
        <v>48</v>
      </c>
      <c r="F26" s="44" t="s">
        <v>86</v>
      </c>
      <c r="G26" s="45">
        <f t="shared" si="40"/>
        <v>20.9</v>
      </c>
      <c r="H26" s="45">
        <f t="shared" si="40"/>
        <v>21.34</v>
      </c>
      <c r="I26" s="45">
        <f t="shared" si="40"/>
        <v>21.79</v>
      </c>
      <c r="J26" s="45">
        <f t="shared" si="40"/>
        <v>22.23</v>
      </c>
      <c r="K26" s="45">
        <f t="shared" si="40"/>
        <v>34.82</v>
      </c>
      <c r="L26" s="45">
        <f t="shared" si="40"/>
        <v>35.200000000000003</v>
      </c>
      <c r="M26" s="45">
        <f t="shared" si="40"/>
        <v>35.54</v>
      </c>
      <c r="N26" s="45">
        <f t="shared" si="40"/>
        <v>35.909999999999997</v>
      </c>
      <c r="O26" s="45">
        <f t="shared" si="40"/>
        <v>66.150000000000006</v>
      </c>
      <c r="P26" s="45">
        <f t="shared" si="40"/>
        <v>89.32</v>
      </c>
      <c r="Q26" s="45">
        <f t="shared" si="40"/>
        <v>125.71</v>
      </c>
      <c r="R26" s="45">
        <f t="shared" si="40"/>
        <v>152.18</v>
      </c>
      <c r="S26" s="45">
        <f t="shared" si="40"/>
        <v>89.46</v>
      </c>
      <c r="T26" s="45">
        <f t="shared" si="40"/>
        <v>109.76</v>
      </c>
      <c r="U26" s="45">
        <f t="shared" si="40"/>
        <v>140.76</v>
      </c>
      <c r="V26" s="45">
        <f t="shared" si="40"/>
        <v>164.26</v>
      </c>
      <c r="W26" s="45">
        <f t="shared" si="40"/>
        <v>106.49</v>
      </c>
      <c r="X26" s="45">
        <f t="shared" si="40"/>
        <v>130.66</v>
      </c>
      <c r="Y26" s="45">
        <f t="shared" si="40"/>
        <v>167.57</v>
      </c>
      <c r="Z26" s="45">
        <f t="shared" si="40"/>
        <v>195.55</v>
      </c>
      <c r="AB26" s="43" t="str">
        <f t="shared" si="7"/>
        <v>PRATA9.001 a 10.000</v>
      </c>
      <c r="AC26" s="44" t="s">
        <v>48</v>
      </c>
      <c r="AD26" s="44" t="s">
        <v>95</v>
      </c>
      <c r="AE26" s="45">
        <v>29.14</v>
      </c>
      <c r="AF26" s="45">
        <v>30.38</v>
      </c>
      <c r="AG26" s="45">
        <v>30.68</v>
      </c>
      <c r="AH26" s="45">
        <v>30.99</v>
      </c>
      <c r="AI26" s="45">
        <v>42.54</v>
      </c>
      <c r="AJ26" s="45">
        <v>48.93</v>
      </c>
      <c r="AK26" s="45">
        <v>55.83</v>
      </c>
      <c r="AL26" s="45">
        <v>69.14</v>
      </c>
      <c r="AM26" s="45">
        <v>61.42</v>
      </c>
      <c r="AN26" s="45">
        <v>68.97</v>
      </c>
      <c r="AO26" s="45">
        <v>88.38</v>
      </c>
      <c r="AP26" s="45">
        <v>110.15</v>
      </c>
      <c r="AQ26" s="45">
        <v>71.42</v>
      </c>
      <c r="AR26" s="45">
        <v>80.2</v>
      </c>
      <c r="AS26" s="45">
        <v>102.76</v>
      </c>
      <c r="AT26" s="45">
        <v>128.08000000000001</v>
      </c>
      <c r="BP26" s="43" t="str">
        <f t="shared" si="10"/>
        <v>PRATA7.001 a 8.000</v>
      </c>
      <c r="BQ26" s="44" t="s">
        <v>48</v>
      </c>
      <c r="BR26" s="44" t="s">
        <v>86</v>
      </c>
      <c r="BS26" s="45">
        <f t="shared" si="42"/>
        <v>49.45</v>
      </c>
      <c r="BT26" s="45">
        <f t="shared" si="42"/>
        <v>50.5</v>
      </c>
      <c r="BU26" s="45">
        <f t="shared" si="42"/>
        <v>51.55</v>
      </c>
      <c r="BV26" s="45">
        <f t="shared" si="42"/>
        <v>52.6</v>
      </c>
      <c r="BW26" s="45">
        <f t="shared" si="42"/>
        <v>57.51</v>
      </c>
      <c r="BX26" s="45">
        <f t="shared" si="42"/>
        <v>58.11</v>
      </c>
      <c r="BY26" s="45">
        <f t="shared" si="42"/>
        <v>58.7</v>
      </c>
      <c r="BZ26" s="45">
        <f t="shared" si="42"/>
        <v>59.29</v>
      </c>
      <c r="CA26" s="45">
        <f t="shared" si="42"/>
        <v>117.39</v>
      </c>
      <c r="CB26" s="45">
        <f t="shared" si="42"/>
        <v>176.29</v>
      </c>
      <c r="CC26" s="45">
        <f t="shared" si="42"/>
        <v>216.12</v>
      </c>
      <c r="CD26" s="45">
        <f t="shared" si="42"/>
        <v>255.95</v>
      </c>
      <c r="CE26" s="45">
        <f t="shared" si="42"/>
        <v>143.13</v>
      </c>
      <c r="CF26" s="45">
        <f t="shared" si="42"/>
        <v>211.22</v>
      </c>
      <c r="CG26" s="45">
        <f t="shared" si="42"/>
        <v>252.93</v>
      </c>
      <c r="CH26" s="45">
        <f t="shared" si="42"/>
        <v>294.64999999999998</v>
      </c>
      <c r="CI26" s="45">
        <f t="shared" si="42"/>
        <v>170.4</v>
      </c>
      <c r="CJ26" s="45">
        <f t="shared" si="42"/>
        <v>251.45</v>
      </c>
      <c r="CK26" s="45">
        <f t="shared" si="42"/>
        <v>301.11</v>
      </c>
      <c r="CL26" s="45">
        <f t="shared" si="42"/>
        <v>350.77</v>
      </c>
      <c r="CN26" s="43" t="str">
        <f t="shared" si="12"/>
        <v>DIAMANTE 1Kg Adicional</v>
      </c>
      <c r="CO26" s="44" t="s">
        <v>66</v>
      </c>
      <c r="CP26" s="46" t="s">
        <v>63</v>
      </c>
      <c r="CQ26" s="45">
        <f t="shared" si="46"/>
        <v>5.8</v>
      </c>
      <c r="CR26" s="45">
        <f t="shared" si="46"/>
        <v>5.99</v>
      </c>
      <c r="CS26" s="45">
        <f t="shared" si="46"/>
        <v>6.07</v>
      </c>
      <c r="CT26" s="45">
        <f t="shared" si="46"/>
        <v>6.17</v>
      </c>
      <c r="CU26" s="45">
        <f t="shared" si="46"/>
        <v>7.73</v>
      </c>
      <c r="CV26" s="45">
        <f t="shared" si="46"/>
        <v>7.83</v>
      </c>
      <c r="CW26" s="45">
        <f t="shared" si="46"/>
        <v>7.91</v>
      </c>
      <c r="CX26" s="45">
        <f t="shared" si="46"/>
        <v>7.91</v>
      </c>
      <c r="CZ26" s="43" t="str">
        <f t="shared" si="14"/>
        <v>PRATA8.001 a 9.000</v>
      </c>
      <c r="DA26" s="44" t="s">
        <v>48</v>
      </c>
      <c r="DB26" s="46" t="s">
        <v>91</v>
      </c>
      <c r="DC26" s="45">
        <f t="shared" si="37"/>
        <v>50.09</v>
      </c>
      <c r="DD26" s="45">
        <f t="shared" si="37"/>
        <v>51.13</v>
      </c>
      <c r="DE26" s="45">
        <f t="shared" si="37"/>
        <v>52.2</v>
      </c>
      <c r="DG26" s="43" t="str">
        <f t="shared" si="16"/>
        <v>PRATAColeta no mesmo dia4210-221 a 30</v>
      </c>
      <c r="DH26" s="43" t="s">
        <v>48</v>
      </c>
      <c r="DI26" s="70" t="s">
        <v>71</v>
      </c>
      <c r="DJ26" s="69" t="s">
        <v>72</v>
      </c>
      <c r="DK26" s="59" t="s">
        <v>77</v>
      </c>
      <c r="DL26" s="22" t="s">
        <v>128</v>
      </c>
      <c r="DN26"/>
      <c r="DO26"/>
      <c r="DR26" s="60" t="str">
        <f t="shared" si="17"/>
        <v>PRATA7.001 a 8.000</v>
      </c>
      <c r="DS26" s="44" t="s">
        <v>48</v>
      </c>
      <c r="DT26" s="44" t="s">
        <v>86</v>
      </c>
      <c r="DU26" s="45">
        <f t="shared" si="43"/>
        <v>22.58</v>
      </c>
      <c r="DV26" s="45">
        <f t="shared" si="43"/>
        <v>23.07</v>
      </c>
      <c r="DW26" s="45">
        <f t="shared" si="43"/>
        <v>23.53</v>
      </c>
      <c r="DX26" s="45">
        <f t="shared" si="43"/>
        <v>24</v>
      </c>
      <c r="DY26" s="45">
        <f t="shared" si="43"/>
        <v>38.700000000000003</v>
      </c>
      <c r="DZ26" s="45">
        <f t="shared" si="43"/>
        <v>39.119999999999997</v>
      </c>
      <c r="EA26" s="45">
        <f t="shared" si="43"/>
        <v>39.5</v>
      </c>
      <c r="EB26" s="45">
        <f t="shared" si="43"/>
        <v>39.909999999999997</v>
      </c>
      <c r="EC26" s="45">
        <f t="shared" si="43"/>
        <v>74.040000000000006</v>
      </c>
      <c r="ED26" s="45">
        <f t="shared" si="43"/>
        <v>100.44</v>
      </c>
      <c r="EE26" s="45">
        <f t="shared" si="43"/>
        <v>141.35</v>
      </c>
      <c r="EF26" s="45">
        <f t="shared" si="43"/>
        <v>171.02</v>
      </c>
      <c r="EG26" s="45">
        <f t="shared" si="43"/>
        <v>119.34</v>
      </c>
      <c r="EH26" s="45">
        <f t="shared" si="43"/>
        <v>146.88</v>
      </c>
      <c r="EI26" s="45">
        <f t="shared" si="43"/>
        <v>188.42</v>
      </c>
      <c r="EJ26" s="45">
        <f t="shared" si="43"/>
        <v>219.79</v>
      </c>
      <c r="EL26" s="43" t="str">
        <f t="shared" si="18"/>
        <v>PRATA9.001 a 10.000</v>
      </c>
      <c r="EM26" s="44" t="s">
        <v>48</v>
      </c>
      <c r="EN26" s="44" t="s">
        <v>95</v>
      </c>
      <c r="EO26" s="45">
        <f t="shared" si="39"/>
        <v>30.08</v>
      </c>
      <c r="EP26" s="45">
        <f t="shared" si="39"/>
        <v>31.35</v>
      </c>
      <c r="EQ26" s="45">
        <f t="shared" si="39"/>
        <v>31.68</v>
      </c>
      <c r="ER26" s="45">
        <f t="shared" si="39"/>
        <v>32</v>
      </c>
      <c r="ES26" s="45">
        <f t="shared" si="39"/>
        <v>43.81</v>
      </c>
      <c r="ET26" s="45">
        <f t="shared" si="39"/>
        <v>50.92</v>
      </c>
      <c r="EU26" s="45">
        <f t="shared" si="39"/>
        <v>58.13</v>
      </c>
      <c r="EV26" s="45">
        <f t="shared" si="39"/>
        <v>71.91</v>
      </c>
      <c r="EW26" s="45">
        <f t="shared" si="39"/>
        <v>72.97</v>
      </c>
      <c r="EX26" s="45">
        <f t="shared" si="39"/>
        <v>83.15</v>
      </c>
      <c r="EY26" s="45">
        <f t="shared" si="39"/>
        <v>106.98</v>
      </c>
      <c r="EZ26" s="45">
        <f t="shared" si="39"/>
        <v>133.27000000000001</v>
      </c>
    </row>
    <row r="27" spans="1:156" ht="15" x14ac:dyDescent="0.25">
      <c r="D27" s="43" t="str">
        <f t="shared" si="5"/>
        <v>PRATA8.001 a 9.000</v>
      </c>
      <c r="E27" s="44" t="s">
        <v>48</v>
      </c>
      <c r="F27" s="44" t="s">
        <v>91</v>
      </c>
      <c r="G27" s="45">
        <f t="shared" si="40"/>
        <v>21.58</v>
      </c>
      <c r="H27" s="45">
        <f t="shared" si="40"/>
        <v>22.04</v>
      </c>
      <c r="I27" s="45">
        <f t="shared" si="40"/>
        <v>22.5</v>
      </c>
      <c r="J27" s="45">
        <f t="shared" si="40"/>
        <v>22.95</v>
      </c>
      <c r="K27" s="45">
        <f t="shared" si="40"/>
        <v>37.1</v>
      </c>
      <c r="L27" s="45">
        <f t="shared" si="40"/>
        <v>37.47</v>
      </c>
      <c r="M27" s="45">
        <f t="shared" si="40"/>
        <v>37.869999999999997</v>
      </c>
      <c r="N27" s="45">
        <f t="shared" si="40"/>
        <v>38.24</v>
      </c>
      <c r="O27" s="45">
        <f t="shared" si="40"/>
        <v>71.930000000000007</v>
      </c>
      <c r="P27" s="45">
        <f t="shared" si="40"/>
        <v>97.1</v>
      </c>
      <c r="Q27" s="45">
        <f t="shared" si="40"/>
        <v>136.66999999999999</v>
      </c>
      <c r="R27" s="45">
        <f t="shared" si="40"/>
        <v>165.44</v>
      </c>
      <c r="S27" s="45">
        <f t="shared" si="40"/>
        <v>94.3</v>
      </c>
      <c r="T27" s="45">
        <f t="shared" si="40"/>
        <v>116.31</v>
      </c>
      <c r="U27" s="45">
        <f t="shared" si="40"/>
        <v>149.97</v>
      </c>
      <c r="V27" s="45">
        <f t="shared" si="40"/>
        <v>175.39</v>
      </c>
      <c r="W27" s="45">
        <f t="shared" si="40"/>
        <v>112.26</v>
      </c>
      <c r="X27" s="45">
        <f t="shared" si="40"/>
        <v>138.46</v>
      </c>
      <c r="Y27" s="45">
        <f t="shared" si="40"/>
        <v>178.53</v>
      </c>
      <c r="Z27" s="45">
        <f t="shared" si="40"/>
        <v>208.8</v>
      </c>
      <c r="AB27" s="43" t="str">
        <f t="shared" si="7"/>
        <v>PRATAKg Adicional</v>
      </c>
      <c r="AC27" s="44" t="s">
        <v>48</v>
      </c>
      <c r="AD27" s="44" t="s">
        <v>63</v>
      </c>
      <c r="AE27" s="45">
        <v>3.62</v>
      </c>
      <c r="AF27" s="45">
        <v>3.77</v>
      </c>
      <c r="AG27" s="45">
        <v>3.8</v>
      </c>
      <c r="AH27" s="45">
        <v>3.85</v>
      </c>
      <c r="AI27" s="45">
        <v>5.27</v>
      </c>
      <c r="AJ27" s="45">
        <v>6.06</v>
      </c>
      <c r="AK27" s="45">
        <v>6.93</v>
      </c>
      <c r="AL27" s="45">
        <v>8.57</v>
      </c>
      <c r="AM27" s="45">
        <v>7.61</v>
      </c>
      <c r="AN27" s="45">
        <v>8.56</v>
      </c>
      <c r="AO27" s="45">
        <v>10.96</v>
      </c>
      <c r="AP27" s="45">
        <v>13.66</v>
      </c>
      <c r="AQ27" s="45">
        <v>8.84</v>
      </c>
      <c r="AR27" s="45">
        <v>9.9499999999999993</v>
      </c>
      <c r="AS27" s="45">
        <v>12.73</v>
      </c>
      <c r="AT27" s="45">
        <v>15.88</v>
      </c>
      <c r="BP27" s="43" t="str">
        <f t="shared" si="10"/>
        <v>PRATA8.001 a 9.000</v>
      </c>
      <c r="BQ27" s="44" t="s">
        <v>48</v>
      </c>
      <c r="BR27" s="44" t="s">
        <v>91</v>
      </c>
      <c r="BS27" s="45">
        <f t="shared" si="42"/>
        <v>53.86</v>
      </c>
      <c r="BT27" s="45">
        <f t="shared" si="42"/>
        <v>55.01</v>
      </c>
      <c r="BU27" s="45">
        <f t="shared" si="42"/>
        <v>56.15</v>
      </c>
      <c r="BV27" s="45">
        <f t="shared" si="42"/>
        <v>57.3</v>
      </c>
      <c r="BW27" s="45">
        <f t="shared" si="42"/>
        <v>61.98</v>
      </c>
      <c r="BX27" s="45">
        <f t="shared" si="42"/>
        <v>62.61</v>
      </c>
      <c r="BY27" s="45">
        <f t="shared" si="42"/>
        <v>63.25</v>
      </c>
      <c r="BZ27" s="45">
        <f t="shared" si="42"/>
        <v>63.89</v>
      </c>
      <c r="CA27" s="45">
        <f t="shared" si="42"/>
        <v>127.97</v>
      </c>
      <c r="CB27" s="45">
        <f t="shared" si="42"/>
        <v>193.95</v>
      </c>
      <c r="CC27" s="45">
        <f t="shared" si="42"/>
        <v>236.28</v>
      </c>
      <c r="CD27" s="45">
        <f t="shared" si="42"/>
        <v>278.61</v>
      </c>
      <c r="CE27" s="45">
        <f t="shared" si="42"/>
        <v>157.13999999999999</v>
      </c>
      <c r="CF27" s="45">
        <f t="shared" si="42"/>
        <v>234.7</v>
      </c>
      <c r="CG27" s="45">
        <f t="shared" si="42"/>
        <v>279.56</v>
      </c>
      <c r="CH27" s="45">
        <f t="shared" si="42"/>
        <v>324.42</v>
      </c>
      <c r="CI27" s="45">
        <f t="shared" si="42"/>
        <v>187.07</v>
      </c>
      <c r="CJ27" s="45">
        <f t="shared" si="42"/>
        <v>279.41000000000003</v>
      </c>
      <c r="CK27" s="45">
        <f t="shared" si="42"/>
        <v>332.81</v>
      </c>
      <c r="CL27" s="45">
        <f t="shared" si="42"/>
        <v>386.21</v>
      </c>
      <c r="CN27" s="43" t="str">
        <f t="shared" si="12"/>
        <v>Peso (Kg)</v>
      </c>
      <c r="CP27" s="46" t="s">
        <v>33</v>
      </c>
      <c r="CQ27" s="45" t="e">
        <f>ROUND('[2]Base(2023)'!CQ27+'[2]Base(2023)'!CQ27*'[2]Base(2024)'!$A$31,2)</f>
        <v>#VALUE!</v>
      </c>
      <c r="CR27" s="45" t="e">
        <f>ROUND('[2]Base(2023)'!CR27+'[2]Base(2023)'!CR27*'[2]Base(2024)'!$A$31,2)</f>
        <v>#VALUE!</v>
      </c>
      <c r="CS27" s="45" t="e">
        <f>ROUND('[2]Base(2023)'!CS27+'[2]Base(2023)'!CS27*'[2]Base(2024)'!$A$31,2)</f>
        <v>#VALUE!</v>
      </c>
      <c r="CT27" s="45" t="e">
        <f>ROUND('[2]Base(2023)'!CT27+'[2]Base(2023)'!CT27*'[2]Base(2024)'!$A$31,2)</f>
        <v>#VALUE!</v>
      </c>
      <c r="CU27" s="45" t="e">
        <f>ROUND('[2]Base(2023)'!CU27+'[2]Base(2023)'!CU27*'[2]Base(2024)'!$A$31,2)</f>
        <v>#VALUE!</v>
      </c>
      <c r="CV27" s="45" t="e">
        <f>ROUND('[2]Base(2023)'!CV27+'[2]Base(2023)'!CV27*'[2]Base(2024)'!$A$31,2)</f>
        <v>#VALUE!</v>
      </c>
      <c r="CW27" s="45" t="e">
        <f>ROUND('[2]Base(2023)'!CW27+'[2]Base(2023)'!CW27*'[2]Base(2024)'!$A$31,2)</f>
        <v>#VALUE!</v>
      </c>
      <c r="CX27" s="45" t="e">
        <f>ROUND('[2]Base(2023)'!CX27+'[2]Base(2023)'!CX27*'[2]Base(2024)'!$A$31,2)</f>
        <v>#VALUE!</v>
      </c>
      <c r="CZ27" s="43" t="str">
        <f t="shared" si="14"/>
        <v>PRATA9.001 a 10.000</v>
      </c>
      <c r="DA27" s="44" t="s">
        <v>48</v>
      </c>
      <c r="DB27" s="46" t="s">
        <v>95</v>
      </c>
      <c r="DC27" s="45">
        <f t="shared" si="37"/>
        <v>64.010000000000005</v>
      </c>
      <c r="DD27" s="45">
        <f t="shared" si="37"/>
        <v>65.33</v>
      </c>
      <c r="DE27" s="45">
        <f t="shared" si="37"/>
        <v>66.7</v>
      </c>
      <c r="DG27" s="43" t="str">
        <f t="shared" si="16"/>
        <v>PRATAColeta no mesmo dia4210-231 a 40</v>
      </c>
      <c r="DH27" s="43" t="s">
        <v>48</v>
      </c>
      <c r="DI27" s="70" t="s">
        <v>71</v>
      </c>
      <c r="DJ27" s="69" t="s">
        <v>72</v>
      </c>
      <c r="DK27" s="61" t="s">
        <v>83</v>
      </c>
      <c r="DL27" s="25" t="s">
        <v>128</v>
      </c>
      <c r="DN27"/>
      <c r="DO27"/>
      <c r="DR27" s="60" t="str">
        <f t="shared" si="17"/>
        <v>PRATA8.001 a 9.000</v>
      </c>
      <c r="DS27" s="44" t="s">
        <v>48</v>
      </c>
      <c r="DT27" s="44" t="s">
        <v>91</v>
      </c>
      <c r="DU27" s="45">
        <f t="shared" si="43"/>
        <v>23.49</v>
      </c>
      <c r="DV27" s="45">
        <f t="shared" si="43"/>
        <v>23.99</v>
      </c>
      <c r="DW27" s="45">
        <f t="shared" si="43"/>
        <v>24.48</v>
      </c>
      <c r="DX27" s="45">
        <f t="shared" si="43"/>
        <v>24.97</v>
      </c>
      <c r="DY27" s="45">
        <f t="shared" si="43"/>
        <v>41.16</v>
      </c>
      <c r="DZ27" s="45">
        <f t="shared" si="43"/>
        <v>41.57</v>
      </c>
      <c r="EA27" s="45">
        <f t="shared" si="43"/>
        <v>42.02</v>
      </c>
      <c r="EB27" s="45">
        <f t="shared" si="43"/>
        <v>42.42</v>
      </c>
      <c r="EC27" s="45">
        <f t="shared" si="43"/>
        <v>80.44</v>
      </c>
      <c r="ED27" s="45">
        <f t="shared" si="43"/>
        <v>109.18</v>
      </c>
      <c r="EE27" s="45">
        <f t="shared" si="43"/>
        <v>153.66</v>
      </c>
      <c r="EF27" s="45">
        <f t="shared" si="43"/>
        <v>185.88</v>
      </c>
      <c r="EG27" s="45">
        <f t="shared" si="43"/>
        <v>125.71</v>
      </c>
      <c r="EH27" s="45">
        <f t="shared" si="43"/>
        <v>155.62</v>
      </c>
      <c r="EI27" s="45">
        <f t="shared" si="43"/>
        <v>200.71</v>
      </c>
      <c r="EJ27" s="45">
        <f t="shared" si="43"/>
        <v>234.63</v>
      </c>
      <c r="EL27" s="43" t="str">
        <f t="shared" si="18"/>
        <v>PRATAKg Adicional</v>
      </c>
      <c r="EM27" s="44" t="s">
        <v>48</v>
      </c>
      <c r="EN27" s="44" t="s">
        <v>63</v>
      </c>
      <c r="EO27" s="45">
        <f t="shared" si="39"/>
        <v>3.72</v>
      </c>
      <c r="EP27" s="45">
        <f t="shared" si="39"/>
        <v>3.89</v>
      </c>
      <c r="EQ27" s="45">
        <f t="shared" si="39"/>
        <v>3.92</v>
      </c>
      <c r="ER27" s="45">
        <f t="shared" si="39"/>
        <v>3.96</v>
      </c>
      <c r="ES27" s="45">
        <f t="shared" si="39"/>
        <v>5.42</v>
      </c>
      <c r="ET27" s="45">
        <f t="shared" si="39"/>
        <v>6.31</v>
      </c>
      <c r="EU27" s="45">
        <f t="shared" si="39"/>
        <v>7.21</v>
      </c>
      <c r="EV27" s="45">
        <f t="shared" si="39"/>
        <v>8.91</v>
      </c>
      <c r="EW27" s="45">
        <f t="shared" si="39"/>
        <v>9</v>
      </c>
      <c r="EX27" s="45">
        <f t="shared" si="39"/>
        <v>10.3</v>
      </c>
      <c r="EY27" s="45">
        <f t="shared" si="39"/>
        <v>13.26</v>
      </c>
      <c r="EZ27" s="45">
        <f t="shared" si="39"/>
        <v>16.52</v>
      </c>
    </row>
    <row r="28" spans="1:156" ht="15" x14ac:dyDescent="0.25">
      <c r="D28" s="43" t="str">
        <f t="shared" si="5"/>
        <v>PRATA9.001 a 10.000</v>
      </c>
      <c r="E28" s="44" t="s">
        <v>48</v>
      </c>
      <c r="F28" s="44" t="s">
        <v>95</v>
      </c>
      <c r="G28" s="45">
        <f t="shared" si="40"/>
        <v>22.06</v>
      </c>
      <c r="H28" s="45">
        <f t="shared" si="40"/>
        <v>22.53</v>
      </c>
      <c r="I28" s="45">
        <f t="shared" si="40"/>
        <v>22.99</v>
      </c>
      <c r="J28" s="45">
        <f t="shared" si="40"/>
        <v>23.46</v>
      </c>
      <c r="K28" s="45">
        <f t="shared" si="40"/>
        <v>39.6</v>
      </c>
      <c r="L28" s="45">
        <f t="shared" si="40"/>
        <v>40</v>
      </c>
      <c r="M28" s="45">
        <f t="shared" si="40"/>
        <v>40.42</v>
      </c>
      <c r="N28" s="45">
        <f t="shared" si="40"/>
        <v>40.83</v>
      </c>
      <c r="O28" s="45">
        <f t="shared" si="40"/>
        <v>77.709999999999994</v>
      </c>
      <c r="P28" s="45">
        <f t="shared" si="40"/>
        <v>104.91</v>
      </c>
      <c r="Q28" s="45">
        <f t="shared" si="40"/>
        <v>147.65</v>
      </c>
      <c r="R28" s="45">
        <f t="shared" si="40"/>
        <v>178.74</v>
      </c>
      <c r="S28" s="45">
        <f t="shared" si="40"/>
        <v>99.17</v>
      </c>
      <c r="T28" s="45">
        <f t="shared" si="40"/>
        <v>122.84</v>
      </c>
      <c r="U28" s="45">
        <f t="shared" si="40"/>
        <v>159.16999999999999</v>
      </c>
      <c r="V28" s="45">
        <f t="shared" si="40"/>
        <v>186.56</v>
      </c>
      <c r="W28" s="45">
        <f t="shared" si="40"/>
        <v>118.05</v>
      </c>
      <c r="X28" s="45">
        <f t="shared" si="40"/>
        <v>146.24</v>
      </c>
      <c r="Y28" s="45">
        <f t="shared" si="40"/>
        <v>189.49</v>
      </c>
      <c r="Z28" s="45">
        <f t="shared" si="40"/>
        <v>222.08</v>
      </c>
      <c r="AB28" s="43" t="str">
        <f t="shared" si="7"/>
        <v>Peso (g)</v>
      </c>
      <c r="AD28" s="44" t="s">
        <v>32</v>
      </c>
      <c r="AE28" s="45" t="e">
        <f>ROUND('[2]Base(2023)'!AE28+'[2]Base(2023)'!AE28*'[2]Base(2024)'!$A$31,2)</f>
        <v>#VALUE!</v>
      </c>
      <c r="AF28" s="45" t="e">
        <f>ROUND('[2]Base(2023)'!AF28+'[2]Base(2023)'!AF28*'[2]Base(2024)'!$A$31,2)</f>
        <v>#VALUE!</v>
      </c>
      <c r="AG28" s="45" t="e">
        <f>ROUND('[2]Base(2023)'!AG28+'[2]Base(2023)'!AG28*'[2]Base(2024)'!$A$31,2)</f>
        <v>#VALUE!</v>
      </c>
      <c r="AH28" s="45" t="e">
        <f>ROUND('[2]Base(2023)'!AH28+'[2]Base(2023)'!AH28*'[2]Base(2024)'!$A$31,2)</f>
        <v>#VALUE!</v>
      </c>
      <c r="AI28" s="45" t="e">
        <f>ROUND('[2]Base(2023)'!AI28+'[2]Base(2023)'!AI28*'[2]Base(2024)'!$A$31,2)</f>
        <v>#VALUE!</v>
      </c>
      <c r="AJ28" s="45" t="e">
        <f>ROUND('[2]Base(2023)'!AJ28+'[2]Base(2023)'!AJ28*'[2]Base(2024)'!$A$31,2)</f>
        <v>#VALUE!</v>
      </c>
      <c r="AK28" s="45" t="e">
        <f>ROUND('[2]Base(2023)'!AK28+'[2]Base(2023)'!AK28*'[2]Base(2024)'!$A$31,2)</f>
        <v>#VALUE!</v>
      </c>
      <c r="AL28" s="45" t="e">
        <f>ROUND('[2]Base(2023)'!AL28+'[2]Base(2023)'!AL28*'[2]Base(2024)'!$A$31,2)</f>
        <v>#VALUE!</v>
      </c>
      <c r="AM28" s="45" t="e">
        <f>ROUND('[2]Base(2023)'!AM28+'[2]Base(2023)'!AM28*'[2]Base(2024)'!$A$31,2)</f>
        <v>#VALUE!</v>
      </c>
      <c r="AN28" s="45" t="e">
        <f>ROUND('[2]Base(2023)'!AN28+'[2]Base(2023)'!AN28*'[2]Base(2024)'!$A$31,2)</f>
        <v>#VALUE!</v>
      </c>
      <c r="AO28" s="45" t="e">
        <f>ROUND('[2]Base(2023)'!AO28+'[2]Base(2023)'!AO28*'[2]Base(2024)'!$A$31,2)</f>
        <v>#VALUE!</v>
      </c>
      <c r="AP28" s="45" t="e">
        <f>ROUND('[2]Base(2023)'!AP28+'[2]Base(2023)'!AP28*'[2]Base(2024)'!$A$31,2)</f>
        <v>#VALUE!</v>
      </c>
      <c r="AQ28" s="45" t="e">
        <f>ROUND('[2]Base(2023)'!AQ28+'[2]Base(2023)'!AQ28*'[2]Base(2024)'!$A$31,2)</f>
        <v>#VALUE!</v>
      </c>
      <c r="AR28" s="45" t="e">
        <f>ROUND('[2]Base(2023)'!AR28+'[2]Base(2023)'!AR28*'[2]Base(2024)'!$A$31,2)</f>
        <v>#VALUE!</v>
      </c>
      <c r="AS28" s="45" t="e">
        <f>ROUND('[2]Base(2023)'!AS28+'[2]Base(2023)'!AS28*'[2]Base(2024)'!$A$31,2)</f>
        <v>#VALUE!</v>
      </c>
      <c r="AT28" s="45" t="e">
        <f>ROUND('[2]Base(2023)'!AT28+'[2]Base(2023)'!AT28*'[2]Base(2024)'!$A$31,2)</f>
        <v>#VALUE!</v>
      </c>
      <c r="BP28" s="43" t="str">
        <f t="shared" si="10"/>
        <v>PRATA9.001 a 10.000</v>
      </c>
      <c r="BQ28" s="44" t="s">
        <v>48</v>
      </c>
      <c r="BR28" s="44" t="s">
        <v>95</v>
      </c>
      <c r="BS28" s="45">
        <f t="shared" si="42"/>
        <v>58.17</v>
      </c>
      <c r="BT28" s="45">
        <f t="shared" si="42"/>
        <v>59.42</v>
      </c>
      <c r="BU28" s="45">
        <f t="shared" si="42"/>
        <v>60.66</v>
      </c>
      <c r="BV28" s="45">
        <f t="shared" si="42"/>
        <v>61.89</v>
      </c>
      <c r="BW28" s="45">
        <f t="shared" si="42"/>
        <v>66.319999999999993</v>
      </c>
      <c r="BX28" s="45">
        <f t="shared" si="42"/>
        <v>67.010000000000005</v>
      </c>
      <c r="BY28" s="45">
        <f t="shared" si="42"/>
        <v>67.7</v>
      </c>
      <c r="BZ28" s="45">
        <f t="shared" si="42"/>
        <v>68.38</v>
      </c>
      <c r="CA28" s="45">
        <f t="shared" si="42"/>
        <v>138.35</v>
      </c>
      <c r="CB28" s="45">
        <f t="shared" si="42"/>
        <v>211.32</v>
      </c>
      <c r="CC28" s="45">
        <f t="shared" si="42"/>
        <v>256.39999999999998</v>
      </c>
      <c r="CD28" s="45">
        <f t="shared" si="42"/>
        <v>301.45999999999998</v>
      </c>
      <c r="CE28" s="45">
        <f t="shared" si="42"/>
        <v>171.14</v>
      </c>
      <c r="CF28" s="45">
        <f t="shared" si="42"/>
        <v>257.33</v>
      </c>
      <c r="CG28" s="45">
        <f t="shared" si="42"/>
        <v>305.68</v>
      </c>
      <c r="CH28" s="45">
        <f t="shared" si="42"/>
        <v>354.02</v>
      </c>
      <c r="CI28" s="45">
        <f t="shared" si="42"/>
        <v>203.74</v>
      </c>
      <c r="CJ28" s="45">
        <f t="shared" si="42"/>
        <v>306.35000000000002</v>
      </c>
      <c r="CK28" s="45">
        <f t="shared" si="42"/>
        <v>363.9</v>
      </c>
      <c r="CL28" s="45">
        <f t="shared" si="42"/>
        <v>421.45</v>
      </c>
      <c r="CN28" s="43" t="str">
        <f t="shared" si="12"/>
        <v>DIAMANTE 2Até 1</v>
      </c>
      <c r="CO28" s="44" t="s">
        <v>69</v>
      </c>
      <c r="CP28" s="46" t="s">
        <v>42</v>
      </c>
      <c r="CQ28" s="45">
        <f>CQ18</f>
        <v>30.84</v>
      </c>
      <c r="CR28" s="45">
        <f t="shared" ref="CR28:CX28" si="47">CR18</f>
        <v>31.47</v>
      </c>
      <c r="CS28" s="45">
        <f t="shared" si="47"/>
        <v>32.119999999999997</v>
      </c>
      <c r="CT28" s="45">
        <f t="shared" si="47"/>
        <v>32.76</v>
      </c>
      <c r="CU28" s="45">
        <f t="shared" si="47"/>
        <v>43.89</v>
      </c>
      <c r="CV28" s="45">
        <f t="shared" si="47"/>
        <v>44.36</v>
      </c>
      <c r="CW28" s="45">
        <f t="shared" si="47"/>
        <v>44.81</v>
      </c>
      <c r="CX28" s="45">
        <f t="shared" si="47"/>
        <v>45.18</v>
      </c>
      <c r="CZ28" s="43" t="str">
        <f t="shared" si="14"/>
        <v>Peso (g)</v>
      </c>
      <c r="DB28" s="46" t="s">
        <v>32</v>
      </c>
      <c r="DC28" s="45" t="e">
        <f>ROUND('[2]Base(2023)'!DC28+'[2]Base(2023)'!DC28*'[2]Base(2024)'!$A$31,2)</f>
        <v>#VALUE!</v>
      </c>
      <c r="DD28" s="45" t="e">
        <f>ROUND('[2]Base(2023)'!DD28+'[2]Base(2023)'!DD28*'[2]Base(2024)'!$A$31,2)</f>
        <v>#VALUE!</v>
      </c>
      <c r="DE28" s="45" t="e">
        <f>ROUND('[2]Base(2023)'!DE28+'[2]Base(2023)'!DE28*'[2]Base(2024)'!$A$31,2)</f>
        <v>#VALUE!</v>
      </c>
      <c r="DG28" s="43" t="str">
        <f t="shared" si="16"/>
        <v>PRATAColeta no mesmo dia4210-241 a 50</v>
      </c>
      <c r="DH28" s="43" t="s">
        <v>48</v>
      </c>
      <c r="DI28" s="70" t="s">
        <v>71</v>
      </c>
      <c r="DJ28" s="69" t="s">
        <v>72</v>
      </c>
      <c r="DK28" s="59" t="s">
        <v>87</v>
      </c>
      <c r="DL28" s="22" t="s">
        <v>129</v>
      </c>
      <c r="DN28"/>
      <c r="DO28"/>
      <c r="DR28" s="60" t="str">
        <f t="shared" si="17"/>
        <v>PRATA9.001 a 10.000</v>
      </c>
      <c r="DS28" s="44" t="s">
        <v>48</v>
      </c>
      <c r="DT28" s="44" t="s">
        <v>95</v>
      </c>
      <c r="DU28" s="45">
        <f t="shared" si="43"/>
        <v>23.9</v>
      </c>
      <c r="DV28" s="45">
        <f t="shared" si="43"/>
        <v>24.41</v>
      </c>
      <c r="DW28" s="45">
        <f t="shared" si="43"/>
        <v>24.92</v>
      </c>
      <c r="DX28" s="45">
        <f t="shared" si="43"/>
        <v>25.42</v>
      </c>
      <c r="DY28" s="45">
        <f t="shared" si="43"/>
        <v>43.86</v>
      </c>
      <c r="DZ28" s="45">
        <f t="shared" si="43"/>
        <v>44.31</v>
      </c>
      <c r="EA28" s="45">
        <f t="shared" si="43"/>
        <v>44.76</v>
      </c>
      <c r="EB28" s="45">
        <f t="shared" si="43"/>
        <v>45.21</v>
      </c>
      <c r="EC28" s="45">
        <f t="shared" si="43"/>
        <v>86.83</v>
      </c>
      <c r="ED28" s="45">
        <f t="shared" si="43"/>
        <v>117.93</v>
      </c>
      <c r="EE28" s="45">
        <f t="shared" si="43"/>
        <v>165.98</v>
      </c>
      <c r="EF28" s="45">
        <f t="shared" si="43"/>
        <v>200.78</v>
      </c>
      <c r="EG28" s="45">
        <f t="shared" si="43"/>
        <v>132.12</v>
      </c>
      <c r="EH28" s="45">
        <f t="shared" si="43"/>
        <v>164.34</v>
      </c>
      <c r="EI28" s="45">
        <f t="shared" si="43"/>
        <v>213.01</v>
      </c>
      <c r="EJ28" s="45">
        <f t="shared" si="43"/>
        <v>249.52</v>
      </c>
      <c r="EL28" s="43" t="str">
        <f t="shared" si="18"/>
        <v>Peso (g)</v>
      </c>
      <c r="EN28" s="44" t="s">
        <v>32</v>
      </c>
      <c r="EO28" s="45" t="s">
        <v>16</v>
      </c>
      <c r="EP28" s="45" t="s">
        <v>17</v>
      </c>
      <c r="EQ28" s="45" t="s">
        <v>18</v>
      </c>
      <c r="ER28" s="45" t="s">
        <v>19</v>
      </c>
      <c r="ES28" s="45" t="s">
        <v>20</v>
      </c>
      <c r="ET28" s="45" t="s">
        <v>21</v>
      </c>
      <c r="EU28" s="45" t="s">
        <v>22</v>
      </c>
      <c r="EV28" s="45" t="s">
        <v>23</v>
      </c>
      <c r="EW28" s="45" t="s">
        <v>28</v>
      </c>
      <c r="EX28" s="45" t="s">
        <v>29</v>
      </c>
      <c r="EY28" s="45" t="s">
        <v>30</v>
      </c>
      <c r="EZ28" s="45" t="s">
        <v>31</v>
      </c>
    </row>
    <row r="29" spans="1:156" ht="15" x14ac:dyDescent="0.25">
      <c r="D29" s="43" t="str">
        <f t="shared" si="5"/>
        <v>PRATAKg Adicional</v>
      </c>
      <c r="E29" s="44" t="s">
        <v>48</v>
      </c>
      <c r="F29" s="44" t="s">
        <v>63</v>
      </c>
      <c r="G29" s="45">
        <f t="shared" si="40"/>
        <v>2.73</v>
      </c>
      <c r="H29" s="45">
        <f t="shared" si="40"/>
        <v>2.79</v>
      </c>
      <c r="I29" s="45">
        <f t="shared" si="40"/>
        <v>2.86</v>
      </c>
      <c r="J29" s="45">
        <f t="shared" si="40"/>
        <v>2.91</v>
      </c>
      <c r="K29" s="45">
        <f t="shared" si="40"/>
        <v>4.92</v>
      </c>
      <c r="L29" s="45">
        <f t="shared" si="40"/>
        <v>4.96</v>
      </c>
      <c r="M29" s="45">
        <f t="shared" si="40"/>
        <v>5.01</v>
      </c>
      <c r="N29" s="45">
        <f t="shared" si="40"/>
        <v>5.07</v>
      </c>
      <c r="O29" s="45">
        <f t="shared" si="40"/>
        <v>9.64</v>
      </c>
      <c r="P29" s="45">
        <f t="shared" si="40"/>
        <v>13.01</v>
      </c>
      <c r="Q29" s="45">
        <f t="shared" si="40"/>
        <v>18.309999999999999</v>
      </c>
      <c r="R29" s="45">
        <f t="shared" si="40"/>
        <v>22.16</v>
      </c>
      <c r="S29" s="45">
        <f t="shared" si="40"/>
        <v>12.3</v>
      </c>
      <c r="T29" s="45">
        <f t="shared" si="40"/>
        <v>15.23</v>
      </c>
      <c r="U29" s="45">
        <f t="shared" si="40"/>
        <v>19.739999999999998</v>
      </c>
      <c r="V29" s="45">
        <f t="shared" si="40"/>
        <v>23.13</v>
      </c>
      <c r="W29" s="45">
        <f t="shared" si="40"/>
        <v>14.64</v>
      </c>
      <c r="X29" s="45">
        <f t="shared" si="40"/>
        <v>18.13</v>
      </c>
      <c r="Y29" s="45">
        <f t="shared" si="40"/>
        <v>23.5</v>
      </c>
      <c r="Z29" s="45">
        <f t="shared" si="40"/>
        <v>27.53</v>
      </c>
      <c r="AB29" s="43" t="str">
        <f t="shared" si="7"/>
        <v>OURO0 a 500</v>
      </c>
      <c r="AC29" s="44" t="s">
        <v>54</v>
      </c>
      <c r="AD29" s="44" t="s">
        <v>41</v>
      </c>
      <c r="AE29" s="45">
        <v>15.39</v>
      </c>
      <c r="AF29" s="45">
        <v>16.05</v>
      </c>
      <c r="AG29" s="45">
        <v>16.21</v>
      </c>
      <c r="AH29" s="45">
        <v>16.38</v>
      </c>
      <c r="AI29" s="45">
        <v>18.32</v>
      </c>
      <c r="AJ29" s="45">
        <v>20.53</v>
      </c>
      <c r="AK29" s="45">
        <v>22.91</v>
      </c>
      <c r="AL29" s="45">
        <v>27.49</v>
      </c>
      <c r="AM29" s="45">
        <v>18.87</v>
      </c>
      <c r="AN29" s="45">
        <v>22.83</v>
      </c>
      <c r="AO29" s="45">
        <v>38.340000000000003</v>
      </c>
      <c r="AP29" s="45">
        <v>52.61</v>
      </c>
      <c r="AQ29" s="45">
        <v>21.93</v>
      </c>
      <c r="AR29" s="45">
        <v>26.53</v>
      </c>
      <c r="AS29" s="45">
        <v>44.57</v>
      </c>
      <c r="AT29" s="45">
        <v>61.18</v>
      </c>
      <c r="BP29" s="43" t="str">
        <f t="shared" si="10"/>
        <v>PRATAKg adicional</v>
      </c>
      <c r="BQ29" s="44" t="s">
        <v>48</v>
      </c>
      <c r="BR29" s="44" t="s">
        <v>101</v>
      </c>
      <c r="BS29" s="45">
        <f t="shared" si="42"/>
        <v>5.91</v>
      </c>
      <c r="BT29" s="45">
        <f t="shared" si="42"/>
        <v>6.04</v>
      </c>
      <c r="BU29" s="45">
        <f t="shared" si="42"/>
        <v>6.16</v>
      </c>
      <c r="BV29" s="45">
        <f t="shared" si="42"/>
        <v>6.29</v>
      </c>
      <c r="BW29" s="45">
        <f t="shared" si="42"/>
        <v>6.68</v>
      </c>
      <c r="BX29" s="45">
        <f t="shared" si="42"/>
        <v>6.75</v>
      </c>
      <c r="BY29" s="45">
        <f t="shared" si="42"/>
        <v>6.82</v>
      </c>
      <c r="BZ29" s="45">
        <f t="shared" si="42"/>
        <v>6.89</v>
      </c>
      <c r="CA29" s="45">
        <f t="shared" si="42"/>
        <v>13.68</v>
      </c>
      <c r="CB29" s="45">
        <f t="shared" si="42"/>
        <v>20.97</v>
      </c>
      <c r="CC29" s="45">
        <f t="shared" si="42"/>
        <v>25.4</v>
      </c>
      <c r="CD29" s="45">
        <f t="shared" si="42"/>
        <v>29.85</v>
      </c>
      <c r="CE29" s="45">
        <f t="shared" si="42"/>
        <v>17.11</v>
      </c>
      <c r="CF29" s="45">
        <f t="shared" si="42"/>
        <v>25.66</v>
      </c>
      <c r="CG29" s="45">
        <f t="shared" si="42"/>
        <v>30.35</v>
      </c>
      <c r="CH29" s="45">
        <f t="shared" si="42"/>
        <v>35.06</v>
      </c>
      <c r="CI29" s="45">
        <f t="shared" si="42"/>
        <v>20.37</v>
      </c>
      <c r="CJ29" s="45">
        <f t="shared" si="42"/>
        <v>30.55</v>
      </c>
      <c r="CK29" s="45">
        <f t="shared" si="42"/>
        <v>36.14</v>
      </c>
      <c r="CL29" s="45">
        <f t="shared" si="42"/>
        <v>41.73</v>
      </c>
      <c r="CN29" s="43" t="str">
        <f t="shared" si="12"/>
        <v>DIAMANTE 21 a 5</v>
      </c>
      <c r="CO29" s="44" t="s">
        <v>69</v>
      </c>
      <c r="CP29" s="46" t="s">
        <v>51</v>
      </c>
      <c r="CQ29" s="45">
        <f t="shared" ref="CQ29:CX31" si="48">CQ19</f>
        <v>40.21</v>
      </c>
      <c r="CR29" s="45">
        <f t="shared" si="48"/>
        <v>41.04</v>
      </c>
      <c r="CS29" s="45">
        <f t="shared" si="48"/>
        <v>41.88</v>
      </c>
      <c r="CT29" s="45">
        <f t="shared" si="48"/>
        <v>42.71</v>
      </c>
      <c r="CU29" s="45">
        <f t="shared" si="48"/>
        <v>56.05</v>
      </c>
      <c r="CV29" s="45">
        <f t="shared" si="48"/>
        <v>56.6</v>
      </c>
      <c r="CW29" s="45">
        <f t="shared" si="48"/>
        <v>57.15</v>
      </c>
      <c r="CX29" s="45">
        <f t="shared" si="48"/>
        <v>57.7</v>
      </c>
      <c r="CZ29" s="43" t="str">
        <f t="shared" si="14"/>
        <v>OURO0 a 300</v>
      </c>
      <c r="DA29" s="44" t="s">
        <v>54</v>
      </c>
      <c r="DB29" s="46" t="s">
        <v>40</v>
      </c>
      <c r="DC29" s="45">
        <f>DC42</f>
        <v>12.43</v>
      </c>
      <c r="DD29" s="45">
        <f t="shared" ref="DD29:DE29" si="49">DD42</f>
        <v>12.68</v>
      </c>
      <c r="DE29" s="45">
        <f t="shared" si="49"/>
        <v>12.95</v>
      </c>
      <c r="DG29" s="43" t="str">
        <f t="shared" si="16"/>
        <v>PRATAColeta no mesmo dia4210-251 a 60</v>
      </c>
      <c r="DH29" s="43" t="s">
        <v>48</v>
      </c>
      <c r="DI29" s="70" t="s">
        <v>71</v>
      </c>
      <c r="DJ29" s="69" t="s">
        <v>72</v>
      </c>
      <c r="DK29" s="61" t="s">
        <v>92</v>
      </c>
      <c r="DL29" s="25" t="s">
        <v>130</v>
      </c>
      <c r="DN29"/>
      <c r="DO29"/>
      <c r="DR29" s="60" t="str">
        <f t="shared" si="17"/>
        <v>PRATAKg Adicional</v>
      </c>
      <c r="DS29" s="44" t="s">
        <v>48</v>
      </c>
      <c r="DT29" s="44" t="s">
        <v>63</v>
      </c>
      <c r="DU29" s="45">
        <f t="shared" si="43"/>
        <v>3.07</v>
      </c>
      <c r="DV29" s="45">
        <f t="shared" si="43"/>
        <v>3.14</v>
      </c>
      <c r="DW29" s="45">
        <f t="shared" si="43"/>
        <v>3.21</v>
      </c>
      <c r="DX29" s="45">
        <f t="shared" si="43"/>
        <v>3.28</v>
      </c>
      <c r="DY29" s="45">
        <f t="shared" si="43"/>
        <v>5.53</v>
      </c>
      <c r="DZ29" s="45">
        <f t="shared" si="43"/>
        <v>5.59</v>
      </c>
      <c r="EA29" s="45">
        <f t="shared" si="43"/>
        <v>5.64</v>
      </c>
      <c r="EB29" s="45">
        <f t="shared" si="43"/>
        <v>5.7</v>
      </c>
      <c r="EC29" s="45">
        <f t="shared" si="43"/>
        <v>10.85</v>
      </c>
      <c r="ED29" s="45">
        <f t="shared" si="43"/>
        <v>14.64</v>
      </c>
      <c r="EE29" s="45">
        <f t="shared" si="43"/>
        <v>20.6</v>
      </c>
      <c r="EF29" s="45">
        <f t="shared" si="43"/>
        <v>24.94</v>
      </c>
      <c r="EG29" s="45">
        <f t="shared" si="43"/>
        <v>16.48</v>
      </c>
      <c r="EH29" s="45">
        <f t="shared" si="43"/>
        <v>20.399999999999999</v>
      </c>
      <c r="EI29" s="45">
        <f t="shared" si="43"/>
        <v>26.45</v>
      </c>
      <c r="EJ29" s="45">
        <f t="shared" si="43"/>
        <v>30.98</v>
      </c>
      <c r="EL29" s="43" t="str">
        <f t="shared" si="18"/>
        <v>OURO0 a 500</v>
      </c>
      <c r="EM29" s="44" t="s">
        <v>54</v>
      </c>
      <c r="EN29" s="44" t="s">
        <v>41</v>
      </c>
      <c r="EO29" s="45">
        <f>ROUND(EO3-EO3*$A$67,2)</f>
        <v>15.66</v>
      </c>
      <c r="EP29" s="45">
        <f t="shared" ref="EP29:EZ29" si="50">ROUND(EP3-EP3*$A$67,2)</f>
        <v>16.34</v>
      </c>
      <c r="EQ29" s="45">
        <f t="shared" si="50"/>
        <v>16.489999999999998</v>
      </c>
      <c r="ER29" s="45">
        <f t="shared" si="50"/>
        <v>16.66</v>
      </c>
      <c r="ES29" s="45">
        <f t="shared" si="50"/>
        <v>18.63</v>
      </c>
      <c r="ET29" s="45">
        <f t="shared" si="50"/>
        <v>20.95</v>
      </c>
      <c r="EU29" s="45">
        <f t="shared" si="50"/>
        <v>23.39</v>
      </c>
      <c r="EV29" s="45">
        <f t="shared" si="50"/>
        <v>28.05</v>
      </c>
      <c r="EW29" s="45">
        <f t="shared" si="50"/>
        <v>22.23</v>
      </c>
      <c r="EX29" s="45">
        <f t="shared" si="50"/>
        <v>27.04</v>
      </c>
      <c r="EY29" s="45">
        <f t="shared" si="50"/>
        <v>45.51</v>
      </c>
      <c r="EZ29" s="45">
        <f t="shared" si="50"/>
        <v>62.43</v>
      </c>
    </row>
    <row r="30" spans="1:156" ht="15" x14ac:dyDescent="0.25">
      <c r="A30" s="76" t="s">
        <v>115</v>
      </c>
      <c r="D30" s="43" t="str">
        <f t="shared" si="5"/>
        <v>Peso (g)</v>
      </c>
      <c r="F30" s="44" t="s">
        <v>32</v>
      </c>
      <c r="G30" s="45" t="s">
        <v>12</v>
      </c>
      <c r="H30" s="45" t="s">
        <v>13</v>
      </c>
      <c r="I30" s="45" t="s">
        <v>14</v>
      </c>
      <c r="J30" s="45" t="s">
        <v>15</v>
      </c>
      <c r="K30" s="45" t="s">
        <v>16</v>
      </c>
      <c r="L30" s="45" t="s">
        <v>17</v>
      </c>
      <c r="M30" s="45" t="s">
        <v>18</v>
      </c>
      <c r="N30" s="45" t="s">
        <v>19</v>
      </c>
      <c r="O30" s="45" t="s">
        <v>20</v>
      </c>
      <c r="P30" s="45" t="s">
        <v>21</v>
      </c>
      <c r="Q30" s="45" t="s">
        <v>22</v>
      </c>
      <c r="R30" s="45" t="s">
        <v>23</v>
      </c>
      <c r="S30" s="45" t="s">
        <v>24</v>
      </c>
      <c r="T30" s="45" t="s">
        <v>25</v>
      </c>
      <c r="U30" s="45" t="s">
        <v>26</v>
      </c>
      <c r="V30" s="45" t="s">
        <v>27</v>
      </c>
      <c r="W30" s="45" t="s">
        <v>28</v>
      </c>
      <c r="X30" s="45" t="s">
        <v>29</v>
      </c>
      <c r="Y30" s="45" t="s">
        <v>30</v>
      </c>
      <c r="Z30" s="45" t="s">
        <v>31</v>
      </c>
      <c r="AB30" s="43" t="str">
        <f t="shared" si="7"/>
        <v>OURO501 a 1.000</v>
      </c>
      <c r="AC30" s="44" t="s">
        <v>54</v>
      </c>
      <c r="AD30" s="44" t="s">
        <v>50</v>
      </c>
      <c r="AE30" s="45">
        <v>16.489999999999998</v>
      </c>
      <c r="AF30" s="45">
        <v>17.190000000000001</v>
      </c>
      <c r="AG30" s="45">
        <v>17.37</v>
      </c>
      <c r="AH30" s="45">
        <v>17.54</v>
      </c>
      <c r="AI30" s="45">
        <v>19.63</v>
      </c>
      <c r="AJ30" s="45">
        <v>22</v>
      </c>
      <c r="AK30" s="45">
        <v>24.55</v>
      </c>
      <c r="AL30" s="45">
        <v>29.45</v>
      </c>
      <c r="AM30" s="45">
        <v>19.989999999999998</v>
      </c>
      <c r="AN30" s="45">
        <v>24.09</v>
      </c>
      <c r="AO30" s="45">
        <v>39.729999999999997</v>
      </c>
      <c r="AP30" s="45">
        <v>54.31</v>
      </c>
      <c r="AQ30" s="45">
        <v>23.25</v>
      </c>
      <c r="AR30" s="45">
        <v>28</v>
      </c>
      <c r="AS30" s="45">
        <v>46.2</v>
      </c>
      <c r="AT30" s="45">
        <v>63.14</v>
      </c>
      <c r="BP30" s="43" t="str">
        <f t="shared" si="10"/>
        <v>Peso (g)</v>
      </c>
      <c r="BR30" s="44" t="s">
        <v>32</v>
      </c>
      <c r="BS30" s="45" t="e">
        <f>ROUND('[2]Base(2023)'!BS30+'[2]Base(2023)'!BS30*'[2]Base(2024)'!$A$31,2)</f>
        <v>#VALUE!</v>
      </c>
      <c r="BT30" s="45" t="e">
        <f>ROUND('[2]Base(2023)'!BT30+'[2]Base(2023)'!BT30*'[2]Base(2024)'!$A$31,2)</f>
        <v>#VALUE!</v>
      </c>
      <c r="BU30" s="45" t="e">
        <f>ROUND('[2]Base(2023)'!BU30+'[2]Base(2023)'!BU30*'[2]Base(2024)'!$A$31,2)</f>
        <v>#VALUE!</v>
      </c>
      <c r="BV30" s="45" t="e">
        <f>ROUND('[2]Base(2023)'!BV30+'[2]Base(2023)'!BV30*'[2]Base(2024)'!$A$31,2)</f>
        <v>#VALUE!</v>
      </c>
      <c r="BW30" s="45" t="e">
        <f>ROUND('[2]Base(2023)'!BW30+'[2]Base(2023)'!BW30*'[2]Base(2024)'!$A$31,2)</f>
        <v>#VALUE!</v>
      </c>
      <c r="BX30" s="45" t="e">
        <f>ROUND('[2]Base(2023)'!BX30+'[2]Base(2023)'!BX30*'[2]Base(2024)'!$A$31,2)</f>
        <v>#VALUE!</v>
      </c>
      <c r="BY30" s="45" t="e">
        <f>ROUND('[2]Base(2023)'!BY30+'[2]Base(2023)'!BY30*'[2]Base(2024)'!$A$31,2)</f>
        <v>#VALUE!</v>
      </c>
      <c r="BZ30" s="45" t="e">
        <f>ROUND('[2]Base(2023)'!BZ30+'[2]Base(2023)'!BZ30*'[2]Base(2024)'!$A$31,2)</f>
        <v>#VALUE!</v>
      </c>
      <c r="CA30" s="45" t="e">
        <f>ROUND('[2]Base(2023)'!CA30+'[2]Base(2023)'!CA30*'[2]Base(2024)'!$A$31,2)</f>
        <v>#VALUE!</v>
      </c>
      <c r="CB30" s="45" t="e">
        <f>ROUND('[2]Base(2023)'!CB30+'[2]Base(2023)'!CB30*'[2]Base(2024)'!$A$31,2)</f>
        <v>#VALUE!</v>
      </c>
      <c r="CC30" s="45" t="e">
        <f>ROUND('[2]Base(2023)'!CC30+'[2]Base(2023)'!CC30*'[2]Base(2024)'!$A$31,2)</f>
        <v>#VALUE!</v>
      </c>
      <c r="CD30" s="45" t="e">
        <f>ROUND('[2]Base(2023)'!CD30+'[2]Base(2023)'!CD30*'[2]Base(2024)'!$A$31,2)</f>
        <v>#VALUE!</v>
      </c>
      <c r="CE30" s="45" t="e">
        <f>ROUND('[2]Base(2023)'!CE30+'[2]Base(2023)'!CE30*'[2]Base(2024)'!$A$31,2)</f>
        <v>#VALUE!</v>
      </c>
      <c r="CF30" s="45" t="e">
        <f>ROUND('[2]Base(2023)'!CF30+'[2]Base(2023)'!CF30*'[2]Base(2024)'!$A$31,2)</f>
        <v>#VALUE!</v>
      </c>
      <c r="CG30" s="45" t="e">
        <f>ROUND('[2]Base(2023)'!CG30+'[2]Base(2023)'!CG30*'[2]Base(2024)'!$A$31,2)</f>
        <v>#VALUE!</v>
      </c>
      <c r="CH30" s="45" t="e">
        <f>ROUND('[2]Base(2023)'!CH30+'[2]Base(2023)'!CH30*'[2]Base(2024)'!$A$31,2)</f>
        <v>#VALUE!</v>
      </c>
      <c r="CI30" s="45" t="e">
        <f>ROUND('[2]Base(2023)'!CI30+'[2]Base(2023)'!CI30*'[2]Base(2024)'!$A$31,2)</f>
        <v>#VALUE!</v>
      </c>
      <c r="CJ30" s="45" t="e">
        <f>ROUND('[2]Base(2023)'!CJ30+'[2]Base(2023)'!CJ30*'[2]Base(2024)'!$A$31,2)</f>
        <v>#VALUE!</v>
      </c>
      <c r="CK30" s="45" t="e">
        <f>ROUND('[2]Base(2023)'!CK30+'[2]Base(2023)'!CK30*'[2]Base(2024)'!$A$31,2)</f>
        <v>#VALUE!</v>
      </c>
      <c r="CL30" s="45" t="e">
        <f>ROUND('[2]Base(2023)'!CL30+'[2]Base(2023)'!CL30*'[2]Base(2024)'!$A$31,2)</f>
        <v>#VALUE!</v>
      </c>
      <c r="CN30" s="43" t="str">
        <f t="shared" si="12"/>
        <v>DIAMANTE 25 a 10</v>
      </c>
      <c r="CO30" s="44" t="s">
        <v>69</v>
      </c>
      <c r="CP30" s="46" t="s">
        <v>56</v>
      </c>
      <c r="CQ30" s="45">
        <f t="shared" si="48"/>
        <v>59.63</v>
      </c>
      <c r="CR30" s="45">
        <f t="shared" si="48"/>
        <v>60.92</v>
      </c>
      <c r="CS30" s="45">
        <f t="shared" si="48"/>
        <v>62.2</v>
      </c>
      <c r="CT30" s="45">
        <f t="shared" si="48"/>
        <v>63.41</v>
      </c>
      <c r="CU30" s="45">
        <f t="shared" si="48"/>
        <v>76.2</v>
      </c>
      <c r="CV30" s="45">
        <f t="shared" si="48"/>
        <v>76.930000000000007</v>
      </c>
      <c r="CW30" s="45">
        <f t="shared" si="48"/>
        <v>77.77</v>
      </c>
      <c r="CX30" s="45">
        <f t="shared" si="48"/>
        <v>78.5</v>
      </c>
      <c r="CZ30" s="43" t="str">
        <f t="shared" si="14"/>
        <v>OURO301 a 500</v>
      </c>
      <c r="DA30" s="44" t="s">
        <v>54</v>
      </c>
      <c r="DB30" s="46" t="s">
        <v>49</v>
      </c>
      <c r="DC30" s="45">
        <f t="shared" ref="DC30:DE40" si="51">DC43</f>
        <v>12.92</v>
      </c>
      <c r="DD30" s="45">
        <f t="shared" si="51"/>
        <v>13.19</v>
      </c>
      <c r="DE30" s="45">
        <f t="shared" si="51"/>
        <v>13.47</v>
      </c>
      <c r="DG30" s="43" t="str">
        <f t="shared" si="16"/>
        <v>PRATAColeta no mesmo dia4210-261 a 70</v>
      </c>
      <c r="DH30" s="43" t="s">
        <v>48</v>
      </c>
      <c r="DI30" s="70" t="s">
        <v>71</v>
      </c>
      <c r="DJ30" s="69" t="s">
        <v>72</v>
      </c>
      <c r="DK30" s="59" t="s">
        <v>96</v>
      </c>
      <c r="DL30" s="22" t="s">
        <v>131</v>
      </c>
      <c r="DN30"/>
      <c r="DO30"/>
      <c r="DR30" s="60" t="str">
        <f t="shared" si="17"/>
        <v>Peso (g)</v>
      </c>
      <c r="DS30" s="44"/>
      <c r="DT30" s="44" t="s">
        <v>32</v>
      </c>
      <c r="DU30" s="45" t="s">
        <v>12</v>
      </c>
      <c r="DV30" s="45" t="s">
        <v>13</v>
      </c>
      <c r="DW30" s="45" t="s">
        <v>14</v>
      </c>
      <c r="DX30" s="45" t="s">
        <v>15</v>
      </c>
      <c r="DY30" s="45" t="s">
        <v>16</v>
      </c>
      <c r="DZ30" s="45" t="s">
        <v>17</v>
      </c>
      <c r="EA30" s="45" t="s">
        <v>18</v>
      </c>
      <c r="EB30" s="45" t="s">
        <v>19</v>
      </c>
      <c r="EC30" s="45" t="s">
        <v>20</v>
      </c>
      <c r="ED30" s="45" t="s">
        <v>21</v>
      </c>
      <c r="EE30" s="45" t="s">
        <v>22</v>
      </c>
      <c r="EF30" s="45" t="s">
        <v>23</v>
      </c>
      <c r="EG30" s="45" t="s">
        <v>28</v>
      </c>
      <c r="EH30" s="45" t="s">
        <v>29</v>
      </c>
      <c r="EI30" s="45" t="s">
        <v>30</v>
      </c>
      <c r="EJ30" s="45" t="s">
        <v>31</v>
      </c>
      <c r="EL30" s="43" t="str">
        <f t="shared" si="18"/>
        <v>OURO501 a 1.000</v>
      </c>
      <c r="EM30" s="44" t="s">
        <v>54</v>
      </c>
      <c r="EN30" s="44" t="s">
        <v>50</v>
      </c>
      <c r="EO30" s="45">
        <f t="shared" ref="EO30:EZ40" si="52">ROUND(EO4-EO4*$A$67,2)</f>
        <v>16.78</v>
      </c>
      <c r="EP30" s="45">
        <f t="shared" si="52"/>
        <v>17.48</v>
      </c>
      <c r="EQ30" s="45">
        <f t="shared" si="52"/>
        <v>17.670000000000002</v>
      </c>
      <c r="ER30" s="45">
        <f t="shared" si="52"/>
        <v>17.84</v>
      </c>
      <c r="ES30" s="45">
        <f t="shared" si="52"/>
        <v>19.96</v>
      </c>
      <c r="ET30" s="45">
        <f t="shared" si="52"/>
        <v>22.45</v>
      </c>
      <c r="EU30" s="45">
        <f t="shared" si="52"/>
        <v>25.06</v>
      </c>
      <c r="EV30" s="45">
        <f t="shared" si="52"/>
        <v>30.05</v>
      </c>
      <c r="EW30" s="45">
        <f t="shared" si="52"/>
        <v>23.56</v>
      </c>
      <c r="EX30" s="45">
        <f t="shared" si="52"/>
        <v>28.54</v>
      </c>
      <c r="EY30" s="45">
        <f t="shared" si="52"/>
        <v>47.17</v>
      </c>
      <c r="EZ30" s="45">
        <f t="shared" si="52"/>
        <v>64.44</v>
      </c>
    </row>
    <row r="31" spans="1:156" ht="15" x14ac:dyDescent="0.25">
      <c r="A31" s="77">
        <v>4.6211000000000002E-2</v>
      </c>
      <c r="D31" s="43" t="str">
        <f t="shared" si="5"/>
        <v>OURO0 a 300</v>
      </c>
      <c r="E31" s="44" t="s">
        <v>54</v>
      </c>
      <c r="F31" s="44" t="s">
        <v>40</v>
      </c>
      <c r="G31" s="45">
        <f>G45</f>
        <v>8.91</v>
      </c>
      <c r="H31" s="45">
        <f t="shared" ref="H31:Z31" si="53">H45</f>
        <v>9.1</v>
      </c>
      <c r="I31" s="45">
        <f t="shared" si="53"/>
        <v>9.2899999999999991</v>
      </c>
      <c r="J31" s="45">
        <f t="shared" si="53"/>
        <v>9.48</v>
      </c>
      <c r="K31" s="45">
        <f t="shared" si="53"/>
        <v>17.03</v>
      </c>
      <c r="L31" s="45">
        <f t="shared" si="53"/>
        <v>17.399999999999999</v>
      </c>
      <c r="M31" s="45">
        <f t="shared" si="53"/>
        <v>17.79</v>
      </c>
      <c r="N31" s="45">
        <f t="shared" si="53"/>
        <v>18.93</v>
      </c>
      <c r="O31" s="45">
        <f t="shared" si="53"/>
        <v>25.86</v>
      </c>
      <c r="P31" s="45">
        <f t="shared" si="53"/>
        <v>36.21</v>
      </c>
      <c r="Q31" s="45">
        <f t="shared" si="53"/>
        <v>46.56</v>
      </c>
      <c r="R31" s="45">
        <f t="shared" si="53"/>
        <v>54.31</v>
      </c>
      <c r="S31" s="45">
        <f t="shared" si="53"/>
        <v>34.43</v>
      </c>
      <c r="T31" s="45">
        <f t="shared" si="53"/>
        <v>43.96</v>
      </c>
      <c r="U31" s="45">
        <f t="shared" si="53"/>
        <v>53.07</v>
      </c>
      <c r="V31" s="45">
        <f t="shared" si="53"/>
        <v>60.87</v>
      </c>
      <c r="W31" s="45">
        <f t="shared" si="53"/>
        <v>40.99</v>
      </c>
      <c r="X31" s="45">
        <f t="shared" si="53"/>
        <v>52.34</v>
      </c>
      <c r="Y31" s="45">
        <f t="shared" si="53"/>
        <v>63.19</v>
      </c>
      <c r="Z31" s="45">
        <f t="shared" si="53"/>
        <v>72.47</v>
      </c>
      <c r="AB31" s="43" t="str">
        <f t="shared" si="7"/>
        <v>OURO1.001 a 2.000</v>
      </c>
      <c r="AC31" s="44" t="s">
        <v>54</v>
      </c>
      <c r="AD31" s="44" t="s">
        <v>55</v>
      </c>
      <c r="AE31" s="45">
        <v>17.38</v>
      </c>
      <c r="AF31" s="45">
        <v>18.12</v>
      </c>
      <c r="AG31" s="45">
        <v>18.29</v>
      </c>
      <c r="AH31" s="45">
        <v>18.48</v>
      </c>
      <c r="AI31" s="45">
        <v>21.58</v>
      </c>
      <c r="AJ31" s="45">
        <v>24.16</v>
      </c>
      <c r="AK31" s="45">
        <v>26.97</v>
      </c>
      <c r="AL31" s="45">
        <v>32.36</v>
      </c>
      <c r="AM31" s="45">
        <v>23.73</v>
      </c>
      <c r="AN31" s="45">
        <v>28.02</v>
      </c>
      <c r="AO31" s="45">
        <v>43.88</v>
      </c>
      <c r="AP31" s="45">
        <v>58.88</v>
      </c>
      <c r="AQ31" s="45">
        <v>27.58</v>
      </c>
      <c r="AR31" s="45">
        <v>32.58</v>
      </c>
      <c r="AS31" s="45">
        <v>51.02</v>
      </c>
      <c r="AT31" s="45">
        <v>68.47</v>
      </c>
      <c r="BP31" s="43" t="str">
        <f t="shared" si="10"/>
        <v>OURO0 a 300</v>
      </c>
      <c r="BQ31" s="44" t="s">
        <v>54</v>
      </c>
      <c r="BR31" s="44" t="s">
        <v>40</v>
      </c>
      <c r="BS31" s="45">
        <f>BS45</f>
        <v>26.36</v>
      </c>
      <c r="BT31" s="45">
        <f t="shared" ref="BT31:CK43" si="54">BT45</f>
        <v>26.93</v>
      </c>
      <c r="BU31" s="45">
        <f t="shared" si="54"/>
        <v>27.49</v>
      </c>
      <c r="BV31" s="45">
        <f t="shared" si="54"/>
        <v>28.05</v>
      </c>
      <c r="BW31" s="45">
        <f t="shared" si="54"/>
        <v>29.25</v>
      </c>
      <c r="BX31" s="45">
        <f t="shared" si="54"/>
        <v>29.54</v>
      </c>
      <c r="BY31" s="45">
        <f t="shared" si="54"/>
        <v>29.85</v>
      </c>
      <c r="BZ31" s="45">
        <f t="shared" si="54"/>
        <v>30.14</v>
      </c>
      <c r="CA31" s="45">
        <f t="shared" si="54"/>
        <v>42.62</v>
      </c>
      <c r="CB31" s="45">
        <f t="shared" si="54"/>
        <v>66.19</v>
      </c>
      <c r="CC31" s="45">
        <f t="shared" si="54"/>
        <v>80.510000000000005</v>
      </c>
      <c r="CD31" s="45">
        <f t="shared" si="54"/>
        <v>94.83</v>
      </c>
      <c r="CE31" s="45">
        <f t="shared" si="54"/>
        <v>54.83</v>
      </c>
      <c r="CF31" s="45">
        <f t="shared" si="54"/>
        <v>73.03</v>
      </c>
      <c r="CG31" s="45">
        <f t="shared" si="54"/>
        <v>84.65</v>
      </c>
      <c r="CH31" s="45">
        <f t="shared" si="54"/>
        <v>96.27</v>
      </c>
      <c r="CI31" s="45">
        <f t="shared" si="54"/>
        <v>65.290000000000006</v>
      </c>
      <c r="CJ31" s="45">
        <f t="shared" si="54"/>
        <v>86.94</v>
      </c>
      <c r="CK31" s="45">
        <f t="shared" si="54"/>
        <v>100.77</v>
      </c>
      <c r="CL31" s="45">
        <f>CL45</f>
        <v>114.6</v>
      </c>
      <c r="CN31" s="43" t="str">
        <f t="shared" si="12"/>
        <v>DIAMANTE 2Kg Adicional</v>
      </c>
      <c r="CO31" s="44" t="s">
        <v>69</v>
      </c>
      <c r="CP31" s="46" t="s">
        <v>63</v>
      </c>
      <c r="CQ31" s="45">
        <f t="shared" si="48"/>
        <v>5.8</v>
      </c>
      <c r="CR31" s="45">
        <f t="shared" si="48"/>
        <v>5.99</v>
      </c>
      <c r="CS31" s="45">
        <f t="shared" si="48"/>
        <v>6.07</v>
      </c>
      <c r="CT31" s="45">
        <f t="shared" si="48"/>
        <v>6.17</v>
      </c>
      <c r="CU31" s="45">
        <f t="shared" si="48"/>
        <v>7.73</v>
      </c>
      <c r="CV31" s="45">
        <f t="shared" si="48"/>
        <v>7.83</v>
      </c>
      <c r="CW31" s="45">
        <f t="shared" si="48"/>
        <v>7.91</v>
      </c>
      <c r="CX31" s="45">
        <f t="shared" si="48"/>
        <v>7.91</v>
      </c>
      <c r="CZ31" s="43" t="str">
        <f t="shared" si="14"/>
        <v>OURO501 a 1.000</v>
      </c>
      <c r="DA31" s="44" t="s">
        <v>54</v>
      </c>
      <c r="DB31" s="46" t="s">
        <v>50</v>
      </c>
      <c r="DC31" s="45">
        <f t="shared" si="51"/>
        <v>13.81</v>
      </c>
      <c r="DD31" s="45">
        <f t="shared" si="51"/>
        <v>14.11</v>
      </c>
      <c r="DE31" s="45">
        <f t="shared" si="51"/>
        <v>14.4</v>
      </c>
      <c r="DG31" s="43" t="str">
        <f t="shared" si="16"/>
        <v>PRATAColeta no mesmo dia4210-271 a 80</v>
      </c>
      <c r="DH31" s="43" t="s">
        <v>48</v>
      </c>
      <c r="DI31" s="70" t="s">
        <v>71</v>
      </c>
      <c r="DJ31" s="69" t="s">
        <v>72</v>
      </c>
      <c r="DK31" s="61" t="s">
        <v>99</v>
      </c>
      <c r="DL31" s="25" t="s">
        <v>131</v>
      </c>
      <c r="DN31"/>
      <c r="DO31"/>
      <c r="DR31" s="60" t="str">
        <f t="shared" si="17"/>
        <v>OURO0 a 300</v>
      </c>
      <c r="DS31" s="44" t="s">
        <v>54</v>
      </c>
      <c r="DT31" s="44" t="s">
        <v>40</v>
      </c>
      <c r="DU31" s="45">
        <f>ROUND(DU3-DU3*$A$35,2)</f>
        <v>9.31</v>
      </c>
      <c r="DV31" s="45">
        <f t="shared" ref="DV31:EJ31" si="55">ROUND(DV3-DV3*$A$35,2)</f>
        <v>9.51</v>
      </c>
      <c r="DW31" s="45">
        <f t="shared" si="55"/>
        <v>9.6999999999999993</v>
      </c>
      <c r="DX31" s="45">
        <f t="shared" si="55"/>
        <v>9.91</v>
      </c>
      <c r="DY31" s="45">
        <f t="shared" si="55"/>
        <v>18.010000000000002</v>
      </c>
      <c r="DZ31" s="45">
        <f t="shared" si="55"/>
        <v>18.41</v>
      </c>
      <c r="EA31" s="45">
        <f t="shared" si="55"/>
        <v>18.82</v>
      </c>
      <c r="EB31" s="45">
        <f t="shared" si="55"/>
        <v>20.02</v>
      </c>
      <c r="EC31" s="45">
        <f t="shared" si="55"/>
        <v>27.5</v>
      </c>
      <c r="ED31" s="45">
        <f t="shared" si="55"/>
        <v>38.630000000000003</v>
      </c>
      <c r="EE31" s="45">
        <f t="shared" si="55"/>
        <v>49.68</v>
      </c>
      <c r="EF31" s="45">
        <f t="shared" si="55"/>
        <v>57.92</v>
      </c>
      <c r="EG31" s="45">
        <f t="shared" si="55"/>
        <v>43.61</v>
      </c>
      <c r="EH31" s="45">
        <f t="shared" si="55"/>
        <v>55.83</v>
      </c>
      <c r="EI31" s="45">
        <f t="shared" si="55"/>
        <v>67.41</v>
      </c>
      <c r="EJ31" s="45">
        <f t="shared" si="55"/>
        <v>77.3</v>
      </c>
      <c r="EL31" s="43" t="str">
        <f t="shared" si="18"/>
        <v>OURO1.001 a 2.000</v>
      </c>
      <c r="EM31" s="44" t="s">
        <v>54</v>
      </c>
      <c r="EN31" s="44" t="s">
        <v>55</v>
      </c>
      <c r="EO31" s="45">
        <f t="shared" si="52"/>
        <v>17.760000000000002</v>
      </c>
      <c r="EP31" s="45">
        <f t="shared" si="52"/>
        <v>18.52</v>
      </c>
      <c r="EQ31" s="45">
        <f t="shared" si="52"/>
        <v>18.690000000000001</v>
      </c>
      <c r="ER31" s="45">
        <f t="shared" si="52"/>
        <v>18.88</v>
      </c>
      <c r="ES31" s="45">
        <f t="shared" si="52"/>
        <v>22.05</v>
      </c>
      <c r="ET31" s="45">
        <f t="shared" si="52"/>
        <v>24.68</v>
      </c>
      <c r="EU31" s="45">
        <f t="shared" si="52"/>
        <v>27.55</v>
      </c>
      <c r="EV31" s="45">
        <f t="shared" si="52"/>
        <v>33.06</v>
      </c>
      <c r="EW31" s="45">
        <f t="shared" si="52"/>
        <v>28.18</v>
      </c>
      <c r="EX31" s="45">
        <f t="shared" si="52"/>
        <v>33.29</v>
      </c>
      <c r="EY31" s="45">
        <f t="shared" si="52"/>
        <v>52.13</v>
      </c>
      <c r="EZ31" s="45">
        <f t="shared" si="52"/>
        <v>69.95</v>
      </c>
    </row>
    <row r="32" spans="1:156" ht="15" x14ac:dyDescent="0.25">
      <c r="A32" s="43" t="s">
        <v>1</v>
      </c>
      <c r="D32" s="43" t="str">
        <f t="shared" si="5"/>
        <v>OURO301 a 500</v>
      </c>
      <c r="E32" s="44" t="s">
        <v>54</v>
      </c>
      <c r="F32" s="44" t="s">
        <v>49</v>
      </c>
      <c r="G32" s="45">
        <f t="shared" ref="G32:Z43" si="56">G46</f>
        <v>9.99</v>
      </c>
      <c r="H32" s="45">
        <f t="shared" si="56"/>
        <v>10.210000000000001</v>
      </c>
      <c r="I32" s="45">
        <f t="shared" si="56"/>
        <v>10.42</v>
      </c>
      <c r="J32" s="45">
        <f t="shared" si="56"/>
        <v>10.63</v>
      </c>
      <c r="K32" s="45">
        <f t="shared" si="56"/>
        <v>17.649999999999999</v>
      </c>
      <c r="L32" s="45">
        <f t="shared" si="56"/>
        <v>18.04</v>
      </c>
      <c r="M32" s="45">
        <f t="shared" si="56"/>
        <v>18.440000000000001</v>
      </c>
      <c r="N32" s="45">
        <f t="shared" si="56"/>
        <v>19.61</v>
      </c>
      <c r="O32" s="45">
        <f t="shared" si="56"/>
        <v>26.95</v>
      </c>
      <c r="P32" s="45">
        <f t="shared" si="56"/>
        <v>37.72</v>
      </c>
      <c r="Q32" s="45">
        <f t="shared" si="56"/>
        <v>48.49</v>
      </c>
      <c r="R32" s="45">
        <f t="shared" si="56"/>
        <v>56.57</v>
      </c>
      <c r="S32" s="45">
        <f t="shared" si="56"/>
        <v>35.340000000000003</v>
      </c>
      <c r="T32" s="45">
        <f t="shared" si="56"/>
        <v>45.23</v>
      </c>
      <c r="U32" s="45">
        <f t="shared" si="56"/>
        <v>54.72</v>
      </c>
      <c r="V32" s="45">
        <f t="shared" si="56"/>
        <v>62.79</v>
      </c>
      <c r="W32" s="45">
        <f t="shared" si="56"/>
        <v>42.06</v>
      </c>
      <c r="X32" s="45">
        <f t="shared" si="56"/>
        <v>53.85</v>
      </c>
      <c r="Y32" s="45">
        <f t="shared" si="56"/>
        <v>65.14</v>
      </c>
      <c r="Z32" s="45">
        <f t="shared" si="56"/>
        <v>74.739999999999995</v>
      </c>
      <c r="AB32" s="43" t="str">
        <f t="shared" si="7"/>
        <v>OURO2.001 a 3.000</v>
      </c>
      <c r="AC32" s="44" t="s">
        <v>54</v>
      </c>
      <c r="AD32" s="44" t="s">
        <v>62</v>
      </c>
      <c r="AE32" s="45">
        <v>20.77</v>
      </c>
      <c r="AF32" s="45">
        <v>21.65</v>
      </c>
      <c r="AG32" s="45">
        <v>21.87</v>
      </c>
      <c r="AH32" s="45">
        <v>22.1</v>
      </c>
      <c r="AI32" s="45">
        <v>25.79</v>
      </c>
      <c r="AJ32" s="45">
        <v>28.88</v>
      </c>
      <c r="AK32" s="45">
        <v>32.24</v>
      </c>
      <c r="AL32" s="45">
        <v>38.68</v>
      </c>
      <c r="AM32" s="45">
        <v>27.34</v>
      </c>
      <c r="AN32" s="45">
        <v>32.08</v>
      </c>
      <c r="AO32" s="45">
        <v>48.41</v>
      </c>
      <c r="AP32" s="45">
        <v>64.31</v>
      </c>
      <c r="AQ32" s="45">
        <v>31.8</v>
      </c>
      <c r="AR32" s="45">
        <v>37.31</v>
      </c>
      <c r="AS32" s="45">
        <v>56.29</v>
      </c>
      <c r="AT32" s="45">
        <v>74.78</v>
      </c>
      <c r="BP32" s="43" t="str">
        <f t="shared" si="10"/>
        <v>OURO301 a 500</v>
      </c>
      <c r="BQ32" s="44" t="s">
        <v>54</v>
      </c>
      <c r="BR32" s="44" t="s">
        <v>49</v>
      </c>
      <c r="BS32" s="45">
        <f t="shared" ref="BS32:CH43" si="57">BS46</f>
        <v>27.31</v>
      </c>
      <c r="BT32" s="45">
        <f t="shared" si="57"/>
        <v>27.89</v>
      </c>
      <c r="BU32" s="45">
        <f t="shared" si="57"/>
        <v>28.46</v>
      </c>
      <c r="BV32" s="45">
        <f t="shared" si="57"/>
        <v>29.04</v>
      </c>
      <c r="BW32" s="45">
        <f t="shared" si="57"/>
        <v>30.94</v>
      </c>
      <c r="BX32" s="45">
        <f t="shared" si="57"/>
        <v>31.25</v>
      </c>
      <c r="BY32" s="45">
        <f t="shared" si="57"/>
        <v>31.57</v>
      </c>
      <c r="BZ32" s="45">
        <f t="shared" si="57"/>
        <v>31.9</v>
      </c>
      <c r="CA32" s="45">
        <f t="shared" si="57"/>
        <v>45.52</v>
      </c>
      <c r="CB32" s="45">
        <f t="shared" si="57"/>
        <v>69.58</v>
      </c>
      <c r="CC32" s="45">
        <f t="shared" si="57"/>
        <v>84.67</v>
      </c>
      <c r="CD32" s="45">
        <f t="shared" si="57"/>
        <v>99.77</v>
      </c>
      <c r="CE32" s="45">
        <f t="shared" si="57"/>
        <v>56.77</v>
      </c>
      <c r="CF32" s="45">
        <f t="shared" si="57"/>
        <v>74.38</v>
      </c>
      <c r="CG32" s="45">
        <f t="shared" si="57"/>
        <v>86.22</v>
      </c>
      <c r="CH32" s="45">
        <f t="shared" si="57"/>
        <v>98.06</v>
      </c>
      <c r="CI32" s="45">
        <f t="shared" si="54"/>
        <v>67.58</v>
      </c>
      <c r="CJ32" s="45">
        <f t="shared" si="54"/>
        <v>88.54</v>
      </c>
      <c r="CK32" s="45">
        <f t="shared" si="54"/>
        <v>102.65</v>
      </c>
      <c r="CL32" s="45">
        <f t="shared" ref="CL32:CL43" si="58">CL46</f>
        <v>116.74</v>
      </c>
      <c r="CN32" s="43" t="str">
        <f t="shared" si="12"/>
        <v>Peso (Kg)</v>
      </c>
      <c r="CP32" s="46" t="s">
        <v>33</v>
      </c>
      <c r="CQ32" s="45" t="e">
        <f>ROUND('[2]Base(2023)'!CQ32+'[2]Base(2023)'!CQ32*'[2]Base(2024)'!$A$31,2)</f>
        <v>#VALUE!</v>
      </c>
      <c r="CR32" s="45" t="e">
        <f>ROUND('[2]Base(2023)'!CR32+'[2]Base(2023)'!CR32*'[2]Base(2024)'!$A$31,2)</f>
        <v>#VALUE!</v>
      </c>
      <c r="CS32" s="45" t="e">
        <f>ROUND('[2]Base(2023)'!CS32+'[2]Base(2023)'!CS32*'[2]Base(2024)'!$A$31,2)</f>
        <v>#VALUE!</v>
      </c>
      <c r="CT32" s="45" t="e">
        <f>ROUND('[2]Base(2023)'!CT32+'[2]Base(2023)'!CT32*'[2]Base(2024)'!$A$31,2)</f>
        <v>#VALUE!</v>
      </c>
      <c r="CU32" s="45" t="e">
        <f>ROUND('[2]Base(2023)'!CU32+'[2]Base(2023)'!CU32*'[2]Base(2024)'!$A$31,2)</f>
        <v>#VALUE!</v>
      </c>
      <c r="CV32" s="45" t="e">
        <f>ROUND('[2]Base(2023)'!CV32+'[2]Base(2023)'!CV32*'[2]Base(2024)'!$A$31,2)</f>
        <v>#VALUE!</v>
      </c>
      <c r="CW32" s="45" t="e">
        <f>ROUND('[2]Base(2023)'!CW32+'[2]Base(2023)'!CW32*'[2]Base(2024)'!$A$31,2)</f>
        <v>#VALUE!</v>
      </c>
      <c r="CX32" s="45" t="e">
        <f>ROUND('[2]Base(2023)'!CX32+'[2]Base(2023)'!CX32*'[2]Base(2024)'!$A$31,2)</f>
        <v>#VALUE!</v>
      </c>
      <c r="CZ32" s="43" t="str">
        <f t="shared" si="14"/>
        <v>OURO1.001 a 2.000</v>
      </c>
      <c r="DA32" s="44" t="s">
        <v>54</v>
      </c>
      <c r="DB32" s="46" t="s">
        <v>55</v>
      </c>
      <c r="DC32" s="45">
        <f t="shared" si="51"/>
        <v>16.100000000000001</v>
      </c>
      <c r="DD32" s="45">
        <f t="shared" si="51"/>
        <v>16.43</v>
      </c>
      <c r="DE32" s="45">
        <f t="shared" si="51"/>
        <v>16.78</v>
      </c>
      <c r="DG32" s="43" t="str">
        <f t="shared" si="16"/>
        <v>PRATAColeta no mesmo dia4210-281 a 90</v>
      </c>
      <c r="DH32" s="43" t="s">
        <v>48</v>
      </c>
      <c r="DI32" s="70" t="s">
        <v>71</v>
      </c>
      <c r="DJ32" s="69" t="s">
        <v>72</v>
      </c>
      <c r="DK32" s="59" t="s">
        <v>102</v>
      </c>
      <c r="DL32" s="22" t="s">
        <v>93</v>
      </c>
      <c r="DN32"/>
      <c r="DO32"/>
      <c r="DR32" s="60" t="str">
        <f t="shared" si="17"/>
        <v>OURO301 a 500</v>
      </c>
      <c r="DS32" s="44" t="s">
        <v>54</v>
      </c>
      <c r="DT32" s="44" t="s">
        <v>49</v>
      </c>
      <c r="DU32" s="45">
        <f t="shared" ref="DU32:EJ43" si="59">ROUND(DU4-DU4*$A$35,2)</f>
        <v>10.65</v>
      </c>
      <c r="DV32" s="45">
        <f t="shared" si="59"/>
        <v>10.88</v>
      </c>
      <c r="DW32" s="45">
        <f t="shared" si="59"/>
        <v>11.1</v>
      </c>
      <c r="DX32" s="45">
        <f t="shared" si="59"/>
        <v>11.32</v>
      </c>
      <c r="DY32" s="45">
        <f t="shared" si="59"/>
        <v>18.829999999999998</v>
      </c>
      <c r="DZ32" s="45">
        <f t="shared" si="59"/>
        <v>19.25</v>
      </c>
      <c r="EA32" s="45">
        <f t="shared" si="59"/>
        <v>19.670000000000002</v>
      </c>
      <c r="EB32" s="45">
        <f t="shared" si="59"/>
        <v>20.92</v>
      </c>
      <c r="EC32" s="45">
        <f t="shared" si="59"/>
        <v>28.76</v>
      </c>
      <c r="ED32" s="45">
        <f t="shared" si="59"/>
        <v>40.270000000000003</v>
      </c>
      <c r="EE32" s="45">
        <f t="shared" si="59"/>
        <v>51.77</v>
      </c>
      <c r="EF32" s="45">
        <f t="shared" si="59"/>
        <v>60.39</v>
      </c>
      <c r="EG32" s="45">
        <f t="shared" si="59"/>
        <v>44.89</v>
      </c>
      <c r="EH32" s="45">
        <f t="shared" si="59"/>
        <v>57.49</v>
      </c>
      <c r="EI32" s="45">
        <f t="shared" si="59"/>
        <v>69.55</v>
      </c>
      <c r="EJ32" s="45">
        <f t="shared" si="59"/>
        <v>79.790000000000006</v>
      </c>
      <c r="EL32" s="43" t="str">
        <f t="shared" si="18"/>
        <v>OURO2.001 a 3.000</v>
      </c>
      <c r="EM32" s="44" t="s">
        <v>54</v>
      </c>
      <c r="EN32" s="44" t="s">
        <v>62</v>
      </c>
      <c r="EO32" s="45">
        <f t="shared" si="52"/>
        <v>21.43</v>
      </c>
      <c r="EP32" s="45">
        <f t="shared" si="52"/>
        <v>22.33</v>
      </c>
      <c r="EQ32" s="45">
        <f t="shared" si="52"/>
        <v>22.56</v>
      </c>
      <c r="ER32" s="45">
        <f t="shared" si="52"/>
        <v>22.8</v>
      </c>
      <c r="ES32" s="45">
        <f t="shared" si="52"/>
        <v>26.65</v>
      </c>
      <c r="ET32" s="45">
        <f t="shared" si="52"/>
        <v>29.57</v>
      </c>
      <c r="EU32" s="45">
        <f t="shared" si="52"/>
        <v>33</v>
      </c>
      <c r="EV32" s="45">
        <f t="shared" si="52"/>
        <v>39.630000000000003</v>
      </c>
      <c r="EW32" s="45">
        <f t="shared" si="52"/>
        <v>33.11</v>
      </c>
      <c r="EX32" s="45">
        <f t="shared" si="52"/>
        <v>38.340000000000003</v>
      </c>
      <c r="EY32" s="45">
        <f t="shared" si="52"/>
        <v>57.64</v>
      </c>
      <c r="EZ32" s="45">
        <f t="shared" si="52"/>
        <v>76.599999999999994</v>
      </c>
    </row>
    <row r="33" spans="1:156" ht="15" x14ac:dyDescent="0.25">
      <c r="A33" s="84">
        <v>0</v>
      </c>
      <c r="B33" s="85" t="s">
        <v>39</v>
      </c>
      <c r="D33" s="43" t="str">
        <f t="shared" si="5"/>
        <v>OURO501 a 1.000</v>
      </c>
      <c r="E33" s="44" t="s">
        <v>54</v>
      </c>
      <c r="F33" s="44" t="s">
        <v>50</v>
      </c>
      <c r="G33" s="45">
        <f t="shared" si="56"/>
        <v>10.7</v>
      </c>
      <c r="H33" s="45">
        <f t="shared" si="56"/>
        <v>10.92</v>
      </c>
      <c r="I33" s="45">
        <f t="shared" si="56"/>
        <v>11.16</v>
      </c>
      <c r="J33" s="45">
        <f t="shared" si="56"/>
        <v>11.39</v>
      </c>
      <c r="K33" s="45">
        <f t="shared" si="56"/>
        <v>19.68</v>
      </c>
      <c r="L33" s="45">
        <f t="shared" si="56"/>
        <v>19.88</v>
      </c>
      <c r="M33" s="45">
        <f t="shared" si="56"/>
        <v>20.079999999999998</v>
      </c>
      <c r="N33" s="45">
        <f t="shared" si="56"/>
        <v>20.29</v>
      </c>
      <c r="O33" s="45">
        <f t="shared" si="56"/>
        <v>28.03</v>
      </c>
      <c r="P33" s="45">
        <f t="shared" si="56"/>
        <v>39.24</v>
      </c>
      <c r="Q33" s="45">
        <f t="shared" si="56"/>
        <v>50.46</v>
      </c>
      <c r="R33" s="45">
        <f t="shared" si="56"/>
        <v>58.87</v>
      </c>
      <c r="S33" s="45">
        <f t="shared" si="56"/>
        <v>36.25</v>
      </c>
      <c r="T33" s="45">
        <f t="shared" si="56"/>
        <v>46.52</v>
      </c>
      <c r="U33" s="45">
        <f t="shared" si="56"/>
        <v>56.36</v>
      </c>
      <c r="V33" s="45">
        <f t="shared" si="56"/>
        <v>64.69</v>
      </c>
      <c r="W33" s="45">
        <f t="shared" si="56"/>
        <v>43.16</v>
      </c>
      <c r="X33" s="45">
        <f t="shared" si="56"/>
        <v>55.38</v>
      </c>
      <c r="Y33" s="45">
        <f t="shared" si="56"/>
        <v>67.099999999999994</v>
      </c>
      <c r="Z33" s="45">
        <f t="shared" si="56"/>
        <v>77.010000000000005</v>
      </c>
      <c r="AB33" s="43" t="str">
        <f t="shared" si="7"/>
        <v>OURO3.001 a 4.000</v>
      </c>
      <c r="AC33" s="44" t="s">
        <v>54</v>
      </c>
      <c r="AD33" s="44" t="s">
        <v>68</v>
      </c>
      <c r="AE33" s="45">
        <v>22.16</v>
      </c>
      <c r="AF33" s="45">
        <v>23.11</v>
      </c>
      <c r="AG33" s="45">
        <v>23.34</v>
      </c>
      <c r="AH33" s="45">
        <v>23.58</v>
      </c>
      <c r="AI33" s="45">
        <v>27.54</v>
      </c>
      <c r="AJ33" s="45">
        <v>30.85</v>
      </c>
      <c r="AK33" s="45">
        <v>34.43</v>
      </c>
      <c r="AL33" s="45">
        <v>41.31</v>
      </c>
      <c r="AM33" s="45">
        <v>35.06</v>
      </c>
      <c r="AN33" s="45">
        <v>39.979999999999997</v>
      </c>
      <c r="AO33" s="45">
        <v>56.5</v>
      </c>
      <c r="AP33" s="45">
        <v>72.77</v>
      </c>
      <c r="AQ33" s="45">
        <v>40.770000000000003</v>
      </c>
      <c r="AR33" s="45">
        <v>46.49</v>
      </c>
      <c r="AS33" s="45">
        <v>65.7</v>
      </c>
      <c r="AT33" s="45">
        <v>84.62</v>
      </c>
      <c r="BP33" s="43" t="str">
        <f t="shared" si="10"/>
        <v>OURO501 a 1.000</v>
      </c>
      <c r="BQ33" s="44" t="s">
        <v>54</v>
      </c>
      <c r="BR33" s="44" t="s">
        <v>50</v>
      </c>
      <c r="BS33" s="45">
        <f t="shared" si="57"/>
        <v>28.24</v>
      </c>
      <c r="BT33" s="45">
        <f t="shared" si="54"/>
        <v>28.84</v>
      </c>
      <c r="BU33" s="45">
        <f t="shared" si="54"/>
        <v>29.45</v>
      </c>
      <c r="BV33" s="45">
        <f t="shared" si="54"/>
        <v>30.04</v>
      </c>
      <c r="BW33" s="45">
        <f t="shared" si="54"/>
        <v>32.64</v>
      </c>
      <c r="BX33" s="45">
        <f t="shared" si="54"/>
        <v>32.97</v>
      </c>
      <c r="BY33" s="45">
        <f t="shared" si="54"/>
        <v>33.299999999999997</v>
      </c>
      <c r="BZ33" s="45">
        <f t="shared" si="54"/>
        <v>33.64</v>
      </c>
      <c r="CA33" s="45">
        <f t="shared" si="54"/>
        <v>48.41</v>
      </c>
      <c r="CB33" s="45">
        <f t="shared" si="54"/>
        <v>72.97</v>
      </c>
      <c r="CC33" s="45">
        <f t="shared" si="54"/>
        <v>88.85</v>
      </c>
      <c r="CD33" s="45">
        <f t="shared" si="54"/>
        <v>104.71</v>
      </c>
      <c r="CE33" s="45">
        <f t="shared" si="54"/>
        <v>58.7</v>
      </c>
      <c r="CF33" s="45">
        <f t="shared" si="54"/>
        <v>75.72</v>
      </c>
      <c r="CG33" s="45">
        <f t="shared" si="54"/>
        <v>87.8</v>
      </c>
      <c r="CH33" s="45">
        <f t="shared" si="54"/>
        <v>99.87</v>
      </c>
      <c r="CI33" s="45">
        <f t="shared" si="54"/>
        <v>69.87</v>
      </c>
      <c r="CJ33" s="45">
        <f t="shared" si="54"/>
        <v>90.14</v>
      </c>
      <c r="CK33" s="45">
        <f t="shared" si="54"/>
        <v>104.52</v>
      </c>
      <c r="CL33" s="45">
        <f t="shared" si="58"/>
        <v>118.88</v>
      </c>
      <c r="CN33" s="43" t="str">
        <f t="shared" si="12"/>
        <v>DIAMANTE 3Até 1</v>
      </c>
      <c r="CO33" s="44" t="s">
        <v>75</v>
      </c>
      <c r="CP33" s="46" t="s">
        <v>42</v>
      </c>
      <c r="CQ33" s="45">
        <f>CQ18</f>
        <v>30.84</v>
      </c>
      <c r="CR33" s="45">
        <f t="shared" ref="CR33:CX33" si="60">CR18</f>
        <v>31.47</v>
      </c>
      <c r="CS33" s="45">
        <f t="shared" si="60"/>
        <v>32.119999999999997</v>
      </c>
      <c r="CT33" s="45">
        <f t="shared" si="60"/>
        <v>32.76</v>
      </c>
      <c r="CU33" s="45">
        <f t="shared" si="60"/>
        <v>43.89</v>
      </c>
      <c r="CV33" s="45">
        <f t="shared" si="60"/>
        <v>44.36</v>
      </c>
      <c r="CW33" s="45">
        <f t="shared" si="60"/>
        <v>44.81</v>
      </c>
      <c r="CX33" s="45">
        <f t="shared" si="60"/>
        <v>45.18</v>
      </c>
      <c r="CZ33" s="43" t="str">
        <f t="shared" si="14"/>
        <v>OURO2.001 a 3.000</v>
      </c>
      <c r="DA33" s="44" t="s">
        <v>54</v>
      </c>
      <c r="DB33" s="46" t="s">
        <v>62</v>
      </c>
      <c r="DC33" s="45">
        <f t="shared" si="51"/>
        <v>17.89</v>
      </c>
      <c r="DD33" s="45">
        <f t="shared" si="51"/>
        <v>18.260000000000002</v>
      </c>
      <c r="DE33" s="45">
        <f t="shared" si="51"/>
        <v>18.649999999999999</v>
      </c>
      <c r="DG33" s="43" t="str">
        <f t="shared" si="16"/>
        <v>PRATAColeta no mesmo dia4210-291 a 100</v>
      </c>
      <c r="DH33" s="43" t="s">
        <v>48</v>
      </c>
      <c r="DI33" s="70" t="s">
        <v>71</v>
      </c>
      <c r="DJ33" s="69" t="s">
        <v>72</v>
      </c>
      <c r="DK33" s="61" t="s">
        <v>105</v>
      </c>
      <c r="DL33" s="25" t="s">
        <v>93</v>
      </c>
      <c r="DN33"/>
      <c r="DO33"/>
      <c r="DR33" s="60" t="str">
        <f t="shared" si="17"/>
        <v>OURO501 a 1.000</v>
      </c>
      <c r="DS33" s="44" t="s">
        <v>54</v>
      </c>
      <c r="DT33" s="44" t="s">
        <v>50</v>
      </c>
      <c r="DU33" s="45">
        <f t="shared" si="59"/>
        <v>11.44</v>
      </c>
      <c r="DV33" s="45">
        <f t="shared" si="59"/>
        <v>11.68</v>
      </c>
      <c r="DW33" s="45">
        <f t="shared" si="59"/>
        <v>11.93</v>
      </c>
      <c r="DX33" s="45">
        <f t="shared" si="59"/>
        <v>12.18</v>
      </c>
      <c r="DY33" s="45">
        <f t="shared" si="59"/>
        <v>21.02</v>
      </c>
      <c r="DZ33" s="45">
        <f t="shared" si="59"/>
        <v>21.23</v>
      </c>
      <c r="EA33" s="45">
        <f t="shared" si="59"/>
        <v>21.44</v>
      </c>
      <c r="EB33" s="45">
        <f t="shared" si="59"/>
        <v>21.67</v>
      </c>
      <c r="EC33" s="45">
        <f t="shared" si="59"/>
        <v>29.94</v>
      </c>
      <c r="ED33" s="45">
        <f t="shared" si="59"/>
        <v>41.89</v>
      </c>
      <c r="EE33" s="45">
        <f t="shared" si="59"/>
        <v>53.87</v>
      </c>
      <c r="EF33" s="45">
        <f t="shared" si="59"/>
        <v>62.85</v>
      </c>
      <c r="EG33" s="45">
        <f t="shared" si="59"/>
        <v>46.08</v>
      </c>
      <c r="EH33" s="45">
        <f t="shared" si="59"/>
        <v>59.13</v>
      </c>
      <c r="EI33" s="45">
        <f t="shared" si="59"/>
        <v>71.64</v>
      </c>
      <c r="EJ33" s="45">
        <f t="shared" si="59"/>
        <v>82.23</v>
      </c>
      <c r="EL33" s="43" t="str">
        <f t="shared" si="18"/>
        <v>OURO3.001 a 4.000</v>
      </c>
      <c r="EM33" s="44" t="s">
        <v>54</v>
      </c>
      <c r="EN33" s="44" t="s">
        <v>68</v>
      </c>
      <c r="EO33" s="45">
        <f t="shared" si="52"/>
        <v>23.08</v>
      </c>
      <c r="EP33" s="45">
        <f t="shared" si="52"/>
        <v>24.06</v>
      </c>
      <c r="EQ33" s="45">
        <f t="shared" si="52"/>
        <v>24.31</v>
      </c>
      <c r="ER33" s="45">
        <f t="shared" si="52"/>
        <v>24.55</v>
      </c>
      <c r="ES33" s="45">
        <f t="shared" si="52"/>
        <v>28.79</v>
      </c>
      <c r="ET33" s="45">
        <f t="shared" si="52"/>
        <v>31.67</v>
      </c>
      <c r="EU33" s="45">
        <f t="shared" si="52"/>
        <v>35.32</v>
      </c>
      <c r="EV33" s="45">
        <f t="shared" si="52"/>
        <v>42.45</v>
      </c>
      <c r="EW33" s="45">
        <f t="shared" si="52"/>
        <v>43.23</v>
      </c>
      <c r="EX33" s="45">
        <f t="shared" si="52"/>
        <v>48.06</v>
      </c>
      <c r="EY33" s="45">
        <f t="shared" si="52"/>
        <v>67.41</v>
      </c>
      <c r="EZ33" s="45">
        <f t="shared" si="52"/>
        <v>86.91</v>
      </c>
    </row>
    <row r="34" spans="1:156" ht="15" x14ac:dyDescent="0.25">
      <c r="A34" s="84">
        <v>0.10199999999999999</v>
      </c>
      <c r="B34" s="85" t="s">
        <v>119</v>
      </c>
      <c r="D34" s="43" t="str">
        <f t="shared" si="5"/>
        <v>OURO1.001 a 2.000</v>
      </c>
      <c r="E34" s="44" t="s">
        <v>54</v>
      </c>
      <c r="F34" s="44" t="s">
        <v>55</v>
      </c>
      <c r="G34" s="45">
        <f t="shared" si="56"/>
        <v>13.43</v>
      </c>
      <c r="H34" s="45">
        <f t="shared" si="56"/>
        <v>13.72</v>
      </c>
      <c r="I34" s="45">
        <f t="shared" si="56"/>
        <v>14.02</v>
      </c>
      <c r="J34" s="45">
        <f t="shared" si="56"/>
        <v>14.29</v>
      </c>
      <c r="K34" s="45">
        <f t="shared" si="56"/>
        <v>21.71</v>
      </c>
      <c r="L34" s="45">
        <f t="shared" si="56"/>
        <v>21.93</v>
      </c>
      <c r="M34" s="45">
        <f t="shared" si="56"/>
        <v>22.16</v>
      </c>
      <c r="N34" s="45">
        <f t="shared" si="56"/>
        <v>22.38</v>
      </c>
      <c r="O34" s="45">
        <f t="shared" si="56"/>
        <v>33.79</v>
      </c>
      <c r="P34" s="45">
        <f t="shared" si="56"/>
        <v>47.33</v>
      </c>
      <c r="Q34" s="45">
        <f t="shared" si="56"/>
        <v>60.85</v>
      </c>
      <c r="R34" s="45">
        <f t="shared" si="56"/>
        <v>70.97</v>
      </c>
      <c r="S34" s="45">
        <f t="shared" si="56"/>
        <v>45.33</v>
      </c>
      <c r="T34" s="45">
        <f t="shared" si="56"/>
        <v>57.54</v>
      </c>
      <c r="U34" s="45">
        <f t="shared" si="56"/>
        <v>69.319999999999993</v>
      </c>
      <c r="V34" s="45">
        <f t="shared" si="56"/>
        <v>79.11</v>
      </c>
      <c r="W34" s="45">
        <f t="shared" si="56"/>
        <v>53.97</v>
      </c>
      <c r="X34" s="45">
        <f t="shared" si="56"/>
        <v>68.5</v>
      </c>
      <c r="Y34" s="45">
        <f t="shared" si="56"/>
        <v>82.52</v>
      </c>
      <c r="Z34" s="45">
        <f t="shared" si="56"/>
        <v>94.17</v>
      </c>
      <c r="AB34" s="43" t="str">
        <f t="shared" si="7"/>
        <v>OURO4.001 a 5.000</v>
      </c>
      <c r="AC34" s="44" t="s">
        <v>54</v>
      </c>
      <c r="AD34" s="44" t="s">
        <v>70</v>
      </c>
      <c r="AE34" s="45">
        <v>23.71</v>
      </c>
      <c r="AF34" s="45">
        <v>24.7</v>
      </c>
      <c r="AG34" s="45">
        <v>24.96</v>
      </c>
      <c r="AH34" s="45">
        <v>25.21</v>
      </c>
      <c r="AI34" s="45">
        <v>29.44</v>
      </c>
      <c r="AJ34" s="45">
        <v>32.979999999999997</v>
      </c>
      <c r="AK34" s="45">
        <v>36.82</v>
      </c>
      <c r="AL34" s="45">
        <v>44.18</v>
      </c>
      <c r="AM34" s="45">
        <v>36.71</v>
      </c>
      <c r="AN34" s="45">
        <v>41.83</v>
      </c>
      <c r="AO34" s="45">
        <v>58.57</v>
      </c>
      <c r="AP34" s="45">
        <v>75.239999999999995</v>
      </c>
      <c r="AQ34" s="45">
        <v>42.69</v>
      </c>
      <c r="AR34" s="45">
        <v>48.64</v>
      </c>
      <c r="AS34" s="45">
        <v>68.099999999999994</v>
      </c>
      <c r="AT34" s="45">
        <v>87.49</v>
      </c>
      <c r="BP34" s="43" t="str">
        <f t="shared" si="10"/>
        <v>OURO1.001 a 2.000</v>
      </c>
      <c r="BQ34" s="44" t="s">
        <v>54</v>
      </c>
      <c r="BR34" s="44" t="s">
        <v>55</v>
      </c>
      <c r="BS34" s="45">
        <f t="shared" si="57"/>
        <v>31.24</v>
      </c>
      <c r="BT34" s="45">
        <f t="shared" si="54"/>
        <v>31.91</v>
      </c>
      <c r="BU34" s="45">
        <f t="shared" si="54"/>
        <v>32.57</v>
      </c>
      <c r="BV34" s="45">
        <f t="shared" si="54"/>
        <v>33.24</v>
      </c>
      <c r="BW34" s="45">
        <f t="shared" si="54"/>
        <v>35.92</v>
      </c>
      <c r="BX34" s="45">
        <f t="shared" si="54"/>
        <v>36.299999999999997</v>
      </c>
      <c r="BY34" s="45">
        <f t="shared" si="54"/>
        <v>36.67</v>
      </c>
      <c r="BZ34" s="45">
        <f t="shared" si="54"/>
        <v>37.03</v>
      </c>
      <c r="CA34" s="45">
        <f t="shared" si="54"/>
        <v>57.99</v>
      </c>
      <c r="CB34" s="45">
        <f t="shared" si="54"/>
        <v>87.85</v>
      </c>
      <c r="CC34" s="45">
        <f t="shared" si="54"/>
        <v>107.16</v>
      </c>
      <c r="CD34" s="45">
        <f t="shared" si="54"/>
        <v>126.48</v>
      </c>
      <c r="CE34" s="45">
        <f t="shared" si="54"/>
        <v>70.69</v>
      </c>
      <c r="CF34" s="45">
        <f t="shared" si="54"/>
        <v>95.34</v>
      </c>
      <c r="CG34" s="45">
        <f t="shared" si="54"/>
        <v>111.53</v>
      </c>
      <c r="CH34" s="45">
        <f t="shared" si="54"/>
        <v>127.71</v>
      </c>
      <c r="CI34" s="45">
        <f t="shared" si="54"/>
        <v>84.15</v>
      </c>
      <c r="CJ34" s="45">
        <f t="shared" si="54"/>
        <v>113.5</v>
      </c>
      <c r="CK34" s="45">
        <f t="shared" si="54"/>
        <v>132.77000000000001</v>
      </c>
      <c r="CL34" s="45">
        <f t="shared" si="58"/>
        <v>152.03</v>
      </c>
      <c r="CN34" s="43" t="str">
        <f t="shared" si="12"/>
        <v>DIAMANTE 31 a 5</v>
      </c>
      <c r="CO34" s="44" t="s">
        <v>75</v>
      </c>
      <c r="CP34" s="46" t="s">
        <v>51</v>
      </c>
      <c r="CQ34" s="45">
        <f t="shared" ref="CQ34:CX36" si="61">CQ19</f>
        <v>40.21</v>
      </c>
      <c r="CR34" s="45">
        <f t="shared" si="61"/>
        <v>41.04</v>
      </c>
      <c r="CS34" s="45">
        <f t="shared" si="61"/>
        <v>41.88</v>
      </c>
      <c r="CT34" s="45">
        <f t="shared" si="61"/>
        <v>42.71</v>
      </c>
      <c r="CU34" s="45">
        <f t="shared" si="61"/>
        <v>56.05</v>
      </c>
      <c r="CV34" s="45">
        <f t="shared" si="61"/>
        <v>56.6</v>
      </c>
      <c r="CW34" s="45">
        <f t="shared" si="61"/>
        <v>57.15</v>
      </c>
      <c r="CX34" s="45">
        <f t="shared" si="61"/>
        <v>57.7</v>
      </c>
      <c r="CZ34" s="43" t="str">
        <f t="shared" si="14"/>
        <v>OURO3.001 a 4.000</v>
      </c>
      <c r="DA34" s="44" t="s">
        <v>54</v>
      </c>
      <c r="DB34" s="46" t="s">
        <v>68</v>
      </c>
      <c r="DC34" s="45">
        <f t="shared" si="51"/>
        <v>19.670000000000002</v>
      </c>
      <c r="DD34" s="45">
        <f t="shared" si="51"/>
        <v>20.079999999999998</v>
      </c>
      <c r="DE34" s="45">
        <f t="shared" si="51"/>
        <v>20.5</v>
      </c>
      <c r="DG34" s="43" t="str">
        <f t="shared" si="16"/>
        <v>PRATAColeta no mesmo dia4210-2Mais de 100</v>
      </c>
      <c r="DH34" s="43" t="s">
        <v>48</v>
      </c>
      <c r="DI34" s="70" t="s">
        <v>71</v>
      </c>
      <c r="DJ34" s="69" t="s">
        <v>72</v>
      </c>
      <c r="DK34" s="59" t="s">
        <v>108</v>
      </c>
      <c r="DL34" s="22" t="s">
        <v>132</v>
      </c>
      <c r="DN34"/>
      <c r="DO34"/>
      <c r="DR34" s="60" t="str">
        <f t="shared" si="17"/>
        <v>OURO1.001 a 2.000</v>
      </c>
      <c r="DS34" s="44" t="s">
        <v>54</v>
      </c>
      <c r="DT34" s="44" t="s">
        <v>55</v>
      </c>
      <c r="DU34" s="45">
        <f t="shared" si="59"/>
        <v>15.1</v>
      </c>
      <c r="DV34" s="45">
        <f t="shared" si="59"/>
        <v>15.42</v>
      </c>
      <c r="DW34" s="45">
        <f t="shared" si="59"/>
        <v>15.76</v>
      </c>
      <c r="DX34" s="45">
        <f t="shared" si="59"/>
        <v>16.07</v>
      </c>
      <c r="DY34" s="45">
        <f t="shared" si="59"/>
        <v>23.7</v>
      </c>
      <c r="DZ34" s="45">
        <f t="shared" si="59"/>
        <v>23.95</v>
      </c>
      <c r="EA34" s="45">
        <f t="shared" si="59"/>
        <v>24.19</v>
      </c>
      <c r="EB34" s="45">
        <f t="shared" si="59"/>
        <v>24.44</v>
      </c>
      <c r="EC34" s="45">
        <f t="shared" si="59"/>
        <v>36.44</v>
      </c>
      <c r="ED34" s="45">
        <f t="shared" si="59"/>
        <v>50.6</v>
      </c>
      <c r="EE34" s="45">
        <f t="shared" si="59"/>
        <v>65.06</v>
      </c>
      <c r="EF34" s="45">
        <f t="shared" si="59"/>
        <v>75.97</v>
      </c>
      <c r="EG34" s="45">
        <f t="shared" si="59"/>
        <v>58.07</v>
      </c>
      <c r="EH34" s="45">
        <f t="shared" si="59"/>
        <v>73.28</v>
      </c>
      <c r="EI34" s="45">
        <f t="shared" si="59"/>
        <v>88.23</v>
      </c>
      <c r="EJ34" s="45">
        <f t="shared" si="59"/>
        <v>100.77</v>
      </c>
      <c r="EL34" s="43" t="str">
        <f t="shared" si="18"/>
        <v>OURO4.001 a 5.000</v>
      </c>
      <c r="EM34" s="44" t="s">
        <v>54</v>
      </c>
      <c r="EN34" s="44" t="s">
        <v>70</v>
      </c>
      <c r="EO34" s="45">
        <f t="shared" si="52"/>
        <v>25.23</v>
      </c>
      <c r="EP34" s="45">
        <f t="shared" si="52"/>
        <v>26.27</v>
      </c>
      <c r="EQ34" s="45">
        <f t="shared" si="52"/>
        <v>26.56</v>
      </c>
      <c r="ER34" s="45">
        <f t="shared" si="52"/>
        <v>26.82</v>
      </c>
      <c r="ES34" s="45">
        <f t="shared" si="52"/>
        <v>31.59</v>
      </c>
      <c r="ET34" s="45">
        <f t="shared" si="52"/>
        <v>34.049999999999997</v>
      </c>
      <c r="EU34" s="45">
        <f t="shared" si="52"/>
        <v>37.94</v>
      </c>
      <c r="EV34" s="45">
        <f t="shared" si="52"/>
        <v>45.7</v>
      </c>
      <c r="EW34" s="45">
        <f t="shared" si="52"/>
        <v>47.13</v>
      </c>
      <c r="EX34" s="45">
        <f t="shared" si="52"/>
        <v>50.93</v>
      </c>
      <c r="EY34" s="45">
        <f t="shared" si="52"/>
        <v>70.2</v>
      </c>
      <c r="EZ34" s="45">
        <f t="shared" si="52"/>
        <v>90.39</v>
      </c>
    </row>
    <row r="35" spans="1:156" ht="15" x14ac:dyDescent="0.25">
      <c r="A35" s="84">
        <v>0.14799999999999999</v>
      </c>
      <c r="B35" s="85" t="s">
        <v>54</v>
      </c>
      <c r="D35" s="43" t="str">
        <f t="shared" si="5"/>
        <v>OURO2.001 a 3.000</v>
      </c>
      <c r="E35" s="44" t="s">
        <v>54</v>
      </c>
      <c r="F35" s="44" t="s">
        <v>62</v>
      </c>
      <c r="G35" s="45">
        <f t="shared" si="56"/>
        <v>14.99</v>
      </c>
      <c r="H35" s="45">
        <f t="shared" si="56"/>
        <v>15.31</v>
      </c>
      <c r="I35" s="45">
        <f t="shared" si="56"/>
        <v>15.63</v>
      </c>
      <c r="J35" s="45">
        <f t="shared" si="56"/>
        <v>15.94</v>
      </c>
      <c r="K35" s="45">
        <f t="shared" si="56"/>
        <v>23.72</v>
      </c>
      <c r="L35" s="45">
        <f t="shared" si="56"/>
        <v>23.96</v>
      </c>
      <c r="M35" s="45">
        <f t="shared" si="56"/>
        <v>24.22</v>
      </c>
      <c r="N35" s="45">
        <f t="shared" si="56"/>
        <v>24.45</v>
      </c>
      <c r="O35" s="45">
        <f t="shared" si="56"/>
        <v>39.450000000000003</v>
      </c>
      <c r="P35" s="45">
        <f t="shared" si="56"/>
        <v>53.27</v>
      </c>
      <c r="Q35" s="45">
        <f t="shared" si="56"/>
        <v>74.97</v>
      </c>
      <c r="R35" s="45">
        <f t="shared" si="56"/>
        <v>90.74</v>
      </c>
      <c r="S35" s="45">
        <f t="shared" si="56"/>
        <v>54.33</v>
      </c>
      <c r="T35" s="45">
        <f t="shared" si="56"/>
        <v>66.77</v>
      </c>
      <c r="U35" s="45">
        <f t="shared" si="56"/>
        <v>85.41</v>
      </c>
      <c r="V35" s="45">
        <f t="shared" si="56"/>
        <v>99.94</v>
      </c>
      <c r="W35" s="45">
        <f t="shared" si="56"/>
        <v>64.67</v>
      </c>
      <c r="X35" s="45">
        <f t="shared" si="56"/>
        <v>79.48</v>
      </c>
      <c r="Y35" s="45">
        <f t="shared" si="56"/>
        <v>101.68</v>
      </c>
      <c r="Z35" s="45">
        <f t="shared" si="56"/>
        <v>118.98</v>
      </c>
      <c r="AB35" s="43" t="str">
        <f t="shared" si="7"/>
        <v>OURO5.001 a 6.000</v>
      </c>
      <c r="AC35" s="44" t="s">
        <v>54</v>
      </c>
      <c r="AD35" s="44" t="s">
        <v>76</v>
      </c>
      <c r="AE35" s="45">
        <v>25</v>
      </c>
      <c r="AF35" s="45">
        <v>26.05</v>
      </c>
      <c r="AG35" s="45">
        <v>26.32</v>
      </c>
      <c r="AH35" s="45">
        <v>26.61</v>
      </c>
      <c r="AI35" s="45">
        <v>32.61</v>
      </c>
      <c r="AJ35" s="45">
        <v>37.51</v>
      </c>
      <c r="AK35" s="45">
        <v>42.81</v>
      </c>
      <c r="AL35" s="45">
        <v>52.99</v>
      </c>
      <c r="AM35" s="45">
        <v>42.54</v>
      </c>
      <c r="AN35" s="45">
        <v>48.82</v>
      </c>
      <c r="AO35" s="45">
        <v>66.83</v>
      </c>
      <c r="AP35" s="45">
        <v>85.94</v>
      </c>
      <c r="AQ35" s="45">
        <v>49.46</v>
      </c>
      <c r="AR35" s="45">
        <v>56.77</v>
      </c>
      <c r="AS35" s="45">
        <v>77.7</v>
      </c>
      <c r="AT35" s="45">
        <v>99.92</v>
      </c>
      <c r="BP35" s="43" t="str">
        <f t="shared" si="10"/>
        <v>OURO2.001 a 3.000</v>
      </c>
      <c r="BQ35" s="44" t="s">
        <v>54</v>
      </c>
      <c r="BR35" s="44" t="s">
        <v>62</v>
      </c>
      <c r="BS35" s="45">
        <f t="shared" si="57"/>
        <v>34.43</v>
      </c>
      <c r="BT35" s="45">
        <f t="shared" si="54"/>
        <v>35.17</v>
      </c>
      <c r="BU35" s="45">
        <f t="shared" si="54"/>
        <v>35.9</v>
      </c>
      <c r="BV35" s="45">
        <f t="shared" si="54"/>
        <v>36.630000000000003</v>
      </c>
      <c r="BW35" s="45">
        <f t="shared" si="54"/>
        <v>39.51</v>
      </c>
      <c r="BX35" s="45">
        <f t="shared" si="54"/>
        <v>39.909999999999997</v>
      </c>
      <c r="BY35" s="45">
        <f t="shared" si="54"/>
        <v>40.32</v>
      </c>
      <c r="BZ35" s="45">
        <f t="shared" si="54"/>
        <v>40.72</v>
      </c>
      <c r="CA35" s="45">
        <f t="shared" si="54"/>
        <v>68.17</v>
      </c>
      <c r="CB35" s="45">
        <f t="shared" si="54"/>
        <v>102.62</v>
      </c>
      <c r="CC35" s="45">
        <f t="shared" si="54"/>
        <v>125.23</v>
      </c>
      <c r="CD35" s="45">
        <f t="shared" si="54"/>
        <v>147.84</v>
      </c>
      <c r="CE35" s="45">
        <f t="shared" si="54"/>
        <v>82.93</v>
      </c>
      <c r="CF35" s="45">
        <f t="shared" si="54"/>
        <v>114.46</v>
      </c>
      <c r="CG35" s="45">
        <f t="shared" si="54"/>
        <v>135.09</v>
      </c>
      <c r="CH35" s="45">
        <f t="shared" si="54"/>
        <v>155.72</v>
      </c>
      <c r="CI35" s="45">
        <f t="shared" si="54"/>
        <v>98.73</v>
      </c>
      <c r="CJ35" s="45">
        <f t="shared" si="54"/>
        <v>136.26</v>
      </c>
      <c r="CK35" s="45">
        <f t="shared" si="54"/>
        <v>160.81</v>
      </c>
      <c r="CL35" s="45">
        <f t="shared" si="58"/>
        <v>185.38</v>
      </c>
      <c r="CN35" s="43" t="str">
        <f t="shared" si="12"/>
        <v>DIAMANTE 35 a 10</v>
      </c>
      <c r="CO35" s="44" t="s">
        <v>75</v>
      </c>
      <c r="CP35" s="46" t="s">
        <v>56</v>
      </c>
      <c r="CQ35" s="45">
        <f t="shared" si="61"/>
        <v>59.63</v>
      </c>
      <c r="CR35" s="45">
        <f t="shared" si="61"/>
        <v>60.92</v>
      </c>
      <c r="CS35" s="45">
        <f t="shared" si="61"/>
        <v>62.2</v>
      </c>
      <c r="CT35" s="45">
        <f t="shared" si="61"/>
        <v>63.41</v>
      </c>
      <c r="CU35" s="45">
        <f t="shared" si="61"/>
        <v>76.2</v>
      </c>
      <c r="CV35" s="45">
        <f t="shared" si="61"/>
        <v>76.930000000000007</v>
      </c>
      <c r="CW35" s="45">
        <f t="shared" si="61"/>
        <v>77.77</v>
      </c>
      <c r="CX35" s="45">
        <f t="shared" si="61"/>
        <v>78.5</v>
      </c>
      <c r="CZ35" s="43" t="str">
        <f t="shared" si="14"/>
        <v>OURO4.001 a 5.000</v>
      </c>
      <c r="DA35" s="44" t="s">
        <v>54</v>
      </c>
      <c r="DB35" s="46" t="s">
        <v>70</v>
      </c>
      <c r="DC35" s="45">
        <f t="shared" si="51"/>
        <v>21.67</v>
      </c>
      <c r="DD35" s="45">
        <f t="shared" si="51"/>
        <v>22.12</v>
      </c>
      <c r="DE35" s="45">
        <f t="shared" si="51"/>
        <v>22.58</v>
      </c>
      <c r="DG35" s="43" t="str">
        <f t="shared" si="16"/>
        <v>PRATAColeta no mesmo dia7790-9Unitizador</v>
      </c>
      <c r="DH35" s="43" t="s">
        <v>48</v>
      </c>
      <c r="DI35" s="70" t="s">
        <v>71</v>
      </c>
      <c r="DJ35" s="22" t="s">
        <v>111</v>
      </c>
      <c r="DK35" s="61" t="s">
        <v>112</v>
      </c>
      <c r="DL35" s="25" t="s">
        <v>133</v>
      </c>
      <c r="DN35"/>
      <c r="DO35"/>
      <c r="DR35" s="60" t="str">
        <f t="shared" si="17"/>
        <v>OURO2.001 a 3.000</v>
      </c>
      <c r="DS35" s="44" t="s">
        <v>54</v>
      </c>
      <c r="DT35" s="44" t="s">
        <v>62</v>
      </c>
      <c r="DU35" s="45">
        <f t="shared" si="59"/>
        <v>17.09</v>
      </c>
      <c r="DV35" s="45">
        <f t="shared" si="59"/>
        <v>17.45</v>
      </c>
      <c r="DW35" s="45">
        <f t="shared" si="59"/>
        <v>17.82</v>
      </c>
      <c r="DX35" s="45">
        <f t="shared" si="59"/>
        <v>18.18</v>
      </c>
      <c r="DY35" s="45">
        <f t="shared" si="59"/>
        <v>26.07</v>
      </c>
      <c r="DZ35" s="45">
        <f t="shared" si="59"/>
        <v>26.34</v>
      </c>
      <c r="EA35" s="45">
        <f t="shared" si="59"/>
        <v>26.62</v>
      </c>
      <c r="EB35" s="45">
        <f t="shared" si="59"/>
        <v>26.87</v>
      </c>
      <c r="EC35" s="45">
        <f t="shared" si="59"/>
        <v>42.66</v>
      </c>
      <c r="ED35" s="45">
        <f t="shared" si="59"/>
        <v>56.97</v>
      </c>
      <c r="EE35" s="45">
        <f t="shared" si="59"/>
        <v>80.2</v>
      </c>
      <c r="EF35" s="45">
        <f t="shared" si="59"/>
        <v>97.2</v>
      </c>
      <c r="EG35" s="45">
        <f t="shared" si="59"/>
        <v>69.739999999999995</v>
      </c>
      <c r="EH35" s="45">
        <f t="shared" si="59"/>
        <v>85.07</v>
      </c>
      <c r="EI35" s="45">
        <f t="shared" si="59"/>
        <v>108.77</v>
      </c>
      <c r="EJ35" s="45">
        <f t="shared" si="59"/>
        <v>127.4</v>
      </c>
      <c r="EL35" s="43" t="str">
        <f t="shared" si="18"/>
        <v>OURO5.001 a 6.000</v>
      </c>
      <c r="EM35" s="44" t="s">
        <v>54</v>
      </c>
      <c r="EN35" s="44" t="s">
        <v>76</v>
      </c>
      <c r="EO35" s="45">
        <f t="shared" si="52"/>
        <v>26.14</v>
      </c>
      <c r="EP35" s="45">
        <f t="shared" si="52"/>
        <v>27.25</v>
      </c>
      <c r="EQ35" s="45">
        <f t="shared" si="52"/>
        <v>27.53</v>
      </c>
      <c r="ER35" s="45">
        <f t="shared" si="52"/>
        <v>27.82</v>
      </c>
      <c r="ES35" s="45">
        <f t="shared" si="52"/>
        <v>34.28</v>
      </c>
      <c r="ET35" s="45">
        <f t="shared" si="52"/>
        <v>38.549999999999997</v>
      </c>
      <c r="EU35" s="45">
        <f t="shared" si="52"/>
        <v>43.95</v>
      </c>
      <c r="EV35" s="45">
        <f t="shared" si="52"/>
        <v>54.53</v>
      </c>
      <c r="EW35" s="45">
        <f t="shared" si="52"/>
        <v>52.87</v>
      </c>
      <c r="EX35" s="45">
        <f t="shared" si="52"/>
        <v>58.83</v>
      </c>
      <c r="EY35" s="45">
        <f t="shared" si="52"/>
        <v>79.8</v>
      </c>
      <c r="EZ35" s="45">
        <f t="shared" si="52"/>
        <v>102.74</v>
      </c>
    </row>
    <row r="36" spans="1:156" ht="25.5" x14ac:dyDescent="0.25">
      <c r="A36" s="84">
        <v>0.20200000000000001</v>
      </c>
      <c r="B36" s="85" t="s">
        <v>120</v>
      </c>
      <c r="D36" s="43" t="str">
        <f t="shared" si="5"/>
        <v>OURO3.001 a 4.000</v>
      </c>
      <c r="E36" s="44" t="s">
        <v>54</v>
      </c>
      <c r="F36" s="44" t="s">
        <v>68</v>
      </c>
      <c r="G36" s="45">
        <f t="shared" si="56"/>
        <v>16.2</v>
      </c>
      <c r="H36" s="45">
        <f t="shared" si="56"/>
        <v>16.54</v>
      </c>
      <c r="I36" s="45">
        <f t="shared" si="56"/>
        <v>16.89</v>
      </c>
      <c r="J36" s="45">
        <f t="shared" si="56"/>
        <v>17.22</v>
      </c>
      <c r="K36" s="45">
        <f t="shared" si="56"/>
        <v>26.13</v>
      </c>
      <c r="L36" s="45">
        <f t="shared" si="56"/>
        <v>26.38</v>
      </c>
      <c r="M36" s="45">
        <f t="shared" si="56"/>
        <v>26.65</v>
      </c>
      <c r="N36" s="45">
        <f t="shared" si="56"/>
        <v>26.93</v>
      </c>
      <c r="O36" s="45">
        <f t="shared" si="56"/>
        <v>45.23</v>
      </c>
      <c r="P36" s="45">
        <f t="shared" si="56"/>
        <v>61.07</v>
      </c>
      <c r="Q36" s="45">
        <f t="shared" si="56"/>
        <v>85.94</v>
      </c>
      <c r="R36" s="45">
        <f t="shared" si="56"/>
        <v>104.04</v>
      </c>
      <c r="S36" s="45">
        <f t="shared" si="56"/>
        <v>59.18</v>
      </c>
      <c r="T36" s="45">
        <f t="shared" si="56"/>
        <v>73.319999999999993</v>
      </c>
      <c r="U36" s="45">
        <f t="shared" si="56"/>
        <v>94.65</v>
      </c>
      <c r="V36" s="45">
        <f t="shared" si="56"/>
        <v>111.11</v>
      </c>
      <c r="W36" s="45">
        <f t="shared" si="56"/>
        <v>70.45</v>
      </c>
      <c r="X36" s="45">
        <f t="shared" si="56"/>
        <v>87.29</v>
      </c>
      <c r="Y36" s="45">
        <f t="shared" si="56"/>
        <v>112.68</v>
      </c>
      <c r="Z36" s="45">
        <f t="shared" si="56"/>
        <v>132.28</v>
      </c>
      <c r="AB36" s="43" t="str">
        <f t="shared" si="7"/>
        <v>OURO6.001 a 7.000</v>
      </c>
      <c r="AC36" s="44" t="s">
        <v>54</v>
      </c>
      <c r="AD36" s="44" t="s">
        <v>82</v>
      </c>
      <c r="AE36" s="45">
        <v>26.41</v>
      </c>
      <c r="AF36" s="45">
        <v>27.53</v>
      </c>
      <c r="AG36" s="45">
        <v>27.82</v>
      </c>
      <c r="AH36" s="45">
        <v>28.1</v>
      </c>
      <c r="AI36" s="45">
        <v>36.01</v>
      </c>
      <c r="AJ36" s="45">
        <v>41.43</v>
      </c>
      <c r="AK36" s="45">
        <v>47.27</v>
      </c>
      <c r="AL36" s="45">
        <v>58.52</v>
      </c>
      <c r="AM36" s="45">
        <v>45.46</v>
      </c>
      <c r="AN36" s="45">
        <v>52.18</v>
      </c>
      <c r="AO36" s="45">
        <v>70.650000000000006</v>
      </c>
      <c r="AP36" s="45">
        <v>90.68</v>
      </c>
      <c r="AQ36" s="45">
        <v>52.86</v>
      </c>
      <c r="AR36" s="45">
        <v>60.66</v>
      </c>
      <c r="AS36" s="45">
        <v>82.15</v>
      </c>
      <c r="AT36" s="45">
        <v>105.44</v>
      </c>
      <c r="BP36" s="43" t="str">
        <f t="shared" si="10"/>
        <v>OURO3.001 a 4.000</v>
      </c>
      <c r="BQ36" s="44" t="s">
        <v>54</v>
      </c>
      <c r="BR36" s="44" t="s">
        <v>68</v>
      </c>
      <c r="BS36" s="45">
        <f t="shared" si="57"/>
        <v>37.44</v>
      </c>
      <c r="BT36" s="45">
        <f t="shared" si="54"/>
        <v>38.24</v>
      </c>
      <c r="BU36" s="45">
        <f t="shared" si="54"/>
        <v>39.03</v>
      </c>
      <c r="BV36" s="45">
        <f t="shared" si="54"/>
        <v>39.840000000000003</v>
      </c>
      <c r="BW36" s="45">
        <f t="shared" si="54"/>
        <v>43.38</v>
      </c>
      <c r="BX36" s="45">
        <f t="shared" si="54"/>
        <v>43.83</v>
      </c>
      <c r="BY36" s="45">
        <f t="shared" si="54"/>
        <v>44.27</v>
      </c>
      <c r="BZ36" s="45">
        <f t="shared" si="54"/>
        <v>44.72</v>
      </c>
      <c r="CA36" s="45">
        <f t="shared" si="54"/>
        <v>77.86</v>
      </c>
      <c r="CB36" s="45">
        <f t="shared" si="54"/>
        <v>117.29</v>
      </c>
      <c r="CC36" s="45">
        <f t="shared" si="54"/>
        <v>143.44999999999999</v>
      </c>
      <c r="CD36" s="45">
        <f t="shared" si="54"/>
        <v>169.6</v>
      </c>
      <c r="CE36" s="45">
        <f t="shared" si="54"/>
        <v>95.25</v>
      </c>
      <c r="CF36" s="45">
        <f t="shared" si="54"/>
        <v>133.58000000000001</v>
      </c>
      <c r="CG36" s="45">
        <f t="shared" si="54"/>
        <v>158.56</v>
      </c>
      <c r="CH36" s="45">
        <f t="shared" si="54"/>
        <v>183.56</v>
      </c>
      <c r="CI36" s="45">
        <f t="shared" si="54"/>
        <v>113.4</v>
      </c>
      <c r="CJ36" s="45">
        <f t="shared" si="54"/>
        <v>159.02000000000001</v>
      </c>
      <c r="CK36" s="45">
        <f t="shared" si="54"/>
        <v>188.76</v>
      </c>
      <c r="CL36" s="45">
        <f t="shared" si="58"/>
        <v>218.51</v>
      </c>
      <c r="CN36" s="43" t="str">
        <f t="shared" si="12"/>
        <v>DIAMANTE 3Kg Adicional</v>
      </c>
      <c r="CO36" s="44" t="s">
        <v>75</v>
      </c>
      <c r="CP36" s="46" t="s">
        <v>63</v>
      </c>
      <c r="CQ36" s="45">
        <f t="shared" si="61"/>
        <v>5.8</v>
      </c>
      <c r="CR36" s="45">
        <f t="shared" si="61"/>
        <v>5.99</v>
      </c>
      <c r="CS36" s="45">
        <f t="shared" si="61"/>
        <v>6.07</v>
      </c>
      <c r="CT36" s="45">
        <f t="shared" si="61"/>
        <v>6.17</v>
      </c>
      <c r="CU36" s="45">
        <f t="shared" si="61"/>
        <v>7.73</v>
      </c>
      <c r="CV36" s="45">
        <f t="shared" si="61"/>
        <v>7.83</v>
      </c>
      <c r="CW36" s="45">
        <f t="shared" si="61"/>
        <v>7.91</v>
      </c>
      <c r="CX36" s="45">
        <f t="shared" si="61"/>
        <v>7.91</v>
      </c>
      <c r="CZ36" s="43" t="str">
        <f t="shared" si="14"/>
        <v>OURO5.001 a 6.000</v>
      </c>
      <c r="DA36" s="44" t="s">
        <v>54</v>
      </c>
      <c r="DB36" s="46" t="s">
        <v>76</v>
      </c>
      <c r="DC36" s="45">
        <f t="shared" si="51"/>
        <v>25.24</v>
      </c>
      <c r="DD36" s="45">
        <f t="shared" si="51"/>
        <v>25.76</v>
      </c>
      <c r="DE36" s="45">
        <f t="shared" si="51"/>
        <v>26.31</v>
      </c>
      <c r="DG36" s="43" t="str">
        <f t="shared" si="16"/>
        <v>ServiçoCódigoQtde de objetos</v>
      </c>
      <c r="DI36" s="28" t="s">
        <v>34</v>
      </c>
      <c r="DJ36" s="28" t="s">
        <v>35</v>
      </c>
      <c r="DK36" s="29" t="s">
        <v>36</v>
      </c>
      <c r="DL36" s="30" t="s">
        <v>37</v>
      </c>
      <c r="DN36"/>
      <c r="DO36"/>
      <c r="DR36" s="60" t="str">
        <f t="shared" si="17"/>
        <v>OURO3.001 a 4.000</v>
      </c>
      <c r="DS36" s="44" t="s">
        <v>54</v>
      </c>
      <c r="DT36" s="44" t="s">
        <v>68</v>
      </c>
      <c r="DU36" s="45">
        <f t="shared" si="59"/>
        <v>19.03</v>
      </c>
      <c r="DV36" s="45">
        <f t="shared" si="59"/>
        <v>19.43</v>
      </c>
      <c r="DW36" s="45">
        <f t="shared" si="59"/>
        <v>19.829999999999998</v>
      </c>
      <c r="DX36" s="45">
        <f t="shared" si="59"/>
        <v>20.23</v>
      </c>
      <c r="DY36" s="45">
        <f t="shared" si="59"/>
        <v>29.09</v>
      </c>
      <c r="DZ36" s="45">
        <f t="shared" si="59"/>
        <v>29.38</v>
      </c>
      <c r="EA36" s="45">
        <f t="shared" si="59"/>
        <v>29.68</v>
      </c>
      <c r="EB36" s="45">
        <f t="shared" si="59"/>
        <v>30</v>
      </c>
      <c r="EC36" s="45">
        <f t="shared" si="59"/>
        <v>49.21</v>
      </c>
      <c r="ED36" s="45">
        <f t="shared" si="59"/>
        <v>65.38</v>
      </c>
      <c r="EE36" s="45">
        <f t="shared" si="59"/>
        <v>92.01</v>
      </c>
      <c r="EF36" s="45">
        <f t="shared" si="59"/>
        <v>111.61</v>
      </c>
      <c r="EG36" s="45">
        <f t="shared" si="59"/>
        <v>76.33</v>
      </c>
      <c r="EH36" s="45">
        <f t="shared" si="59"/>
        <v>93.54</v>
      </c>
      <c r="EI36" s="45">
        <f t="shared" si="59"/>
        <v>120.63</v>
      </c>
      <c r="EJ36" s="45">
        <f t="shared" si="59"/>
        <v>141.83000000000001</v>
      </c>
      <c r="EL36" s="43" t="str">
        <f t="shared" si="18"/>
        <v>OURO6.001 a 7.000</v>
      </c>
      <c r="EM36" s="44" t="s">
        <v>54</v>
      </c>
      <c r="EN36" s="44" t="s">
        <v>82</v>
      </c>
      <c r="EO36" s="45">
        <f t="shared" si="52"/>
        <v>26.66</v>
      </c>
      <c r="EP36" s="45">
        <f t="shared" si="52"/>
        <v>27.79</v>
      </c>
      <c r="EQ36" s="45">
        <f t="shared" si="52"/>
        <v>28.08</v>
      </c>
      <c r="ER36" s="45">
        <f t="shared" si="52"/>
        <v>28.36</v>
      </c>
      <c r="ES36" s="45">
        <f t="shared" si="52"/>
        <v>36.25</v>
      </c>
      <c r="ET36" s="45">
        <f t="shared" si="52"/>
        <v>42.2</v>
      </c>
      <c r="EU36" s="45">
        <f t="shared" si="52"/>
        <v>48.18</v>
      </c>
      <c r="EV36" s="45">
        <f t="shared" si="52"/>
        <v>59.58</v>
      </c>
      <c r="EW36" s="45">
        <f t="shared" si="52"/>
        <v>52.73</v>
      </c>
      <c r="EX36" s="45">
        <f t="shared" si="52"/>
        <v>61.53</v>
      </c>
      <c r="EY36" s="45">
        <f t="shared" si="52"/>
        <v>83.72</v>
      </c>
      <c r="EZ36" s="45">
        <f t="shared" si="52"/>
        <v>107.39</v>
      </c>
    </row>
    <row r="37" spans="1:156" ht="15" x14ac:dyDescent="0.25">
      <c r="A37" s="84">
        <v>0.20200000000000001</v>
      </c>
      <c r="B37" s="85" t="s">
        <v>66</v>
      </c>
      <c r="D37" s="43" t="str">
        <f t="shared" si="5"/>
        <v>OURO4.001 a 5.000</v>
      </c>
      <c r="E37" s="44" t="s">
        <v>54</v>
      </c>
      <c r="F37" s="44" t="s">
        <v>70</v>
      </c>
      <c r="G37" s="45">
        <f t="shared" si="56"/>
        <v>17.5</v>
      </c>
      <c r="H37" s="45">
        <f t="shared" si="56"/>
        <v>17.88</v>
      </c>
      <c r="I37" s="45">
        <f t="shared" si="56"/>
        <v>18.239999999999998</v>
      </c>
      <c r="J37" s="45">
        <f t="shared" si="56"/>
        <v>18.61</v>
      </c>
      <c r="K37" s="45">
        <f t="shared" si="56"/>
        <v>28.15</v>
      </c>
      <c r="L37" s="45">
        <f t="shared" si="56"/>
        <v>28.43</v>
      </c>
      <c r="M37" s="45">
        <f t="shared" si="56"/>
        <v>28.74</v>
      </c>
      <c r="N37" s="45">
        <f t="shared" si="56"/>
        <v>29.02</v>
      </c>
      <c r="O37" s="45">
        <f t="shared" si="56"/>
        <v>49.92</v>
      </c>
      <c r="P37" s="45">
        <f t="shared" si="56"/>
        <v>67.400000000000006</v>
      </c>
      <c r="Q37" s="45">
        <f t="shared" si="56"/>
        <v>94.86</v>
      </c>
      <c r="R37" s="45">
        <f t="shared" si="56"/>
        <v>114.81</v>
      </c>
      <c r="S37" s="45">
        <f t="shared" si="56"/>
        <v>71.569999999999993</v>
      </c>
      <c r="T37" s="45">
        <f t="shared" si="56"/>
        <v>87.09</v>
      </c>
      <c r="U37" s="45">
        <f t="shared" si="56"/>
        <v>110.59</v>
      </c>
      <c r="V37" s="45">
        <f t="shared" si="56"/>
        <v>128.63</v>
      </c>
      <c r="W37" s="45">
        <f t="shared" si="56"/>
        <v>85.21</v>
      </c>
      <c r="X37" s="45">
        <f t="shared" si="56"/>
        <v>103.68</v>
      </c>
      <c r="Y37" s="45">
        <f t="shared" si="56"/>
        <v>131.65</v>
      </c>
      <c r="Z37" s="45">
        <f t="shared" si="56"/>
        <v>153.13999999999999</v>
      </c>
      <c r="AB37" s="43" t="str">
        <f t="shared" si="7"/>
        <v>OURO7.001 a 8.000</v>
      </c>
      <c r="AC37" s="44" t="s">
        <v>54</v>
      </c>
      <c r="AD37" s="44" t="s">
        <v>86</v>
      </c>
      <c r="AE37" s="45">
        <v>27.75</v>
      </c>
      <c r="AF37" s="45">
        <v>28.93</v>
      </c>
      <c r="AG37" s="45">
        <v>29.23</v>
      </c>
      <c r="AH37" s="45">
        <v>29.53</v>
      </c>
      <c r="AI37" s="45">
        <v>39.229999999999997</v>
      </c>
      <c r="AJ37" s="45">
        <v>45.13</v>
      </c>
      <c r="AK37" s="45">
        <v>51.49</v>
      </c>
      <c r="AL37" s="45">
        <v>63.76</v>
      </c>
      <c r="AM37" s="45">
        <v>58.57</v>
      </c>
      <c r="AN37" s="45">
        <v>65.709999999999994</v>
      </c>
      <c r="AO37" s="45">
        <v>84.64</v>
      </c>
      <c r="AP37" s="45">
        <v>105.53</v>
      </c>
      <c r="AQ37" s="45">
        <v>68.11</v>
      </c>
      <c r="AR37" s="45">
        <v>76.41</v>
      </c>
      <c r="AS37" s="45">
        <v>98.42</v>
      </c>
      <c r="AT37" s="45">
        <v>122.71</v>
      </c>
      <c r="BP37" s="43" t="str">
        <f t="shared" si="10"/>
        <v>OURO4.001 a 5.000</v>
      </c>
      <c r="BQ37" s="44" t="s">
        <v>54</v>
      </c>
      <c r="BR37" s="44" t="s">
        <v>70</v>
      </c>
      <c r="BS37" s="45">
        <f t="shared" si="57"/>
        <v>40.44</v>
      </c>
      <c r="BT37" s="45">
        <f t="shared" si="54"/>
        <v>41.3</v>
      </c>
      <c r="BU37" s="45">
        <f t="shared" si="54"/>
        <v>42.16</v>
      </c>
      <c r="BV37" s="45">
        <f t="shared" si="54"/>
        <v>43.03</v>
      </c>
      <c r="BW37" s="45">
        <f t="shared" si="54"/>
        <v>46.77</v>
      </c>
      <c r="BX37" s="45">
        <f t="shared" si="54"/>
        <v>47.26</v>
      </c>
      <c r="BY37" s="45">
        <f t="shared" si="54"/>
        <v>47.73</v>
      </c>
      <c r="BZ37" s="45">
        <f t="shared" si="54"/>
        <v>48.22</v>
      </c>
      <c r="CA37" s="45">
        <f t="shared" si="54"/>
        <v>88.04</v>
      </c>
      <c r="CB37" s="45">
        <f t="shared" si="54"/>
        <v>131.97</v>
      </c>
      <c r="CC37" s="45">
        <f t="shared" si="54"/>
        <v>161.52000000000001</v>
      </c>
      <c r="CD37" s="45">
        <f t="shared" si="54"/>
        <v>191.06</v>
      </c>
      <c r="CE37" s="45">
        <f t="shared" si="54"/>
        <v>107.33</v>
      </c>
      <c r="CF37" s="45">
        <f t="shared" si="54"/>
        <v>152.77000000000001</v>
      </c>
      <c r="CG37" s="45">
        <f t="shared" si="54"/>
        <v>181.96</v>
      </c>
      <c r="CH37" s="45">
        <f t="shared" si="54"/>
        <v>211.13</v>
      </c>
      <c r="CI37" s="45">
        <f t="shared" si="54"/>
        <v>127.77</v>
      </c>
      <c r="CJ37" s="45">
        <f t="shared" si="54"/>
        <v>181.88</v>
      </c>
      <c r="CK37" s="45">
        <f t="shared" si="54"/>
        <v>216.62</v>
      </c>
      <c r="CL37" s="45">
        <f t="shared" si="58"/>
        <v>251.35</v>
      </c>
      <c r="CN37" s="43" t="str">
        <f t="shared" si="12"/>
        <v>Peso (Kg)</v>
      </c>
      <c r="CP37" s="46" t="s">
        <v>33</v>
      </c>
      <c r="CQ37" s="45" t="e">
        <f>ROUND('[2]Base(2023)'!CQ37+'[2]Base(2023)'!CQ37*'[2]Base(2024)'!$A$31,2)</f>
        <v>#VALUE!</v>
      </c>
      <c r="CR37" s="45" t="e">
        <f>ROUND('[2]Base(2023)'!CR37+'[2]Base(2023)'!CR37*'[2]Base(2024)'!$A$31,2)</f>
        <v>#VALUE!</v>
      </c>
      <c r="CS37" s="45" t="e">
        <f>ROUND('[2]Base(2023)'!CS37+'[2]Base(2023)'!CS37*'[2]Base(2024)'!$A$31,2)</f>
        <v>#VALUE!</v>
      </c>
      <c r="CT37" s="45" t="e">
        <f>ROUND('[2]Base(2023)'!CT37+'[2]Base(2023)'!CT37*'[2]Base(2024)'!$A$31,2)</f>
        <v>#VALUE!</v>
      </c>
      <c r="CU37" s="45" t="e">
        <f>ROUND('[2]Base(2023)'!CU37+'[2]Base(2023)'!CU37*'[2]Base(2024)'!$A$31,2)</f>
        <v>#VALUE!</v>
      </c>
      <c r="CV37" s="45" t="e">
        <f>ROUND('[2]Base(2023)'!CV37+'[2]Base(2023)'!CV37*'[2]Base(2024)'!$A$31,2)</f>
        <v>#VALUE!</v>
      </c>
      <c r="CW37" s="45" t="e">
        <f>ROUND('[2]Base(2023)'!CW37+'[2]Base(2023)'!CW37*'[2]Base(2024)'!$A$31,2)</f>
        <v>#VALUE!</v>
      </c>
      <c r="CX37" s="45" t="e">
        <f>ROUND('[2]Base(2023)'!CX37+'[2]Base(2023)'!CX37*'[2]Base(2024)'!$A$31,2)</f>
        <v>#VALUE!</v>
      </c>
      <c r="CZ37" s="43" t="str">
        <f t="shared" si="14"/>
        <v>OURO6.001 a 7.000</v>
      </c>
      <c r="DA37" s="44" t="s">
        <v>54</v>
      </c>
      <c r="DB37" s="46" t="s">
        <v>82</v>
      </c>
      <c r="DC37" s="45">
        <f t="shared" si="51"/>
        <v>30.02</v>
      </c>
      <c r="DD37" s="45">
        <f t="shared" si="51"/>
        <v>30.63</v>
      </c>
      <c r="DE37" s="45">
        <f t="shared" si="51"/>
        <v>31.27</v>
      </c>
      <c r="DG37" s="43" t="str">
        <f t="shared" si="16"/>
        <v>OUROColeta Agendada7789-50 a 10</v>
      </c>
      <c r="DH37" s="43" t="s">
        <v>54</v>
      </c>
      <c r="DI37" s="70" t="s">
        <v>43</v>
      </c>
      <c r="DJ37" s="68" t="s">
        <v>44</v>
      </c>
      <c r="DK37" s="59" t="s">
        <v>45</v>
      </c>
      <c r="DL37" s="22">
        <v>13.28</v>
      </c>
      <c r="DN37"/>
      <c r="DO37"/>
      <c r="DR37" s="60" t="str">
        <f t="shared" si="17"/>
        <v>OURO4.001 a 5.000</v>
      </c>
      <c r="DS37" s="44" t="s">
        <v>54</v>
      </c>
      <c r="DT37" s="44" t="s">
        <v>70</v>
      </c>
      <c r="DU37" s="45">
        <f t="shared" si="59"/>
        <v>20.329999999999998</v>
      </c>
      <c r="DV37" s="45">
        <f t="shared" si="59"/>
        <v>20.77</v>
      </c>
      <c r="DW37" s="45">
        <f t="shared" si="59"/>
        <v>21.19</v>
      </c>
      <c r="DX37" s="45">
        <f t="shared" si="59"/>
        <v>21.62</v>
      </c>
      <c r="DY37" s="45">
        <f t="shared" si="59"/>
        <v>31.2</v>
      </c>
      <c r="DZ37" s="45">
        <f t="shared" si="59"/>
        <v>31.51</v>
      </c>
      <c r="EA37" s="45">
        <f t="shared" si="59"/>
        <v>31.84</v>
      </c>
      <c r="EB37" s="45">
        <f t="shared" si="59"/>
        <v>32.15</v>
      </c>
      <c r="EC37" s="45">
        <f t="shared" si="59"/>
        <v>54.2</v>
      </c>
      <c r="ED37" s="45">
        <f t="shared" si="59"/>
        <v>72.13</v>
      </c>
      <c r="EE37" s="45">
        <f t="shared" si="59"/>
        <v>101.52</v>
      </c>
      <c r="EF37" s="45">
        <f t="shared" si="59"/>
        <v>123.1</v>
      </c>
      <c r="EG37" s="45">
        <f t="shared" si="59"/>
        <v>92.16</v>
      </c>
      <c r="EH37" s="45">
        <f t="shared" si="59"/>
        <v>111.06</v>
      </c>
      <c r="EI37" s="45">
        <f t="shared" si="59"/>
        <v>140.91</v>
      </c>
      <c r="EJ37" s="45">
        <f t="shared" si="59"/>
        <v>164.12</v>
      </c>
      <c r="EL37" s="43" t="str">
        <f t="shared" si="18"/>
        <v>OURO7.001 a 8.000</v>
      </c>
      <c r="EM37" s="44" t="s">
        <v>54</v>
      </c>
      <c r="EN37" s="44" t="s">
        <v>86</v>
      </c>
      <c r="EO37" s="45">
        <f t="shared" si="52"/>
        <v>27.97</v>
      </c>
      <c r="EP37" s="45">
        <f t="shared" si="52"/>
        <v>29.18</v>
      </c>
      <c r="EQ37" s="45">
        <f t="shared" si="52"/>
        <v>29.47</v>
      </c>
      <c r="ER37" s="45">
        <f t="shared" si="52"/>
        <v>29.78</v>
      </c>
      <c r="ES37" s="45">
        <f t="shared" si="52"/>
        <v>39.44</v>
      </c>
      <c r="ET37" s="45">
        <f t="shared" si="52"/>
        <v>45.96</v>
      </c>
      <c r="EU37" s="45">
        <f t="shared" si="52"/>
        <v>52.47</v>
      </c>
      <c r="EV37" s="45">
        <f t="shared" si="52"/>
        <v>64.89</v>
      </c>
      <c r="EW37" s="45">
        <f t="shared" si="52"/>
        <v>67.81</v>
      </c>
      <c r="EX37" s="45">
        <f t="shared" si="52"/>
        <v>77.45</v>
      </c>
      <c r="EY37" s="45">
        <f t="shared" si="52"/>
        <v>100.27</v>
      </c>
      <c r="EZ37" s="45">
        <f t="shared" si="52"/>
        <v>124.94</v>
      </c>
    </row>
    <row r="38" spans="1:156" ht="15" x14ac:dyDescent="0.25">
      <c r="A38" s="84">
        <v>0.20200000000000001</v>
      </c>
      <c r="B38" s="85" t="s">
        <v>69</v>
      </c>
      <c r="D38" s="43" t="str">
        <f t="shared" si="5"/>
        <v>OURO5.001 a 6.000</v>
      </c>
      <c r="E38" s="44" t="s">
        <v>54</v>
      </c>
      <c r="F38" s="44" t="s">
        <v>76</v>
      </c>
      <c r="G38" s="45">
        <f t="shared" si="56"/>
        <v>18.59</v>
      </c>
      <c r="H38" s="45">
        <f t="shared" si="56"/>
        <v>18.98</v>
      </c>
      <c r="I38" s="45">
        <f t="shared" si="56"/>
        <v>19.39</v>
      </c>
      <c r="J38" s="45">
        <f t="shared" si="56"/>
        <v>19.8</v>
      </c>
      <c r="K38" s="45">
        <f t="shared" si="56"/>
        <v>30.4</v>
      </c>
      <c r="L38" s="45">
        <f t="shared" si="56"/>
        <v>30.73</v>
      </c>
      <c r="M38" s="45">
        <f t="shared" si="56"/>
        <v>31.03</v>
      </c>
      <c r="N38" s="45">
        <f t="shared" si="56"/>
        <v>31.35</v>
      </c>
      <c r="O38" s="45">
        <f t="shared" si="56"/>
        <v>54.73</v>
      </c>
      <c r="P38" s="45">
        <f t="shared" si="56"/>
        <v>73.89</v>
      </c>
      <c r="Q38" s="45">
        <f t="shared" si="56"/>
        <v>104</v>
      </c>
      <c r="R38" s="45">
        <f t="shared" si="56"/>
        <v>125.88</v>
      </c>
      <c r="S38" s="45">
        <f t="shared" si="56"/>
        <v>75.63</v>
      </c>
      <c r="T38" s="45">
        <f t="shared" si="56"/>
        <v>92.55</v>
      </c>
      <c r="U38" s="45">
        <f t="shared" si="56"/>
        <v>118.27</v>
      </c>
      <c r="V38" s="45">
        <f t="shared" si="56"/>
        <v>137.93</v>
      </c>
      <c r="W38" s="45">
        <f t="shared" si="56"/>
        <v>90.02</v>
      </c>
      <c r="X38" s="45">
        <f t="shared" si="56"/>
        <v>110.19</v>
      </c>
      <c r="Y38" s="45">
        <f t="shared" si="56"/>
        <v>140.79</v>
      </c>
      <c r="Z38" s="45">
        <f t="shared" si="56"/>
        <v>164.21</v>
      </c>
      <c r="AB38" s="43" t="str">
        <f t="shared" si="7"/>
        <v>OURO8.001 a 9.000</v>
      </c>
      <c r="AC38" s="44" t="s">
        <v>54</v>
      </c>
      <c r="AD38" s="44" t="s">
        <v>91</v>
      </c>
      <c r="AE38" s="45">
        <v>28.56</v>
      </c>
      <c r="AF38" s="45">
        <v>29.78</v>
      </c>
      <c r="AG38" s="45">
        <v>30.07</v>
      </c>
      <c r="AH38" s="45">
        <v>30.38</v>
      </c>
      <c r="AI38" s="45">
        <v>41.16</v>
      </c>
      <c r="AJ38" s="45">
        <v>47.33</v>
      </c>
      <c r="AK38" s="45">
        <v>54.01</v>
      </c>
      <c r="AL38" s="45">
        <v>66.87</v>
      </c>
      <c r="AM38" s="45">
        <v>60.22</v>
      </c>
      <c r="AN38" s="45">
        <v>67.61</v>
      </c>
      <c r="AO38" s="45">
        <v>86.82</v>
      </c>
      <c r="AP38" s="45">
        <v>108.23</v>
      </c>
      <c r="AQ38" s="45">
        <v>70.03</v>
      </c>
      <c r="AR38" s="45">
        <v>78.61</v>
      </c>
      <c r="AS38" s="45">
        <v>100.95</v>
      </c>
      <c r="AT38" s="45">
        <v>125.84</v>
      </c>
      <c r="BP38" s="43" t="str">
        <f t="shared" si="10"/>
        <v>OURO5.001 a 6.000</v>
      </c>
      <c r="BQ38" s="44" t="s">
        <v>54</v>
      </c>
      <c r="BR38" s="44" t="s">
        <v>76</v>
      </c>
      <c r="BS38" s="45">
        <f t="shared" si="57"/>
        <v>43.26</v>
      </c>
      <c r="BT38" s="45">
        <f t="shared" si="54"/>
        <v>44.18</v>
      </c>
      <c r="BU38" s="45">
        <f t="shared" si="54"/>
        <v>45.1</v>
      </c>
      <c r="BV38" s="45">
        <f t="shared" si="54"/>
        <v>46.02</v>
      </c>
      <c r="BW38" s="45">
        <f t="shared" si="54"/>
        <v>50.54</v>
      </c>
      <c r="BX38" s="45">
        <f t="shared" si="54"/>
        <v>51.06</v>
      </c>
      <c r="BY38" s="45">
        <f t="shared" si="54"/>
        <v>51.59</v>
      </c>
      <c r="BZ38" s="45">
        <f t="shared" si="54"/>
        <v>52.11</v>
      </c>
      <c r="CA38" s="45">
        <f t="shared" si="54"/>
        <v>97.83</v>
      </c>
      <c r="CB38" s="45">
        <f t="shared" si="54"/>
        <v>147.04</v>
      </c>
      <c r="CC38" s="45">
        <f t="shared" si="54"/>
        <v>179.93</v>
      </c>
      <c r="CD38" s="45">
        <f t="shared" si="54"/>
        <v>212.82</v>
      </c>
      <c r="CE38" s="45">
        <f t="shared" si="54"/>
        <v>119.33</v>
      </c>
      <c r="CF38" s="45">
        <f t="shared" si="54"/>
        <v>172.14</v>
      </c>
      <c r="CG38" s="45">
        <f t="shared" si="54"/>
        <v>205.65</v>
      </c>
      <c r="CH38" s="45">
        <f t="shared" si="54"/>
        <v>239.14</v>
      </c>
      <c r="CI38" s="45">
        <f t="shared" si="54"/>
        <v>142.05000000000001</v>
      </c>
      <c r="CJ38" s="45">
        <f t="shared" si="54"/>
        <v>204.93</v>
      </c>
      <c r="CK38" s="45">
        <f t="shared" si="54"/>
        <v>244.82</v>
      </c>
      <c r="CL38" s="45">
        <f t="shared" si="58"/>
        <v>284.7</v>
      </c>
      <c r="CN38" s="43" t="str">
        <f t="shared" si="12"/>
        <v>DIAMANTE 4Até 1</v>
      </c>
      <c r="CO38" s="44" t="s">
        <v>81</v>
      </c>
      <c r="CP38" s="46" t="s">
        <v>42</v>
      </c>
      <c r="CQ38" s="45">
        <f>CQ18</f>
        <v>30.84</v>
      </c>
      <c r="CR38" s="45">
        <f t="shared" ref="CR38:CX38" si="62">CR18</f>
        <v>31.47</v>
      </c>
      <c r="CS38" s="45">
        <f t="shared" si="62"/>
        <v>32.119999999999997</v>
      </c>
      <c r="CT38" s="45">
        <f t="shared" si="62"/>
        <v>32.76</v>
      </c>
      <c r="CU38" s="45">
        <f t="shared" si="62"/>
        <v>43.89</v>
      </c>
      <c r="CV38" s="45">
        <f t="shared" si="62"/>
        <v>44.36</v>
      </c>
      <c r="CW38" s="45">
        <f t="shared" si="62"/>
        <v>44.81</v>
      </c>
      <c r="CX38" s="45">
        <f t="shared" si="62"/>
        <v>45.18</v>
      </c>
      <c r="CZ38" s="43" t="str">
        <f t="shared" si="14"/>
        <v>OURO7.001 a 8.000</v>
      </c>
      <c r="DA38" s="44" t="s">
        <v>54</v>
      </c>
      <c r="DB38" s="46" t="s">
        <v>86</v>
      </c>
      <c r="DC38" s="45">
        <f t="shared" si="51"/>
        <v>38.76</v>
      </c>
      <c r="DD38" s="45">
        <f t="shared" si="51"/>
        <v>39.56</v>
      </c>
      <c r="DE38" s="45">
        <f t="shared" si="51"/>
        <v>40.39</v>
      </c>
      <c r="DG38" s="43" t="str">
        <f t="shared" si="16"/>
        <v>OUROColeta Agendada7789-5Mais de 10</v>
      </c>
      <c r="DH38" s="43" t="s">
        <v>54</v>
      </c>
      <c r="DI38" s="70" t="s">
        <v>43</v>
      </c>
      <c r="DJ38" s="68" t="s">
        <v>44</v>
      </c>
      <c r="DK38" s="61" t="s">
        <v>52</v>
      </c>
      <c r="DL38" s="22">
        <v>0</v>
      </c>
      <c r="DN38"/>
      <c r="DO38"/>
      <c r="DR38" s="60" t="str">
        <f t="shared" si="17"/>
        <v>OURO5.001 a 6.000</v>
      </c>
      <c r="DS38" s="44" t="s">
        <v>54</v>
      </c>
      <c r="DT38" s="44" t="s">
        <v>76</v>
      </c>
      <c r="DU38" s="45">
        <f t="shared" si="59"/>
        <v>20.69</v>
      </c>
      <c r="DV38" s="45">
        <f t="shared" si="59"/>
        <v>21.14</v>
      </c>
      <c r="DW38" s="45">
        <f t="shared" si="59"/>
        <v>21.56</v>
      </c>
      <c r="DX38" s="45">
        <f t="shared" si="59"/>
        <v>22</v>
      </c>
      <c r="DY38" s="45">
        <f t="shared" si="59"/>
        <v>32.03</v>
      </c>
      <c r="DZ38" s="45">
        <f t="shared" si="59"/>
        <v>32.380000000000003</v>
      </c>
      <c r="EA38" s="45">
        <f t="shared" si="59"/>
        <v>32.68</v>
      </c>
      <c r="EB38" s="45">
        <f t="shared" si="59"/>
        <v>33.020000000000003</v>
      </c>
      <c r="EC38" s="45">
        <f t="shared" si="59"/>
        <v>58.09</v>
      </c>
      <c r="ED38" s="45">
        <f t="shared" si="59"/>
        <v>78.83</v>
      </c>
      <c r="EE38" s="45">
        <f t="shared" si="59"/>
        <v>110.93</v>
      </c>
      <c r="EF38" s="45">
        <f t="shared" si="59"/>
        <v>134.19</v>
      </c>
      <c r="EG38" s="45">
        <f t="shared" si="59"/>
        <v>95.67</v>
      </c>
      <c r="EH38" s="45">
        <f t="shared" si="59"/>
        <v>117.51</v>
      </c>
      <c r="EI38" s="45">
        <f t="shared" si="59"/>
        <v>150.19</v>
      </c>
      <c r="EJ38" s="45">
        <f t="shared" si="59"/>
        <v>175.09</v>
      </c>
      <c r="EL38" s="43" t="str">
        <f t="shared" si="18"/>
        <v>OURO8.001 a 9.000</v>
      </c>
      <c r="EM38" s="44" t="s">
        <v>54</v>
      </c>
      <c r="EN38" s="44" t="s">
        <v>91</v>
      </c>
      <c r="EO38" s="45">
        <f t="shared" si="52"/>
        <v>28.91</v>
      </c>
      <c r="EP38" s="45">
        <f t="shared" si="52"/>
        <v>30.16</v>
      </c>
      <c r="EQ38" s="45">
        <f t="shared" si="52"/>
        <v>30.46</v>
      </c>
      <c r="ER38" s="45">
        <f t="shared" si="52"/>
        <v>30.76</v>
      </c>
      <c r="ES38" s="45">
        <f t="shared" si="52"/>
        <v>41.59</v>
      </c>
      <c r="ET38" s="45">
        <f t="shared" si="52"/>
        <v>48.26</v>
      </c>
      <c r="EU38" s="45">
        <f t="shared" si="52"/>
        <v>55.08</v>
      </c>
      <c r="EV38" s="45">
        <f t="shared" si="52"/>
        <v>68.14</v>
      </c>
      <c r="EW38" s="45">
        <f t="shared" si="52"/>
        <v>70.27</v>
      </c>
      <c r="EX38" s="45">
        <f t="shared" si="52"/>
        <v>79.88</v>
      </c>
      <c r="EY38" s="45">
        <f t="shared" si="52"/>
        <v>102.94</v>
      </c>
      <c r="EZ38" s="45">
        <f t="shared" si="52"/>
        <v>128.26</v>
      </c>
    </row>
    <row r="39" spans="1:156" ht="15" x14ac:dyDescent="0.25">
      <c r="A39" s="84">
        <v>0.20200000000000001</v>
      </c>
      <c r="B39" s="85" t="s">
        <v>75</v>
      </c>
      <c r="D39" s="43" t="str">
        <f t="shared" si="5"/>
        <v>OURO6.001 a 7.000</v>
      </c>
      <c r="E39" s="44" t="s">
        <v>54</v>
      </c>
      <c r="F39" s="44" t="s">
        <v>82</v>
      </c>
      <c r="G39" s="45">
        <f t="shared" si="56"/>
        <v>19.77</v>
      </c>
      <c r="H39" s="45">
        <f t="shared" si="56"/>
        <v>20.190000000000001</v>
      </c>
      <c r="I39" s="45">
        <f t="shared" si="56"/>
        <v>20.61</v>
      </c>
      <c r="J39" s="45">
        <f t="shared" si="56"/>
        <v>21.03</v>
      </c>
      <c r="K39" s="45">
        <f t="shared" si="56"/>
        <v>32.56</v>
      </c>
      <c r="L39" s="45">
        <f t="shared" si="56"/>
        <v>32.89</v>
      </c>
      <c r="M39" s="45">
        <f t="shared" si="56"/>
        <v>33.24</v>
      </c>
      <c r="N39" s="45">
        <f t="shared" si="56"/>
        <v>33.57</v>
      </c>
      <c r="O39" s="45">
        <f t="shared" si="56"/>
        <v>60.39</v>
      </c>
      <c r="P39" s="45">
        <f t="shared" si="56"/>
        <v>81.53</v>
      </c>
      <c r="Q39" s="45">
        <f t="shared" si="56"/>
        <v>114.74</v>
      </c>
      <c r="R39" s="45">
        <f t="shared" si="56"/>
        <v>138.91</v>
      </c>
      <c r="S39" s="45">
        <f t="shared" si="56"/>
        <v>80.38</v>
      </c>
      <c r="T39" s="45">
        <f t="shared" si="56"/>
        <v>98.98</v>
      </c>
      <c r="U39" s="45">
        <f t="shared" si="56"/>
        <v>127.3</v>
      </c>
      <c r="V39" s="45">
        <f t="shared" si="56"/>
        <v>148.87</v>
      </c>
      <c r="W39" s="45">
        <f t="shared" si="56"/>
        <v>95.7</v>
      </c>
      <c r="X39" s="45">
        <f t="shared" si="56"/>
        <v>117.83</v>
      </c>
      <c r="Y39" s="45">
        <f t="shared" si="56"/>
        <v>151.54</v>
      </c>
      <c r="Z39" s="45">
        <f t="shared" si="56"/>
        <v>177.22</v>
      </c>
      <c r="AB39" s="43" t="str">
        <f t="shared" si="7"/>
        <v>OURO9.001 a 10.000</v>
      </c>
      <c r="AC39" s="44" t="s">
        <v>54</v>
      </c>
      <c r="AD39" s="44" t="s">
        <v>95</v>
      </c>
      <c r="AE39" s="45">
        <v>29.14</v>
      </c>
      <c r="AF39" s="45">
        <v>30.38</v>
      </c>
      <c r="AG39" s="45">
        <v>30.68</v>
      </c>
      <c r="AH39" s="45">
        <v>30.99</v>
      </c>
      <c r="AI39" s="45">
        <v>42.54</v>
      </c>
      <c r="AJ39" s="45">
        <v>48.93</v>
      </c>
      <c r="AK39" s="45">
        <v>55.83</v>
      </c>
      <c r="AL39" s="45">
        <v>69.14</v>
      </c>
      <c r="AM39" s="45">
        <v>61.42</v>
      </c>
      <c r="AN39" s="45">
        <v>68.97</v>
      </c>
      <c r="AO39" s="45">
        <v>88.38</v>
      </c>
      <c r="AP39" s="45">
        <v>110.15</v>
      </c>
      <c r="AQ39" s="45">
        <v>71.42</v>
      </c>
      <c r="AR39" s="45">
        <v>80.2</v>
      </c>
      <c r="AS39" s="45">
        <v>102.76</v>
      </c>
      <c r="AT39" s="45">
        <v>128.08000000000001</v>
      </c>
      <c r="BP39" s="43" t="str">
        <f t="shared" si="10"/>
        <v>OURO6.001 a 7.000</v>
      </c>
      <c r="BQ39" s="44" t="s">
        <v>54</v>
      </c>
      <c r="BR39" s="44" t="s">
        <v>82</v>
      </c>
      <c r="BS39" s="45">
        <f t="shared" si="57"/>
        <v>46.63</v>
      </c>
      <c r="BT39" s="45">
        <f t="shared" si="54"/>
        <v>47.63</v>
      </c>
      <c r="BU39" s="45">
        <f t="shared" si="54"/>
        <v>48.62</v>
      </c>
      <c r="BV39" s="45">
        <f t="shared" si="54"/>
        <v>49.61</v>
      </c>
      <c r="BW39" s="45">
        <f t="shared" si="54"/>
        <v>53.73</v>
      </c>
      <c r="BX39" s="45">
        <f t="shared" si="54"/>
        <v>54.29</v>
      </c>
      <c r="BY39" s="45">
        <f t="shared" si="54"/>
        <v>54.84</v>
      </c>
      <c r="BZ39" s="45">
        <f t="shared" si="54"/>
        <v>55.4</v>
      </c>
      <c r="CA39" s="45">
        <f t="shared" si="54"/>
        <v>107.61</v>
      </c>
      <c r="CB39" s="45">
        <f t="shared" si="54"/>
        <v>161.82</v>
      </c>
      <c r="CC39" s="45">
        <f t="shared" si="54"/>
        <v>198.05</v>
      </c>
      <c r="CD39" s="45">
        <f t="shared" si="54"/>
        <v>234.28</v>
      </c>
      <c r="CE39" s="45">
        <f t="shared" si="54"/>
        <v>131.22</v>
      </c>
      <c r="CF39" s="45">
        <f t="shared" si="54"/>
        <v>191.09</v>
      </c>
      <c r="CG39" s="45">
        <f t="shared" si="54"/>
        <v>228.95</v>
      </c>
      <c r="CH39" s="45">
        <f t="shared" si="54"/>
        <v>266.81</v>
      </c>
      <c r="CI39" s="45">
        <f t="shared" si="54"/>
        <v>156.22999999999999</v>
      </c>
      <c r="CJ39" s="45">
        <f t="shared" si="54"/>
        <v>227.49</v>
      </c>
      <c r="CK39" s="45">
        <f t="shared" si="54"/>
        <v>272.57</v>
      </c>
      <c r="CL39" s="45">
        <f t="shared" si="58"/>
        <v>317.64</v>
      </c>
      <c r="CN39" s="43" t="str">
        <f t="shared" si="12"/>
        <v>DIAMANTE 41 a 5</v>
      </c>
      <c r="CO39" s="44" t="s">
        <v>81</v>
      </c>
      <c r="CP39" s="46" t="s">
        <v>51</v>
      </c>
      <c r="CQ39" s="45">
        <f t="shared" ref="CQ39:CX41" si="63">CQ19</f>
        <v>40.21</v>
      </c>
      <c r="CR39" s="45">
        <f t="shared" si="63"/>
        <v>41.04</v>
      </c>
      <c r="CS39" s="45">
        <f t="shared" si="63"/>
        <v>41.88</v>
      </c>
      <c r="CT39" s="45">
        <f t="shared" si="63"/>
        <v>42.71</v>
      </c>
      <c r="CU39" s="45">
        <f t="shared" si="63"/>
        <v>56.05</v>
      </c>
      <c r="CV39" s="45">
        <f t="shared" si="63"/>
        <v>56.6</v>
      </c>
      <c r="CW39" s="45">
        <f t="shared" si="63"/>
        <v>57.15</v>
      </c>
      <c r="CX39" s="45">
        <f t="shared" si="63"/>
        <v>57.7</v>
      </c>
      <c r="CZ39" s="43" t="str">
        <f t="shared" si="14"/>
        <v>OURO8.001 a 9.000</v>
      </c>
      <c r="DA39" s="44" t="s">
        <v>54</v>
      </c>
      <c r="DB39" s="46" t="s">
        <v>91</v>
      </c>
      <c r="DC39" s="45">
        <f t="shared" si="51"/>
        <v>50.09</v>
      </c>
      <c r="DD39" s="45">
        <f t="shared" si="51"/>
        <v>51.13</v>
      </c>
      <c r="DE39" s="45">
        <f t="shared" si="51"/>
        <v>52.2</v>
      </c>
      <c r="DG39" s="43" t="str">
        <f t="shared" si="16"/>
        <v>OUROColeta Agendada7788-70 a 10</v>
      </c>
      <c r="DH39" s="43" t="s">
        <v>54</v>
      </c>
      <c r="DI39" s="70" t="s">
        <v>43</v>
      </c>
      <c r="DJ39" s="25" t="s">
        <v>57</v>
      </c>
      <c r="DK39" s="59" t="s">
        <v>45</v>
      </c>
      <c r="DL39" s="22">
        <v>13.28</v>
      </c>
      <c r="DR39" s="60" t="str">
        <f t="shared" si="17"/>
        <v>OURO6.001 a 7.000</v>
      </c>
      <c r="DS39" s="44" t="s">
        <v>54</v>
      </c>
      <c r="DT39" s="44" t="s">
        <v>82</v>
      </c>
      <c r="DU39" s="45">
        <f t="shared" si="59"/>
        <v>21.05</v>
      </c>
      <c r="DV39" s="45">
        <f t="shared" si="59"/>
        <v>21.5</v>
      </c>
      <c r="DW39" s="45">
        <f t="shared" si="59"/>
        <v>21.94</v>
      </c>
      <c r="DX39" s="45">
        <f t="shared" si="59"/>
        <v>22.38</v>
      </c>
      <c r="DY39" s="45">
        <f t="shared" si="59"/>
        <v>34.28</v>
      </c>
      <c r="DZ39" s="45">
        <f t="shared" si="59"/>
        <v>34.619999999999997</v>
      </c>
      <c r="EA39" s="45">
        <f t="shared" si="59"/>
        <v>34.99</v>
      </c>
      <c r="EB39" s="45">
        <f t="shared" si="59"/>
        <v>35.340000000000003</v>
      </c>
      <c r="EC39" s="45">
        <f t="shared" si="59"/>
        <v>64.08</v>
      </c>
      <c r="ED39" s="45">
        <f t="shared" si="59"/>
        <v>86.97</v>
      </c>
      <c r="EE39" s="45">
        <f t="shared" si="59"/>
        <v>122.41</v>
      </c>
      <c r="EF39" s="45">
        <f t="shared" si="59"/>
        <v>148.08000000000001</v>
      </c>
      <c r="EG39" s="45">
        <f t="shared" si="59"/>
        <v>101.68</v>
      </c>
      <c r="EH39" s="45">
        <f t="shared" si="59"/>
        <v>125.65</v>
      </c>
      <c r="EI39" s="45">
        <f t="shared" si="59"/>
        <v>161.63999999999999</v>
      </c>
      <c r="EJ39" s="45">
        <f t="shared" si="59"/>
        <v>188.95</v>
      </c>
      <c r="EL39" s="43" t="str">
        <f t="shared" si="18"/>
        <v>OURO9.001 a 10.000</v>
      </c>
      <c r="EM39" s="44" t="s">
        <v>54</v>
      </c>
      <c r="EN39" s="44" t="s">
        <v>95</v>
      </c>
      <c r="EO39" s="45">
        <f t="shared" si="52"/>
        <v>29.45</v>
      </c>
      <c r="EP39" s="45">
        <f t="shared" si="52"/>
        <v>30.7</v>
      </c>
      <c r="EQ39" s="45">
        <f t="shared" si="52"/>
        <v>31.02</v>
      </c>
      <c r="ER39" s="45">
        <f t="shared" si="52"/>
        <v>31.33</v>
      </c>
      <c r="ES39" s="45">
        <f t="shared" si="52"/>
        <v>42.9</v>
      </c>
      <c r="ET39" s="45">
        <f t="shared" si="52"/>
        <v>49.86</v>
      </c>
      <c r="EU39" s="45">
        <f t="shared" si="52"/>
        <v>56.92</v>
      </c>
      <c r="EV39" s="45">
        <f t="shared" si="52"/>
        <v>70.42</v>
      </c>
      <c r="EW39" s="45">
        <f t="shared" si="52"/>
        <v>71.45</v>
      </c>
      <c r="EX39" s="45">
        <f t="shared" si="52"/>
        <v>81.41</v>
      </c>
      <c r="EY39" s="45">
        <f t="shared" si="52"/>
        <v>104.75</v>
      </c>
      <c r="EZ39" s="45">
        <f t="shared" si="52"/>
        <v>130.49</v>
      </c>
    </row>
    <row r="40" spans="1:156" ht="15" x14ac:dyDescent="0.25">
      <c r="A40" s="84">
        <v>0.20200000000000001</v>
      </c>
      <c r="B40" s="85" t="s">
        <v>81</v>
      </c>
      <c r="D40" s="43" t="str">
        <f t="shared" si="5"/>
        <v>OURO7.001 a 8.000</v>
      </c>
      <c r="E40" s="44" t="s">
        <v>54</v>
      </c>
      <c r="F40" s="44" t="s">
        <v>86</v>
      </c>
      <c r="G40" s="45">
        <f t="shared" si="56"/>
        <v>20.9</v>
      </c>
      <c r="H40" s="45">
        <f t="shared" si="56"/>
        <v>21.34</v>
      </c>
      <c r="I40" s="45">
        <f t="shared" si="56"/>
        <v>21.79</v>
      </c>
      <c r="J40" s="45">
        <f t="shared" si="56"/>
        <v>22.23</v>
      </c>
      <c r="K40" s="45">
        <f t="shared" si="56"/>
        <v>34.82</v>
      </c>
      <c r="L40" s="45">
        <f t="shared" si="56"/>
        <v>35.200000000000003</v>
      </c>
      <c r="M40" s="45">
        <f t="shared" si="56"/>
        <v>35.54</v>
      </c>
      <c r="N40" s="45">
        <f t="shared" si="56"/>
        <v>35.909999999999997</v>
      </c>
      <c r="O40" s="45">
        <f t="shared" si="56"/>
        <v>66.150000000000006</v>
      </c>
      <c r="P40" s="45">
        <f t="shared" si="56"/>
        <v>89.32</v>
      </c>
      <c r="Q40" s="45">
        <f t="shared" si="56"/>
        <v>125.71</v>
      </c>
      <c r="R40" s="45">
        <f t="shared" si="56"/>
        <v>152.18</v>
      </c>
      <c r="S40" s="45">
        <f t="shared" si="56"/>
        <v>89.46</v>
      </c>
      <c r="T40" s="45">
        <f t="shared" si="56"/>
        <v>109.76</v>
      </c>
      <c r="U40" s="45">
        <f t="shared" si="56"/>
        <v>140.76</v>
      </c>
      <c r="V40" s="45">
        <f t="shared" si="56"/>
        <v>164.26</v>
      </c>
      <c r="W40" s="45">
        <f t="shared" si="56"/>
        <v>106.49</v>
      </c>
      <c r="X40" s="45">
        <f t="shared" si="56"/>
        <v>130.66</v>
      </c>
      <c r="Y40" s="45">
        <f t="shared" si="56"/>
        <v>167.57</v>
      </c>
      <c r="Z40" s="45">
        <f t="shared" si="56"/>
        <v>195.55</v>
      </c>
      <c r="AB40" s="43" t="str">
        <f t="shared" si="7"/>
        <v>OUROKg Adicional</v>
      </c>
      <c r="AC40" s="44" t="s">
        <v>54</v>
      </c>
      <c r="AD40" s="44" t="s">
        <v>63</v>
      </c>
      <c r="AE40" s="45">
        <v>3.62</v>
      </c>
      <c r="AF40" s="45">
        <v>3.77</v>
      </c>
      <c r="AG40" s="45">
        <v>3.8</v>
      </c>
      <c r="AH40" s="45">
        <v>3.85</v>
      </c>
      <c r="AI40" s="45">
        <v>5.27</v>
      </c>
      <c r="AJ40" s="45">
        <v>6.06</v>
      </c>
      <c r="AK40" s="45">
        <v>6.93</v>
      </c>
      <c r="AL40" s="45">
        <v>8.57</v>
      </c>
      <c r="AM40" s="45">
        <v>7.61</v>
      </c>
      <c r="AN40" s="45">
        <v>8.56</v>
      </c>
      <c r="AO40" s="45">
        <v>10.96</v>
      </c>
      <c r="AP40" s="45">
        <v>13.66</v>
      </c>
      <c r="AQ40" s="45">
        <v>8.84</v>
      </c>
      <c r="AR40" s="45">
        <v>9.9499999999999993</v>
      </c>
      <c r="AS40" s="45">
        <v>12.73</v>
      </c>
      <c r="AT40" s="45">
        <v>15.88</v>
      </c>
      <c r="BP40" s="43" t="str">
        <f t="shared" si="10"/>
        <v>OURO7.001 a 8.000</v>
      </c>
      <c r="BQ40" s="44" t="s">
        <v>54</v>
      </c>
      <c r="BR40" s="44" t="s">
        <v>86</v>
      </c>
      <c r="BS40" s="45">
        <f t="shared" si="57"/>
        <v>49.45</v>
      </c>
      <c r="BT40" s="45">
        <f t="shared" si="54"/>
        <v>50.5</v>
      </c>
      <c r="BU40" s="45">
        <f t="shared" si="54"/>
        <v>51.55</v>
      </c>
      <c r="BV40" s="45">
        <f t="shared" si="54"/>
        <v>52.6</v>
      </c>
      <c r="BW40" s="45">
        <f t="shared" si="54"/>
        <v>57.51</v>
      </c>
      <c r="BX40" s="45">
        <f t="shared" si="54"/>
        <v>58.11</v>
      </c>
      <c r="BY40" s="45">
        <f t="shared" si="54"/>
        <v>58.7</v>
      </c>
      <c r="BZ40" s="45">
        <f t="shared" si="54"/>
        <v>59.29</v>
      </c>
      <c r="CA40" s="45">
        <f t="shared" si="54"/>
        <v>117.39</v>
      </c>
      <c r="CB40" s="45">
        <f t="shared" si="54"/>
        <v>176.29</v>
      </c>
      <c r="CC40" s="45">
        <f t="shared" si="54"/>
        <v>216.12</v>
      </c>
      <c r="CD40" s="45">
        <f t="shared" si="54"/>
        <v>255.95</v>
      </c>
      <c r="CE40" s="45">
        <f t="shared" si="54"/>
        <v>143.13</v>
      </c>
      <c r="CF40" s="45">
        <f t="shared" si="54"/>
        <v>211.22</v>
      </c>
      <c r="CG40" s="45">
        <f t="shared" si="54"/>
        <v>252.93</v>
      </c>
      <c r="CH40" s="45">
        <f t="shared" si="54"/>
        <v>294.64999999999998</v>
      </c>
      <c r="CI40" s="45">
        <f t="shared" si="54"/>
        <v>170.4</v>
      </c>
      <c r="CJ40" s="45">
        <f t="shared" si="54"/>
        <v>251.45</v>
      </c>
      <c r="CK40" s="45">
        <f t="shared" si="54"/>
        <v>301.11</v>
      </c>
      <c r="CL40" s="45">
        <f t="shared" si="58"/>
        <v>350.77</v>
      </c>
      <c r="CN40" s="43" t="str">
        <f t="shared" si="12"/>
        <v>DIAMANTE 45 a 10</v>
      </c>
      <c r="CO40" s="44" t="s">
        <v>81</v>
      </c>
      <c r="CP40" s="46" t="s">
        <v>56</v>
      </c>
      <c r="CQ40" s="45">
        <f t="shared" si="63"/>
        <v>59.63</v>
      </c>
      <c r="CR40" s="45">
        <f t="shared" si="63"/>
        <v>60.92</v>
      </c>
      <c r="CS40" s="45">
        <f t="shared" si="63"/>
        <v>62.2</v>
      </c>
      <c r="CT40" s="45">
        <f t="shared" si="63"/>
        <v>63.41</v>
      </c>
      <c r="CU40" s="45">
        <f t="shared" si="63"/>
        <v>76.2</v>
      </c>
      <c r="CV40" s="45">
        <f t="shared" si="63"/>
        <v>76.930000000000007</v>
      </c>
      <c r="CW40" s="45">
        <f t="shared" si="63"/>
        <v>77.77</v>
      </c>
      <c r="CX40" s="45">
        <f t="shared" si="63"/>
        <v>78.5</v>
      </c>
      <c r="CZ40" s="43" t="str">
        <f t="shared" si="14"/>
        <v>OURO9.001 a 10.000</v>
      </c>
      <c r="DA40" s="44" t="s">
        <v>54</v>
      </c>
      <c r="DB40" s="46" t="s">
        <v>95</v>
      </c>
      <c r="DC40" s="45">
        <f t="shared" si="51"/>
        <v>64.010000000000005</v>
      </c>
      <c r="DD40" s="45">
        <f t="shared" si="51"/>
        <v>65.33</v>
      </c>
      <c r="DE40" s="45">
        <f t="shared" si="51"/>
        <v>66.7</v>
      </c>
      <c r="DG40" s="43" t="str">
        <f t="shared" si="16"/>
        <v>OUROColeta Programada4209-90 a 10</v>
      </c>
      <c r="DH40" s="43" t="s">
        <v>54</v>
      </c>
      <c r="DI40" s="71" t="s">
        <v>64</v>
      </c>
      <c r="DJ40" s="68" t="s">
        <v>65</v>
      </c>
      <c r="DK40" s="61" t="s">
        <v>45</v>
      </c>
      <c r="DL40" s="25">
        <v>11.07</v>
      </c>
      <c r="DR40" s="60" t="str">
        <f t="shared" si="17"/>
        <v>OURO7.001 a 8.000</v>
      </c>
      <c r="DS40" s="44" t="s">
        <v>54</v>
      </c>
      <c r="DT40" s="44" t="s">
        <v>86</v>
      </c>
      <c r="DU40" s="45">
        <f t="shared" si="59"/>
        <v>21.43</v>
      </c>
      <c r="DV40" s="45">
        <f t="shared" si="59"/>
        <v>21.89</v>
      </c>
      <c r="DW40" s="45">
        <f t="shared" si="59"/>
        <v>22.32</v>
      </c>
      <c r="DX40" s="45">
        <f t="shared" si="59"/>
        <v>22.77</v>
      </c>
      <c r="DY40" s="45">
        <f t="shared" si="59"/>
        <v>36.72</v>
      </c>
      <c r="DZ40" s="45">
        <f t="shared" si="59"/>
        <v>37.11</v>
      </c>
      <c r="EA40" s="45">
        <f t="shared" si="59"/>
        <v>37.479999999999997</v>
      </c>
      <c r="EB40" s="45">
        <f t="shared" si="59"/>
        <v>37.86</v>
      </c>
      <c r="EC40" s="45">
        <f t="shared" si="59"/>
        <v>70.25</v>
      </c>
      <c r="ED40" s="45">
        <f t="shared" si="59"/>
        <v>95.3</v>
      </c>
      <c r="EE40" s="45">
        <f t="shared" si="59"/>
        <v>134.1</v>
      </c>
      <c r="EF40" s="45">
        <f t="shared" si="59"/>
        <v>162.25</v>
      </c>
      <c r="EG40" s="45">
        <f t="shared" si="59"/>
        <v>113.22</v>
      </c>
      <c r="EH40" s="45">
        <f t="shared" si="59"/>
        <v>139.35</v>
      </c>
      <c r="EI40" s="45">
        <f t="shared" si="59"/>
        <v>178.77</v>
      </c>
      <c r="EJ40" s="45">
        <f t="shared" si="59"/>
        <v>208.53</v>
      </c>
      <c r="EL40" s="43" t="str">
        <f t="shared" si="18"/>
        <v>OUROKg Adicional</v>
      </c>
      <c r="EM40" s="44" t="s">
        <v>54</v>
      </c>
      <c r="EN40" s="44" t="s">
        <v>63</v>
      </c>
      <c r="EO40" s="45">
        <f t="shared" si="52"/>
        <v>3.65</v>
      </c>
      <c r="EP40" s="45">
        <f t="shared" si="52"/>
        <v>3.81</v>
      </c>
      <c r="EQ40" s="45">
        <f t="shared" si="52"/>
        <v>3.84</v>
      </c>
      <c r="ER40" s="45">
        <f t="shared" si="52"/>
        <v>3.88</v>
      </c>
      <c r="ES40" s="45">
        <f t="shared" si="52"/>
        <v>5.31</v>
      </c>
      <c r="ET40" s="45">
        <f t="shared" si="52"/>
        <v>6.18</v>
      </c>
      <c r="EU40" s="45">
        <f t="shared" si="52"/>
        <v>7.06</v>
      </c>
      <c r="EV40" s="45">
        <f t="shared" si="52"/>
        <v>8.7200000000000006</v>
      </c>
      <c r="EW40" s="45">
        <f t="shared" si="52"/>
        <v>8.82</v>
      </c>
      <c r="EX40" s="45">
        <f t="shared" si="52"/>
        <v>10.09</v>
      </c>
      <c r="EY40" s="45">
        <f t="shared" si="52"/>
        <v>12.98</v>
      </c>
      <c r="EZ40" s="45">
        <f t="shared" si="52"/>
        <v>16.18</v>
      </c>
    </row>
    <row r="41" spans="1:156" ht="15" x14ac:dyDescent="0.25">
      <c r="A41" s="84">
        <v>0.20200000000000001</v>
      </c>
      <c r="B41" s="85" t="s">
        <v>85</v>
      </c>
      <c r="D41" s="43" t="str">
        <f t="shared" si="5"/>
        <v>OURO8.001 a 9.000</v>
      </c>
      <c r="E41" s="44" t="s">
        <v>54</v>
      </c>
      <c r="F41" s="44" t="s">
        <v>91</v>
      </c>
      <c r="G41" s="45">
        <f t="shared" si="56"/>
        <v>21.58</v>
      </c>
      <c r="H41" s="45">
        <f t="shared" si="56"/>
        <v>22.04</v>
      </c>
      <c r="I41" s="45">
        <f t="shared" si="56"/>
        <v>22.5</v>
      </c>
      <c r="J41" s="45">
        <f t="shared" si="56"/>
        <v>22.95</v>
      </c>
      <c r="K41" s="45">
        <f t="shared" si="56"/>
        <v>37.1</v>
      </c>
      <c r="L41" s="45">
        <f t="shared" si="56"/>
        <v>37.47</v>
      </c>
      <c r="M41" s="45">
        <f t="shared" si="56"/>
        <v>37.869999999999997</v>
      </c>
      <c r="N41" s="45">
        <f t="shared" si="56"/>
        <v>38.24</v>
      </c>
      <c r="O41" s="45">
        <f t="shared" si="56"/>
        <v>71.930000000000007</v>
      </c>
      <c r="P41" s="45">
        <f t="shared" si="56"/>
        <v>97.1</v>
      </c>
      <c r="Q41" s="45">
        <f t="shared" si="56"/>
        <v>136.66999999999999</v>
      </c>
      <c r="R41" s="45">
        <f t="shared" si="56"/>
        <v>165.44</v>
      </c>
      <c r="S41" s="45">
        <f t="shared" si="56"/>
        <v>94.3</v>
      </c>
      <c r="T41" s="45">
        <f t="shared" si="56"/>
        <v>116.31</v>
      </c>
      <c r="U41" s="45">
        <f t="shared" si="56"/>
        <v>149.97</v>
      </c>
      <c r="V41" s="45">
        <f t="shared" si="56"/>
        <v>175.39</v>
      </c>
      <c r="W41" s="45">
        <f t="shared" si="56"/>
        <v>112.26</v>
      </c>
      <c r="X41" s="45">
        <f t="shared" si="56"/>
        <v>138.46</v>
      </c>
      <c r="Y41" s="45">
        <f t="shared" si="56"/>
        <v>178.53</v>
      </c>
      <c r="Z41" s="45">
        <f t="shared" si="56"/>
        <v>208.8</v>
      </c>
      <c r="AB41" s="43" t="str">
        <f t="shared" si="7"/>
        <v>Peso (g)</v>
      </c>
      <c r="AD41" s="44" t="s">
        <v>32</v>
      </c>
      <c r="AE41" s="45" t="e">
        <f>ROUND('[2]Base(2023)'!AE41+'[2]Base(2023)'!AE41*'[2]Base(2024)'!$A$31,2)</f>
        <v>#VALUE!</v>
      </c>
      <c r="AF41" s="45" t="e">
        <f>ROUND('[2]Base(2023)'!AF41+'[2]Base(2023)'!AF41*'[2]Base(2024)'!$A$31,2)</f>
        <v>#VALUE!</v>
      </c>
      <c r="AG41" s="45" t="e">
        <f>ROUND('[2]Base(2023)'!AG41+'[2]Base(2023)'!AG41*'[2]Base(2024)'!$A$31,2)</f>
        <v>#VALUE!</v>
      </c>
      <c r="AH41" s="45" t="e">
        <f>ROUND('[2]Base(2023)'!AH41+'[2]Base(2023)'!AH41*'[2]Base(2024)'!$A$31,2)</f>
        <v>#VALUE!</v>
      </c>
      <c r="AI41" s="45" t="e">
        <f>ROUND('[2]Base(2023)'!AI41+'[2]Base(2023)'!AI41*'[2]Base(2024)'!$A$31,2)</f>
        <v>#VALUE!</v>
      </c>
      <c r="AJ41" s="45" t="e">
        <f>ROUND('[2]Base(2023)'!AJ41+'[2]Base(2023)'!AJ41*'[2]Base(2024)'!$A$31,2)</f>
        <v>#VALUE!</v>
      </c>
      <c r="AK41" s="45" t="e">
        <f>ROUND('[2]Base(2023)'!AK41+'[2]Base(2023)'!AK41*'[2]Base(2024)'!$A$31,2)</f>
        <v>#VALUE!</v>
      </c>
      <c r="AL41" s="45" t="e">
        <f>ROUND('[2]Base(2023)'!AL41+'[2]Base(2023)'!AL41*'[2]Base(2024)'!$A$31,2)</f>
        <v>#VALUE!</v>
      </c>
      <c r="AM41" s="45" t="e">
        <f>ROUND('[2]Base(2023)'!AM41+'[2]Base(2023)'!AM41*'[2]Base(2024)'!$A$31,2)</f>
        <v>#VALUE!</v>
      </c>
      <c r="AN41" s="45" t="e">
        <f>ROUND('[2]Base(2023)'!AN41+'[2]Base(2023)'!AN41*'[2]Base(2024)'!$A$31,2)</f>
        <v>#VALUE!</v>
      </c>
      <c r="AO41" s="45" t="e">
        <f>ROUND('[2]Base(2023)'!AO41+'[2]Base(2023)'!AO41*'[2]Base(2024)'!$A$31,2)</f>
        <v>#VALUE!</v>
      </c>
      <c r="AP41" s="45" t="e">
        <f>ROUND('[2]Base(2023)'!AP41+'[2]Base(2023)'!AP41*'[2]Base(2024)'!$A$31,2)</f>
        <v>#VALUE!</v>
      </c>
      <c r="AQ41" s="45" t="e">
        <f>ROUND('[2]Base(2023)'!AQ41+'[2]Base(2023)'!AQ41*'[2]Base(2024)'!$A$31,2)</f>
        <v>#VALUE!</v>
      </c>
      <c r="AR41" s="45" t="e">
        <f>ROUND('[2]Base(2023)'!AR41+'[2]Base(2023)'!AR41*'[2]Base(2024)'!$A$31,2)</f>
        <v>#VALUE!</v>
      </c>
      <c r="AS41" s="45" t="e">
        <f>ROUND('[2]Base(2023)'!AS41+'[2]Base(2023)'!AS41*'[2]Base(2024)'!$A$31,2)</f>
        <v>#VALUE!</v>
      </c>
      <c r="AT41" s="45" t="e">
        <f>ROUND('[2]Base(2023)'!AT41+'[2]Base(2023)'!AT41*'[2]Base(2024)'!$A$31,2)</f>
        <v>#VALUE!</v>
      </c>
      <c r="BP41" s="43" t="str">
        <f t="shared" si="10"/>
        <v>OURO8.001 a 9.000</v>
      </c>
      <c r="BQ41" s="44" t="s">
        <v>54</v>
      </c>
      <c r="BR41" s="44" t="s">
        <v>91</v>
      </c>
      <c r="BS41" s="45">
        <f t="shared" si="57"/>
        <v>53.86</v>
      </c>
      <c r="BT41" s="45">
        <f t="shared" si="54"/>
        <v>55.01</v>
      </c>
      <c r="BU41" s="45">
        <f t="shared" si="54"/>
        <v>56.15</v>
      </c>
      <c r="BV41" s="45">
        <f t="shared" si="54"/>
        <v>57.3</v>
      </c>
      <c r="BW41" s="45">
        <f t="shared" si="54"/>
        <v>61.98</v>
      </c>
      <c r="BX41" s="45">
        <f t="shared" si="54"/>
        <v>62.61</v>
      </c>
      <c r="BY41" s="45">
        <f t="shared" si="54"/>
        <v>63.25</v>
      </c>
      <c r="BZ41" s="45">
        <f t="shared" si="54"/>
        <v>63.89</v>
      </c>
      <c r="CA41" s="45">
        <f t="shared" si="54"/>
        <v>127.97</v>
      </c>
      <c r="CB41" s="45">
        <f t="shared" si="54"/>
        <v>193.95</v>
      </c>
      <c r="CC41" s="45">
        <f t="shared" si="54"/>
        <v>236.28</v>
      </c>
      <c r="CD41" s="45">
        <f t="shared" si="54"/>
        <v>278.61</v>
      </c>
      <c r="CE41" s="45">
        <f t="shared" si="54"/>
        <v>157.13999999999999</v>
      </c>
      <c r="CF41" s="45">
        <f t="shared" si="54"/>
        <v>234.7</v>
      </c>
      <c r="CG41" s="45">
        <f t="shared" si="54"/>
        <v>279.56</v>
      </c>
      <c r="CH41" s="45">
        <f t="shared" si="54"/>
        <v>324.42</v>
      </c>
      <c r="CI41" s="45">
        <f t="shared" si="54"/>
        <v>187.07</v>
      </c>
      <c r="CJ41" s="45">
        <f t="shared" si="54"/>
        <v>279.41000000000003</v>
      </c>
      <c r="CK41" s="45">
        <f t="shared" si="54"/>
        <v>332.81</v>
      </c>
      <c r="CL41" s="45">
        <f t="shared" si="58"/>
        <v>386.21</v>
      </c>
      <c r="CN41" s="43" t="str">
        <f t="shared" si="12"/>
        <v>DIAMANTE 4Kg Adicional</v>
      </c>
      <c r="CO41" s="44" t="s">
        <v>81</v>
      </c>
      <c r="CP41" s="46" t="s">
        <v>63</v>
      </c>
      <c r="CQ41" s="45">
        <f t="shared" si="63"/>
        <v>5.8</v>
      </c>
      <c r="CR41" s="45">
        <f t="shared" si="63"/>
        <v>5.99</v>
      </c>
      <c r="CS41" s="45">
        <f t="shared" si="63"/>
        <v>6.07</v>
      </c>
      <c r="CT41" s="45">
        <f t="shared" si="63"/>
        <v>6.17</v>
      </c>
      <c r="CU41" s="45">
        <f t="shared" si="63"/>
        <v>7.73</v>
      </c>
      <c r="CV41" s="45">
        <f t="shared" si="63"/>
        <v>7.83</v>
      </c>
      <c r="CW41" s="45">
        <f t="shared" si="63"/>
        <v>7.91</v>
      </c>
      <c r="CX41" s="45">
        <f t="shared" si="63"/>
        <v>7.91</v>
      </c>
      <c r="CZ41" s="43" t="str">
        <f t="shared" si="14"/>
        <v>Peso (g)</v>
      </c>
      <c r="DB41" s="46" t="s">
        <v>32</v>
      </c>
      <c r="DC41" s="45" t="e">
        <f>ROUND('[2]Base(2023)'!DC41+'[2]Base(2023)'!DC41*'[2]Base(2024)'!$A$31,2)</f>
        <v>#VALUE!</v>
      </c>
      <c r="DD41" s="45" t="e">
        <f>ROUND('[2]Base(2023)'!DD41+'[2]Base(2023)'!DD41*'[2]Base(2024)'!$A$31,2)</f>
        <v>#VALUE!</v>
      </c>
      <c r="DE41" s="45" t="e">
        <f>ROUND('[2]Base(2023)'!DE41+'[2]Base(2023)'!DE41*'[2]Base(2024)'!$A$31,2)</f>
        <v>#VALUE!</v>
      </c>
      <c r="DG41" s="43" t="str">
        <f t="shared" si="16"/>
        <v>OUROColeta Programada4209-9Mais de 10</v>
      </c>
      <c r="DH41" s="43" t="s">
        <v>54</v>
      </c>
      <c r="DI41" s="71" t="s">
        <v>64</v>
      </c>
      <c r="DJ41" s="68" t="s">
        <v>65</v>
      </c>
      <c r="DK41" s="59" t="s">
        <v>52</v>
      </c>
      <c r="DL41" s="22">
        <v>0</v>
      </c>
      <c r="DR41" s="60" t="str">
        <f t="shared" si="17"/>
        <v>OURO8.001 a 9.000</v>
      </c>
      <c r="DS41" s="44" t="s">
        <v>54</v>
      </c>
      <c r="DT41" s="44" t="s">
        <v>91</v>
      </c>
      <c r="DU41" s="45">
        <f t="shared" si="59"/>
        <v>22.29</v>
      </c>
      <c r="DV41" s="45">
        <f t="shared" si="59"/>
        <v>22.76</v>
      </c>
      <c r="DW41" s="45">
        <f t="shared" si="59"/>
        <v>23.23</v>
      </c>
      <c r="DX41" s="45">
        <f t="shared" si="59"/>
        <v>23.69</v>
      </c>
      <c r="DY41" s="45">
        <f t="shared" si="59"/>
        <v>39.049999999999997</v>
      </c>
      <c r="DZ41" s="45">
        <f t="shared" si="59"/>
        <v>39.44</v>
      </c>
      <c r="EA41" s="45">
        <f t="shared" si="59"/>
        <v>39.869999999999997</v>
      </c>
      <c r="EB41" s="45">
        <f t="shared" si="59"/>
        <v>40.25</v>
      </c>
      <c r="EC41" s="45">
        <f t="shared" si="59"/>
        <v>76.319999999999993</v>
      </c>
      <c r="ED41" s="45">
        <f t="shared" si="59"/>
        <v>103.59</v>
      </c>
      <c r="EE41" s="45">
        <f t="shared" si="59"/>
        <v>145.79</v>
      </c>
      <c r="EF41" s="45">
        <f t="shared" si="59"/>
        <v>176.36</v>
      </c>
      <c r="EG41" s="45">
        <f t="shared" si="59"/>
        <v>119.27</v>
      </c>
      <c r="EH41" s="45">
        <f t="shared" si="59"/>
        <v>147.65</v>
      </c>
      <c r="EI41" s="45">
        <f t="shared" si="59"/>
        <v>190.43</v>
      </c>
      <c r="EJ41" s="45">
        <f t="shared" si="59"/>
        <v>222.61</v>
      </c>
      <c r="EL41" s="43" t="str">
        <f t="shared" si="18"/>
        <v>Peso (g)</v>
      </c>
      <c r="EN41" s="44" t="s">
        <v>32</v>
      </c>
      <c r="EO41" s="45" t="s">
        <v>16</v>
      </c>
      <c r="EP41" s="45" t="s">
        <v>17</v>
      </c>
      <c r="EQ41" s="45" t="s">
        <v>18</v>
      </c>
      <c r="ER41" s="45" t="s">
        <v>19</v>
      </c>
      <c r="ES41" s="45" t="s">
        <v>20</v>
      </c>
      <c r="ET41" s="45" t="s">
        <v>21</v>
      </c>
      <c r="EU41" s="45" t="s">
        <v>22</v>
      </c>
      <c r="EV41" s="45" t="s">
        <v>23</v>
      </c>
      <c r="EW41" s="45" t="s">
        <v>28</v>
      </c>
      <c r="EX41" s="45" t="s">
        <v>29</v>
      </c>
      <c r="EY41" s="45" t="s">
        <v>30</v>
      </c>
      <c r="EZ41" s="45" t="s">
        <v>31</v>
      </c>
    </row>
    <row r="42" spans="1:156" ht="15" x14ac:dyDescent="0.25">
      <c r="A42" s="84">
        <v>0.20200000000000001</v>
      </c>
      <c r="B42" s="85" t="s">
        <v>90</v>
      </c>
      <c r="D42" s="43" t="str">
        <f t="shared" si="5"/>
        <v>OURO9.001 a 10.000</v>
      </c>
      <c r="E42" s="44" t="s">
        <v>54</v>
      </c>
      <c r="F42" s="44" t="s">
        <v>95</v>
      </c>
      <c r="G42" s="45">
        <f t="shared" si="56"/>
        <v>22.06</v>
      </c>
      <c r="H42" s="45">
        <f t="shared" si="56"/>
        <v>22.53</v>
      </c>
      <c r="I42" s="45">
        <f t="shared" si="56"/>
        <v>22.99</v>
      </c>
      <c r="J42" s="45">
        <f t="shared" si="56"/>
        <v>23.46</v>
      </c>
      <c r="K42" s="45">
        <f t="shared" si="56"/>
        <v>39.6</v>
      </c>
      <c r="L42" s="45">
        <f t="shared" si="56"/>
        <v>40</v>
      </c>
      <c r="M42" s="45">
        <f t="shared" si="56"/>
        <v>40.42</v>
      </c>
      <c r="N42" s="45">
        <f t="shared" si="56"/>
        <v>40.83</v>
      </c>
      <c r="O42" s="45">
        <f t="shared" si="56"/>
        <v>77.709999999999994</v>
      </c>
      <c r="P42" s="45">
        <f t="shared" si="56"/>
        <v>104.91</v>
      </c>
      <c r="Q42" s="45">
        <f t="shared" si="56"/>
        <v>147.65</v>
      </c>
      <c r="R42" s="45">
        <f t="shared" si="56"/>
        <v>178.74</v>
      </c>
      <c r="S42" s="45">
        <f t="shared" si="56"/>
        <v>99.17</v>
      </c>
      <c r="T42" s="45">
        <f t="shared" si="56"/>
        <v>122.84</v>
      </c>
      <c r="U42" s="45">
        <f t="shared" si="56"/>
        <v>159.16999999999999</v>
      </c>
      <c r="V42" s="45">
        <f t="shared" si="56"/>
        <v>186.56</v>
      </c>
      <c r="W42" s="45">
        <f t="shared" si="56"/>
        <v>118.05</v>
      </c>
      <c r="X42" s="45">
        <f t="shared" si="56"/>
        <v>146.24</v>
      </c>
      <c r="Y42" s="45">
        <f t="shared" si="56"/>
        <v>189.49</v>
      </c>
      <c r="Z42" s="45">
        <f t="shared" si="56"/>
        <v>222.08</v>
      </c>
      <c r="AB42" s="43" t="str">
        <f t="shared" si="7"/>
        <v>PLATINUM0 a 500</v>
      </c>
      <c r="AC42" s="44" t="s">
        <v>61</v>
      </c>
      <c r="AD42" s="44" t="s">
        <v>41</v>
      </c>
      <c r="AE42" s="45">
        <v>15.39</v>
      </c>
      <c r="AF42" s="45">
        <v>16.05</v>
      </c>
      <c r="AG42" s="45">
        <v>16.21</v>
      </c>
      <c r="AH42" s="45">
        <v>16.38</v>
      </c>
      <c r="AI42" s="45">
        <v>18.32</v>
      </c>
      <c r="AJ42" s="45">
        <v>20.53</v>
      </c>
      <c r="AK42" s="45">
        <v>22.91</v>
      </c>
      <c r="AL42" s="45">
        <v>27.49</v>
      </c>
      <c r="AM42" s="45">
        <v>18.87</v>
      </c>
      <c r="AN42" s="45">
        <v>22.83</v>
      </c>
      <c r="AO42" s="45">
        <v>38.340000000000003</v>
      </c>
      <c r="AP42" s="45">
        <v>52.61</v>
      </c>
      <c r="AQ42" s="45">
        <v>21.93</v>
      </c>
      <c r="AR42" s="45">
        <v>26.53</v>
      </c>
      <c r="AS42" s="45">
        <v>44.57</v>
      </c>
      <c r="AT42" s="45">
        <v>61.18</v>
      </c>
      <c r="BP42" s="43" t="str">
        <f t="shared" si="10"/>
        <v>OURO9.001 a 10.000</v>
      </c>
      <c r="BQ42" s="44" t="s">
        <v>54</v>
      </c>
      <c r="BR42" s="44" t="s">
        <v>95</v>
      </c>
      <c r="BS42" s="45">
        <f t="shared" si="57"/>
        <v>58.17</v>
      </c>
      <c r="BT42" s="45">
        <f t="shared" si="54"/>
        <v>59.42</v>
      </c>
      <c r="BU42" s="45">
        <f t="shared" si="54"/>
        <v>60.66</v>
      </c>
      <c r="BV42" s="45">
        <f t="shared" si="54"/>
        <v>61.89</v>
      </c>
      <c r="BW42" s="45">
        <f t="shared" si="54"/>
        <v>66.319999999999993</v>
      </c>
      <c r="BX42" s="45">
        <f t="shared" si="54"/>
        <v>67.010000000000005</v>
      </c>
      <c r="BY42" s="45">
        <f t="shared" si="54"/>
        <v>67.7</v>
      </c>
      <c r="BZ42" s="45">
        <f t="shared" si="54"/>
        <v>68.38</v>
      </c>
      <c r="CA42" s="45">
        <f t="shared" si="54"/>
        <v>138.35</v>
      </c>
      <c r="CB42" s="45">
        <f t="shared" si="54"/>
        <v>211.32</v>
      </c>
      <c r="CC42" s="45">
        <f t="shared" si="54"/>
        <v>256.39999999999998</v>
      </c>
      <c r="CD42" s="45">
        <f t="shared" si="54"/>
        <v>301.45999999999998</v>
      </c>
      <c r="CE42" s="45">
        <f t="shared" si="54"/>
        <v>171.14</v>
      </c>
      <c r="CF42" s="45">
        <f t="shared" si="54"/>
        <v>257.33</v>
      </c>
      <c r="CG42" s="45">
        <f t="shared" si="54"/>
        <v>305.68</v>
      </c>
      <c r="CH42" s="45">
        <f t="shared" si="54"/>
        <v>354.02</v>
      </c>
      <c r="CI42" s="45">
        <f t="shared" si="54"/>
        <v>203.74</v>
      </c>
      <c r="CJ42" s="45">
        <f t="shared" si="54"/>
        <v>306.35000000000002</v>
      </c>
      <c r="CK42" s="45">
        <f t="shared" si="54"/>
        <v>363.9</v>
      </c>
      <c r="CL42" s="45">
        <f t="shared" si="58"/>
        <v>421.45</v>
      </c>
      <c r="CN42" s="43" t="str">
        <f t="shared" si="12"/>
        <v>Peso (Kg)</v>
      </c>
      <c r="CP42" s="46" t="s">
        <v>33</v>
      </c>
      <c r="CQ42" s="45" t="e">
        <f>ROUND('[2]Base(2023)'!CQ42+'[2]Base(2023)'!CQ42*'[2]Base(2024)'!$A$31,2)</f>
        <v>#VALUE!</v>
      </c>
      <c r="CR42" s="45" t="e">
        <f>ROUND('[2]Base(2023)'!CR42+'[2]Base(2023)'!CR42*'[2]Base(2024)'!$A$31,2)</f>
        <v>#VALUE!</v>
      </c>
      <c r="CS42" s="45" t="e">
        <f>ROUND('[2]Base(2023)'!CS42+'[2]Base(2023)'!CS42*'[2]Base(2024)'!$A$31,2)</f>
        <v>#VALUE!</v>
      </c>
      <c r="CT42" s="45" t="e">
        <f>ROUND('[2]Base(2023)'!CT42+'[2]Base(2023)'!CT42*'[2]Base(2024)'!$A$31,2)</f>
        <v>#VALUE!</v>
      </c>
      <c r="CU42" s="45" t="e">
        <f>ROUND('[2]Base(2023)'!CU42+'[2]Base(2023)'!CU42*'[2]Base(2024)'!$A$31,2)</f>
        <v>#VALUE!</v>
      </c>
      <c r="CV42" s="45" t="e">
        <f>ROUND('[2]Base(2023)'!CV42+'[2]Base(2023)'!CV42*'[2]Base(2024)'!$A$31,2)</f>
        <v>#VALUE!</v>
      </c>
      <c r="CW42" s="45" t="e">
        <f>ROUND('[2]Base(2023)'!CW42+'[2]Base(2023)'!CW42*'[2]Base(2024)'!$A$31,2)</f>
        <v>#VALUE!</v>
      </c>
      <c r="CX42" s="45" t="e">
        <f>ROUND('[2]Base(2023)'!CX42+'[2]Base(2023)'!CX42*'[2]Base(2024)'!$A$31,2)</f>
        <v>#VALUE!</v>
      </c>
      <c r="CZ42" s="43" t="str">
        <f t="shared" si="14"/>
        <v>PLATINUM0 a 300</v>
      </c>
      <c r="DA42" s="44" t="s">
        <v>61</v>
      </c>
      <c r="DB42" s="46" t="s">
        <v>40</v>
      </c>
      <c r="DC42" s="45">
        <v>12.43</v>
      </c>
      <c r="DD42" s="45">
        <v>12.68</v>
      </c>
      <c r="DE42" s="45">
        <v>12.95</v>
      </c>
      <c r="DG42" s="43" t="str">
        <f t="shared" si="16"/>
        <v>OUROColeta no mesmo dia4210-211 a 20</v>
      </c>
      <c r="DH42" s="43" t="s">
        <v>54</v>
      </c>
      <c r="DI42" s="70" t="s">
        <v>71</v>
      </c>
      <c r="DJ42" s="69" t="s">
        <v>72</v>
      </c>
      <c r="DK42" s="61" t="s">
        <v>73</v>
      </c>
      <c r="DL42" s="25" t="s">
        <v>127</v>
      </c>
      <c r="DR42" s="60" t="str">
        <f t="shared" si="17"/>
        <v>OURO9.001 a 10.000</v>
      </c>
      <c r="DS42" s="44" t="s">
        <v>54</v>
      </c>
      <c r="DT42" s="44" t="s">
        <v>95</v>
      </c>
      <c r="DU42" s="45">
        <f t="shared" si="59"/>
        <v>22.68</v>
      </c>
      <c r="DV42" s="45">
        <f t="shared" si="59"/>
        <v>23.16</v>
      </c>
      <c r="DW42" s="45">
        <f t="shared" si="59"/>
        <v>23.64</v>
      </c>
      <c r="DX42" s="45">
        <f t="shared" si="59"/>
        <v>24.12</v>
      </c>
      <c r="DY42" s="45">
        <f t="shared" si="59"/>
        <v>41.61</v>
      </c>
      <c r="DZ42" s="45">
        <f t="shared" si="59"/>
        <v>42.04</v>
      </c>
      <c r="EA42" s="45">
        <f t="shared" si="59"/>
        <v>42.46</v>
      </c>
      <c r="EB42" s="45">
        <f t="shared" si="59"/>
        <v>42.89</v>
      </c>
      <c r="EC42" s="45">
        <f t="shared" si="59"/>
        <v>82.38</v>
      </c>
      <c r="ED42" s="45">
        <f t="shared" si="59"/>
        <v>111.88</v>
      </c>
      <c r="EE42" s="45">
        <f t="shared" si="59"/>
        <v>157.47999999999999</v>
      </c>
      <c r="EF42" s="45">
        <f t="shared" si="59"/>
        <v>190.5</v>
      </c>
      <c r="EG42" s="45">
        <f t="shared" si="59"/>
        <v>125.35</v>
      </c>
      <c r="EH42" s="45">
        <f t="shared" si="59"/>
        <v>155.91999999999999</v>
      </c>
      <c r="EI42" s="45">
        <f t="shared" si="59"/>
        <v>202.1</v>
      </c>
      <c r="EJ42" s="45">
        <f t="shared" si="59"/>
        <v>236.74</v>
      </c>
      <c r="EL42" s="43" t="str">
        <f t="shared" si="18"/>
        <v>PLATINUM0 a 500</v>
      </c>
      <c r="EM42" s="44" t="s">
        <v>61</v>
      </c>
      <c r="EN42" s="44" t="s">
        <v>41</v>
      </c>
      <c r="EO42" s="45">
        <f>ROUND(EO3-EO3*$A$68,2)</f>
        <v>15.33</v>
      </c>
      <c r="EP42" s="45">
        <f t="shared" ref="EP42:EZ42" si="64">ROUND(EP3-EP3*$A$68,2)</f>
        <v>15.99</v>
      </c>
      <c r="EQ42" s="45">
        <f t="shared" si="64"/>
        <v>16.14</v>
      </c>
      <c r="ER42" s="45">
        <f t="shared" si="64"/>
        <v>16.3</v>
      </c>
      <c r="ES42" s="45">
        <f t="shared" si="64"/>
        <v>18.23</v>
      </c>
      <c r="ET42" s="45">
        <f t="shared" si="64"/>
        <v>20.51</v>
      </c>
      <c r="EU42" s="45">
        <f t="shared" si="64"/>
        <v>22.89</v>
      </c>
      <c r="EV42" s="45">
        <f t="shared" si="64"/>
        <v>27.45</v>
      </c>
      <c r="EW42" s="45">
        <f t="shared" si="64"/>
        <v>21.76</v>
      </c>
      <c r="EX42" s="45">
        <f t="shared" si="64"/>
        <v>26.47</v>
      </c>
      <c r="EY42" s="45">
        <f t="shared" si="64"/>
        <v>44.54</v>
      </c>
      <c r="EZ42" s="45">
        <f t="shared" si="64"/>
        <v>61.11</v>
      </c>
    </row>
    <row r="43" spans="1:156" ht="15" x14ac:dyDescent="0.25">
      <c r="A43" s="84">
        <v>0.20200000000000001</v>
      </c>
      <c r="B43" s="85" t="s">
        <v>94</v>
      </c>
      <c r="D43" s="43" t="str">
        <f t="shared" si="5"/>
        <v>OUROKg Adicional</v>
      </c>
      <c r="E43" s="44" t="s">
        <v>54</v>
      </c>
      <c r="F43" s="44" t="s">
        <v>63</v>
      </c>
      <c r="G43" s="45">
        <f t="shared" si="56"/>
        <v>2.73</v>
      </c>
      <c r="H43" s="45">
        <f t="shared" si="56"/>
        <v>2.79</v>
      </c>
      <c r="I43" s="45">
        <f t="shared" si="56"/>
        <v>2.86</v>
      </c>
      <c r="J43" s="45">
        <f t="shared" si="56"/>
        <v>2.91</v>
      </c>
      <c r="K43" s="45">
        <f t="shared" si="56"/>
        <v>4.92</v>
      </c>
      <c r="L43" s="45">
        <f t="shared" si="56"/>
        <v>4.96</v>
      </c>
      <c r="M43" s="45">
        <f t="shared" si="56"/>
        <v>5.01</v>
      </c>
      <c r="N43" s="45">
        <f t="shared" si="56"/>
        <v>5.07</v>
      </c>
      <c r="O43" s="45">
        <f t="shared" si="56"/>
        <v>9.64</v>
      </c>
      <c r="P43" s="45">
        <f t="shared" si="56"/>
        <v>13.01</v>
      </c>
      <c r="Q43" s="45">
        <f t="shared" si="56"/>
        <v>18.309999999999999</v>
      </c>
      <c r="R43" s="45">
        <f t="shared" si="56"/>
        <v>22.16</v>
      </c>
      <c r="S43" s="45">
        <f t="shared" si="56"/>
        <v>12.3</v>
      </c>
      <c r="T43" s="45">
        <f t="shared" si="56"/>
        <v>15.23</v>
      </c>
      <c r="U43" s="45">
        <f t="shared" si="56"/>
        <v>19.739999999999998</v>
      </c>
      <c r="V43" s="45">
        <f t="shared" si="56"/>
        <v>23.13</v>
      </c>
      <c r="W43" s="45">
        <f t="shared" si="56"/>
        <v>14.64</v>
      </c>
      <c r="X43" s="45">
        <f t="shared" si="56"/>
        <v>18.13</v>
      </c>
      <c r="Y43" s="45">
        <f t="shared" si="56"/>
        <v>23.5</v>
      </c>
      <c r="Z43" s="45">
        <f t="shared" si="56"/>
        <v>27.53</v>
      </c>
      <c r="AB43" s="43" t="str">
        <f t="shared" si="7"/>
        <v>PLATINUM501 a 1.000</v>
      </c>
      <c r="AC43" s="44" t="s">
        <v>61</v>
      </c>
      <c r="AD43" s="44" t="s">
        <v>50</v>
      </c>
      <c r="AE43" s="45">
        <v>16.489999999999998</v>
      </c>
      <c r="AF43" s="45">
        <v>17.190000000000001</v>
      </c>
      <c r="AG43" s="45">
        <v>17.37</v>
      </c>
      <c r="AH43" s="45">
        <v>17.54</v>
      </c>
      <c r="AI43" s="45">
        <v>19.63</v>
      </c>
      <c r="AJ43" s="45">
        <v>22</v>
      </c>
      <c r="AK43" s="45">
        <v>24.55</v>
      </c>
      <c r="AL43" s="45">
        <v>29.45</v>
      </c>
      <c r="AM43" s="45">
        <v>19.989999999999998</v>
      </c>
      <c r="AN43" s="45">
        <v>24.09</v>
      </c>
      <c r="AO43" s="45">
        <v>39.729999999999997</v>
      </c>
      <c r="AP43" s="45">
        <v>54.31</v>
      </c>
      <c r="AQ43" s="45">
        <v>23.25</v>
      </c>
      <c r="AR43" s="45">
        <v>28</v>
      </c>
      <c r="AS43" s="45">
        <v>46.2</v>
      </c>
      <c r="AT43" s="45">
        <v>63.14</v>
      </c>
      <c r="BP43" s="43" t="str">
        <f t="shared" si="10"/>
        <v>OUROKg Adicional</v>
      </c>
      <c r="BQ43" s="44" t="s">
        <v>54</v>
      </c>
      <c r="BR43" s="44" t="s">
        <v>63</v>
      </c>
      <c r="BS43" s="45">
        <f t="shared" si="57"/>
        <v>5.91</v>
      </c>
      <c r="BT43" s="45">
        <f t="shared" si="54"/>
        <v>6.04</v>
      </c>
      <c r="BU43" s="45">
        <f t="shared" si="54"/>
        <v>6.16</v>
      </c>
      <c r="BV43" s="45">
        <f t="shared" si="54"/>
        <v>6.29</v>
      </c>
      <c r="BW43" s="45">
        <f t="shared" si="54"/>
        <v>6.68</v>
      </c>
      <c r="BX43" s="45">
        <f t="shared" si="54"/>
        <v>6.75</v>
      </c>
      <c r="BY43" s="45">
        <f t="shared" si="54"/>
        <v>6.82</v>
      </c>
      <c r="BZ43" s="45">
        <f t="shared" si="54"/>
        <v>6.89</v>
      </c>
      <c r="CA43" s="45">
        <f t="shared" si="54"/>
        <v>13.68</v>
      </c>
      <c r="CB43" s="45">
        <f t="shared" si="54"/>
        <v>20.97</v>
      </c>
      <c r="CC43" s="45">
        <f t="shared" si="54"/>
        <v>25.4</v>
      </c>
      <c r="CD43" s="45">
        <f t="shared" si="54"/>
        <v>29.85</v>
      </c>
      <c r="CE43" s="45">
        <f t="shared" si="54"/>
        <v>17.11</v>
      </c>
      <c r="CF43" s="45">
        <f t="shared" si="54"/>
        <v>25.66</v>
      </c>
      <c r="CG43" s="45">
        <f t="shared" si="54"/>
        <v>30.35</v>
      </c>
      <c r="CH43" s="45">
        <f t="shared" si="54"/>
        <v>35.06</v>
      </c>
      <c r="CI43" s="45">
        <f t="shared" si="54"/>
        <v>20.37</v>
      </c>
      <c r="CJ43" s="45">
        <f t="shared" si="54"/>
        <v>30.55</v>
      </c>
      <c r="CK43" s="45">
        <f t="shared" si="54"/>
        <v>36.14</v>
      </c>
      <c r="CL43" s="45">
        <f t="shared" si="58"/>
        <v>41.73</v>
      </c>
      <c r="CN43" s="43" t="str">
        <f t="shared" si="12"/>
        <v>INFINITE 1Até 1</v>
      </c>
      <c r="CO43" s="44" t="s">
        <v>85</v>
      </c>
      <c r="CP43" s="46" t="s">
        <v>42</v>
      </c>
      <c r="CQ43" s="45">
        <f>CQ18</f>
        <v>30.84</v>
      </c>
      <c r="CR43" s="45">
        <f t="shared" ref="CR43:CX43" si="65">CR18</f>
        <v>31.47</v>
      </c>
      <c r="CS43" s="45">
        <f t="shared" si="65"/>
        <v>32.119999999999997</v>
      </c>
      <c r="CT43" s="45">
        <f t="shared" si="65"/>
        <v>32.76</v>
      </c>
      <c r="CU43" s="45">
        <f t="shared" si="65"/>
        <v>43.89</v>
      </c>
      <c r="CV43" s="45">
        <f t="shared" si="65"/>
        <v>44.36</v>
      </c>
      <c r="CW43" s="45">
        <f t="shared" si="65"/>
        <v>44.81</v>
      </c>
      <c r="CX43" s="45">
        <f t="shared" si="65"/>
        <v>45.18</v>
      </c>
      <c r="CZ43" s="43" t="str">
        <f t="shared" si="14"/>
        <v>PLATINUM301 a 500</v>
      </c>
      <c r="DA43" s="44" t="s">
        <v>61</v>
      </c>
      <c r="DB43" s="46" t="s">
        <v>49</v>
      </c>
      <c r="DC43" s="45">
        <v>12.92</v>
      </c>
      <c r="DD43" s="45">
        <v>13.19</v>
      </c>
      <c r="DE43" s="45">
        <v>13.47</v>
      </c>
      <c r="DG43" s="43" t="str">
        <f t="shared" si="16"/>
        <v>OUROColeta no mesmo dia4210-221 a 30</v>
      </c>
      <c r="DH43" s="43" t="s">
        <v>54</v>
      </c>
      <c r="DI43" s="70" t="s">
        <v>71</v>
      </c>
      <c r="DJ43" s="69" t="s">
        <v>72</v>
      </c>
      <c r="DK43" s="59" t="s">
        <v>77</v>
      </c>
      <c r="DL43" s="22" t="s">
        <v>128</v>
      </c>
      <c r="DR43" s="60" t="str">
        <f t="shared" si="17"/>
        <v>OUROKg Adicional</v>
      </c>
      <c r="DS43" s="44" t="s">
        <v>54</v>
      </c>
      <c r="DT43" s="44" t="s">
        <v>63</v>
      </c>
      <c r="DU43" s="45">
        <f t="shared" si="59"/>
        <v>2.91</v>
      </c>
      <c r="DV43" s="45">
        <f t="shared" si="59"/>
        <v>2.98</v>
      </c>
      <c r="DW43" s="45">
        <f t="shared" si="59"/>
        <v>3.05</v>
      </c>
      <c r="DX43" s="45">
        <f t="shared" si="59"/>
        <v>3.11</v>
      </c>
      <c r="DY43" s="45">
        <f t="shared" si="59"/>
        <v>5.25</v>
      </c>
      <c r="DZ43" s="45">
        <f t="shared" si="59"/>
        <v>5.3</v>
      </c>
      <c r="EA43" s="45">
        <f t="shared" si="59"/>
        <v>5.35</v>
      </c>
      <c r="EB43" s="45">
        <f t="shared" si="59"/>
        <v>5.41</v>
      </c>
      <c r="EC43" s="45">
        <f t="shared" si="59"/>
        <v>10.29</v>
      </c>
      <c r="ED43" s="45">
        <f t="shared" si="59"/>
        <v>13.89</v>
      </c>
      <c r="EE43" s="45">
        <f t="shared" si="59"/>
        <v>19.54</v>
      </c>
      <c r="EF43" s="45">
        <f t="shared" si="59"/>
        <v>23.66</v>
      </c>
      <c r="EG43" s="45">
        <f t="shared" si="59"/>
        <v>15.63</v>
      </c>
      <c r="EH43" s="45">
        <f t="shared" si="59"/>
        <v>19.36</v>
      </c>
      <c r="EI43" s="45">
        <f t="shared" si="59"/>
        <v>25.09</v>
      </c>
      <c r="EJ43" s="45">
        <f t="shared" si="59"/>
        <v>29.39</v>
      </c>
      <c r="EL43" s="43" t="str">
        <f t="shared" si="18"/>
        <v>PLATINUM501 a 1.000</v>
      </c>
      <c r="EM43" s="44" t="s">
        <v>61</v>
      </c>
      <c r="EN43" s="44" t="s">
        <v>50</v>
      </c>
      <c r="EO43" s="45">
        <f t="shared" ref="EO43:EZ53" si="66">ROUND(EO4-EO4*$A$68,2)</f>
        <v>16.420000000000002</v>
      </c>
      <c r="EP43" s="45">
        <f t="shared" si="66"/>
        <v>17.11</v>
      </c>
      <c r="EQ43" s="45">
        <f t="shared" si="66"/>
        <v>17.3</v>
      </c>
      <c r="ER43" s="45">
        <f t="shared" si="66"/>
        <v>17.46</v>
      </c>
      <c r="ES43" s="45">
        <f t="shared" si="66"/>
        <v>19.53</v>
      </c>
      <c r="ET43" s="45">
        <f t="shared" si="66"/>
        <v>21.97</v>
      </c>
      <c r="EU43" s="45">
        <f t="shared" si="66"/>
        <v>24.53</v>
      </c>
      <c r="EV43" s="45">
        <f t="shared" si="66"/>
        <v>29.41</v>
      </c>
      <c r="EW43" s="45">
        <f t="shared" si="66"/>
        <v>23.06</v>
      </c>
      <c r="EX43" s="45">
        <f t="shared" si="66"/>
        <v>27.93</v>
      </c>
      <c r="EY43" s="45">
        <f t="shared" si="66"/>
        <v>46.17</v>
      </c>
      <c r="EZ43" s="45">
        <f t="shared" si="66"/>
        <v>63.07</v>
      </c>
    </row>
    <row r="44" spans="1:156" ht="15" x14ac:dyDescent="0.25">
      <c r="A44" s="84">
        <v>0.20200000000000001</v>
      </c>
      <c r="B44" s="85" t="s">
        <v>98</v>
      </c>
      <c r="D44" s="43" t="str">
        <f t="shared" si="5"/>
        <v>Peso (g)</v>
      </c>
      <c r="F44" s="44" t="s">
        <v>32</v>
      </c>
      <c r="G44" s="45" t="s">
        <v>12</v>
      </c>
      <c r="H44" s="45" t="s">
        <v>13</v>
      </c>
      <c r="I44" s="45" t="s">
        <v>14</v>
      </c>
      <c r="J44" s="45" t="s">
        <v>15</v>
      </c>
      <c r="K44" s="45" t="s">
        <v>16</v>
      </c>
      <c r="L44" s="45" t="s">
        <v>17</v>
      </c>
      <c r="M44" s="45" t="s">
        <v>18</v>
      </c>
      <c r="N44" s="45" t="s">
        <v>19</v>
      </c>
      <c r="O44" s="45" t="s">
        <v>20</v>
      </c>
      <c r="P44" s="45" t="s">
        <v>21</v>
      </c>
      <c r="Q44" s="45" t="s">
        <v>22</v>
      </c>
      <c r="R44" s="45" t="s">
        <v>23</v>
      </c>
      <c r="S44" s="45" t="s">
        <v>24</v>
      </c>
      <c r="T44" s="45" t="s">
        <v>25</v>
      </c>
      <c r="U44" s="45" t="s">
        <v>26</v>
      </c>
      <c r="V44" s="45" t="s">
        <v>27</v>
      </c>
      <c r="W44" s="45" t="s">
        <v>28</v>
      </c>
      <c r="X44" s="45" t="s">
        <v>29</v>
      </c>
      <c r="Y44" s="45" t="s">
        <v>30</v>
      </c>
      <c r="Z44" s="45" t="s">
        <v>31</v>
      </c>
      <c r="AB44" s="43" t="str">
        <f t="shared" si="7"/>
        <v>PLATINUM1.001 a 2.000</v>
      </c>
      <c r="AC44" s="44" t="s">
        <v>61</v>
      </c>
      <c r="AD44" s="44" t="s">
        <v>55</v>
      </c>
      <c r="AE44" s="45">
        <v>17.38</v>
      </c>
      <c r="AF44" s="45">
        <v>18.12</v>
      </c>
      <c r="AG44" s="45">
        <v>18.29</v>
      </c>
      <c r="AH44" s="45">
        <v>18.48</v>
      </c>
      <c r="AI44" s="45">
        <v>21.58</v>
      </c>
      <c r="AJ44" s="45">
        <v>24.16</v>
      </c>
      <c r="AK44" s="45">
        <v>26.97</v>
      </c>
      <c r="AL44" s="45">
        <v>32.36</v>
      </c>
      <c r="AM44" s="45">
        <v>23.73</v>
      </c>
      <c r="AN44" s="45">
        <v>28.02</v>
      </c>
      <c r="AO44" s="45">
        <v>43.88</v>
      </c>
      <c r="AP44" s="45">
        <v>58.88</v>
      </c>
      <c r="AQ44" s="45">
        <v>27.58</v>
      </c>
      <c r="AR44" s="45">
        <v>32.58</v>
      </c>
      <c r="AS44" s="45">
        <v>51.02</v>
      </c>
      <c r="AT44" s="45">
        <v>68.47</v>
      </c>
      <c r="BP44" s="43" t="str">
        <f t="shared" si="10"/>
        <v>Peso (g)</v>
      </c>
      <c r="BR44" s="44" t="s">
        <v>32</v>
      </c>
      <c r="BS44" s="45" t="e">
        <f>ROUND('[2]Base(2023)'!BS44+'[2]Base(2023)'!BS44*'[2]Base(2024)'!$A$31,2)</f>
        <v>#VALUE!</v>
      </c>
      <c r="BT44" s="45" t="e">
        <f>ROUND('[2]Base(2023)'!BT44+'[2]Base(2023)'!BT44*'[2]Base(2024)'!$A$31,2)</f>
        <v>#VALUE!</v>
      </c>
      <c r="BU44" s="45" t="e">
        <f>ROUND('[2]Base(2023)'!BU44+'[2]Base(2023)'!BU44*'[2]Base(2024)'!$A$31,2)</f>
        <v>#VALUE!</v>
      </c>
      <c r="BV44" s="45" t="e">
        <f>ROUND('[2]Base(2023)'!BV44+'[2]Base(2023)'!BV44*'[2]Base(2024)'!$A$31,2)</f>
        <v>#VALUE!</v>
      </c>
      <c r="BW44" s="45" t="e">
        <f>ROUND('[2]Base(2023)'!BW44+'[2]Base(2023)'!BW44*'[2]Base(2024)'!$A$31,2)</f>
        <v>#VALUE!</v>
      </c>
      <c r="BX44" s="45" t="e">
        <f>ROUND('[2]Base(2023)'!BX44+'[2]Base(2023)'!BX44*'[2]Base(2024)'!$A$31,2)</f>
        <v>#VALUE!</v>
      </c>
      <c r="BY44" s="45" t="e">
        <f>ROUND('[2]Base(2023)'!BY44+'[2]Base(2023)'!BY44*'[2]Base(2024)'!$A$31,2)</f>
        <v>#VALUE!</v>
      </c>
      <c r="BZ44" s="45" t="e">
        <f>ROUND('[2]Base(2023)'!BZ44+'[2]Base(2023)'!BZ44*'[2]Base(2024)'!$A$31,2)</f>
        <v>#VALUE!</v>
      </c>
      <c r="CA44" s="45" t="e">
        <f>ROUND('[2]Base(2023)'!CA44+'[2]Base(2023)'!CA44*'[2]Base(2024)'!$A$31,2)</f>
        <v>#VALUE!</v>
      </c>
      <c r="CB44" s="45" t="e">
        <f>ROUND('[2]Base(2023)'!CB44+'[2]Base(2023)'!CB44*'[2]Base(2024)'!$A$31,2)</f>
        <v>#VALUE!</v>
      </c>
      <c r="CC44" s="45" t="e">
        <f>ROUND('[2]Base(2023)'!CC44+'[2]Base(2023)'!CC44*'[2]Base(2024)'!$A$31,2)</f>
        <v>#VALUE!</v>
      </c>
      <c r="CD44" s="45" t="e">
        <f>ROUND('[2]Base(2023)'!CD44+'[2]Base(2023)'!CD44*'[2]Base(2024)'!$A$31,2)</f>
        <v>#VALUE!</v>
      </c>
      <c r="CE44" s="45" t="e">
        <f>ROUND('[2]Base(2023)'!CE44+'[2]Base(2023)'!CE44*'[2]Base(2024)'!$A$31,2)</f>
        <v>#VALUE!</v>
      </c>
      <c r="CF44" s="45" t="e">
        <f>ROUND('[2]Base(2023)'!CF44+'[2]Base(2023)'!CF44*'[2]Base(2024)'!$A$31,2)</f>
        <v>#VALUE!</v>
      </c>
      <c r="CG44" s="45" t="e">
        <f>ROUND('[2]Base(2023)'!CG44+'[2]Base(2023)'!CG44*'[2]Base(2024)'!$A$31,2)</f>
        <v>#VALUE!</v>
      </c>
      <c r="CH44" s="45" t="e">
        <f>ROUND('[2]Base(2023)'!CH44+'[2]Base(2023)'!CH44*'[2]Base(2024)'!$A$31,2)</f>
        <v>#VALUE!</v>
      </c>
      <c r="CI44" s="45" t="e">
        <f>ROUND('[2]Base(2023)'!CI44+'[2]Base(2023)'!CI44*'[2]Base(2024)'!$A$31,2)</f>
        <v>#VALUE!</v>
      </c>
      <c r="CJ44" s="45" t="e">
        <f>ROUND('[2]Base(2023)'!CJ44+'[2]Base(2023)'!CJ44*'[2]Base(2024)'!$A$31,2)</f>
        <v>#VALUE!</v>
      </c>
      <c r="CK44" s="45" t="e">
        <f>ROUND('[2]Base(2023)'!CK44+'[2]Base(2023)'!CK44*'[2]Base(2024)'!$A$31,2)</f>
        <v>#VALUE!</v>
      </c>
      <c r="CL44" s="45" t="e">
        <f>ROUND('[2]Base(2023)'!CL44+'[2]Base(2023)'!CL44*'[2]Base(2024)'!$A$31,2)</f>
        <v>#VALUE!</v>
      </c>
      <c r="CN44" s="43" t="str">
        <f t="shared" si="12"/>
        <v>INFINITE 11 a 5</v>
      </c>
      <c r="CO44" s="44" t="s">
        <v>85</v>
      </c>
      <c r="CP44" s="46" t="s">
        <v>51</v>
      </c>
      <c r="CQ44" s="45">
        <f t="shared" ref="CQ44:CX46" si="67">CQ19</f>
        <v>40.21</v>
      </c>
      <c r="CR44" s="45">
        <f t="shared" si="67"/>
        <v>41.04</v>
      </c>
      <c r="CS44" s="45">
        <f t="shared" si="67"/>
        <v>41.88</v>
      </c>
      <c r="CT44" s="45">
        <f t="shared" si="67"/>
        <v>42.71</v>
      </c>
      <c r="CU44" s="45">
        <f t="shared" si="67"/>
        <v>56.05</v>
      </c>
      <c r="CV44" s="45">
        <f t="shared" si="67"/>
        <v>56.6</v>
      </c>
      <c r="CW44" s="45">
        <f t="shared" si="67"/>
        <v>57.15</v>
      </c>
      <c r="CX44" s="45">
        <f t="shared" si="67"/>
        <v>57.7</v>
      </c>
      <c r="CZ44" s="43" t="str">
        <f t="shared" si="14"/>
        <v>PLATINUM501 a 1.000</v>
      </c>
      <c r="DA44" s="44" t="s">
        <v>61</v>
      </c>
      <c r="DB44" s="46" t="s">
        <v>50</v>
      </c>
      <c r="DC44" s="45">
        <v>13.81</v>
      </c>
      <c r="DD44" s="45">
        <v>14.11</v>
      </c>
      <c r="DE44" s="45">
        <v>14.4</v>
      </c>
      <c r="DG44" s="43" t="str">
        <f t="shared" si="16"/>
        <v>OUROColeta no mesmo dia4210-231 a 40</v>
      </c>
      <c r="DH44" s="43" t="s">
        <v>54</v>
      </c>
      <c r="DI44" s="70" t="s">
        <v>71</v>
      </c>
      <c r="DJ44" s="69" t="s">
        <v>72</v>
      </c>
      <c r="DK44" s="61" t="s">
        <v>83</v>
      </c>
      <c r="DL44" s="25" t="s">
        <v>128</v>
      </c>
      <c r="DR44" s="60" t="str">
        <f t="shared" si="17"/>
        <v>Peso (g)</v>
      </c>
      <c r="DS44" s="44"/>
      <c r="DT44" s="44" t="s">
        <v>32</v>
      </c>
      <c r="DU44" s="45" t="s">
        <v>16</v>
      </c>
      <c r="DV44" s="45" t="s">
        <v>17</v>
      </c>
      <c r="DW44" s="45" t="s">
        <v>18</v>
      </c>
      <c r="DX44" s="45" t="s">
        <v>19</v>
      </c>
      <c r="DY44" s="45" t="s">
        <v>20</v>
      </c>
      <c r="DZ44" s="45" t="s">
        <v>21</v>
      </c>
      <c r="EA44" s="45" t="s">
        <v>22</v>
      </c>
      <c r="EB44" s="45" t="s">
        <v>23</v>
      </c>
      <c r="EC44" s="45" t="s">
        <v>28</v>
      </c>
      <c r="ED44" s="45" t="s">
        <v>29</v>
      </c>
      <c r="EE44" s="45" t="s">
        <v>30</v>
      </c>
      <c r="EF44" s="45" t="s">
        <v>31</v>
      </c>
      <c r="EG44" s="45" t="e">
        <f>ROUND('[2]Base(2023)'!EG44+'[2]Base(2023)'!EG44*'[2]Base(2024)'!$A$31,2)</f>
        <v>#VALUE!</v>
      </c>
      <c r="EH44" s="45" t="e">
        <f>ROUND('[2]Base(2023)'!EH44+'[2]Base(2023)'!EH44*'[2]Base(2024)'!$A$31,2)</f>
        <v>#VALUE!</v>
      </c>
      <c r="EI44" s="45" t="e">
        <f>ROUND('[2]Base(2023)'!EI44+'[2]Base(2023)'!EI44*'[2]Base(2024)'!$A$31,2)</f>
        <v>#VALUE!</v>
      </c>
      <c r="EJ44" s="45" t="e">
        <f>ROUND('[2]Base(2023)'!EJ44+'[2]Base(2023)'!EJ44*'[2]Base(2024)'!$A$31,2)</f>
        <v>#VALUE!</v>
      </c>
      <c r="EL44" s="43" t="str">
        <f t="shared" si="18"/>
        <v>PLATINUM1.001 a 2.000</v>
      </c>
      <c r="EM44" s="44" t="s">
        <v>61</v>
      </c>
      <c r="EN44" s="44" t="s">
        <v>55</v>
      </c>
      <c r="EO44" s="45">
        <f t="shared" si="66"/>
        <v>17.38</v>
      </c>
      <c r="EP44" s="45">
        <f t="shared" si="66"/>
        <v>18.12</v>
      </c>
      <c r="EQ44" s="45">
        <f t="shared" si="66"/>
        <v>18.29</v>
      </c>
      <c r="ER44" s="45">
        <f t="shared" si="66"/>
        <v>18.48</v>
      </c>
      <c r="ES44" s="45">
        <f t="shared" si="66"/>
        <v>21.58</v>
      </c>
      <c r="ET44" s="45">
        <f t="shared" si="66"/>
        <v>24.16</v>
      </c>
      <c r="EU44" s="45">
        <f t="shared" si="66"/>
        <v>26.97</v>
      </c>
      <c r="EV44" s="45">
        <f t="shared" si="66"/>
        <v>32.36</v>
      </c>
      <c r="EW44" s="45">
        <f t="shared" si="66"/>
        <v>27.58</v>
      </c>
      <c r="EX44" s="45">
        <f t="shared" si="66"/>
        <v>32.58</v>
      </c>
      <c r="EY44" s="45">
        <f t="shared" si="66"/>
        <v>51.02</v>
      </c>
      <c r="EZ44" s="45">
        <f t="shared" si="66"/>
        <v>68.47</v>
      </c>
    </row>
    <row r="45" spans="1:156" ht="15" x14ac:dyDescent="0.25">
      <c r="A45" s="84">
        <v>0.20200000000000001</v>
      </c>
      <c r="B45" s="85" t="s">
        <v>100</v>
      </c>
      <c r="D45" s="43" t="str">
        <f t="shared" si="5"/>
        <v>PLATINUM0 a 300</v>
      </c>
      <c r="E45" s="44" t="s">
        <v>61</v>
      </c>
      <c r="F45" s="44" t="s">
        <v>40</v>
      </c>
      <c r="G45" s="45">
        <v>8.91</v>
      </c>
      <c r="H45" s="45">
        <v>9.1</v>
      </c>
      <c r="I45" s="45">
        <v>9.2899999999999991</v>
      </c>
      <c r="J45" s="45">
        <v>9.48</v>
      </c>
      <c r="K45" s="45">
        <v>17.03</v>
      </c>
      <c r="L45" s="45">
        <v>17.399999999999999</v>
      </c>
      <c r="M45" s="45">
        <v>17.79</v>
      </c>
      <c r="N45" s="45">
        <v>18.93</v>
      </c>
      <c r="O45" s="45">
        <v>25.86</v>
      </c>
      <c r="P45" s="45">
        <v>36.21</v>
      </c>
      <c r="Q45" s="45">
        <v>46.56</v>
      </c>
      <c r="R45" s="45">
        <v>54.31</v>
      </c>
      <c r="S45" s="45">
        <v>34.43</v>
      </c>
      <c r="T45" s="45">
        <v>43.96</v>
      </c>
      <c r="U45" s="45">
        <v>53.07</v>
      </c>
      <c r="V45" s="45">
        <v>60.87</v>
      </c>
      <c r="W45" s="45">
        <v>40.99</v>
      </c>
      <c r="X45" s="45">
        <v>52.34</v>
      </c>
      <c r="Y45" s="45">
        <v>63.19</v>
      </c>
      <c r="Z45" s="45">
        <v>72.47</v>
      </c>
      <c r="AB45" s="43" t="str">
        <f t="shared" si="7"/>
        <v>PLATINUM2.001 a 3.000</v>
      </c>
      <c r="AC45" s="44" t="s">
        <v>61</v>
      </c>
      <c r="AD45" s="44" t="s">
        <v>62</v>
      </c>
      <c r="AE45" s="45">
        <v>20.77</v>
      </c>
      <c r="AF45" s="45">
        <v>21.65</v>
      </c>
      <c r="AG45" s="45">
        <v>21.87</v>
      </c>
      <c r="AH45" s="45">
        <v>22.1</v>
      </c>
      <c r="AI45" s="45">
        <v>25.79</v>
      </c>
      <c r="AJ45" s="45">
        <v>28.88</v>
      </c>
      <c r="AK45" s="45">
        <v>32.24</v>
      </c>
      <c r="AL45" s="45">
        <v>38.68</v>
      </c>
      <c r="AM45" s="45">
        <v>27.34</v>
      </c>
      <c r="AN45" s="45">
        <v>32.08</v>
      </c>
      <c r="AO45" s="45">
        <v>48.41</v>
      </c>
      <c r="AP45" s="45">
        <v>64.31</v>
      </c>
      <c r="AQ45" s="45">
        <v>31.8</v>
      </c>
      <c r="AR45" s="45">
        <v>37.31</v>
      </c>
      <c r="AS45" s="45">
        <v>56.29</v>
      </c>
      <c r="AT45" s="45">
        <v>74.78</v>
      </c>
      <c r="BP45" s="43" t="str">
        <f t="shared" si="10"/>
        <v>PLATINUM0 a 300</v>
      </c>
      <c r="BQ45" s="44" t="s">
        <v>61</v>
      </c>
      <c r="BR45" s="44" t="s">
        <v>40</v>
      </c>
      <c r="BS45" s="45">
        <v>26.36</v>
      </c>
      <c r="BT45" s="45">
        <v>26.93</v>
      </c>
      <c r="BU45" s="45">
        <v>27.49</v>
      </c>
      <c r="BV45" s="45">
        <v>28.05</v>
      </c>
      <c r="BW45" s="45">
        <v>29.25</v>
      </c>
      <c r="BX45" s="45">
        <v>29.54</v>
      </c>
      <c r="BY45" s="45">
        <v>29.85</v>
      </c>
      <c r="BZ45" s="45">
        <v>30.14</v>
      </c>
      <c r="CA45" s="45">
        <v>42.62</v>
      </c>
      <c r="CB45" s="45">
        <v>66.19</v>
      </c>
      <c r="CC45" s="45">
        <v>80.510000000000005</v>
      </c>
      <c r="CD45" s="45">
        <v>94.83</v>
      </c>
      <c r="CE45" s="45">
        <v>54.83</v>
      </c>
      <c r="CF45" s="45">
        <v>73.03</v>
      </c>
      <c r="CG45" s="45">
        <v>84.65</v>
      </c>
      <c r="CH45" s="45">
        <v>96.27</v>
      </c>
      <c r="CI45" s="45">
        <v>65.290000000000006</v>
      </c>
      <c r="CJ45" s="45">
        <v>86.94</v>
      </c>
      <c r="CK45" s="45">
        <v>100.77</v>
      </c>
      <c r="CL45" s="45">
        <v>114.6</v>
      </c>
      <c r="CN45" s="43" t="str">
        <f t="shared" si="12"/>
        <v>INFINITE 15 a 10</v>
      </c>
      <c r="CO45" s="44" t="s">
        <v>85</v>
      </c>
      <c r="CP45" s="46" t="s">
        <v>56</v>
      </c>
      <c r="CQ45" s="45">
        <f t="shared" si="67"/>
        <v>59.63</v>
      </c>
      <c r="CR45" s="45">
        <f t="shared" si="67"/>
        <v>60.92</v>
      </c>
      <c r="CS45" s="45">
        <f t="shared" si="67"/>
        <v>62.2</v>
      </c>
      <c r="CT45" s="45">
        <f t="shared" si="67"/>
        <v>63.41</v>
      </c>
      <c r="CU45" s="45">
        <f t="shared" si="67"/>
        <v>76.2</v>
      </c>
      <c r="CV45" s="45">
        <f t="shared" si="67"/>
        <v>76.930000000000007</v>
      </c>
      <c r="CW45" s="45">
        <f t="shared" si="67"/>
        <v>77.77</v>
      </c>
      <c r="CX45" s="45">
        <f t="shared" si="67"/>
        <v>78.5</v>
      </c>
      <c r="CZ45" s="43" t="str">
        <f t="shared" si="14"/>
        <v>PLATINUM1.001 a 2.000</v>
      </c>
      <c r="DA45" s="44" t="s">
        <v>61</v>
      </c>
      <c r="DB45" s="46" t="s">
        <v>55</v>
      </c>
      <c r="DC45" s="45">
        <v>16.100000000000001</v>
      </c>
      <c r="DD45" s="45">
        <v>16.43</v>
      </c>
      <c r="DE45" s="45">
        <v>16.78</v>
      </c>
      <c r="DG45" s="43" t="str">
        <f t="shared" si="16"/>
        <v>OUROColeta no mesmo dia4210-241 a 50</v>
      </c>
      <c r="DH45" s="43" t="s">
        <v>54</v>
      </c>
      <c r="DI45" s="70" t="s">
        <v>71</v>
      </c>
      <c r="DJ45" s="69" t="s">
        <v>72</v>
      </c>
      <c r="DK45" s="59" t="s">
        <v>87</v>
      </c>
      <c r="DL45" s="22" t="s">
        <v>129</v>
      </c>
      <c r="DR45" s="60" t="str">
        <f t="shared" si="17"/>
        <v>PLATINUM0 a 300</v>
      </c>
      <c r="DS45" s="44" t="s">
        <v>61</v>
      </c>
      <c r="DT45" s="44" t="s">
        <v>40</v>
      </c>
      <c r="DU45" s="45">
        <f>ROUND(DU3-DU3*$A$36,2)</f>
        <v>8.7200000000000006</v>
      </c>
      <c r="DV45" s="45">
        <f t="shared" ref="DV45:EJ45" si="68">ROUND(DV3-DV3*$A$36,2)</f>
        <v>8.91</v>
      </c>
      <c r="DW45" s="45">
        <f t="shared" si="68"/>
        <v>9.09</v>
      </c>
      <c r="DX45" s="45">
        <f t="shared" si="68"/>
        <v>9.2799999999999994</v>
      </c>
      <c r="DY45" s="45">
        <f t="shared" si="68"/>
        <v>16.87</v>
      </c>
      <c r="DZ45" s="45">
        <f t="shared" si="68"/>
        <v>17.239999999999998</v>
      </c>
      <c r="EA45" s="45">
        <f t="shared" si="68"/>
        <v>17.63</v>
      </c>
      <c r="EB45" s="45">
        <f t="shared" si="68"/>
        <v>18.75</v>
      </c>
      <c r="EC45" s="45">
        <f t="shared" si="68"/>
        <v>25.76</v>
      </c>
      <c r="ED45" s="45">
        <f t="shared" si="68"/>
        <v>36.18</v>
      </c>
      <c r="EE45" s="45">
        <f t="shared" si="68"/>
        <v>46.53</v>
      </c>
      <c r="EF45" s="45">
        <f t="shared" si="68"/>
        <v>54.25</v>
      </c>
      <c r="EG45" s="45">
        <f t="shared" si="68"/>
        <v>40.85</v>
      </c>
      <c r="EH45" s="45">
        <f t="shared" si="68"/>
        <v>52.29</v>
      </c>
      <c r="EI45" s="45">
        <f t="shared" si="68"/>
        <v>63.14</v>
      </c>
      <c r="EJ45" s="45">
        <f t="shared" si="68"/>
        <v>72.400000000000006</v>
      </c>
      <c r="EL45" s="43" t="str">
        <f t="shared" si="18"/>
        <v>PLATINUM2.001 a 3.000</v>
      </c>
      <c r="EM45" s="44" t="s">
        <v>61</v>
      </c>
      <c r="EN45" s="44" t="s">
        <v>62</v>
      </c>
      <c r="EO45" s="45">
        <f t="shared" si="66"/>
        <v>20.98</v>
      </c>
      <c r="EP45" s="45">
        <f t="shared" si="66"/>
        <v>21.86</v>
      </c>
      <c r="EQ45" s="45">
        <f t="shared" si="66"/>
        <v>22.08</v>
      </c>
      <c r="ER45" s="45">
        <f t="shared" si="66"/>
        <v>22.31</v>
      </c>
      <c r="ES45" s="45">
        <f t="shared" si="66"/>
        <v>26.08</v>
      </c>
      <c r="ET45" s="45">
        <f t="shared" si="66"/>
        <v>28.94</v>
      </c>
      <c r="EU45" s="45">
        <f t="shared" si="66"/>
        <v>32.299999999999997</v>
      </c>
      <c r="EV45" s="45">
        <f t="shared" si="66"/>
        <v>38.79</v>
      </c>
      <c r="EW45" s="45">
        <f t="shared" si="66"/>
        <v>32.4</v>
      </c>
      <c r="EX45" s="45">
        <f t="shared" si="66"/>
        <v>37.53</v>
      </c>
      <c r="EY45" s="45">
        <f t="shared" si="66"/>
        <v>56.41</v>
      </c>
      <c r="EZ45" s="45">
        <f t="shared" si="66"/>
        <v>74.97</v>
      </c>
    </row>
    <row r="46" spans="1:156" ht="15" x14ac:dyDescent="0.25">
      <c r="A46" s="84">
        <v>0.20200000000000001</v>
      </c>
      <c r="B46" s="85" t="s">
        <v>104</v>
      </c>
      <c r="D46" s="43" t="str">
        <f t="shared" si="5"/>
        <v>PLATINUM301 a 500</v>
      </c>
      <c r="E46" s="44" t="s">
        <v>61</v>
      </c>
      <c r="F46" s="44" t="s">
        <v>49</v>
      </c>
      <c r="G46" s="45">
        <v>9.99</v>
      </c>
      <c r="H46" s="45">
        <v>10.210000000000001</v>
      </c>
      <c r="I46" s="45">
        <v>10.42</v>
      </c>
      <c r="J46" s="45">
        <v>10.63</v>
      </c>
      <c r="K46" s="45">
        <v>17.649999999999999</v>
      </c>
      <c r="L46" s="45">
        <v>18.04</v>
      </c>
      <c r="M46" s="45">
        <v>18.440000000000001</v>
      </c>
      <c r="N46" s="45">
        <v>19.61</v>
      </c>
      <c r="O46" s="45">
        <v>26.95</v>
      </c>
      <c r="P46" s="45">
        <v>37.72</v>
      </c>
      <c r="Q46" s="45">
        <v>48.49</v>
      </c>
      <c r="R46" s="45">
        <v>56.57</v>
      </c>
      <c r="S46" s="45">
        <v>35.340000000000003</v>
      </c>
      <c r="T46" s="45">
        <v>45.23</v>
      </c>
      <c r="U46" s="45">
        <v>54.72</v>
      </c>
      <c r="V46" s="45">
        <v>62.79</v>
      </c>
      <c r="W46" s="45">
        <v>42.06</v>
      </c>
      <c r="X46" s="45">
        <v>53.85</v>
      </c>
      <c r="Y46" s="45">
        <v>65.14</v>
      </c>
      <c r="Z46" s="45">
        <v>74.739999999999995</v>
      </c>
      <c r="AB46" s="43" t="str">
        <f t="shared" si="7"/>
        <v>PLATINUM3.001 a 4.000</v>
      </c>
      <c r="AC46" s="44" t="s">
        <v>61</v>
      </c>
      <c r="AD46" s="44" t="s">
        <v>68</v>
      </c>
      <c r="AE46" s="45">
        <v>22.16</v>
      </c>
      <c r="AF46" s="45">
        <v>23.11</v>
      </c>
      <c r="AG46" s="45">
        <v>23.34</v>
      </c>
      <c r="AH46" s="45">
        <v>23.58</v>
      </c>
      <c r="AI46" s="45">
        <v>27.54</v>
      </c>
      <c r="AJ46" s="45">
        <v>30.85</v>
      </c>
      <c r="AK46" s="45">
        <v>34.43</v>
      </c>
      <c r="AL46" s="45">
        <v>41.31</v>
      </c>
      <c r="AM46" s="45">
        <v>35.06</v>
      </c>
      <c r="AN46" s="45">
        <v>39.979999999999997</v>
      </c>
      <c r="AO46" s="45">
        <v>56.5</v>
      </c>
      <c r="AP46" s="45">
        <v>72.77</v>
      </c>
      <c r="AQ46" s="45">
        <v>40.770000000000003</v>
      </c>
      <c r="AR46" s="45">
        <v>46.49</v>
      </c>
      <c r="AS46" s="45">
        <v>65.7</v>
      </c>
      <c r="AT46" s="45">
        <v>84.62</v>
      </c>
      <c r="BP46" s="43" t="str">
        <f t="shared" si="10"/>
        <v>PLATINUM301 a 500</v>
      </c>
      <c r="BQ46" s="44" t="s">
        <v>61</v>
      </c>
      <c r="BR46" s="44" t="s">
        <v>49</v>
      </c>
      <c r="BS46" s="45">
        <v>27.31</v>
      </c>
      <c r="BT46" s="45">
        <v>27.89</v>
      </c>
      <c r="BU46" s="45">
        <v>28.46</v>
      </c>
      <c r="BV46" s="45">
        <v>29.04</v>
      </c>
      <c r="BW46" s="45">
        <v>30.94</v>
      </c>
      <c r="BX46" s="45">
        <v>31.25</v>
      </c>
      <c r="BY46" s="45">
        <v>31.57</v>
      </c>
      <c r="BZ46" s="45">
        <v>31.9</v>
      </c>
      <c r="CA46" s="45">
        <v>45.52</v>
      </c>
      <c r="CB46" s="45">
        <v>69.58</v>
      </c>
      <c r="CC46" s="45">
        <v>84.67</v>
      </c>
      <c r="CD46" s="45">
        <v>99.77</v>
      </c>
      <c r="CE46" s="45">
        <v>56.77</v>
      </c>
      <c r="CF46" s="45">
        <v>74.38</v>
      </c>
      <c r="CG46" s="45">
        <v>86.22</v>
      </c>
      <c r="CH46" s="45">
        <v>98.06</v>
      </c>
      <c r="CI46" s="45">
        <v>67.58</v>
      </c>
      <c r="CJ46" s="45">
        <v>88.54</v>
      </c>
      <c r="CK46" s="45">
        <v>102.65</v>
      </c>
      <c r="CL46" s="45">
        <v>116.74</v>
      </c>
      <c r="CN46" s="43" t="str">
        <f t="shared" si="12"/>
        <v>INFINITE 1Kg Adicional</v>
      </c>
      <c r="CO46" s="44" t="s">
        <v>85</v>
      </c>
      <c r="CP46" s="46" t="s">
        <v>63</v>
      </c>
      <c r="CQ46" s="45">
        <f t="shared" si="67"/>
        <v>5.8</v>
      </c>
      <c r="CR46" s="45">
        <f t="shared" si="67"/>
        <v>5.99</v>
      </c>
      <c r="CS46" s="45">
        <f t="shared" si="67"/>
        <v>6.07</v>
      </c>
      <c r="CT46" s="45">
        <f t="shared" si="67"/>
        <v>6.17</v>
      </c>
      <c r="CU46" s="45">
        <f t="shared" si="67"/>
        <v>7.73</v>
      </c>
      <c r="CV46" s="45">
        <f t="shared" si="67"/>
        <v>7.83</v>
      </c>
      <c r="CW46" s="45">
        <f t="shared" si="67"/>
        <v>7.91</v>
      </c>
      <c r="CX46" s="45">
        <f t="shared" si="67"/>
        <v>7.91</v>
      </c>
      <c r="CZ46" s="43" t="str">
        <f t="shared" si="14"/>
        <v>PLATINUM2.001 a 3.000</v>
      </c>
      <c r="DA46" s="44" t="s">
        <v>61</v>
      </c>
      <c r="DB46" s="46" t="s">
        <v>62</v>
      </c>
      <c r="DC46" s="45">
        <v>17.89</v>
      </c>
      <c r="DD46" s="45">
        <v>18.260000000000002</v>
      </c>
      <c r="DE46" s="45">
        <v>18.649999999999999</v>
      </c>
      <c r="DG46" s="43" t="str">
        <f t="shared" si="16"/>
        <v>OUROColeta no mesmo dia4210-251 a 60</v>
      </c>
      <c r="DH46" s="43" t="s">
        <v>54</v>
      </c>
      <c r="DI46" s="70" t="s">
        <v>71</v>
      </c>
      <c r="DJ46" s="69" t="s">
        <v>72</v>
      </c>
      <c r="DK46" s="61" t="s">
        <v>92</v>
      </c>
      <c r="DL46" s="25" t="s">
        <v>130</v>
      </c>
      <c r="DR46" s="60" t="str">
        <f t="shared" si="17"/>
        <v>PLATINUM301 a 500</v>
      </c>
      <c r="DS46" s="44" t="s">
        <v>61</v>
      </c>
      <c r="DT46" s="44" t="s">
        <v>49</v>
      </c>
      <c r="DU46" s="45">
        <f t="shared" ref="DU46:EJ57" si="69">ROUND(DU4-DU4*$A$36,2)</f>
        <v>9.98</v>
      </c>
      <c r="DV46" s="45">
        <f t="shared" si="69"/>
        <v>10.19</v>
      </c>
      <c r="DW46" s="45">
        <f t="shared" si="69"/>
        <v>10.4</v>
      </c>
      <c r="DX46" s="45">
        <f t="shared" si="69"/>
        <v>10.61</v>
      </c>
      <c r="DY46" s="45">
        <f t="shared" si="69"/>
        <v>17.64</v>
      </c>
      <c r="DZ46" s="45">
        <f t="shared" si="69"/>
        <v>18.03</v>
      </c>
      <c r="EA46" s="45">
        <f t="shared" si="69"/>
        <v>18.43</v>
      </c>
      <c r="EB46" s="45">
        <f t="shared" si="69"/>
        <v>19.59</v>
      </c>
      <c r="EC46" s="45">
        <f t="shared" si="69"/>
        <v>26.94</v>
      </c>
      <c r="ED46" s="45">
        <f t="shared" si="69"/>
        <v>37.72</v>
      </c>
      <c r="EE46" s="45">
        <f t="shared" si="69"/>
        <v>48.49</v>
      </c>
      <c r="EF46" s="45">
        <f t="shared" si="69"/>
        <v>56.56</v>
      </c>
      <c r="EG46" s="45">
        <f t="shared" si="69"/>
        <v>42.05</v>
      </c>
      <c r="EH46" s="45">
        <f t="shared" si="69"/>
        <v>53.85</v>
      </c>
      <c r="EI46" s="45">
        <f t="shared" si="69"/>
        <v>65.14</v>
      </c>
      <c r="EJ46" s="45">
        <f t="shared" si="69"/>
        <v>74.73</v>
      </c>
      <c r="EL46" s="43" t="str">
        <f t="shared" si="18"/>
        <v>PLATINUM3.001 a 4.000</v>
      </c>
      <c r="EM46" s="44" t="s">
        <v>61</v>
      </c>
      <c r="EN46" s="44" t="s">
        <v>68</v>
      </c>
      <c r="EO46" s="45">
        <f t="shared" si="66"/>
        <v>22.59</v>
      </c>
      <c r="EP46" s="45">
        <f t="shared" si="66"/>
        <v>23.55</v>
      </c>
      <c r="EQ46" s="45">
        <f t="shared" si="66"/>
        <v>23.79</v>
      </c>
      <c r="ER46" s="45">
        <f t="shared" si="66"/>
        <v>24.03</v>
      </c>
      <c r="ES46" s="45">
        <f t="shared" si="66"/>
        <v>28.18</v>
      </c>
      <c r="ET46" s="45">
        <f t="shared" si="66"/>
        <v>30.99</v>
      </c>
      <c r="EU46" s="45">
        <f t="shared" si="66"/>
        <v>34.56</v>
      </c>
      <c r="EV46" s="45">
        <f t="shared" si="66"/>
        <v>41.55</v>
      </c>
      <c r="EW46" s="45">
        <f t="shared" si="66"/>
        <v>42.31</v>
      </c>
      <c r="EX46" s="45">
        <f t="shared" si="66"/>
        <v>47.04</v>
      </c>
      <c r="EY46" s="45">
        <f t="shared" si="66"/>
        <v>65.97</v>
      </c>
      <c r="EZ46" s="45">
        <f t="shared" si="66"/>
        <v>85.06</v>
      </c>
    </row>
    <row r="47" spans="1:156" ht="15" x14ac:dyDescent="0.25">
      <c r="A47" s="84">
        <v>0.20200000000000001</v>
      </c>
      <c r="B47" s="85" t="s">
        <v>107</v>
      </c>
      <c r="D47" s="43" t="str">
        <f t="shared" si="5"/>
        <v>PLATINUM501 a 1.000</v>
      </c>
      <c r="E47" s="44" t="s">
        <v>61</v>
      </c>
      <c r="F47" s="44" t="s">
        <v>50</v>
      </c>
      <c r="G47" s="45">
        <v>10.7</v>
      </c>
      <c r="H47" s="45">
        <v>10.92</v>
      </c>
      <c r="I47" s="45">
        <v>11.16</v>
      </c>
      <c r="J47" s="45">
        <v>11.39</v>
      </c>
      <c r="K47" s="45">
        <v>19.68</v>
      </c>
      <c r="L47" s="45">
        <v>19.88</v>
      </c>
      <c r="M47" s="45">
        <v>20.079999999999998</v>
      </c>
      <c r="N47" s="45">
        <v>20.29</v>
      </c>
      <c r="O47" s="45">
        <v>28.03</v>
      </c>
      <c r="P47" s="45">
        <v>39.24</v>
      </c>
      <c r="Q47" s="45">
        <v>50.46</v>
      </c>
      <c r="R47" s="45">
        <v>58.87</v>
      </c>
      <c r="S47" s="45">
        <v>36.25</v>
      </c>
      <c r="T47" s="45">
        <v>46.52</v>
      </c>
      <c r="U47" s="45">
        <v>56.36</v>
      </c>
      <c r="V47" s="45">
        <v>64.69</v>
      </c>
      <c r="W47" s="45">
        <v>43.16</v>
      </c>
      <c r="X47" s="45">
        <v>55.38</v>
      </c>
      <c r="Y47" s="45">
        <v>67.099999999999994</v>
      </c>
      <c r="Z47" s="45">
        <v>77.010000000000005</v>
      </c>
      <c r="AB47" s="43" t="str">
        <f t="shared" si="7"/>
        <v>PLATINUM4.001 a 5.000</v>
      </c>
      <c r="AC47" s="44" t="s">
        <v>61</v>
      </c>
      <c r="AD47" s="44" t="s">
        <v>70</v>
      </c>
      <c r="AE47" s="45">
        <v>23.71</v>
      </c>
      <c r="AF47" s="45">
        <v>24.7</v>
      </c>
      <c r="AG47" s="45">
        <v>24.96</v>
      </c>
      <c r="AH47" s="45">
        <v>25.21</v>
      </c>
      <c r="AI47" s="45">
        <v>29.44</v>
      </c>
      <c r="AJ47" s="45">
        <v>32.979999999999997</v>
      </c>
      <c r="AK47" s="45">
        <v>36.82</v>
      </c>
      <c r="AL47" s="45">
        <v>44.18</v>
      </c>
      <c r="AM47" s="45">
        <v>36.71</v>
      </c>
      <c r="AN47" s="45">
        <v>41.83</v>
      </c>
      <c r="AO47" s="45">
        <v>58.57</v>
      </c>
      <c r="AP47" s="45">
        <v>75.239999999999995</v>
      </c>
      <c r="AQ47" s="45">
        <v>42.69</v>
      </c>
      <c r="AR47" s="45">
        <v>48.64</v>
      </c>
      <c r="AS47" s="45">
        <v>68.099999999999994</v>
      </c>
      <c r="AT47" s="45">
        <v>87.49</v>
      </c>
      <c r="BP47" s="43" t="str">
        <f t="shared" si="10"/>
        <v>PLATINUM501 a 1.000</v>
      </c>
      <c r="BQ47" s="44" t="s">
        <v>61</v>
      </c>
      <c r="BR47" s="44" t="s">
        <v>50</v>
      </c>
      <c r="BS47" s="45">
        <v>28.24</v>
      </c>
      <c r="BT47" s="45">
        <v>28.84</v>
      </c>
      <c r="BU47" s="45">
        <v>29.45</v>
      </c>
      <c r="BV47" s="45">
        <v>30.04</v>
      </c>
      <c r="BW47" s="45">
        <v>32.64</v>
      </c>
      <c r="BX47" s="45">
        <v>32.97</v>
      </c>
      <c r="BY47" s="45">
        <v>33.299999999999997</v>
      </c>
      <c r="BZ47" s="45">
        <v>33.64</v>
      </c>
      <c r="CA47" s="45">
        <v>48.41</v>
      </c>
      <c r="CB47" s="45">
        <v>72.97</v>
      </c>
      <c r="CC47" s="45">
        <v>88.85</v>
      </c>
      <c r="CD47" s="45">
        <v>104.71</v>
      </c>
      <c r="CE47" s="45">
        <v>58.7</v>
      </c>
      <c r="CF47" s="45">
        <v>75.72</v>
      </c>
      <c r="CG47" s="45">
        <v>87.8</v>
      </c>
      <c r="CH47" s="45">
        <v>99.87</v>
      </c>
      <c r="CI47" s="45">
        <v>69.87</v>
      </c>
      <c r="CJ47" s="45">
        <v>90.14</v>
      </c>
      <c r="CK47" s="45">
        <v>104.52</v>
      </c>
      <c r="CL47" s="45">
        <v>118.88</v>
      </c>
      <c r="CN47" s="43" t="str">
        <f t="shared" si="12"/>
        <v>Peso (Kg)</v>
      </c>
      <c r="CP47" s="46" t="s">
        <v>33</v>
      </c>
      <c r="CQ47" s="45" t="e">
        <f>ROUND('[2]Base(2023)'!CQ47+'[2]Base(2023)'!CQ47*'[2]Base(2024)'!$A$31,2)</f>
        <v>#VALUE!</v>
      </c>
      <c r="CR47" s="45" t="e">
        <f>ROUND('[2]Base(2023)'!CR47+'[2]Base(2023)'!CR47*'[2]Base(2024)'!$A$31,2)</f>
        <v>#VALUE!</v>
      </c>
      <c r="CS47" s="45" t="e">
        <f>ROUND('[2]Base(2023)'!CS47+'[2]Base(2023)'!CS47*'[2]Base(2024)'!$A$31,2)</f>
        <v>#VALUE!</v>
      </c>
      <c r="CT47" s="45" t="e">
        <f>ROUND('[2]Base(2023)'!CT47+'[2]Base(2023)'!CT47*'[2]Base(2024)'!$A$31,2)</f>
        <v>#VALUE!</v>
      </c>
      <c r="CU47" s="45" t="e">
        <f>ROUND('[2]Base(2023)'!CU47+'[2]Base(2023)'!CU47*'[2]Base(2024)'!$A$31,2)</f>
        <v>#VALUE!</v>
      </c>
      <c r="CV47" s="45" t="e">
        <f>ROUND('[2]Base(2023)'!CV47+'[2]Base(2023)'!CV47*'[2]Base(2024)'!$A$31,2)</f>
        <v>#VALUE!</v>
      </c>
      <c r="CW47" s="45" t="e">
        <f>ROUND('[2]Base(2023)'!CW47+'[2]Base(2023)'!CW47*'[2]Base(2024)'!$A$31,2)</f>
        <v>#VALUE!</v>
      </c>
      <c r="CX47" s="45" t="e">
        <f>ROUND('[2]Base(2023)'!CX47+'[2]Base(2023)'!CX47*'[2]Base(2024)'!$A$31,2)</f>
        <v>#VALUE!</v>
      </c>
      <c r="CZ47" s="43" t="str">
        <f t="shared" si="14"/>
        <v>PLATINUM3.001 a 4.000</v>
      </c>
      <c r="DA47" s="44" t="s">
        <v>61</v>
      </c>
      <c r="DB47" s="46" t="s">
        <v>68</v>
      </c>
      <c r="DC47" s="45">
        <v>19.670000000000002</v>
      </c>
      <c r="DD47" s="45">
        <v>20.079999999999998</v>
      </c>
      <c r="DE47" s="45">
        <v>20.5</v>
      </c>
      <c r="DG47" s="43" t="str">
        <f t="shared" si="16"/>
        <v>OUROColeta no mesmo dia4210-261 a 70</v>
      </c>
      <c r="DH47" s="43" t="s">
        <v>54</v>
      </c>
      <c r="DI47" s="70" t="s">
        <v>71</v>
      </c>
      <c r="DJ47" s="69" t="s">
        <v>72</v>
      </c>
      <c r="DK47" s="59" t="s">
        <v>96</v>
      </c>
      <c r="DL47" s="22" t="s">
        <v>131</v>
      </c>
      <c r="DR47" s="60" t="str">
        <f t="shared" si="17"/>
        <v>PLATINUM501 a 1.000</v>
      </c>
      <c r="DS47" s="44" t="s">
        <v>61</v>
      </c>
      <c r="DT47" s="44" t="s">
        <v>50</v>
      </c>
      <c r="DU47" s="45">
        <f t="shared" si="69"/>
        <v>10.72</v>
      </c>
      <c r="DV47" s="45">
        <f t="shared" si="69"/>
        <v>10.94</v>
      </c>
      <c r="DW47" s="45">
        <f t="shared" si="69"/>
        <v>11.17</v>
      </c>
      <c r="DX47" s="45">
        <f t="shared" si="69"/>
        <v>11.4</v>
      </c>
      <c r="DY47" s="45">
        <f t="shared" si="69"/>
        <v>19.690000000000001</v>
      </c>
      <c r="DZ47" s="45">
        <f t="shared" si="69"/>
        <v>19.89</v>
      </c>
      <c r="EA47" s="45">
        <f t="shared" si="69"/>
        <v>20.09</v>
      </c>
      <c r="EB47" s="45">
        <f t="shared" si="69"/>
        <v>20.3</v>
      </c>
      <c r="EC47" s="45">
        <f t="shared" si="69"/>
        <v>28.04</v>
      </c>
      <c r="ED47" s="45">
        <f t="shared" si="69"/>
        <v>39.24</v>
      </c>
      <c r="EE47" s="45">
        <f t="shared" si="69"/>
        <v>50.46</v>
      </c>
      <c r="EF47" s="45">
        <f t="shared" si="69"/>
        <v>58.87</v>
      </c>
      <c r="EG47" s="45">
        <f t="shared" si="69"/>
        <v>43.16</v>
      </c>
      <c r="EH47" s="45">
        <f t="shared" si="69"/>
        <v>55.38</v>
      </c>
      <c r="EI47" s="45">
        <f t="shared" si="69"/>
        <v>67.099999999999994</v>
      </c>
      <c r="EJ47" s="45">
        <f t="shared" si="69"/>
        <v>77.010000000000005</v>
      </c>
      <c r="EL47" s="43" t="str">
        <f t="shared" si="18"/>
        <v>PLATINUM4.001 a 5.000</v>
      </c>
      <c r="EM47" s="44" t="s">
        <v>61</v>
      </c>
      <c r="EN47" s="44" t="s">
        <v>70</v>
      </c>
      <c r="EO47" s="45">
        <f t="shared" si="66"/>
        <v>24.69</v>
      </c>
      <c r="EP47" s="45">
        <f t="shared" si="66"/>
        <v>25.71</v>
      </c>
      <c r="EQ47" s="45">
        <f t="shared" si="66"/>
        <v>25.99</v>
      </c>
      <c r="ER47" s="45">
        <f t="shared" si="66"/>
        <v>26.25</v>
      </c>
      <c r="ES47" s="45">
        <f t="shared" si="66"/>
        <v>30.92</v>
      </c>
      <c r="ET47" s="45">
        <f t="shared" si="66"/>
        <v>33.32</v>
      </c>
      <c r="EU47" s="45">
        <f t="shared" si="66"/>
        <v>37.130000000000003</v>
      </c>
      <c r="EV47" s="45">
        <f t="shared" si="66"/>
        <v>44.73</v>
      </c>
      <c r="EW47" s="45">
        <f t="shared" si="66"/>
        <v>46.13</v>
      </c>
      <c r="EX47" s="45">
        <f t="shared" si="66"/>
        <v>49.85</v>
      </c>
      <c r="EY47" s="45">
        <f t="shared" si="66"/>
        <v>68.709999999999994</v>
      </c>
      <c r="EZ47" s="45">
        <f t="shared" si="66"/>
        <v>88.47</v>
      </c>
    </row>
    <row r="48" spans="1:156" ht="15" x14ac:dyDescent="0.25">
      <c r="A48" s="84">
        <v>0.20200000000000001</v>
      </c>
      <c r="B48" s="85" t="s">
        <v>110</v>
      </c>
      <c r="D48" s="43" t="str">
        <f t="shared" si="5"/>
        <v>PLATINUM1.001 a 2.000</v>
      </c>
      <c r="E48" s="44" t="s">
        <v>61</v>
      </c>
      <c r="F48" s="44" t="s">
        <v>55</v>
      </c>
      <c r="G48" s="45">
        <v>13.43</v>
      </c>
      <c r="H48" s="45">
        <v>13.72</v>
      </c>
      <c r="I48" s="45">
        <v>14.02</v>
      </c>
      <c r="J48" s="45">
        <v>14.29</v>
      </c>
      <c r="K48" s="45">
        <v>21.71</v>
      </c>
      <c r="L48" s="45">
        <v>21.93</v>
      </c>
      <c r="M48" s="45">
        <v>22.16</v>
      </c>
      <c r="N48" s="45">
        <v>22.38</v>
      </c>
      <c r="O48" s="45">
        <v>33.79</v>
      </c>
      <c r="P48" s="45">
        <v>47.33</v>
      </c>
      <c r="Q48" s="45">
        <v>60.85</v>
      </c>
      <c r="R48" s="45">
        <v>70.97</v>
      </c>
      <c r="S48" s="45">
        <v>45.33</v>
      </c>
      <c r="T48" s="45">
        <v>57.54</v>
      </c>
      <c r="U48" s="45">
        <v>69.319999999999993</v>
      </c>
      <c r="V48" s="45">
        <v>79.11</v>
      </c>
      <c r="W48" s="45">
        <v>53.97</v>
      </c>
      <c r="X48" s="45">
        <v>68.5</v>
      </c>
      <c r="Y48" s="45">
        <v>82.52</v>
      </c>
      <c r="Z48" s="45">
        <v>94.17</v>
      </c>
      <c r="AB48" s="43" t="str">
        <f t="shared" si="7"/>
        <v>PLATINUM5.001 a 6.000</v>
      </c>
      <c r="AC48" s="44" t="s">
        <v>61</v>
      </c>
      <c r="AD48" s="44" t="s">
        <v>76</v>
      </c>
      <c r="AE48" s="45">
        <v>25</v>
      </c>
      <c r="AF48" s="45">
        <v>26.05</v>
      </c>
      <c r="AG48" s="45">
        <v>26.32</v>
      </c>
      <c r="AH48" s="45">
        <v>26.61</v>
      </c>
      <c r="AI48" s="45">
        <v>32.61</v>
      </c>
      <c r="AJ48" s="45">
        <v>37.51</v>
      </c>
      <c r="AK48" s="45">
        <v>42.81</v>
      </c>
      <c r="AL48" s="45">
        <v>52.99</v>
      </c>
      <c r="AM48" s="45">
        <v>42.54</v>
      </c>
      <c r="AN48" s="45">
        <v>48.82</v>
      </c>
      <c r="AO48" s="45">
        <v>66.83</v>
      </c>
      <c r="AP48" s="45">
        <v>85.94</v>
      </c>
      <c r="AQ48" s="45">
        <v>49.46</v>
      </c>
      <c r="AR48" s="45">
        <v>56.77</v>
      </c>
      <c r="AS48" s="45">
        <v>77.7</v>
      </c>
      <c r="AT48" s="45">
        <v>99.92</v>
      </c>
      <c r="BP48" s="43" t="str">
        <f t="shared" si="10"/>
        <v>PLATINUM1.001 a 2.000</v>
      </c>
      <c r="BQ48" s="44" t="s">
        <v>61</v>
      </c>
      <c r="BR48" s="44" t="s">
        <v>55</v>
      </c>
      <c r="BS48" s="45">
        <v>31.24</v>
      </c>
      <c r="BT48" s="45">
        <v>31.91</v>
      </c>
      <c r="BU48" s="45">
        <v>32.57</v>
      </c>
      <c r="BV48" s="45">
        <v>33.24</v>
      </c>
      <c r="BW48" s="45">
        <v>35.92</v>
      </c>
      <c r="BX48" s="45">
        <v>36.299999999999997</v>
      </c>
      <c r="BY48" s="45">
        <v>36.67</v>
      </c>
      <c r="BZ48" s="45">
        <v>37.03</v>
      </c>
      <c r="CA48" s="45">
        <v>57.99</v>
      </c>
      <c r="CB48" s="45">
        <v>87.85</v>
      </c>
      <c r="CC48" s="45">
        <v>107.16</v>
      </c>
      <c r="CD48" s="45">
        <v>126.48</v>
      </c>
      <c r="CE48" s="45">
        <v>70.69</v>
      </c>
      <c r="CF48" s="45">
        <v>95.34</v>
      </c>
      <c r="CG48" s="45">
        <v>111.53</v>
      </c>
      <c r="CH48" s="45">
        <v>127.71</v>
      </c>
      <c r="CI48" s="45">
        <v>84.15</v>
      </c>
      <c r="CJ48" s="45">
        <v>113.5</v>
      </c>
      <c r="CK48" s="45">
        <v>132.77000000000001</v>
      </c>
      <c r="CL48" s="45">
        <v>152.03</v>
      </c>
      <c r="CN48" s="43" t="str">
        <f t="shared" si="12"/>
        <v>INFINITE 2Até 1</v>
      </c>
      <c r="CO48" s="44" t="s">
        <v>90</v>
      </c>
      <c r="CP48" s="46" t="s">
        <v>42</v>
      </c>
      <c r="CQ48" s="45">
        <f>CQ18</f>
        <v>30.84</v>
      </c>
      <c r="CR48" s="45">
        <f t="shared" ref="CR48:CX48" si="70">CR18</f>
        <v>31.47</v>
      </c>
      <c r="CS48" s="45">
        <f t="shared" si="70"/>
        <v>32.119999999999997</v>
      </c>
      <c r="CT48" s="45">
        <f t="shared" si="70"/>
        <v>32.76</v>
      </c>
      <c r="CU48" s="45">
        <f t="shared" si="70"/>
        <v>43.89</v>
      </c>
      <c r="CV48" s="45">
        <f t="shared" si="70"/>
        <v>44.36</v>
      </c>
      <c r="CW48" s="45">
        <f t="shared" si="70"/>
        <v>44.81</v>
      </c>
      <c r="CX48" s="45">
        <f t="shared" si="70"/>
        <v>45.18</v>
      </c>
      <c r="CZ48" s="43" t="str">
        <f t="shared" si="14"/>
        <v>PLATINUM4.001 a 5.000</v>
      </c>
      <c r="DA48" s="44" t="s">
        <v>61</v>
      </c>
      <c r="DB48" s="46" t="s">
        <v>70</v>
      </c>
      <c r="DC48" s="45">
        <v>21.67</v>
      </c>
      <c r="DD48" s="45">
        <v>22.12</v>
      </c>
      <c r="DE48" s="45">
        <v>22.58</v>
      </c>
      <c r="DG48" s="43" t="str">
        <f t="shared" si="16"/>
        <v>OUROColeta no mesmo dia4210-271 a 80</v>
      </c>
      <c r="DH48" s="43" t="s">
        <v>54</v>
      </c>
      <c r="DI48" s="70" t="s">
        <v>71</v>
      </c>
      <c r="DJ48" s="69" t="s">
        <v>72</v>
      </c>
      <c r="DK48" s="61" t="s">
        <v>99</v>
      </c>
      <c r="DL48" s="25" t="s">
        <v>131</v>
      </c>
      <c r="DR48" s="60" t="str">
        <f t="shared" si="17"/>
        <v>PLATINUM1.001 a 2.000</v>
      </c>
      <c r="DS48" s="44" t="s">
        <v>61</v>
      </c>
      <c r="DT48" s="44" t="s">
        <v>55</v>
      </c>
      <c r="DU48" s="45">
        <f t="shared" si="69"/>
        <v>14.14</v>
      </c>
      <c r="DV48" s="45">
        <f t="shared" si="69"/>
        <v>14.44</v>
      </c>
      <c r="DW48" s="45">
        <f t="shared" si="69"/>
        <v>14.76</v>
      </c>
      <c r="DX48" s="45">
        <f t="shared" si="69"/>
        <v>15.05</v>
      </c>
      <c r="DY48" s="45">
        <f t="shared" si="69"/>
        <v>22.2</v>
      </c>
      <c r="DZ48" s="45">
        <f t="shared" si="69"/>
        <v>22.43</v>
      </c>
      <c r="EA48" s="45">
        <f t="shared" si="69"/>
        <v>22.66</v>
      </c>
      <c r="EB48" s="45">
        <f t="shared" si="69"/>
        <v>22.89</v>
      </c>
      <c r="EC48" s="45">
        <f t="shared" si="69"/>
        <v>34.130000000000003</v>
      </c>
      <c r="ED48" s="45">
        <f t="shared" si="69"/>
        <v>47.39</v>
      </c>
      <c r="EE48" s="45">
        <f t="shared" si="69"/>
        <v>60.94</v>
      </c>
      <c r="EF48" s="45">
        <f t="shared" si="69"/>
        <v>71.16</v>
      </c>
      <c r="EG48" s="45">
        <f t="shared" si="69"/>
        <v>54.39</v>
      </c>
      <c r="EH48" s="45">
        <f t="shared" si="69"/>
        <v>68.64</v>
      </c>
      <c r="EI48" s="45">
        <f t="shared" si="69"/>
        <v>82.64</v>
      </c>
      <c r="EJ48" s="45">
        <f t="shared" si="69"/>
        <v>94.39</v>
      </c>
      <c r="EL48" s="43" t="str">
        <f t="shared" si="18"/>
        <v>PLATINUM5.001 a 6.000</v>
      </c>
      <c r="EM48" s="44" t="s">
        <v>61</v>
      </c>
      <c r="EN48" s="44" t="s">
        <v>76</v>
      </c>
      <c r="EO48" s="45">
        <f t="shared" si="66"/>
        <v>25.59</v>
      </c>
      <c r="EP48" s="45">
        <f t="shared" si="66"/>
        <v>26.67</v>
      </c>
      <c r="EQ48" s="45">
        <f t="shared" si="66"/>
        <v>26.95</v>
      </c>
      <c r="ER48" s="45">
        <f t="shared" si="66"/>
        <v>27.23</v>
      </c>
      <c r="ES48" s="45">
        <f t="shared" si="66"/>
        <v>33.549999999999997</v>
      </c>
      <c r="ET48" s="45">
        <f t="shared" si="66"/>
        <v>37.729999999999997</v>
      </c>
      <c r="EU48" s="45">
        <f t="shared" si="66"/>
        <v>43.02</v>
      </c>
      <c r="EV48" s="45">
        <f t="shared" si="66"/>
        <v>53.37</v>
      </c>
      <c r="EW48" s="45">
        <f t="shared" si="66"/>
        <v>51.74</v>
      </c>
      <c r="EX48" s="45">
        <f t="shared" si="66"/>
        <v>57.57</v>
      </c>
      <c r="EY48" s="45">
        <f t="shared" si="66"/>
        <v>78.099999999999994</v>
      </c>
      <c r="EZ48" s="45">
        <f t="shared" si="66"/>
        <v>100.56</v>
      </c>
    </row>
    <row r="49" spans="1:156" x14ac:dyDescent="0.2">
      <c r="D49" s="43" t="str">
        <f t="shared" si="5"/>
        <v>PLATINUM2.001 a 3.000</v>
      </c>
      <c r="E49" s="44" t="s">
        <v>61</v>
      </c>
      <c r="F49" s="44" t="s">
        <v>62</v>
      </c>
      <c r="G49" s="45">
        <v>14.99</v>
      </c>
      <c r="H49" s="45">
        <v>15.31</v>
      </c>
      <c r="I49" s="45">
        <v>15.63</v>
      </c>
      <c r="J49" s="45">
        <v>15.94</v>
      </c>
      <c r="K49" s="45">
        <v>23.72</v>
      </c>
      <c r="L49" s="45">
        <v>23.96</v>
      </c>
      <c r="M49" s="45">
        <v>24.22</v>
      </c>
      <c r="N49" s="45">
        <v>24.45</v>
      </c>
      <c r="O49" s="45">
        <v>39.450000000000003</v>
      </c>
      <c r="P49" s="45">
        <v>53.27</v>
      </c>
      <c r="Q49" s="45">
        <v>74.97</v>
      </c>
      <c r="R49" s="45">
        <v>90.74</v>
      </c>
      <c r="S49" s="45">
        <v>54.33</v>
      </c>
      <c r="T49" s="45">
        <v>66.77</v>
      </c>
      <c r="U49" s="45">
        <v>85.41</v>
      </c>
      <c r="V49" s="45">
        <v>99.94</v>
      </c>
      <c r="W49" s="45">
        <v>64.67</v>
      </c>
      <c r="X49" s="45">
        <v>79.48</v>
      </c>
      <c r="Y49" s="45">
        <v>101.68</v>
      </c>
      <c r="Z49" s="45">
        <v>118.98</v>
      </c>
      <c r="AB49" s="43" t="str">
        <f t="shared" si="7"/>
        <v>PLATINUM6.001 a 7.000</v>
      </c>
      <c r="AC49" s="44" t="s">
        <v>61</v>
      </c>
      <c r="AD49" s="44" t="s">
        <v>82</v>
      </c>
      <c r="AE49" s="45">
        <v>26.41</v>
      </c>
      <c r="AF49" s="45">
        <v>27.53</v>
      </c>
      <c r="AG49" s="45">
        <v>27.82</v>
      </c>
      <c r="AH49" s="45">
        <v>28.1</v>
      </c>
      <c r="AI49" s="45">
        <v>36.01</v>
      </c>
      <c r="AJ49" s="45">
        <v>41.43</v>
      </c>
      <c r="AK49" s="45">
        <v>47.27</v>
      </c>
      <c r="AL49" s="45">
        <v>58.52</v>
      </c>
      <c r="AM49" s="45">
        <v>45.46</v>
      </c>
      <c r="AN49" s="45">
        <v>52.18</v>
      </c>
      <c r="AO49" s="45">
        <v>70.650000000000006</v>
      </c>
      <c r="AP49" s="45">
        <v>90.68</v>
      </c>
      <c r="AQ49" s="45">
        <v>52.86</v>
      </c>
      <c r="AR49" s="45">
        <v>60.66</v>
      </c>
      <c r="AS49" s="45">
        <v>82.15</v>
      </c>
      <c r="AT49" s="45">
        <v>105.44</v>
      </c>
      <c r="BP49" s="43" t="str">
        <f t="shared" si="10"/>
        <v>PLATINUM2.001 a 3.000</v>
      </c>
      <c r="BQ49" s="44" t="s">
        <v>61</v>
      </c>
      <c r="BR49" s="44" t="s">
        <v>62</v>
      </c>
      <c r="BS49" s="45">
        <v>34.43</v>
      </c>
      <c r="BT49" s="45">
        <v>35.17</v>
      </c>
      <c r="BU49" s="45">
        <v>35.9</v>
      </c>
      <c r="BV49" s="45">
        <v>36.630000000000003</v>
      </c>
      <c r="BW49" s="45">
        <v>39.51</v>
      </c>
      <c r="BX49" s="45">
        <v>39.909999999999997</v>
      </c>
      <c r="BY49" s="45">
        <v>40.32</v>
      </c>
      <c r="BZ49" s="45">
        <v>40.72</v>
      </c>
      <c r="CA49" s="45">
        <v>68.17</v>
      </c>
      <c r="CB49" s="45">
        <v>102.62</v>
      </c>
      <c r="CC49" s="45">
        <v>125.23</v>
      </c>
      <c r="CD49" s="45">
        <v>147.84</v>
      </c>
      <c r="CE49" s="45">
        <v>82.93</v>
      </c>
      <c r="CF49" s="45">
        <v>114.46</v>
      </c>
      <c r="CG49" s="45">
        <v>135.09</v>
      </c>
      <c r="CH49" s="45">
        <v>155.72</v>
      </c>
      <c r="CI49" s="45">
        <v>98.73</v>
      </c>
      <c r="CJ49" s="45">
        <v>136.26</v>
      </c>
      <c r="CK49" s="45">
        <v>160.81</v>
      </c>
      <c r="CL49" s="45">
        <v>185.38</v>
      </c>
      <c r="CN49" s="43" t="str">
        <f t="shared" si="12"/>
        <v>INFINITE 21 a 5</v>
      </c>
      <c r="CO49" s="44" t="s">
        <v>90</v>
      </c>
      <c r="CP49" s="46" t="s">
        <v>51</v>
      </c>
      <c r="CQ49" s="45">
        <f t="shared" ref="CQ49:CX51" si="71">CQ19</f>
        <v>40.21</v>
      </c>
      <c r="CR49" s="45">
        <f t="shared" si="71"/>
        <v>41.04</v>
      </c>
      <c r="CS49" s="45">
        <f t="shared" si="71"/>
        <v>41.88</v>
      </c>
      <c r="CT49" s="45">
        <f t="shared" si="71"/>
        <v>42.71</v>
      </c>
      <c r="CU49" s="45">
        <f t="shared" si="71"/>
        <v>56.05</v>
      </c>
      <c r="CV49" s="45">
        <f t="shared" si="71"/>
        <v>56.6</v>
      </c>
      <c r="CW49" s="45">
        <f t="shared" si="71"/>
        <v>57.15</v>
      </c>
      <c r="CX49" s="45">
        <f t="shared" si="71"/>
        <v>57.7</v>
      </c>
      <c r="CZ49" s="43" t="str">
        <f t="shared" si="14"/>
        <v>PLATINUM5.001 a 6.000</v>
      </c>
      <c r="DA49" s="44" t="s">
        <v>61</v>
      </c>
      <c r="DB49" s="46" t="s">
        <v>76</v>
      </c>
      <c r="DC49" s="45">
        <v>25.24</v>
      </c>
      <c r="DD49" s="45">
        <v>25.76</v>
      </c>
      <c r="DE49" s="45">
        <v>26.31</v>
      </c>
      <c r="DG49" s="43" t="str">
        <f t="shared" si="16"/>
        <v>OUROColeta no mesmo dia4210-281 a 90</v>
      </c>
      <c r="DH49" s="43" t="s">
        <v>54</v>
      </c>
      <c r="DI49" s="70" t="s">
        <v>71</v>
      </c>
      <c r="DJ49" s="69" t="s">
        <v>72</v>
      </c>
      <c r="DK49" s="59" t="s">
        <v>102</v>
      </c>
      <c r="DL49" s="22" t="s">
        <v>93</v>
      </c>
      <c r="DR49" s="60" t="str">
        <f t="shared" si="17"/>
        <v>PLATINUM2.001 a 3.000</v>
      </c>
      <c r="DS49" s="44" t="s">
        <v>61</v>
      </c>
      <c r="DT49" s="44" t="s">
        <v>62</v>
      </c>
      <c r="DU49" s="45">
        <f t="shared" si="69"/>
        <v>16.010000000000002</v>
      </c>
      <c r="DV49" s="45">
        <f t="shared" si="69"/>
        <v>16.34</v>
      </c>
      <c r="DW49" s="45">
        <f t="shared" si="69"/>
        <v>16.690000000000001</v>
      </c>
      <c r="DX49" s="45">
        <f t="shared" si="69"/>
        <v>17.03</v>
      </c>
      <c r="DY49" s="45">
        <f t="shared" si="69"/>
        <v>24.42</v>
      </c>
      <c r="DZ49" s="45">
        <f t="shared" si="69"/>
        <v>24.67</v>
      </c>
      <c r="EA49" s="45">
        <f t="shared" si="69"/>
        <v>24.93</v>
      </c>
      <c r="EB49" s="45">
        <f t="shared" si="69"/>
        <v>25.17</v>
      </c>
      <c r="EC49" s="45">
        <f t="shared" si="69"/>
        <v>39.96</v>
      </c>
      <c r="ED49" s="45">
        <f t="shared" si="69"/>
        <v>53.36</v>
      </c>
      <c r="EE49" s="45">
        <f t="shared" si="69"/>
        <v>75.12</v>
      </c>
      <c r="EF49" s="45">
        <f t="shared" si="69"/>
        <v>91.04</v>
      </c>
      <c r="EG49" s="45">
        <f t="shared" si="69"/>
        <v>65.319999999999993</v>
      </c>
      <c r="EH49" s="45">
        <f t="shared" si="69"/>
        <v>79.680000000000007</v>
      </c>
      <c r="EI49" s="45">
        <f t="shared" si="69"/>
        <v>101.87</v>
      </c>
      <c r="EJ49" s="45">
        <f t="shared" si="69"/>
        <v>119.32</v>
      </c>
      <c r="EL49" s="43" t="str">
        <f t="shared" si="18"/>
        <v>PLATINUM6.001 a 7.000</v>
      </c>
      <c r="EM49" s="44" t="s">
        <v>61</v>
      </c>
      <c r="EN49" s="44" t="s">
        <v>82</v>
      </c>
      <c r="EO49" s="45">
        <f t="shared" si="66"/>
        <v>26.09</v>
      </c>
      <c r="EP49" s="45">
        <f t="shared" si="66"/>
        <v>27.2</v>
      </c>
      <c r="EQ49" s="45">
        <f t="shared" si="66"/>
        <v>27.48</v>
      </c>
      <c r="ER49" s="45">
        <f t="shared" si="66"/>
        <v>27.76</v>
      </c>
      <c r="ES49" s="45">
        <f t="shared" si="66"/>
        <v>35.479999999999997</v>
      </c>
      <c r="ET49" s="45">
        <f t="shared" si="66"/>
        <v>41.3</v>
      </c>
      <c r="EU49" s="45">
        <f t="shared" si="66"/>
        <v>47.15</v>
      </c>
      <c r="EV49" s="45">
        <f t="shared" si="66"/>
        <v>58.31</v>
      </c>
      <c r="EW49" s="45">
        <f t="shared" si="66"/>
        <v>51.61</v>
      </c>
      <c r="EX49" s="45">
        <f t="shared" si="66"/>
        <v>60.22</v>
      </c>
      <c r="EY49" s="45">
        <f t="shared" si="66"/>
        <v>81.94</v>
      </c>
      <c r="EZ49" s="45">
        <f t="shared" si="66"/>
        <v>105.1</v>
      </c>
    </row>
    <row r="50" spans="1:156" ht="15" x14ac:dyDescent="0.25">
      <c r="A50" s="86">
        <v>0</v>
      </c>
      <c r="B50" s="85" t="s">
        <v>66</v>
      </c>
      <c r="D50" s="43" t="str">
        <f t="shared" si="5"/>
        <v>PLATINUM3.001 a 4.000</v>
      </c>
      <c r="E50" s="44" t="s">
        <v>61</v>
      </c>
      <c r="F50" s="44" t="s">
        <v>68</v>
      </c>
      <c r="G50" s="45">
        <v>16.2</v>
      </c>
      <c r="H50" s="45">
        <v>16.54</v>
      </c>
      <c r="I50" s="45">
        <v>16.89</v>
      </c>
      <c r="J50" s="45">
        <v>17.22</v>
      </c>
      <c r="K50" s="45">
        <v>26.13</v>
      </c>
      <c r="L50" s="45">
        <v>26.38</v>
      </c>
      <c r="M50" s="45">
        <v>26.65</v>
      </c>
      <c r="N50" s="45">
        <v>26.93</v>
      </c>
      <c r="O50" s="45">
        <v>45.23</v>
      </c>
      <c r="P50" s="45">
        <v>61.07</v>
      </c>
      <c r="Q50" s="45">
        <v>85.94</v>
      </c>
      <c r="R50" s="45">
        <v>104.04</v>
      </c>
      <c r="S50" s="45">
        <v>59.18</v>
      </c>
      <c r="T50" s="45">
        <v>73.319999999999993</v>
      </c>
      <c r="U50" s="45">
        <v>94.65</v>
      </c>
      <c r="V50" s="45">
        <v>111.11</v>
      </c>
      <c r="W50" s="45">
        <v>70.45</v>
      </c>
      <c r="X50" s="45">
        <v>87.29</v>
      </c>
      <c r="Y50" s="45">
        <v>112.68</v>
      </c>
      <c r="Z50" s="45">
        <v>132.28</v>
      </c>
      <c r="AB50" s="43" t="str">
        <f t="shared" si="7"/>
        <v>PLATINUM7.001 a 8.000</v>
      </c>
      <c r="AC50" s="44" t="s">
        <v>61</v>
      </c>
      <c r="AD50" s="44" t="s">
        <v>86</v>
      </c>
      <c r="AE50" s="45">
        <v>27.75</v>
      </c>
      <c r="AF50" s="45">
        <v>28.93</v>
      </c>
      <c r="AG50" s="45">
        <v>29.23</v>
      </c>
      <c r="AH50" s="45">
        <v>29.53</v>
      </c>
      <c r="AI50" s="45">
        <v>39.229999999999997</v>
      </c>
      <c r="AJ50" s="45">
        <v>45.13</v>
      </c>
      <c r="AK50" s="45">
        <v>51.49</v>
      </c>
      <c r="AL50" s="45">
        <v>63.76</v>
      </c>
      <c r="AM50" s="45">
        <v>58.57</v>
      </c>
      <c r="AN50" s="45">
        <v>65.709999999999994</v>
      </c>
      <c r="AO50" s="45">
        <v>84.64</v>
      </c>
      <c r="AP50" s="45">
        <v>105.53</v>
      </c>
      <c r="AQ50" s="45">
        <v>68.11</v>
      </c>
      <c r="AR50" s="45">
        <v>76.41</v>
      </c>
      <c r="AS50" s="45">
        <v>98.42</v>
      </c>
      <c r="AT50" s="45">
        <v>122.71</v>
      </c>
      <c r="BP50" s="43" t="str">
        <f t="shared" si="10"/>
        <v>PLATINUM3.001 a 4.000</v>
      </c>
      <c r="BQ50" s="44" t="s">
        <v>61</v>
      </c>
      <c r="BR50" s="44" t="s">
        <v>68</v>
      </c>
      <c r="BS50" s="45">
        <v>37.44</v>
      </c>
      <c r="BT50" s="45">
        <v>38.24</v>
      </c>
      <c r="BU50" s="45">
        <v>39.03</v>
      </c>
      <c r="BV50" s="45">
        <v>39.840000000000003</v>
      </c>
      <c r="BW50" s="45">
        <v>43.38</v>
      </c>
      <c r="BX50" s="45">
        <v>43.83</v>
      </c>
      <c r="BY50" s="45">
        <v>44.27</v>
      </c>
      <c r="BZ50" s="45">
        <v>44.72</v>
      </c>
      <c r="CA50" s="45">
        <v>77.86</v>
      </c>
      <c r="CB50" s="45">
        <v>117.29</v>
      </c>
      <c r="CC50" s="45">
        <v>143.44999999999999</v>
      </c>
      <c r="CD50" s="45">
        <v>169.6</v>
      </c>
      <c r="CE50" s="45">
        <v>95.25</v>
      </c>
      <c r="CF50" s="45">
        <v>133.58000000000001</v>
      </c>
      <c r="CG50" s="45">
        <v>158.56</v>
      </c>
      <c r="CH50" s="45">
        <v>183.56</v>
      </c>
      <c r="CI50" s="45">
        <v>113.4</v>
      </c>
      <c r="CJ50" s="45">
        <v>159.02000000000001</v>
      </c>
      <c r="CK50" s="45">
        <v>188.76</v>
      </c>
      <c r="CL50" s="45">
        <v>218.51</v>
      </c>
      <c r="CN50" s="43" t="str">
        <f t="shared" si="12"/>
        <v>INFINITE 25 a 10</v>
      </c>
      <c r="CO50" s="44" t="s">
        <v>90</v>
      </c>
      <c r="CP50" s="46" t="s">
        <v>56</v>
      </c>
      <c r="CQ50" s="45">
        <f t="shared" si="71"/>
        <v>59.63</v>
      </c>
      <c r="CR50" s="45">
        <f t="shared" si="71"/>
        <v>60.92</v>
      </c>
      <c r="CS50" s="45">
        <f t="shared" si="71"/>
        <v>62.2</v>
      </c>
      <c r="CT50" s="45">
        <f t="shared" si="71"/>
        <v>63.41</v>
      </c>
      <c r="CU50" s="45">
        <f t="shared" si="71"/>
        <v>76.2</v>
      </c>
      <c r="CV50" s="45">
        <f t="shared" si="71"/>
        <v>76.930000000000007</v>
      </c>
      <c r="CW50" s="45">
        <f t="shared" si="71"/>
        <v>77.77</v>
      </c>
      <c r="CX50" s="45">
        <f t="shared" si="71"/>
        <v>78.5</v>
      </c>
      <c r="CZ50" s="43" t="str">
        <f t="shared" si="14"/>
        <v>PLATINUM6.001 a 7.000</v>
      </c>
      <c r="DA50" s="44" t="s">
        <v>61</v>
      </c>
      <c r="DB50" s="46" t="s">
        <v>82</v>
      </c>
      <c r="DC50" s="45">
        <v>30.02</v>
      </c>
      <c r="DD50" s="45">
        <v>30.63</v>
      </c>
      <c r="DE50" s="45">
        <v>31.27</v>
      </c>
      <c r="DG50" s="43" t="str">
        <f t="shared" si="16"/>
        <v>OUROColeta no mesmo dia4210-291 a 100</v>
      </c>
      <c r="DH50" s="43" t="s">
        <v>54</v>
      </c>
      <c r="DI50" s="70" t="s">
        <v>71</v>
      </c>
      <c r="DJ50" s="69" t="s">
        <v>72</v>
      </c>
      <c r="DK50" s="61" t="s">
        <v>105</v>
      </c>
      <c r="DL50" s="25" t="s">
        <v>93</v>
      </c>
      <c r="DR50" s="60" t="str">
        <f t="shared" si="17"/>
        <v>PLATINUM3.001 a 4.000</v>
      </c>
      <c r="DS50" s="44" t="s">
        <v>61</v>
      </c>
      <c r="DT50" s="44" t="s">
        <v>68</v>
      </c>
      <c r="DU50" s="45">
        <f t="shared" si="69"/>
        <v>17.82</v>
      </c>
      <c r="DV50" s="45">
        <f t="shared" si="69"/>
        <v>18.190000000000001</v>
      </c>
      <c r="DW50" s="45">
        <f t="shared" si="69"/>
        <v>18.579999999999998</v>
      </c>
      <c r="DX50" s="45">
        <f t="shared" si="69"/>
        <v>18.940000000000001</v>
      </c>
      <c r="DY50" s="45">
        <f t="shared" si="69"/>
        <v>27.24</v>
      </c>
      <c r="DZ50" s="45">
        <f t="shared" si="69"/>
        <v>27.52</v>
      </c>
      <c r="EA50" s="45">
        <f t="shared" si="69"/>
        <v>27.79</v>
      </c>
      <c r="EB50" s="45">
        <f t="shared" si="69"/>
        <v>28.1</v>
      </c>
      <c r="EC50" s="45">
        <f t="shared" si="69"/>
        <v>46.09</v>
      </c>
      <c r="ED50" s="45">
        <f t="shared" si="69"/>
        <v>61.24</v>
      </c>
      <c r="EE50" s="45">
        <f t="shared" si="69"/>
        <v>86.18</v>
      </c>
      <c r="EF50" s="45">
        <f t="shared" si="69"/>
        <v>104.54</v>
      </c>
      <c r="EG50" s="45">
        <f t="shared" si="69"/>
        <v>71.489999999999995</v>
      </c>
      <c r="EH50" s="45">
        <f t="shared" si="69"/>
        <v>87.61</v>
      </c>
      <c r="EI50" s="45">
        <f t="shared" si="69"/>
        <v>112.99</v>
      </c>
      <c r="EJ50" s="45">
        <f t="shared" si="69"/>
        <v>132.84</v>
      </c>
      <c r="EL50" s="43" t="str">
        <f t="shared" si="18"/>
        <v>PLATINUM7.001 a 8.000</v>
      </c>
      <c r="EM50" s="44" t="s">
        <v>61</v>
      </c>
      <c r="EN50" s="44" t="s">
        <v>86</v>
      </c>
      <c r="EO50" s="45">
        <f t="shared" si="66"/>
        <v>27.38</v>
      </c>
      <c r="EP50" s="45">
        <f t="shared" si="66"/>
        <v>28.56</v>
      </c>
      <c r="EQ50" s="45">
        <f t="shared" si="66"/>
        <v>28.84</v>
      </c>
      <c r="ER50" s="45">
        <f t="shared" si="66"/>
        <v>29.15</v>
      </c>
      <c r="ES50" s="45">
        <f t="shared" si="66"/>
        <v>38.6</v>
      </c>
      <c r="ET50" s="45">
        <f t="shared" si="66"/>
        <v>44.98</v>
      </c>
      <c r="EU50" s="45">
        <f t="shared" si="66"/>
        <v>51.35</v>
      </c>
      <c r="EV50" s="45">
        <f t="shared" si="66"/>
        <v>63.51</v>
      </c>
      <c r="EW50" s="45">
        <f t="shared" si="66"/>
        <v>66.37</v>
      </c>
      <c r="EX50" s="45">
        <f t="shared" si="66"/>
        <v>75.8</v>
      </c>
      <c r="EY50" s="45">
        <f t="shared" si="66"/>
        <v>98.14</v>
      </c>
      <c r="EZ50" s="45">
        <f t="shared" si="66"/>
        <v>122.28</v>
      </c>
    </row>
    <row r="51" spans="1:156" ht="15" x14ac:dyDescent="0.25">
      <c r="A51" s="86">
        <v>0.01</v>
      </c>
      <c r="B51" s="85" t="s">
        <v>69</v>
      </c>
      <c r="D51" s="43" t="str">
        <f t="shared" si="5"/>
        <v>PLATINUM4.001 a 5.000</v>
      </c>
      <c r="E51" s="44" t="s">
        <v>61</v>
      </c>
      <c r="F51" s="44" t="s">
        <v>70</v>
      </c>
      <c r="G51" s="45">
        <v>17.5</v>
      </c>
      <c r="H51" s="45">
        <v>17.88</v>
      </c>
      <c r="I51" s="45">
        <v>18.239999999999998</v>
      </c>
      <c r="J51" s="45">
        <v>18.61</v>
      </c>
      <c r="K51" s="45">
        <v>28.15</v>
      </c>
      <c r="L51" s="45">
        <v>28.43</v>
      </c>
      <c r="M51" s="45">
        <v>28.74</v>
      </c>
      <c r="N51" s="45">
        <v>29.02</v>
      </c>
      <c r="O51" s="45">
        <v>49.92</v>
      </c>
      <c r="P51" s="45">
        <v>67.400000000000006</v>
      </c>
      <c r="Q51" s="45">
        <v>94.86</v>
      </c>
      <c r="R51" s="45">
        <v>114.81</v>
      </c>
      <c r="S51" s="45">
        <v>71.569999999999993</v>
      </c>
      <c r="T51" s="45">
        <v>87.09</v>
      </c>
      <c r="U51" s="45">
        <v>110.59</v>
      </c>
      <c r="V51" s="45">
        <v>128.63</v>
      </c>
      <c r="W51" s="45">
        <v>85.21</v>
      </c>
      <c r="X51" s="45">
        <v>103.68</v>
      </c>
      <c r="Y51" s="45">
        <v>131.65</v>
      </c>
      <c r="Z51" s="45">
        <v>153.13999999999999</v>
      </c>
      <c r="AB51" s="43" t="str">
        <f t="shared" si="7"/>
        <v>PLATINUM8.001 a 9.000</v>
      </c>
      <c r="AC51" s="44" t="s">
        <v>61</v>
      </c>
      <c r="AD51" s="44" t="s">
        <v>91</v>
      </c>
      <c r="AE51" s="45">
        <v>28.56</v>
      </c>
      <c r="AF51" s="45">
        <v>29.78</v>
      </c>
      <c r="AG51" s="45">
        <v>30.07</v>
      </c>
      <c r="AH51" s="45">
        <v>30.38</v>
      </c>
      <c r="AI51" s="45">
        <v>41.16</v>
      </c>
      <c r="AJ51" s="45">
        <v>47.33</v>
      </c>
      <c r="AK51" s="45">
        <v>54.01</v>
      </c>
      <c r="AL51" s="45">
        <v>66.87</v>
      </c>
      <c r="AM51" s="45">
        <v>60.22</v>
      </c>
      <c r="AN51" s="45">
        <v>67.61</v>
      </c>
      <c r="AO51" s="45">
        <v>86.82</v>
      </c>
      <c r="AP51" s="45">
        <v>108.23</v>
      </c>
      <c r="AQ51" s="45">
        <v>70.03</v>
      </c>
      <c r="AR51" s="45">
        <v>78.61</v>
      </c>
      <c r="AS51" s="45">
        <v>100.95</v>
      </c>
      <c r="AT51" s="45">
        <v>125.84</v>
      </c>
      <c r="BP51" s="43" t="str">
        <f t="shared" si="10"/>
        <v>PLATINUM4.001 a 5.000</v>
      </c>
      <c r="BQ51" s="44" t="s">
        <v>61</v>
      </c>
      <c r="BR51" s="44" t="s">
        <v>70</v>
      </c>
      <c r="BS51" s="45">
        <v>40.44</v>
      </c>
      <c r="BT51" s="45">
        <v>41.3</v>
      </c>
      <c r="BU51" s="45">
        <v>42.16</v>
      </c>
      <c r="BV51" s="45">
        <v>43.03</v>
      </c>
      <c r="BW51" s="45">
        <v>46.77</v>
      </c>
      <c r="BX51" s="45">
        <v>47.26</v>
      </c>
      <c r="BY51" s="45">
        <v>47.73</v>
      </c>
      <c r="BZ51" s="45">
        <v>48.22</v>
      </c>
      <c r="CA51" s="45">
        <v>88.04</v>
      </c>
      <c r="CB51" s="45">
        <v>131.97</v>
      </c>
      <c r="CC51" s="45">
        <v>161.52000000000001</v>
      </c>
      <c r="CD51" s="45">
        <v>191.06</v>
      </c>
      <c r="CE51" s="45">
        <v>107.33</v>
      </c>
      <c r="CF51" s="45">
        <v>152.77000000000001</v>
      </c>
      <c r="CG51" s="45">
        <v>181.96</v>
      </c>
      <c r="CH51" s="45">
        <v>211.13</v>
      </c>
      <c r="CI51" s="45">
        <v>127.77</v>
      </c>
      <c r="CJ51" s="45">
        <v>181.88</v>
      </c>
      <c r="CK51" s="45">
        <v>216.62</v>
      </c>
      <c r="CL51" s="45">
        <v>251.35</v>
      </c>
      <c r="CN51" s="43" t="str">
        <f t="shared" si="12"/>
        <v>INFINITE 2Kg Adicional</v>
      </c>
      <c r="CO51" s="44" t="s">
        <v>90</v>
      </c>
      <c r="CP51" s="46" t="s">
        <v>63</v>
      </c>
      <c r="CQ51" s="45">
        <f t="shared" si="71"/>
        <v>5.8</v>
      </c>
      <c r="CR51" s="45">
        <f t="shared" si="71"/>
        <v>5.99</v>
      </c>
      <c r="CS51" s="45">
        <f t="shared" si="71"/>
        <v>6.07</v>
      </c>
      <c r="CT51" s="45">
        <f t="shared" si="71"/>
        <v>6.17</v>
      </c>
      <c r="CU51" s="45">
        <f t="shared" si="71"/>
        <v>7.73</v>
      </c>
      <c r="CV51" s="45">
        <f t="shared" si="71"/>
        <v>7.83</v>
      </c>
      <c r="CW51" s="45">
        <f t="shared" si="71"/>
        <v>7.91</v>
      </c>
      <c r="CX51" s="45">
        <f t="shared" si="71"/>
        <v>7.91</v>
      </c>
      <c r="CZ51" s="43" t="str">
        <f t="shared" si="14"/>
        <v>PLATINUM7.001 a 8.000</v>
      </c>
      <c r="DA51" s="44" t="s">
        <v>61</v>
      </c>
      <c r="DB51" s="46" t="s">
        <v>86</v>
      </c>
      <c r="DC51" s="45">
        <v>38.76</v>
      </c>
      <c r="DD51" s="45">
        <v>39.56</v>
      </c>
      <c r="DE51" s="45">
        <v>40.39</v>
      </c>
      <c r="DG51" s="43" t="str">
        <f t="shared" si="16"/>
        <v>OUROColeta no mesmo dia4210-2Mais de 100</v>
      </c>
      <c r="DH51" s="43" t="s">
        <v>54</v>
      </c>
      <c r="DI51" s="70" t="s">
        <v>71</v>
      </c>
      <c r="DJ51" s="69" t="s">
        <v>72</v>
      </c>
      <c r="DK51" s="59" t="s">
        <v>108</v>
      </c>
      <c r="DL51" s="22" t="s">
        <v>132</v>
      </c>
      <c r="DR51" s="60" t="str">
        <f t="shared" si="17"/>
        <v>PLATINUM4.001 a 5.000</v>
      </c>
      <c r="DS51" s="44" t="s">
        <v>61</v>
      </c>
      <c r="DT51" s="44" t="s">
        <v>70</v>
      </c>
      <c r="DU51" s="45">
        <f t="shared" si="69"/>
        <v>19.04</v>
      </c>
      <c r="DV51" s="45">
        <f t="shared" si="69"/>
        <v>19.46</v>
      </c>
      <c r="DW51" s="45">
        <f t="shared" si="69"/>
        <v>19.850000000000001</v>
      </c>
      <c r="DX51" s="45">
        <f t="shared" si="69"/>
        <v>20.25</v>
      </c>
      <c r="DY51" s="45">
        <f t="shared" si="69"/>
        <v>29.22</v>
      </c>
      <c r="DZ51" s="45">
        <f t="shared" si="69"/>
        <v>29.51</v>
      </c>
      <c r="EA51" s="45">
        <f t="shared" si="69"/>
        <v>29.82</v>
      </c>
      <c r="EB51" s="45">
        <f t="shared" si="69"/>
        <v>30.12</v>
      </c>
      <c r="EC51" s="45">
        <f t="shared" si="69"/>
        <v>50.77</v>
      </c>
      <c r="ED51" s="45">
        <f t="shared" si="69"/>
        <v>67.56</v>
      </c>
      <c r="EE51" s="45">
        <f t="shared" si="69"/>
        <v>95.09</v>
      </c>
      <c r="EF51" s="45">
        <f t="shared" si="69"/>
        <v>115.3</v>
      </c>
      <c r="EG51" s="45">
        <f t="shared" si="69"/>
        <v>86.32</v>
      </c>
      <c r="EH51" s="45">
        <f t="shared" si="69"/>
        <v>104.02</v>
      </c>
      <c r="EI51" s="45">
        <f t="shared" si="69"/>
        <v>131.97999999999999</v>
      </c>
      <c r="EJ51" s="45">
        <f t="shared" si="69"/>
        <v>153.72</v>
      </c>
      <c r="EL51" s="43" t="str">
        <f t="shared" si="18"/>
        <v>PLATINUM8.001 a 9.000</v>
      </c>
      <c r="EM51" s="44" t="s">
        <v>61</v>
      </c>
      <c r="EN51" s="44" t="s">
        <v>91</v>
      </c>
      <c r="EO51" s="45">
        <f t="shared" si="66"/>
        <v>28.3</v>
      </c>
      <c r="EP51" s="45">
        <f t="shared" si="66"/>
        <v>29.51</v>
      </c>
      <c r="EQ51" s="45">
        <f t="shared" si="66"/>
        <v>29.81</v>
      </c>
      <c r="ER51" s="45">
        <f t="shared" si="66"/>
        <v>30.1</v>
      </c>
      <c r="ES51" s="45">
        <f t="shared" si="66"/>
        <v>40.700000000000003</v>
      </c>
      <c r="ET51" s="45">
        <f t="shared" si="66"/>
        <v>47.23</v>
      </c>
      <c r="EU51" s="45">
        <f t="shared" si="66"/>
        <v>53.91</v>
      </c>
      <c r="EV51" s="45">
        <f t="shared" si="66"/>
        <v>66.69</v>
      </c>
      <c r="EW51" s="45">
        <f t="shared" si="66"/>
        <v>68.78</v>
      </c>
      <c r="EX51" s="45">
        <f t="shared" si="66"/>
        <v>78.180000000000007</v>
      </c>
      <c r="EY51" s="45">
        <f t="shared" si="66"/>
        <v>100.75</v>
      </c>
      <c r="EZ51" s="45">
        <f t="shared" si="66"/>
        <v>125.53</v>
      </c>
    </row>
    <row r="52" spans="1:156" ht="15" x14ac:dyDescent="0.25">
      <c r="A52" s="86">
        <v>0.02</v>
      </c>
      <c r="B52" s="85" t="s">
        <v>75</v>
      </c>
      <c r="D52" s="43" t="str">
        <f t="shared" si="5"/>
        <v>PLATINUM5.001 a 6.000</v>
      </c>
      <c r="E52" s="44" t="s">
        <v>61</v>
      </c>
      <c r="F52" s="44" t="s">
        <v>76</v>
      </c>
      <c r="G52" s="45">
        <v>18.59</v>
      </c>
      <c r="H52" s="45">
        <v>18.98</v>
      </c>
      <c r="I52" s="45">
        <v>19.39</v>
      </c>
      <c r="J52" s="45">
        <v>19.8</v>
      </c>
      <c r="K52" s="45">
        <v>30.4</v>
      </c>
      <c r="L52" s="45">
        <v>30.73</v>
      </c>
      <c r="M52" s="45">
        <v>31.03</v>
      </c>
      <c r="N52" s="45">
        <v>31.35</v>
      </c>
      <c r="O52" s="45">
        <v>54.73</v>
      </c>
      <c r="P52" s="45">
        <v>73.89</v>
      </c>
      <c r="Q52" s="45">
        <v>104</v>
      </c>
      <c r="R52" s="45">
        <v>125.88</v>
      </c>
      <c r="S52" s="45">
        <v>75.63</v>
      </c>
      <c r="T52" s="45">
        <v>92.55</v>
      </c>
      <c r="U52" s="45">
        <v>118.27</v>
      </c>
      <c r="V52" s="45">
        <v>137.93</v>
      </c>
      <c r="W52" s="45">
        <v>90.02</v>
      </c>
      <c r="X52" s="45">
        <v>110.19</v>
      </c>
      <c r="Y52" s="45">
        <v>140.79</v>
      </c>
      <c r="Z52" s="45">
        <v>164.21</v>
      </c>
      <c r="AB52" s="43" t="str">
        <f t="shared" si="7"/>
        <v>PLATINUM9.001 a 10.000</v>
      </c>
      <c r="AC52" s="44" t="s">
        <v>61</v>
      </c>
      <c r="AD52" s="44" t="s">
        <v>95</v>
      </c>
      <c r="AE52" s="45">
        <v>29.14</v>
      </c>
      <c r="AF52" s="45">
        <v>30.38</v>
      </c>
      <c r="AG52" s="45">
        <v>30.68</v>
      </c>
      <c r="AH52" s="45">
        <v>30.99</v>
      </c>
      <c r="AI52" s="45">
        <v>42.54</v>
      </c>
      <c r="AJ52" s="45">
        <v>48.93</v>
      </c>
      <c r="AK52" s="45">
        <v>55.83</v>
      </c>
      <c r="AL52" s="45">
        <v>69.14</v>
      </c>
      <c r="AM52" s="45">
        <v>61.42</v>
      </c>
      <c r="AN52" s="45">
        <v>68.97</v>
      </c>
      <c r="AO52" s="45">
        <v>88.38</v>
      </c>
      <c r="AP52" s="45">
        <v>110.15</v>
      </c>
      <c r="AQ52" s="45">
        <v>71.42</v>
      </c>
      <c r="AR52" s="45">
        <v>80.2</v>
      </c>
      <c r="AS52" s="45">
        <v>102.76</v>
      </c>
      <c r="AT52" s="45">
        <v>128.08000000000001</v>
      </c>
      <c r="BP52" s="43" t="str">
        <f t="shared" si="10"/>
        <v>PLATINUM5.001 a 6.000</v>
      </c>
      <c r="BQ52" s="44" t="s">
        <v>61</v>
      </c>
      <c r="BR52" s="44" t="s">
        <v>76</v>
      </c>
      <c r="BS52" s="45">
        <v>43.26</v>
      </c>
      <c r="BT52" s="45">
        <v>44.18</v>
      </c>
      <c r="BU52" s="45">
        <v>45.1</v>
      </c>
      <c r="BV52" s="45">
        <v>46.02</v>
      </c>
      <c r="BW52" s="45">
        <v>50.54</v>
      </c>
      <c r="BX52" s="45">
        <v>51.06</v>
      </c>
      <c r="BY52" s="45">
        <v>51.59</v>
      </c>
      <c r="BZ52" s="45">
        <v>52.11</v>
      </c>
      <c r="CA52" s="45">
        <v>97.83</v>
      </c>
      <c r="CB52" s="45">
        <v>147.04</v>
      </c>
      <c r="CC52" s="45">
        <v>179.93</v>
      </c>
      <c r="CD52" s="45">
        <v>212.82</v>
      </c>
      <c r="CE52" s="45">
        <v>119.33</v>
      </c>
      <c r="CF52" s="45">
        <v>172.14</v>
      </c>
      <c r="CG52" s="45">
        <v>205.65</v>
      </c>
      <c r="CH52" s="45">
        <v>239.14</v>
      </c>
      <c r="CI52" s="45">
        <v>142.05000000000001</v>
      </c>
      <c r="CJ52" s="45">
        <v>204.93</v>
      </c>
      <c r="CK52" s="45">
        <v>244.82</v>
      </c>
      <c r="CL52" s="45">
        <v>284.7</v>
      </c>
      <c r="CN52" s="43" t="str">
        <f t="shared" si="12"/>
        <v>Peso (Kg)</v>
      </c>
      <c r="CP52" s="46" t="s">
        <v>33</v>
      </c>
      <c r="CQ52" s="45" t="e">
        <f>ROUND('[2]Base(2023)'!CQ52+'[2]Base(2023)'!CQ52*'[2]Base(2024)'!$A$31,2)</f>
        <v>#VALUE!</v>
      </c>
      <c r="CR52" s="45" t="e">
        <f>ROUND('[2]Base(2023)'!CR52+'[2]Base(2023)'!CR52*'[2]Base(2024)'!$A$31,2)</f>
        <v>#VALUE!</v>
      </c>
      <c r="CS52" s="45" t="e">
        <f>ROUND('[2]Base(2023)'!CS52+'[2]Base(2023)'!CS52*'[2]Base(2024)'!$A$31,2)</f>
        <v>#VALUE!</v>
      </c>
      <c r="CT52" s="45" t="e">
        <f>ROUND('[2]Base(2023)'!CT52+'[2]Base(2023)'!CT52*'[2]Base(2024)'!$A$31,2)</f>
        <v>#VALUE!</v>
      </c>
      <c r="CU52" s="45" t="e">
        <f>ROUND('[2]Base(2023)'!CU52+'[2]Base(2023)'!CU52*'[2]Base(2024)'!$A$31,2)</f>
        <v>#VALUE!</v>
      </c>
      <c r="CV52" s="45" t="e">
        <f>ROUND('[2]Base(2023)'!CV52+'[2]Base(2023)'!CV52*'[2]Base(2024)'!$A$31,2)</f>
        <v>#VALUE!</v>
      </c>
      <c r="CW52" s="45" t="e">
        <f>ROUND('[2]Base(2023)'!CW52+'[2]Base(2023)'!CW52*'[2]Base(2024)'!$A$31,2)</f>
        <v>#VALUE!</v>
      </c>
      <c r="CX52" s="45" t="e">
        <f>ROUND('[2]Base(2023)'!CX52+'[2]Base(2023)'!CX52*'[2]Base(2024)'!$A$31,2)</f>
        <v>#VALUE!</v>
      </c>
      <c r="CZ52" s="43" t="str">
        <f t="shared" si="14"/>
        <v>PLATINUM8.001 a 9.000</v>
      </c>
      <c r="DA52" s="44" t="s">
        <v>61</v>
      </c>
      <c r="DB52" s="46" t="s">
        <v>91</v>
      </c>
      <c r="DC52" s="45">
        <v>50.09</v>
      </c>
      <c r="DD52" s="45">
        <v>51.13</v>
      </c>
      <c r="DE52" s="45">
        <v>52.2</v>
      </c>
      <c r="DG52" s="43" t="str">
        <f t="shared" si="16"/>
        <v>OUROColeta no mesmo dia7790-9Unitizador</v>
      </c>
      <c r="DH52" s="43" t="s">
        <v>54</v>
      </c>
      <c r="DI52" s="70" t="s">
        <v>71</v>
      </c>
      <c r="DJ52" s="22" t="s">
        <v>111</v>
      </c>
      <c r="DK52" s="61" t="s">
        <v>112</v>
      </c>
      <c r="DL52" s="25" t="s">
        <v>133</v>
      </c>
      <c r="DR52" s="60" t="str">
        <f t="shared" si="17"/>
        <v>PLATINUM5.001 a 6.000</v>
      </c>
      <c r="DS52" s="44" t="s">
        <v>61</v>
      </c>
      <c r="DT52" s="44" t="s">
        <v>76</v>
      </c>
      <c r="DU52" s="45">
        <f t="shared" si="69"/>
        <v>19.38</v>
      </c>
      <c r="DV52" s="45">
        <f t="shared" si="69"/>
        <v>19.8</v>
      </c>
      <c r="DW52" s="45">
        <f t="shared" si="69"/>
        <v>20.2</v>
      </c>
      <c r="DX52" s="45">
        <f t="shared" si="69"/>
        <v>20.6</v>
      </c>
      <c r="DY52" s="45">
        <f t="shared" si="69"/>
        <v>30</v>
      </c>
      <c r="DZ52" s="45">
        <f t="shared" si="69"/>
        <v>30.32</v>
      </c>
      <c r="EA52" s="45">
        <f t="shared" si="69"/>
        <v>30.61</v>
      </c>
      <c r="EB52" s="45">
        <f t="shared" si="69"/>
        <v>30.93</v>
      </c>
      <c r="EC52" s="45">
        <f t="shared" si="69"/>
        <v>54.41</v>
      </c>
      <c r="ED52" s="45">
        <f t="shared" si="69"/>
        <v>73.83</v>
      </c>
      <c r="EE52" s="45">
        <f t="shared" si="69"/>
        <v>103.9</v>
      </c>
      <c r="EF52" s="45">
        <f t="shared" si="69"/>
        <v>125.69</v>
      </c>
      <c r="EG52" s="45">
        <f t="shared" si="69"/>
        <v>89.61</v>
      </c>
      <c r="EH52" s="45">
        <f t="shared" si="69"/>
        <v>110.06</v>
      </c>
      <c r="EI52" s="45">
        <f t="shared" si="69"/>
        <v>140.66999999999999</v>
      </c>
      <c r="EJ52" s="45">
        <f t="shared" si="69"/>
        <v>164</v>
      </c>
      <c r="EL52" s="43" t="str">
        <f t="shared" si="18"/>
        <v>PLATINUM9.001 a 10.000</v>
      </c>
      <c r="EM52" s="44" t="s">
        <v>61</v>
      </c>
      <c r="EN52" s="44" t="s">
        <v>95</v>
      </c>
      <c r="EO52" s="45">
        <f t="shared" si="66"/>
        <v>28.82</v>
      </c>
      <c r="EP52" s="45">
        <f t="shared" si="66"/>
        <v>30.05</v>
      </c>
      <c r="EQ52" s="45">
        <f t="shared" si="66"/>
        <v>30.36</v>
      </c>
      <c r="ER52" s="45">
        <f t="shared" si="66"/>
        <v>30.66</v>
      </c>
      <c r="ES52" s="45">
        <f t="shared" si="66"/>
        <v>41.99</v>
      </c>
      <c r="ET52" s="45">
        <f t="shared" si="66"/>
        <v>48.8</v>
      </c>
      <c r="EU52" s="45">
        <f t="shared" si="66"/>
        <v>55.71</v>
      </c>
      <c r="EV52" s="45">
        <f t="shared" si="66"/>
        <v>68.92</v>
      </c>
      <c r="EW52" s="45">
        <f t="shared" si="66"/>
        <v>69.930000000000007</v>
      </c>
      <c r="EX52" s="45">
        <f t="shared" si="66"/>
        <v>79.680000000000007</v>
      </c>
      <c r="EY52" s="45">
        <f t="shared" si="66"/>
        <v>102.52</v>
      </c>
      <c r="EZ52" s="45">
        <f t="shared" si="66"/>
        <v>127.71</v>
      </c>
    </row>
    <row r="53" spans="1:156" ht="25.5" x14ac:dyDescent="0.25">
      <c r="A53" s="86">
        <v>0.03</v>
      </c>
      <c r="B53" s="85" t="s">
        <v>81</v>
      </c>
      <c r="D53" s="43" t="str">
        <f t="shared" si="5"/>
        <v>PLATINUM6.001 a 7.000</v>
      </c>
      <c r="E53" s="44" t="s">
        <v>61</v>
      </c>
      <c r="F53" s="44" t="s">
        <v>82</v>
      </c>
      <c r="G53" s="45">
        <v>19.77</v>
      </c>
      <c r="H53" s="45">
        <v>20.190000000000001</v>
      </c>
      <c r="I53" s="45">
        <v>20.61</v>
      </c>
      <c r="J53" s="45">
        <v>21.03</v>
      </c>
      <c r="K53" s="45">
        <v>32.56</v>
      </c>
      <c r="L53" s="45">
        <v>32.89</v>
      </c>
      <c r="M53" s="45">
        <v>33.24</v>
      </c>
      <c r="N53" s="45">
        <v>33.57</v>
      </c>
      <c r="O53" s="45">
        <v>60.39</v>
      </c>
      <c r="P53" s="45">
        <v>81.53</v>
      </c>
      <c r="Q53" s="45">
        <v>114.74</v>
      </c>
      <c r="R53" s="45">
        <v>138.91</v>
      </c>
      <c r="S53" s="45">
        <v>80.38</v>
      </c>
      <c r="T53" s="45">
        <v>98.98</v>
      </c>
      <c r="U53" s="45">
        <v>127.3</v>
      </c>
      <c r="V53" s="45">
        <v>148.87</v>
      </c>
      <c r="W53" s="45">
        <v>95.7</v>
      </c>
      <c r="X53" s="45">
        <v>117.83</v>
      </c>
      <c r="Y53" s="45">
        <v>151.54</v>
      </c>
      <c r="Z53" s="45">
        <v>177.22</v>
      </c>
      <c r="AB53" s="43" t="str">
        <f t="shared" si="7"/>
        <v>PLATINUMKg Adicional</v>
      </c>
      <c r="AC53" s="44" t="s">
        <v>61</v>
      </c>
      <c r="AD53" s="44" t="s">
        <v>63</v>
      </c>
      <c r="AE53" s="45">
        <v>3.62</v>
      </c>
      <c r="AF53" s="45">
        <v>3.77</v>
      </c>
      <c r="AG53" s="45">
        <v>3.8</v>
      </c>
      <c r="AH53" s="45">
        <v>3.85</v>
      </c>
      <c r="AI53" s="45">
        <v>5.27</v>
      </c>
      <c r="AJ53" s="45">
        <v>6.06</v>
      </c>
      <c r="AK53" s="45">
        <v>6.93</v>
      </c>
      <c r="AL53" s="45">
        <v>8.57</v>
      </c>
      <c r="AM53" s="45">
        <v>7.61</v>
      </c>
      <c r="AN53" s="45">
        <v>8.56</v>
      </c>
      <c r="AO53" s="45">
        <v>10.96</v>
      </c>
      <c r="AP53" s="45">
        <v>13.66</v>
      </c>
      <c r="AQ53" s="45">
        <v>8.84</v>
      </c>
      <c r="AR53" s="45">
        <v>9.9499999999999993</v>
      </c>
      <c r="AS53" s="45">
        <v>12.73</v>
      </c>
      <c r="AT53" s="45">
        <v>15.88</v>
      </c>
      <c r="BP53" s="43" t="str">
        <f t="shared" si="10"/>
        <v>PLATINUM6.001 a 7.000</v>
      </c>
      <c r="BQ53" s="44" t="s">
        <v>61</v>
      </c>
      <c r="BR53" s="44" t="s">
        <v>82</v>
      </c>
      <c r="BS53" s="45">
        <v>46.63</v>
      </c>
      <c r="BT53" s="45">
        <v>47.63</v>
      </c>
      <c r="BU53" s="45">
        <v>48.62</v>
      </c>
      <c r="BV53" s="45">
        <v>49.61</v>
      </c>
      <c r="BW53" s="45">
        <v>53.73</v>
      </c>
      <c r="BX53" s="45">
        <v>54.29</v>
      </c>
      <c r="BY53" s="45">
        <v>54.84</v>
      </c>
      <c r="BZ53" s="45">
        <v>55.4</v>
      </c>
      <c r="CA53" s="45">
        <v>107.61</v>
      </c>
      <c r="CB53" s="45">
        <v>161.82</v>
      </c>
      <c r="CC53" s="45">
        <v>198.05</v>
      </c>
      <c r="CD53" s="45">
        <v>234.28</v>
      </c>
      <c r="CE53" s="45">
        <v>131.22</v>
      </c>
      <c r="CF53" s="45">
        <v>191.09</v>
      </c>
      <c r="CG53" s="45">
        <v>228.95</v>
      </c>
      <c r="CH53" s="45">
        <v>266.81</v>
      </c>
      <c r="CI53" s="45">
        <v>156.22999999999999</v>
      </c>
      <c r="CJ53" s="45">
        <v>227.49</v>
      </c>
      <c r="CK53" s="45">
        <v>272.57</v>
      </c>
      <c r="CL53" s="45">
        <v>317.64</v>
      </c>
      <c r="CN53" s="43" t="str">
        <f t="shared" si="12"/>
        <v>INFINITE 3Até 1</v>
      </c>
      <c r="CO53" s="44" t="s">
        <v>94</v>
      </c>
      <c r="CP53" s="46" t="s">
        <v>42</v>
      </c>
      <c r="CQ53" s="45">
        <f>CQ18</f>
        <v>30.84</v>
      </c>
      <c r="CR53" s="45">
        <f t="shared" ref="CR53:CX53" si="72">CR18</f>
        <v>31.47</v>
      </c>
      <c r="CS53" s="45">
        <f t="shared" si="72"/>
        <v>32.119999999999997</v>
      </c>
      <c r="CT53" s="45">
        <f t="shared" si="72"/>
        <v>32.76</v>
      </c>
      <c r="CU53" s="45">
        <f t="shared" si="72"/>
        <v>43.89</v>
      </c>
      <c r="CV53" s="45">
        <f t="shared" si="72"/>
        <v>44.36</v>
      </c>
      <c r="CW53" s="45">
        <f t="shared" si="72"/>
        <v>44.81</v>
      </c>
      <c r="CX53" s="45">
        <f t="shared" si="72"/>
        <v>45.18</v>
      </c>
      <c r="CZ53" s="43" t="str">
        <f t="shared" si="14"/>
        <v>PLATINUM9.001 a 10.000</v>
      </c>
      <c r="DA53" s="44" t="s">
        <v>61</v>
      </c>
      <c r="DB53" s="46" t="s">
        <v>95</v>
      </c>
      <c r="DC53" s="45">
        <v>64.010000000000005</v>
      </c>
      <c r="DD53" s="45">
        <v>65.33</v>
      </c>
      <c r="DE53" s="45">
        <v>66.7</v>
      </c>
      <c r="DG53" s="43" t="str">
        <f t="shared" si="16"/>
        <v>ServiçoCódigoQtde de objetos</v>
      </c>
      <c r="DI53" s="28" t="s">
        <v>34</v>
      </c>
      <c r="DJ53" s="28" t="s">
        <v>35</v>
      </c>
      <c r="DK53" s="29" t="s">
        <v>36</v>
      </c>
      <c r="DL53" s="30" t="s">
        <v>37</v>
      </c>
      <c r="DR53" s="60" t="str">
        <f t="shared" si="17"/>
        <v>PLATINUM6.001 a 7.000</v>
      </c>
      <c r="DS53" s="44" t="s">
        <v>61</v>
      </c>
      <c r="DT53" s="44" t="s">
        <v>82</v>
      </c>
      <c r="DU53" s="45">
        <f t="shared" si="69"/>
        <v>19.72</v>
      </c>
      <c r="DV53" s="45">
        <f t="shared" si="69"/>
        <v>20.14</v>
      </c>
      <c r="DW53" s="45">
        <f t="shared" si="69"/>
        <v>20.55</v>
      </c>
      <c r="DX53" s="45">
        <f t="shared" si="69"/>
        <v>20.96</v>
      </c>
      <c r="DY53" s="45">
        <f t="shared" si="69"/>
        <v>32.11</v>
      </c>
      <c r="DZ53" s="45">
        <f t="shared" si="69"/>
        <v>32.42</v>
      </c>
      <c r="EA53" s="45">
        <f t="shared" si="69"/>
        <v>32.770000000000003</v>
      </c>
      <c r="EB53" s="45">
        <f t="shared" si="69"/>
        <v>33.1</v>
      </c>
      <c r="EC53" s="45">
        <f t="shared" si="69"/>
        <v>60.02</v>
      </c>
      <c r="ED53" s="45">
        <f t="shared" si="69"/>
        <v>81.459999999999994</v>
      </c>
      <c r="EE53" s="45">
        <f t="shared" si="69"/>
        <v>114.65</v>
      </c>
      <c r="EF53" s="45">
        <f t="shared" si="69"/>
        <v>138.69</v>
      </c>
      <c r="EG53" s="45">
        <f t="shared" si="69"/>
        <v>95.23</v>
      </c>
      <c r="EH53" s="45">
        <f t="shared" si="69"/>
        <v>117.69</v>
      </c>
      <c r="EI53" s="45">
        <f t="shared" si="69"/>
        <v>151.4</v>
      </c>
      <c r="EJ53" s="45">
        <f t="shared" si="69"/>
        <v>176.97</v>
      </c>
      <c r="EL53" s="43" t="str">
        <f t="shared" si="18"/>
        <v>PLATINUMKg Adicional</v>
      </c>
      <c r="EM53" s="44" t="s">
        <v>61</v>
      </c>
      <c r="EN53" s="44" t="s">
        <v>63</v>
      </c>
      <c r="EO53" s="45">
        <f t="shared" si="66"/>
        <v>3.57</v>
      </c>
      <c r="EP53" s="45">
        <f t="shared" si="66"/>
        <v>3.73</v>
      </c>
      <c r="EQ53" s="45">
        <f t="shared" si="66"/>
        <v>3.75</v>
      </c>
      <c r="ER53" s="45">
        <f t="shared" si="66"/>
        <v>3.8</v>
      </c>
      <c r="ES53" s="45">
        <f t="shared" si="66"/>
        <v>5.2</v>
      </c>
      <c r="ET53" s="45">
        <f t="shared" si="66"/>
        <v>6.04</v>
      </c>
      <c r="EU53" s="45">
        <f t="shared" si="66"/>
        <v>6.91</v>
      </c>
      <c r="EV53" s="45">
        <f t="shared" si="66"/>
        <v>8.5399999999999991</v>
      </c>
      <c r="EW53" s="45">
        <f t="shared" si="66"/>
        <v>8.6300000000000008</v>
      </c>
      <c r="EX53" s="45">
        <f t="shared" si="66"/>
        <v>9.8699999999999992</v>
      </c>
      <c r="EY53" s="45">
        <f t="shared" si="66"/>
        <v>12.71</v>
      </c>
      <c r="EZ53" s="45">
        <f t="shared" si="66"/>
        <v>15.83</v>
      </c>
    </row>
    <row r="54" spans="1:156" ht="15" x14ac:dyDescent="0.25">
      <c r="A54" s="86">
        <v>0.04</v>
      </c>
      <c r="B54" s="85" t="s">
        <v>85</v>
      </c>
      <c r="D54" s="43" t="str">
        <f t="shared" si="5"/>
        <v>PLATINUM7.001 a 8.000</v>
      </c>
      <c r="E54" s="44" t="s">
        <v>61</v>
      </c>
      <c r="F54" s="44" t="s">
        <v>86</v>
      </c>
      <c r="G54" s="45">
        <v>20.9</v>
      </c>
      <c r="H54" s="45">
        <v>21.34</v>
      </c>
      <c r="I54" s="45">
        <v>21.79</v>
      </c>
      <c r="J54" s="45">
        <v>22.23</v>
      </c>
      <c r="K54" s="45">
        <v>34.82</v>
      </c>
      <c r="L54" s="45">
        <v>35.200000000000003</v>
      </c>
      <c r="M54" s="45">
        <v>35.54</v>
      </c>
      <c r="N54" s="45">
        <v>35.909999999999997</v>
      </c>
      <c r="O54" s="45">
        <v>66.150000000000006</v>
      </c>
      <c r="P54" s="45">
        <v>89.32</v>
      </c>
      <c r="Q54" s="45">
        <v>125.71</v>
      </c>
      <c r="R54" s="45">
        <v>152.18</v>
      </c>
      <c r="S54" s="45">
        <v>89.46</v>
      </c>
      <c r="T54" s="45">
        <v>109.76</v>
      </c>
      <c r="U54" s="45">
        <v>140.76</v>
      </c>
      <c r="V54" s="45">
        <v>164.26</v>
      </c>
      <c r="W54" s="45">
        <v>106.49</v>
      </c>
      <c r="X54" s="45">
        <v>130.66</v>
      </c>
      <c r="Y54" s="45">
        <v>167.57</v>
      </c>
      <c r="Z54" s="45">
        <v>195.55</v>
      </c>
      <c r="AB54" s="43" t="str">
        <f t="shared" si="7"/>
        <v>Peso (g)</v>
      </c>
      <c r="AD54" s="44" t="s">
        <v>32</v>
      </c>
      <c r="AE54" s="45" t="e">
        <f>ROUND('[2]Base(2023)'!AE54+'[2]Base(2023)'!AE54*'[2]Base(2024)'!$A$31,2)</f>
        <v>#VALUE!</v>
      </c>
      <c r="AF54" s="45" t="e">
        <f>ROUND('[2]Base(2023)'!AF54+'[2]Base(2023)'!AF54*'[2]Base(2024)'!$A$31,2)</f>
        <v>#VALUE!</v>
      </c>
      <c r="AG54" s="45" t="e">
        <f>ROUND('[2]Base(2023)'!AG54+'[2]Base(2023)'!AG54*'[2]Base(2024)'!$A$31,2)</f>
        <v>#VALUE!</v>
      </c>
      <c r="AH54" s="45" t="e">
        <f>ROUND('[2]Base(2023)'!AH54+'[2]Base(2023)'!AH54*'[2]Base(2024)'!$A$31,2)</f>
        <v>#VALUE!</v>
      </c>
      <c r="AI54" s="45" t="e">
        <f>ROUND('[2]Base(2023)'!AI54+'[2]Base(2023)'!AI54*'[2]Base(2024)'!$A$31,2)</f>
        <v>#VALUE!</v>
      </c>
      <c r="AJ54" s="45" t="e">
        <f>ROUND('[2]Base(2023)'!AJ54+'[2]Base(2023)'!AJ54*'[2]Base(2024)'!$A$31,2)</f>
        <v>#VALUE!</v>
      </c>
      <c r="AK54" s="45" t="e">
        <f>ROUND('[2]Base(2023)'!AK54+'[2]Base(2023)'!AK54*'[2]Base(2024)'!$A$31,2)</f>
        <v>#VALUE!</v>
      </c>
      <c r="AL54" s="45" t="e">
        <f>ROUND('[2]Base(2023)'!AL54+'[2]Base(2023)'!AL54*'[2]Base(2024)'!$A$31,2)</f>
        <v>#VALUE!</v>
      </c>
      <c r="AM54" s="45" t="e">
        <f>ROUND('[2]Base(2023)'!AM54+'[2]Base(2023)'!AM54*'[2]Base(2024)'!$A$31,2)</f>
        <v>#VALUE!</v>
      </c>
      <c r="AN54" s="45" t="e">
        <f>ROUND('[2]Base(2023)'!AN54+'[2]Base(2023)'!AN54*'[2]Base(2024)'!$A$31,2)</f>
        <v>#VALUE!</v>
      </c>
      <c r="AO54" s="45" t="e">
        <f>ROUND('[2]Base(2023)'!AO54+'[2]Base(2023)'!AO54*'[2]Base(2024)'!$A$31,2)</f>
        <v>#VALUE!</v>
      </c>
      <c r="AP54" s="45" t="e">
        <f>ROUND('[2]Base(2023)'!AP54+'[2]Base(2023)'!AP54*'[2]Base(2024)'!$A$31,2)</f>
        <v>#VALUE!</v>
      </c>
      <c r="AQ54" s="45" t="e">
        <f>ROUND('[2]Base(2023)'!AQ54+'[2]Base(2023)'!AQ54*'[2]Base(2024)'!$A$31,2)</f>
        <v>#VALUE!</v>
      </c>
      <c r="AR54" s="45" t="e">
        <f>ROUND('[2]Base(2023)'!AR54+'[2]Base(2023)'!AR54*'[2]Base(2024)'!$A$31,2)</f>
        <v>#VALUE!</v>
      </c>
      <c r="AS54" s="45" t="e">
        <f>ROUND('[2]Base(2023)'!AS54+'[2]Base(2023)'!AS54*'[2]Base(2024)'!$A$31,2)</f>
        <v>#VALUE!</v>
      </c>
      <c r="AT54" s="45" t="e">
        <f>ROUND('[2]Base(2023)'!AT54+'[2]Base(2023)'!AT54*'[2]Base(2024)'!$A$31,2)</f>
        <v>#VALUE!</v>
      </c>
      <c r="BP54" s="43" t="str">
        <f t="shared" si="10"/>
        <v>PLATINUM7.001 a 8.000</v>
      </c>
      <c r="BQ54" s="44" t="s">
        <v>61</v>
      </c>
      <c r="BR54" s="44" t="s">
        <v>86</v>
      </c>
      <c r="BS54" s="45">
        <v>49.45</v>
      </c>
      <c r="BT54" s="45">
        <v>50.5</v>
      </c>
      <c r="BU54" s="45">
        <v>51.55</v>
      </c>
      <c r="BV54" s="45">
        <v>52.6</v>
      </c>
      <c r="BW54" s="45">
        <v>57.51</v>
      </c>
      <c r="BX54" s="45">
        <v>58.11</v>
      </c>
      <c r="BY54" s="45">
        <v>58.7</v>
      </c>
      <c r="BZ54" s="45">
        <v>59.29</v>
      </c>
      <c r="CA54" s="45">
        <v>117.39</v>
      </c>
      <c r="CB54" s="45">
        <v>176.29</v>
      </c>
      <c r="CC54" s="45">
        <v>216.12</v>
      </c>
      <c r="CD54" s="45">
        <v>255.95</v>
      </c>
      <c r="CE54" s="45">
        <v>143.13</v>
      </c>
      <c r="CF54" s="45">
        <v>211.22</v>
      </c>
      <c r="CG54" s="45">
        <v>252.93</v>
      </c>
      <c r="CH54" s="45">
        <v>294.64999999999998</v>
      </c>
      <c r="CI54" s="45">
        <v>170.4</v>
      </c>
      <c r="CJ54" s="45">
        <v>251.45</v>
      </c>
      <c r="CK54" s="45">
        <v>301.11</v>
      </c>
      <c r="CL54" s="45">
        <v>350.77</v>
      </c>
      <c r="CN54" s="43" t="str">
        <f t="shared" si="12"/>
        <v>INFINITE 31 a 5</v>
      </c>
      <c r="CO54" s="44" t="s">
        <v>94</v>
      </c>
      <c r="CP54" s="46" t="s">
        <v>51</v>
      </c>
      <c r="CQ54" s="45">
        <f t="shared" ref="CQ54:CX56" si="73">CQ19</f>
        <v>40.21</v>
      </c>
      <c r="CR54" s="45">
        <f t="shared" si="73"/>
        <v>41.04</v>
      </c>
      <c r="CS54" s="45">
        <f t="shared" si="73"/>
        <v>41.88</v>
      </c>
      <c r="CT54" s="45">
        <f t="shared" si="73"/>
        <v>42.71</v>
      </c>
      <c r="CU54" s="45">
        <f t="shared" si="73"/>
        <v>56.05</v>
      </c>
      <c r="CV54" s="45">
        <f t="shared" si="73"/>
        <v>56.6</v>
      </c>
      <c r="CW54" s="45">
        <f t="shared" si="73"/>
        <v>57.15</v>
      </c>
      <c r="CX54" s="45">
        <f t="shared" si="73"/>
        <v>57.7</v>
      </c>
      <c r="CZ54" s="43" t="str">
        <f t="shared" si="14"/>
        <v>Peso (g)</v>
      </c>
      <c r="DB54" s="46" t="s">
        <v>32</v>
      </c>
      <c r="DC54" s="45" t="e">
        <f>ROUND('[2]Base(2023)'!DC54+'[2]Base(2023)'!DC54*'[2]Base(2024)'!$A$31,2)</f>
        <v>#VALUE!</v>
      </c>
      <c r="DD54" s="45" t="e">
        <f>ROUND('[2]Base(2023)'!DD54+'[2]Base(2023)'!DD54*'[2]Base(2024)'!$A$31,2)</f>
        <v>#VALUE!</v>
      </c>
      <c r="DE54" s="45" t="e">
        <f>ROUND('[2]Base(2023)'!DE54+'[2]Base(2023)'!DE54*'[2]Base(2024)'!$A$31,2)</f>
        <v>#VALUE!</v>
      </c>
      <c r="DG54" s="43" t="str">
        <f t="shared" si="16"/>
        <v>PLATINUMColeta Agendada7789-50 a 10</v>
      </c>
      <c r="DH54" s="43" t="s">
        <v>61</v>
      </c>
      <c r="DI54" s="70" t="s">
        <v>43</v>
      </c>
      <c r="DJ54" s="68" t="s">
        <v>44</v>
      </c>
      <c r="DK54" s="59" t="s">
        <v>45</v>
      </c>
      <c r="DL54" s="22">
        <v>13.28</v>
      </c>
      <c r="DR54" s="60" t="str">
        <f t="shared" si="17"/>
        <v>PLATINUM7.001 a 8.000</v>
      </c>
      <c r="DS54" s="44" t="s">
        <v>61</v>
      </c>
      <c r="DT54" s="44" t="s">
        <v>86</v>
      </c>
      <c r="DU54" s="45">
        <f t="shared" si="69"/>
        <v>20.07</v>
      </c>
      <c r="DV54" s="45">
        <f t="shared" si="69"/>
        <v>20.5</v>
      </c>
      <c r="DW54" s="45">
        <f t="shared" si="69"/>
        <v>20.91</v>
      </c>
      <c r="DX54" s="45">
        <f t="shared" si="69"/>
        <v>21.33</v>
      </c>
      <c r="DY54" s="45">
        <f t="shared" si="69"/>
        <v>34.39</v>
      </c>
      <c r="DZ54" s="45">
        <f t="shared" si="69"/>
        <v>34.76</v>
      </c>
      <c r="EA54" s="45">
        <f t="shared" si="69"/>
        <v>35.1</v>
      </c>
      <c r="EB54" s="45">
        <f t="shared" si="69"/>
        <v>35.46</v>
      </c>
      <c r="EC54" s="45">
        <f t="shared" si="69"/>
        <v>65.8</v>
      </c>
      <c r="ED54" s="45">
        <f t="shared" si="69"/>
        <v>89.26</v>
      </c>
      <c r="EE54" s="45">
        <f t="shared" si="69"/>
        <v>125.61</v>
      </c>
      <c r="EF54" s="45">
        <f t="shared" si="69"/>
        <v>151.97</v>
      </c>
      <c r="EG54" s="45">
        <f t="shared" si="69"/>
        <v>106.05</v>
      </c>
      <c r="EH54" s="45">
        <f t="shared" si="69"/>
        <v>130.52000000000001</v>
      </c>
      <c r="EI54" s="45">
        <f t="shared" si="69"/>
        <v>167.44</v>
      </c>
      <c r="EJ54" s="45">
        <f t="shared" si="69"/>
        <v>195.31</v>
      </c>
      <c r="EL54" s="43" t="str">
        <f t="shared" si="18"/>
        <v>Peso (g)</v>
      </c>
      <c r="EN54" s="44" t="s">
        <v>32</v>
      </c>
      <c r="EO54" s="45" t="s">
        <v>16</v>
      </c>
      <c r="EP54" s="45" t="s">
        <v>17</v>
      </c>
      <c r="EQ54" s="45" t="s">
        <v>18</v>
      </c>
      <c r="ER54" s="45" t="s">
        <v>19</v>
      </c>
      <c r="ES54" s="45" t="s">
        <v>20</v>
      </c>
      <c r="ET54" s="45" t="s">
        <v>21</v>
      </c>
      <c r="EU54" s="45" t="s">
        <v>22</v>
      </c>
      <c r="EV54" s="45" t="s">
        <v>23</v>
      </c>
      <c r="EW54" s="45" t="s">
        <v>28</v>
      </c>
      <c r="EX54" s="45" t="s">
        <v>29</v>
      </c>
      <c r="EY54" s="45" t="s">
        <v>30</v>
      </c>
      <c r="EZ54" s="45" t="s">
        <v>31</v>
      </c>
    </row>
    <row r="55" spans="1:156" ht="15" x14ac:dyDescent="0.25">
      <c r="A55" s="86">
        <v>0.06</v>
      </c>
      <c r="B55" s="85" t="s">
        <v>90</v>
      </c>
      <c r="D55" s="43" t="str">
        <f t="shared" si="5"/>
        <v>PLATINUM8.001 a 9.000</v>
      </c>
      <c r="E55" s="44" t="s">
        <v>61</v>
      </c>
      <c r="F55" s="44" t="s">
        <v>91</v>
      </c>
      <c r="G55" s="45">
        <v>21.58</v>
      </c>
      <c r="H55" s="45">
        <v>22.04</v>
      </c>
      <c r="I55" s="45">
        <v>22.5</v>
      </c>
      <c r="J55" s="45">
        <v>22.95</v>
      </c>
      <c r="K55" s="45">
        <v>37.1</v>
      </c>
      <c r="L55" s="45">
        <v>37.47</v>
      </c>
      <c r="M55" s="45">
        <v>37.869999999999997</v>
      </c>
      <c r="N55" s="45">
        <v>38.24</v>
      </c>
      <c r="O55" s="45">
        <v>71.930000000000007</v>
      </c>
      <c r="P55" s="45">
        <v>97.1</v>
      </c>
      <c r="Q55" s="45">
        <v>136.66999999999999</v>
      </c>
      <c r="R55" s="45">
        <v>165.44</v>
      </c>
      <c r="S55" s="45">
        <v>94.3</v>
      </c>
      <c r="T55" s="45">
        <v>116.31</v>
      </c>
      <c r="U55" s="45">
        <v>149.97</v>
      </c>
      <c r="V55" s="45">
        <v>175.39</v>
      </c>
      <c r="W55" s="45">
        <v>112.26</v>
      </c>
      <c r="X55" s="45">
        <v>138.46</v>
      </c>
      <c r="Y55" s="45">
        <v>178.53</v>
      </c>
      <c r="Z55" s="45">
        <v>208.8</v>
      </c>
      <c r="AB55" s="43" t="str">
        <f t="shared" si="7"/>
        <v>DIAMANTE 10 a 500</v>
      </c>
      <c r="AC55" s="44" t="s">
        <v>66</v>
      </c>
      <c r="AD55" s="44" t="s">
        <v>41</v>
      </c>
      <c r="AE55" s="45">
        <f>ROUND('[2]Base(2023)'!AE55+'[2]Base(2023)'!AE55*'[2]Base(2024)'!$A$31,2)</f>
        <v>13.21</v>
      </c>
      <c r="AF55" s="45">
        <f>ROUND('[2]Base(2023)'!AF55+'[2]Base(2023)'!AF55*'[2]Base(2024)'!$A$31,2)</f>
        <v>13.78</v>
      </c>
      <c r="AG55" s="45">
        <f>ROUND('[2]Base(2023)'!AG55+'[2]Base(2023)'!AG55*'[2]Base(2024)'!$A$31,2)</f>
        <v>13.91</v>
      </c>
      <c r="AH55" s="45">
        <f>ROUND('[2]Base(2023)'!AH55+'[2]Base(2023)'!AH55*'[2]Base(2024)'!$A$31,2)</f>
        <v>14.06</v>
      </c>
      <c r="AI55" s="45">
        <f>ROUND('[2]Base(2023)'!AI55+'[2]Base(2023)'!AI55*'[2]Base(2024)'!$A$31,2)</f>
        <v>15.75</v>
      </c>
      <c r="AJ55" s="45">
        <f>ROUND('[2]Base(2023)'!AJ55+'[2]Base(2023)'!AJ55*'[2]Base(2024)'!$A$31,2)</f>
        <v>17.64</v>
      </c>
      <c r="AK55" s="45">
        <f>ROUND('[2]Base(2023)'!AK55+'[2]Base(2023)'!AK55*'[2]Base(2024)'!$A$31,2)</f>
        <v>19.68</v>
      </c>
      <c r="AL55" s="45">
        <f>ROUND('[2]Base(2023)'!AL55+'[2]Base(2023)'!AL55*'[2]Base(2024)'!$A$31,2)</f>
        <v>23.62</v>
      </c>
      <c r="AM55" s="45">
        <f>ROUND('[2]Base(2023)'!AM55+'[2]Base(2023)'!AM55*'[2]Base(2024)'!$A$31,2)</f>
        <v>16.21</v>
      </c>
      <c r="AN55" s="45">
        <f>ROUND('[2]Base(2023)'!AN55+'[2]Base(2023)'!AN55*'[2]Base(2024)'!$A$31,2)</f>
        <v>19.61</v>
      </c>
      <c r="AO55" s="45">
        <f>ROUND('[2]Base(2023)'!AO55+'[2]Base(2023)'!AO55*'[2]Base(2024)'!$A$31,2)</f>
        <v>32.909999999999997</v>
      </c>
      <c r="AP55" s="45">
        <f>ROUND('[2]Base(2023)'!AP55+'[2]Base(2023)'!AP55*'[2]Base(2024)'!$A$31,2)</f>
        <v>45.19</v>
      </c>
      <c r="AQ55" s="45">
        <f>ROUND('[2]Base(2023)'!AQ55+'[2]Base(2023)'!AQ55*'[2]Base(2024)'!$A$31,2)</f>
        <v>18.84</v>
      </c>
      <c r="AR55" s="45">
        <f>ROUND('[2]Base(2023)'!AR55+'[2]Base(2023)'!AR55*'[2]Base(2024)'!$A$31,2)</f>
        <v>22.8</v>
      </c>
      <c r="AS55" s="45">
        <f>ROUND('[2]Base(2023)'!AS55+'[2]Base(2023)'!AS55*'[2]Base(2024)'!$A$31,2)</f>
        <v>38.270000000000003</v>
      </c>
      <c r="AT55" s="45">
        <f>ROUND('[2]Base(2023)'!AT55+'[2]Base(2023)'!AT55*'[2]Base(2024)'!$A$31,2)</f>
        <v>52.54</v>
      </c>
      <c r="BP55" s="43" t="str">
        <f t="shared" si="10"/>
        <v>PLATINUM8.001 a 9.000</v>
      </c>
      <c r="BQ55" s="44" t="s">
        <v>61</v>
      </c>
      <c r="BR55" s="44" t="s">
        <v>91</v>
      </c>
      <c r="BS55" s="45">
        <v>53.86</v>
      </c>
      <c r="BT55" s="45">
        <v>55.01</v>
      </c>
      <c r="BU55" s="45">
        <v>56.15</v>
      </c>
      <c r="BV55" s="45">
        <v>57.3</v>
      </c>
      <c r="BW55" s="45">
        <v>61.98</v>
      </c>
      <c r="BX55" s="45">
        <v>62.61</v>
      </c>
      <c r="BY55" s="45">
        <v>63.25</v>
      </c>
      <c r="BZ55" s="45">
        <v>63.89</v>
      </c>
      <c r="CA55" s="45">
        <v>127.97</v>
      </c>
      <c r="CB55" s="45">
        <v>193.95</v>
      </c>
      <c r="CC55" s="45">
        <v>236.28</v>
      </c>
      <c r="CD55" s="45">
        <v>278.61</v>
      </c>
      <c r="CE55" s="45">
        <v>157.13999999999999</v>
      </c>
      <c r="CF55" s="45">
        <v>234.7</v>
      </c>
      <c r="CG55" s="45">
        <v>279.56</v>
      </c>
      <c r="CH55" s="45">
        <v>324.42</v>
      </c>
      <c r="CI55" s="45">
        <v>187.07</v>
      </c>
      <c r="CJ55" s="45">
        <v>279.41000000000003</v>
      </c>
      <c r="CK55" s="45">
        <v>332.81</v>
      </c>
      <c r="CL55" s="45">
        <v>386.21</v>
      </c>
      <c r="CN55" s="43" t="str">
        <f t="shared" si="12"/>
        <v>INFINITE 35 a 10</v>
      </c>
      <c r="CO55" s="44" t="s">
        <v>94</v>
      </c>
      <c r="CP55" s="46" t="s">
        <v>56</v>
      </c>
      <c r="CQ55" s="45">
        <f t="shared" si="73"/>
        <v>59.63</v>
      </c>
      <c r="CR55" s="45">
        <f t="shared" si="73"/>
        <v>60.92</v>
      </c>
      <c r="CS55" s="45">
        <f t="shared" si="73"/>
        <v>62.2</v>
      </c>
      <c r="CT55" s="45">
        <f t="shared" si="73"/>
        <v>63.41</v>
      </c>
      <c r="CU55" s="45">
        <f t="shared" si="73"/>
        <v>76.2</v>
      </c>
      <c r="CV55" s="45">
        <f t="shared" si="73"/>
        <v>76.930000000000007</v>
      </c>
      <c r="CW55" s="45">
        <f t="shared" si="73"/>
        <v>77.77</v>
      </c>
      <c r="CX55" s="45">
        <f t="shared" si="73"/>
        <v>78.5</v>
      </c>
      <c r="CZ55" s="43" t="str">
        <f t="shared" si="14"/>
        <v>DIAMANTE 10 a 300</v>
      </c>
      <c r="DA55" s="44" t="s">
        <v>66</v>
      </c>
      <c r="DB55" s="46" t="s">
        <v>40</v>
      </c>
      <c r="DC55" s="45">
        <f>DC42</f>
        <v>12.43</v>
      </c>
      <c r="DD55" s="45">
        <f t="shared" ref="DD55:DE55" si="74">DD42</f>
        <v>12.68</v>
      </c>
      <c r="DE55" s="45">
        <f t="shared" si="74"/>
        <v>12.95</v>
      </c>
      <c r="DG55" s="43" t="str">
        <f t="shared" si="16"/>
        <v>PLATINUMColeta Agendada7789-5Mais de 10</v>
      </c>
      <c r="DH55" s="43" t="s">
        <v>61</v>
      </c>
      <c r="DI55" s="70" t="s">
        <v>43</v>
      </c>
      <c r="DJ55" s="68" t="s">
        <v>44</v>
      </c>
      <c r="DK55" s="61" t="s">
        <v>52</v>
      </c>
      <c r="DL55" s="22">
        <v>0</v>
      </c>
      <c r="DR55" s="60" t="str">
        <f t="shared" si="17"/>
        <v>PLATINUM8.001 a 9.000</v>
      </c>
      <c r="DS55" s="44" t="s">
        <v>61</v>
      </c>
      <c r="DT55" s="44" t="s">
        <v>91</v>
      </c>
      <c r="DU55" s="45">
        <f t="shared" si="69"/>
        <v>20.88</v>
      </c>
      <c r="DV55" s="45">
        <f t="shared" si="69"/>
        <v>21.31</v>
      </c>
      <c r="DW55" s="45">
        <f t="shared" si="69"/>
        <v>21.75</v>
      </c>
      <c r="DX55" s="45">
        <f t="shared" si="69"/>
        <v>22.19</v>
      </c>
      <c r="DY55" s="45">
        <f t="shared" si="69"/>
        <v>36.57</v>
      </c>
      <c r="DZ55" s="45">
        <f t="shared" si="69"/>
        <v>36.94</v>
      </c>
      <c r="EA55" s="45">
        <f t="shared" si="69"/>
        <v>37.340000000000003</v>
      </c>
      <c r="EB55" s="45">
        <f t="shared" si="69"/>
        <v>37.700000000000003</v>
      </c>
      <c r="EC55" s="45">
        <f t="shared" si="69"/>
        <v>71.48</v>
      </c>
      <c r="ED55" s="45">
        <f t="shared" si="69"/>
        <v>97.02</v>
      </c>
      <c r="EE55" s="45">
        <f t="shared" si="69"/>
        <v>136.55000000000001</v>
      </c>
      <c r="EF55" s="45">
        <f t="shared" si="69"/>
        <v>165.18</v>
      </c>
      <c r="EG55" s="45">
        <f t="shared" si="69"/>
        <v>111.71</v>
      </c>
      <c r="EH55" s="45">
        <f t="shared" si="69"/>
        <v>138.29</v>
      </c>
      <c r="EI55" s="45">
        <f t="shared" si="69"/>
        <v>178.36</v>
      </c>
      <c r="EJ55" s="45">
        <f t="shared" si="69"/>
        <v>208.5</v>
      </c>
      <c r="EL55" s="43" t="str">
        <f t="shared" si="18"/>
        <v>DIAMANTE 10 a 500</v>
      </c>
      <c r="EM55" s="44" t="s">
        <v>66</v>
      </c>
      <c r="EN55" s="44" t="s">
        <v>41</v>
      </c>
      <c r="EO55" s="45">
        <f>ROUND(EO3-EO3*$A$68,2)</f>
        <v>15.33</v>
      </c>
      <c r="EP55" s="45">
        <f t="shared" ref="EP55:EZ55" si="75">ROUND(EP3-EP3*$A$68,2)</f>
        <v>15.99</v>
      </c>
      <c r="EQ55" s="45">
        <f t="shared" si="75"/>
        <v>16.14</v>
      </c>
      <c r="ER55" s="45">
        <f t="shared" si="75"/>
        <v>16.3</v>
      </c>
      <c r="ES55" s="45">
        <f t="shared" si="75"/>
        <v>18.23</v>
      </c>
      <c r="ET55" s="45">
        <f t="shared" si="75"/>
        <v>20.51</v>
      </c>
      <c r="EU55" s="45">
        <f t="shared" si="75"/>
        <v>22.89</v>
      </c>
      <c r="EV55" s="45">
        <f t="shared" si="75"/>
        <v>27.45</v>
      </c>
      <c r="EW55" s="45">
        <f t="shared" si="75"/>
        <v>21.76</v>
      </c>
      <c r="EX55" s="45">
        <f t="shared" si="75"/>
        <v>26.47</v>
      </c>
      <c r="EY55" s="45">
        <f t="shared" si="75"/>
        <v>44.54</v>
      </c>
      <c r="EZ55" s="45">
        <f t="shared" si="75"/>
        <v>61.11</v>
      </c>
    </row>
    <row r="56" spans="1:156" ht="15" x14ac:dyDescent="0.25">
      <c r="A56" s="86">
        <v>0.08</v>
      </c>
      <c r="B56" s="85" t="s">
        <v>94</v>
      </c>
      <c r="D56" s="43" t="str">
        <f t="shared" si="5"/>
        <v>PLATINUM9.001 a 10.000</v>
      </c>
      <c r="E56" s="44" t="s">
        <v>61</v>
      </c>
      <c r="F56" s="44" t="s">
        <v>95</v>
      </c>
      <c r="G56" s="45">
        <v>22.06</v>
      </c>
      <c r="H56" s="45">
        <v>22.53</v>
      </c>
      <c r="I56" s="45">
        <v>22.99</v>
      </c>
      <c r="J56" s="45">
        <v>23.46</v>
      </c>
      <c r="K56" s="45">
        <v>39.6</v>
      </c>
      <c r="L56" s="45">
        <v>40</v>
      </c>
      <c r="M56" s="45">
        <v>40.42</v>
      </c>
      <c r="N56" s="45">
        <v>40.83</v>
      </c>
      <c r="O56" s="45">
        <v>77.709999999999994</v>
      </c>
      <c r="P56" s="45">
        <v>104.91</v>
      </c>
      <c r="Q56" s="45">
        <v>147.65</v>
      </c>
      <c r="R56" s="45">
        <v>178.74</v>
      </c>
      <c r="S56" s="45">
        <v>99.17</v>
      </c>
      <c r="T56" s="45">
        <v>122.84</v>
      </c>
      <c r="U56" s="45">
        <v>159.16999999999999</v>
      </c>
      <c r="V56" s="45">
        <v>186.56</v>
      </c>
      <c r="W56" s="45">
        <v>118.05</v>
      </c>
      <c r="X56" s="45">
        <v>146.24</v>
      </c>
      <c r="Y56" s="45">
        <v>189.49</v>
      </c>
      <c r="Z56" s="45">
        <v>222.08</v>
      </c>
      <c r="AB56" s="43" t="str">
        <f t="shared" si="7"/>
        <v>DIAMANTE 1501 a 1.000</v>
      </c>
      <c r="AC56" s="44" t="s">
        <v>66</v>
      </c>
      <c r="AD56" s="44" t="s">
        <v>50</v>
      </c>
      <c r="AE56" s="45">
        <f>ROUND('[2]Base(2023)'!AE56+'[2]Base(2023)'!AE56*'[2]Base(2024)'!$A$31,2)</f>
        <v>14.17</v>
      </c>
      <c r="AF56" s="45">
        <f>ROUND('[2]Base(2023)'!AF56+'[2]Base(2023)'!AF56*'[2]Base(2024)'!$A$31,2)</f>
        <v>14.77</v>
      </c>
      <c r="AG56" s="45">
        <f>ROUND('[2]Base(2023)'!AG56+'[2]Base(2023)'!AG56*'[2]Base(2024)'!$A$31,2)</f>
        <v>14.92</v>
      </c>
      <c r="AH56" s="45">
        <f>ROUND('[2]Base(2023)'!AH56+'[2]Base(2023)'!AH56*'[2]Base(2024)'!$A$31,2)</f>
        <v>15.08</v>
      </c>
      <c r="AI56" s="45">
        <f>ROUND('[2]Base(2023)'!AI56+'[2]Base(2023)'!AI56*'[2]Base(2024)'!$A$31,2)</f>
        <v>16.86</v>
      </c>
      <c r="AJ56" s="45">
        <f>ROUND('[2]Base(2023)'!AJ56+'[2]Base(2023)'!AJ56*'[2]Base(2024)'!$A$31,2)</f>
        <v>18.88</v>
      </c>
      <c r="AK56" s="45">
        <f>ROUND('[2]Base(2023)'!AK56+'[2]Base(2023)'!AK56*'[2]Base(2024)'!$A$31,2)</f>
        <v>21.08</v>
      </c>
      <c r="AL56" s="45">
        <f>ROUND('[2]Base(2023)'!AL56+'[2]Base(2023)'!AL56*'[2]Base(2024)'!$A$31,2)</f>
        <v>25.31</v>
      </c>
      <c r="AM56" s="45">
        <f>ROUND('[2]Base(2023)'!AM56+'[2]Base(2023)'!AM56*'[2]Base(2024)'!$A$31,2)</f>
        <v>17.18</v>
      </c>
      <c r="AN56" s="45">
        <f>ROUND('[2]Base(2023)'!AN56+'[2]Base(2023)'!AN56*'[2]Base(2024)'!$A$31,2)</f>
        <v>20.68</v>
      </c>
      <c r="AO56" s="45">
        <f>ROUND('[2]Base(2023)'!AO56+'[2]Base(2023)'!AO56*'[2]Base(2024)'!$A$31,2)</f>
        <v>34.130000000000003</v>
      </c>
      <c r="AP56" s="45">
        <f>ROUND('[2]Base(2023)'!AP56+'[2]Base(2023)'!AP56*'[2]Base(2024)'!$A$31,2)</f>
        <v>46.63</v>
      </c>
      <c r="AQ56" s="45">
        <f>ROUND('[2]Base(2023)'!AQ56+'[2]Base(2023)'!AQ56*'[2]Base(2024)'!$A$31,2)</f>
        <v>19.97</v>
      </c>
      <c r="AR56" s="45">
        <f>ROUND('[2]Base(2023)'!AR56+'[2]Base(2023)'!AR56*'[2]Base(2024)'!$A$31,2)</f>
        <v>24.05</v>
      </c>
      <c r="AS56" s="45">
        <f>ROUND('[2]Base(2023)'!AS56+'[2]Base(2023)'!AS56*'[2]Base(2024)'!$A$31,2)</f>
        <v>39.68</v>
      </c>
      <c r="AT56" s="45">
        <f>ROUND('[2]Base(2023)'!AT56+'[2]Base(2023)'!AT56*'[2]Base(2024)'!$A$31,2)</f>
        <v>54.23</v>
      </c>
      <c r="BP56" s="43" t="str">
        <f t="shared" si="10"/>
        <v>PLATINUM9.001 a 10.000</v>
      </c>
      <c r="BQ56" s="44" t="s">
        <v>61</v>
      </c>
      <c r="BR56" s="44" t="s">
        <v>95</v>
      </c>
      <c r="BS56" s="45">
        <v>58.17</v>
      </c>
      <c r="BT56" s="45">
        <v>59.42</v>
      </c>
      <c r="BU56" s="45">
        <v>60.66</v>
      </c>
      <c r="BV56" s="45">
        <v>61.89</v>
      </c>
      <c r="BW56" s="45">
        <v>66.319999999999993</v>
      </c>
      <c r="BX56" s="45">
        <v>67.010000000000005</v>
      </c>
      <c r="BY56" s="45">
        <v>67.7</v>
      </c>
      <c r="BZ56" s="45">
        <v>68.38</v>
      </c>
      <c r="CA56" s="45">
        <v>138.35</v>
      </c>
      <c r="CB56" s="45">
        <v>211.32</v>
      </c>
      <c r="CC56" s="45">
        <v>256.39999999999998</v>
      </c>
      <c r="CD56" s="45">
        <v>301.45999999999998</v>
      </c>
      <c r="CE56" s="45">
        <v>171.14</v>
      </c>
      <c r="CF56" s="45">
        <v>257.33</v>
      </c>
      <c r="CG56" s="45">
        <v>305.68</v>
      </c>
      <c r="CH56" s="45">
        <v>354.02</v>
      </c>
      <c r="CI56" s="45">
        <v>203.74</v>
      </c>
      <c r="CJ56" s="45">
        <v>306.35000000000002</v>
      </c>
      <c r="CK56" s="45">
        <v>363.9</v>
      </c>
      <c r="CL56" s="45">
        <v>421.45</v>
      </c>
      <c r="CN56" s="43" t="str">
        <f t="shared" si="12"/>
        <v>INFINITE 3Kg Adicional</v>
      </c>
      <c r="CO56" s="44" t="s">
        <v>94</v>
      </c>
      <c r="CP56" s="46" t="s">
        <v>63</v>
      </c>
      <c r="CQ56" s="45">
        <f t="shared" si="73"/>
        <v>5.8</v>
      </c>
      <c r="CR56" s="45">
        <f t="shared" si="73"/>
        <v>5.99</v>
      </c>
      <c r="CS56" s="45">
        <f t="shared" si="73"/>
        <v>6.07</v>
      </c>
      <c r="CT56" s="45">
        <f t="shared" si="73"/>
        <v>6.17</v>
      </c>
      <c r="CU56" s="45">
        <f t="shared" si="73"/>
        <v>7.73</v>
      </c>
      <c r="CV56" s="45">
        <f t="shared" si="73"/>
        <v>7.83</v>
      </c>
      <c r="CW56" s="45">
        <f t="shared" si="73"/>
        <v>7.91</v>
      </c>
      <c r="CX56" s="45">
        <f t="shared" si="73"/>
        <v>7.91</v>
      </c>
      <c r="CZ56" s="43" t="str">
        <f t="shared" si="14"/>
        <v>DIAMANTE 1301 a 500</v>
      </c>
      <c r="DA56" s="44" t="s">
        <v>66</v>
      </c>
      <c r="DB56" s="46" t="s">
        <v>49</v>
      </c>
      <c r="DC56" s="45">
        <f t="shared" ref="DC56:DE66" si="76">DC43</f>
        <v>12.92</v>
      </c>
      <c r="DD56" s="45">
        <f t="shared" si="76"/>
        <v>13.19</v>
      </c>
      <c r="DE56" s="45">
        <f t="shared" si="76"/>
        <v>13.47</v>
      </c>
      <c r="DG56" s="43" t="str">
        <f t="shared" si="16"/>
        <v>PLATINUMColeta Agendada7788-70 a 10</v>
      </c>
      <c r="DH56" s="43" t="s">
        <v>61</v>
      </c>
      <c r="DI56" s="70" t="s">
        <v>43</v>
      </c>
      <c r="DJ56" s="25" t="s">
        <v>57</v>
      </c>
      <c r="DK56" s="59" t="s">
        <v>45</v>
      </c>
      <c r="DL56" s="22">
        <v>13.28</v>
      </c>
      <c r="DR56" s="60" t="str">
        <f t="shared" si="17"/>
        <v>PLATINUM9.001 a 10.000</v>
      </c>
      <c r="DS56" s="44" t="s">
        <v>61</v>
      </c>
      <c r="DT56" s="44" t="s">
        <v>95</v>
      </c>
      <c r="DU56" s="45">
        <f t="shared" si="69"/>
        <v>21.24</v>
      </c>
      <c r="DV56" s="45">
        <f t="shared" si="69"/>
        <v>21.69</v>
      </c>
      <c r="DW56" s="45">
        <f t="shared" si="69"/>
        <v>22.14</v>
      </c>
      <c r="DX56" s="45">
        <f t="shared" si="69"/>
        <v>22.59</v>
      </c>
      <c r="DY56" s="45">
        <f t="shared" si="69"/>
        <v>38.97</v>
      </c>
      <c r="DZ56" s="45">
        <f t="shared" si="69"/>
        <v>39.369999999999997</v>
      </c>
      <c r="EA56" s="45">
        <f t="shared" si="69"/>
        <v>39.770000000000003</v>
      </c>
      <c r="EB56" s="45">
        <f t="shared" si="69"/>
        <v>40.17</v>
      </c>
      <c r="EC56" s="45">
        <f t="shared" si="69"/>
        <v>77.16</v>
      </c>
      <c r="ED56" s="45">
        <f t="shared" si="69"/>
        <v>104.79</v>
      </c>
      <c r="EE56" s="45">
        <f t="shared" si="69"/>
        <v>147.49</v>
      </c>
      <c r="EF56" s="45">
        <f t="shared" si="69"/>
        <v>178.42</v>
      </c>
      <c r="EG56" s="45">
        <f t="shared" si="69"/>
        <v>117.41</v>
      </c>
      <c r="EH56" s="45">
        <f t="shared" si="69"/>
        <v>146.04</v>
      </c>
      <c r="EI56" s="45">
        <f t="shared" si="69"/>
        <v>189.29</v>
      </c>
      <c r="EJ56" s="45">
        <f t="shared" si="69"/>
        <v>221.73</v>
      </c>
      <c r="EL56" s="43" t="str">
        <f t="shared" si="18"/>
        <v>DIAMANTE 1501 a 1.000</v>
      </c>
      <c r="EM56" s="44" t="s">
        <v>66</v>
      </c>
      <c r="EN56" s="44" t="s">
        <v>50</v>
      </c>
      <c r="EO56" s="45">
        <f t="shared" ref="EO56:EZ66" si="77">ROUND(EO4-EO4*$A$68,2)</f>
        <v>16.420000000000002</v>
      </c>
      <c r="EP56" s="45">
        <f t="shared" si="77"/>
        <v>17.11</v>
      </c>
      <c r="EQ56" s="45">
        <f t="shared" si="77"/>
        <v>17.3</v>
      </c>
      <c r="ER56" s="45">
        <f t="shared" si="77"/>
        <v>17.46</v>
      </c>
      <c r="ES56" s="45">
        <f t="shared" si="77"/>
        <v>19.53</v>
      </c>
      <c r="ET56" s="45">
        <f t="shared" si="77"/>
        <v>21.97</v>
      </c>
      <c r="EU56" s="45">
        <f t="shared" si="77"/>
        <v>24.53</v>
      </c>
      <c r="EV56" s="45">
        <f t="shared" si="77"/>
        <v>29.41</v>
      </c>
      <c r="EW56" s="45">
        <f t="shared" si="77"/>
        <v>23.06</v>
      </c>
      <c r="EX56" s="45">
        <f t="shared" si="77"/>
        <v>27.93</v>
      </c>
      <c r="EY56" s="45">
        <f t="shared" si="77"/>
        <v>46.17</v>
      </c>
      <c r="EZ56" s="45">
        <f t="shared" si="77"/>
        <v>63.07</v>
      </c>
    </row>
    <row r="57" spans="1:156" ht="15" x14ac:dyDescent="0.25">
      <c r="A57" s="86">
        <v>0.1</v>
      </c>
      <c r="B57" s="85" t="s">
        <v>98</v>
      </c>
      <c r="D57" s="43" t="str">
        <f t="shared" si="5"/>
        <v>PLATINUMKg Adicional</v>
      </c>
      <c r="E57" s="44" t="s">
        <v>61</v>
      </c>
      <c r="F57" s="44" t="s">
        <v>63</v>
      </c>
      <c r="G57" s="45">
        <v>2.73</v>
      </c>
      <c r="H57" s="45">
        <v>2.79</v>
      </c>
      <c r="I57" s="45">
        <v>2.86</v>
      </c>
      <c r="J57" s="45">
        <v>2.91</v>
      </c>
      <c r="K57" s="45">
        <v>4.92</v>
      </c>
      <c r="L57" s="45">
        <v>4.96</v>
      </c>
      <c r="M57" s="45">
        <v>5.01</v>
      </c>
      <c r="N57" s="45">
        <v>5.07</v>
      </c>
      <c r="O57" s="45">
        <v>9.64</v>
      </c>
      <c r="P57" s="45">
        <v>13.01</v>
      </c>
      <c r="Q57" s="45">
        <v>18.309999999999999</v>
      </c>
      <c r="R57" s="45">
        <v>22.16</v>
      </c>
      <c r="S57" s="45">
        <v>12.3</v>
      </c>
      <c r="T57" s="45">
        <v>15.23</v>
      </c>
      <c r="U57" s="45">
        <v>19.739999999999998</v>
      </c>
      <c r="V57" s="45">
        <v>23.13</v>
      </c>
      <c r="W57" s="45">
        <v>14.64</v>
      </c>
      <c r="X57" s="45">
        <v>18.13</v>
      </c>
      <c r="Y57" s="45">
        <v>23.5</v>
      </c>
      <c r="Z57" s="45">
        <v>27.53</v>
      </c>
      <c r="AB57" s="43" t="str">
        <f t="shared" si="7"/>
        <v>DIAMANTE 11.001 a 2.000</v>
      </c>
      <c r="AC57" s="44" t="s">
        <v>66</v>
      </c>
      <c r="AD57" s="44" t="s">
        <v>55</v>
      </c>
      <c r="AE57" s="45">
        <f>ROUND('[2]Base(2023)'!AE57+'[2]Base(2023)'!AE57*'[2]Base(2024)'!$A$31,2)</f>
        <v>14.92</v>
      </c>
      <c r="AF57" s="45">
        <f>ROUND('[2]Base(2023)'!AF57+'[2]Base(2023)'!AF57*'[2]Base(2024)'!$A$31,2)</f>
        <v>15.56</v>
      </c>
      <c r="AG57" s="45">
        <f>ROUND('[2]Base(2023)'!AG57+'[2]Base(2023)'!AG57*'[2]Base(2024)'!$A$31,2)</f>
        <v>15.71</v>
      </c>
      <c r="AH57" s="45">
        <f>ROUND('[2]Base(2023)'!AH57+'[2]Base(2023)'!AH57*'[2]Base(2024)'!$A$31,2)</f>
        <v>15.88</v>
      </c>
      <c r="AI57" s="45">
        <f>ROUND('[2]Base(2023)'!AI57+'[2]Base(2023)'!AI57*'[2]Base(2024)'!$A$31,2)</f>
        <v>18.53</v>
      </c>
      <c r="AJ57" s="45">
        <f>ROUND('[2]Base(2023)'!AJ57+'[2]Base(2023)'!AJ57*'[2]Base(2024)'!$A$31,2)</f>
        <v>20.75</v>
      </c>
      <c r="AK57" s="45">
        <f>ROUND('[2]Base(2023)'!AK57+'[2]Base(2023)'!AK57*'[2]Base(2024)'!$A$31,2)</f>
        <v>23.16</v>
      </c>
      <c r="AL57" s="45">
        <f>ROUND('[2]Base(2023)'!AL57+'[2]Base(2023)'!AL57*'[2]Base(2024)'!$A$31,2)</f>
        <v>27.8</v>
      </c>
      <c r="AM57" s="45">
        <f>ROUND('[2]Base(2023)'!AM57+'[2]Base(2023)'!AM57*'[2]Base(2024)'!$A$31,2)</f>
        <v>20.38</v>
      </c>
      <c r="AN57" s="45">
        <f>ROUND('[2]Base(2023)'!AN57+'[2]Base(2023)'!AN57*'[2]Base(2024)'!$A$31,2)</f>
        <v>24.07</v>
      </c>
      <c r="AO57" s="45">
        <f>ROUND('[2]Base(2023)'!AO57+'[2]Base(2023)'!AO57*'[2]Base(2024)'!$A$31,2)</f>
        <v>37.69</v>
      </c>
      <c r="AP57" s="45">
        <f>ROUND('[2]Base(2023)'!AP57+'[2]Base(2023)'!AP57*'[2]Base(2024)'!$A$31,2)</f>
        <v>50.56</v>
      </c>
      <c r="AQ57" s="45">
        <f>ROUND('[2]Base(2023)'!AQ57+'[2]Base(2023)'!AQ57*'[2]Base(2024)'!$A$31,2)</f>
        <v>23.7</v>
      </c>
      <c r="AR57" s="45">
        <f>ROUND('[2]Base(2023)'!AR57+'[2]Base(2023)'!AR57*'[2]Base(2024)'!$A$31,2)</f>
        <v>27.99</v>
      </c>
      <c r="AS57" s="45">
        <f>ROUND('[2]Base(2023)'!AS57+'[2]Base(2023)'!AS57*'[2]Base(2024)'!$A$31,2)</f>
        <v>43.83</v>
      </c>
      <c r="AT57" s="45">
        <f>ROUND('[2]Base(2023)'!AT57+'[2]Base(2023)'!AT57*'[2]Base(2024)'!$A$31,2)</f>
        <v>58.8</v>
      </c>
      <c r="BP57" s="43" t="str">
        <f t="shared" si="10"/>
        <v>PLATINUMKg Adicional</v>
      </c>
      <c r="BQ57" s="44" t="s">
        <v>61</v>
      </c>
      <c r="BR57" s="44" t="s">
        <v>63</v>
      </c>
      <c r="BS57" s="45">
        <v>5.91</v>
      </c>
      <c r="BT57" s="45">
        <v>6.04</v>
      </c>
      <c r="BU57" s="45">
        <v>6.16</v>
      </c>
      <c r="BV57" s="45">
        <v>6.29</v>
      </c>
      <c r="BW57" s="45">
        <v>6.68</v>
      </c>
      <c r="BX57" s="45">
        <v>6.75</v>
      </c>
      <c r="BY57" s="45">
        <v>6.82</v>
      </c>
      <c r="BZ57" s="45">
        <v>6.89</v>
      </c>
      <c r="CA57" s="45">
        <v>13.68</v>
      </c>
      <c r="CB57" s="45">
        <v>20.97</v>
      </c>
      <c r="CC57" s="45">
        <v>25.4</v>
      </c>
      <c r="CD57" s="45">
        <v>29.85</v>
      </c>
      <c r="CE57" s="45">
        <v>17.11</v>
      </c>
      <c r="CF57" s="45">
        <v>25.66</v>
      </c>
      <c r="CG57" s="45">
        <v>30.35</v>
      </c>
      <c r="CH57" s="45">
        <v>35.06</v>
      </c>
      <c r="CI57" s="45">
        <v>20.37</v>
      </c>
      <c r="CJ57" s="45">
        <v>30.55</v>
      </c>
      <c r="CK57" s="45">
        <v>36.14</v>
      </c>
      <c r="CL57" s="45">
        <v>41.73</v>
      </c>
      <c r="CN57" s="43" t="str">
        <f t="shared" si="12"/>
        <v>Peso (Kg)</v>
      </c>
      <c r="CP57" s="46" t="s">
        <v>33</v>
      </c>
      <c r="CQ57" s="45" t="e">
        <f>ROUND('[2]Base(2023)'!CQ57+'[2]Base(2023)'!CQ57*'[2]Base(2024)'!$A$31,2)</f>
        <v>#VALUE!</v>
      </c>
      <c r="CR57" s="45" t="e">
        <f>ROUND('[2]Base(2023)'!CR57+'[2]Base(2023)'!CR57*'[2]Base(2024)'!$A$31,2)</f>
        <v>#VALUE!</v>
      </c>
      <c r="CS57" s="45" t="e">
        <f>ROUND('[2]Base(2023)'!CS57+'[2]Base(2023)'!CS57*'[2]Base(2024)'!$A$31,2)</f>
        <v>#VALUE!</v>
      </c>
      <c r="CT57" s="45" t="e">
        <f>ROUND('[2]Base(2023)'!CT57+'[2]Base(2023)'!CT57*'[2]Base(2024)'!$A$31,2)</f>
        <v>#VALUE!</v>
      </c>
      <c r="CU57" s="45" t="e">
        <f>ROUND('[2]Base(2023)'!CU57+'[2]Base(2023)'!CU57*'[2]Base(2024)'!$A$31,2)</f>
        <v>#VALUE!</v>
      </c>
      <c r="CV57" s="45" t="e">
        <f>ROUND('[2]Base(2023)'!CV57+'[2]Base(2023)'!CV57*'[2]Base(2024)'!$A$31,2)</f>
        <v>#VALUE!</v>
      </c>
      <c r="CW57" s="45" t="e">
        <f>ROUND('[2]Base(2023)'!CW57+'[2]Base(2023)'!CW57*'[2]Base(2024)'!$A$31,2)</f>
        <v>#VALUE!</v>
      </c>
      <c r="CX57" s="45" t="e">
        <f>ROUND('[2]Base(2023)'!CX57+'[2]Base(2023)'!CX57*'[2]Base(2024)'!$A$31,2)</f>
        <v>#VALUE!</v>
      </c>
      <c r="CZ57" s="43" t="str">
        <f t="shared" si="14"/>
        <v>DIAMANTE 1501 a 1.000</v>
      </c>
      <c r="DA57" s="44" t="s">
        <v>66</v>
      </c>
      <c r="DB57" s="46" t="s">
        <v>50</v>
      </c>
      <c r="DC57" s="45">
        <f t="shared" si="76"/>
        <v>13.81</v>
      </c>
      <c r="DD57" s="45">
        <f t="shared" si="76"/>
        <v>14.11</v>
      </c>
      <c r="DE57" s="45">
        <f t="shared" si="76"/>
        <v>14.4</v>
      </c>
      <c r="DG57" s="43" t="str">
        <f t="shared" si="16"/>
        <v>PLATINUMColeta Programada4209-90 a 10</v>
      </c>
      <c r="DH57" s="43" t="s">
        <v>61</v>
      </c>
      <c r="DI57" s="71" t="s">
        <v>64</v>
      </c>
      <c r="DJ57" s="68" t="s">
        <v>65</v>
      </c>
      <c r="DK57" s="61" t="s">
        <v>45</v>
      </c>
      <c r="DL57" s="25">
        <v>11.07</v>
      </c>
      <c r="DR57" s="60" t="str">
        <f t="shared" si="17"/>
        <v>PLATINUMKg Adicional</v>
      </c>
      <c r="DS57" s="44" t="s">
        <v>61</v>
      </c>
      <c r="DT57" s="44" t="s">
        <v>63</v>
      </c>
      <c r="DU57" s="45">
        <f t="shared" si="69"/>
        <v>2.73</v>
      </c>
      <c r="DV57" s="45">
        <f t="shared" si="69"/>
        <v>2.79</v>
      </c>
      <c r="DW57" s="45">
        <f t="shared" si="69"/>
        <v>2.86</v>
      </c>
      <c r="DX57" s="45">
        <f t="shared" si="69"/>
        <v>2.91</v>
      </c>
      <c r="DY57" s="45">
        <f t="shared" si="69"/>
        <v>4.92</v>
      </c>
      <c r="DZ57" s="45">
        <f t="shared" si="69"/>
        <v>4.96</v>
      </c>
      <c r="EA57" s="45">
        <f t="shared" si="69"/>
        <v>5.01</v>
      </c>
      <c r="EB57" s="45">
        <f t="shared" si="69"/>
        <v>5.07</v>
      </c>
      <c r="EC57" s="45">
        <f t="shared" si="69"/>
        <v>9.64</v>
      </c>
      <c r="ED57" s="45">
        <f t="shared" si="69"/>
        <v>13.01</v>
      </c>
      <c r="EE57" s="45">
        <f t="shared" si="69"/>
        <v>18.309999999999999</v>
      </c>
      <c r="EF57" s="45">
        <f t="shared" si="69"/>
        <v>22.16</v>
      </c>
      <c r="EG57" s="45">
        <f t="shared" si="69"/>
        <v>14.64</v>
      </c>
      <c r="EH57" s="45">
        <f t="shared" si="69"/>
        <v>18.13</v>
      </c>
      <c r="EI57" s="45">
        <f t="shared" si="69"/>
        <v>23.5</v>
      </c>
      <c r="EJ57" s="45">
        <f t="shared" si="69"/>
        <v>27.53</v>
      </c>
      <c r="EL57" s="43" t="str">
        <f t="shared" si="18"/>
        <v>DIAMANTE 11.001 a 2.000</v>
      </c>
      <c r="EM57" s="44" t="s">
        <v>66</v>
      </c>
      <c r="EN57" s="44" t="s">
        <v>55</v>
      </c>
      <c r="EO57" s="45">
        <f t="shared" si="77"/>
        <v>17.38</v>
      </c>
      <c r="EP57" s="45">
        <f t="shared" si="77"/>
        <v>18.12</v>
      </c>
      <c r="EQ57" s="45">
        <f t="shared" si="77"/>
        <v>18.29</v>
      </c>
      <c r="ER57" s="45">
        <f t="shared" si="77"/>
        <v>18.48</v>
      </c>
      <c r="ES57" s="45">
        <f t="shared" si="77"/>
        <v>21.58</v>
      </c>
      <c r="ET57" s="45">
        <f t="shared" si="77"/>
        <v>24.16</v>
      </c>
      <c r="EU57" s="45">
        <f t="shared" si="77"/>
        <v>26.97</v>
      </c>
      <c r="EV57" s="45">
        <f t="shared" si="77"/>
        <v>32.36</v>
      </c>
      <c r="EW57" s="45">
        <f t="shared" si="77"/>
        <v>27.58</v>
      </c>
      <c r="EX57" s="45">
        <f t="shared" si="77"/>
        <v>32.58</v>
      </c>
      <c r="EY57" s="45">
        <f t="shared" si="77"/>
        <v>51.02</v>
      </c>
      <c r="EZ57" s="45">
        <f t="shared" si="77"/>
        <v>68.47</v>
      </c>
    </row>
    <row r="58" spans="1:156" ht="15" x14ac:dyDescent="0.25">
      <c r="A58" s="86">
        <v>0.12</v>
      </c>
      <c r="B58" s="85" t="s">
        <v>100</v>
      </c>
      <c r="D58" s="43" t="str">
        <f t="shared" si="5"/>
        <v>Peso (g)</v>
      </c>
      <c r="F58" s="44" t="s">
        <v>32</v>
      </c>
      <c r="G58" s="45" t="s">
        <v>12</v>
      </c>
      <c r="H58" s="45" t="s">
        <v>13</v>
      </c>
      <c r="I58" s="45" t="s">
        <v>14</v>
      </c>
      <c r="J58" s="45" t="s">
        <v>15</v>
      </c>
      <c r="K58" s="45" t="s">
        <v>16</v>
      </c>
      <c r="L58" s="45" t="s">
        <v>17</v>
      </c>
      <c r="M58" s="45" t="s">
        <v>18</v>
      </c>
      <c r="N58" s="45" t="s">
        <v>19</v>
      </c>
      <c r="O58" s="45" t="s">
        <v>20</v>
      </c>
      <c r="P58" s="45" t="s">
        <v>21</v>
      </c>
      <c r="Q58" s="45" t="s">
        <v>22</v>
      </c>
      <c r="R58" s="45" t="s">
        <v>23</v>
      </c>
      <c r="S58" s="45" t="s">
        <v>24</v>
      </c>
      <c r="T58" s="45" t="s">
        <v>25</v>
      </c>
      <c r="U58" s="45" t="s">
        <v>26</v>
      </c>
      <c r="V58" s="45" t="s">
        <v>27</v>
      </c>
      <c r="W58" s="45" t="s">
        <v>28</v>
      </c>
      <c r="X58" s="45" t="s">
        <v>29</v>
      </c>
      <c r="Y58" s="45" t="s">
        <v>30</v>
      </c>
      <c r="Z58" s="45" t="s">
        <v>31</v>
      </c>
      <c r="AB58" s="43" t="str">
        <f t="shared" si="7"/>
        <v>DIAMANTE 12.001 a 3.000</v>
      </c>
      <c r="AC58" s="44" t="s">
        <v>66</v>
      </c>
      <c r="AD58" s="44" t="s">
        <v>62</v>
      </c>
      <c r="AE58" s="45">
        <f>ROUND('[2]Base(2023)'!AE58+'[2]Base(2023)'!AE58*'[2]Base(2024)'!$A$31,2)</f>
        <v>17.84</v>
      </c>
      <c r="AF58" s="45">
        <f>ROUND('[2]Base(2023)'!AF58+'[2]Base(2023)'!AF58*'[2]Base(2024)'!$A$31,2)</f>
        <v>18.59</v>
      </c>
      <c r="AG58" s="45">
        <f>ROUND('[2]Base(2023)'!AG58+'[2]Base(2023)'!AG58*'[2]Base(2024)'!$A$31,2)</f>
        <v>18.78</v>
      </c>
      <c r="AH58" s="45">
        <f>ROUND('[2]Base(2023)'!AH58+'[2]Base(2023)'!AH58*'[2]Base(2024)'!$A$31,2)</f>
        <v>18.98</v>
      </c>
      <c r="AI58" s="45">
        <f>ROUND('[2]Base(2023)'!AI58+'[2]Base(2023)'!AI58*'[2]Base(2024)'!$A$31,2)</f>
        <v>22.15</v>
      </c>
      <c r="AJ58" s="45">
        <f>ROUND('[2]Base(2023)'!AJ58+'[2]Base(2023)'!AJ58*'[2]Base(2024)'!$A$31,2)</f>
        <v>24.81</v>
      </c>
      <c r="AK58" s="45">
        <f>ROUND('[2]Base(2023)'!AK58+'[2]Base(2023)'!AK58*'[2]Base(2024)'!$A$31,2)</f>
        <v>27.68</v>
      </c>
      <c r="AL58" s="45">
        <f>ROUND('[2]Base(2023)'!AL58+'[2]Base(2023)'!AL58*'[2]Base(2024)'!$A$31,2)</f>
        <v>33.229999999999997</v>
      </c>
      <c r="AM58" s="45">
        <f>ROUND('[2]Base(2023)'!AM58+'[2]Base(2023)'!AM58*'[2]Base(2024)'!$A$31,2)</f>
        <v>23.49</v>
      </c>
      <c r="AN58" s="45">
        <f>ROUND('[2]Base(2023)'!AN58+'[2]Base(2023)'!AN58*'[2]Base(2024)'!$A$31,2)</f>
        <v>27.55</v>
      </c>
      <c r="AO58" s="45">
        <f>ROUND('[2]Base(2023)'!AO58+'[2]Base(2023)'!AO58*'[2]Base(2024)'!$A$31,2)</f>
        <v>41.59</v>
      </c>
      <c r="AP58" s="45">
        <f>ROUND('[2]Base(2023)'!AP58+'[2]Base(2023)'!AP58*'[2]Base(2024)'!$A$31,2)</f>
        <v>55.24</v>
      </c>
      <c r="AQ58" s="45">
        <f>ROUND('[2]Base(2023)'!AQ58+'[2]Base(2023)'!AQ58*'[2]Base(2024)'!$A$31,2)</f>
        <v>27.32</v>
      </c>
      <c r="AR58" s="45">
        <f>ROUND('[2]Base(2023)'!AR58+'[2]Base(2023)'!AR58*'[2]Base(2024)'!$A$31,2)</f>
        <v>32.03</v>
      </c>
      <c r="AS58" s="45">
        <f>ROUND('[2]Base(2023)'!AS58+'[2]Base(2023)'!AS58*'[2]Base(2024)'!$A$31,2)</f>
        <v>48.36</v>
      </c>
      <c r="AT58" s="45">
        <f>ROUND('[2]Base(2023)'!AT58+'[2]Base(2023)'!AT58*'[2]Base(2024)'!$A$31,2)</f>
        <v>64.23</v>
      </c>
      <c r="BP58" s="43" t="str">
        <f t="shared" si="10"/>
        <v>Peso (g)</v>
      </c>
      <c r="BR58" s="44" t="s">
        <v>32</v>
      </c>
      <c r="BS58" s="45" t="e">
        <f>ROUND('[2]Base(2023)'!BS58+'[2]Base(2023)'!BS58*'[2]Base(2024)'!$A$31,2)</f>
        <v>#VALUE!</v>
      </c>
      <c r="BT58" s="45" t="e">
        <f>ROUND('[2]Base(2023)'!BT58+'[2]Base(2023)'!BT58*'[2]Base(2024)'!$A$31,2)</f>
        <v>#VALUE!</v>
      </c>
      <c r="BU58" s="45" t="e">
        <f>ROUND('[2]Base(2023)'!BU58+'[2]Base(2023)'!BU58*'[2]Base(2024)'!$A$31,2)</f>
        <v>#VALUE!</v>
      </c>
      <c r="BV58" s="45" t="e">
        <f>ROUND('[2]Base(2023)'!BV58+'[2]Base(2023)'!BV58*'[2]Base(2024)'!$A$31,2)</f>
        <v>#VALUE!</v>
      </c>
      <c r="BW58" s="45" t="e">
        <f>ROUND('[2]Base(2023)'!BW58+'[2]Base(2023)'!BW58*'[2]Base(2024)'!$A$31,2)</f>
        <v>#VALUE!</v>
      </c>
      <c r="BX58" s="45" t="e">
        <f>ROUND('[2]Base(2023)'!BX58+'[2]Base(2023)'!BX58*'[2]Base(2024)'!$A$31,2)</f>
        <v>#VALUE!</v>
      </c>
      <c r="BY58" s="45" t="e">
        <f>ROUND('[2]Base(2023)'!BY58+'[2]Base(2023)'!BY58*'[2]Base(2024)'!$A$31,2)</f>
        <v>#VALUE!</v>
      </c>
      <c r="BZ58" s="45" t="e">
        <f>ROUND('[2]Base(2023)'!BZ58+'[2]Base(2023)'!BZ58*'[2]Base(2024)'!$A$31,2)</f>
        <v>#VALUE!</v>
      </c>
      <c r="CA58" s="45" t="e">
        <f>ROUND('[2]Base(2023)'!CA58+'[2]Base(2023)'!CA58*'[2]Base(2024)'!$A$31,2)</f>
        <v>#VALUE!</v>
      </c>
      <c r="CB58" s="45" t="e">
        <f>ROUND('[2]Base(2023)'!CB58+'[2]Base(2023)'!CB58*'[2]Base(2024)'!$A$31,2)</f>
        <v>#VALUE!</v>
      </c>
      <c r="CC58" s="45" t="e">
        <f>ROUND('[2]Base(2023)'!CC58+'[2]Base(2023)'!CC58*'[2]Base(2024)'!$A$31,2)</f>
        <v>#VALUE!</v>
      </c>
      <c r="CD58" s="45" t="e">
        <f>ROUND('[2]Base(2023)'!CD58+'[2]Base(2023)'!CD58*'[2]Base(2024)'!$A$31,2)</f>
        <v>#VALUE!</v>
      </c>
      <c r="CE58" s="45" t="e">
        <f>ROUND('[2]Base(2023)'!CE58+'[2]Base(2023)'!CE58*'[2]Base(2024)'!$A$31,2)</f>
        <v>#VALUE!</v>
      </c>
      <c r="CF58" s="45" t="e">
        <f>ROUND('[2]Base(2023)'!CF58+'[2]Base(2023)'!CF58*'[2]Base(2024)'!$A$31,2)</f>
        <v>#VALUE!</v>
      </c>
      <c r="CG58" s="45" t="e">
        <f>ROUND('[2]Base(2023)'!CG58+'[2]Base(2023)'!CG58*'[2]Base(2024)'!$A$31,2)</f>
        <v>#VALUE!</v>
      </c>
      <c r="CH58" s="45" t="e">
        <f>ROUND('[2]Base(2023)'!CH58+'[2]Base(2023)'!CH58*'[2]Base(2024)'!$A$31,2)</f>
        <v>#VALUE!</v>
      </c>
      <c r="CI58" s="45" t="e">
        <f>ROUND('[2]Base(2023)'!CI58+'[2]Base(2023)'!CI58*'[2]Base(2024)'!$A$31,2)</f>
        <v>#VALUE!</v>
      </c>
      <c r="CJ58" s="45" t="e">
        <f>ROUND('[2]Base(2023)'!CJ58+'[2]Base(2023)'!CJ58*'[2]Base(2024)'!$A$31,2)</f>
        <v>#VALUE!</v>
      </c>
      <c r="CK58" s="45" t="e">
        <f>ROUND('[2]Base(2023)'!CK58+'[2]Base(2023)'!CK58*'[2]Base(2024)'!$A$31,2)</f>
        <v>#VALUE!</v>
      </c>
      <c r="CL58" s="45" t="e">
        <f>ROUND('[2]Base(2023)'!CL58+'[2]Base(2023)'!CL58*'[2]Base(2024)'!$A$31,2)</f>
        <v>#VALUE!</v>
      </c>
      <c r="CN58" s="43" t="str">
        <f t="shared" si="12"/>
        <v>INFINITE 4Até 1</v>
      </c>
      <c r="CO58" s="44" t="s">
        <v>98</v>
      </c>
      <c r="CP58" s="46" t="s">
        <v>42</v>
      </c>
      <c r="CQ58" s="45">
        <f>CQ18</f>
        <v>30.84</v>
      </c>
      <c r="CR58" s="45">
        <f t="shared" ref="CR58:CX58" si="78">CR18</f>
        <v>31.47</v>
      </c>
      <c r="CS58" s="45">
        <f t="shared" si="78"/>
        <v>32.119999999999997</v>
      </c>
      <c r="CT58" s="45">
        <f t="shared" si="78"/>
        <v>32.76</v>
      </c>
      <c r="CU58" s="45">
        <f t="shared" si="78"/>
        <v>43.89</v>
      </c>
      <c r="CV58" s="45">
        <f t="shared" si="78"/>
        <v>44.36</v>
      </c>
      <c r="CW58" s="45">
        <f t="shared" si="78"/>
        <v>44.81</v>
      </c>
      <c r="CX58" s="45">
        <f t="shared" si="78"/>
        <v>45.18</v>
      </c>
      <c r="CZ58" s="43" t="str">
        <f t="shared" si="14"/>
        <v>DIAMANTE 11.001 a 2.000</v>
      </c>
      <c r="DA58" s="44" t="s">
        <v>66</v>
      </c>
      <c r="DB58" s="46" t="s">
        <v>55</v>
      </c>
      <c r="DC58" s="45">
        <f t="shared" si="76"/>
        <v>16.100000000000001</v>
      </c>
      <c r="DD58" s="45">
        <f t="shared" si="76"/>
        <v>16.43</v>
      </c>
      <c r="DE58" s="45">
        <f t="shared" si="76"/>
        <v>16.78</v>
      </c>
      <c r="DG58" s="43" t="str">
        <f t="shared" si="16"/>
        <v>PLATINUMColeta Programada4209-9Mais de 10</v>
      </c>
      <c r="DH58" s="43" t="s">
        <v>61</v>
      </c>
      <c r="DI58" s="71" t="s">
        <v>64</v>
      </c>
      <c r="DJ58" s="68" t="s">
        <v>65</v>
      </c>
      <c r="DK58" s="59" t="s">
        <v>52</v>
      </c>
      <c r="DL58" s="22">
        <v>0</v>
      </c>
      <c r="DR58" s="43" t="str">
        <f t="shared" si="17"/>
        <v>Peso (g)</v>
      </c>
      <c r="DS58" s="44"/>
      <c r="DT58" s="44" t="s">
        <v>32</v>
      </c>
      <c r="DU58" s="45" t="s">
        <v>16</v>
      </c>
      <c r="DV58" s="45" t="s">
        <v>17</v>
      </c>
      <c r="DW58" s="45" t="s">
        <v>18</v>
      </c>
      <c r="DX58" s="45" t="s">
        <v>19</v>
      </c>
      <c r="DY58" s="45" t="s">
        <v>20</v>
      </c>
      <c r="DZ58" s="45" t="s">
        <v>21</v>
      </c>
      <c r="EA58" s="45" t="s">
        <v>22</v>
      </c>
      <c r="EB58" s="45" t="s">
        <v>23</v>
      </c>
      <c r="EC58" s="45" t="s">
        <v>28</v>
      </c>
      <c r="ED58" s="45" t="s">
        <v>29</v>
      </c>
      <c r="EE58" s="45" t="s">
        <v>30</v>
      </c>
      <c r="EF58" s="45" t="s">
        <v>31</v>
      </c>
      <c r="EG58" s="45" t="e">
        <f>ROUND('[2]Base(2023)'!EG58+'[2]Base(2023)'!EG58*'[2]Base(2024)'!$A$31,2)</f>
        <v>#VALUE!</v>
      </c>
      <c r="EH58" s="45" t="e">
        <f>ROUND('[2]Base(2023)'!EH58+'[2]Base(2023)'!EH58*'[2]Base(2024)'!$A$31,2)</f>
        <v>#VALUE!</v>
      </c>
      <c r="EI58" s="45" t="e">
        <f>ROUND('[2]Base(2023)'!EI58+'[2]Base(2023)'!EI58*'[2]Base(2024)'!$A$31,2)</f>
        <v>#VALUE!</v>
      </c>
      <c r="EJ58" s="45" t="e">
        <f>ROUND('[2]Base(2023)'!EJ58+'[2]Base(2023)'!EJ58*'[2]Base(2024)'!$A$31,2)</f>
        <v>#VALUE!</v>
      </c>
      <c r="EL58" s="43" t="str">
        <f t="shared" si="18"/>
        <v>DIAMANTE 12.001 a 3.000</v>
      </c>
      <c r="EM58" s="44" t="s">
        <v>66</v>
      </c>
      <c r="EN58" s="44" t="s">
        <v>62</v>
      </c>
      <c r="EO58" s="45">
        <f t="shared" si="77"/>
        <v>20.98</v>
      </c>
      <c r="EP58" s="45">
        <f t="shared" si="77"/>
        <v>21.86</v>
      </c>
      <c r="EQ58" s="45">
        <f t="shared" si="77"/>
        <v>22.08</v>
      </c>
      <c r="ER58" s="45">
        <f t="shared" si="77"/>
        <v>22.31</v>
      </c>
      <c r="ES58" s="45">
        <f t="shared" si="77"/>
        <v>26.08</v>
      </c>
      <c r="ET58" s="45">
        <f t="shared" si="77"/>
        <v>28.94</v>
      </c>
      <c r="EU58" s="45">
        <f t="shared" si="77"/>
        <v>32.299999999999997</v>
      </c>
      <c r="EV58" s="45">
        <f t="shared" si="77"/>
        <v>38.79</v>
      </c>
      <c r="EW58" s="45">
        <f t="shared" si="77"/>
        <v>32.4</v>
      </c>
      <c r="EX58" s="45">
        <f t="shared" si="77"/>
        <v>37.53</v>
      </c>
      <c r="EY58" s="45">
        <f t="shared" si="77"/>
        <v>56.41</v>
      </c>
      <c r="EZ58" s="45">
        <f t="shared" si="77"/>
        <v>74.97</v>
      </c>
    </row>
    <row r="59" spans="1:156" ht="15" x14ac:dyDescent="0.25">
      <c r="A59" s="86">
        <v>0.14000000000000001</v>
      </c>
      <c r="B59" s="85" t="s">
        <v>104</v>
      </c>
      <c r="D59" s="43" t="str">
        <f t="shared" si="5"/>
        <v>DIAMANTE 10 a 300</v>
      </c>
      <c r="E59" s="44" t="s">
        <v>66</v>
      </c>
      <c r="F59" s="44" t="s">
        <v>40</v>
      </c>
      <c r="G59" s="45">
        <f>ROUND('[2]Base(2023)'!G59+'[2]Base(2023)'!G59*'[2]Base(2024)'!$A$31,2)</f>
        <v>7.1</v>
      </c>
      <c r="H59" s="45">
        <f>ROUND('[2]Base(2023)'!H59+'[2]Base(2023)'!H59*'[2]Base(2024)'!$A$31,2)</f>
        <v>7.26</v>
      </c>
      <c r="I59" s="45">
        <f>ROUND('[2]Base(2023)'!I59+'[2]Base(2023)'!I59*'[2]Base(2024)'!$A$31,2)</f>
        <v>7.4</v>
      </c>
      <c r="J59" s="45">
        <f>ROUND('[2]Base(2023)'!J59+'[2]Base(2023)'!J59*'[2]Base(2024)'!$A$31,2)</f>
        <v>7.55</v>
      </c>
      <c r="K59" s="45">
        <f>ROUND('[2]Base(2023)'!K59+'[2]Base(2023)'!K59*'[2]Base(2024)'!$A$31,2)</f>
        <v>13.94</v>
      </c>
      <c r="L59" s="45">
        <f>ROUND('[2]Base(2023)'!L59+'[2]Base(2023)'!L59*'[2]Base(2024)'!$A$31,2)</f>
        <v>14.25</v>
      </c>
      <c r="M59" s="45">
        <f>ROUND('[2]Base(2023)'!M59+'[2]Base(2023)'!M59*'[2]Base(2024)'!$A$31,2)</f>
        <v>14.55</v>
      </c>
      <c r="N59" s="45">
        <f>ROUND('[2]Base(2023)'!N59+'[2]Base(2023)'!N59*'[2]Base(2024)'!$A$31,2)</f>
        <v>15.48</v>
      </c>
      <c r="O59" s="45">
        <f>ROUND('[2]Base(2023)'!O59+'[2]Base(2023)'!O59*'[2]Base(2024)'!$A$31,2)</f>
        <v>21.16</v>
      </c>
      <c r="P59" s="45">
        <f>ROUND('[2]Base(2023)'!P59+'[2]Base(2023)'!P59*'[2]Base(2024)'!$A$31,2)</f>
        <v>29.64</v>
      </c>
      <c r="Q59" s="45">
        <f>ROUND('[2]Base(2023)'!Q59+'[2]Base(2023)'!Q59*'[2]Base(2024)'!$A$31,2)</f>
        <v>38.1</v>
      </c>
      <c r="R59" s="45">
        <f>ROUND('[2]Base(2023)'!R59+'[2]Base(2023)'!R59*'[2]Base(2024)'!$A$31,2)</f>
        <v>44.45</v>
      </c>
      <c r="S59" s="45">
        <f>ROUND('[2]Base(2023)'!S59+'[2]Base(2023)'!S59*'[2]Base(2024)'!$A$31,2)</f>
        <v>28.18</v>
      </c>
      <c r="T59" s="45">
        <f>ROUND('[2]Base(2023)'!T59+'[2]Base(2023)'!T59*'[2]Base(2024)'!$A$31,2)</f>
        <v>36</v>
      </c>
      <c r="U59" s="45">
        <f>ROUND('[2]Base(2023)'!U59+'[2]Base(2023)'!U59*'[2]Base(2024)'!$A$31,2)</f>
        <v>43.45</v>
      </c>
      <c r="V59" s="45">
        <f>ROUND('[2]Base(2023)'!V59+'[2]Base(2023)'!V59*'[2]Base(2024)'!$A$31,2)</f>
        <v>49.83</v>
      </c>
      <c r="W59" s="45">
        <f>ROUND('[2]Base(2023)'!W59+'[2]Base(2023)'!W59*'[2]Base(2024)'!$A$31,2)</f>
        <v>33.549999999999997</v>
      </c>
      <c r="X59" s="45">
        <f>ROUND('[2]Base(2023)'!X59+'[2]Base(2023)'!X59*'[2]Base(2024)'!$A$31,2)</f>
        <v>42.85</v>
      </c>
      <c r="Y59" s="45">
        <f>ROUND('[2]Base(2023)'!Y59+'[2]Base(2023)'!Y59*'[2]Base(2024)'!$A$31,2)</f>
        <v>51.72</v>
      </c>
      <c r="Z59" s="45">
        <f>ROUND('[2]Base(2023)'!Z59+'[2]Base(2023)'!Z59*'[2]Base(2024)'!$A$31,2)</f>
        <v>59.32</v>
      </c>
      <c r="AB59" s="43" t="str">
        <f t="shared" si="7"/>
        <v>DIAMANTE 13.001 a 4.000</v>
      </c>
      <c r="AC59" s="44" t="s">
        <v>66</v>
      </c>
      <c r="AD59" s="44" t="s">
        <v>68</v>
      </c>
      <c r="AE59" s="45">
        <f>ROUND('[2]Base(2023)'!AE59+'[2]Base(2023)'!AE59*'[2]Base(2024)'!$A$31,2)</f>
        <v>19.04</v>
      </c>
      <c r="AF59" s="45">
        <f>ROUND('[2]Base(2023)'!AF59+'[2]Base(2023)'!AF59*'[2]Base(2024)'!$A$31,2)</f>
        <v>19.86</v>
      </c>
      <c r="AG59" s="45">
        <f>ROUND('[2]Base(2023)'!AG59+'[2]Base(2023)'!AG59*'[2]Base(2024)'!$A$31,2)</f>
        <v>20.059999999999999</v>
      </c>
      <c r="AH59" s="45">
        <f>ROUND('[2]Base(2023)'!AH59+'[2]Base(2023)'!AH59*'[2]Base(2024)'!$A$31,2)</f>
        <v>20.25</v>
      </c>
      <c r="AI59" s="45">
        <f>ROUND('[2]Base(2023)'!AI59+'[2]Base(2023)'!AI59*'[2]Base(2024)'!$A$31,2)</f>
        <v>23.67</v>
      </c>
      <c r="AJ59" s="45">
        <f>ROUND('[2]Base(2023)'!AJ59+'[2]Base(2023)'!AJ59*'[2]Base(2024)'!$A$31,2)</f>
        <v>26.5</v>
      </c>
      <c r="AK59" s="45">
        <f>ROUND('[2]Base(2023)'!AK59+'[2]Base(2023)'!AK59*'[2]Base(2024)'!$A$31,2)</f>
        <v>29.58</v>
      </c>
      <c r="AL59" s="45">
        <f>ROUND('[2]Base(2023)'!AL59+'[2]Base(2023)'!AL59*'[2]Base(2024)'!$A$31,2)</f>
        <v>35.5</v>
      </c>
      <c r="AM59" s="45">
        <f>ROUND('[2]Base(2023)'!AM59+'[2]Base(2023)'!AM59*'[2]Base(2024)'!$A$31,2)</f>
        <v>30.12</v>
      </c>
      <c r="AN59" s="45">
        <f>ROUND('[2]Base(2023)'!AN59+'[2]Base(2023)'!AN59*'[2]Base(2024)'!$A$31,2)</f>
        <v>34.35</v>
      </c>
      <c r="AO59" s="45">
        <f>ROUND('[2]Base(2023)'!AO59+'[2]Base(2023)'!AO59*'[2]Base(2024)'!$A$31,2)</f>
        <v>48.52</v>
      </c>
      <c r="AP59" s="45">
        <f>ROUND('[2]Base(2023)'!AP59+'[2]Base(2023)'!AP59*'[2]Base(2024)'!$A$31,2)</f>
        <v>62.5</v>
      </c>
      <c r="AQ59" s="45">
        <f>ROUND('[2]Base(2023)'!AQ59+'[2]Base(2023)'!AQ59*'[2]Base(2024)'!$A$31,2)</f>
        <v>35.03</v>
      </c>
      <c r="AR59" s="45">
        <f>ROUND('[2]Base(2023)'!AR59+'[2]Base(2023)'!AR59*'[2]Base(2024)'!$A$31,2)</f>
        <v>39.93</v>
      </c>
      <c r="AS59" s="45">
        <f>ROUND('[2]Base(2023)'!AS59+'[2]Base(2023)'!AS59*'[2]Base(2024)'!$A$31,2)</f>
        <v>56.42</v>
      </c>
      <c r="AT59" s="45">
        <f>ROUND('[2]Base(2023)'!AT59+'[2]Base(2023)'!AT59*'[2]Base(2024)'!$A$31,2)</f>
        <v>72.680000000000007</v>
      </c>
      <c r="BP59" s="43" t="str">
        <f t="shared" si="10"/>
        <v>DIAMANTE 10 a 300</v>
      </c>
      <c r="BQ59" s="44" t="s">
        <v>66</v>
      </c>
      <c r="BR59" s="44" t="s">
        <v>40</v>
      </c>
      <c r="BS59" s="45">
        <f>BS45</f>
        <v>26.36</v>
      </c>
      <c r="BT59" s="45">
        <f t="shared" ref="BT59:CL59" si="79">BT45</f>
        <v>26.93</v>
      </c>
      <c r="BU59" s="45">
        <f t="shared" si="79"/>
        <v>27.49</v>
      </c>
      <c r="BV59" s="45">
        <f t="shared" si="79"/>
        <v>28.05</v>
      </c>
      <c r="BW59" s="45">
        <f t="shared" si="79"/>
        <v>29.25</v>
      </c>
      <c r="BX59" s="45">
        <f t="shared" si="79"/>
        <v>29.54</v>
      </c>
      <c r="BY59" s="45">
        <f t="shared" si="79"/>
        <v>29.85</v>
      </c>
      <c r="BZ59" s="45">
        <f t="shared" si="79"/>
        <v>30.14</v>
      </c>
      <c r="CA59" s="45">
        <f t="shared" si="79"/>
        <v>42.62</v>
      </c>
      <c r="CB59" s="45">
        <f t="shared" si="79"/>
        <v>66.19</v>
      </c>
      <c r="CC59" s="45">
        <f t="shared" si="79"/>
        <v>80.510000000000005</v>
      </c>
      <c r="CD59" s="45">
        <f t="shared" si="79"/>
        <v>94.83</v>
      </c>
      <c r="CE59" s="45">
        <f t="shared" si="79"/>
        <v>54.83</v>
      </c>
      <c r="CF59" s="45">
        <f t="shared" si="79"/>
        <v>73.03</v>
      </c>
      <c r="CG59" s="45">
        <f t="shared" si="79"/>
        <v>84.65</v>
      </c>
      <c r="CH59" s="45">
        <f t="shared" si="79"/>
        <v>96.27</v>
      </c>
      <c r="CI59" s="45">
        <f t="shared" si="79"/>
        <v>65.290000000000006</v>
      </c>
      <c r="CJ59" s="45">
        <f t="shared" si="79"/>
        <v>86.94</v>
      </c>
      <c r="CK59" s="45">
        <f t="shared" si="79"/>
        <v>100.77</v>
      </c>
      <c r="CL59" s="45">
        <f t="shared" si="79"/>
        <v>114.6</v>
      </c>
      <c r="CN59" s="43" t="str">
        <f t="shared" si="12"/>
        <v>INFINITE 41 a 5</v>
      </c>
      <c r="CO59" s="44" t="s">
        <v>98</v>
      </c>
      <c r="CP59" s="46" t="s">
        <v>51</v>
      </c>
      <c r="CQ59" s="45">
        <f t="shared" ref="CQ59:CX61" si="80">CQ19</f>
        <v>40.21</v>
      </c>
      <c r="CR59" s="45">
        <f t="shared" si="80"/>
        <v>41.04</v>
      </c>
      <c r="CS59" s="45">
        <f t="shared" si="80"/>
        <v>41.88</v>
      </c>
      <c r="CT59" s="45">
        <f t="shared" si="80"/>
        <v>42.71</v>
      </c>
      <c r="CU59" s="45">
        <f t="shared" si="80"/>
        <v>56.05</v>
      </c>
      <c r="CV59" s="45">
        <f t="shared" si="80"/>
        <v>56.6</v>
      </c>
      <c r="CW59" s="45">
        <f t="shared" si="80"/>
        <v>57.15</v>
      </c>
      <c r="CX59" s="45">
        <f t="shared" si="80"/>
        <v>57.7</v>
      </c>
      <c r="CZ59" s="43" t="str">
        <f t="shared" si="14"/>
        <v>DIAMANTE 12.001 a 3.000</v>
      </c>
      <c r="DA59" s="44" t="s">
        <v>66</v>
      </c>
      <c r="DB59" s="46" t="s">
        <v>62</v>
      </c>
      <c r="DC59" s="45">
        <f t="shared" si="76"/>
        <v>17.89</v>
      </c>
      <c r="DD59" s="45">
        <f t="shared" si="76"/>
        <v>18.260000000000002</v>
      </c>
      <c r="DE59" s="45">
        <f t="shared" si="76"/>
        <v>18.649999999999999</v>
      </c>
      <c r="DG59" s="43" t="str">
        <f t="shared" si="16"/>
        <v>PLATINUMColeta no mesmo dia4210-211 a 20</v>
      </c>
      <c r="DH59" s="43" t="s">
        <v>61</v>
      </c>
      <c r="DI59" s="70" t="s">
        <v>71</v>
      </c>
      <c r="DJ59" s="69" t="s">
        <v>72</v>
      </c>
      <c r="DK59" s="61" t="s">
        <v>73</v>
      </c>
      <c r="DL59" s="25" t="s">
        <v>127</v>
      </c>
      <c r="DR59" s="43" t="str">
        <f t="shared" si="17"/>
        <v>DIAMANTE 10 a 300</v>
      </c>
      <c r="DS59" s="44" t="s">
        <v>66</v>
      </c>
      <c r="DT59" s="44" t="s">
        <v>40</v>
      </c>
      <c r="DU59" s="45">
        <f>ROUND(DU3-DU3*$A$36,2)</f>
        <v>8.7200000000000006</v>
      </c>
      <c r="DV59" s="45">
        <f t="shared" ref="DV59:EJ59" si="81">ROUND(DV3-DV3*$A$36,2)</f>
        <v>8.91</v>
      </c>
      <c r="DW59" s="45">
        <f t="shared" si="81"/>
        <v>9.09</v>
      </c>
      <c r="DX59" s="45">
        <f t="shared" si="81"/>
        <v>9.2799999999999994</v>
      </c>
      <c r="DY59" s="45">
        <f t="shared" si="81"/>
        <v>16.87</v>
      </c>
      <c r="DZ59" s="45">
        <f t="shared" si="81"/>
        <v>17.239999999999998</v>
      </c>
      <c r="EA59" s="45">
        <f t="shared" si="81"/>
        <v>17.63</v>
      </c>
      <c r="EB59" s="45">
        <f t="shared" si="81"/>
        <v>18.75</v>
      </c>
      <c r="EC59" s="45">
        <f t="shared" si="81"/>
        <v>25.76</v>
      </c>
      <c r="ED59" s="45">
        <f t="shared" si="81"/>
        <v>36.18</v>
      </c>
      <c r="EE59" s="45">
        <f t="shared" si="81"/>
        <v>46.53</v>
      </c>
      <c r="EF59" s="45">
        <f t="shared" si="81"/>
        <v>54.25</v>
      </c>
      <c r="EG59" s="45">
        <f t="shared" si="81"/>
        <v>40.85</v>
      </c>
      <c r="EH59" s="45">
        <f t="shared" si="81"/>
        <v>52.29</v>
      </c>
      <c r="EI59" s="45">
        <f t="shared" si="81"/>
        <v>63.14</v>
      </c>
      <c r="EJ59" s="45">
        <f t="shared" si="81"/>
        <v>72.400000000000006</v>
      </c>
      <c r="EL59" s="43" t="str">
        <f t="shared" si="18"/>
        <v>DIAMANTE 13.001 a 4.000</v>
      </c>
      <c r="EM59" s="44" t="s">
        <v>66</v>
      </c>
      <c r="EN59" s="44" t="s">
        <v>68</v>
      </c>
      <c r="EO59" s="45">
        <f t="shared" si="77"/>
        <v>22.59</v>
      </c>
      <c r="EP59" s="45">
        <f t="shared" si="77"/>
        <v>23.55</v>
      </c>
      <c r="EQ59" s="45">
        <f t="shared" si="77"/>
        <v>23.79</v>
      </c>
      <c r="ER59" s="45">
        <f t="shared" si="77"/>
        <v>24.03</v>
      </c>
      <c r="ES59" s="45">
        <f t="shared" si="77"/>
        <v>28.18</v>
      </c>
      <c r="ET59" s="45">
        <f t="shared" si="77"/>
        <v>30.99</v>
      </c>
      <c r="EU59" s="45">
        <f t="shared" si="77"/>
        <v>34.56</v>
      </c>
      <c r="EV59" s="45">
        <f t="shared" si="77"/>
        <v>41.55</v>
      </c>
      <c r="EW59" s="45">
        <f t="shared" si="77"/>
        <v>42.31</v>
      </c>
      <c r="EX59" s="45">
        <f t="shared" si="77"/>
        <v>47.04</v>
      </c>
      <c r="EY59" s="45">
        <f t="shared" si="77"/>
        <v>65.97</v>
      </c>
      <c r="EZ59" s="45">
        <f t="shared" si="77"/>
        <v>85.06</v>
      </c>
    </row>
    <row r="60" spans="1:156" ht="15" x14ac:dyDescent="0.25">
      <c r="A60" s="86">
        <v>0.16</v>
      </c>
      <c r="B60" s="85" t="s">
        <v>107</v>
      </c>
      <c r="D60" s="43" t="str">
        <f t="shared" si="5"/>
        <v>DIAMANTE 1301 a 500</v>
      </c>
      <c r="E60" s="44" t="s">
        <v>66</v>
      </c>
      <c r="F60" s="44" t="s">
        <v>49</v>
      </c>
      <c r="G60" s="45">
        <f>ROUND('[2]Base(2023)'!G60+'[2]Base(2023)'!G60*'[2]Base(2024)'!$A$31,2)</f>
        <v>7.95</v>
      </c>
      <c r="H60" s="45">
        <f>ROUND('[2]Base(2023)'!H60+'[2]Base(2023)'!H60*'[2]Base(2024)'!$A$31,2)</f>
        <v>8.1199999999999992</v>
      </c>
      <c r="I60" s="45">
        <f>ROUND('[2]Base(2023)'!I60+'[2]Base(2023)'!I60*'[2]Base(2024)'!$A$31,2)</f>
        <v>8.3000000000000007</v>
      </c>
      <c r="J60" s="45">
        <f>ROUND('[2]Base(2023)'!J60+'[2]Base(2023)'!J60*'[2]Base(2024)'!$A$31,2)</f>
        <v>8.4499999999999993</v>
      </c>
      <c r="K60" s="45">
        <f>ROUND('[2]Base(2023)'!K60+'[2]Base(2023)'!K60*'[2]Base(2024)'!$A$31,2)</f>
        <v>14.45</v>
      </c>
      <c r="L60" s="45">
        <f>ROUND('[2]Base(2023)'!L60+'[2]Base(2023)'!L60*'[2]Base(2024)'!$A$31,2)</f>
        <v>14.76</v>
      </c>
      <c r="M60" s="45">
        <f>ROUND('[2]Base(2023)'!M60+'[2]Base(2023)'!M60*'[2]Base(2024)'!$A$31,2)</f>
        <v>15.08</v>
      </c>
      <c r="N60" s="45">
        <f>ROUND('[2]Base(2023)'!N60+'[2]Base(2023)'!N60*'[2]Base(2024)'!$A$31,2)</f>
        <v>16.05</v>
      </c>
      <c r="O60" s="45">
        <f>ROUND('[2]Base(2023)'!O60+'[2]Base(2023)'!O60*'[2]Base(2024)'!$A$31,2)</f>
        <v>22.05</v>
      </c>
      <c r="P60" s="45">
        <f>ROUND('[2]Base(2023)'!P60+'[2]Base(2023)'!P60*'[2]Base(2024)'!$A$31,2)</f>
        <v>30.88</v>
      </c>
      <c r="Q60" s="45">
        <f>ROUND('[2]Base(2023)'!Q60+'[2]Base(2023)'!Q60*'[2]Base(2024)'!$A$31,2)</f>
        <v>39.69</v>
      </c>
      <c r="R60" s="45">
        <f>ROUND('[2]Base(2023)'!R60+'[2]Base(2023)'!R60*'[2]Base(2024)'!$A$31,2)</f>
        <v>46.31</v>
      </c>
      <c r="S60" s="45">
        <f>ROUND('[2]Base(2023)'!S60+'[2]Base(2023)'!S60*'[2]Base(2024)'!$A$31,2)</f>
        <v>28.93</v>
      </c>
      <c r="T60" s="45">
        <f>ROUND('[2]Base(2023)'!T60+'[2]Base(2023)'!T60*'[2]Base(2024)'!$A$31,2)</f>
        <v>37.04</v>
      </c>
      <c r="U60" s="45">
        <f>ROUND('[2]Base(2023)'!U60+'[2]Base(2023)'!U60*'[2]Base(2024)'!$A$31,2)</f>
        <v>44.79</v>
      </c>
      <c r="V60" s="45">
        <f>ROUND('[2]Base(2023)'!V60+'[2]Base(2023)'!V60*'[2]Base(2024)'!$A$31,2)</f>
        <v>51.38</v>
      </c>
      <c r="W60" s="45">
        <f>ROUND('[2]Base(2023)'!W60+'[2]Base(2023)'!W60*'[2]Base(2024)'!$A$31,2)</f>
        <v>34.44</v>
      </c>
      <c r="X60" s="45">
        <f>ROUND('[2]Base(2023)'!X60+'[2]Base(2023)'!X60*'[2]Base(2024)'!$A$31,2)</f>
        <v>44.09</v>
      </c>
      <c r="Y60" s="45">
        <f>ROUND('[2]Base(2023)'!Y60+'[2]Base(2023)'!Y60*'[2]Base(2024)'!$A$31,2)</f>
        <v>53.31</v>
      </c>
      <c r="Z60" s="45">
        <f>ROUND('[2]Base(2023)'!Z60+'[2]Base(2023)'!Z60*'[2]Base(2024)'!$A$31,2)</f>
        <v>61.17</v>
      </c>
      <c r="AB60" s="43" t="str">
        <f t="shared" si="7"/>
        <v>DIAMANTE 14.001 a 5.000</v>
      </c>
      <c r="AC60" s="44" t="s">
        <v>66</v>
      </c>
      <c r="AD60" s="44" t="s">
        <v>70</v>
      </c>
      <c r="AE60" s="45">
        <f>ROUND('[2]Base(2023)'!AE60+'[2]Base(2023)'!AE60*'[2]Base(2024)'!$A$31,2)</f>
        <v>20.36</v>
      </c>
      <c r="AF60" s="45">
        <f>ROUND('[2]Base(2023)'!AF60+'[2]Base(2023)'!AF60*'[2]Base(2024)'!$A$31,2)</f>
        <v>21.22</v>
      </c>
      <c r="AG60" s="45">
        <f>ROUND('[2]Base(2023)'!AG60+'[2]Base(2023)'!AG60*'[2]Base(2024)'!$A$31,2)</f>
        <v>21.44</v>
      </c>
      <c r="AH60" s="45">
        <f>ROUND('[2]Base(2023)'!AH60+'[2]Base(2023)'!AH60*'[2]Base(2024)'!$A$31,2)</f>
        <v>21.65</v>
      </c>
      <c r="AI60" s="45">
        <f>ROUND('[2]Base(2023)'!AI60+'[2]Base(2023)'!AI60*'[2]Base(2024)'!$A$31,2)</f>
        <v>25.3</v>
      </c>
      <c r="AJ60" s="45">
        <f>ROUND('[2]Base(2023)'!AJ60+'[2]Base(2023)'!AJ60*'[2]Base(2024)'!$A$31,2)</f>
        <v>28.33</v>
      </c>
      <c r="AK60" s="45">
        <f>ROUND('[2]Base(2023)'!AK60+'[2]Base(2023)'!AK60*'[2]Base(2024)'!$A$31,2)</f>
        <v>31.63</v>
      </c>
      <c r="AL60" s="45">
        <f>ROUND('[2]Base(2023)'!AL60+'[2]Base(2023)'!AL60*'[2]Base(2024)'!$A$31,2)</f>
        <v>37.94</v>
      </c>
      <c r="AM60" s="45">
        <f>ROUND('[2]Base(2023)'!AM60+'[2]Base(2023)'!AM60*'[2]Base(2024)'!$A$31,2)</f>
        <v>31.52</v>
      </c>
      <c r="AN60" s="45">
        <f>ROUND('[2]Base(2023)'!AN60+'[2]Base(2023)'!AN60*'[2]Base(2024)'!$A$31,2)</f>
        <v>35.92</v>
      </c>
      <c r="AO60" s="45">
        <f>ROUND('[2]Base(2023)'!AO60+'[2]Base(2023)'!AO60*'[2]Base(2024)'!$A$31,2)</f>
        <v>50.3</v>
      </c>
      <c r="AP60" s="45">
        <f>ROUND('[2]Base(2023)'!AP60+'[2]Base(2023)'!AP60*'[2]Base(2024)'!$A$31,2)</f>
        <v>64.62</v>
      </c>
      <c r="AQ60" s="45">
        <f>ROUND('[2]Base(2023)'!AQ60+'[2]Base(2023)'!AQ60*'[2]Base(2024)'!$A$31,2)</f>
        <v>36.659999999999997</v>
      </c>
      <c r="AR60" s="45">
        <f>ROUND('[2]Base(2023)'!AR60+'[2]Base(2023)'!AR60*'[2]Base(2024)'!$A$31,2)</f>
        <v>41.76</v>
      </c>
      <c r="AS60" s="45">
        <f>ROUND('[2]Base(2023)'!AS60+'[2]Base(2023)'!AS60*'[2]Base(2024)'!$A$31,2)</f>
        <v>58.49</v>
      </c>
      <c r="AT60" s="45">
        <f>ROUND('[2]Base(2023)'!AT60+'[2]Base(2023)'!AT60*'[2]Base(2024)'!$A$31,2)</f>
        <v>75.150000000000006</v>
      </c>
      <c r="BP60" s="43" t="str">
        <f t="shared" si="10"/>
        <v>DIAMANTE 1301 a 500</v>
      </c>
      <c r="BQ60" s="44" t="s">
        <v>66</v>
      </c>
      <c r="BR60" s="44" t="s">
        <v>49</v>
      </c>
      <c r="BS60" s="45">
        <f t="shared" ref="BS60:CL71" si="82">BS46</f>
        <v>27.31</v>
      </c>
      <c r="BT60" s="45">
        <f t="shared" si="82"/>
        <v>27.89</v>
      </c>
      <c r="BU60" s="45">
        <f t="shared" si="82"/>
        <v>28.46</v>
      </c>
      <c r="BV60" s="45">
        <f t="shared" si="82"/>
        <v>29.04</v>
      </c>
      <c r="BW60" s="45">
        <f t="shared" si="82"/>
        <v>30.94</v>
      </c>
      <c r="BX60" s="45">
        <f t="shared" si="82"/>
        <v>31.25</v>
      </c>
      <c r="BY60" s="45">
        <f t="shared" si="82"/>
        <v>31.57</v>
      </c>
      <c r="BZ60" s="45">
        <f t="shared" si="82"/>
        <v>31.9</v>
      </c>
      <c r="CA60" s="45">
        <f t="shared" si="82"/>
        <v>45.52</v>
      </c>
      <c r="CB60" s="45">
        <f t="shared" si="82"/>
        <v>69.58</v>
      </c>
      <c r="CC60" s="45">
        <f t="shared" si="82"/>
        <v>84.67</v>
      </c>
      <c r="CD60" s="45">
        <f t="shared" si="82"/>
        <v>99.77</v>
      </c>
      <c r="CE60" s="45">
        <f t="shared" si="82"/>
        <v>56.77</v>
      </c>
      <c r="CF60" s="45">
        <f t="shared" si="82"/>
        <v>74.38</v>
      </c>
      <c r="CG60" s="45">
        <f t="shared" si="82"/>
        <v>86.22</v>
      </c>
      <c r="CH60" s="45">
        <f t="shared" si="82"/>
        <v>98.06</v>
      </c>
      <c r="CI60" s="45">
        <f t="shared" si="82"/>
        <v>67.58</v>
      </c>
      <c r="CJ60" s="45">
        <f t="shared" si="82"/>
        <v>88.54</v>
      </c>
      <c r="CK60" s="45">
        <f t="shared" si="82"/>
        <v>102.65</v>
      </c>
      <c r="CL60" s="45">
        <f t="shared" si="82"/>
        <v>116.74</v>
      </c>
      <c r="CN60" s="43" t="str">
        <f t="shared" si="12"/>
        <v>INFINITE 45 a 10</v>
      </c>
      <c r="CO60" s="44" t="s">
        <v>98</v>
      </c>
      <c r="CP60" s="46" t="s">
        <v>56</v>
      </c>
      <c r="CQ60" s="45">
        <f t="shared" si="80"/>
        <v>59.63</v>
      </c>
      <c r="CR60" s="45">
        <f t="shared" si="80"/>
        <v>60.92</v>
      </c>
      <c r="CS60" s="45">
        <f t="shared" si="80"/>
        <v>62.2</v>
      </c>
      <c r="CT60" s="45">
        <f t="shared" si="80"/>
        <v>63.41</v>
      </c>
      <c r="CU60" s="45">
        <f t="shared" si="80"/>
        <v>76.2</v>
      </c>
      <c r="CV60" s="45">
        <f t="shared" si="80"/>
        <v>76.930000000000007</v>
      </c>
      <c r="CW60" s="45">
        <f t="shared" si="80"/>
        <v>77.77</v>
      </c>
      <c r="CX60" s="45">
        <f t="shared" si="80"/>
        <v>78.5</v>
      </c>
      <c r="CZ60" s="43" t="str">
        <f t="shared" si="14"/>
        <v>DIAMANTE 13.001 a 4.000</v>
      </c>
      <c r="DA60" s="44" t="s">
        <v>66</v>
      </c>
      <c r="DB60" s="46" t="s">
        <v>68</v>
      </c>
      <c r="DC60" s="45">
        <f t="shared" si="76"/>
        <v>19.670000000000002</v>
      </c>
      <c r="DD60" s="45">
        <f t="shared" si="76"/>
        <v>20.079999999999998</v>
      </c>
      <c r="DE60" s="45">
        <f t="shared" si="76"/>
        <v>20.5</v>
      </c>
      <c r="DG60" s="43" t="str">
        <f t="shared" si="16"/>
        <v>PLATINUMColeta no mesmo dia4210-221 a 30</v>
      </c>
      <c r="DH60" s="43" t="s">
        <v>61</v>
      </c>
      <c r="DI60" s="70" t="s">
        <v>71</v>
      </c>
      <c r="DJ60" s="69" t="s">
        <v>72</v>
      </c>
      <c r="DK60" s="59" t="s">
        <v>77</v>
      </c>
      <c r="DL60" s="22" t="s">
        <v>128</v>
      </c>
      <c r="DR60" s="43" t="str">
        <f t="shared" si="17"/>
        <v>DIAMANTE 1301 a 500</v>
      </c>
      <c r="DS60" s="44" t="s">
        <v>66</v>
      </c>
      <c r="DT60" s="44" t="s">
        <v>49</v>
      </c>
      <c r="DU60" s="45">
        <f t="shared" ref="DU60:EJ71" si="83">ROUND(DU4-DU4*$A$36,2)</f>
        <v>9.98</v>
      </c>
      <c r="DV60" s="45">
        <f t="shared" si="83"/>
        <v>10.19</v>
      </c>
      <c r="DW60" s="45">
        <f t="shared" si="83"/>
        <v>10.4</v>
      </c>
      <c r="DX60" s="45">
        <f t="shared" si="83"/>
        <v>10.61</v>
      </c>
      <c r="DY60" s="45">
        <f t="shared" si="83"/>
        <v>17.64</v>
      </c>
      <c r="DZ60" s="45">
        <f t="shared" si="83"/>
        <v>18.03</v>
      </c>
      <c r="EA60" s="45">
        <f t="shared" si="83"/>
        <v>18.43</v>
      </c>
      <c r="EB60" s="45">
        <f t="shared" si="83"/>
        <v>19.59</v>
      </c>
      <c r="EC60" s="45">
        <f t="shared" si="83"/>
        <v>26.94</v>
      </c>
      <c r="ED60" s="45">
        <f t="shared" si="83"/>
        <v>37.72</v>
      </c>
      <c r="EE60" s="45">
        <f t="shared" si="83"/>
        <v>48.49</v>
      </c>
      <c r="EF60" s="45">
        <f t="shared" si="83"/>
        <v>56.56</v>
      </c>
      <c r="EG60" s="45">
        <f t="shared" si="83"/>
        <v>42.05</v>
      </c>
      <c r="EH60" s="45">
        <f t="shared" si="83"/>
        <v>53.85</v>
      </c>
      <c r="EI60" s="45">
        <f t="shared" si="83"/>
        <v>65.14</v>
      </c>
      <c r="EJ60" s="45">
        <f t="shared" si="83"/>
        <v>74.73</v>
      </c>
      <c r="EL60" s="43" t="str">
        <f t="shared" si="18"/>
        <v>DIAMANTE 14.001 a 5.000</v>
      </c>
      <c r="EM60" s="44" t="s">
        <v>66</v>
      </c>
      <c r="EN60" s="44" t="s">
        <v>70</v>
      </c>
      <c r="EO60" s="45">
        <f t="shared" si="77"/>
        <v>24.69</v>
      </c>
      <c r="EP60" s="45">
        <f t="shared" si="77"/>
        <v>25.71</v>
      </c>
      <c r="EQ60" s="45">
        <f t="shared" si="77"/>
        <v>25.99</v>
      </c>
      <c r="ER60" s="45">
        <f t="shared" si="77"/>
        <v>26.25</v>
      </c>
      <c r="ES60" s="45">
        <f t="shared" si="77"/>
        <v>30.92</v>
      </c>
      <c r="ET60" s="45">
        <f t="shared" si="77"/>
        <v>33.32</v>
      </c>
      <c r="EU60" s="45">
        <f t="shared" si="77"/>
        <v>37.130000000000003</v>
      </c>
      <c r="EV60" s="45">
        <f t="shared" si="77"/>
        <v>44.73</v>
      </c>
      <c r="EW60" s="45">
        <f t="shared" si="77"/>
        <v>46.13</v>
      </c>
      <c r="EX60" s="45">
        <f t="shared" si="77"/>
        <v>49.85</v>
      </c>
      <c r="EY60" s="45">
        <f t="shared" si="77"/>
        <v>68.709999999999994</v>
      </c>
      <c r="EZ60" s="45">
        <f t="shared" si="77"/>
        <v>88.47</v>
      </c>
    </row>
    <row r="61" spans="1:156" ht="15" x14ac:dyDescent="0.25">
      <c r="A61" s="86">
        <v>0.18</v>
      </c>
      <c r="B61" s="85" t="s">
        <v>110</v>
      </c>
      <c r="D61" s="43" t="str">
        <f t="shared" si="5"/>
        <v>DIAMANTE 1501 a 1.000</v>
      </c>
      <c r="E61" s="44" t="s">
        <v>66</v>
      </c>
      <c r="F61" s="44" t="s">
        <v>50</v>
      </c>
      <c r="G61" s="45">
        <f>ROUND('[2]Base(2023)'!G61+'[2]Base(2023)'!G61*'[2]Base(2024)'!$A$31,2)</f>
        <v>8.5299999999999994</v>
      </c>
      <c r="H61" s="45">
        <f>ROUND('[2]Base(2023)'!H61+'[2]Base(2023)'!H61*'[2]Base(2024)'!$A$31,2)</f>
        <v>8.6999999999999993</v>
      </c>
      <c r="I61" s="45">
        <f>ROUND('[2]Base(2023)'!I61+'[2]Base(2023)'!I61*'[2]Base(2024)'!$A$31,2)</f>
        <v>8.8800000000000008</v>
      </c>
      <c r="J61" s="45">
        <f>ROUND('[2]Base(2023)'!J61+'[2]Base(2023)'!J61*'[2]Base(2024)'!$A$31,2)</f>
        <v>9.07</v>
      </c>
      <c r="K61" s="45">
        <f>ROUND('[2]Base(2023)'!K61+'[2]Base(2023)'!K61*'[2]Base(2024)'!$A$31,2)</f>
        <v>16.100000000000001</v>
      </c>
      <c r="L61" s="45">
        <f>ROUND('[2]Base(2023)'!L61+'[2]Base(2023)'!L61*'[2]Base(2024)'!$A$31,2)</f>
        <v>16.28</v>
      </c>
      <c r="M61" s="45">
        <f>ROUND('[2]Base(2023)'!M61+'[2]Base(2023)'!M61*'[2]Base(2024)'!$A$31,2)</f>
        <v>16.45</v>
      </c>
      <c r="N61" s="45">
        <f>ROUND('[2]Base(2023)'!N61+'[2]Base(2023)'!N61*'[2]Base(2024)'!$A$31,2)</f>
        <v>16.600000000000001</v>
      </c>
      <c r="O61" s="45">
        <f>ROUND('[2]Base(2023)'!O61+'[2]Base(2023)'!O61*'[2]Base(2024)'!$A$31,2)</f>
        <v>22.94</v>
      </c>
      <c r="P61" s="45">
        <f>ROUND('[2]Base(2023)'!P61+'[2]Base(2023)'!P61*'[2]Base(2024)'!$A$31,2)</f>
        <v>32.130000000000003</v>
      </c>
      <c r="Q61" s="45">
        <f>ROUND('[2]Base(2023)'!Q61+'[2]Base(2023)'!Q61*'[2]Base(2024)'!$A$31,2)</f>
        <v>41.3</v>
      </c>
      <c r="R61" s="45">
        <f>ROUND('[2]Base(2023)'!R61+'[2]Base(2023)'!R61*'[2]Base(2024)'!$A$31,2)</f>
        <v>48.19</v>
      </c>
      <c r="S61" s="45">
        <f>ROUND('[2]Base(2023)'!S61+'[2]Base(2023)'!S61*'[2]Base(2024)'!$A$31,2)</f>
        <v>29.68</v>
      </c>
      <c r="T61" s="45">
        <f>ROUND('[2]Base(2023)'!T61+'[2]Base(2023)'!T61*'[2]Base(2024)'!$A$31,2)</f>
        <v>38.08</v>
      </c>
      <c r="U61" s="45">
        <f>ROUND('[2]Base(2023)'!U61+'[2]Base(2023)'!U61*'[2]Base(2024)'!$A$31,2)</f>
        <v>46.13</v>
      </c>
      <c r="V61" s="45">
        <f>ROUND('[2]Base(2023)'!V61+'[2]Base(2023)'!V61*'[2]Base(2024)'!$A$31,2)</f>
        <v>52.94</v>
      </c>
      <c r="W61" s="45">
        <f>ROUND('[2]Base(2023)'!W61+'[2]Base(2023)'!W61*'[2]Base(2024)'!$A$31,2)</f>
        <v>35.33</v>
      </c>
      <c r="X61" s="45">
        <f>ROUND('[2]Base(2023)'!X61+'[2]Base(2023)'!X61*'[2]Base(2024)'!$A$31,2)</f>
        <v>45.33</v>
      </c>
      <c r="Y61" s="45">
        <f>ROUND('[2]Base(2023)'!Y61+'[2]Base(2023)'!Y61*'[2]Base(2024)'!$A$31,2)</f>
        <v>54.92</v>
      </c>
      <c r="Z61" s="45">
        <f>ROUND('[2]Base(2023)'!Z61+'[2]Base(2023)'!Z61*'[2]Base(2024)'!$A$31,2)</f>
        <v>63.02</v>
      </c>
      <c r="AB61" s="43" t="str">
        <f t="shared" si="7"/>
        <v>DIAMANTE 15.001 a 6.000</v>
      </c>
      <c r="AC61" s="44" t="s">
        <v>66</v>
      </c>
      <c r="AD61" s="44" t="s">
        <v>76</v>
      </c>
      <c r="AE61" s="45">
        <f>ROUND('[2]Base(2023)'!AE61+'[2]Base(2023)'!AE61*'[2]Base(2024)'!$A$31,2)</f>
        <v>21.48</v>
      </c>
      <c r="AF61" s="45">
        <f>ROUND('[2]Base(2023)'!AF61+'[2]Base(2023)'!AF61*'[2]Base(2024)'!$A$31,2)</f>
        <v>22.39</v>
      </c>
      <c r="AG61" s="45">
        <f>ROUND('[2]Base(2023)'!AG61+'[2]Base(2023)'!AG61*'[2]Base(2024)'!$A$31,2)</f>
        <v>22.62</v>
      </c>
      <c r="AH61" s="45">
        <f>ROUND('[2]Base(2023)'!AH61+'[2]Base(2023)'!AH61*'[2]Base(2024)'!$A$31,2)</f>
        <v>22.85</v>
      </c>
      <c r="AI61" s="45">
        <f>ROUND('[2]Base(2023)'!AI61+'[2]Base(2023)'!AI61*'[2]Base(2024)'!$A$31,2)</f>
        <v>28.01</v>
      </c>
      <c r="AJ61" s="45">
        <f>ROUND('[2]Base(2023)'!AJ61+'[2]Base(2023)'!AJ61*'[2]Base(2024)'!$A$31,2)</f>
        <v>32.21</v>
      </c>
      <c r="AK61" s="45">
        <f>ROUND('[2]Base(2023)'!AK61+'[2]Base(2023)'!AK61*'[2]Base(2024)'!$A$31,2)</f>
        <v>36.76</v>
      </c>
      <c r="AL61" s="45">
        <f>ROUND('[2]Base(2023)'!AL61+'[2]Base(2023)'!AL61*'[2]Base(2024)'!$A$31,2)</f>
        <v>45.52</v>
      </c>
      <c r="AM61" s="45">
        <f>ROUND('[2]Base(2023)'!AM61+'[2]Base(2023)'!AM61*'[2]Base(2024)'!$A$31,2)</f>
        <v>36.53</v>
      </c>
      <c r="AN61" s="45">
        <f>ROUND('[2]Base(2023)'!AN61+'[2]Base(2023)'!AN61*'[2]Base(2024)'!$A$31,2)</f>
        <v>41.93</v>
      </c>
      <c r="AO61" s="45">
        <f>ROUND('[2]Base(2023)'!AO61+'[2]Base(2023)'!AO61*'[2]Base(2024)'!$A$31,2)</f>
        <v>57.4</v>
      </c>
      <c r="AP61" s="45">
        <f>ROUND('[2]Base(2023)'!AP61+'[2]Base(2023)'!AP61*'[2]Base(2024)'!$A$31,2)</f>
        <v>73.81</v>
      </c>
      <c r="AQ61" s="45">
        <f>ROUND('[2]Base(2023)'!AQ61+'[2]Base(2023)'!AQ61*'[2]Base(2024)'!$A$31,2)</f>
        <v>42.48</v>
      </c>
      <c r="AR61" s="45">
        <f>ROUND('[2]Base(2023)'!AR61+'[2]Base(2023)'!AR61*'[2]Base(2024)'!$A$31,2)</f>
        <v>48.75</v>
      </c>
      <c r="AS61" s="45">
        <f>ROUND('[2]Base(2023)'!AS61+'[2]Base(2023)'!AS61*'[2]Base(2024)'!$A$31,2)</f>
        <v>66.739999999999995</v>
      </c>
      <c r="AT61" s="45">
        <f>ROUND('[2]Base(2023)'!AT61+'[2]Base(2023)'!AT61*'[2]Base(2024)'!$A$31,2)</f>
        <v>85.82</v>
      </c>
      <c r="BP61" s="43" t="str">
        <f t="shared" si="10"/>
        <v>DIAMANTE 1501 a 1.000</v>
      </c>
      <c r="BQ61" s="44" t="s">
        <v>66</v>
      </c>
      <c r="BR61" s="44" t="s">
        <v>50</v>
      </c>
      <c r="BS61" s="45">
        <f t="shared" si="82"/>
        <v>28.24</v>
      </c>
      <c r="BT61" s="45">
        <f t="shared" si="82"/>
        <v>28.84</v>
      </c>
      <c r="BU61" s="45">
        <f t="shared" si="82"/>
        <v>29.45</v>
      </c>
      <c r="BV61" s="45">
        <f t="shared" si="82"/>
        <v>30.04</v>
      </c>
      <c r="BW61" s="45">
        <f t="shared" si="82"/>
        <v>32.64</v>
      </c>
      <c r="BX61" s="45">
        <f t="shared" si="82"/>
        <v>32.97</v>
      </c>
      <c r="BY61" s="45">
        <f t="shared" si="82"/>
        <v>33.299999999999997</v>
      </c>
      <c r="BZ61" s="45">
        <f t="shared" si="82"/>
        <v>33.64</v>
      </c>
      <c r="CA61" s="45">
        <f t="shared" si="82"/>
        <v>48.41</v>
      </c>
      <c r="CB61" s="45">
        <f t="shared" si="82"/>
        <v>72.97</v>
      </c>
      <c r="CC61" s="45">
        <f t="shared" si="82"/>
        <v>88.85</v>
      </c>
      <c r="CD61" s="45">
        <f t="shared" si="82"/>
        <v>104.71</v>
      </c>
      <c r="CE61" s="45">
        <f t="shared" si="82"/>
        <v>58.7</v>
      </c>
      <c r="CF61" s="45">
        <f t="shared" si="82"/>
        <v>75.72</v>
      </c>
      <c r="CG61" s="45">
        <f t="shared" si="82"/>
        <v>87.8</v>
      </c>
      <c r="CH61" s="45">
        <f t="shared" si="82"/>
        <v>99.87</v>
      </c>
      <c r="CI61" s="45">
        <f t="shared" si="82"/>
        <v>69.87</v>
      </c>
      <c r="CJ61" s="45">
        <f t="shared" si="82"/>
        <v>90.14</v>
      </c>
      <c r="CK61" s="45">
        <f t="shared" si="82"/>
        <v>104.52</v>
      </c>
      <c r="CL61" s="45">
        <f t="shared" si="82"/>
        <v>118.88</v>
      </c>
      <c r="CN61" s="43" t="str">
        <f t="shared" si="12"/>
        <v>INFINITE 4Kg Adicional</v>
      </c>
      <c r="CO61" s="44" t="s">
        <v>98</v>
      </c>
      <c r="CP61" s="46" t="s">
        <v>63</v>
      </c>
      <c r="CQ61" s="45">
        <f t="shared" si="80"/>
        <v>5.8</v>
      </c>
      <c r="CR61" s="45">
        <f t="shared" si="80"/>
        <v>5.99</v>
      </c>
      <c r="CS61" s="45">
        <f t="shared" si="80"/>
        <v>6.07</v>
      </c>
      <c r="CT61" s="45">
        <f t="shared" si="80"/>
        <v>6.17</v>
      </c>
      <c r="CU61" s="45">
        <f t="shared" si="80"/>
        <v>7.73</v>
      </c>
      <c r="CV61" s="45">
        <f t="shared" si="80"/>
        <v>7.83</v>
      </c>
      <c r="CW61" s="45">
        <f t="shared" si="80"/>
        <v>7.91</v>
      </c>
      <c r="CX61" s="45">
        <f t="shared" si="80"/>
        <v>7.91</v>
      </c>
      <c r="CZ61" s="43" t="str">
        <f t="shared" si="14"/>
        <v>DIAMANTE 14.001 a 5.000</v>
      </c>
      <c r="DA61" s="44" t="s">
        <v>66</v>
      </c>
      <c r="DB61" s="46" t="s">
        <v>70</v>
      </c>
      <c r="DC61" s="45">
        <f t="shared" si="76"/>
        <v>21.67</v>
      </c>
      <c r="DD61" s="45">
        <f t="shared" si="76"/>
        <v>22.12</v>
      </c>
      <c r="DE61" s="45">
        <f t="shared" si="76"/>
        <v>22.58</v>
      </c>
      <c r="DG61" s="43" t="str">
        <f t="shared" si="16"/>
        <v>PLATINUMColeta no mesmo dia4210-231 a 40</v>
      </c>
      <c r="DH61" s="43" t="s">
        <v>61</v>
      </c>
      <c r="DI61" s="70" t="s">
        <v>71</v>
      </c>
      <c r="DJ61" s="69" t="s">
        <v>72</v>
      </c>
      <c r="DK61" s="61" t="s">
        <v>83</v>
      </c>
      <c r="DL61" s="25" t="s">
        <v>128</v>
      </c>
      <c r="DR61" s="43" t="str">
        <f t="shared" si="17"/>
        <v>DIAMANTE 1501 a 1.000</v>
      </c>
      <c r="DS61" s="44" t="s">
        <v>66</v>
      </c>
      <c r="DT61" s="44" t="s">
        <v>50</v>
      </c>
      <c r="DU61" s="45">
        <f t="shared" si="83"/>
        <v>10.72</v>
      </c>
      <c r="DV61" s="45">
        <f t="shared" si="83"/>
        <v>10.94</v>
      </c>
      <c r="DW61" s="45">
        <f t="shared" si="83"/>
        <v>11.17</v>
      </c>
      <c r="DX61" s="45">
        <f t="shared" si="83"/>
        <v>11.4</v>
      </c>
      <c r="DY61" s="45">
        <f t="shared" si="83"/>
        <v>19.690000000000001</v>
      </c>
      <c r="DZ61" s="45">
        <f t="shared" si="83"/>
        <v>19.89</v>
      </c>
      <c r="EA61" s="45">
        <f t="shared" si="83"/>
        <v>20.09</v>
      </c>
      <c r="EB61" s="45">
        <f t="shared" si="83"/>
        <v>20.3</v>
      </c>
      <c r="EC61" s="45">
        <f t="shared" si="83"/>
        <v>28.04</v>
      </c>
      <c r="ED61" s="45">
        <f t="shared" si="83"/>
        <v>39.24</v>
      </c>
      <c r="EE61" s="45">
        <f t="shared" si="83"/>
        <v>50.46</v>
      </c>
      <c r="EF61" s="45">
        <f t="shared" si="83"/>
        <v>58.87</v>
      </c>
      <c r="EG61" s="45">
        <f t="shared" si="83"/>
        <v>43.16</v>
      </c>
      <c r="EH61" s="45">
        <f t="shared" si="83"/>
        <v>55.38</v>
      </c>
      <c r="EI61" s="45">
        <f t="shared" si="83"/>
        <v>67.099999999999994</v>
      </c>
      <c r="EJ61" s="45">
        <f t="shared" si="83"/>
        <v>77.010000000000005</v>
      </c>
      <c r="EL61" s="43" t="str">
        <f t="shared" si="18"/>
        <v>DIAMANTE 15.001 a 6.000</v>
      </c>
      <c r="EM61" s="44" t="s">
        <v>66</v>
      </c>
      <c r="EN61" s="44" t="s">
        <v>76</v>
      </c>
      <c r="EO61" s="45">
        <f t="shared" si="77"/>
        <v>25.59</v>
      </c>
      <c r="EP61" s="45">
        <f t="shared" si="77"/>
        <v>26.67</v>
      </c>
      <c r="EQ61" s="45">
        <f t="shared" si="77"/>
        <v>26.95</v>
      </c>
      <c r="ER61" s="45">
        <f t="shared" si="77"/>
        <v>27.23</v>
      </c>
      <c r="ES61" s="45">
        <f t="shared" si="77"/>
        <v>33.549999999999997</v>
      </c>
      <c r="ET61" s="45">
        <f t="shared" si="77"/>
        <v>37.729999999999997</v>
      </c>
      <c r="EU61" s="45">
        <f t="shared" si="77"/>
        <v>43.02</v>
      </c>
      <c r="EV61" s="45">
        <f t="shared" si="77"/>
        <v>53.37</v>
      </c>
      <c r="EW61" s="45">
        <f t="shared" si="77"/>
        <v>51.74</v>
      </c>
      <c r="EX61" s="45">
        <f t="shared" si="77"/>
        <v>57.57</v>
      </c>
      <c r="EY61" s="45">
        <f t="shared" si="77"/>
        <v>78.099999999999994</v>
      </c>
      <c r="EZ61" s="45">
        <f t="shared" si="77"/>
        <v>100.56</v>
      </c>
    </row>
    <row r="62" spans="1:156" x14ac:dyDescent="0.25">
      <c r="D62" s="43" t="str">
        <f t="shared" si="5"/>
        <v>DIAMANTE 11.001 a 2.000</v>
      </c>
      <c r="E62" s="44" t="s">
        <v>66</v>
      </c>
      <c r="F62" s="44" t="s">
        <v>55</v>
      </c>
      <c r="G62" s="45">
        <f>ROUND('[2]Base(2023)'!G62+'[2]Base(2023)'!G62*'[2]Base(2024)'!$A$31,2)</f>
        <v>10.7</v>
      </c>
      <c r="H62" s="45">
        <f>ROUND('[2]Base(2023)'!H62+'[2]Base(2023)'!H62*'[2]Base(2024)'!$A$31,2)</f>
        <v>10.93</v>
      </c>
      <c r="I62" s="45">
        <f>ROUND('[2]Base(2023)'!I62+'[2]Base(2023)'!I62*'[2]Base(2024)'!$A$31,2)</f>
        <v>11.16</v>
      </c>
      <c r="J62" s="45">
        <f>ROUND('[2]Base(2023)'!J62+'[2]Base(2023)'!J62*'[2]Base(2024)'!$A$31,2)</f>
        <v>11.39</v>
      </c>
      <c r="K62" s="45">
        <f>ROUND('[2]Base(2023)'!K62+'[2]Base(2023)'!K62*'[2]Base(2024)'!$A$31,2)</f>
        <v>17.760000000000002</v>
      </c>
      <c r="L62" s="45">
        <f>ROUND('[2]Base(2023)'!L62+'[2]Base(2023)'!L62*'[2]Base(2024)'!$A$31,2)</f>
        <v>17.95</v>
      </c>
      <c r="M62" s="45">
        <f>ROUND('[2]Base(2023)'!M62+'[2]Base(2023)'!M62*'[2]Base(2024)'!$A$31,2)</f>
        <v>18.13</v>
      </c>
      <c r="N62" s="45">
        <f>ROUND('[2]Base(2023)'!N62+'[2]Base(2023)'!N62*'[2]Base(2024)'!$A$31,2)</f>
        <v>18.32</v>
      </c>
      <c r="O62" s="45">
        <f>ROUND('[2]Base(2023)'!O62+'[2]Base(2023)'!O62*'[2]Base(2024)'!$A$31,2)</f>
        <v>27.66</v>
      </c>
      <c r="P62" s="45">
        <f>ROUND('[2]Base(2023)'!P62+'[2]Base(2023)'!P62*'[2]Base(2024)'!$A$31,2)</f>
        <v>38.729999999999997</v>
      </c>
      <c r="Q62" s="45">
        <f>ROUND('[2]Base(2023)'!Q62+'[2]Base(2023)'!Q62*'[2]Base(2024)'!$A$31,2)</f>
        <v>49.79</v>
      </c>
      <c r="R62" s="45">
        <f>ROUND('[2]Base(2023)'!R62+'[2]Base(2023)'!R62*'[2]Base(2024)'!$A$31,2)</f>
        <v>58.09</v>
      </c>
      <c r="S62" s="45">
        <f>ROUND('[2]Base(2023)'!S62+'[2]Base(2023)'!S62*'[2]Base(2024)'!$A$31,2)</f>
        <v>37.1</v>
      </c>
      <c r="T62" s="45">
        <f>ROUND('[2]Base(2023)'!T62+'[2]Base(2023)'!T62*'[2]Base(2024)'!$A$31,2)</f>
        <v>47.1</v>
      </c>
      <c r="U62" s="45">
        <f>ROUND('[2]Base(2023)'!U62+'[2]Base(2023)'!U62*'[2]Base(2024)'!$A$31,2)</f>
        <v>56.73</v>
      </c>
      <c r="V62" s="45">
        <f>ROUND('[2]Base(2023)'!V62+'[2]Base(2023)'!V62*'[2]Base(2024)'!$A$31,2)</f>
        <v>64.75</v>
      </c>
      <c r="W62" s="45">
        <f>ROUND('[2]Base(2023)'!W62+'[2]Base(2023)'!W62*'[2]Base(2024)'!$A$31,2)</f>
        <v>44.16</v>
      </c>
      <c r="X62" s="45">
        <f>ROUND('[2]Base(2023)'!X62+'[2]Base(2023)'!X62*'[2]Base(2024)'!$A$31,2)</f>
        <v>56.07</v>
      </c>
      <c r="Y62" s="45">
        <f>ROUND('[2]Base(2023)'!Y62+'[2]Base(2023)'!Y62*'[2]Base(2024)'!$A$31,2)</f>
        <v>67.53</v>
      </c>
      <c r="Z62" s="45">
        <f>ROUND('[2]Base(2023)'!Z62+'[2]Base(2023)'!Z62*'[2]Base(2024)'!$A$31,2)</f>
        <v>77.08</v>
      </c>
      <c r="AB62" s="43" t="str">
        <f t="shared" si="7"/>
        <v>DIAMANTE 16.001 a 7.000</v>
      </c>
      <c r="AC62" s="44" t="s">
        <v>66</v>
      </c>
      <c r="AD62" s="44" t="s">
        <v>82</v>
      </c>
      <c r="AE62" s="45">
        <f>ROUND('[2]Base(2023)'!AE62+'[2]Base(2023)'!AE62*'[2]Base(2024)'!$A$31,2)</f>
        <v>22.68</v>
      </c>
      <c r="AF62" s="45">
        <f>ROUND('[2]Base(2023)'!AF62+'[2]Base(2023)'!AF62*'[2]Base(2024)'!$A$31,2)</f>
        <v>23.64</v>
      </c>
      <c r="AG62" s="45">
        <f>ROUND('[2]Base(2023)'!AG62+'[2]Base(2023)'!AG62*'[2]Base(2024)'!$A$31,2)</f>
        <v>23.9</v>
      </c>
      <c r="AH62" s="45">
        <f>ROUND('[2]Base(2023)'!AH62+'[2]Base(2023)'!AH62*'[2]Base(2024)'!$A$31,2)</f>
        <v>24.13</v>
      </c>
      <c r="AI62" s="45">
        <f>ROUND('[2]Base(2023)'!AI62+'[2]Base(2023)'!AI62*'[2]Base(2024)'!$A$31,2)</f>
        <v>30.93</v>
      </c>
      <c r="AJ62" s="45">
        <f>ROUND('[2]Base(2023)'!AJ62+'[2]Base(2023)'!AJ62*'[2]Base(2024)'!$A$31,2)</f>
        <v>35.57</v>
      </c>
      <c r="AK62" s="45">
        <f>ROUND('[2]Base(2023)'!AK62+'[2]Base(2023)'!AK62*'[2]Base(2024)'!$A$31,2)</f>
        <v>40.590000000000003</v>
      </c>
      <c r="AL62" s="45">
        <f>ROUND('[2]Base(2023)'!AL62+'[2]Base(2023)'!AL62*'[2]Base(2024)'!$A$31,2)</f>
        <v>50.26</v>
      </c>
      <c r="AM62" s="45">
        <f>ROUND('[2]Base(2023)'!AM62+'[2]Base(2023)'!AM62*'[2]Base(2024)'!$A$31,2)</f>
        <v>39.04</v>
      </c>
      <c r="AN62" s="45">
        <f>ROUND('[2]Base(2023)'!AN62+'[2]Base(2023)'!AN62*'[2]Base(2024)'!$A$31,2)</f>
        <v>44.81</v>
      </c>
      <c r="AO62" s="45">
        <f>ROUND('[2]Base(2023)'!AO62+'[2]Base(2023)'!AO62*'[2]Base(2024)'!$A$31,2)</f>
        <v>60.69</v>
      </c>
      <c r="AP62" s="45">
        <f>ROUND('[2]Base(2023)'!AP62+'[2]Base(2023)'!AP62*'[2]Base(2024)'!$A$31,2)</f>
        <v>77.88</v>
      </c>
      <c r="AQ62" s="45">
        <f>ROUND('[2]Base(2023)'!AQ62+'[2]Base(2023)'!AQ62*'[2]Base(2024)'!$A$31,2)</f>
        <v>45.4</v>
      </c>
      <c r="AR62" s="45">
        <f>ROUND('[2]Base(2023)'!AR62+'[2]Base(2023)'!AR62*'[2]Base(2024)'!$A$31,2)</f>
        <v>52.1</v>
      </c>
      <c r="AS62" s="45">
        <f>ROUND('[2]Base(2023)'!AS62+'[2]Base(2023)'!AS62*'[2]Base(2024)'!$A$31,2)</f>
        <v>70.569999999999993</v>
      </c>
      <c r="AT62" s="45">
        <f>ROUND('[2]Base(2023)'!AT62+'[2]Base(2023)'!AT62*'[2]Base(2024)'!$A$31,2)</f>
        <v>90.56</v>
      </c>
      <c r="BP62" s="43" t="str">
        <f t="shared" si="10"/>
        <v>DIAMANTE 11.001 a 2.000</v>
      </c>
      <c r="BQ62" s="44" t="s">
        <v>66</v>
      </c>
      <c r="BR62" s="44" t="s">
        <v>55</v>
      </c>
      <c r="BS62" s="45">
        <f t="shared" si="82"/>
        <v>31.24</v>
      </c>
      <c r="BT62" s="45">
        <f t="shared" si="82"/>
        <v>31.91</v>
      </c>
      <c r="BU62" s="45">
        <f t="shared" si="82"/>
        <v>32.57</v>
      </c>
      <c r="BV62" s="45">
        <f t="shared" si="82"/>
        <v>33.24</v>
      </c>
      <c r="BW62" s="45">
        <f t="shared" si="82"/>
        <v>35.92</v>
      </c>
      <c r="BX62" s="45">
        <f t="shared" si="82"/>
        <v>36.299999999999997</v>
      </c>
      <c r="BY62" s="45">
        <f t="shared" si="82"/>
        <v>36.67</v>
      </c>
      <c r="BZ62" s="45">
        <f t="shared" si="82"/>
        <v>37.03</v>
      </c>
      <c r="CA62" s="45">
        <f t="shared" si="82"/>
        <v>57.99</v>
      </c>
      <c r="CB62" s="45">
        <f t="shared" si="82"/>
        <v>87.85</v>
      </c>
      <c r="CC62" s="45">
        <f t="shared" si="82"/>
        <v>107.16</v>
      </c>
      <c r="CD62" s="45">
        <f t="shared" si="82"/>
        <v>126.48</v>
      </c>
      <c r="CE62" s="45">
        <f t="shared" si="82"/>
        <v>70.69</v>
      </c>
      <c r="CF62" s="45">
        <f t="shared" si="82"/>
        <v>95.34</v>
      </c>
      <c r="CG62" s="45">
        <f t="shared" si="82"/>
        <v>111.53</v>
      </c>
      <c r="CH62" s="45">
        <f t="shared" si="82"/>
        <v>127.71</v>
      </c>
      <c r="CI62" s="45">
        <f t="shared" si="82"/>
        <v>84.15</v>
      </c>
      <c r="CJ62" s="45">
        <f t="shared" si="82"/>
        <v>113.5</v>
      </c>
      <c r="CK62" s="45">
        <f t="shared" si="82"/>
        <v>132.77000000000001</v>
      </c>
      <c r="CL62" s="45">
        <f t="shared" si="82"/>
        <v>152.03</v>
      </c>
      <c r="CN62" s="43" t="str">
        <f t="shared" si="12"/>
        <v>Peso (Kg)</v>
      </c>
      <c r="CP62" s="46" t="s">
        <v>33</v>
      </c>
      <c r="CQ62" s="45" t="e">
        <f>ROUND('[2]Base(2023)'!CQ62+'[2]Base(2023)'!CQ62*'[2]Base(2024)'!$A$31,2)</f>
        <v>#VALUE!</v>
      </c>
      <c r="CR62" s="45" t="e">
        <f>ROUND('[2]Base(2023)'!CR62+'[2]Base(2023)'!CR62*'[2]Base(2024)'!$A$31,2)</f>
        <v>#VALUE!</v>
      </c>
      <c r="CS62" s="45" t="e">
        <f>ROUND('[2]Base(2023)'!CS62+'[2]Base(2023)'!CS62*'[2]Base(2024)'!$A$31,2)</f>
        <v>#VALUE!</v>
      </c>
      <c r="CT62" s="45" t="e">
        <f>ROUND('[2]Base(2023)'!CT62+'[2]Base(2023)'!CT62*'[2]Base(2024)'!$A$31,2)</f>
        <v>#VALUE!</v>
      </c>
      <c r="CU62" s="45" t="e">
        <f>ROUND('[2]Base(2023)'!CU62+'[2]Base(2023)'!CU62*'[2]Base(2024)'!$A$31,2)</f>
        <v>#VALUE!</v>
      </c>
      <c r="CV62" s="45" t="e">
        <f>ROUND('[2]Base(2023)'!CV62+'[2]Base(2023)'!CV62*'[2]Base(2024)'!$A$31,2)</f>
        <v>#VALUE!</v>
      </c>
      <c r="CW62" s="45" t="e">
        <f>ROUND('[2]Base(2023)'!CW62+'[2]Base(2023)'!CW62*'[2]Base(2024)'!$A$31,2)</f>
        <v>#VALUE!</v>
      </c>
      <c r="CX62" s="45" t="e">
        <f>ROUND('[2]Base(2023)'!CX62+'[2]Base(2023)'!CX62*'[2]Base(2024)'!$A$31,2)</f>
        <v>#VALUE!</v>
      </c>
      <c r="CZ62" s="43" t="str">
        <f t="shared" si="14"/>
        <v>DIAMANTE 15.001 a 6.000</v>
      </c>
      <c r="DA62" s="44" t="s">
        <v>66</v>
      </c>
      <c r="DB62" s="46" t="s">
        <v>76</v>
      </c>
      <c r="DC62" s="45">
        <f t="shared" si="76"/>
        <v>25.24</v>
      </c>
      <c r="DD62" s="45">
        <f t="shared" si="76"/>
        <v>25.76</v>
      </c>
      <c r="DE62" s="45">
        <f t="shared" si="76"/>
        <v>26.31</v>
      </c>
      <c r="DG62" s="43" t="str">
        <f t="shared" si="16"/>
        <v>PLATINUMColeta no mesmo dia4210-241 a 50</v>
      </c>
      <c r="DH62" s="43" t="s">
        <v>61</v>
      </c>
      <c r="DI62" s="70" t="s">
        <v>71</v>
      </c>
      <c r="DJ62" s="69" t="s">
        <v>72</v>
      </c>
      <c r="DK62" s="59" t="s">
        <v>87</v>
      </c>
      <c r="DL62" s="22" t="s">
        <v>129</v>
      </c>
      <c r="DR62" s="43" t="str">
        <f t="shared" si="17"/>
        <v>DIAMANTE 11.001 a 2.000</v>
      </c>
      <c r="DS62" s="44" t="s">
        <v>66</v>
      </c>
      <c r="DT62" s="44" t="s">
        <v>55</v>
      </c>
      <c r="DU62" s="45">
        <f t="shared" si="83"/>
        <v>14.14</v>
      </c>
      <c r="DV62" s="45">
        <f t="shared" si="83"/>
        <v>14.44</v>
      </c>
      <c r="DW62" s="45">
        <f t="shared" si="83"/>
        <v>14.76</v>
      </c>
      <c r="DX62" s="45">
        <f t="shared" si="83"/>
        <v>15.05</v>
      </c>
      <c r="DY62" s="45">
        <f t="shared" si="83"/>
        <v>22.2</v>
      </c>
      <c r="DZ62" s="45">
        <f t="shared" si="83"/>
        <v>22.43</v>
      </c>
      <c r="EA62" s="45">
        <f t="shared" si="83"/>
        <v>22.66</v>
      </c>
      <c r="EB62" s="45">
        <f t="shared" si="83"/>
        <v>22.89</v>
      </c>
      <c r="EC62" s="45">
        <f t="shared" si="83"/>
        <v>34.130000000000003</v>
      </c>
      <c r="ED62" s="45">
        <f t="shared" si="83"/>
        <v>47.39</v>
      </c>
      <c r="EE62" s="45">
        <f t="shared" si="83"/>
        <v>60.94</v>
      </c>
      <c r="EF62" s="45">
        <f t="shared" si="83"/>
        <v>71.16</v>
      </c>
      <c r="EG62" s="45">
        <f t="shared" si="83"/>
        <v>54.39</v>
      </c>
      <c r="EH62" s="45">
        <f t="shared" si="83"/>
        <v>68.64</v>
      </c>
      <c r="EI62" s="45">
        <f t="shared" si="83"/>
        <v>82.64</v>
      </c>
      <c r="EJ62" s="45">
        <f t="shared" si="83"/>
        <v>94.39</v>
      </c>
      <c r="EL62" s="43" t="str">
        <f t="shared" si="18"/>
        <v>DIAMANTE 16.001 a 7.000</v>
      </c>
      <c r="EM62" s="44" t="s">
        <v>66</v>
      </c>
      <c r="EN62" s="44" t="s">
        <v>82</v>
      </c>
      <c r="EO62" s="45">
        <f t="shared" si="77"/>
        <v>26.09</v>
      </c>
      <c r="EP62" s="45">
        <f t="shared" si="77"/>
        <v>27.2</v>
      </c>
      <c r="EQ62" s="45">
        <f t="shared" si="77"/>
        <v>27.48</v>
      </c>
      <c r="ER62" s="45">
        <f t="shared" si="77"/>
        <v>27.76</v>
      </c>
      <c r="ES62" s="45">
        <f t="shared" si="77"/>
        <v>35.479999999999997</v>
      </c>
      <c r="ET62" s="45">
        <f t="shared" si="77"/>
        <v>41.3</v>
      </c>
      <c r="EU62" s="45">
        <f t="shared" si="77"/>
        <v>47.15</v>
      </c>
      <c r="EV62" s="45">
        <f t="shared" si="77"/>
        <v>58.31</v>
      </c>
      <c r="EW62" s="45">
        <f t="shared" si="77"/>
        <v>51.61</v>
      </c>
      <c r="EX62" s="45">
        <f t="shared" si="77"/>
        <v>60.22</v>
      </c>
      <c r="EY62" s="45">
        <f t="shared" si="77"/>
        <v>81.94</v>
      </c>
      <c r="EZ62" s="45">
        <f t="shared" si="77"/>
        <v>105.1</v>
      </c>
    </row>
    <row r="63" spans="1:156" x14ac:dyDescent="0.25">
      <c r="D63" s="43" t="str">
        <f t="shared" si="5"/>
        <v>DIAMANTE 12.001 a 3.000</v>
      </c>
      <c r="E63" s="44" t="s">
        <v>66</v>
      </c>
      <c r="F63" s="44" t="s">
        <v>62</v>
      </c>
      <c r="G63" s="45">
        <f>ROUND('[2]Base(2023)'!G63+'[2]Base(2023)'!G63*'[2]Base(2024)'!$A$31,2)</f>
        <v>11.93</v>
      </c>
      <c r="H63" s="45">
        <f>ROUND('[2]Base(2023)'!H63+'[2]Base(2023)'!H63*'[2]Base(2024)'!$A$31,2)</f>
        <v>12.19</v>
      </c>
      <c r="I63" s="45">
        <f>ROUND('[2]Base(2023)'!I63+'[2]Base(2023)'!I63*'[2]Base(2024)'!$A$31,2)</f>
        <v>12.44</v>
      </c>
      <c r="J63" s="45">
        <f>ROUND('[2]Base(2023)'!J63+'[2]Base(2023)'!J63*'[2]Base(2024)'!$A$31,2)</f>
        <v>12.69</v>
      </c>
      <c r="K63" s="45">
        <f>ROUND('[2]Base(2023)'!K63+'[2]Base(2023)'!K63*'[2]Base(2024)'!$A$31,2)</f>
        <v>19.43</v>
      </c>
      <c r="L63" s="45">
        <f>ROUND('[2]Base(2023)'!L63+'[2]Base(2023)'!L63*'[2]Base(2024)'!$A$31,2)</f>
        <v>19.62</v>
      </c>
      <c r="M63" s="45">
        <f>ROUND('[2]Base(2023)'!M63+'[2]Base(2023)'!M63*'[2]Base(2024)'!$A$31,2)</f>
        <v>19.829999999999998</v>
      </c>
      <c r="N63" s="45">
        <f>ROUND('[2]Base(2023)'!N63+'[2]Base(2023)'!N63*'[2]Base(2024)'!$A$31,2)</f>
        <v>20.02</v>
      </c>
      <c r="O63" s="45">
        <f>ROUND('[2]Base(2023)'!O63+'[2]Base(2023)'!O63*'[2]Base(2024)'!$A$31,2)</f>
        <v>32.29</v>
      </c>
      <c r="P63" s="45">
        <f>ROUND('[2]Base(2023)'!P63+'[2]Base(2023)'!P63*'[2]Base(2024)'!$A$31,2)</f>
        <v>43.6</v>
      </c>
      <c r="Q63" s="45">
        <f>ROUND('[2]Base(2023)'!Q63+'[2]Base(2023)'!Q63*'[2]Base(2024)'!$A$31,2)</f>
        <v>61.35</v>
      </c>
      <c r="R63" s="45">
        <f>ROUND('[2]Base(2023)'!R63+'[2]Base(2023)'!R63*'[2]Base(2024)'!$A$31,2)</f>
        <v>74.27</v>
      </c>
      <c r="S63" s="45">
        <f>ROUND('[2]Base(2023)'!S63+'[2]Base(2023)'!S63*'[2]Base(2024)'!$A$31,2)</f>
        <v>44.46</v>
      </c>
      <c r="T63" s="45">
        <f>ROUND('[2]Base(2023)'!T63+'[2]Base(2023)'!T63*'[2]Base(2024)'!$A$31,2)</f>
        <v>54.63</v>
      </c>
      <c r="U63" s="45">
        <f>ROUND('[2]Base(2023)'!U63+'[2]Base(2023)'!U63*'[2]Base(2024)'!$A$31,2)</f>
        <v>69.900000000000006</v>
      </c>
      <c r="V63" s="45">
        <f>ROUND('[2]Base(2023)'!V63+'[2]Base(2023)'!V63*'[2]Base(2024)'!$A$31,2)</f>
        <v>81.81</v>
      </c>
      <c r="W63" s="45">
        <f>ROUND('[2]Base(2023)'!W63+'[2]Base(2023)'!W63*'[2]Base(2024)'!$A$31,2)</f>
        <v>52.93</v>
      </c>
      <c r="X63" s="45">
        <f>ROUND('[2]Base(2023)'!X63+'[2]Base(2023)'!X63*'[2]Base(2024)'!$A$31,2)</f>
        <v>65.040000000000006</v>
      </c>
      <c r="Y63" s="45">
        <f>ROUND('[2]Base(2023)'!Y63+'[2]Base(2023)'!Y63*'[2]Base(2024)'!$A$31,2)</f>
        <v>83.22</v>
      </c>
      <c r="Z63" s="45">
        <f>ROUND('[2]Base(2023)'!Z63+'[2]Base(2023)'!Z63*'[2]Base(2024)'!$A$31,2)</f>
        <v>97.39</v>
      </c>
      <c r="AB63" s="43" t="str">
        <f t="shared" si="7"/>
        <v>DIAMANTE 17.001 a 8.000</v>
      </c>
      <c r="AC63" s="44" t="s">
        <v>66</v>
      </c>
      <c r="AD63" s="44" t="s">
        <v>86</v>
      </c>
      <c r="AE63" s="45">
        <f>ROUND('[2]Base(2023)'!AE63+'[2]Base(2023)'!AE63*'[2]Base(2024)'!$A$31,2)</f>
        <v>23.83</v>
      </c>
      <c r="AF63" s="45">
        <f>ROUND('[2]Base(2023)'!AF63+'[2]Base(2023)'!AF63*'[2]Base(2024)'!$A$31,2)</f>
        <v>24.85</v>
      </c>
      <c r="AG63" s="45">
        <f>ROUND('[2]Base(2023)'!AG63+'[2]Base(2023)'!AG63*'[2]Base(2024)'!$A$31,2)</f>
        <v>25.1</v>
      </c>
      <c r="AH63" s="45">
        <f>ROUND('[2]Base(2023)'!AH63+'[2]Base(2023)'!AH63*'[2]Base(2024)'!$A$31,2)</f>
        <v>25.36</v>
      </c>
      <c r="AI63" s="45">
        <f>ROUND('[2]Base(2023)'!AI63+'[2]Base(2023)'!AI63*'[2]Base(2024)'!$A$31,2)</f>
        <v>33.69</v>
      </c>
      <c r="AJ63" s="45">
        <f>ROUND('[2]Base(2023)'!AJ63+'[2]Base(2023)'!AJ63*'[2]Base(2024)'!$A$31,2)</f>
        <v>38.74</v>
      </c>
      <c r="AK63" s="45">
        <f>ROUND('[2]Base(2023)'!AK63+'[2]Base(2023)'!AK63*'[2]Base(2024)'!$A$31,2)</f>
        <v>44.21</v>
      </c>
      <c r="AL63" s="45">
        <f>ROUND('[2]Base(2023)'!AL63+'[2]Base(2023)'!AL63*'[2]Base(2024)'!$A$31,2)</f>
        <v>54.74</v>
      </c>
      <c r="AM63" s="45">
        <f>ROUND('[2]Base(2023)'!AM63+'[2]Base(2023)'!AM63*'[2]Base(2024)'!$A$31,2)</f>
        <v>50.3</v>
      </c>
      <c r="AN63" s="45">
        <f>ROUND('[2]Base(2023)'!AN63+'[2]Base(2023)'!AN63*'[2]Base(2024)'!$A$31,2)</f>
        <v>56.43</v>
      </c>
      <c r="AO63" s="45">
        <f>ROUND('[2]Base(2023)'!AO63+'[2]Base(2023)'!AO63*'[2]Base(2024)'!$A$31,2)</f>
        <v>72.7</v>
      </c>
      <c r="AP63" s="45">
        <f>ROUND('[2]Base(2023)'!AP63+'[2]Base(2023)'!AP63*'[2]Base(2024)'!$A$31,2)</f>
        <v>90.64</v>
      </c>
      <c r="AQ63" s="45">
        <f>ROUND('[2]Base(2023)'!AQ63+'[2]Base(2023)'!AQ63*'[2]Base(2024)'!$A$31,2)</f>
        <v>58.49</v>
      </c>
      <c r="AR63" s="45">
        <f>ROUND('[2]Base(2023)'!AR63+'[2]Base(2023)'!AR63*'[2]Base(2024)'!$A$31,2)</f>
        <v>65.62</v>
      </c>
      <c r="AS63" s="45">
        <f>ROUND('[2]Base(2023)'!AS63+'[2]Base(2023)'!AS63*'[2]Base(2024)'!$A$31,2)</f>
        <v>84.53</v>
      </c>
      <c r="AT63" s="45">
        <f>ROUND('[2]Base(2023)'!AT63+'[2]Base(2023)'!AT63*'[2]Base(2024)'!$A$31,2)</f>
        <v>105.4</v>
      </c>
      <c r="BP63" s="43" t="str">
        <f t="shared" si="10"/>
        <v>DIAMANTE 12.001 a 3.000</v>
      </c>
      <c r="BQ63" s="44" t="s">
        <v>66</v>
      </c>
      <c r="BR63" s="44" t="s">
        <v>62</v>
      </c>
      <c r="BS63" s="45">
        <f t="shared" si="82"/>
        <v>34.43</v>
      </c>
      <c r="BT63" s="45">
        <f t="shared" si="82"/>
        <v>35.17</v>
      </c>
      <c r="BU63" s="45">
        <f t="shared" si="82"/>
        <v>35.9</v>
      </c>
      <c r="BV63" s="45">
        <f t="shared" si="82"/>
        <v>36.630000000000003</v>
      </c>
      <c r="BW63" s="45">
        <f t="shared" si="82"/>
        <v>39.51</v>
      </c>
      <c r="BX63" s="45">
        <f t="shared" si="82"/>
        <v>39.909999999999997</v>
      </c>
      <c r="BY63" s="45">
        <f t="shared" si="82"/>
        <v>40.32</v>
      </c>
      <c r="BZ63" s="45">
        <f t="shared" si="82"/>
        <v>40.72</v>
      </c>
      <c r="CA63" s="45">
        <f t="shared" si="82"/>
        <v>68.17</v>
      </c>
      <c r="CB63" s="45">
        <f t="shared" si="82"/>
        <v>102.62</v>
      </c>
      <c r="CC63" s="45">
        <f t="shared" si="82"/>
        <v>125.23</v>
      </c>
      <c r="CD63" s="45">
        <f t="shared" si="82"/>
        <v>147.84</v>
      </c>
      <c r="CE63" s="45">
        <f t="shared" si="82"/>
        <v>82.93</v>
      </c>
      <c r="CF63" s="45">
        <f t="shared" si="82"/>
        <v>114.46</v>
      </c>
      <c r="CG63" s="45">
        <f t="shared" si="82"/>
        <v>135.09</v>
      </c>
      <c r="CH63" s="45">
        <f t="shared" si="82"/>
        <v>155.72</v>
      </c>
      <c r="CI63" s="45">
        <f t="shared" si="82"/>
        <v>98.73</v>
      </c>
      <c r="CJ63" s="45">
        <f t="shared" si="82"/>
        <v>136.26</v>
      </c>
      <c r="CK63" s="45">
        <f t="shared" si="82"/>
        <v>160.81</v>
      </c>
      <c r="CL63" s="45">
        <f t="shared" si="82"/>
        <v>185.38</v>
      </c>
      <c r="CN63" s="43" t="str">
        <f t="shared" si="12"/>
        <v>INFINITE 5Até 1</v>
      </c>
      <c r="CO63" s="44" t="s">
        <v>100</v>
      </c>
      <c r="CP63" s="46" t="s">
        <v>42</v>
      </c>
      <c r="CQ63" s="45">
        <f>CQ18</f>
        <v>30.84</v>
      </c>
      <c r="CR63" s="45">
        <f t="shared" ref="CR63:CX63" si="84">CR18</f>
        <v>31.47</v>
      </c>
      <c r="CS63" s="45">
        <f t="shared" si="84"/>
        <v>32.119999999999997</v>
      </c>
      <c r="CT63" s="45">
        <f t="shared" si="84"/>
        <v>32.76</v>
      </c>
      <c r="CU63" s="45">
        <f t="shared" si="84"/>
        <v>43.89</v>
      </c>
      <c r="CV63" s="45">
        <f t="shared" si="84"/>
        <v>44.36</v>
      </c>
      <c r="CW63" s="45">
        <f t="shared" si="84"/>
        <v>44.81</v>
      </c>
      <c r="CX63" s="45">
        <f t="shared" si="84"/>
        <v>45.18</v>
      </c>
      <c r="CZ63" s="43" t="str">
        <f t="shared" si="14"/>
        <v>DIAMANTE 16.001 a 7.000</v>
      </c>
      <c r="DA63" s="44" t="s">
        <v>66</v>
      </c>
      <c r="DB63" s="46" t="s">
        <v>82</v>
      </c>
      <c r="DC63" s="45">
        <f t="shared" si="76"/>
        <v>30.02</v>
      </c>
      <c r="DD63" s="45">
        <f t="shared" si="76"/>
        <v>30.63</v>
      </c>
      <c r="DE63" s="45">
        <f t="shared" si="76"/>
        <v>31.27</v>
      </c>
      <c r="DG63" s="43" t="str">
        <f t="shared" si="16"/>
        <v>PLATINUMColeta no mesmo dia4210-251 a 60</v>
      </c>
      <c r="DH63" s="43" t="s">
        <v>61</v>
      </c>
      <c r="DI63" s="70" t="s">
        <v>71</v>
      </c>
      <c r="DJ63" s="69" t="s">
        <v>72</v>
      </c>
      <c r="DK63" s="61" t="s">
        <v>92</v>
      </c>
      <c r="DL63" s="25" t="s">
        <v>130</v>
      </c>
      <c r="DR63" s="43" t="str">
        <f t="shared" si="17"/>
        <v>DIAMANTE 12.001 a 3.000</v>
      </c>
      <c r="DS63" s="44" t="s">
        <v>66</v>
      </c>
      <c r="DT63" s="44" t="s">
        <v>62</v>
      </c>
      <c r="DU63" s="45">
        <f t="shared" si="83"/>
        <v>16.010000000000002</v>
      </c>
      <c r="DV63" s="45">
        <f t="shared" si="83"/>
        <v>16.34</v>
      </c>
      <c r="DW63" s="45">
        <f t="shared" si="83"/>
        <v>16.690000000000001</v>
      </c>
      <c r="DX63" s="45">
        <f t="shared" si="83"/>
        <v>17.03</v>
      </c>
      <c r="DY63" s="45">
        <f t="shared" si="83"/>
        <v>24.42</v>
      </c>
      <c r="DZ63" s="45">
        <f t="shared" si="83"/>
        <v>24.67</v>
      </c>
      <c r="EA63" s="45">
        <f t="shared" si="83"/>
        <v>24.93</v>
      </c>
      <c r="EB63" s="45">
        <f t="shared" si="83"/>
        <v>25.17</v>
      </c>
      <c r="EC63" s="45">
        <f t="shared" si="83"/>
        <v>39.96</v>
      </c>
      <c r="ED63" s="45">
        <f t="shared" si="83"/>
        <v>53.36</v>
      </c>
      <c r="EE63" s="45">
        <f t="shared" si="83"/>
        <v>75.12</v>
      </c>
      <c r="EF63" s="45">
        <f t="shared" si="83"/>
        <v>91.04</v>
      </c>
      <c r="EG63" s="45">
        <f t="shared" si="83"/>
        <v>65.319999999999993</v>
      </c>
      <c r="EH63" s="45">
        <f t="shared" si="83"/>
        <v>79.680000000000007</v>
      </c>
      <c r="EI63" s="45">
        <f t="shared" si="83"/>
        <v>101.87</v>
      </c>
      <c r="EJ63" s="45">
        <f t="shared" si="83"/>
        <v>119.32</v>
      </c>
      <c r="EL63" s="43" t="str">
        <f t="shared" si="18"/>
        <v>DIAMANTE 17.001 a 8.000</v>
      </c>
      <c r="EM63" s="44" t="s">
        <v>66</v>
      </c>
      <c r="EN63" s="44" t="s">
        <v>86</v>
      </c>
      <c r="EO63" s="45">
        <f t="shared" si="77"/>
        <v>27.38</v>
      </c>
      <c r="EP63" s="45">
        <f t="shared" si="77"/>
        <v>28.56</v>
      </c>
      <c r="EQ63" s="45">
        <f t="shared" si="77"/>
        <v>28.84</v>
      </c>
      <c r="ER63" s="45">
        <f t="shared" si="77"/>
        <v>29.15</v>
      </c>
      <c r="ES63" s="45">
        <f t="shared" si="77"/>
        <v>38.6</v>
      </c>
      <c r="ET63" s="45">
        <f t="shared" si="77"/>
        <v>44.98</v>
      </c>
      <c r="EU63" s="45">
        <f t="shared" si="77"/>
        <v>51.35</v>
      </c>
      <c r="EV63" s="45">
        <f t="shared" si="77"/>
        <v>63.51</v>
      </c>
      <c r="EW63" s="45">
        <f t="shared" si="77"/>
        <v>66.37</v>
      </c>
      <c r="EX63" s="45">
        <f t="shared" si="77"/>
        <v>75.8</v>
      </c>
      <c r="EY63" s="45">
        <f t="shared" si="77"/>
        <v>98.14</v>
      </c>
      <c r="EZ63" s="45">
        <f t="shared" si="77"/>
        <v>122.28</v>
      </c>
    </row>
    <row r="64" spans="1:156" x14ac:dyDescent="0.25">
      <c r="A64" s="43" t="s">
        <v>2</v>
      </c>
      <c r="D64" s="43" t="str">
        <f t="shared" si="5"/>
        <v>DIAMANTE 13.001 a 4.000</v>
      </c>
      <c r="E64" s="44" t="s">
        <v>66</v>
      </c>
      <c r="F64" s="44" t="s">
        <v>68</v>
      </c>
      <c r="G64" s="45">
        <f>ROUND('[2]Base(2023)'!G64+'[2]Base(2023)'!G64*'[2]Base(2024)'!$A$31,2)</f>
        <v>12.89</v>
      </c>
      <c r="H64" s="45">
        <f>ROUND('[2]Base(2023)'!H64+'[2]Base(2023)'!H64*'[2]Base(2024)'!$A$31,2)</f>
        <v>13.16</v>
      </c>
      <c r="I64" s="45">
        <f>ROUND('[2]Base(2023)'!I64+'[2]Base(2023)'!I64*'[2]Base(2024)'!$A$31,2)</f>
        <v>13.44</v>
      </c>
      <c r="J64" s="45">
        <f>ROUND('[2]Base(2023)'!J64+'[2]Base(2023)'!J64*'[2]Base(2024)'!$A$31,2)</f>
        <v>13.72</v>
      </c>
      <c r="K64" s="45">
        <f>ROUND('[2]Base(2023)'!K64+'[2]Base(2023)'!K64*'[2]Base(2024)'!$A$31,2)</f>
        <v>21.36</v>
      </c>
      <c r="L64" s="45">
        <f>ROUND('[2]Base(2023)'!L64+'[2]Base(2023)'!L64*'[2]Base(2024)'!$A$31,2)</f>
        <v>21.59</v>
      </c>
      <c r="M64" s="45">
        <f>ROUND('[2]Base(2023)'!M64+'[2]Base(2023)'!M64*'[2]Base(2024)'!$A$31,2)</f>
        <v>21.81</v>
      </c>
      <c r="N64" s="45">
        <f>ROUND('[2]Base(2023)'!N64+'[2]Base(2023)'!N64*'[2]Base(2024)'!$A$31,2)</f>
        <v>22.03</v>
      </c>
      <c r="O64" s="45">
        <f>ROUND('[2]Base(2023)'!O64+'[2]Base(2023)'!O64*'[2]Base(2024)'!$A$31,2)</f>
        <v>37.03</v>
      </c>
      <c r="P64" s="45">
        <f>ROUND('[2]Base(2023)'!P64+'[2]Base(2023)'!P64*'[2]Base(2024)'!$A$31,2)</f>
        <v>49.99</v>
      </c>
      <c r="Q64" s="45">
        <f>ROUND('[2]Base(2023)'!Q64+'[2]Base(2023)'!Q64*'[2]Base(2024)'!$A$31,2)</f>
        <v>70.349999999999994</v>
      </c>
      <c r="R64" s="45">
        <f>ROUND('[2]Base(2023)'!R64+'[2]Base(2023)'!R64*'[2]Base(2024)'!$A$31,2)</f>
        <v>85.16</v>
      </c>
      <c r="S64" s="45">
        <f>ROUND('[2]Base(2023)'!S64+'[2]Base(2023)'!S64*'[2]Base(2024)'!$A$31,2)</f>
        <v>48.43</v>
      </c>
      <c r="T64" s="45">
        <f>ROUND('[2]Base(2023)'!T64+'[2]Base(2023)'!T64*'[2]Base(2024)'!$A$31,2)</f>
        <v>60.02</v>
      </c>
      <c r="U64" s="45">
        <f>ROUND('[2]Base(2023)'!U64+'[2]Base(2023)'!U64*'[2]Base(2024)'!$A$31,2)</f>
        <v>77.459999999999994</v>
      </c>
      <c r="V64" s="45">
        <f>ROUND('[2]Base(2023)'!V64+'[2]Base(2023)'!V64*'[2]Base(2024)'!$A$31,2)</f>
        <v>90.96</v>
      </c>
      <c r="W64" s="45">
        <f>ROUND('[2]Base(2023)'!W64+'[2]Base(2023)'!W64*'[2]Base(2024)'!$A$31,2)</f>
        <v>57.66</v>
      </c>
      <c r="X64" s="45">
        <f>ROUND('[2]Base(2023)'!X64+'[2]Base(2023)'!X64*'[2]Base(2024)'!$A$31,2)</f>
        <v>71.459999999999994</v>
      </c>
      <c r="Y64" s="45">
        <f>ROUND('[2]Base(2023)'!Y64+'[2]Base(2023)'!Y64*'[2]Base(2024)'!$A$31,2)</f>
        <v>92.21</v>
      </c>
      <c r="Z64" s="45">
        <f>ROUND('[2]Base(2023)'!Z64+'[2]Base(2023)'!Z64*'[2]Base(2024)'!$A$31,2)</f>
        <v>108.28</v>
      </c>
      <c r="AB64" s="43" t="str">
        <f t="shared" si="7"/>
        <v>DIAMANTE 18.001 a 9.000</v>
      </c>
      <c r="AC64" s="44" t="s">
        <v>66</v>
      </c>
      <c r="AD64" s="44" t="s">
        <v>91</v>
      </c>
      <c r="AE64" s="45">
        <f>ROUND('[2]Base(2023)'!AE64+'[2]Base(2023)'!AE64*'[2]Base(2024)'!$A$31,2)</f>
        <v>24.53</v>
      </c>
      <c r="AF64" s="45">
        <f>ROUND('[2]Base(2023)'!AF64+'[2]Base(2023)'!AF64*'[2]Base(2024)'!$A$31,2)</f>
        <v>25.58</v>
      </c>
      <c r="AG64" s="45">
        <f>ROUND('[2]Base(2023)'!AG64+'[2]Base(2023)'!AG64*'[2]Base(2024)'!$A$31,2)</f>
        <v>25.84</v>
      </c>
      <c r="AH64" s="45">
        <f>ROUND('[2]Base(2023)'!AH64+'[2]Base(2023)'!AH64*'[2]Base(2024)'!$A$31,2)</f>
        <v>26.1</v>
      </c>
      <c r="AI64" s="45">
        <f>ROUND('[2]Base(2023)'!AI64+'[2]Base(2023)'!AI64*'[2]Base(2024)'!$A$31,2)</f>
        <v>35.35</v>
      </c>
      <c r="AJ64" s="45">
        <f>ROUND('[2]Base(2023)'!AJ64+'[2]Base(2023)'!AJ64*'[2]Base(2024)'!$A$31,2)</f>
        <v>40.659999999999997</v>
      </c>
      <c r="AK64" s="45">
        <f>ROUND('[2]Base(2023)'!AK64+'[2]Base(2023)'!AK64*'[2]Base(2024)'!$A$31,2)</f>
        <v>46.4</v>
      </c>
      <c r="AL64" s="45">
        <f>ROUND('[2]Base(2023)'!AL64+'[2]Base(2023)'!AL64*'[2]Base(2024)'!$A$31,2)</f>
        <v>57.45</v>
      </c>
      <c r="AM64" s="45">
        <f>ROUND('[2]Base(2023)'!AM64+'[2]Base(2023)'!AM64*'[2]Base(2024)'!$A$31,2)</f>
        <v>51.74</v>
      </c>
      <c r="AN64" s="45">
        <f>ROUND('[2]Base(2023)'!AN64+'[2]Base(2023)'!AN64*'[2]Base(2024)'!$A$31,2)</f>
        <v>58.06</v>
      </c>
      <c r="AO64" s="45">
        <f>ROUND('[2]Base(2023)'!AO64+'[2]Base(2023)'!AO64*'[2]Base(2024)'!$A$31,2)</f>
        <v>74.56</v>
      </c>
      <c r="AP64" s="45">
        <f>ROUND('[2]Base(2023)'!AP64+'[2]Base(2023)'!AP64*'[2]Base(2024)'!$A$31,2)</f>
        <v>92.96</v>
      </c>
      <c r="AQ64" s="45">
        <f>ROUND('[2]Base(2023)'!AQ64+'[2]Base(2023)'!AQ64*'[2]Base(2024)'!$A$31,2)</f>
        <v>60.16</v>
      </c>
      <c r="AR64" s="45">
        <f>ROUND('[2]Base(2023)'!AR64+'[2]Base(2023)'!AR64*'[2]Base(2024)'!$A$31,2)</f>
        <v>67.52</v>
      </c>
      <c r="AS64" s="45">
        <f>ROUND('[2]Base(2023)'!AS64+'[2]Base(2023)'!AS64*'[2]Base(2024)'!$A$31,2)</f>
        <v>86.7</v>
      </c>
      <c r="AT64" s="45">
        <f>ROUND('[2]Base(2023)'!AT64+'[2]Base(2023)'!AT64*'[2]Base(2024)'!$A$31,2)</f>
        <v>108.08</v>
      </c>
      <c r="BP64" s="43" t="str">
        <f t="shared" si="10"/>
        <v>DIAMANTE 13.001 a 4.000</v>
      </c>
      <c r="BQ64" s="44" t="s">
        <v>66</v>
      </c>
      <c r="BR64" s="44" t="s">
        <v>68</v>
      </c>
      <c r="BS64" s="45">
        <f t="shared" si="82"/>
        <v>37.44</v>
      </c>
      <c r="BT64" s="45">
        <f t="shared" si="82"/>
        <v>38.24</v>
      </c>
      <c r="BU64" s="45">
        <f t="shared" si="82"/>
        <v>39.03</v>
      </c>
      <c r="BV64" s="45">
        <f t="shared" si="82"/>
        <v>39.840000000000003</v>
      </c>
      <c r="BW64" s="45">
        <f t="shared" si="82"/>
        <v>43.38</v>
      </c>
      <c r="BX64" s="45">
        <f t="shared" si="82"/>
        <v>43.83</v>
      </c>
      <c r="BY64" s="45">
        <f t="shared" si="82"/>
        <v>44.27</v>
      </c>
      <c r="BZ64" s="45">
        <f t="shared" si="82"/>
        <v>44.72</v>
      </c>
      <c r="CA64" s="45">
        <f t="shared" si="82"/>
        <v>77.86</v>
      </c>
      <c r="CB64" s="45">
        <f t="shared" si="82"/>
        <v>117.29</v>
      </c>
      <c r="CC64" s="45">
        <f t="shared" si="82"/>
        <v>143.44999999999999</v>
      </c>
      <c r="CD64" s="45">
        <f t="shared" si="82"/>
        <v>169.6</v>
      </c>
      <c r="CE64" s="45">
        <f t="shared" si="82"/>
        <v>95.25</v>
      </c>
      <c r="CF64" s="45">
        <f t="shared" si="82"/>
        <v>133.58000000000001</v>
      </c>
      <c r="CG64" s="45">
        <f t="shared" si="82"/>
        <v>158.56</v>
      </c>
      <c r="CH64" s="45">
        <f t="shared" si="82"/>
        <v>183.56</v>
      </c>
      <c r="CI64" s="45">
        <f t="shared" si="82"/>
        <v>113.4</v>
      </c>
      <c r="CJ64" s="45">
        <f t="shared" si="82"/>
        <v>159.02000000000001</v>
      </c>
      <c r="CK64" s="45">
        <f t="shared" si="82"/>
        <v>188.76</v>
      </c>
      <c r="CL64" s="45">
        <f t="shared" si="82"/>
        <v>218.51</v>
      </c>
      <c r="CN64" s="43" t="str">
        <f t="shared" si="12"/>
        <v>INFINITE 51 a 5</v>
      </c>
      <c r="CO64" s="44" t="s">
        <v>100</v>
      </c>
      <c r="CP64" s="46" t="s">
        <v>51</v>
      </c>
      <c r="CQ64" s="45">
        <f t="shared" ref="CQ64:CX66" si="85">CQ19</f>
        <v>40.21</v>
      </c>
      <c r="CR64" s="45">
        <f t="shared" si="85"/>
        <v>41.04</v>
      </c>
      <c r="CS64" s="45">
        <f t="shared" si="85"/>
        <v>41.88</v>
      </c>
      <c r="CT64" s="45">
        <f t="shared" si="85"/>
        <v>42.71</v>
      </c>
      <c r="CU64" s="45">
        <f t="shared" si="85"/>
        <v>56.05</v>
      </c>
      <c r="CV64" s="45">
        <f t="shared" si="85"/>
        <v>56.6</v>
      </c>
      <c r="CW64" s="45">
        <f t="shared" si="85"/>
        <v>57.15</v>
      </c>
      <c r="CX64" s="45">
        <f t="shared" si="85"/>
        <v>57.7</v>
      </c>
      <c r="CZ64" s="43" t="str">
        <f t="shared" si="14"/>
        <v>DIAMANTE 17.001 a 8.000</v>
      </c>
      <c r="DA64" s="44" t="s">
        <v>66</v>
      </c>
      <c r="DB64" s="46" t="s">
        <v>86</v>
      </c>
      <c r="DC64" s="45">
        <f t="shared" si="76"/>
        <v>38.76</v>
      </c>
      <c r="DD64" s="45">
        <f t="shared" si="76"/>
        <v>39.56</v>
      </c>
      <c r="DE64" s="45">
        <f t="shared" si="76"/>
        <v>40.39</v>
      </c>
      <c r="DG64" s="43" t="str">
        <f t="shared" si="16"/>
        <v>PLATINUMColeta no mesmo dia4210-261 a 70</v>
      </c>
      <c r="DH64" s="43" t="s">
        <v>61</v>
      </c>
      <c r="DI64" s="70" t="s">
        <v>71</v>
      </c>
      <c r="DJ64" s="69" t="s">
        <v>72</v>
      </c>
      <c r="DK64" s="59" t="s">
        <v>96</v>
      </c>
      <c r="DL64" s="22" t="s">
        <v>131</v>
      </c>
      <c r="DR64" s="43" t="str">
        <f t="shared" si="17"/>
        <v>DIAMANTE 13.001 a 4.000</v>
      </c>
      <c r="DS64" s="44" t="s">
        <v>66</v>
      </c>
      <c r="DT64" s="44" t="s">
        <v>68</v>
      </c>
      <c r="DU64" s="45">
        <f t="shared" si="83"/>
        <v>17.82</v>
      </c>
      <c r="DV64" s="45">
        <f t="shared" si="83"/>
        <v>18.190000000000001</v>
      </c>
      <c r="DW64" s="45">
        <f t="shared" si="83"/>
        <v>18.579999999999998</v>
      </c>
      <c r="DX64" s="45">
        <f t="shared" si="83"/>
        <v>18.940000000000001</v>
      </c>
      <c r="DY64" s="45">
        <f t="shared" si="83"/>
        <v>27.24</v>
      </c>
      <c r="DZ64" s="45">
        <f t="shared" si="83"/>
        <v>27.52</v>
      </c>
      <c r="EA64" s="45">
        <f t="shared" si="83"/>
        <v>27.79</v>
      </c>
      <c r="EB64" s="45">
        <f t="shared" si="83"/>
        <v>28.1</v>
      </c>
      <c r="EC64" s="45">
        <f t="shared" si="83"/>
        <v>46.09</v>
      </c>
      <c r="ED64" s="45">
        <f t="shared" si="83"/>
        <v>61.24</v>
      </c>
      <c r="EE64" s="45">
        <f t="shared" si="83"/>
        <v>86.18</v>
      </c>
      <c r="EF64" s="45">
        <f t="shared" si="83"/>
        <v>104.54</v>
      </c>
      <c r="EG64" s="45">
        <f t="shared" si="83"/>
        <v>71.489999999999995</v>
      </c>
      <c r="EH64" s="45">
        <f t="shared" si="83"/>
        <v>87.61</v>
      </c>
      <c r="EI64" s="45">
        <f t="shared" si="83"/>
        <v>112.99</v>
      </c>
      <c r="EJ64" s="45">
        <f t="shared" si="83"/>
        <v>132.84</v>
      </c>
      <c r="EL64" s="43" t="str">
        <f t="shared" si="18"/>
        <v>DIAMANTE 18.001 a 9.000</v>
      </c>
      <c r="EM64" s="44" t="s">
        <v>66</v>
      </c>
      <c r="EN64" s="44" t="s">
        <v>91</v>
      </c>
      <c r="EO64" s="45">
        <f t="shared" si="77"/>
        <v>28.3</v>
      </c>
      <c r="EP64" s="45">
        <f t="shared" si="77"/>
        <v>29.51</v>
      </c>
      <c r="EQ64" s="45">
        <f t="shared" si="77"/>
        <v>29.81</v>
      </c>
      <c r="ER64" s="45">
        <f t="shared" si="77"/>
        <v>30.1</v>
      </c>
      <c r="ES64" s="45">
        <f t="shared" si="77"/>
        <v>40.700000000000003</v>
      </c>
      <c r="ET64" s="45">
        <f t="shared" si="77"/>
        <v>47.23</v>
      </c>
      <c r="EU64" s="45">
        <f t="shared" si="77"/>
        <v>53.91</v>
      </c>
      <c r="EV64" s="45">
        <f t="shared" si="77"/>
        <v>66.69</v>
      </c>
      <c r="EW64" s="45">
        <f t="shared" si="77"/>
        <v>68.78</v>
      </c>
      <c r="EX64" s="45">
        <f t="shared" si="77"/>
        <v>78.180000000000007</v>
      </c>
      <c r="EY64" s="45">
        <f t="shared" si="77"/>
        <v>100.75</v>
      </c>
      <c r="EZ64" s="45">
        <f t="shared" si="77"/>
        <v>125.53</v>
      </c>
    </row>
    <row r="65" spans="1:156" ht="15" x14ac:dyDescent="0.25">
      <c r="A65" s="87">
        <v>0</v>
      </c>
      <c r="B65" s="85" t="s">
        <v>39</v>
      </c>
      <c r="D65" s="43" t="str">
        <f t="shared" si="5"/>
        <v>DIAMANTE 14.001 a 5.000</v>
      </c>
      <c r="E65" s="44" t="s">
        <v>66</v>
      </c>
      <c r="F65" s="44" t="s">
        <v>70</v>
      </c>
      <c r="G65" s="45">
        <f>ROUND('[2]Base(2023)'!G65+'[2]Base(2023)'!G65*'[2]Base(2024)'!$A$31,2)</f>
        <v>13.94</v>
      </c>
      <c r="H65" s="45">
        <f>ROUND('[2]Base(2023)'!H65+'[2]Base(2023)'!H65*'[2]Base(2024)'!$A$31,2)</f>
        <v>14.23</v>
      </c>
      <c r="I65" s="45">
        <f>ROUND('[2]Base(2023)'!I65+'[2]Base(2023)'!I65*'[2]Base(2024)'!$A$31,2)</f>
        <v>14.53</v>
      </c>
      <c r="J65" s="45">
        <f>ROUND('[2]Base(2023)'!J65+'[2]Base(2023)'!J65*'[2]Base(2024)'!$A$31,2)</f>
        <v>14.82</v>
      </c>
      <c r="K65" s="45">
        <f>ROUND('[2]Base(2023)'!K65+'[2]Base(2023)'!K65*'[2]Base(2024)'!$A$31,2)</f>
        <v>23.04</v>
      </c>
      <c r="L65" s="45">
        <f>ROUND('[2]Base(2023)'!L65+'[2]Base(2023)'!L65*'[2]Base(2024)'!$A$31,2)</f>
        <v>23.28</v>
      </c>
      <c r="M65" s="45">
        <f>ROUND('[2]Base(2023)'!M65+'[2]Base(2023)'!M65*'[2]Base(2024)'!$A$31,2)</f>
        <v>23.52</v>
      </c>
      <c r="N65" s="45">
        <f>ROUND('[2]Base(2023)'!N65+'[2]Base(2023)'!N65*'[2]Base(2024)'!$A$31,2)</f>
        <v>23.76</v>
      </c>
      <c r="O65" s="45">
        <f>ROUND('[2]Base(2023)'!O65+'[2]Base(2023)'!O65*'[2]Base(2024)'!$A$31,2)</f>
        <v>40.869999999999997</v>
      </c>
      <c r="P65" s="45">
        <f>ROUND('[2]Base(2023)'!P65+'[2]Base(2023)'!P65*'[2]Base(2024)'!$A$31,2)</f>
        <v>55.17</v>
      </c>
      <c r="Q65" s="45">
        <f>ROUND('[2]Base(2023)'!Q65+'[2]Base(2023)'!Q65*'[2]Base(2024)'!$A$31,2)</f>
        <v>77.64</v>
      </c>
      <c r="R65" s="45">
        <f>ROUND('[2]Base(2023)'!R65+'[2]Base(2023)'!R65*'[2]Base(2024)'!$A$31,2)</f>
        <v>93.98</v>
      </c>
      <c r="S65" s="45">
        <f>ROUND('[2]Base(2023)'!S65+'[2]Base(2023)'!S65*'[2]Base(2024)'!$A$31,2)</f>
        <v>58.59</v>
      </c>
      <c r="T65" s="45">
        <f>ROUND('[2]Base(2023)'!T65+'[2]Base(2023)'!T65*'[2]Base(2024)'!$A$31,2)</f>
        <v>71.290000000000006</v>
      </c>
      <c r="U65" s="45">
        <f>ROUND('[2]Base(2023)'!U65+'[2]Base(2023)'!U65*'[2]Base(2024)'!$A$31,2)</f>
        <v>90.51</v>
      </c>
      <c r="V65" s="45">
        <f>ROUND('[2]Base(2023)'!V65+'[2]Base(2023)'!V65*'[2]Base(2024)'!$A$31,2)</f>
        <v>105.29</v>
      </c>
      <c r="W65" s="45">
        <f>ROUND('[2]Base(2023)'!W65+'[2]Base(2023)'!W65*'[2]Base(2024)'!$A$31,2)</f>
        <v>69.75</v>
      </c>
      <c r="X65" s="45">
        <f>ROUND('[2]Base(2023)'!X65+'[2]Base(2023)'!X65*'[2]Base(2024)'!$A$31,2)</f>
        <v>84.87</v>
      </c>
      <c r="Y65" s="45">
        <f>ROUND('[2]Base(2023)'!Y65+'[2]Base(2023)'!Y65*'[2]Base(2024)'!$A$31,2)</f>
        <v>107.75</v>
      </c>
      <c r="Z65" s="45">
        <f>ROUND('[2]Base(2023)'!Z65+'[2]Base(2023)'!Z65*'[2]Base(2024)'!$A$31,2)</f>
        <v>125.35</v>
      </c>
      <c r="AB65" s="43" t="str">
        <f t="shared" si="7"/>
        <v>DIAMANTE 19.001 a 10.000</v>
      </c>
      <c r="AC65" s="44" t="s">
        <v>66</v>
      </c>
      <c r="AD65" s="44" t="s">
        <v>95</v>
      </c>
      <c r="AE65" s="45">
        <f>ROUND('[2]Base(2023)'!AE65+'[2]Base(2023)'!AE65*'[2]Base(2024)'!$A$31,2)</f>
        <v>25.03</v>
      </c>
      <c r="AF65" s="45">
        <f>ROUND('[2]Base(2023)'!AF65+'[2]Base(2023)'!AF65*'[2]Base(2024)'!$A$31,2)</f>
        <v>26.09</v>
      </c>
      <c r="AG65" s="45">
        <f>ROUND('[2]Base(2023)'!AG65+'[2]Base(2023)'!AG65*'[2]Base(2024)'!$A$31,2)</f>
        <v>26.34</v>
      </c>
      <c r="AH65" s="45">
        <f>ROUND('[2]Base(2023)'!AH65+'[2]Base(2023)'!AH65*'[2]Base(2024)'!$A$31,2)</f>
        <v>26.62</v>
      </c>
      <c r="AI65" s="45">
        <f>ROUND('[2]Base(2023)'!AI65+'[2]Base(2023)'!AI65*'[2]Base(2024)'!$A$31,2)</f>
        <v>36.53</v>
      </c>
      <c r="AJ65" s="45">
        <f>ROUND('[2]Base(2023)'!AJ65+'[2]Base(2023)'!AJ65*'[2]Base(2024)'!$A$31,2)</f>
        <v>42.02</v>
      </c>
      <c r="AK65" s="45">
        <f>ROUND('[2]Base(2023)'!AK65+'[2]Base(2023)'!AK65*'[2]Base(2024)'!$A$31,2)</f>
        <v>47.96</v>
      </c>
      <c r="AL65" s="45">
        <f>ROUND('[2]Base(2023)'!AL65+'[2]Base(2023)'!AL65*'[2]Base(2024)'!$A$31,2)</f>
        <v>59.37</v>
      </c>
      <c r="AM65" s="45">
        <f>ROUND('[2]Base(2023)'!AM65+'[2]Base(2023)'!AM65*'[2]Base(2024)'!$A$31,2)</f>
        <v>52.75</v>
      </c>
      <c r="AN65" s="45">
        <f>ROUND('[2]Base(2023)'!AN65+'[2]Base(2023)'!AN65*'[2]Base(2024)'!$A$31,2)</f>
        <v>59.25</v>
      </c>
      <c r="AO65" s="45">
        <f>ROUND('[2]Base(2023)'!AO65+'[2]Base(2023)'!AO65*'[2]Base(2024)'!$A$31,2)</f>
        <v>75.900000000000006</v>
      </c>
      <c r="AP65" s="45">
        <f>ROUND('[2]Base(2023)'!AP65+'[2]Base(2023)'!AP65*'[2]Base(2024)'!$A$31,2)</f>
        <v>94.62</v>
      </c>
      <c r="AQ65" s="45">
        <f>ROUND('[2]Base(2023)'!AQ65+'[2]Base(2023)'!AQ65*'[2]Base(2024)'!$A$31,2)</f>
        <v>61.34</v>
      </c>
      <c r="AR65" s="45">
        <f>ROUND('[2]Base(2023)'!AR65+'[2]Base(2023)'!AR65*'[2]Base(2024)'!$A$31,2)</f>
        <v>68.89</v>
      </c>
      <c r="AS65" s="45">
        <f>ROUND('[2]Base(2023)'!AS65+'[2]Base(2023)'!AS65*'[2]Base(2024)'!$A$31,2)</f>
        <v>88.26</v>
      </c>
      <c r="AT65" s="45">
        <f>ROUND('[2]Base(2023)'!AT65+'[2]Base(2023)'!AT65*'[2]Base(2024)'!$A$31,2)</f>
        <v>110.02</v>
      </c>
      <c r="BP65" s="43" t="str">
        <f t="shared" si="10"/>
        <v>DIAMANTE 14.001 a 5.000</v>
      </c>
      <c r="BQ65" s="44" t="s">
        <v>66</v>
      </c>
      <c r="BR65" s="44" t="s">
        <v>70</v>
      </c>
      <c r="BS65" s="45">
        <f t="shared" si="82"/>
        <v>40.44</v>
      </c>
      <c r="BT65" s="45">
        <f t="shared" si="82"/>
        <v>41.3</v>
      </c>
      <c r="BU65" s="45">
        <f t="shared" si="82"/>
        <v>42.16</v>
      </c>
      <c r="BV65" s="45">
        <f t="shared" si="82"/>
        <v>43.03</v>
      </c>
      <c r="BW65" s="45">
        <f t="shared" si="82"/>
        <v>46.77</v>
      </c>
      <c r="BX65" s="45">
        <f t="shared" si="82"/>
        <v>47.26</v>
      </c>
      <c r="BY65" s="45">
        <f t="shared" si="82"/>
        <v>47.73</v>
      </c>
      <c r="BZ65" s="45">
        <f t="shared" si="82"/>
        <v>48.22</v>
      </c>
      <c r="CA65" s="45">
        <f t="shared" si="82"/>
        <v>88.04</v>
      </c>
      <c r="CB65" s="45">
        <f t="shared" si="82"/>
        <v>131.97</v>
      </c>
      <c r="CC65" s="45">
        <f t="shared" si="82"/>
        <v>161.52000000000001</v>
      </c>
      <c r="CD65" s="45">
        <f t="shared" si="82"/>
        <v>191.06</v>
      </c>
      <c r="CE65" s="45">
        <f t="shared" si="82"/>
        <v>107.33</v>
      </c>
      <c r="CF65" s="45">
        <f t="shared" si="82"/>
        <v>152.77000000000001</v>
      </c>
      <c r="CG65" s="45">
        <f t="shared" si="82"/>
        <v>181.96</v>
      </c>
      <c r="CH65" s="45">
        <f t="shared" si="82"/>
        <v>211.13</v>
      </c>
      <c r="CI65" s="45">
        <f t="shared" si="82"/>
        <v>127.77</v>
      </c>
      <c r="CJ65" s="45">
        <f t="shared" si="82"/>
        <v>181.88</v>
      </c>
      <c r="CK65" s="45">
        <f t="shared" si="82"/>
        <v>216.62</v>
      </c>
      <c r="CL65" s="45">
        <f t="shared" si="82"/>
        <v>251.35</v>
      </c>
      <c r="CN65" s="43" t="str">
        <f t="shared" si="12"/>
        <v>INFINITE 55 a 10</v>
      </c>
      <c r="CO65" s="44" t="s">
        <v>100</v>
      </c>
      <c r="CP65" s="46" t="s">
        <v>56</v>
      </c>
      <c r="CQ65" s="45">
        <f t="shared" si="85"/>
        <v>59.63</v>
      </c>
      <c r="CR65" s="45">
        <f t="shared" si="85"/>
        <v>60.92</v>
      </c>
      <c r="CS65" s="45">
        <f t="shared" si="85"/>
        <v>62.2</v>
      </c>
      <c r="CT65" s="45">
        <f t="shared" si="85"/>
        <v>63.41</v>
      </c>
      <c r="CU65" s="45">
        <f t="shared" si="85"/>
        <v>76.2</v>
      </c>
      <c r="CV65" s="45">
        <f t="shared" si="85"/>
        <v>76.930000000000007</v>
      </c>
      <c r="CW65" s="45">
        <f t="shared" si="85"/>
        <v>77.77</v>
      </c>
      <c r="CX65" s="45">
        <f t="shared" si="85"/>
        <v>78.5</v>
      </c>
      <c r="CZ65" s="43" t="str">
        <f t="shared" si="14"/>
        <v>DIAMANTE 18.001 a 9.000</v>
      </c>
      <c r="DA65" s="44" t="s">
        <v>66</v>
      </c>
      <c r="DB65" s="46" t="s">
        <v>91</v>
      </c>
      <c r="DC65" s="45">
        <f t="shared" si="76"/>
        <v>50.09</v>
      </c>
      <c r="DD65" s="45">
        <f t="shared" si="76"/>
        <v>51.13</v>
      </c>
      <c r="DE65" s="45">
        <f t="shared" si="76"/>
        <v>52.2</v>
      </c>
      <c r="DG65" s="43" t="str">
        <f t="shared" si="16"/>
        <v>PLATINUMColeta no mesmo dia4210-271 a 80</v>
      </c>
      <c r="DH65" s="43" t="s">
        <v>61</v>
      </c>
      <c r="DI65" s="70" t="s">
        <v>71</v>
      </c>
      <c r="DJ65" s="69" t="s">
        <v>72</v>
      </c>
      <c r="DK65" s="61" t="s">
        <v>99</v>
      </c>
      <c r="DL65" s="25" t="s">
        <v>131</v>
      </c>
      <c r="DR65" s="43" t="str">
        <f t="shared" si="17"/>
        <v>DIAMANTE 14.001 a 5.000</v>
      </c>
      <c r="DS65" s="44" t="s">
        <v>66</v>
      </c>
      <c r="DT65" s="44" t="s">
        <v>70</v>
      </c>
      <c r="DU65" s="45">
        <f t="shared" si="83"/>
        <v>19.04</v>
      </c>
      <c r="DV65" s="45">
        <f t="shared" si="83"/>
        <v>19.46</v>
      </c>
      <c r="DW65" s="45">
        <f t="shared" si="83"/>
        <v>19.850000000000001</v>
      </c>
      <c r="DX65" s="45">
        <f t="shared" si="83"/>
        <v>20.25</v>
      </c>
      <c r="DY65" s="45">
        <f t="shared" si="83"/>
        <v>29.22</v>
      </c>
      <c r="DZ65" s="45">
        <f t="shared" si="83"/>
        <v>29.51</v>
      </c>
      <c r="EA65" s="45">
        <f t="shared" si="83"/>
        <v>29.82</v>
      </c>
      <c r="EB65" s="45">
        <f t="shared" si="83"/>
        <v>30.12</v>
      </c>
      <c r="EC65" s="45">
        <f t="shared" si="83"/>
        <v>50.77</v>
      </c>
      <c r="ED65" s="45">
        <f t="shared" si="83"/>
        <v>67.56</v>
      </c>
      <c r="EE65" s="45">
        <f t="shared" si="83"/>
        <v>95.09</v>
      </c>
      <c r="EF65" s="45">
        <f t="shared" si="83"/>
        <v>115.3</v>
      </c>
      <c r="EG65" s="45">
        <f t="shared" si="83"/>
        <v>86.32</v>
      </c>
      <c r="EH65" s="45">
        <f t="shared" si="83"/>
        <v>104.02</v>
      </c>
      <c r="EI65" s="45">
        <f t="shared" si="83"/>
        <v>131.97999999999999</v>
      </c>
      <c r="EJ65" s="45">
        <f t="shared" si="83"/>
        <v>153.72</v>
      </c>
      <c r="EL65" s="43" t="str">
        <f t="shared" si="18"/>
        <v>DIAMANTE 19.001 a 10.000</v>
      </c>
      <c r="EM65" s="44" t="s">
        <v>66</v>
      </c>
      <c r="EN65" s="44" t="s">
        <v>95</v>
      </c>
      <c r="EO65" s="45">
        <f t="shared" si="77"/>
        <v>28.82</v>
      </c>
      <c r="EP65" s="45">
        <f t="shared" si="77"/>
        <v>30.05</v>
      </c>
      <c r="EQ65" s="45">
        <f t="shared" si="77"/>
        <v>30.36</v>
      </c>
      <c r="ER65" s="45">
        <f t="shared" si="77"/>
        <v>30.66</v>
      </c>
      <c r="ES65" s="45">
        <f t="shared" si="77"/>
        <v>41.99</v>
      </c>
      <c r="ET65" s="45">
        <f t="shared" si="77"/>
        <v>48.8</v>
      </c>
      <c r="EU65" s="45">
        <f t="shared" si="77"/>
        <v>55.71</v>
      </c>
      <c r="EV65" s="45">
        <f t="shared" si="77"/>
        <v>68.92</v>
      </c>
      <c r="EW65" s="45">
        <f t="shared" si="77"/>
        <v>69.930000000000007</v>
      </c>
      <c r="EX65" s="45">
        <f t="shared" si="77"/>
        <v>79.680000000000007</v>
      </c>
      <c r="EY65" s="45">
        <f t="shared" si="77"/>
        <v>102.52</v>
      </c>
      <c r="EZ65" s="45">
        <f t="shared" si="77"/>
        <v>127.71</v>
      </c>
    </row>
    <row r="66" spans="1:156" ht="15" x14ac:dyDescent="0.25">
      <c r="A66" s="87">
        <v>0.04</v>
      </c>
      <c r="B66" s="85" t="s">
        <v>119</v>
      </c>
      <c r="D66" s="43" t="str">
        <f t="shared" si="5"/>
        <v>DIAMANTE 15.001 a 6.000</v>
      </c>
      <c r="E66" s="44" t="s">
        <v>66</v>
      </c>
      <c r="F66" s="44" t="s">
        <v>76</v>
      </c>
      <c r="G66" s="45">
        <f>ROUND('[2]Base(2023)'!G66+'[2]Base(2023)'!G66*'[2]Base(2024)'!$A$31,2)</f>
        <v>14.8</v>
      </c>
      <c r="H66" s="45">
        <f>ROUND('[2]Base(2023)'!H66+'[2]Base(2023)'!H66*'[2]Base(2024)'!$A$31,2)</f>
        <v>15.13</v>
      </c>
      <c r="I66" s="45">
        <f>ROUND('[2]Base(2023)'!I66+'[2]Base(2023)'!I66*'[2]Base(2024)'!$A$31,2)</f>
        <v>15.44</v>
      </c>
      <c r="J66" s="45">
        <f>ROUND('[2]Base(2023)'!J66+'[2]Base(2023)'!J66*'[2]Base(2024)'!$A$31,2)</f>
        <v>15.76</v>
      </c>
      <c r="K66" s="45">
        <f>ROUND('[2]Base(2023)'!K66+'[2]Base(2023)'!K66*'[2]Base(2024)'!$A$31,2)</f>
        <v>24.88</v>
      </c>
      <c r="L66" s="45">
        <f>ROUND('[2]Base(2023)'!L66+'[2]Base(2023)'!L66*'[2]Base(2024)'!$A$31,2)</f>
        <v>25.14</v>
      </c>
      <c r="M66" s="45">
        <f>ROUND('[2]Base(2023)'!M66+'[2]Base(2023)'!M66*'[2]Base(2024)'!$A$31,2)</f>
        <v>25.39</v>
      </c>
      <c r="N66" s="45">
        <f>ROUND('[2]Base(2023)'!N66+'[2]Base(2023)'!N66*'[2]Base(2024)'!$A$31,2)</f>
        <v>25.65</v>
      </c>
      <c r="O66" s="45">
        <f>ROUND('[2]Base(2023)'!O66+'[2]Base(2023)'!O66*'[2]Base(2024)'!$A$31,2)</f>
        <v>44.8</v>
      </c>
      <c r="P66" s="45">
        <f>ROUND('[2]Base(2023)'!P66+'[2]Base(2023)'!P66*'[2]Base(2024)'!$A$31,2)</f>
        <v>60.47</v>
      </c>
      <c r="Q66" s="45">
        <f>ROUND('[2]Base(2023)'!Q66+'[2]Base(2023)'!Q66*'[2]Base(2024)'!$A$31,2)</f>
        <v>85.11</v>
      </c>
      <c r="R66" s="45">
        <f>ROUND('[2]Base(2023)'!R66+'[2]Base(2023)'!R66*'[2]Base(2024)'!$A$31,2)</f>
        <v>103.03</v>
      </c>
      <c r="S66" s="45">
        <f>ROUND('[2]Base(2023)'!S66+'[2]Base(2023)'!S66*'[2]Base(2024)'!$A$31,2)</f>
        <v>61.88</v>
      </c>
      <c r="T66" s="45">
        <f>ROUND('[2]Base(2023)'!T66+'[2]Base(2023)'!T66*'[2]Base(2024)'!$A$31,2)</f>
        <v>75.760000000000005</v>
      </c>
      <c r="U66" s="45">
        <f>ROUND('[2]Base(2023)'!U66+'[2]Base(2023)'!U66*'[2]Base(2024)'!$A$31,2)</f>
        <v>96.8</v>
      </c>
      <c r="V66" s="45">
        <f>ROUND('[2]Base(2023)'!V66+'[2]Base(2023)'!V66*'[2]Base(2024)'!$A$31,2)</f>
        <v>112.9</v>
      </c>
      <c r="W66" s="45">
        <f>ROUND('[2]Base(2023)'!W66+'[2]Base(2023)'!W66*'[2]Base(2024)'!$A$31,2)</f>
        <v>73.67</v>
      </c>
      <c r="X66" s="45">
        <f>ROUND('[2]Base(2023)'!X66+'[2]Base(2023)'!X66*'[2]Base(2024)'!$A$31,2)</f>
        <v>90.18</v>
      </c>
      <c r="Y66" s="45">
        <f>ROUND('[2]Base(2023)'!Y66+'[2]Base(2023)'!Y66*'[2]Base(2024)'!$A$31,2)</f>
        <v>115.23</v>
      </c>
      <c r="Z66" s="45">
        <f>ROUND('[2]Base(2023)'!Z66+'[2]Base(2023)'!Z66*'[2]Base(2024)'!$A$31,2)</f>
        <v>134.41</v>
      </c>
      <c r="AB66" s="43" t="str">
        <f t="shared" si="7"/>
        <v>DIAMANTE 1Kg Adicional</v>
      </c>
      <c r="AC66" s="44" t="s">
        <v>66</v>
      </c>
      <c r="AD66" s="44" t="s">
        <v>63</v>
      </c>
      <c r="AE66" s="45">
        <f>ROUND('[2]Base(2023)'!AE66+'[2]Base(2023)'!AE66*'[2]Base(2024)'!$A$31,2)</f>
        <v>3.1</v>
      </c>
      <c r="AF66" s="45">
        <f>ROUND('[2]Base(2023)'!AF66+'[2]Base(2023)'!AF66*'[2]Base(2024)'!$A$31,2)</f>
        <v>3.23</v>
      </c>
      <c r="AG66" s="45">
        <f>ROUND('[2]Base(2023)'!AG66+'[2]Base(2023)'!AG66*'[2]Base(2024)'!$A$31,2)</f>
        <v>3.26</v>
      </c>
      <c r="AH66" s="45">
        <f>ROUND('[2]Base(2023)'!AH66+'[2]Base(2023)'!AH66*'[2]Base(2024)'!$A$31,2)</f>
        <v>3.31</v>
      </c>
      <c r="AI66" s="45">
        <f>ROUND('[2]Base(2023)'!AI66+'[2]Base(2023)'!AI66*'[2]Base(2024)'!$A$31,2)</f>
        <v>4.53</v>
      </c>
      <c r="AJ66" s="45">
        <f>ROUND('[2]Base(2023)'!AJ66+'[2]Base(2023)'!AJ66*'[2]Base(2024)'!$A$31,2)</f>
        <v>5.21</v>
      </c>
      <c r="AK66" s="45">
        <f>ROUND('[2]Base(2023)'!AK66+'[2]Base(2023)'!AK66*'[2]Base(2024)'!$A$31,2)</f>
        <v>5.95</v>
      </c>
      <c r="AL66" s="45">
        <f>ROUND('[2]Base(2023)'!AL66+'[2]Base(2023)'!AL66*'[2]Base(2024)'!$A$31,2)</f>
        <v>7.37</v>
      </c>
      <c r="AM66" s="45">
        <f>ROUND('[2]Base(2023)'!AM66+'[2]Base(2023)'!AM66*'[2]Base(2024)'!$A$31,2)</f>
        <v>6.54</v>
      </c>
      <c r="AN66" s="45">
        <f>ROUND('[2]Base(2023)'!AN66+'[2]Base(2023)'!AN66*'[2]Base(2024)'!$A$31,2)</f>
        <v>7.35</v>
      </c>
      <c r="AO66" s="45">
        <f>ROUND('[2]Base(2023)'!AO66+'[2]Base(2023)'!AO66*'[2]Base(2024)'!$A$31,2)</f>
        <v>9.42</v>
      </c>
      <c r="AP66" s="45">
        <f>ROUND('[2]Base(2023)'!AP66+'[2]Base(2023)'!AP66*'[2]Base(2024)'!$A$31,2)</f>
        <v>11.73</v>
      </c>
      <c r="AQ66" s="45">
        <f>ROUND('[2]Base(2023)'!AQ66+'[2]Base(2023)'!AQ66*'[2]Base(2024)'!$A$31,2)</f>
        <v>7.61</v>
      </c>
      <c r="AR66" s="45">
        <f>ROUND('[2]Base(2023)'!AR66+'[2]Base(2023)'!AR66*'[2]Base(2024)'!$A$31,2)</f>
        <v>8.5500000000000007</v>
      </c>
      <c r="AS66" s="45">
        <f>ROUND('[2]Base(2023)'!AS66+'[2]Base(2023)'!AS66*'[2]Base(2024)'!$A$31,2)</f>
        <v>10.95</v>
      </c>
      <c r="AT66" s="45">
        <f>ROUND('[2]Base(2023)'!AT66+'[2]Base(2023)'!AT66*'[2]Base(2024)'!$A$31,2)</f>
        <v>13.63</v>
      </c>
      <c r="BP66" s="43" t="str">
        <f t="shared" si="10"/>
        <v>DIAMANTE 15.001 a 6.000</v>
      </c>
      <c r="BQ66" s="44" t="s">
        <v>66</v>
      </c>
      <c r="BR66" s="44" t="s">
        <v>76</v>
      </c>
      <c r="BS66" s="45">
        <f t="shared" si="82"/>
        <v>43.26</v>
      </c>
      <c r="BT66" s="45">
        <f t="shared" si="82"/>
        <v>44.18</v>
      </c>
      <c r="BU66" s="45">
        <f t="shared" si="82"/>
        <v>45.1</v>
      </c>
      <c r="BV66" s="45">
        <f t="shared" si="82"/>
        <v>46.02</v>
      </c>
      <c r="BW66" s="45">
        <f t="shared" si="82"/>
        <v>50.54</v>
      </c>
      <c r="BX66" s="45">
        <f t="shared" si="82"/>
        <v>51.06</v>
      </c>
      <c r="BY66" s="45">
        <f t="shared" si="82"/>
        <v>51.59</v>
      </c>
      <c r="BZ66" s="45">
        <f t="shared" si="82"/>
        <v>52.11</v>
      </c>
      <c r="CA66" s="45">
        <f t="shared" si="82"/>
        <v>97.83</v>
      </c>
      <c r="CB66" s="45">
        <f t="shared" si="82"/>
        <v>147.04</v>
      </c>
      <c r="CC66" s="45">
        <f t="shared" si="82"/>
        <v>179.93</v>
      </c>
      <c r="CD66" s="45">
        <f t="shared" si="82"/>
        <v>212.82</v>
      </c>
      <c r="CE66" s="45">
        <f t="shared" si="82"/>
        <v>119.33</v>
      </c>
      <c r="CF66" s="45">
        <f t="shared" si="82"/>
        <v>172.14</v>
      </c>
      <c r="CG66" s="45">
        <f t="shared" si="82"/>
        <v>205.65</v>
      </c>
      <c r="CH66" s="45">
        <f t="shared" si="82"/>
        <v>239.14</v>
      </c>
      <c r="CI66" s="45">
        <f t="shared" si="82"/>
        <v>142.05000000000001</v>
      </c>
      <c r="CJ66" s="45">
        <f t="shared" si="82"/>
        <v>204.93</v>
      </c>
      <c r="CK66" s="45">
        <f t="shared" si="82"/>
        <v>244.82</v>
      </c>
      <c r="CL66" s="45">
        <f t="shared" si="82"/>
        <v>284.7</v>
      </c>
      <c r="CN66" s="43" t="str">
        <f t="shared" si="12"/>
        <v>INFINITE 5Kg Adicional</v>
      </c>
      <c r="CO66" s="44" t="s">
        <v>100</v>
      </c>
      <c r="CP66" s="46" t="s">
        <v>63</v>
      </c>
      <c r="CQ66" s="45">
        <f t="shared" si="85"/>
        <v>5.8</v>
      </c>
      <c r="CR66" s="45">
        <f t="shared" si="85"/>
        <v>5.99</v>
      </c>
      <c r="CS66" s="45">
        <f t="shared" si="85"/>
        <v>6.07</v>
      </c>
      <c r="CT66" s="45">
        <f t="shared" si="85"/>
        <v>6.17</v>
      </c>
      <c r="CU66" s="45">
        <f t="shared" si="85"/>
        <v>7.73</v>
      </c>
      <c r="CV66" s="45">
        <f t="shared" si="85"/>
        <v>7.83</v>
      </c>
      <c r="CW66" s="45">
        <f t="shared" si="85"/>
        <v>7.91</v>
      </c>
      <c r="CX66" s="45">
        <f t="shared" si="85"/>
        <v>7.91</v>
      </c>
      <c r="CZ66" s="43" t="str">
        <f t="shared" si="14"/>
        <v>DIAMANTE 19.001 a 10.000</v>
      </c>
      <c r="DA66" s="44" t="s">
        <v>66</v>
      </c>
      <c r="DB66" s="46" t="s">
        <v>95</v>
      </c>
      <c r="DC66" s="45">
        <f t="shared" si="76"/>
        <v>64.010000000000005</v>
      </c>
      <c r="DD66" s="45">
        <f t="shared" si="76"/>
        <v>65.33</v>
      </c>
      <c r="DE66" s="45">
        <f t="shared" si="76"/>
        <v>66.7</v>
      </c>
      <c r="DG66" s="43" t="str">
        <f t="shared" si="16"/>
        <v>PLATINUMColeta no mesmo dia4210-281 a 90</v>
      </c>
      <c r="DH66" s="43" t="s">
        <v>61</v>
      </c>
      <c r="DI66" s="70" t="s">
        <v>71</v>
      </c>
      <c r="DJ66" s="69" t="s">
        <v>72</v>
      </c>
      <c r="DK66" s="59" t="s">
        <v>102</v>
      </c>
      <c r="DL66" s="22" t="s">
        <v>93</v>
      </c>
      <c r="DR66" s="43" t="str">
        <f t="shared" si="17"/>
        <v>DIAMANTE 15.001 a 6.000</v>
      </c>
      <c r="DS66" s="44" t="s">
        <v>66</v>
      </c>
      <c r="DT66" s="44" t="s">
        <v>76</v>
      </c>
      <c r="DU66" s="45">
        <f t="shared" si="83"/>
        <v>19.38</v>
      </c>
      <c r="DV66" s="45">
        <f t="shared" si="83"/>
        <v>19.8</v>
      </c>
      <c r="DW66" s="45">
        <f t="shared" si="83"/>
        <v>20.2</v>
      </c>
      <c r="DX66" s="45">
        <f t="shared" si="83"/>
        <v>20.6</v>
      </c>
      <c r="DY66" s="45">
        <f t="shared" si="83"/>
        <v>30</v>
      </c>
      <c r="DZ66" s="45">
        <f t="shared" si="83"/>
        <v>30.32</v>
      </c>
      <c r="EA66" s="45">
        <f t="shared" si="83"/>
        <v>30.61</v>
      </c>
      <c r="EB66" s="45">
        <f t="shared" si="83"/>
        <v>30.93</v>
      </c>
      <c r="EC66" s="45">
        <f t="shared" si="83"/>
        <v>54.41</v>
      </c>
      <c r="ED66" s="45">
        <f t="shared" si="83"/>
        <v>73.83</v>
      </c>
      <c r="EE66" s="45">
        <f t="shared" si="83"/>
        <v>103.9</v>
      </c>
      <c r="EF66" s="45">
        <f t="shared" si="83"/>
        <v>125.69</v>
      </c>
      <c r="EG66" s="45">
        <f t="shared" si="83"/>
        <v>89.61</v>
      </c>
      <c r="EH66" s="45">
        <f t="shared" si="83"/>
        <v>110.06</v>
      </c>
      <c r="EI66" s="45">
        <f t="shared" si="83"/>
        <v>140.66999999999999</v>
      </c>
      <c r="EJ66" s="45">
        <f t="shared" si="83"/>
        <v>164</v>
      </c>
      <c r="EL66" s="43" t="str">
        <f t="shared" si="18"/>
        <v>DIAMANTE 1Kg Adicional</v>
      </c>
      <c r="EM66" s="44" t="s">
        <v>66</v>
      </c>
      <c r="EN66" s="44" t="s">
        <v>63</v>
      </c>
      <c r="EO66" s="45">
        <f t="shared" si="77"/>
        <v>3.57</v>
      </c>
      <c r="EP66" s="45">
        <f t="shared" si="77"/>
        <v>3.73</v>
      </c>
      <c r="EQ66" s="45">
        <f t="shared" si="77"/>
        <v>3.75</v>
      </c>
      <c r="ER66" s="45">
        <f t="shared" si="77"/>
        <v>3.8</v>
      </c>
      <c r="ES66" s="45">
        <f t="shared" si="77"/>
        <v>5.2</v>
      </c>
      <c r="ET66" s="45">
        <f t="shared" si="77"/>
        <v>6.04</v>
      </c>
      <c r="EU66" s="45">
        <f t="shared" si="77"/>
        <v>6.91</v>
      </c>
      <c r="EV66" s="45">
        <f t="shared" si="77"/>
        <v>8.5399999999999991</v>
      </c>
      <c r="EW66" s="45">
        <f t="shared" si="77"/>
        <v>8.6300000000000008</v>
      </c>
      <c r="EX66" s="45">
        <f t="shared" si="77"/>
        <v>9.8699999999999992</v>
      </c>
      <c r="EY66" s="45">
        <f t="shared" si="77"/>
        <v>12.71</v>
      </c>
      <c r="EZ66" s="45">
        <f t="shared" si="77"/>
        <v>15.83</v>
      </c>
    </row>
    <row r="67" spans="1:156" ht="15" x14ac:dyDescent="0.25">
      <c r="A67" s="87">
        <v>0.06</v>
      </c>
      <c r="B67" s="85" t="s">
        <v>54</v>
      </c>
      <c r="D67" s="43" t="str">
        <f t="shared" si="5"/>
        <v>DIAMANTE 16.001 a 7.000</v>
      </c>
      <c r="E67" s="44" t="s">
        <v>66</v>
      </c>
      <c r="F67" s="44" t="s">
        <v>82</v>
      </c>
      <c r="G67" s="45">
        <f>ROUND('[2]Base(2023)'!G67+'[2]Base(2023)'!G67*'[2]Base(2024)'!$A$31,2)</f>
        <v>15.75</v>
      </c>
      <c r="H67" s="45">
        <f>ROUND('[2]Base(2023)'!H67+'[2]Base(2023)'!H67*'[2]Base(2024)'!$A$31,2)</f>
        <v>16.079999999999998</v>
      </c>
      <c r="I67" s="45">
        <f>ROUND('[2]Base(2023)'!I67+'[2]Base(2023)'!I67*'[2]Base(2024)'!$A$31,2)</f>
        <v>16.420000000000002</v>
      </c>
      <c r="J67" s="45">
        <f>ROUND('[2]Base(2023)'!J67+'[2]Base(2023)'!J67*'[2]Base(2024)'!$A$31,2)</f>
        <v>16.75</v>
      </c>
      <c r="K67" s="45">
        <f>ROUND('[2]Base(2023)'!K67+'[2]Base(2023)'!K67*'[2]Base(2024)'!$A$31,2)</f>
        <v>26.65</v>
      </c>
      <c r="L67" s="45">
        <f>ROUND('[2]Base(2023)'!L67+'[2]Base(2023)'!L67*'[2]Base(2024)'!$A$31,2)</f>
        <v>26.93</v>
      </c>
      <c r="M67" s="45">
        <f>ROUND('[2]Base(2023)'!M67+'[2]Base(2023)'!M67*'[2]Base(2024)'!$A$31,2)</f>
        <v>27.2</v>
      </c>
      <c r="N67" s="45">
        <f>ROUND('[2]Base(2023)'!N67+'[2]Base(2023)'!N67*'[2]Base(2024)'!$A$31,2)</f>
        <v>27.47</v>
      </c>
      <c r="O67" s="45">
        <f>ROUND('[2]Base(2023)'!O67+'[2]Base(2023)'!O67*'[2]Base(2024)'!$A$31,2)</f>
        <v>49.44</v>
      </c>
      <c r="P67" s="45">
        <f>ROUND('[2]Base(2023)'!P67+'[2]Base(2023)'!P67*'[2]Base(2024)'!$A$31,2)</f>
        <v>66.739999999999995</v>
      </c>
      <c r="Q67" s="45">
        <f>ROUND('[2]Base(2023)'!Q67+'[2]Base(2023)'!Q67*'[2]Base(2024)'!$A$31,2)</f>
        <v>93.93</v>
      </c>
      <c r="R67" s="45">
        <f>ROUND('[2]Base(2023)'!R67+'[2]Base(2023)'!R67*'[2]Base(2024)'!$A$31,2)</f>
        <v>113.7</v>
      </c>
      <c r="S67" s="45">
        <f>ROUND('[2]Base(2023)'!S67+'[2]Base(2023)'!S67*'[2]Base(2024)'!$A$31,2)</f>
        <v>65.8</v>
      </c>
      <c r="T67" s="45">
        <f>ROUND('[2]Base(2023)'!T67+'[2]Base(2023)'!T67*'[2]Base(2024)'!$A$31,2)</f>
        <v>81.02</v>
      </c>
      <c r="U67" s="45">
        <f>ROUND('[2]Base(2023)'!U67+'[2]Base(2023)'!U67*'[2]Base(2024)'!$A$31,2)</f>
        <v>104.2</v>
      </c>
      <c r="V67" s="45">
        <f>ROUND('[2]Base(2023)'!V67+'[2]Base(2023)'!V67*'[2]Base(2024)'!$A$31,2)</f>
        <v>121.85</v>
      </c>
      <c r="W67" s="45">
        <f>ROUND('[2]Base(2023)'!W67+'[2]Base(2023)'!W67*'[2]Base(2024)'!$A$31,2)</f>
        <v>78.33</v>
      </c>
      <c r="X67" s="45">
        <f>ROUND('[2]Base(2023)'!X67+'[2]Base(2023)'!X67*'[2]Base(2024)'!$A$31,2)</f>
        <v>96.45</v>
      </c>
      <c r="Y67" s="45">
        <f>ROUND('[2]Base(2023)'!Y67+'[2]Base(2023)'!Y67*'[2]Base(2024)'!$A$31,2)</f>
        <v>124.05</v>
      </c>
      <c r="Z67" s="45">
        <f>ROUND('[2]Base(2023)'!Z67+'[2]Base(2023)'!Z67*'[2]Base(2024)'!$A$31,2)</f>
        <v>145.07</v>
      </c>
      <c r="AB67" s="43" t="str">
        <f t="shared" si="7"/>
        <v>Peso (g)</v>
      </c>
      <c r="AD67" s="44" t="s">
        <v>32</v>
      </c>
      <c r="AE67" s="45" t="e">
        <f>ROUND('[2]Base(2023)'!AE67+'[2]Base(2023)'!AE67*'[2]Base(2024)'!$A$31,2)</f>
        <v>#VALUE!</v>
      </c>
      <c r="AF67" s="45" t="e">
        <f>ROUND('[2]Base(2023)'!AF67+'[2]Base(2023)'!AF67*'[2]Base(2024)'!$A$31,2)</f>
        <v>#VALUE!</v>
      </c>
      <c r="AG67" s="45" t="e">
        <f>ROUND('[2]Base(2023)'!AG67+'[2]Base(2023)'!AG67*'[2]Base(2024)'!$A$31,2)</f>
        <v>#VALUE!</v>
      </c>
      <c r="AH67" s="45" t="e">
        <f>ROUND('[2]Base(2023)'!AH67+'[2]Base(2023)'!AH67*'[2]Base(2024)'!$A$31,2)</f>
        <v>#VALUE!</v>
      </c>
      <c r="AI67" s="45" t="e">
        <f>ROUND('[2]Base(2023)'!AI67+'[2]Base(2023)'!AI67*'[2]Base(2024)'!$A$31,2)</f>
        <v>#VALUE!</v>
      </c>
      <c r="AJ67" s="45" t="e">
        <f>ROUND('[2]Base(2023)'!AJ67+'[2]Base(2023)'!AJ67*'[2]Base(2024)'!$A$31,2)</f>
        <v>#VALUE!</v>
      </c>
      <c r="AK67" s="45" t="e">
        <f>ROUND('[2]Base(2023)'!AK67+'[2]Base(2023)'!AK67*'[2]Base(2024)'!$A$31,2)</f>
        <v>#VALUE!</v>
      </c>
      <c r="AL67" s="45" t="e">
        <f>ROUND('[2]Base(2023)'!AL67+'[2]Base(2023)'!AL67*'[2]Base(2024)'!$A$31,2)</f>
        <v>#VALUE!</v>
      </c>
      <c r="AM67" s="45" t="e">
        <f>ROUND('[2]Base(2023)'!AM67+'[2]Base(2023)'!AM67*'[2]Base(2024)'!$A$31,2)</f>
        <v>#VALUE!</v>
      </c>
      <c r="AN67" s="45" t="e">
        <f>ROUND('[2]Base(2023)'!AN67+'[2]Base(2023)'!AN67*'[2]Base(2024)'!$A$31,2)</f>
        <v>#VALUE!</v>
      </c>
      <c r="AO67" s="45" t="e">
        <f>ROUND('[2]Base(2023)'!AO67+'[2]Base(2023)'!AO67*'[2]Base(2024)'!$A$31,2)</f>
        <v>#VALUE!</v>
      </c>
      <c r="AP67" s="45" t="e">
        <f>ROUND('[2]Base(2023)'!AP67+'[2]Base(2023)'!AP67*'[2]Base(2024)'!$A$31,2)</f>
        <v>#VALUE!</v>
      </c>
      <c r="AQ67" s="45" t="e">
        <f>ROUND('[2]Base(2023)'!AQ67+'[2]Base(2023)'!AQ67*'[2]Base(2024)'!$A$31,2)</f>
        <v>#VALUE!</v>
      </c>
      <c r="AR67" s="45" t="e">
        <f>ROUND('[2]Base(2023)'!AR67+'[2]Base(2023)'!AR67*'[2]Base(2024)'!$A$31,2)</f>
        <v>#VALUE!</v>
      </c>
      <c r="AS67" s="45" t="e">
        <f>ROUND('[2]Base(2023)'!AS67+'[2]Base(2023)'!AS67*'[2]Base(2024)'!$A$31,2)</f>
        <v>#VALUE!</v>
      </c>
      <c r="AT67" s="45" t="e">
        <f>ROUND('[2]Base(2023)'!AT67+'[2]Base(2023)'!AT67*'[2]Base(2024)'!$A$31,2)</f>
        <v>#VALUE!</v>
      </c>
      <c r="BP67" s="43" t="str">
        <f t="shared" si="10"/>
        <v>DIAMANTE 16.001 a 7.000</v>
      </c>
      <c r="BQ67" s="44" t="s">
        <v>66</v>
      </c>
      <c r="BR67" s="44" t="s">
        <v>82</v>
      </c>
      <c r="BS67" s="45">
        <f t="shared" si="82"/>
        <v>46.63</v>
      </c>
      <c r="BT67" s="45">
        <f t="shared" si="82"/>
        <v>47.63</v>
      </c>
      <c r="BU67" s="45">
        <f t="shared" si="82"/>
        <v>48.62</v>
      </c>
      <c r="BV67" s="45">
        <f t="shared" si="82"/>
        <v>49.61</v>
      </c>
      <c r="BW67" s="45">
        <f t="shared" si="82"/>
        <v>53.73</v>
      </c>
      <c r="BX67" s="45">
        <f t="shared" si="82"/>
        <v>54.29</v>
      </c>
      <c r="BY67" s="45">
        <f t="shared" si="82"/>
        <v>54.84</v>
      </c>
      <c r="BZ67" s="45">
        <f t="shared" si="82"/>
        <v>55.4</v>
      </c>
      <c r="CA67" s="45">
        <f t="shared" si="82"/>
        <v>107.61</v>
      </c>
      <c r="CB67" s="45">
        <f t="shared" si="82"/>
        <v>161.82</v>
      </c>
      <c r="CC67" s="45">
        <f t="shared" si="82"/>
        <v>198.05</v>
      </c>
      <c r="CD67" s="45">
        <f t="shared" si="82"/>
        <v>234.28</v>
      </c>
      <c r="CE67" s="45">
        <f t="shared" si="82"/>
        <v>131.22</v>
      </c>
      <c r="CF67" s="45">
        <f t="shared" si="82"/>
        <v>191.09</v>
      </c>
      <c r="CG67" s="45">
        <f t="shared" si="82"/>
        <v>228.95</v>
      </c>
      <c r="CH67" s="45">
        <f t="shared" si="82"/>
        <v>266.81</v>
      </c>
      <c r="CI67" s="45">
        <f t="shared" si="82"/>
        <v>156.22999999999999</v>
      </c>
      <c r="CJ67" s="45">
        <f t="shared" si="82"/>
        <v>227.49</v>
      </c>
      <c r="CK67" s="45">
        <f t="shared" si="82"/>
        <v>272.57</v>
      </c>
      <c r="CL67" s="45">
        <f t="shared" si="82"/>
        <v>317.64</v>
      </c>
      <c r="CN67" s="43" t="str">
        <f t="shared" si="12"/>
        <v>Peso (Kg)</v>
      </c>
      <c r="CP67" s="46" t="s">
        <v>33</v>
      </c>
      <c r="CQ67" s="45" t="e">
        <f>ROUND('[2]Base(2023)'!CQ67+'[2]Base(2023)'!CQ67*'[2]Base(2024)'!$A$31,2)</f>
        <v>#VALUE!</v>
      </c>
      <c r="CR67" s="45" t="e">
        <f>ROUND('[2]Base(2023)'!CR67+'[2]Base(2023)'!CR67*'[2]Base(2024)'!$A$31,2)</f>
        <v>#VALUE!</v>
      </c>
      <c r="CS67" s="45" t="e">
        <f>ROUND('[2]Base(2023)'!CS67+'[2]Base(2023)'!CS67*'[2]Base(2024)'!$A$31,2)</f>
        <v>#VALUE!</v>
      </c>
      <c r="CT67" s="45" t="e">
        <f>ROUND('[2]Base(2023)'!CT67+'[2]Base(2023)'!CT67*'[2]Base(2024)'!$A$31,2)</f>
        <v>#VALUE!</v>
      </c>
      <c r="CU67" s="45" t="e">
        <f>ROUND('[2]Base(2023)'!CU67+'[2]Base(2023)'!CU67*'[2]Base(2024)'!$A$31,2)</f>
        <v>#VALUE!</v>
      </c>
      <c r="CV67" s="45" t="e">
        <f>ROUND('[2]Base(2023)'!CV67+'[2]Base(2023)'!CV67*'[2]Base(2024)'!$A$31,2)</f>
        <v>#VALUE!</v>
      </c>
      <c r="CW67" s="45" t="e">
        <f>ROUND('[2]Base(2023)'!CW67+'[2]Base(2023)'!CW67*'[2]Base(2024)'!$A$31,2)</f>
        <v>#VALUE!</v>
      </c>
      <c r="CX67" s="45" t="e">
        <f>ROUND('[2]Base(2023)'!CX67+'[2]Base(2023)'!CX67*'[2]Base(2024)'!$A$31,2)</f>
        <v>#VALUE!</v>
      </c>
      <c r="CZ67" s="43" t="str">
        <f t="shared" si="14"/>
        <v>Peso (g)</v>
      </c>
      <c r="DB67" s="46" t="s">
        <v>32</v>
      </c>
      <c r="DC67" s="45" t="e">
        <f>ROUND('[2]Base(2023)'!DC67+'[2]Base(2023)'!DC67*'[2]Base(2024)'!$A$31,2)</f>
        <v>#VALUE!</v>
      </c>
      <c r="DD67" s="45" t="e">
        <f>ROUND('[2]Base(2023)'!DD67+'[2]Base(2023)'!DD67*'[2]Base(2024)'!$A$31,2)</f>
        <v>#VALUE!</v>
      </c>
      <c r="DE67" s="45" t="e">
        <f>ROUND('[2]Base(2023)'!DE67+'[2]Base(2023)'!DE67*'[2]Base(2024)'!$A$31,2)</f>
        <v>#VALUE!</v>
      </c>
      <c r="DG67" s="43" t="str">
        <f t="shared" si="16"/>
        <v>PLATINUMColeta no mesmo dia4210-291 a 100</v>
      </c>
      <c r="DH67" s="43" t="s">
        <v>61</v>
      </c>
      <c r="DI67" s="70" t="s">
        <v>71</v>
      </c>
      <c r="DJ67" s="69" t="s">
        <v>72</v>
      </c>
      <c r="DK67" s="61" t="s">
        <v>105</v>
      </c>
      <c r="DL67" s="25" t="s">
        <v>93</v>
      </c>
      <c r="DR67" s="43" t="str">
        <f t="shared" si="17"/>
        <v>DIAMANTE 16.001 a 7.000</v>
      </c>
      <c r="DS67" s="44" t="s">
        <v>66</v>
      </c>
      <c r="DT67" s="44" t="s">
        <v>82</v>
      </c>
      <c r="DU67" s="45">
        <f t="shared" si="83"/>
        <v>19.72</v>
      </c>
      <c r="DV67" s="45">
        <f t="shared" si="83"/>
        <v>20.14</v>
      </c>
      <c r="DW67" s="45">
        <f t="shared" si="83"/>
        <v>20.55</v>
      </c>
      <c r="DX67" s="45">
        <f t="shared" si="83"/>
        <v>20.96</v>
      </c>
      <c r="DY67" s="45">
        <f t="shared" si="83"/>
        <v>32.11</v>
      </c>
      <c r="DZ67" s="45">
        <f t="shared" si="83"/>
        <v>32.42</v>
      </c>
      <c r="EA67" s="45">
        <f t="shared" si="83"/>
        <v>32.770000000000003</v>
      </c>
      <c r="EB67" s="45">
        <f t="shared" si="83"/>
        <v>33.1</v>
      </c>
      <c r="EC67" s="45">
        <f t="shared" si="83"/>
        <v>60.02</v>
      </c>
      <c r="ED67" s="45">
        <f t="shared" si="83"/>
        <v>81.459999999999994</v>
      </c>
      <c r="EE67" s="45">
        <f t="shared" si="83"/>
        <v>114.65</v>
      </c>
      <c r="EF67" s="45">
        <f t="shared" si="83"/>
        <v>138.69</v>
      </c>
      <c r="EG67" s="45">
        <f t="shared" si="83"/>
        <v>95.23</v>
      </c>
      <c r="EH67" s="45">
        <f t="shared" si="83"/>
        <v>117.69</v>
      </c>
      <c r="EI67" s="45">
        <f t="shared" si="83"/>
        <v>151.4</v>
      </c>
      <c r="EJ67" s="45">
        <f t="shared" si="83"/>
        <v>176.97</v>
      </c>
      <c r="EL67" s="43" t="str">
        <f t="shared" si="18"/>
        <v>Peso (g)</v>
      </c>
      <c r="EN67" s="44" t="s">
        <v>32</v>
      </c>
      <c r="EO67" s="45" t="s">
        <v>16</v>
      </c>
      <c r="EP67" s="45" t="s">
        <v>17</v>
      </c>
      <c r="EQ67" s="45" t="s">
        <v>18</v>
      </c>
      <c r="ER67" s="45" t="s">
        <v>19</v>
      </c>
      <c r="ES67" s="45" t="s">
        <v>20</v>
      </c>
      <c r="ET67" s="45" t="s">
        <v>21</v>
      </c>
      <c r="EU67" s="45" t="s">
        <v>22</v>
      </c>
      <c r="EV67" s="45" t="s">
        <v>23</v>
      </c>
      <c r="EW67" s="45" t="s">
        <v>28</v>
      </c>
      <c r="EX67" s="45" t="s">
        <v>29</v>
      </c>
      <c r="EY67" s="45" t="s">
        <v>30</v>
      </c>
      <c r="EZ67" s="45" t="s">
        <v>31</v>
      </c>
    </row>
    <row r="68" spans="1:156" ht="15" x14ac:dyDescent="0.25">
      <c r="A68" s="88">
        <v>0.08</v>
      </c>
      <c r="B68" s="85" t="s">
        <v>61</v>
      </c>
      <c r="D68" s="43" t="str">
        <f t="shared" ref="D68:D131" si="86">CONCATENATE(E68,F68)</f>
        <v>DIAMANTE 17.001 a 8.000</v>
      </c>
      <c r="E68" s="44" t="s">
        <v>66</v>
      </c>
      <c r="F68" s="44" t="s">
        <v>86</v>
      </c>
      <c r="G68" s="45">
        <f>ROUND('[2]Base(2023)'!G68+'[2]Base(2023)'!G68*'[2]Base(2024)'!$A$31,2)</f>
        <v>16.649999999999999</v>
      </c>
      <c r="H68" s="45">
        <f>ROUND('[2]Base(2023)'!H68+'[2]Base(2023)'!H68*'[2]Base(2024)'!$A$31,2)</f>
        <v>16.989999999999998</v>
      </c>
      <c r="I68" s="45">
        <f>ROUND('[2]Base(2023)'!I68+'[2]Base(2023)'!I68*'[2]Base(2024)'!$A$31,2)</f>
        <v>17.350000000000001</v>
      </c>
      <c r="J68" s="45">
        <f>ROUND('[2]Base(2023)'!J68+'[2]Base(2023)'!J68*'[2]Base(2024)'!$A$31,2)</f>
        <v>17.7</v>
      </c>
      <c r="K68" s="45">
        <f>ROUND('[2]Base(2023)'!K68+'[2]Base(2023)'!K68*'[2]Base(2024)'!$A$31,2)</f>
        <v>28.51</v>
      </c>
      <c r="L68" s="45">
        <f>ROUND('[2]Base(2023)'!L68+'[2]Base(2023)'!L68*'[2]Base(2024)'!$A$31,2)</f>
        <v>28.81</v>
      </c>
      <c r="M68" s="45">
        <f>ROUND('[2]Base(2023)'!M68+'[2]Base(2023)'!M68*'[2]Base(2024)'!$A$31,2)</f>
        <v>29.1</v>
      </c>
      <c r="N68" s="45">
        <f>ROUND('[2]Base(2023)'!N68+'[2]Base(2023)'!N68*'[2]Base(2024)'!$A$31,2)</f>
        <v>29.39</v>
      </c>
      <c r="O68" s="45">
        <f>ROUND('[2]Base(2023)'!O68+'[2]Base(2023)'!O68*'[2]Base(2024)'!$A$31,2)</f>
        <v>54.15</v>
      </c>
      <c r="P68" s="45">
        <f>ROUND('[2]Base(2023)'!P68+'[2]Base(2023)'!P68*'[2]Base(2024)'!$A$31,2)</f>
        <v>73.12</v>
      </c>
      <c r="Q68" s="45">
        <f>ROUND('[2]Base(2023)'!Q68+'[2]Base(2023)'!Q68*'[2]Base(2024)'!$A$31,2)</f>
        <v>102.92</v>
      </c>
      <c r="R68" s="45">
        <f>ROUND('[2]Base(2023)'!R68+'[2]Base(2023)'!R68*'[2]Base(2024)'!$A$31,2)</f>
        <v>124.57</v>
      </c>
      <c r="S68" s="45">
        <f>ROUND('[2]Base(2023)'!S68+'[2]Base(2023)'!S68*'[2]Base(2024)'!$A$31,2)</f>
        <v>73.23</v>
      </c>
      <c r="T68" s="45">
        <f>ROUND('[2]Base(2023)'!T68+'[2]Base(2023)'!T68*'[2]Base(2024)'!$A$31,2)</f>
        <v>89.83</v>
      </c>
      <c r="U68" s="45">
        <f>ROUND('[2]Base(2023)'!U68+'[2]Base(2023)'!U68*'[2]Base(2024)'!$A$31,2)</f>
        <v>115.21</v>
      </c>
      <c r="V68" s="45">
        <f>ROUND('[2]Base(2023)'!V68+'[2]Base(2023)'!V68*'[2]Base(2024)'!$A$31,2)</f>
        <v>134.44999999999999</v>
      </c>
      <c r="W68" s="45">
        <f>ROUND('[2]Base(2023)'!W68+'[2]Base(2023)'!W68*'[2]Base(2024)'!$A$31,2)</f>
        <v>87.18</v>
      </c>
      <c r="X68" s="45">
        <f>ROUND('[2]Base(2023)'!X68+'[2]Base(2023)'!X68*'[2]Base(2024)'!$A$31,2)</f>
        <v>106.94</v>
      </c>
      <c r="Y68" s="45">
        <f>ROUND('[2]Base(2023)'!Y68+'[2]Base(2023)'!Y68*'[2]Base(2024)'!$A$31,2)</f>
        <v>137.15</v>
      </c>
      <c r="Z68" s="45">
        <f>ROUND('[2]Base(2023)'!Z68+'[2]Base(2023)'!Z68*'[2]Base(2024)'!$A$31,2)</f>
        <v>160.06</v>
      </c>
      <c r="AB68" s="43" t="str">
        <f t="shared" ref="AB68:AB131" si="87">CONCATENATE(AC68,AD68)</f>
        <v>DIAMANTE 20 a 500</v>
      </c>
      <c r="AC68" s="44" t="s">
        <v>69</v>
      </c>
      <c r="AD68" s="44" t="s">
        <v>41</v>
      </c>
      <c r="AE68" s="45">
        <f>ROUND(AE55-AE55*$A$84,2)</f>
        <v>13.08</v>
      </c>
      <c r="AF68" s="45">
        <f t="shared" ref="AF68:AT68" si="88">ROUND(AF55-AF55*$A$84,2)</f>
        <v>13.64</v>
      </c>
      <c r="AG68" s="45">
        <f t="shared" si="88"/>
        <v>13.77</v>
      </c>
      <c r="AH68" s="45">
        <f t="shared" si="88"/>
        <v>13.92</v>
      </c>
      <c r="AI68" s="45">
        <f t="shared" si="88"/>
        <v>15.59</v>
      </c>
      <c r="AJ68" s="45">
        <f t="shared" si="88"/>
        <v>17.46</v>
      </c>
      <c r="AK68" s="45">
        <f t="shared" si="88"/>
        <v>19.48</v>
      </c>
      <c r="AL68" s="45">
        <f t="shared" si="88"/>
        <v>23.38</v>
      </c>
      <c r="AM68" s="45">
        <f t="shared" si="88"/>
        <v>16.05</v>
      </c>
      <c r="AN68" s="45">
        <f t="shared" si="88"/>
        <v>19.41</v>
      </c>
      <c r="AO68" s="45">
        <f t="shared" si="88"/>
        <v>32.58</v>
      </c>
      <c r="AP68" s="45">
        <f t="shared" si="88"/>
        <v>44.74</v>
      </c>
      <c r="AQ68" s="45">
        <f t="shared" si="88"/>
        <v>18.649999999999999</v>
      </c>
      <c r="AR68" s="45">
        <f t="shared" si="88"/>
        <v>22.57</v>
      </c>
      <c r="AS68" s="45">
        <f t="shared" si="88"/>
        <v>37.89</v>
      </c>
      <c r="AT68" s="45">
        <f t="shared" si="88"/>
        <v>52.01</v>
      </c>
      <c r="BP68" s="43" t="str">
        <f t="shared" ref="BP68:BP131" si="89">CONCATENATE(BQ68,BR68)</f>
        <v>DIAMANTE 17.001 a 8.000</v>
      </c>
      <c r="BQ68" s="44" t="s">
        <v>66</v>
      </c>
      <c r="BR68" s="44" t="s">
        <v>86</v>
      </c>
      <c r="BS68" s="45">
        <f t="shared" si="82"/>
        <v>49.45</v>
      </c>
      <c r="BT68" s="45">
        <f t="shared" si="82"/>
        <v>50.5</v>
      </c>
      <c r="BU68" s="45">
        <f t="shared" si="82"/>
        <v>51.55</v>
      </c>
      <c r="BV68" s="45">
        <f t="shared" si="82"/>
        <v>52.6</v>
      </c>
      <c r="BW68" s="45">
        <f t="shared" si="82"/>
        <v>57.51</v>
      </c>
      <c r="BX68" s="45">
        <f t="shared" si="82"/>
        <v>58.11</v>
      </c>
      <c r="BY68" s="45">
        <f t="shared" si="82"/>
        <v>58.7</v>
      </c>
      <c r="BZ68" s="45">
        <f t="shared" si="82"/>
        <v>59.29</v>
      </c>
      <c r="CA68" s="45">
        <f t="shared" si="82"/>
        <v>117.39</v>
      </c>
      <c r="CB68" s="45">
        <f t="shared" si="82"/>
        <v>176.29</v>
      </c>
      <c r="CC68" s="45">
        <f t="shared" si="82"/>
        <v>216.12</v>
      </c>
      <c r="CD68" s="45">
        <f t="shared" si="82"/>
        <v>255.95</v>
      </c>
      <c r="CE68" s="45">
        <f t="shared" si="82"/>
        <v>143.13</v>
      </c>
      <c r="CF68" s="45">
        <f t="shared" si="82"/>
        <v>211.22</v>
      </c>
      <c r="CG68" s="45">
        <f t="shared" si="82"/>
        <v>252.93</v>
      </c>
      <c r="CH68" s="45">
        <f t="shared" si="82"/>
        <v>294.64999999999998</v>
      </c>
      <c r="CI68" s="45">
        <f t="shared" si="82"/>
        <v>170.4</v>
      </c>
      <c r="CJ68" s="45">
        <f t="shared" si="82"/>
        <v>251.45</v>
      </c>
      <c r="CK68" s="45">
        <f t="shared" si="82"/>
        <v>301.11</v>
      </c>
      <c r="CL68" s="45">
        <f t="shared" si="82"/>
        <v>350.77</v>
      </c>
      <c r="CN68" s="43" t="str">
        <f t="shared" ref="CN68:CN81" si="90">CONCATENATE(CO68,CP68)</f>
        <v>INFINITE 6Até 1</v>
      </c>
      <c r="CO68" s="44" t="s">
        <v>104</v>
      </c>
      <c r="CP68" s="46" t="s">
        <v>42</v>
      </c>
      <c r="CQ68" s="45">
        <f>CQ18</f>
        <v>30.84</v>
      </c>
      <c r="CR68" s="45">
        <f t="shared" ref="CR68:CX68" si="91">CR18</f>
        <v>31.47</v>
      </c>
      <c r="CS68" s="45">
        <f t="shared" si="91"/>
        <v>32.119999999999997</v>
      </c>
      <c r="CT68" s="45">
        <f t="shared" si="91"/>
        <v>32.76</v>
      </c>
      <c r="CU68" s="45">
        <f t="shared" si="91"/>
        <v>43.89</v>
      </c>
      <c r="CV68" s="45">
        <f t="shared" si="91"/>
        <v>44.36</v>
      </c>
      <c r="CW68" s="45">
        <f t="shared" si="91"/>
        <v>44.81</v>
      </c>
      <c r="CX68" s="45">
        <f t="shared" si="91"/>
        <v>45.18</v>
      </c>
      <c r="CZ68" s="43" t="str">
        <f t="shared" ref="CZ68:CZ131" si="92">CONCATENATE(DA68,DB68)</f>
        <v>DIAMANTE 20 a 300</v>
      </c>
      <c r="DA68" s="44" t="s">
        <v>69</v>
      </c>
      <c r="DB68" s="46" t="s">
        <v>40</v>
      </c>
      <c r="DC68" s="45">
        <f>DC42</f>
        <v>12.43</v>
      </c>
      <c r="DD68" s="45">
        <f t="shared" ref="DD68:DE68" si="93">DD42</f>
        <v>12.68</v>
      </c>
      <c r="DE68" s="45">
        <f t="shared" si="93"/>
        <v>12.95</v>
      </c>
      <c r="DG68" s="43" t="str">
        <f t="shared" ref="DG68:DG131" si="94">CONCATENATE(DH68,DI68,DJ68,DK68)</f>
        <v>PLATINUMColeta no mesmo dia4210-2Mais de 100</v>
      </c>
      <c r="DH68" s="43" t="s">
        <v>61</v>
      </c>
      <c r="DI68" s="70" t="s">
        <v>71</v>
      </c>
      <c r="DJ68" s="69" t="s">
        <v>72</v>
      </c>
      <c r="DK68" s="59" t="s">
        <v>108</v>
      </c>
      <c r="DL68" s="22" t="s">
        <v>132</v>
      </c>
      <c r="DR68" s="43" t="str">
        <f t="shared" ref="DR68:DR131" si="95">CONCATENATE(DS68,DT68)</f>
        <v>DIAMANTE 17.001 a 8.000</v>
      </c>
      <c r="DS68" s="44" t="s">
        <v>66</v>
      </c>
      <c r="DT68" s="44" t="s">
        <v>86</v>
      </c>
      <c r="DU68" s="45">
        <f t="shared" si="83"/>
        <v>20.07</v>
      </c>
      <c r="DV68" s="45">
        <f t="shared" si="83"/>
        <v>20.5</v>
      </c>
      <c r="DW68" s="45">
        <f t="shared" si="83"/>
        <v>20.91</v>
      </c>
      <c r="DX68" s="45">
        <f t="shared" si="83"/>
        <v>21.33</v>
      </c>
      <c r="DY68" s="45">
        <f t="shared" si="83"/>
        <v>34.39</v>
      </c>
      <c r="DZ68" s="45">
        <f t="shared" si="83"/>
        <v>34.76</v>
      </c>
      <c r="EA68" s="45">
        <f t="shared" si="83"/>
        <v>35.1</v>
      </c>
      <c r="EB68" s="45">
        <f t="shared" si="83"/>
        <v>35.46</v>
      </c>
      <c r="EC68" s="45">
        <f t="shared" si="83"/>
        <v>65.8</v>
      </c>
      <c r="ED68" s="45">
        <f t="shared" si="83"/>
        <v>89.26</v>
      </c>
      <c r="EE68" s="45">
        <f t="shared" si="83"/>
        <v>125.61</v>
      </c>
      <c r="EF68" s="45">
        <f t="shared" si="83"/>
        <v>151.97</v>
      </c>
      <c r="EG68" s="45">
        <f t="shared" si="83"/>
        <v>106.05</v>
      </c>
      <c r="EH68" s="45">
        <f t="shared" si="83"/>
        <v>130.52000000000001</v>
      </c>
      <c r="EI68" s="45">
        <f t="shared" si="83"/>
        <v>167.44</v>
      </c>
      <c r="EJ68" s="45">
        <f t="shared" si="83"/>
        <v>195.31</v>
      </c>
      <c r="EL68" s="43" t="str">
        <f t="shared" ref="EL68:EL131" si="96">CONCATENATE(EM68,EN68)</f>
        <v>DIAMANTE 20 a 500</v>
      </c>
      <c r="EM68" s="44" t="s">
        <v>69</v>
      </c>
      <c r="EN68" s="44" t="s">
        <v>41</v>
      </c>
      <c r="EO68" s="45">
        <f>ROUND(EO3-EO3*$A$68,2)</f>
        <v>15.33</v>
      </c>
      <c r="EP68" s="45">
        <f t="shared" ref="EP68:EZ68" si="97">ROUND(EP3-EP3*$A$68,2)</f>
        <v>15.99</v>
      </c>
      <c r="EQ68" s="45">
        <f t="shared" si="97"/>
        <v>16.14</v>
      </c>
      <c r="ER68" s="45">
        <f t="shared" si="97"/>
        <v>16.3</v>
      </c>
      <c r="ES68" s="45">
        <f t="shared" si="97"/>
        <v>18.23</v>
      </c>
      <c r="ET68" s="45">
        <f t="shared" si="97"/>
        <v>20.51</v>
      </c>
      <c r="EU68" s="45">
        <f t="shared" si="97"/>
        <v>22.89</v>
      </c>
      <c r="EV68" s="45">
        <f t="shared" si="97"/>
        <v>27.45</v>
      </c>
      <c r="EW68" s="45">
        <f t="shared" si="97"/>
        <v>21.76</v>
      </c>
      <c r="EX68" s="45">
        <f t="shared" si="97"/>
        <v>26.47</v>
      </c>
      <c r="EY68" s="45">
        <f t="shared" si="97"/>
        <v>44.54</v>
      </c>
      <c r="EZ68" s="45">
        <f t="shared" si="97"/>
        <v>61.11</v>
      </c>
    </row>
    <row r="69" spans="1:156" ht="15" x14ac:dyDescent="0.25">
      <c r="A69" s="88">
        <v>0.08</v>
      </c>
      <c r="B69" s="85" t="s">
        <v>66</v>
      </c>
      <c r="D69" s="43" t="str">
        <f t="shared" si="86"/>
        <v>DIAMANTE 18.001 a 9.000</v>
      </c>
      <c r="E69" s="44" t="s">
        <v>66</v>
      </c>
      <c r="F69" s="44" t="s">
        <v>91</v>
      </c>
      <c r="G69" s="45">
        <f>ROUND('[2]Base(2023)'!G69+'[2]Base(2023)'!G69*'[2]Base(2024)'!$A$31,2)</f>
        <v>17.18</v>
      </c>
      <c r="H69" s="45">
        <f>ROUND('[2]Base(2023)'!H69+'[2]Base(2023)'!H69*'[2]Base(2024)'!$A$31,2)</f>
        <v>17.54</v>
      </c>
      <c r="I69" s="45">
        <f>ROUND('[2]Base(2023)'!I69+'[2]Base(2023)'!I69*'[2]Base(2024)'!$A$31,2)</f>
        <v>17.91</v>
      </c>
      <c r="J69" s="45">
        <f>ROUND('[2]Base(2023)'!J69+'[2]Base(2023)'!J69*'[2]Base(2024)'!$A$31,2)</f>
        <v>18.28</v>
      </c>
      <c r="K69" s="45">
        <f>ROUND('[2]Base(2023)'!K69+'[2]Base(2023)'!K69*'[2]Base(2024)'!$A$31,2)</f>
        <v>30.37</v>
      </c>
      <c r="L69" s="45">
        <f>ROUND('[2]Base(2023)'!L69+'[2]Base(2023)'!L69*'[2]Base(2024)'!$A$31,2)</f>
        <v>30.67</v>
      </c>
      <c r="M69" s="45">
        <f>ROUND('[2]Base(2023)'!M69+'[2]Base(2023)'!M69*'[2]Base(2024)'!$A$31,2)</f>
        <v>30.99</v>
      </c>
      <c r="N69" s="45">
        <f>ROUND('[2]Base(2023)'!N69+'[2]Base(2023)'!N69*'[2]Base(2024)'!$A$31,2)</f>
        <v>31.3</v>
      </c>
      <c r="O69" s="45">
        <f>ROUND('[2]Base(2023)'!O69+'[2]Base(2023)'!O69*'[2]Base(2024)'!$A$31,2)</f>
        <v>58.87</v>
      </c>
      <c r="P69" s="45">
        <f>ROUND('[2]Base(2023)'!P69+'[2]Base(2023)'!P69*'[2]Base(2024)'!$A$31,2)</f>
        <v>79.47</v>
      </c>
      <c r="Q69" s="45">
        <f>ROUND('[2]Base(2023)'!Q69+'[2]Base(2023)'!Q69*'[2]Base(2024)'!$A$31,2)</f>
        <v>111.86</v>
      </c>
      <c r="R69" s="45">
        <f>ROUND('[2]Base(2023)'!R69+'[2]Base(2023)'!R69*'[2]Base(2024)'!$A$31,2)</f>
        <v>135.41</v>
      </c>
      <c r="S69" s="45">
        <f>ROUND('[2]Base(2023)'!S69+'[2]Base(2023)'!S69*'[2]Base(2024)'!$A$31,2)</f>
        <v>77.180000000000007</v>
      </c>
      <c r="T69" s="45">
        <f>ROUND('[2]Base(2023)'!T69+'[2]Base(2023)'!T69*'[2]Base(2024)'!$A$31,2)</f>
        <v>95.21</v>
      </c>
      <c r="U69" s="45">
        <f>ROUND('[2]Base(2023)'!U69+'[2]Base(2023)'!U69*'[2]Base(2024)'!$A$31,2)</f>
        <v>122.74</v>
      </c>
      <c r="V69" s="45">
        <f>ROUND('[2]Base(2023)'!V69+'[2]Base(2023)'!V69*'[2]Base(2024)'!$A$31,2)</f>
        <v>143.55000000000001</v>
      </c>
      <c r="W69" s="45">
        <f>ROUND('[2]Base(2023)'!W69+'[2]Base(2023)'!W69*'[2]Base(2024)'!$A$31,2)</f>
        <v>91.88</v>
      </c>
      <c r="X69" s="45">
        <f>ROUND('[2]Base(2023)'!X69+'[2]Base(2023)'!X69*'[2]Base(2024)'!$A$31,2)</f>
        <v>113.34</v>
      </c>
      <c r="Y69" s="45">
        <f>ROUND('[2]Base(2023)'!Y69+'[2]Base(2023)'!Y69*'[2]Base(2024)'!$A$31,2)</f>
        <v>146.12</v>
      </c>
      <c r="Z69" s="45">
        <f>ROUND('[2]Base(2023)'!Z69+'[2]Base(2023)'!Z69*'[2]Base(2024)'!$A$31,2)</f>
        <v>170.9</v>
      </c>
      <c r="AB69" s="43" t="str">
        <f t="shared" si="87"/>
        <v>DIAMANTE 2501 a 1.000</v>
      </c>
      <c r="AC69" s="44" t="s">
        <v>69</v>
      </c>
      <c r="AD69" s="44" t="s">
        <v>50</v>
      </c>
      <c r="AE69" s="45">
        <f t="shared" ref="AE69:AT79" si="98">ROUND(AE56-AE56*$A$84,2)</f>
        <v>14.03</v>
      </c>
      <c r="AF69" s="45">
        <f t="shared" si="98"/>
        <v>14.62</v>
      </c>
      <c r="AG69" s="45">
        <f t="shared" si="98"/>
        <v>14.77</v>
      </c>
      <c r="AH69" s="45">
        <f t="shared" si="98"/>
        <v>14.93</v>
      </c>
      <c r="AI69" s="45">
        <f t="shared" si="98"/>
        <v>16.690000000000001</v>
      </c>
      <c r="AJ69" s="45">
        <f t="shared" si="98"/>
        <v>18.690000000000001</v>
      </c>
      <c r="AK69" s="45">
        <f t="shared" si="98"/>
        <v>20.87</v>
      </c>
      <c r="AL69" s="45">
        <f t="shared" si="98"/>
        <v>25.06</v>
      </c>
      <c r="AM69" s="45">
        <f t="shared" si="98"/>
        <v>17.010000000000002</v>
      </c>
      <c r="AN69" s="45">
        <f t="shared" si="98"/>
        <v>20.47</v>
      </c>
      <c r="AO69" s="45">
        <f t="shared" si="98"/>
        <v>33.79</v>
      </c>
      <c r="AP69" s="45">
        <f t="shared" si="98"/>
        <v>46.16</v>
      </c>
      <c r="AQ69" s="45">
        <f t="shared" si="98"/>
        <v>19.77</v>
      </c>
      <c r="AR69" s="45">
        <f t="shared" si="98"/>
        <v>23.81</v>
      </c>
      <c r="AS69" s="45">
        <f t="shared" si="98"/>
        <v>39.28</v>
      </c>
      <c r="AT69" s="45">
        <f t="shared" si="98"/>
        <v>53.69</v>
      </c>
      <c r="BP69" s="43" t="str">
        <f t="shared" si="89"/>
        <v>DIAMANTE 18.001 a 9.000</v>
      </c>
      <c r="BQ69" s="44" t="s">
        <v>66</v>
      </c>
      <c r="BR69" s="44" t="s">
        <v>91</v>
      </c>
      <c r="BS69" s="45">
        <f t="shared" si="82"/>
        <v>53.86</v>
      </c>
      <c r="BT69" s="45">
        <f t="shared" si="82"/>
        <v>55.01</v>
      </c>
      <c r="BU69" s="45">
        <f t="shared" si="82"/>
        <v>56.15</v>
      </c>
      <c r="BV69" s="45">
        <f t="shared" si="82"/>
        <v>57.3</v>
      </c>
      <c r="BW69" s="45">
        <f t="shared" si="82"/>
        <v>61.98</v>
      </c>
      <c r="BX69" s="45">
        <f t="shared" si="82"/>
        <v>62.61</v>
      </c>
      <c r="BY69" s="45">
        <f t="shared" si="82"/>
        <v>63.25</v>
      </c>
      <c r="BZ69" s="45">
        <f t="shared" si="82"/>
        <v>63.89</v>
      </c>
      <c r="CA69" s="45">
        <f t="shared" si="82"/>
        <v>127.97</v>
      </c>
      <c r="CB69" s="45">
        <f t="shared" si="82"/>
        <v>193.95</v>
      </c>
      <c r="CC69" s="45">
        <f t="shared" si="82"/>
        <v>236.28</v>
      </c>
      <c r="CD69" s="45">
        <f t="shared" si="82"/>
        <v>278.61</v>
      </c>
      <c r="CE69" s="45">
        <f t="shared" si="82"/>
        <v>157.13999999999999</v>
      </c>
      <c r="CF69" s="45">
        <f t="shared" si="82"/>
        <v>234.7</v>
      </c>
      <c r="CG69" s="45">
        <f t="shared" si="82"/>
        <v>279.56</v>
      </c>
      <c r="CH69" s="45">
        <f t="shared" si="82"/>
        <v>324.42</v>
      </c>
      <c r="CI69" s="45">
        <f t="shared" si="82"/>
        <v>187.07</v>
      </c>
      <c r="CJ69" s="45">
        <f t="shared" si="82"/>
        <v>279.41000000000003</v>
      </c>
      <c r="CK69" s="45">
        <f t="shared" si="82"/>
        <v>332.81</v>
      </c>
      <c r="CL69" s="45">
        <f t="shared" si="82"/>
        <v>386.21</v>
      </c>
      <c r="CN69" s="43" t="str">
        <f t="shared" si="90"/>
        <v>INFINITE 61 a 5</v>
      </c>
      <c r="CO69" s="44" t="s">
        <v>104</v>
      </c>
      <c r="CP69" s="46" t="s">
        <v>51</v>
      </c>
      <c r="CQ69" s="45">
        <f t="shared" ref="CQ69:CX71" si="99">CQ19</f>
        <v>40.21</v>
      </c>
      <c r="CR69" s="45">
        <f t="shared" si="99"/>
        <v>41.04</v>
      </c>
      <c r="CS69" s="45">
        <f t="shared" si="99"/>
        <v>41.88</v>
      </c>
      <c r="CT69" s="45">
        <f t="shared" si="99"/>
        <v>42.71</v>
      </c>
      <c r="CU69" s="45">
        <f t="shared" si="99"/>
        <v>56.05</v>
      </c>
      <c r="CV69" s="45">
        <f t="shared" si="99"/>
        <v>56.6</v>
      </c>
      <c r="CW69" s="45">
        <f t="shared" si="99"/>
        <v>57.15</v>
      </c>
      <c r="CX69" s="45">
        <f t="shared" si="99"/>
        <v>57.7</v>
      </c>
      <c r="CZ69" s="43" t="str">
        <f t="shared" si="92"/>
        <v>DIAMANTE 2301 a 500</v>
      </c>
      <c r="DA69" s="44" t="s">
        <v>69</v>
      </c>
      <c r="DB69" s="46" t="s">
        <v>49</v>
      </c>
      <c r="DC69" s="45">
        <f t="shared" ref="DC69:DE79" si="100">DC43</f>
        <v>12.92</v>
      </c>
      <c r="DD69" s="45">
        <f t="shared" si="100"/>
        <v>13.19</v>
      </c>
      <c r="DE69" s="45">
        <f t="shared" si="100"/>
        <v>13.47</v>
      </c>
      <c r="DG69" s="43" t="str">
        <f t="shared" si="94"/>
        <v>PLATINUMColeta no mesmo dia7790-9Unitizador</v>
      </c>
      <c r="DH69" s="43" t="s">
        <v>61</v>
      </c>
      <c r="DI69" s="70" t="s">
        <v>71</v>
      </c>
      <c r="DJ69" s="22" t="s">
        <v>111</v>
      </c>
      <c r="DK69" s="61" t="s">
        <v>112</v>
      </c>
      <c r="DL69" s="25" t="s">
        <v>133</v>
      </c>
      <c r="DR69" s="43" t="str">
        <f t="shared" si="95"/>
        <v>DIAMANTE 18.001 a 9.000</v>
      </c>
      <c r="DS69" s="44" t="s">
        <v>66</v>
      </c>
      <c r="DT69" s="44" t="s">
        <v>91</v>
      </c>
      <c r="DU69" s="45">
        <f t="shared" si="83"/>
        <v>20.88</v>
      </c>
      <c r="DV69" s="45">
        <f t="shared" si="83"/>
        <v>21.31</v>
      </c>
      <c r="DW69" s="45">
        <f t="shared" si="83"/>
        <v>21.75</v>
      </c>
      <c r="DX69" s="45">
        <f t="shared" si="83"/>
        <v>22.19</v>
      </c>
      <c r="DY69" s="45">
        <f t="shared" si="83"/>
        <v>36.57</v>
      </c>
      <c r="DZ69" s="45">
        <f t="shared" si="83"/>
        <v>36.94</v>
      </c>
      <c r="EA69" s="45">
        <f t="shared" si="83"/>
        <v>37.340000000000003</v>
      </c>
      <c r="EB69" s="45">
        <f t="shared" si="83"/>
        <v>37.700000000000003</v>
      </c>
      <c r="EC69" s="45">
        <f t="shared" si="83"/>
        <v>71.48</v>
      </c>
      <c r="ED69" s="45">
        <f t="shared" si="83"/>
        <v>97.02</v>
      </c>
      <c r="EE69" s="45">
        <f t="shared" si="83"/>
        <v>136.55000000000001</v>
      </c>
      <c r="EF69" s="45">
        <f t="shared" si="83"/>
        <v>165.18</v>
      </c>
      <c r="EG69" s="45">
        <f t="shared" si="83"/>
        <v>111.71</v>
      </c>
      <c r="EH69" s="45">
        <f t="shared" si="83"/>
        <v>138.29</v>
      </c>
      <c r="EI69" s="45">
        <f t="shared" si="83"/>
        <v>178.36</v>
      </c>
      <c r="EJ69" s="45">
        <f t="shared" si="83"/>
        <v>208.5</v>
      </c>
      <c r="EL69" s="43" t="str">
        <f t="shared" si="96"/>
        <v>DIAMANTE 2501 a 1.000</v>
      </c>
      <c r="EM69" s="44" t="s">
        <v>69</v>
      </c>
      <c r="EN69" s="44" t="s">
        <v>50</v>
      </c>
      <c r="EO69" s="45">
        <f t="shared" ref="EO69:EZ79" si="101">ROUND(EO4-EO4*$A$68,2)</f>
        <v>16.420000000000002</v>
      </c>
      <c r="EP69" s="45">
        <f t="shared" si="101"/>
        <v>17.11</v>
      </c>
      <c r="EQ69" s="45">
        <f t="shared" si="101"/>
        <v>17.3</v>
      </c>
      <c r="ER69" s="45">
        <f t="shared" si="101"/>
        <v>17.46</v>
      </c>
      <c r="ES69" s="45">
        <f t="shared" si="101"/>
        <v>19.53</v>
      </c>
      <c r="ET69" s="45">
        <f t="shared" si="101"/>
        <v>21.97</v>
      </c>
      <c r="EU69" s="45">
        <f t="shared" si="101"/>
        <v>24.53</v>
      </c>
      <c r="EV69" s="45">
        <f t="shared" si="101"/>
        <v>29.41</v>
      </c>
      <c r="EW69" s="45">
        <f t="shared" si="101"/>
        <v>23.06</v>
      </c>
      <c r="EX69" s="45">
        <f t="shared" si="101"/>
        <v>27.93</v>
      </c>
      <c r="EY69" s="45">
        <f t="shared" si="101"/>
        <v>46.17</v>
      </c>
      <c r="EZ69" s="45">
        <f t="shared" si="101"/>
        <v>63.07</v>
      </c>
    </row>
    <row r="70" spans="1:156" ht="25.5" x14ac:dyDescent="0.25">
      <c r="A70" s="88">
        <v>0.08</v>
      </c>
      <c r="B70" s="85" t="s">
        <v>69</v>
      </c>
      <c r="D70" s="43" t="str">
        <f t="shared" si="86"/>
        <v>DIAMANTE 19.001 a 10.000</v>
      </c>
      <c r="E70" s="44" t="s">
        <v>66</v>
      </c>
      <c r="F70" s="44" t="s">
        <v>95</v>
      </c>
      <c r="G70" s="45">
        <f>ROUND('[2]Base(2023)'!G70+'[2]Base(2023)'!G70*'[2]Base(2024)'!$A$31,2)</f>
        <v>17.57</v>
      </c>
      <c r="H70" s="45">
        <f>ROUND('[2]Base(2023)'!H70+'[2]Base(2023)'!H70*'[2]Base(2024)'!$A$31,2)</f>
        <v>17.940000000000001</v>
      </c>
      <c r="I70" s="45">
        <f>ROUND('[2]Base(2023)'!I70+'[2]Base(2023)'!I70*'[2]Base(2024)'!$A$31,2)</f>
        <v>18.309999999999999</v>
      </c>
      <c r="J70" s="45">
        <f>ROUND('[2]Base(2023)'!J70+'[2]Base(2023)'!J70*'[2]Base(2024)'!$A$31,2)</f>
        <v>18.690000000000001</v>
      </c>
      <c r="K70" s="45">
        <f>ROUND('[2]Base(2023)'!K70+'[2]Base(2023)'!K70*'[2]Base(2024)'!$A$31,2)</f>
        <v>32.409999999999997</v>
      </c>
      <c r="L70" s="45">
        <f>ROUND('[2]Base(2023)'!L70+'[2]Base(2023)'!L70*'[2]Base(2024)'!$A$31,2)</f>
        <v>32.75</v>
      </c>
      <c r="M70" s="45">
        <f>ROUND('[2]Base(2023)'!M70+'[2]Base(2023)'!M70*'[2]Base(2024)'!$A$31,2)</f>
        <v>33.07</v>
      </c>
      <c r="N70" s="45">
        <f>ROUND('[2]Base(2023)'!N70+'[2]Base(2023)'!N70*'[2]Base(2024)'!$A$31,2)</f>
        <v>33.42</v>
      </c>
      <c r="O70" s="45">
        <f>ROUND('[2]Base(2023)'!O70+'[2]Base(2023)'!O70*'[2]Base(2024)'!$A$31,2)</f>
        <v>63.61</v>
      </c>
      <c r="P70" s="45">
        <f>ROUND('[2]Base(2023)'!P70+'[2]Base(2023)'!P70*'[2]Base(2024)'!$A$31,2)</f>
        <v>85.86</v>
      </c>
      <c r="Q70" s="45">
        <f>ROUND('[2]Base(2023)'!Q70+'[2]Base(2023)'!Q70*'[2]Base(2024)'!$A$31,2)</f>
        <v>120.85</v>
      </c>
      <c r="R70" s="45">
        <f>ROUND('[2]Base(2023)'!R70+'[2]Base(2023)'!R70*'[2]Base(2024)'!$A$31,2)</f>
        <v>146.30000000000001</v>
      </c>
      <c r="S70" s="45">
        <f>ROUND('[2]Base(2023)'!S70+'[2]Base(2023)'!S70*'[2]Base(2024)'!$A$31,2)</f>
        <v>81.150000000000006</v>
      </c>
      <c r="T70" s="45">
        <f>ROUND('[2]Base(2023)'!T70+'[2]Base(2023)'!T70*'[2]Base(2024)'!$A$31,2)</f>
        <v>100.55</v>
      </c>
      <c r="U70" s="45">
        <f>ROUND('[2]Base(2023)'!U70+'[2]Base(2023)'!U70*'[2]Base(2024)'!$A$31,2)</f>
        <v>130.28</v>
      </c>
      <c r="V70" s="45">
        <f>ROUND('[2]Base(2023)'!V70+'[2]Base(2023)'!V70*'[2]Base(2024)'!$A$31,2)</f>
        <v>152.69</v>
      </c>
      <c r="W70" s="45">
        <f>ROUND('[2]Base(2023)'!W70+'[2]Base(2023)'!W70*'[2]Base(2024)'!$A$31,2)</f>
        <v>96.62</v>
      </c>
      <c r="X70" s="45">
        <f>ROUND('[2]Base(2023)'!X70+'[2]Base(2023)'!X70*'[2]Base(2024)'!$A$31,2)</f>
        <v>119.71</v>
      </c>
      <c r="Y70" s="45">
        <f>ROUND('[2]Base(2023)'!Y70+'[2]Base(2023)'!Y70*'[2]Base(2024)'!$A$31,2)</f>
        <v>155.1</v>
      </c>
      <c r="Z70" s="45">
        <f>ROUND('[2]Base(2023)'!Z70+'[2]Base(2023)'!Z70*'[2]Base(2024)'!$A$31,2)</f>
        <v>181.78</v>
      </c>
      <c r="AB70" s="43" t="str">
        <f t="shared" si="87"/>
        <v>DIAMANTE 21.001 a 2.000</v>
      </c>
      <c r="AC70" s="44" t="s">
        <v>69</v>
      </c>
      <c r="AD70" s="44" t="s">
        <v>55</v>
      </c>
      <c r="AE70" s="45">
        <f t="shared" si="98"/>
        <v>14.77</v>
      </c>
      <c r="AF70" s="45">
        <f t="shared" si="98"/>
        <v>15.4</v>
      </c>
      <c r="AG70" s="45">
        <f t="shared" si="98"/>
        <v>15.55</v>
      </c>
      <c r="AH70" s="45">
        <f t="shared" si="98"/>
        <v>15.72</v>
      </c>
      <c r="AI70" s="45">
        <f t="shared" si="98"/>
        <v>18.34</v>
      </c>
      <c r="AJ70" s="45">
        <f t="shared" si="98"/>
        <v>20.54</v>
      </c>
      <c r="AK70" s="45">
        <f t="shared" si="98"/>
        <v>22.93</v>
      </c>
      <c r="AL70" s="45">
        <f t="shared" si="98"/>
        <v>27.52</v>
      </c>
      <c r="AM70" s="45">
        <f t="shared" si="98"/>
        <v>20.18</v>
      </c>
      <c r="AN70" s="45">
        <f t="shared" si="98"/>
        <v>23.83</v>
      </c>
      <c r="AO70" s="45">
        <f t="shared" si="98"/>
        <v>37.31</v>
      </c>
      <c r="AP70" s="45">
        <f t="shared" si="98"/>
        <v>50.05</v>
      </c>
      <c r="AQ70" s="45">
        <f t="shared" si="98"/>
        <v>23.46</v>
      </c>
      <c r="AR70" s="45">
        <f t="shared" si="98"/>
        <v>27.71</v>
      </c>
      <c r="AS70" s="45">
        <f t="shared" si="98"/>
        <v>43.39</v>
      </c>
      <c r="AT70" s="45">
        <f t="shared" si="98"/>
        <v>58.21</v>
      </c>
      <c r="BP70" s="43" t="str">
        <f t="shared" si="89"/>
        <v>DIAMANTE 19.001 a 10.000</v>
      </c>
      <c r="BQ70" s="44" t="s">
        <v>66</v>
      </c>
      <c r="BR70" s="44" t="s">
        <v>95</v>
      </c>
      <c r="BS70" s="45">
        <f t="shared" si="82"/>
        <v>58.17</v>
      </c>
      <c r="BT70" s="45">
        <f t="shared" si="82"/>
        <v>59.42</v>
      </c>
      <c r="BU70" s="45">
        <f t="shared" si="82"/>
        <v>60.66</v>
      </c>
      <c r="BV70" s="45">
        <f t="shared" si="82"/>
        <v>61.89</v>
      </c>
      <c r="BW70" s="45">
        <f t="shared" si="82"/>
        <v>66.319999999999993</v>
      </c>
      <c r="BX70" s="45">
        <f t="shared" si="82"/>
        <v>67.010000000000005</v>
      </c>
      <c r="BY70" s="45">
        <f t="shared" si="82"/>
        <v>67.7</v>
      </c>
      <c r="BZ70" s="45">
        <f t="shared" si="82"/>
        <v>68.38</v>
      </c>
      <c r="CA70" s="45">
        <f t="shared" si="82"/>
        <v>138.35</v>
      </c>
      <c r="CB70" s="45">
        <f t="shared" si="82"/>
        <v>211.32</v>
      </c>
      <c r="CC70" s="45">
        <f t="shared" si="82"/>
        <v>256.39999999999998</v>
      </c>
      <c r="CD70" s="45">
        <f t="shared" si="82"/>
        <v>301.45999999999998</v>
      </c>
      <c r="CE70" s="45">
        <f t="shared" si="82"/>
        <v>171.14</v>
      </c>
      <c r="CF70" s="45">
        <f t="shared" si="82"/>
        <v>257.33</v>
      </c>
      <c r="CG70" s="45">
        <f t="shared" si="82"/>
        <v>305.68</v>
      </c>
      <c r="CH70" s="45">
        <f t="shared" si="82"/>
        <v>354.02</v>
      </c>
      <c r="CI70" s="45">
        <f t="shared" si="82"/>
        <v>203.74</v>
      </c>
      <c r="CJ70" s="45">
        <f t="shared" si="82"/>
        <v>306.35000000000002</v>
      </c>
      <c r="CK70" s="45">
        <f t="shared" si="82"/>
        <v>363.9</v>
      </c>
      <c r="CL70" s="45">
        <f t="shared" si="82"/>
        <v>421.45</v>
      </c>
      <c r="CN70" s="43" t="str">
        <f t="shared" si="90"/>
        <v>INFINITE 65 a 10</v>
      </c>
      <c r="CO70" s="44" t="s">
        <v>104</v>
      </c>
      <c r="CP70" s="46" t="s">
        <v>56</v>
      </c>
      <c r="CQ70" s="45">
        <f t="shared" si="99"/>
        <v>59.63</v>
      </c>
      <c r="CR70" s="45">
        <f t="shared" si="99"/>
        <v>60.92</v>
      </c>
      <c r="CS70" s="45">
        <f t="shared" si="99"/>
        <v>62.2</v>
      </c>
      <c r="CT70" s="45">
        <f t="shared" si="99"/>
        <v>63.41</v>
      </c>
      <c r="CU70" s="45">
        <f t="shared" si="99"/>
        <v>76.2</v>
      </c>
      <c r="CV70" s="45">
        <f t="shared" si="99"/>
        <v>76.930000000000007</v>
      </c>
      <c r="CW70" s="45">
        <f t="shared" si="99"/>
        <v>77.77</v>
      </c>
      <c r="CX70" s="45">
        <f t="shared" si="99"/>
        <v>78.5</v>
      </c>
      <c r="CZ70" s="43" t="str">
        <f t="shared" si="92"/>
        <v>DIAMANTE 2501 a 1.000</v>
      </c>
      <c r="DA70" s="44" t="s">
        <v>69</v>
      </c>
      <c r="DB70" s="46" t="s">
        <v>50</v>
      </c>
      <c r="DC70" s="45">
        <f t="shared" si="100"/>
        <v>13.81</v>
      </c>
      <c r="DD70" s="45">
        <f t="shared" si="100"/>
        <v>14.11</v>
      </c>
      <c r="DE70" s="45">
        <f t="shared" si="100"/>
        <v>14.4</v>
      </c>
      <c r="DG70" s="43" t="str">
        <f t="shared" si="94"/>
        <v>ServiçoCódigoQtde de objetos</v>
      </c>
      <c r="DI70" s="28" t="s">
        <v>34</v>
      </c>
      <c r="DJ70" s="28" t="s">
        <v>35</v>
      </c>
      <c r="DK70" s="29" t="s">
        <v>36</v>
      </c>
      <c r="DL70" s="30" t="s">
        <v>37</v>
      </c>
      <c r="DR70" s="43" t="str">
        <f t="shared" si="95"/>
        <v>DIAMANTE 19.001 a 10.000</v>
      </c>
      <c r="DS70" s="44" t="s">
        <v>66</v>
      </c>
      <c r="DT70" s="44" t="s">
        <v>95</v>
      </c>
      <c r="DU70" s="45">
        <f t="shared" si="83"/>
        <v>21.24</v>
      </c>
      <c r="DV70" s="45">
        <f t="shared" si="83"/>
        <v>21.69</v>
      </c>
      <c r="DW70" s="45">
        <f t="shared" si="83"/>
        <v>22.14</v>
      </c>
      <c r="DX70" s="45">
        <f t="shared" si="83"/>
        <v>22.59</v>
      </c>
      <c r="DY70" s="45">
        <f t="shared" si="83"/>
        <v>38.97</v>
      </c>
      <c r="DZ70" s="45">
        <f t="shared" si="83"/>
        <v>39.369999999999997</v>
      </c>
      <c r="EA70" s="45">
        <f t="shared" si="83"/>
        <v>39.770000000000003</v>
      </c>
      <c r="EB70" s="45">
        <f t="shared" si="83"/>
        <v>40.17</v>
      </c>
      <c r="EC70" s="45">
        <f t="shared" si="83"/>
        <v>77.16</v>
      </c>
      <c r="ED70" s="45">
        <f t="shared" si="83"/>
        <v>104.79</v>
      </c>
      <c r="EE70" s="45">
        <f t="shared" si="83"/>
        <v>147.49</v>
      </c>
      <c r="EF70" s="45">
        <f t="shared" si="83"/>
        <v>178.42</v>
      </c>
      <c r="EG70" s="45">
        <f t="shared" si="83"/>
        <v>117.41</v>
      </c>
      <c r="EH70" s="45">
        <f t="shared" si="83"/>
        <v>146.04</v>
      </c>
      <c r="EI70" s="45">
        <f t="shared" si="83"/>
        <v>189.29</v>
      </c>
      <c r="EJ70" s="45">
        <f t="shared" si="83"/>
        <v>221.73</v>
      </c>
      <c r="EL70" s="43" t="str">
        <f t="shared" si="96"/>
        <v>DIAMANTE 21.001 a 2.000</v>
      </c>
      <c r="EM70" s="44" t="s">
        <v>69</v>
      </c>
      <c r="EN70" s="44" t="s">
        <v>55</v>
      </c>
      <c r="EO70" s="45">
        <f t="shared" si="101"/>
        <v>17.38</v>
      </c>
      <c r="EP70" s="45">
        <f t="shared" si="101"/>
        <v>18.12</v>
      </c>
      <c r="EQ70" s="45">
        <f t="shared" si="101"/>
        <v>18.29</v>
      </c>
      <c r="ER70" s="45">
        <f t="shared" si="101"/>
        <v>18.48</v>
      </c>
      <c r="ES70" s="45">
        <f t="shared" si="101"/>
        <v>21.58</v>
      </c>
      <c r="ET70" s="45">
        <f t="shared" si="101"/>
        <v>24.16</v>
      </c>
      <c r="EU70" s="45">
        <f t="shared" si="101"/>
        <v>26.97</v>
      </c>
      <c r="EV70" s="45">
        <f t="shared" si="101"/>
        <v>32.36</v>
      </c>
      <c r="EW70" s="45">
        <f t="shared" si="101"/>
        <v>27.58</v>
      </c>
      <c r="EX70" s="45">
        <f t="shared" si="101"/>
        <v>32.58</v>
      </c>
      <c r="EY70" s="45">
        <f t="shared" si="101"/>
        <v>51.02</v>
      </c>
      <c r="EZ70" s="45">
        <f t="shared" si="101"/>
        <v>68.47</v>
      </c>
    </row>
    <row r="71" spans="1:156" ht="15" x14ac:dyDescent="0.25">
      <c r="A71" s="88">
        <v>0.08</v>
      </c>
      <c r="B71" s="85" t="s">
        <v>75</v>
      </c>
      <c r="D71" s="43" t="str">
        <f t="shared" si="86"/>
        <v>DIAMANTE 1Kg Adicional</v>
      </c>
      <c r="E71" s="44" t="s">
        <v>66</v>
      </c>
      <c r="F71" s="44" t="s">
        <v>63</v>
      </c>
      <c r="G71" s="45">
        <f>ROUND('[2]Base(2023)'!G71+'[2]Base(2023)'!G71*'[2]Base(2024)'!$A$31,2)</f>
        <v>2.19</v>
      </c>
      <c r="H71" s="45">
        <f>ROUND('[2]Base(2023)'!H71+'[2]Base(2023)'!H71*'[2]Base(2024)'!$A$31,2)</f>
        <v>2.23</v>
      </c>
      <c r="I71" s="45">
        <f>ROUND('[2]Base(2023)'!I71+'[2]Base(2023)'!I71*'[2]Base(2024)'!$A$31,2)</f>
        <v>2.27</v>
      </c>
      <c r="J71" s="45">
        <f>ROUND('[2]Base(2023)'!J71+'[2]Base(2023)'!J71*'[2]Base(2024)'!$A$31,2)</f>
        <v>2.31</v>
      </c>
      <c r="K71" s="45">
        <f>ROUND('[2]Base(2023)'!K71+'[2]Base(2023)'!K71*'[2]Base(2024)'!$A$31,2)</f>
        <v>4.0199999999999996</v>
      </c>
      <c r="L71" s="45">
        <f>ROUND('[2]Base(2023)'!L71+'[2]Base(2023)'!L71*'[2]Base(2024)'!$A$31,2)</f>
        <v>4.0599999999999996</v>
      </c>
      <c r="M71" s="45">
        <f>ROUND('[2]Base(2023)'!M71+'[2]Base(2023)'!M71*'[2]Base(2024)'!$A$31,2)</f>
        <v>4.0999999999999996</v>
      </c>
      <c r="N71" s="45">
        <f>ROUND('[2]Base(2023)'!N71+'[2]Base(2023)'!N71*'[2]Base(2024)'!$A$31,2)</f>
        <v>4.1399999999999997</v>
      </c>
      <c r="O71" s="45">
        <f>ROUND('[2]Base(2023)'!O71+'[2]Base(2023)'!O71*'[2]Base(2024)'!$A$31,2)</f>
        <v>7.89</v>
      </c>
      <c r="P71" s="45">
        <f>ROUND('[2]Base(2023)'!P71+'[2]Base(2023)'!P71*'[2]Base(2024)'!$A$31,2)</f>
        <v>10.65</v>
      </c>
      <c r="Q71" s="45">
        <f>ROUND('[2]Base(2023)'!Q71+'[2]Base(2023)'!Q71*'[2]Base(2024)'!$A$31,2)</f>
        <v>14.98</v>
      </c>
      <c r="R71" s="45">
        <f>ROUND('[2]Base(2023)'!R71+'[2]Base(2023)'!R71*'[2]Base(2024)'!$A$31,2)</f>
        <v>18.149999999999999</v>
      </c>
      <c r="S71" s="45">
        <f>ROUND('[2]Base(2023)'!S71+'[2]Base(2023)'!S71*'[2]Base(2024)'!$A$31,2)</f>
        <v>10.06</v>
      </c>
      <c r="T71" s="45">
        <f>ROUND('[2]Base(2023)'!T71+'[2]Base(2023)'!T71*'[2]Base(2024)'!$A$31,2)</f>
        <v>12.46</v>
      </c>
      <c r="U71" s="45">
        <f>ROUND('[2]Base(2023)'!U71+'[2]Base(2023)'!U71*'[2]Base(2024)'!$A$31,2)</f>
        <v>16.16</v>
      </c>
      <c r="V71" s="45">
        <f>ROUND('[2]Base(2023)'!V71+'[2]Base(2023)'!V71*'[2]Base(2024)'!$A$31,2)</f>
        <v>18.93</v>
      </c>
      <c r="W71" s="45">
        <f>ROUND('[2]Base(2023)'!W71+'[2]Base(2023)'!W71*'[2]Base(2024)'!$A$31,2)</f>
        <v>11.98</v>
      </c>
      <c r="X71" s="45">
        <f>ROUND('[2]Base(2023)'!X71+'[2]Base(2023)'!X71*'[2]Base(2024)'!$A$31,2)</f>
        <v>14.84</v>
      </c>
      <c r="Y71" s="45">
        <f>ROUND('[2]Base(2023)'!Y71+'[2]Base(2023)'!Y71*'[2]Base(2024)'!$A$31,2)</f>
        <v>19.239999999999998</v>
      </c>
      <c r="Z71" s="45">
        <f>ROUND('[2]Base(2023)'!Z71+'[2]Base(2023)'!Z71*'[2]Base(2024)'!$A$31,2)</f>
        <v>22.54</v>
      </c>
      <c r="AB71" s="43" t="str">
        <f t="shared" si="87"/>
        <v>DIAMANTE 22.001 a 3.000</v>
      </c>
      <c r="AC71" s="44" t="s">
        <v>69</v>
      </c>
      <c r="AD71" s="44" t="s">
        <v>62</v>
      </c>
      <c r="AE71" s="45">
        <f t="shared" si="98"/>
        <v>17.66</v>
      </c>
      <c r="AF71" s="45">
        <f t="shared" si="98"/>
        <v>18.399999999999999</v>
      </c>
      <c r="AG71" s="45">
        <f t="shared" si="98"/>
        <v>18.59</v>
      </c>
      <c r="AH71" s="45">
        <f t="shared" si="98"/>
        <v>18.79</v>
      </c>
      <c r="AI71" s="45">
        <f t="shared" si="98"/>
        <v>21.93</v>
      </c>
      <c r="AJ71" s="45">
        <f t="shared" si="98"/>
        <v>24.56</v>
      </c>
      <c r="AK71" s="45">
        <f t="shared" si="98"/>
        <v>27.4</v>
      </c>
      <c r="AL71" s="45">
        <f t="shared" si="98"/>
        <v>32.9</v>
      </c>
      <c r="AM71" s="45">
        <f t="shared" si="98"/>
        <v>23.26</v>
      </c>
      <c r="AN71" s="45">
        <f t="shared" si="98"/>
        <v>27.27</v>
      </c>
      <c r="AO71" s="45">
        <f t="shared" si="98"/>
        <v>41.17</v>
      </c>
      <c r="AP71" s="45">
        <f t="shared" si="98"/>
        <v>54.69</v>
      </c>
      <c r="AQ71" s="45">
        <f t="shared" si="98"/>
        <v>27.05</v>
      </c>
      <c r="AR71" s="45">
        <f t="shared" si="98"/>
        <v>31.71</v>
      </c>
      <c r="AS71" s="45">
        <f t="shared" si="98"/>
        <v>47.88</v>
      </c>
      <c r="AT71" s="45">
        <f t="shared" si="98"/>
        <v>63.59</v>
      </c>
      <c r="BP71" s="43" t="str">
        <f t="shared" si="89"/>
        <v>DIAMANTE 1Kg Adicional</v>
      </c>
      <c r="BQ71" s="44" t="s">
        <v>66</v>
      </c>
      <c r="BR71" s="44" t="s">
        <v>63</v>
      </c>
      <c r="BS71" s="45">
        <f t="shared" si="82"/>
        <v>5.91</v>
      </c>
      <c r="BT71" s="45">
        <f t="shared" si="82"/>
        <v>6.04</v>
      </c>
      <c r="BU71" s="45">
        <f t="shared" si="82"/>
        <v>6.16</v>
      </c>
      <c r="BV71" s="45">
        <f t="shared" si="82"/>
        <v>6.29</v>
      </c>
      <c r="BW71" s="45">
        <f t="shared" si="82"/>
        <v>6.68</v>
      </c>
      <c r="BX71" s="45">
        <f t="shared" si="82"/>
        <v>6.75</v>
      </c>
      <c r="BY71" s="45">
        <f t="shared" si="82"/>
        <v>6.82</v>
      </c>
      <c r="BZ71" s="45">
        <f t="shared" si="82"/>
        <v>6.89</v>
      </c>
      <c r="CA71" s="45">
        <f t="shared" si="82"/>
        <v>13.68</v>
      </c>
      <c r="CB71" s="45">
        <f t="shared" si="82"/>
        <v>20.97</v>
      </c>
      <c r="CC71" s="45">
        <f t="shared" si="82"/>
        <v>25.4</v>
      </c>
      <c r="CD71" s="45">
        <f t="shared" si="82"/>
        <v>29.85</v>
      </c>
      <c r="CE71" s="45">
        <f t="shared" si="82"/>
        <v>17.11</v>
      </c>
      <c r="CF71" s="45">
        <f t="shared" si="82"/>
        <v>25.66</v>
      </c>
      <c r="CG71" s="45">
        <f t="shared" si="82"/>
        <v>30.35</v>
      </c>
      <c r="CH71" s="45">
        <f t="shared" si="82"/>
        <v>35.06</v>
      </c>
      <c r="CI71" s="45">
        <f t="shared" si="82"/>
        <v>20.37</v>
      </c>
      <c r="CJ71" s="45">
        <f t="shared" si="82"/>
        <v>30.55</v>
      </c>
      <c r="CK71" s="45">
        <f t="shared" si="82"/>
        <v>36.14</v>
      </c>
      <c r="CL71" s="45">
        <f t="shared" si="82"/>
        <v>41.73</v>
      </c>
      <c r="CN71" s="43" t="str">
        <f t="shared" si="90"/>
        <v>INFINITE 6Kg Adicional</v>
      </c>
      <c r="CO71" s="44" t="s">
        <v>104</v>
      </c>
      <c r="CP71" s="46" t="s">
        <v>63</v>
      </c>
      <c r="CQ71" s="45">
        <f t="shared" si="99"/>
        <v>5.8</v>
      </c>
      <c r="CR71" s="45">
        <f t="shared" si="99"/>
        <v>5.99</v>
      </c>
      <c r="CS71" s="45">
        <f t="shared" si="99"/>
        <v>6.07</v>
      </c>
      <c r="CT71" s="45">
        <f t="shared" si="99"/>
        <v>6.17</v>
      </c>
      <c r="CU71" s="45">
        <f t="shared" si="99"/>
        <v>7.73</v>
      </c>
      <c r="CV71" s="45">
        <f t="shared" si="99"/>
        <v>7.83</v>
      </c>
      <c r="CW71" s="45">
        <f t="shared" si="99"/>
        <v>7.91</v>
      </c>
      <c r="CX71" s="45">
        <f t="shared" si="99"/>
        <v>7.91</v>
      </c>
      <c r="CZ71" s="43" t="str">
        <f t="shared" si="92"/>
        <v>DIAMANTE 21.001 a 2.000</v>
      </c>
      <c r="DA71" s="44" t="s">
        <v>69</v>
      </c>
      <c r="DB71" s="46" t="s">
        <v>55</v>
      </c>
      <c r="DC71" s="45">
        <f t="shared" si="100"/>
        <v>16.100000000000001</v>
      </c>
      <c r="DD71" s="45">
        <f t="shared" si="100"/>
        <v>16.43</v>
      </c>
      <c r="DE71" s="45">
        <f t="shared" si="100"/>
        <v>16.78</v>
      </c>
      <c r="DG71" s="43" t="str">
        <f t="shared" si="94"/>
        <v>DIAMANTE 1Coleta Agendada7789-50 a 10</v>
      </c>
      <c r="DH71" s="43" t="s">
        <v>66</v>
      </c>
      <c r="DI71" s="70" t="s">
        <v>43</v>
      </c>
      <c r="DJ71" s="68" t="s">
        <v>44</v>
      </c>
      <c r="DK71" s="59" t="s">
        <v>45</v>
      </c>
      <c r="DL71" s="22">
        <v>13.28</v>
      </c>
      <c r="DR71" s="43" t="str">
        <f t="shared" si="95"/>
        <v>DIAMANTE 1Kg Adicional</v>
      </c>
      <c r="DS71" s="44" t="s">
        <v>66</v>
      </c>
      <c r="DT71" s="44" t="s">
        <v>63</v>
      </c>
      <c r="DU71" s="45">
        <f t="shared" si="83"/>
        <v>2.73</v>
      </c>
      <c r="DV71" s="45">
        <f t="shared" si="83"/>
        <v>2.79</v>
      </c>
      <c r="DW71" s="45">
        <f t="shared" si="83"/>
        <v>2.86</v>
      </c>
      <c r="DX71" s="45">
        <f t="shared" si="83"/>
        <v>2.91</v>
      </c>
      <c r="DY71" s="45">
        <f t="shared" si="83"/>
        <v>4.92</v>
      </c>
      <c r="DZ71" s="45">
        <f t="shared" si="83"/>
        <v>4.96</v>
      </c>
      <c r="EA71" s="45">
        <f t="shared" si="83"/>
        <v>5.01</v>
      </c>
      <c r="EB71" s="45">
        <f t="shared" si="83"/>
        <v>5.07</v>
      </c>
      <c r="EC71" s="45">
        <f t="shared" si="83"/>
        <v>9.64</v>
      </c>
      <c r="ED71" s="45">
        <f t="shared" si="83"/>
        <v>13.01</v>
      </c>
      <c r="EE71" s="45">
        <f t="shared" si="83"/>
        <v>18.309999999999999</v>
      </c>
      <c r="EF71" s="45">
        <f t="shared" si="83"/>
        <v>22.16</v>
      </c>
      <c r="EG71" s="45">
        <f t="shared" si="83"/>
        <v>14.64</v>
      </c>
      <c r="EH71" s="45">
        <f t="shared" si="83"/>
        <v>18.13</v>
      </c>
      <c r="EI71" s="45">
        <f t="shared" si="83"/>
        <v>23.5</v>
      </c>
      <c r="EJ71" s="45">
        <f t="shared" si="83"/>
        <v>27.53</v>
      </c>
      <c r="EL71" s="43" t="str">
        <f t="shared" si="96"/>
        <v>DIAMANTE 22.001 a 3.000</v>
      </c>
      <c r="EM71" s="44" t="s">
        <v>69</v>
      </c>
      <c r="EN71" s="44" t="s">
        <v>62</v>
      </c>
      <c r="EO71" s="45">
        <f t="shared" si="101"/>
        <v>20.98</v>
      </c>
      <c r="EP71" s="45">
        <f t="shared" si="101"/>
        <v>21.86</v>
      </c>
      <c r="EQ71" s="45">
        <f t="shared" si="101"/>
        <v>22.08</v>
      </c>
      <c r="ER71" s="45">
        <f t="shared" si="101"/>
        <v>22.31</v>
      </c>
      <c r="ES71" s="45">
        <f t="shared" si="101"/>
        <v>26.08</v>
      </c>
      <c r="ET71" s="45">
        <f t="shared" si="101"/>
        <v>28.94</v>
      </c>
      <c r="EU71" s="45">
        <f t="shared" si="101"/>
        <v>32.299999999999997</v>
      </c>
      <c r="EV71" s="45">
        <f t="shared" si="101"/>
        <v>38.79</v>
      </c>
      <c r="EW71" s="45">
        <f t="shared" si="101"/>
        <v>32.4</v>
      </c>
      <c r="EX71" s="45">
        <f t="shared" si="101"/>
        <v>37.53</v>
      </c>
      <c r="EY71" s="45">
        <f t="shared" si="101"/>
        <v>56.41</v>
      </c>
      <c r="EZ71" s="45">
        <f t="shared" si="101"/>
        <v>74.97</v>
      </c>
    </row>
    <row r="72" spans="1:156" ht="15" x14ac:dyDescent="0.25">
      <c r="A72" s="88">
        <v>0.08</v>
      </c>
      <c r="B72" s="85" t="s">
        <v>81</v>
      </c>
      <c r="D72" s="43" t="str">
        <f t="shared" si="86"/>
        <v>Peso (g)</v>
      </c>
      <c r="F72" s="44" t="s">
        <v>32</v>
      </c>
      <c r="G72" s="45" t="s">
        <v>12</v>
      </c>
      <c r="H72" s="45" t="s">
        <v>13</v>
      </c>
      <c r="I72" s="45" t="s">
        <v>14</v>
      </c>
      <c r="J72" s="45" t="s">
        <v>15</v>
      </c>
      <c r="K72" s="45" t="s">
        <v>16</v>
      </c>
      <c r="L72" s="45" t="s">
        <v>17</v>
      </c>
      <c r="M72" s="45" t="s">
        <v>18</v>
      </c>
      <c r="N72" s="45" t="s">
        <v>19</v>
      </c>
      <c r="O72" s="45" t="s">
        <v>20</v>
      </c>
      <c r="P72" s="45" t="s">
        <v>21</v>
      </c>
      <c r="Q72" s="45" t="s">
        <v>22</v>
      </c>
      <c r="R72" s="45" t="s">
        <v>23</v>
      </c>
      <c r="S72" s="45" t="s">
        <v>24</v>
      </c>
      <c r="T72" s="45" t="s">
        <v>25</v>
      </c>
      <c r="U72" s="45" t="s">
        <v>26</v>
      </c>
      <c r="V72" s="45" t="s">
        <v>27</v>
      </c>
      <c r="W72" s="45" t="s">
        <v>28</v>
      </c>
      <c r="X72" s="45" t="s">
        <v>29</v>
      </c>
      <c r="Y72" s="45" t="s">
        <v>30</v>
      </c>
      <c r="Z72" s="45" t="s">
        <v>31</v>
      </c>
      <c r="AB72" s="43" t="str">
        <f t="shared" si="87"/>
        <v>DIAMANTE 23.001 a 4.000</v>
      </c>
      <c r="AC72" s="44" t="s">
        <v>69</v>
      </c>
      <c r="AD72" s="44" t="s">
        <v>68</v>
      </c>
      <c r="AE72" s="45">
        <f t="shared" si="98"/>
        <v>18.850000000000001</v>
      </c>
      <c r="AF72" s="45">
        <f t="shared" si="98"/>
        <v>19.66</v>
      </c>
      <c r="AG72" s="45">
        <f t="shared" si="98"/>
        <v>19.86</v>
      </c>
      <c r="AH72" s="45">
        <f t="shared" si="98"/>
        <v>20.05</v>
      </c>
      <c r="AI72" s="45">
        <f t="shared" si="98"/>
        <v>23.43</v>
      </c>
      <c r="AJ72" s="45">
        <f t="shared" si="98"/>
        <v>26.24</v>
      </c>
      <c r="AK72" s="45">
        <f t="shared" si="98"/>
        <v>29.28</v>
      </c>
      <c r="AL72" s="45">
        <f t="shared" si="98"/>
        <v>35.15</v>
      </c>
      <c r="AM72" s="45">
        <f t="shared" si="98"/>
        <v>29.82</v>
      </c>
      <c r="AN72" s="45">
        <f t="shared" si="98"/>
        <v>34.01</v>
      </c>
      <c r="AO72" s="45">
        <f t="shared" si="98"/>
        <v>48.03</v>
      </c>
      <c r="AP72" s="45">
        <f t="shared" si="98"/>
        <v>61.88</v>
      </c>
      <c r="AQ72" s="45">
        <f t="shared" si="98"/>
        <v>34.68</v>
      </c>
      <c r="AR72" s="45">
        <f t="shared" si="98"/>
        <v>39.53</v>
      </c>
      <c r="AS72" s="45">
        <f t="shared" si="98"/>
        <v>55.86</v>
      </c>
      <c r="AT72" s="45">
        <f t="shared" si="98"/>
        <v>71.95</v>
      </c>
      <c r="BP72" s="43" t="str">
        <f t="shared" si="89"/>
        <v>Peso (g)</v>
      </c>
      <c r="BR72" s="44" t="s">
        <v>32</v>
      </c>
      <c r="BS72" s="45" t="e">
        <f>ROUND('[2]Base(2023)'!BS72+'[2]Base(2023)'!BS72*'[2]Base(2024)'!$A$31,2)</f>
        <v>#VALUE!</v>
      </c>
      <c r="BT72" s="45" t="e">
        <f>ROUND('[2]Base(2023)'!BT72+'[2]Base(2023)'!BT72*'[2]Base(2024)'!$A$31,2)</f>
        <v>#VALUE!</v>
      </c>
      <c r="BU72" s="45" t="e">
        <f>ROUND('[2]Base(2023)'!BU72+'[2]Base(2023)'!BU72*'[2]Base(2024)'!$A$31,2)</f>
        <v>#VALUE!</v>
      </c>
      <c r="BV72" s="45" t="e">
        <f>ROUND('[2]Base(2023)'!BV72+'[2]Base(2023)'!BV72*'[2]Base(2024)'!$A$31,2)</f>
        <v>#VALUE!</v>
      </c>
      <c r="BW72" s="45" t="e">
        <f>ROUND('[2]Base(2023)'!BW72+'[2]Base(2023)'!BW72*'[2]Base(2024)'!$A$31,2)</f>
        <v>#VALUE!</v>
      </c>
      <c r="BX72" s="45" t="e">
        <f>ROUND('[2]Base(2023)'!BX72+'[2]Base(2023)'!BX72*'[2]Base(2024)'!$A$31,2)</f>
        <v>#VALUE!</v>
      </c>
      <c r="BY72" s="45" t="e">
        <f>ROUND('[2]Base(2023)'!BY72+'[2]Base(2023)'!BY72*'[2]Base(2024)'!$A$31,2)</f>
        <v>#VALUE!</v>
      </c>
      <c r="BZ72" s="45" t="e">
        <f>ROUND('[2]Base(2023)'!BZ72+'[2]Base(2023)'!BZ72*'[2]Base(2024)'!$A$31,2)</f>
        <v>#VALUE!</v>
      </c>
      <c r="CA72" s="45" t="e">
        <f>ROUND('[2]Base(2023)'!CA72+'[2]Base(2023)'!CA72*'[2]Base(2024)'!$A$31,2)</f>
        <v>#VALUE!</v>
      </c>
      <c r="CB72" s="45" t="e">
        <f>ROUND('[2]Base(2023)'!CB72+'[2]Base(2023)'!CB72*'[2]Base(2024)'!$A$31,2)</f>
        <v>#VALUE!</v>
      </c>
      <c r="CC72" s="45" t="e">
        <f>ROUND('[2]Base(2023)'!CC72+'[2]Base(2023)'!CC72*'[2]Base(2024)'!$A$31,2)</f>
        <v>#VALUE!</v>
      </c>
      <c r="CD72" s="45" t="e">
        <f>ROUND('[2]Base(2023)'!CD72+'[2]Base(2023)'!CD72*'[2]Base(2024)'!$A$31,2)</f>
        <v>#VALUE!</v>
      </c>
      <c r="CE72" s="45" t="e">
        <f>ROUND('[2]Base(2023)'!CE72+'[2]Base(2023)'!CE72*'[2]Base(2024)'!$A$31,2)</f>
        <v>#VALUE!</v>
      </c>
      <c r="CF72" s="45" t="e">
        <f>ROUND('[2]Base(2023)'!CF72+'[2]Base(2023)'!CF72*'[2]Base(2024)'!$A$31,2)</f>
        <v>#VALUE!</v>
      </c>
      <c r="CG72" s="45" t="e">
        <f>ROUND('[2]Base(2023)'!CG72+'[2]Base(2023)'!CG72*'[2]Base(2024)'!$A$31,2)</f>
        <v>#VALUE!</v>
      </c>
      <c r="CH72" s="45" t="e">
        <f>ROUND('[2]Base(2023)'!CH72+'[2]Base(2023)'!CH72*'[2]Base(2024)'!$A$31,2)</f>
        <v>#VALUE!</v>
      </c>
      <c r="CI72" s="45" t="e">
        <f>ROUND('[2]Base(2023)'!CI72+'[2]Base(2023)'!CI72*'[2]Base(2024)'!$A$31,2)</f>
        <v>#VALUE!</v>
      </c>
      <c r="CJ72" s="45" t="e">
        <f>ROUND('[2]Base(2023)'!CJ72+'[2]Base(2023)'!CJ72*'[2]Base(2024)'!$A$31,2)</f>
        <v>#VALUE!</v>
      </c>
      <c r="CK72" s="45" t="e">
        <f>ROUND('[2]Base(2023)'!CK72+'[2]Base(2023)'!CK72*'[2]Base(2024)'!$A$31,2)</f>
        <v>#VALUE!</v>
      </c>
      <c r="CL72" s="45" t="e">
        <f>ROUND('[2]Base(2023)'!CL72+'[2]Base(2023)'!CL72*'[2]Base(2024)'!$A$31,2)</f>
        <v>#VALUE!</v>
      </c>
      <c r="CN72" s="43" t="str">
        <f t="shared" si="90"/>
        <v>Peso (Kg)</v>
      </c>
      <c r="CP72" s="46" t="s">
        <v>33</v>
      </c>
      <c r="CQ72" s="45" t="e">
        <f>ROUND('[2]Base(2023)'!CQ72+'[2]Base(2023)'!CQ72*'[2]Base(2024)'!$A$31,2)</f>
        <v>#VALUE!</v>
      </c>
      <c r="CR72" s="45" t="e">
        <f>ROUND('[2]Base(2023)'!CR72+'[2]Base(2023)'!CR72*'[2]Base(2024)'!$A$31,2)</f>
        <v>#VALUE!</v>
      </c>
      <c r="CS72" s="45" t="e">
        <f>ROUND('[2]Base(2023)'!CS72+'[2]Base(2023)'!CS72*'[2]Base(2024)'!$A$31,2)</f>
        <v>#VALUE!</v>
      </c>
      <c r="CT72" s="45" t="e">
        <f>ROUND('[2]Base(2023)'!CT72+'[2]Base(2023)'!CT72*'[2]Base(2024)'!$A$31,2)</f>
        <v>#VALUE!</v>
      </c>
      <c r="CU72" s="45" t="e">
        <f>ROUND('[2]Base(2023)'!CU72+'[2]Base(2023)'!CU72*'[2]Base(2024)'!$A$31,2)</f>
        <v>#VALUE!</v>
      </c>
      <c r="CV72" s="45" t="e">
        <f>ROUND('[2]Base(2023)'!CV72+'[2]Base(2023)'!CV72*'[2]Base(2024)'!$A$31,2)</f>
        <v>#VALUE!</v>
      </c>
      <c r="CW72" s="45" t="e">
        <f>ROUND('[2]Base(2023)'!CW72+'[2]Base(2023)'!CW72*'[2]Base(2024)'!$A$31,2)</f>
        <v>#VALUE!</v>
      </c>
      <c r="CX72" s="45" t="e">
        <f>ROUND('[2]Base(2023)'!CX72+'[2]Base(2023)'!CX72*'[2]Base(2024)'!$A$31,2)</f>
        <v>#VALUE!</v>
      </c>
      <c r="CZ72" s="43" t="str">
        <f t="shared" si="92"/>
        <v>DIAMANTE 22.001 a 3.000</v>
      </c>
      <c r="DA72" s="44" t="s">
        <v>69</v>
      </c>
      <c r="DB72" s="46" t="s">
        <v>62</v>
      </c>
      <c r="DC72" s="45">
        <f t="shared" si="100"/>
        <v>17.89</v>
      </c>
      <c r="DD72" s="45">
        <f t="shared" si="100"/>
        <v>18.260000000000002</v>
      </c>
      <c r="DE72" s="45">
        <f t="shared" si="100"/>
        <v>18.649999999999999</v>
      </c>
      <c r="DG72" s="43" t="str">
        <f t="shared" si="94"/>
        <v>DIAMANTE 1Coleta Agendada7789-5Mais de 10</v>
      </c>
      <c r="DH72" s="43" t="s">
        <v>66</v>
      </c>
      <c r="DI72" s="70" t="s">
        <v>43</v>
      </c>
      <c r="DJ72" s="68" t="s">
        <v>44</v>
      </c>
      <c r="DK72" s="61" t="s">
        <v>52</v>
      </c>
      <c r="DL72" s="22">
        <v>0</v>
      </c>
      <c r="DR72" s="43" t="str">
        <f t="shared" si="95"/>
        <v>Peso (g)</v>
      </c>
      <c r="DS72" s="44"/>
      <c r="DT72" s="44" t="s">
        <v>32</v>
      </c>
      <c r="DU72" s="45" t="s">
        <v>12</v>
      </c>
      <c r="DV72" s="45" t="s">
        <v>13</v>
      </c>
      <c r="DW72" s="45" t="s">
        <v>14</v>
      </c>
      <c r="DX72" s="45" t="s">
        <v>15</v>
      </c>
      <c r="DY72" s="45" t="s">
        <v>16</v>
      </c>
      <c r="DZ72" s="45" t="s">
        <v>17</v>
      </c>
      <c r="EA72" s="45" t="s">
        <v>18</v>
      </c>
      <c r="EB72" s="45" t="s">
        <v>19</v>
      </c>
      <c r="EC72" s="45" t="s">
        <v>20</v>
      </c>
      <c r="ED72" s="45" t="s">
        <v>21</v>
      </c>
      <c r="EE72" s="45" t="s">
        <v>22</v>
      </c>
      <c r="EF72" s="45" t="s">
        <v>23</v>
      </c>
      <c r="EG72" s="45" t="s">
        <v>28</v>
      </c>
      <c r="EH72" s="45" t="s">
        <v>29</v>
      </c>
      <c r="EI72" s="45" t="s">
        <v>30</v>
      </c>
      <c r="EJ72" s="45" t="s">
        <v>31</v>
      </c>
      <c r="EL72" s="43" t="str">
        <f t="shared" si="96"/>
        <v>DIAMANTE 23.001 a 4.000</v>
      </c>
      <c r="EM72" s="44" t="s">
        <v>69</v>
      </c>
      <c r="EN72" s="44" t="s">
        <v>68</v>
      </c>
      <c r="EO72" s="45">
        <f t="shared" si="101"/>
        <v>22.59</v>
      </c>
      <c r="EP72" s="45">
        <f t="shared" si="101"/>
        <v>23.55</v>
      </c>
      <c r="EQ72" s="45">
        <f t="shared" si="101"/>
        <v>23.79</v>
      </c>
      <c r="ER72" s="45">
        <f t="shared" si="101"/>
        <v>24.03</v>
      </c>
      <c r="ES72" s="45">
        <f t="shared" si="101"/>
        <v>28.18</v>
      </c>
      <c r="ET72" s="45">
        <f t="shared" si="101"/>
        <v>30.99</v>
      </c>
      <c r="EU72" s="45">
        <f t="shared" si="101"/>
        <v>34.56</v>
      </c>
      <c r="EV72" s="45">
        <f t="shared" si="101"/>
        <v>41.55</v>
      </c>
      <c r="EW72" s="45">
        <f t="shared" si="101"/>
        <v>42.31</v>
      </c>
      <c r="EX72" s="45">
        <f t="shared" si="101"/>
        <v>47.04</v>
      </c>
      <c r="EY72" s="45">
        <f t="shared" si="101"/>
        <v>65.97</v>
      </c>
      <c r="EZ72" s="45">
        <f t="shared" si="101"/>
        <v>85.06</v>
      </c>
    </row>
    <row r="73" spans="1:156" ht="15" x14ac:dyDescent="0.25">
      <c r="A73" s="88">
        <v>0.08</v>
      </c>
      <c r="B73" s="85" t="s">
        <v>85</v>
      </c>
      <c r="D73" s="43" t="str">
        <f t="shared" si="86"/>
        <v>DIAMANTE 20 a 300</v>
      </c>
      <c r="E73" s="44" t="s">
        <v>69</v>
      </c>
      <c r="F73" s="44" t="s">
        <v>40</v>
      </c>
      <c r="G73" s="45">
        <f>ROUND(G59-G59*$A$51,2)</f>
        <v>7.03</v>
      </c>
      <c r="H73" s="45">
        <f t="shared" ref="H73:Z73" si="102">ROUND(H59-H59*$A$51,2)</f>
        <v>7.19</v>
      </c>
      <c r="I73" s="45">
        <f t="shared" si="102"/>
        <v>7.33</v>
      </c>
      <c r="J73" s="45">
        <f t="shared" si="102"/>
        <v>7.47</v>
      </c>
      <c r="K73" s="45">
        <f t="shared" si="102"/>
        <v>13.8</v>
      </c>
      <c r="L73" s="45">
        <f t="shared" si="102"/>
        <v>14.11</v>
      </c>
      <c r="M73" s="45">
        <f t="shared" si="102"/>
        <v>14.4</v>
      </c>
      <c r="N73" s="45">
        <f t="shared" si="102"/>
        <v>15.33</v>
      </c>
      <c r="O73" s="45">
        <f t="shared" si="102"/>
        <v>20.95</v>
      </c>
      <c r="P73" s="45">
        <f t="shared" si="102"/>
        <v>29.34</v>
      </c>
      <c r="Q73" s="45">
        <f t="shared" si="102"/>
        <v>37.72</v>
      </c>
      <c r="R73" s="45">
        <f t="shared" si="102"/>
        <v>44.01</v>
      </c>
      <c r="S73" s="45">
        <f t="shared" si="102"/>
        <v>27.9</v>
      </c>
      <c r="T73" s="45">
        <f t="shared" si="102"/>
        <v>35.64</v>
      </c>
      <c r="U73" s="45">
        <f t="shared" si="102"/>
        <v>43.02</v>
      </c>
      <c r="V73" s="45">
        <f t="shared" si="102"/>
        <v>49.33</v>
      </c>
      <c r="W73" s="45">
        <f t="shared" si="102"/>
        <v>33.21</v>
      </c>
      <c r="X73" s="45">
        <f t="shared" si="102"/>
        <v>42.42</v>
      </c>
      <c r="Y73" s="45">
        <f t="shared" si="102"/>
        <v>51.2</v>
      </c>
      <c r="Z73" s="45">
        <f t="shared" si="102"/>
        <v>58.73</v>
      </c>
      <c r="AB73" s="43" t="str">
        <f t="shared" si="87"/>
        <v>DIAMANTE 24.001 a 5.000</v>
      </c>
      <c r="AC73" s="44" t="s">
        <v>69</v>
      </c>
      <c r="AD73" s="44" t="s">
        <v>70</v>
      </c>
      <c r="AE73" s="45">
        <f t="shared" si="98"/>
        <v>20.16</v>
      </c>
      <c r="AF73" s="45">
        <f t="shared" si="98"/>
        <v>21.01</v>
      </c>
      <c r="AG73" s="45">
        <f t="shared" si="98"/>
        <v>21.23</v>
      </c>
      <c r="AH73" s="45">
        <f t="shared" si="98"/>
        <v>21.43</v>
      </c>
      <c r="AI73" s="45">
        <f t="shared" si="98"/>
        <v>25.05</v>
      </c>
      <c r="AJ73" s="45">
        <f t="shared" si="98"/>
        <v>28.05</v>
      </c>
      <c r="AK73" s="45">
        <f t="shared" si="98"/>
        <v>31.31</v>
      </c>
      <c r="AL73" s="45">
        <f t="shared" si="98"/>
        <v>37.56</v>
      </c>
      <c r="AM73" s="45">
        <f t="shared" si="98"/>
        <v>31.2</v>
      </c>
      <c r="AN73" s="45">
        <f t="shared" si="98"/>
        <v>35.56</v>
      </c>
      <c r="AO73" s="45">
        <f t="shared" si="98"/>
        <v>49.8</v>
      </c>
      <c r="AP73" s="45">
        <f t="shared" si="98"/>
        <v>63.97</v>
      </c>
      <c r="AQ73" s="45">
        <f t="shared" si="98"/>
        <v>36.29</v>
      </c>
      <c r="AR73" s="45">
        <f t="shared" si="98"/>
        <v>41.34</v>
      </c>
      <c r="AS73" s="45">
        <f t="shared" si="98"/>
        <v>57.91</v>
      </c>
      <c r="AT73" s="45">
        <f t="shared" si="98"/>
        <v>74.400000000000006</v>
      </c>
      <c r="BP73" s="43" t="str">
        <f t="shared" si="89"/>
        <v>DIAMANTE 20 a 300</v>
      </c>
      <c r="BQ73" s="44" t="s">
        <v>69</v>
      </c>
      <c r="BR73" s="44" t="s">
        <v>40</v>
      </c>
      <c r="BS73" s="45">
        <f>BS45</f>
        <v>26.36</v>
      </c>
      <c r="BT73" s="45">
        <f t="shared" ref="BT73:CL73" si="103">BT45</f>
        <v>26.93</v>
      </c>
      <c r="BU73" s="45">
        <f t="shared" si="103"/>
        <v>27.49</v>
      </c>
      <c r="BV73" s="45">
        <f t="shared" si="103"/>
        <v>28.05</v>
      </c>
      <c r="BW73" s="45">
        <f t="shared" si="103"/>
        <v>29.25</v>
      </c>
      <c r="BX73" s="45">
        <f t="shared" si="103"/>
        <v>29.54</v>
      </c>
      <c r="BY73" s="45">
        <f t="shared" si="103"/>
        <v>29.85</v>
      </c>
      <c r="BZ73" s="45">
        <f t="shared" si="103"/>
        <v>30.14</v>
      </c>
      <c r="CA73" s="45">
        <f t="shared" si="103"/>
        <v>42.62</v>
      </c>
      <c r="CB73" s="45">
        <f t="shared" si="103"/>
        <v>66.19</v>
      </c>
      <c r="CC73" s="45">
        <f t="shared" si="103"/>
        <v>80.510000000000005</v>
      </c>
      <c r="CD73" s="45">
        <f t="shared" si="103"/>
        <v>94.83</v>
      </c>
      <c r="CE73" s="45">
        <f t="shared" si="103"/>
        <v>54.83</v>
      </c>
      <c r="CF73" s="45">
        <f t="shared" si="103"/>
        <v>73.03</v>
      </c>
      <c r="CG73" s="45">
        <f t="shared" si="103"/>
        <v>84.65</v>
      </c>
      <c r="CH73" s="45">
        <f t="shared" si="103"/>
        <v>96.27</v>
      </c>
      <c r="CI73" s="45">
        <f t="shared" si="103"/>
        <v>65.290000000000006</v>
      </c>
      <c r="CJ73" s="45">
        <f t="shared" si="103"/>
        <v>86.94</v>
      </c>
      <c r="CK73" s="45">
        <f t="shared" si="103"/>
        <v>100.77</v>
      </c>
      <c r="CL73" s="45">
        <f t="shared" si="103"/>
        <v>114.6</v>
      </c>
      <c r="CN73" s="43" t="str">
        <f t="shared" si="90"/>
        <v>INFINITE 7Até 1</v>
      </c>
      <c r="CO73" s="44" t="s">
        <v>107</v>
      </c>
      <c r="CP73" s="46" t="s">
        <v>42</v>
      </c>
      <c r="CQ73" s="45">
        <f>CQ18</f>
        <v>30.84</v>
      </c>
      <c r="CR73" s="45">
        <f t="shared" ref="CR73:CX73" si="104">CR18</f>
        <v>31.47</v>
      </c>
      <c r="CS73" s="45">
        <f t="shared" si="104"/>
        <v>32.119999999999997</v>
      </c>
      <c r="CT73" s="45">
        <f t="shared" si="104"/>
        <v>32.76</v>
      </c>
      <c r="CU73" s="45">
        <f t="shared" si="104"/>
        <v>43.89</v>
      </c>
      <c r="CV73" s="45">
        <f t="shared" si="104"/>
        <v>44.36</v>
      </c>
      <c r="CW73" s="45">
        <f t="shared" si="104"/>
        <v>44.81</v>
      </c>
      <c r="CX73" s="45">
        <f t="shared" si="104"/>
        <v>45.18</v>
      </c>
      <c r="CZ73" s="43" t="str">
        <f t="shared" si="92"/>
        <v>DIAMANTE 23.001 a 4.000</v>
      </c>
      <c r="DA73" s="44" t="s">
        <v>69</v>
      </c>
      <c r="DB73" s="46" t="s">
        <v>68</v>
      </c>
      <c r="DC73" s="45">
        <f t="shared" si="100"/>
        <v>19.670000000000002</v>
      </c>
      <c r="DD73" s="45">
        <f t="shared" si="100"/>
        <v>20.079999999999998</v>
      </c>
      <c r="DE73" s="45">
        <f t="shared" si="100"/>
        <v>20.5</v>
      </c>
      <c r="DG73" s="43" t="str">
        <f t="shared" si="94"/>
        <v>DIAMANTE 1Coleta Agendada7788-70 a 10</v>
      </c>
      <c r="DH73" s="43" t="s">
        <v>66</v>
      </c>
      <c r="DI73" s="70" t="s">
        <v>43</v>
      </c>
      <c r="DJ73" s="25" t="s">
        <v>57</v>
      </c>
      <c r="DK73" s="59" t="s">
        <v>45</v>
      </c>
      <c r="DL73" s="22">
        <v>13.28</v>
      </c>
      <c r="DR73" s="43" t="str">
        <f t="shared" si="95"/>
        <v>DIAMANTE 20 a 300</v>
      </c>
      <c r="DS73" s="44" t="s">
        <v>69</v>
      </c>
      <c r="DT73" s="44" t="s">
        <v>40</v>
      </c>
      <c r="DU73" s="45">
        <f>ROUND(DU3-DU3*$A$36,2)</f>
        <v>8.7200000000000006</v>
      </c>
      <c r="DV73" s="45">
        <f t="shared" ref="DV73:EJ73" si="105">ROUND(DV3-DV3*$A$36,2)</f>
        <v>8.91</v>
      </c>
      <c r="DW73" s="45">
        <f t="shared" si="105"/>
        <v>9.09</v>
      </c>
      <c r="DX73" s="45">
        <f t="shared" si="105"/>
        <v>9.2799999999999994</v>
      </c>
      <c r="DY73" s="45">
        <f t="shared" si="105"/>
        <v>16.87</v>
      </c>
      <c r="DZ73" s="45">
        <f t="shared" si="105"/>
        <v>17.239999999999998</v>
      </c>
      <c r="EA73" s="45">
        <f t="shared" si="105"/>
        <v>17.63</v>
      </c>
      <c r="EB73" s="45">
        <f t="shared" si="105"/>
        <v>18.75</v>
      </c>
      <c r="EC73" s="45">
        <f t="shared" si="105"/>
        <v>25.76</v>
      </c>
      <c r="ED73" s="45">
        <f t="shared" si="105"/>
        <v>36.18</v>
      </c>
      <c r="EE73" s="45">
        <f t="shared" si="105"/>
        <v>46.53</v>
      </c>
      <c r="EF73" s="45">
        <f t="shared" si="105"/>
        <v>54.25</v>
      </c>
      <c r="EG73" s="45">
        <f t="shared" si="105"/>
        <v>40.85</v>
      </c>
      <c r="EH73" s="45">
        <f t="shared" si="105"/>
        <v>52.29</v>
      </c>
      <c r="EI73" s="45">
        <f t="shared" si="105"/>
        <v>63.14</v>
      </c>
      <c r="EJ73" s="45">
        <f t="shared" si="105"/>
        <v>72.400000000000006</v>
      </c>
      <c r="EL73" s="43" t="str">
        <f t="shared" si="96"/>
        <v>DIAMANTE 24.001 a 5.000</v>
      </c>
      <c r="EM73" s="44" t="s">
        <v>69</v>
      </c>
      <c r="EN73" s="44" t="s">
        <v>70</v>
      </c>
      <c r="EO73" s="45">
        <f t="shared" si="101"/>
        <v>24.69</v>
      </c>
      <c r="EP73" s="45">
        <f t="shared" si="101"/>
        <v>25.71</v>
      </c>
      <c r="EQ73" s="45">
        <f t="shared" si="101"/>
        <v>25.99</v>
      </c>
      <c r="ER73" s="45">
        <f t="shared" si="101"/>
        <v>26.25</v>
      </c>
      <c r="ES73" s="45">
        <f t="shared" si="101"/>
        <v>30.92</v>
      </c>
      <c r="ET73" s="45">
        <f t="shared" si="101"/>
        <v>33.32</v>
      </c>
      <c r="EU73" s="45">
        <f t="shared" si="101"/>
        <v>37.130000000000003</v>
      </c>
      <c r="EV73" s="45">
        <f t="shared" si="101"/>
        <v>44.73</v>
      </c>
      <c r="EW73" s="45">
        <f t="shared" si="101"/>
        <v>46.13</v>
      </c>
      <c r="EX73" s="45">
        <f t="shared" si="101"/>
        <v>49.85</v>
      </c>
      <c r="EY73" s="45">
        <f t="shared" si="101"/>
        <v>68.709999999999994</v>
      </c>
      <c r="EZ73" s="45">
        <f t="shared" si="101"/>
        <v>88.47</v>
      </c>
    </row>
    <row r="74" spans="1:156" ht="15" x14ac:dyDescent="0.25">
      <c r="A74" s="88">
        <v>0.08</v>
      </c>
      <c r="B74" s="85" t="s">
        <v>90</v>
      </c>
      <c r="D74" s="43" t="str">
        <f t="shared" si="86"/>
        <v>DIAMANTE 2301 a 500</v>
      </c>
      <c r="E74" s="44" t="s">
        <v>69</v>
      </c>
      <c r="F74" s="44" t="s">
        <v>49</v>
      </c>
      <c r="G74" s="45">
        <f t="shared" ref="G74:Z85" si="106">ROUND(G60-G60*$A$51,2)</f>
        <v>7.87</v>
      </c>
      <c r="H74" s="45">
        <f t="shared" si="106"/>
        <v>8.0399999999999991</v>
      </c>
      <c r="I74" s="45">
        <f t="shared" si="106"/>
        <v>8.2200000000000006</v>
      </c>
      <c r="J74" s="45">
        <f t="shared" si="106"/>
        <v>8.3699999999999992</v>
      </c>
      <c r="K74" s="45">
        <f t="shared" si="106"/>
        <v>14.31</v>
      </c>
      <c r="L74" s="45">
        <f t="shared" si="106"/>
        <v>14.61</v>
      </c>
      <c r="M74" s="45">
        <f t="shared" si="106"/>
        <v>14.93</v>
      </c>
      <c r="N74" s="45">
        <f t="shared" si="106"/>
        <v>15.89</v>
      </c>
      <c r="O74" s="45">
        <f t="shared" si="106"/>
        <v>21.83</v>
      </c>
      <c r="P74" s="45">
        <f t="shared" si="106"/>
        <v>30.57</v>
      </c>
      <c r="Q74" s="45">
        <f t="shared" si="106"/>
        <v>39.29</v>
      </c>
      <c r="R74" s="45">
        <f t="shared" si="106"/>
        <v>45.85</v>
      </c>
      <c r="S74" s="45">
        <f t="shared" si="106"/>
        <v>28.64</v>
      </c>
      <c r="T74" s="45">
        <f t="shared" si="106"/>
        <v>36.67</v>
      </c>
      <c r="U74" s="45">
        <f t="shared" si="106"/>
        <v>44.34</v>
      </c>
      <c r="V74" s="45">
        <f t="shared" si="106"/>
        <v>50.87</v>
      </c>
      <c r="W74" s="45">
        <f t="shared" si="106"/>
        <v>34.1</v>
      </c>
      <c r="X74" s="45">
        <f t="shared" si="106"/>
        <v>43.65</v>
      </c>
      <c r="Y74" s="45">
        <f t="shared" si="106"/>
        <v>52.78</v>
      </c>
      <c r="Z74" s="45">
        <f t="shared" si="106"/>
        <v>60.56</v>
      </c>
      <c r="AB74" s="43" t="str">
        <f t="shared" si="87"/>
        <v>DIAMANTE 25.001 a 6.000</v>
      </c>
      <c r="AC74" s="44" t="s">
        <v>69</v>
      </c>
      <c r="AD74" s="44" t="s">
        <v>76</v>
      </c>
      <c r="AE74" s="45">
        <f t="shared" si="98"/>
        <v>21.27</v>
      </c>
      <c r="AF74" s="45">
        <f t="shared" si="98"/>
        <v>22.17</v>
      </c>
      <c r="AG74" s="45">
        <f t="shared" si="98"/>
        <v>22.39</v>
      </c>
      <c r="AH74" s="45">
        <f t="shared" si="98"/>
        <v>22.62</v>
      </c>
      <c r="AI74" s="45">
        <f t="shared" si="98"/>
        <v>27.73</v>
      </c>
      <c r="AJ74" s="45">
        <f t="shared" si="98"/>
        <v>31.89</v>
      </c>
      <c r="AK74" s="45">
        <f t="shared" si="98"/>
        <v>36.39</v>
      </c>
      <c r="AL74" s="45">
        <f t="shared" si="98"/>
        <v>45.06</v>
      </c>
      <c r="AM74" s="45">
        <f t="shared" si="98"/>
        <v>36.159999999999997</v>
      </c>
      <c r="AN74" s="45">
        <f t="shared" si="98"/>
        <v>41.51</v>
      </c>
      <c r="AO74" s="45">
        <f t="shared" si="98"/>
        <v>56.83</v>
      </c>
      <c r="AP74" s="45">
        <f t="shared" si="98"/>
        <v>73.069999999999993</v>
      </c>
      <c r="AQ74" s="45">
        <f t="shared" si="98"/>
        <v>42.06</v>
      </c>
      <c r="AR74" s="45">
        <f t="shared" si="98"/>
        <v>48.26</v>
      </c>
      <c r="AS74" s="45">
        <f t="shared" si="98"/>
        <v>66.069999999999993</v>
      </c>
      <c r="AT74" s="45">
        <f t="shared" si="98"/>
        <v>84.96</v>
      </c>
      <c r="BP74" s="43" t="str">
        <f t="shared" si="89"/>
        <v>DIAMANTE 2301 a 500</v>
      </c>
      <c r="BQ74" s="44" t="s">
        <v>69</v>
      </c>
      <c r="BR74" s="44" t="s">
        <v>49</v>
      </c>
      <c r="BS74" s="45">
        <f t="shared" ref="BS74:CL85" si="107">BS46</f>
        <v>27.31</v>
      </c>
      <c r="BT74" s="45">
        <f t="shared" si="107"/>
        <v>27.89</v>
      </c>
      <c r="BU74" s="45">
        <f t="shared" si="107"/>
        <v>28.46</v>
      </c>
      <c r="BV74" s="45">
        <f t="shared" si="107"/>
        <v>29.04</v>
      </c>
      <c r="BW74" s="45">
        <f t="shared" si="107"/>
        <v>30.94</v>
      </c>
      <c r="BX74" s="45">
        <f t="shared" si="107"/>
        <v>31.25</v>
      </c>
      <c r="BY74" s="45">
        <f t="shared" si="107"/>
        <v>31.57</v>
      </c>
      <c r="BZ74" s="45">
        <f t="shared" si="107"/>
        <v>31.9</v>
      </c>
      <c r="CA74" s="45">
        <f t="shared" si="107"/>
        <v>45.52</v>
      </c>
      <c r="CB74" s="45">
        <f t="shared" si="107"/>
        <v>69.58</v>
      </c>
      <c r="CC74" s="45">
        <f t="shared" si="107"/>
        <v>84.67</v>
      </c>
      <c r="CD74" s="45">
        <f t="shared" si="107"/>
        <v>99.77</v>
      </c>
      <c r="CE74" s="45">
        <f t="shared" si="107"/>
        <v>56.77</v>
      </c>
      <c r="CF74" s="45">
        <f t="shared" si="107"/>
        <v>74.38</v>
      </c>
      <c r="CG74" s="45">
        <f t="shared" si="107"/>
        <v>86.22</v>
      </c>
      <c r="CH74" s="45">
        <f t="shared" si="107"/>
        <v>98.06</v>
      </c>
      <c r="CI74" s="45">
        <f t="shared" si="107"/>
        <v>67.58</v>
      </c>
      <c r="CJ74" s="45">
        <f t="shared" si="107"/>
        <v>88.54</v>
      </c>
      <c r="CK74" s="45">
        <f t="shared" si="107"/>
        <v>102.65</v>
      </c>
      <c r="CL74" s="45">
        <f t="shared" si="107"/>
        <v>116.74</v>
      </c>
      <c r="CN74" s="43" t="str">
        <f t="shared" si="90"/>
        <v>INFINITE 71 a 5</v>
      </c>
      <c r="CO74" s="44" t="s">
        <v>107</v>
      </c>
      <c r="CP74" s="46" t="s">
        <v>51</v>
      </c>
      <c r="CQ74" s="45">
        <f t="shared" ref="CQ74:CX76" si="108">CQ19</f>
        <v>40.21</v>
      </c>
      <c r="CR74" s="45">
        <f t="shared" si="108"/>
        <v>41.04</v>
      </c>
      <c r="CS74" s="45">
        <f t="shared" si="108"/>
        <v>41.88</v>
      </c>
      <c r="CT74" s="45">
        <f t="shared" si="108"/>
        <v>42.71</v>
      </c>
      <c r="CU74" s="45">
        <f t="shared" si="108"/>
        <v>56.05</v>
      </c>
      <c r="CV74" s="45">
        <f t="shared" si="108"/>
        <v>56.6</v>
      </c>
      <c r="CW74" s="45">
        <f t="shared" si="108"/>
        <v>57.15</v>
      </c>
      <c r="CX74" s="45">
        <f t="shared" si="108"/>
        <v>57.7</v>
      </c>
      <c r="CZ74" s="43" t="str">
        <f t="shared" si="92"/>
        <v>DIAMANTE 24.001 a 5.000</v>
      </c>
      <c r="DA74" s="44" t="s">
        <v>69</v>
      </c>
      <c r="DB74" s="46" t="s">
        <v>70</v>
      </c>
      <c r="DC74" s="45">
        <f t="shared" si="100"/>
        <v>21.67</v>
      </c>
      <c r="DD74" s="45">
        <f t="shared" si="100"/>
        <v>22.12</v>
      </c>
      <c r="DE74" s="45">
        <f t="shared" si="100"/>
        <v>22.58</v>
      </c>
      <c r="DG74" s="43" t="str">
        <f t="shared" si="94"/>
        <v>DIAMANTE 1Coleta Programada4209-90 a 10</v>
      </c>
      <c r="DH74" s="43" t="s">
        <v>66</v>
      </c>
      <c r="DI74" s="71" t="s">
        <v>64</v>
      </c>
      <c r="DJ74" s="68" t="s">
        <v>65</v>
      </c>
      <c r="DK74" s="61" t="s">
        <v>45</v>
      </c>
      <c r="DL74" s="25">
        <v>11.07</v>
      </c>
      <c r="DR74" s="43" t="str">
        <f t="shared" si="95"/>
        <v>DIAMANTE 2301 a 500</v>
      </c>
      <c r="DS74" s="44" t="s">
        <v>69</v>
      </c>
      <c r="DT74" s="44" t="s">
        <v>49</v>
      </c>
      <c r="DU74" s="45">
        <f t="shared" ref="DU74:EJ85" si="109">ROUND(DU4-DU4*$A$36,2)</f>
        <v>9.98</v>
      </c>
      <c r="DV74" s="45">
        <f t="shared" si="109"/>
        <v>10.19</v>
      </c>
      <c r="DW74" s="45">
        <f t="shared" si="109"/>
        <v>10.4</v>
      </c>
      <c r="DX74" s="45">
        <f t="shared" si="109"/>
        <v>10.61</v>
      </c>
      <c r="DY74" s="45">
        <f t="shared" si="109"/>
        <v>17.64</v>
      </c>
      <c r="DZ74" s="45">
        <f t="shared" si="109"/>
        <v>18.03</v>
      </c>
      <c r="EA74" s="45">
        <f t="shared" si="109"/>
        <v>18.43</v>
      </c>
      <c r="EB74" s="45">
        <f t="shared" si="109"/>
        <v>19.59</v>
      </c>
      <c r="EC74" s="45">
        <f t="shared" si="109"/>
        <v>26.94</v>
      </c>
      <c r="ED74" s="45">
        <f t="shared" si="109"/>
        <v>37.72</v>
      </c>
      <c r="EE74" s="45">
        <f t="shared" si="109"/>
        <v>48.49</v>
      </c>
      <c r="EF74" s="45">
        <f t="shared" si="109"/>
        <v>56.56</v>
      </c>
      <c r="EG74" s="45">
        <f t="shared" si="109"/>
        <v>42.05</v>
      </c>
      <c r="EH74" s="45">
        <f t="shared" si="109"/>
        <v>53.85</v>
      </c>
      <c r="EI74" s="45">
        <f t="shared" si="109"/>
        <v>65.14</v>
      </c>
      <c r="EJ74" s="45">
        <f t="shared" si="109"/>
        <v>74.73</v>
      </c>
      <c r="EL74" s="43" t="str">
        <f t="shared" si="96"/>
        <v>DIAMANTE 25.001 a 6.000</v>
      </c>
      <c r="EM74" s="44" t="s">
        <v>69</v>
      </c>
      <c r="EN74" s="44" t="s">
        <v>76</v>
      </c>
      <c r="EO74" s="45">
        <f t="shared" si="101"/>
        <v>25.59</v>
      </c>
      <c r="EP74" s="45">
        <f t="shared" si="101"/>
        <v>26.67</v>
      </c>
      <c r="EQ74" s="45">
        <f t="shared" si="101"/>
        <v>26.95</v>
      </c>
      <c r="ER74" s="45">
        <f t="shared" si="101"/>
        <v>27.23</v>
      </c>
      <c r="ES74" s="45">
        <f t="shared" si="101"/>
        <v>33.549999999999997</v>
      </c>
      <c r="ET74" s="45">
        <f t="shared" si="101"/>
        <v>37.729999999999997</v>
      </c>
      <c r="EU74" s="45">
        <f t="shared" si="101"/>
        <v>43.02</v>
      </c>
      <c r="EV74" s="45">
        <f t="shared" si="101"/>
        <v>53.37</v>
      </c>
      <c r="EW74" s="45">
        <f t="shared" si="101"/>
        <v>51.74</v>
      </c>
      <c r="EX74" s="45">
        <f t="shared" si="101"/>
        <v>57.57</v>
      </c>
      <c r="EY74" s="45">
        <f t="shared" si="101"/>
        <v>78.099999999999994</v>
      </c>
      <c r="EZ74" s="45">
        <f t="shared" si="101"/>
        <v>100.56</v>
      </c>
    </row>
    <row r="75" spans="1:156" ht="15" x14ac:dyDescent="0.25">
      <c r="A75" s="88">
        <v>0.08</v>
      </c>
      <c r="B75" s="85" t="s">
        <v>94</v>
      </c>
      <c r="D75" s="43" t="str">
        <f t="shared" si="86"/>
        <v>DIAMANTE 2501 a 1.000</v>
      </c>
      <c r="E75" s="44" t="s">
        <v>69</v>
      </c>
      <c r="F75" s="44" t="s">
        <v>50</v>
      </c>
      <c r="G75" s="45">
        <f t="shared" si="106"/>
        <v>8.44</v>
      </c>
      <c r="H75" s="45">
        <f t="shared" si="106"/>
        <v>8.61</v>
      </c>
      <c r="I75" s="45">
        <f t="shared" si="106"/>
        <v>8.7899999999999991</v>
      </c>
      <c r="J75" s="45">
        <f t="shared" si="106"/>
        <v>8.98</v>
      </c>
      <c r="K75" s="45">
        <f t="shared" si="106"/>
        <v>15.94</v>
      </c>
      <c r="L75" s="45">
        <f t="shared" si="106"/>
        <v>16.12</v>
      </c>
      <c r="M75" s="45">
        <f t="shared" si="106"/>
        <v>16.29</v>
      </c>
      <c r="N75" s="45">
        <f t="shared" si="106"/>
        <v>16.43</v>
      </c>
      <c r="O75" s="45">
        <f t="shared" si="106"/>
        <v>22.71</v>
      </c>
      <c r="P75" s="45">
        <f t="shared" si="106"/>
        <v>31.81</v>
      </c>
      <c r="Q75" s="45">
        <f t="shared" si="106"/>
        <v>40.89</v>
      </c>
      <c r="R75" s="45">
        <f t="shared" si="106"/>
        <v>47.71</v>
      </c>
      <c r="S75" s="45">
        <f t="shared" si="106"/>
        <v>29.38</v>
      </c>
      <c r="T75" s="45">
        <f t="shared" si="106"/>
        <v>37.700000000000003</v>
      </c>
      <c r="U75" s="45">
        <f t="shared" si="106"/>
        <v>45.67</v>
      </c>
      <c r="V75" s="45">
        <f t="shared" si="106"/>
        <v>52.41</v>
      </c>
      <c r="W75" s="45">
        <f t="shared" si="106"/>
        <v>34.979999999999997</v>
      </c>
      <c r="X75" s="45">
        <f t="shared" si="106"/>
        <v>44.88</v>
      </c>
      <c r="Y75" s="45">
        <f t="shared" si="106"/>
        <v>54.37</v>
      </c>
      <c r="Z75" s="45">
        <f t="shared" si="106"/>
        <v>62.39</v>
      </c>
      <c r="AB75" s="43" t="str">
        <f t="shared" si="87"/>
        <v>DIAMANTE 26.001 a 7.000</v>
      </c>
      <c r="AC75" s="44" t="s">
        <v>69</v>
      </c>
      <c r="AD75" s="44" t="s">
        <v>82</v>
      </c>
      <c r="AE75" s="45">
        <f t="shared" si="98"/>
        <v>22.45</v>
      </c>
      <c r="AF75" s="45">
        <f t="shared" si="98"/>
        <v>23.4</v>
      </c>
      <c r="AG75" s="45">
        <f t="shared" si="98"/>
        <v>23.66</v>
      </c>
      <c r="AH75" s="45">
        <f t="shared" si="98"/>
        <v>23.89</v>
      </c>
      <c r="AI75" s="45">
        <f t="shared" si="98"/>
        <v>30.62</v>
      </c>
      <c r="AJ75" s="45">
        <f t="shared" si="98"/>
        <v>35.21</v>
      </c>
      <c r="AK75" s="45">
        <f t="shared" si="98"/>
        <v>40.18</v>
      </c>
      <c r="AL75" s="45">
        <f t="shared" si="98"/>
        <v>49.76</v>
      </c>
      <c r="AM75" s="45">
        <f t="shared" si="98"/>
        <v>38.65</v>
      </c>
      <c r="AN75" s="45">
        <f t="shared" si="98"/>
        <v>44.36</v>
      </c>
      <c r="AO75" s="45">
        <f t="shared" si="98"/>
        <v>60.08</v>
      </c>
      <c r="AP75" s="45">
        <f t="shared" si="98"/>
        <v>77.099999999999994</v>
      </c>
      <c r="AQ75" s="45">
        <f t="shared" si="98"/>
        <v>44.95</v>
      </c>
      <c r="AR75" s="45">
        <f t="shared" si="98"/>
        <v>51.58</v>
      </c>
      <c r="AS75" s="45">
        <f t="shared" si="98"/>
        <v>69.86</v>
      </c>
      <c r="AT75" s="45">
        <f t="shared" si="98"/>
        <v>89.65</v>
      </c>
      <c r="BP75" s="43" t="str">
        <f t="shared" si="89"/>
        <v>DIAMANTE 2501 a 1.000</v>
      </c>
      <c r="BQ75" s="44" t="s">
        <v>69</v>
      </c>
      <c r="BR75" s="44" t="s">
        <v>50</v>
      </c>
      <c r="BS75" s="45">
        <f t="shared" si="107"/>
        <v>28.24</v>
      </c>
      <c r="BT75" s="45">
        <f t="shared" si="107"/>
        <v>28.84</v>
      </c>
      <c r="BU75" s="45">
        <f t="shared" si="107"/>
        <v>29.45</v>
      </c>
      <c r="BV75" s="45">
        <f t="shared" si="107"/>
        <v>30.04</v>
      </c>
      <c r="BW75" s="45">
        <f t="shared" si="107"/>
        <v>32.64</v>
      </c>
      <c r="BX75" s="45">
        <f t="shared" si="107"/>
        <v>32.97</v>
      </c>
      <c r="BY75" s="45">
        <f t="shared" si="107"/>
        <v>33.299999999999997</v>
      </c>
      <c r="BZ75" s="45">
        <f t="shared" si="107"/>
        <v>33.64</v>
      </c>
      <c r="CA75" s="45">
        <f t="shared" si="107"/>
        <v>48.41</v>
      </c>
      <c r="CB75" s="45">
        <f t="shared" si="107"/>
        <v>72.97</v>
      </c>
      <c r="CC75" s="45">
        <f t="shared" si="107"/>
        <v>88.85</v>
      </c>
      <c r="CD75" s="45">
        <f t="shared" si="107"/>
        <v>104.71</v>
      </c>
      <c r="CE75" s="45">
        <f t="shared" si="107"/>
        <v>58.7</v>
      </c>
      <c r="CF75" s="45">
        <f t="shared" si="107"/>
        <v>75.72</v>
      </c>
      <c r="CG75" s="45">
        <f t="shared" si="107"/>
        <v>87.8</v>
      </c>
      <c r="CH75" s="45">
        <f t="shared" si="107"/>
        <v>99.87</v>
      </c>
      <c r="CI75" s="45">
        <f t="shared" si="107"/>
        <v>69.87</v>
      </c>
      <c r="CJ75" s="45">
        <f t="shared" si="107"/>
        <v>90.14</v>
      </c>
      <c r="CK75" s="45">
        <f t="shared" si="107"/>
        <v>104.52</v>
      </c>
      <c r="CL75" s="45">
        <f t="shared" si="107"/>
        <v>118.88</v>
      </c>
      <c r="CN75" s="43" t="str">
        <f t="shared" si="90"/>
        <v>INFINITE 75 a 10</v>
      </c>
      <c r="CO75" s="44" t="s">
        <v>107</v>
      </c>
      <c r="CP75" s="46" t="s">
        <v>56</v>
      </c>
      <c r="CQ75" s="45">
        <f t="shared" si="108"/>
        <v>59.63</v>
      </c>
      <c r="CR75" s="45">
        <f t="shared" si="108"/>
        <v>60.92</v>
      </c>
      <c r="CS75" s="45">
        <f t="shared" si="108"/>
        <v>62.2</v>
      </c>
      <c r="CT75" s="45">
        <f t="shared" si="108"/>
        <v>63.41</v>
      </c>
      <c r="CU75" s="45">
        <f t="shared" si="108"/>
        <v>76.2</v>
      </c>
      <c r="CV75" s="45">
        <f t="shared" si="108"/>
        <v>76.930000000000007</v>
      </c>
      <c r="CW75" s="45">
        <f t="shared" si="108"/>
        <v>77.77</v>
      </c>
      <c r="CX75" s="45">
        <f t="shared" si="108"/>
        <v>78.5</v>
      </c>
      <c r="CZ75" s="43" t="str">
        <f t="shared" si="92"/>
        <v>DIAMANTE 25.001 a 6.000</v>
      </c>
      <c r="DA75" s="44" t="s">
        <v>69</v>
      </c>
      <c r="DB75" s="46" t="s">
        <v>76</v>
      </c>
      <c r="DC75" s="45">
        <f t="shared" si="100"/>
        <v>25.24</v>
      </c>
      <c r="DD75" s="45">
        <f t="shared" si="100"/>
        <v>25.76</v>
      </c>
      <c r="DE75" s="45">
        <f t="shared" si="100"/>
        <v>26.31</v>
      </c>
      <c r="DG75" s="43" t="str">
        <f t="shared" si="94"/>
        <v>DIAMANTE 1Coleta Programada4209-9Mais de 10</v>
      </c>
      <c r="DH75" s="43" t="s">
        <v>66</v>
      </c>
      <c r="DI75" s="71" t="s">
        <v>64</v>
      </c>
      <c r="DJ75" s="68" t="s">
        <v>65</v>
      </c>
      <c r="DK75" s="59" t="s">
        <v>52</v>
      </c>
      <c r="DL75" s="22">
        <v>0</v>
      </c>
      <c r="DR75" s="43" t="str">
        <f t="shared" si="95"/>
        <v>DIAMANTE 2501 a 1.000</v>
      </c>
      <c r="DS75" s="44" t="s">
        <v>69</v>
      </c>
      <c r="DT75" s="44" t="s">
        <v>50</v>
      </c>
      <c r="DU75" s="45">
        <f t="shared" si="109"/>
        <v>10.72</v>
      </c>
      <c r="DV75" s="45">
        <f t="shared" si="109"/>
        <v>10.94</v>
      </c>
      <c r="DW75" s="45">
        <f t="shared" si="109"/>
        <v>11.17</v>
      </c>
      <c r="DX75" s="45">
        <f t="shared" si="109"/>
        <v>11.4</v>
      </c>
      <c r="DY75" s="45">
        <f t="shared" si="109"/>
        <v>19.690000000000001</v>
      </c>
      <c r="DZ75" s="45">
        <f t="shared" si="109"/>
        <v>19.89</v>
      </c>
      <c r="EA75" s="45">
        <f t="shared" si="109"/>
        <v>20.09</v>
      </c>
      <c r="EB75" s="45">
        <f t="shared" si="109"/>
        <v>20.3</v>
      </c>
      <c r="EC75" s="45">
        <f t="shared" si="109"/>
        <v>28.04</v>
      </c>
      <c r="ED75" s="45">
        <f t="shared" si="109"/>
        <v>39.24</v>
      </c>
      <c r="EE75" s="45">
        <f t="shared" si="109"/>
        <v>50.46</v>
      </c>
      <c r="EF75" s="45">
        <f t="shared" si="109"/>
        <v>58.87</v>
      </c>
      <c r="EG75" s="45">
        <f t="shared" si="109"/>
        <v>43.16</v>
      </c>
      <c r="EH75" s="45">
        <f t="shared" si="109"/>
        <v>55.38</v>
      </c>
      <c r="EI75" s="45">
        <f t="shared" si="109"/>
        <v>67.099999999999994</v>
      </c>
      <c r="EJ75" s="45">
        <f t="shared" si="109"/>
        <v>77.010000000000005</v>
      </c>
      <c r="EL75" s="43" t="str">
        <f t="shared" si="96"/>
        <v>DIAMANTE 26.001 a 7.000</v>
      </c>
      <c r="EM75" s="44" t="s">
        <v>69</v>
      </c>
      <c r="EN75" s="44" t="s">
        <v>82</v>
      </c>
      <c r="EO75" s="45">
        <f t="shared" si="101"/>
        <v>26.09</v>
      </c>
      <c r="EP75" s="45">
        <f t="shared" si="101"/>
        <v>27.2</v>
      </c>
      <c r="EQ75" s="45">
        <f t="shared" si="101"/>
        <v>27.48</v>
      </c>
      <c r="ER75" s="45">
        <f t="shared" si="101"/>
        <v>27.76</v>
      </c>
      <c r="ES75" s="45">
        <f t="shared" si="101"/>
        <v>35.479999999999997</v>
      </c>
      <c r="ET75" s="45">
        <f t="shared" si="101"/>
        <v>41.3</v>
      </c>
      <c r="EU75" s="45">
        <f t="shared" si="101"/>
        <v>47.15</v>
      </c>
      <c r="EV75" s="45">
        <f t="shared" si="101"/>
        <v>58.31</v>
      </c>
      <c r="EW75" s="45">
        <f t="shared" si="101"/>
        <v>51.61</v>
      </c>
      <c r="EX75" s="45">
        <f t="shared" si="101"/>
        <v>60.22</v>
      </c>
      <c r="EY75" s="45">
        <f t="shared" si="101"/>
        <v>81.94</v>
      </c>
      <c r="EZ75" s="45">
        <f t="shared" si="101"/>
        <v>105.1</v>
      </c>
    </row>
    <row r="76" spans="1:156" ht="15" x14ac:dyDescent="0.25">
      <c r="A76" s="88">
        <v>0.08</v>
      </c>
      <c r="B76" s="85" t="s">
        <v>98</v>
      </c>
      <c r="D76" s="43" t="str">
        <f t="shared" si="86"/>
        <v>DIAMANTE 21.001 a 2.000</v>
      </c>
      <c r="E76" s="44" t="s">
        <v>69</v>
      </c>
      <c r="F76" s="44" t="s">
        <v>55</v>
      </c>
      <c r="G76" s="45">
        <f t="shared" si="106"/>
        <v>10.59</v>
      </c>
      <c r="H76" s="45">
        <f t="shared" si="106"/>
        <v>10.82</v>
      </c>
      <c r="I76" s="45">
        <f t="shared" si="106"/>
        <v>11.05</v>
      </c>
      <c r="J76" s="45">
        <f t="shared" si="106"/>
        <v>11.28</v>
      </c>
      <c r="K76" s="45">
        <f t="shared" si="106"/>
        <v>17.579999999999998</v>
      </c>
      <c r="L76" s="45">
        <f t="shared" si="106"/>
        <v>17.77</v>
      </c>
      <c r="M76" s="45">
        <f t="shared" si="106"/>
        <v>17.95</v>
      </c>
      <c r="N76" s="45">
        <f t="shared" si="106"/>
        <v>18.14</v>
      </c>
      <c r="O76" s="45">
        <f t="shared" si="106"/>
        <v>27.38</v>
      </c>
      <c r="P76" s="45">
        <f t="shared" si="106"/>
        <v>38.340000000000003</v>
      </c>
      <c r="Q76" s="45">
        <f t="shared" si="106"/>
        <v>49.29</v>
      </c>
      <c r="R76" s="45">
        <f t="shared" si="106"/>
        <v>57.51</v>
      </c>
      <c r="S76" s="45">
        <f t="shared" si="106"/>
        <v>36.729999999999997</v>
      </c>
      <c r="T76" s="45">
        <f t="shared" si="106"/>
        <v>46.63</v>
      </c>
      <c r="U76" s="45">
        <f t="shared" si="106"/>
        <v>56.16</v>
      </c>
      <c r="V76" s="45">
        <f t="shared" si="106"/>
        <v>64.099999999999994</v>
      </c>
      <c r="W76" s="45">
        <f t="shared" si="106"/>
        <v>43.72</v>
      </c>
      <c r="X76" s="45">
        <f t="shared" si="106"/>
        <v>55.51</v>
      </c>
      <c r="Y76" s="45">
        <f t="shared" si="106"/>
        <v>66.849999999999994</v>
      </c>
      <c r="Z76" s="45">
        <f t="shared" si="106"/>
        <v>76.31</v>
      </c>
      <c r="AB76" s="43" t="str">
        <f t="shared" si="87"/>
        <v>DIAMANTE 27.001 a 8.000</v>
      </c>
      <c r="AC76" s="44" t="s">
        <v>69</v>
      </c>
      <c r="AD76" s="44" t="s">
        <v>86</v>
      </c>
      <c r="AE76" s="45">
        <f t="shared" si="98"/>
        <v>23.59</v>
      </c>
      <c r="AF76" s="45">
        <f t="shared" si="98"/>
        <v>24.6</v>
      </c>
      <c r="AG76" s="45">
        <f t="shared" si="98"/>
        <v>24.85</v>
      </c>
      <c r="AH76" s="45">
        <f t="shared" si="98"/>
        <v>25.11</v>
      </c>
      <c r="AI76" s="45">
        <f t="shared" si="98"/>
        <v>33.35</v>
      </c>
      <c r="AJ76" s="45">
        <f t="shared" si="98"/>
        <v>38.35</v>
      </c>
      <c r="AK76" s="45">
        <f t="shared" si="98"/>
        <v>43.77</v>
      </c>
      <c r="AL76" s="45">
        <f t="shared" si="98"/>
        <v>54.19</v>
      </c>
      <c r="AM76" s="45">
        <f t="shared" si="98"/>
        <v>49.8</v>
      </c>
      <c r="AN76" s="45">
        <f t="shared" si="98"/>
        <v>55.87</v>
      </c>
      <c r="AO76" s="45">
        <f t="shared" si="98"/>
        <v>71.97</v>
      </c>
      <c r="AP76" s="45">
        <f t="shared" si="98"/>
        <v>89.73</v>
      </c>
      <c r="AQ76" s="45">
        <f t="shared" si="98"/>
        <v>57.91</v>
      </c>
      <c r="AR76" s="45">
        <f t="shared" si="98"/>
        <v>64.959999999999994</v>
      </c>
      <c r="AS76" s="45">
        <f t="shared" si="98"/>
        <v>83.68</v>
      </c>
      <c r="AT76" s="45">
        <f t="shared" si="98"/>
        <v>104.35</v>
      </c>
      <c r="BP76" s="43" t="str">
        <f t="shared" si="89"/>
        <v>DIAMANTE 21.001 a 2.000</v>
      </c>
      <c r="BQ76" s="44" t="s">
        <v>69</v>
      </c>
      <c r="BR76" s="44" t="s">
        <v>55</v>
      </c>
      <c r="BS76" s="45">
        <f t="shared" si="107"/>
        <v>31.24</v>
      </c>
      <c r="BT76" s="45">
        <f t="shared" si="107"/>
        <v>31.91</v>
      </c>
      <c r="BU76" s="45">
        <f t="shared" si="107"/>
        <v>32.57</v>
      </c>
      <c r="BV76" s="45">
        <f t="shared" si="107"/>
        <v>33.24</v>
      </c>
      <c r="BW76" s="45">
        <f t="shared" si="107"/>
        <v>35.92</v>
      </c>
      <c r="BX76" s="45">
        <f t="shared" si="107"/>
        <v>36.299999999999997</v>
      </c>
      <c r="BY76" s="45">
        <f t="shared" si="107"/>
        <v>36.67</v>
      </c>
      <c r="BZ76" s="45">
        <f t="shared" si="107"/>
        <v>37.03</v>
      </c>
      <c r="CA76" s="45">
        <f t="shared" si="107"/>
        <v>57.99</v>
      </c>
      <c r="CB76" s="45">
        <f t="shared" si="107"/>
        <v>87.85</v>
      </c>
      <c r="CC76" s="45">
        <f t="shared" si="107"/>
        <v>107.16</v>
      </c>
      <c r="CD76" s="45">
        <f t="shared" si="107"/>
        <v>126.48</v>
      </c>
      <c r="CE76" s="45">
        <f t="shared" si="107"/>
        <v>70.69</v>
      </c>
      <c r="CF76" s="45">
        <f t="shared" si="107"/>
        <v>95.34</v>
      </c>
      <c r="CG76" s="45">
        <f t="shared" si="107"/>
        <v>111.53</v>
      </c>
      <c r="CH76" s="45">
        <f t="shared" si="107"/>
        <v>127.71</v>
      </c>
      <c r="CI76" s="45">
        <f t="shared" si="107"/>
        <v>84.15</v>
      </c>
      <c r="CJ76" s="45">
        <f t="shared" si="107"/>
        <v>113.5</v>
      </c>
      <c r="CK76" s="45">
        <f t="shared" si="107"/>
        <v>132.77000000000001</v>
      </c>
      <c r="CL76" s="45">
        <f t="shared" si="107"/>
        <v>152.03</v>
      </c>
      <c r="CN76" s="43" t="str">
        <f t="shared" si="90"/>
        <v>INFINITE 7Kg Adicional</v>
      </c>
      <c r="CO76" s="44" t="s">
        <v>107</v>
      </c>
      <c r="CP76" s="46" t="s">
        <v>63</v>
      </c>
      <c r="CQ76" s="45">
        <f t="shared" si="108"/>
        <v>5.8</v>
      </c>
      <c r="CR76" s="45">
        <f t="shared" si="108"/>
        <v>5.99</v>
      </c>
      <c r="CS76" s="45">
        <f t="shared" si="108"/>
        <v>6.07</v>
      </c>
      <c r="CT76" s="45">
        <f t="shared" si="108"/>
        <v>6.17</v>
      </c>
      <c r="CU76" s="45">
        <f t="shared" si="108"/>
        <v>7.73</v>
      </c>
      <c r="CV76" s="45">
        <f t="shared" si="108"/>
        <v>7.83</v>
      </c>
      <c r="CW76" s="45">
        <f t="shared" si="108"/>
        <v>7.91</v>
      </c>
      <c r="CX76" s="45">
        <f t="shared" si="108"/>
        <v>7.91</v>
      </c>
      <c r="CZ76" s="43" t="str">
        <f t="shared" si="92"/>
        <v>DIAMANTE 26.001 a 7.000</v>
      </c>
      <c r="DA76" s="44" t="s">
        <v>69</v>
      </c>
      <c r="DB76" s="46" t="s">
        <v>82</v>
      </c>
      <c r="DC76" s="45">
        <f t="shared" si="100"/>
        <v>30.02</v>
      </c>
      <c r="DD76" s="45">
        <f t="shared" si="100"/>
        <v>30.63</v>
      </c>
      <c r="DE76" s="45">
        <f t="shared" si="100"/>
        <v>31.27</v>
      </c>
      <c r="DG76" s="43" t="str">
        <f t="shared" si="94"/>
        <v>DIAMANTE 1Coleta no mesmo dia4210-211 a 20</v>
      </c>
      <c r="DH76" s="43" t="s">
        <v>66</v>
      </c>
      <c r="DI76" s="70" t="s">
        <v>71</v>
      </c>
      <c r="DJ76" s="69" t="s">
        <v>72</v>
      </c>
      <c r="DK76" s="61" t="s">
        <v>73</v>
      </c>
      <c r="DL76" s="25" t="s">
        <v>127</v>
      </c>
      <c r="DR76" s="43" t="str">
        <f t="shared" si="95"/>
        <v>DIAMANTE 21.001 a 2.000</v>
      </c>
      <c r="DS76" s="44" t="s">
        <v>69</v>
      </c>
      <c r="DT76" s="44" t="s">
        <v>55</v>
      </c>
      <c r="DU76" s="45">
        <f t="shared" si="109"/>
        <v>14.14</v>
      </c>
      <c r="DV76" s="45">
        <f t="shared" si="109"/>
        <v>14.44</v>
      </c>
      <c r="DW76" s="45">
        <f t="shared" si="109"/>
        <v>14.76</v>
      </c>
      <c r="DX76" s="45">
        <f t="shared" si="109"/>
        <v>15.05</v>
      </c>
      <c r="DY76" s="45">
        <f t="shared" si="109"/>
        <v>22.2</v>
      </c>
      <c r="DZ76" s="45">
        <f t="shared" si="109"/>
        <v>22.43</v>
      </c>
      <c r="EA76" s="45">
        <f t="shared" si="109"/>
        <v>22.66</v>
      </c>
      <c r="EB76" s="45">
        <f t="shared" si="109"/>
        <v>22.89</v>
      </c>
      <c r="EC76" s="45">
        <f t="shared" si="109"/>
        <v>34.130000000000003</v>
      </c>
      <c r="ED76" s="45">
        <f t="shared" si="109"/>
        <v>47.39</v>
      </c>
      <c r="EE76" s="45">
        <f t="shared" si="109"/>
        <v>60.94</v>
      </c>
      <c r="EF76" s="45">
        <f t="shared" si="109"/>
        <v>71.16</v>
      </c>
      <c r="EG76" s="45">
        <f t="shared" si="109"/>
        <v>54.39</v>
      </c>
      <c r="EH76" s="45">
        <f t="shared" si="109"/>
        <v>68.64</v>
      </c>
      <c r="EI76" s="45">
        <f t="shared" si="109"/>
        <v>82.64</v>
      </c>
      <c r="EJ76" s="45">
        <f t="shared" si="109"/>
        <v>94.39</v>
      </c>
      <c r="EL76" s="43" t="str">
        <f t="shared" si="96"/>
        <v>DIAMANTE 27.001 a 8.000</v>
      </c>
      <c r="EM76" s="44" t="s">
        <v>69</v>
      </c>
      <c r="EN76" s="44" t="s">
        <v>86</v>
      </c>
      <c r="EO76" s="45">
        <f t="shared" si="101"/>
        <v>27.38</v>
      </c>
      <c r="EP76" s="45">
        <f t="shared" si="101"/>
        <v>28.56</v>
      </c>
      <c r="EQ76" s="45">
        <f t="shared" si="101"/>
        <v>28.84</v>
      </c>
      <c r="ER76" s="45">
        <f t="shared" si="101"/>
        <v>29.15</v>
      </c>
      <c r="ES76" s="45">
        <f t="shared" si="101"/>
        <v>38.6</v>
      </c>
      <c r="ET76" s="45">
        <f t="shared" si="101"/>
        <v>44.98</v>
      </c>
      <c r="EU76" s="45">
        <f t="shared" si="101"/>
        <v>51.35</v>
      </c>
      <c r="EV76" s="45">
        <f t="shared" si="101"/>
        <v>63.51</v>
      </c>
      <c r="EW76" s="45">
        <f t="shared" si="101"/>
        <v>66.37</v>
      </c>
      <c r="EX76" s="45">
        <f t="shared" si="101"/>
        <v>75.8</v>
      </c>
      <c r="EY76" s="45">
        <f t="shared" si="101"/>
        <v>98.14</v>
      </c>
      <c r="EZ76" s="45">
        <f t="shared" si="101"/>
        <v>122.28</v>
      </c>
    </row>
    <row r="77" spans="1:156" ht="15" x14ac:dyDescent="0.25">
      <c r="A77" s="88">
        <v>0.08</v>
      </c>
      <c r="B77" s="85" t="s">
        <v>100</v>
      </c>
      <c r="D77" s="43" t="str">
        <f t="shared" si="86"/>
        <v>DIAMANTE 22.001 a 3.000</v>
      </c>
      <c r="E77" s="44" t="s">
        <v>69</v>
      </c>
      <c r="F77" s="44" t="s">
        <v>62</v>
      </c>
      <c r="G77" s="45">
        <f t="shared" si="106"/>
        <v>11.81</v>
      </c>
      <c r="H77" s="45">
        <f t="shared" si="106"/>
        <v>12.07</v>
      </c>
      <c r="I77" s="45">
        <f t="shared" si="106"/>
        <v>12.32</v>
      </c>
      <c r="J77" s="45">
        <f t="shared" si="106"/>
        <v>12.56</v>
      </c>
      <c r="K77" s="45">
        <f t="shared" si="106"/>
        <v>19.239999999999998</v>
      </c>
      <c r="L77" s="45">
        <f t="shared" si="106"/>
        <v>19.420000000000002</v>
      </c>
      <c r="M77" s="45">
        <f t="shared" si="106"/>
        <v>19.63</v>
      </c>
      <c r="N77" s="45">
        <f t="shared" si="106"/>
        <v>19.82</v>
      </c>
      <c r="O77" s="45">
        <f t="shared" si="106"/>
        <v>31.97</v>
      </c>
      <c r="P77" s="45">
        <f t="shared" si="106"/>
        <v>43.16</v>
      </c>
      <c r="Q77" s="45">
        <f t="shared" si="106"/>
        <v>60.74</v>
      </c>
      <c r="R77" s="45">
        <f t="shared" si="106"/>
        <v>73.53</v>
      </c>
      <c r="S77" s="45">
        <f t="shared" si="106"/>
        <v>44.02</v>
      </c>
      <c r="T77" s="45">
        <f t="shared" si="106"/>
        <v>54.08</v>
      </c>
      <c r="U77" s="45">
        <f t="shared" si="106"/>
        <v>69.2</v>
      </c>
      <c r="V77" s="45">
        <f t="shared" si="106"/>
        <v>80.989999999999995</v>
      </c>
      <c r="W77" s="45">
        <f t="shared" si="106"/>
        <v>52.4</v>
      </c>
      <c r="X77" s="45">
        <f t="shared" si="106"/>
        <v>64.39</v>
      </c>
      <c r="Y77" s="45">
        <f t="shared" si="106"/>
        <v>82.39</v>
      </c>
      <c r="Z77" s="45">
        <f t="shared" si="106"/>
        <v>96.42</v>
      </c>
      <c r="AB77" s="43" t="str">
        <f t="shared" si="87"/>
        <v>DIAMANTE 28.001 a 9.000</v>
      </c>
      <c r="AC77" s="44" t="s">
        <v>69</v>
      </c>
      <c r="AD77" s="44" t="s">
        <v>91</v>
      </c>
      <c r="AE77" s="45">
        <f t="shared" si="98"/>
        <v>24.28</v>
      </c>
      <c r="AF77" s="45">
        <f t="shared" si="98"/>
        <v>25.32</v>
      </c>
      <c r="AG77" s="45">
        <f t="shared" si="98"/>
        <v>25.58</v>
      </c>
      <c r="AH77" s="45">
        <f t="shared" si="98"/>
        <v>25.84</v>
      </c>
      <c r="AI77" s="45">
        <f t="shared" si="98"/>
        <v>35</v>
      </c>
      <c r="AJ77" s="45">
        <f t="shared" si="98"/>
        <v>40.25</v>
      </c>
      <c r="AK77" s="45">
        <f t="shared" si="98"/>
        <v>45.94</v>
      </c>
      <c r="AL77" s="45">
        <f t="shared" si="98"/>
        <v>56.88</v>
      </c>
      <c r="AM77" s="45">
        <f t="shared" si="98"/>
        <v>51.22</v>
      </c>
      <c r="AN77" s="45">
        <f t="shared" si="98"/>
        <v>57.48</v>
      </c>
      <c r="AO77" s="45">
        <f t="shared" si="98"/>
        <v>73.81</v>
      </c>
      <c r="AP77" s="45">
        <f t="shared" si="98"/>
        <v>92.03</v>
      </c>
      <c r="AQ77" s="45">
        <f t="shared" si="98"/>
        <v>59.56</v>
      </c>
      <c r="AR77" s="45">
        <f t="shared" si="98"/>
        <v>66.84</v>
      </c>
      <c r="AS77" s="45">
        <f t="shared" si="98"/>
        <v>85.83</v>
      </c>
      <c r="AT77" s="45">
        <f t="shared" si="98"/>
        <v>107</v>
      </c>
      <c r="BP77" s="43" t="str">
        <f t="shared" si="89"/>
        <v>DIAMANTE 22.001 a 3.000</v>
      </c>
      <c r="BQ77" s="44" t="s">
        <v>69</v>
      </c>
      <c r="BR77" s="44" t="s">
        <v>62</v>
      </c>
      <c r="BS77" s="45">
        <f t="shared" si="107"/>
        <v>34.43</v>
      </c>
      <c r="BT77" s="45">
        <f t="shared" si="107"/>
        <v>35.17</v>
      </c>
      <c r="BU77" s="45">
        <f t="shared" si="107"/>
        <v>35.9</v>
      </c>
      <c r="BV77" s="45">
        <f t="shared" si="107"/>
        <v>36.630000000000003</v>
      </c>
      <c r="BW77" s="45">
        <f t="shared" si="107"/>
        <v>39.51</v>
      </c>
      <c r="BX77" s="45">
        <f t="shared" si="107"/>
        <v>39.909999999999997</v>
      </c>
      <c r="BY77" s="45">
        <f t="shared" si="107"/>
        <v>40.32</v>
      </c>
      <c r="BZ77" s="45">
        <f t="shared" si="107"/>
        <v>40.72</v>
      </c>
      <c r="CA77" s="45">
        <f t="shared" si="107"/>
        <v>68.17</v>
      </c>
      <c r="CB77" s="45">
        <f t="shared" si="107"/>
        <v>102.62</v>
      </c>
      <c r="CC77" s="45">
        <f t="shared" si="107"/>
        <v>125.23</v>
      </c>
      <c r="CD77" s="45">
        <f t="shared" si="107"/>
        <v>147.84</v>
      </c>
      <c r="CE77" s="45">
        <f t="shared" si="107"/>
        <v>82.93</v>
      </c>
      <c r="CF77" s="45">
        <f t="shared" si="107"/>
        <v>114.46</v>
      </c>
      <c r="CG77" s="45">
        <f t="shared" si="107"/>
        <v>135.09</v>
      </c>
      <c r="CH77" s="45">
        <f t="shared" si="107"/>
        <v>155.72</v>
      </c>
      <c r="CI77" s="45">
        <f t="shared" si="107"/>
        <v>98.73</v>
      </c>
      <c r="CJ77" s="45">
        <f t="shared" si="107"/>
        <v>136.26</v>
      </c>
      <c r="CK77" s="45">
        <f t="shared" si="107"/>
        <v>160.81</v>
      </c>
      <c r="CL77" s="45">
        <f t="shared" si="107"/>
        <v>185.38</v>
      </c>
      <c r="CN77" s="43" t="str">
        <f t="shared" si="90"/>
        <v>Peso (Kg)</v>
      </c>
      <c r="CP77" s="46" t="s">
        <v>33</v>
      </c>
      <c r="CQ77" s="45" t="e">
        <f>ROUND('[2]Base(2023)'!CQ77+'[2]Base(2023)'!CQ77*'[2]Base(2024)'!$A$31,2)</f>
        <v>#VALUE!</v>
      </c>
      <c r="CR77" s="45" t="e">
        <f>ROUND('[2]Base(2023)'!CR77+'[2]Base(2023)'!CR77*'[2]Base(2024)'!$A$31,2)</f>
        <v>#VALUE!</v>
      </c>
      <c r="CS77" s="45" t="e">
        <f>ROUND('[2]Base(2023)'!CS77+'[2]Base(2023)'!CS77*'[2]Base(2024)'!$A$31,2)</f>
        <v>#VALUE!</v>
      </c>
      <c r="CT77" s="45" t="e">
        <f>ROUND('[2]Base(2023)'!CT77+'[2]Base(2023)'!CT77*'[2]Base(2024)'!$A$31,2)</f>
        <v>#VALUE!</v>
      </c>
      <c r="CU77" s="45" t="e">
        <f>ROUND('[2]Base(2023)'!CU77+'[2]Base(2023)'!CU77*'[2]Base(2024)'!$A$31,2)</f>
        <v>#VALUE!</v>
      </c>
      <c r="CV77" s="45" t="e">
        <f>ROUND('[2]Base(2023)'!CV77+'[2]Base(2023)'!CV77*'[2]Base(2024)'!$A$31,2)</f>
        <v>#VALUE!</v>
      </c>
      <c r="CW77" s="45" t="e">
        <f>ROUND('[2]Base(2023)'!CW77+'[2]Base(2023)'!CW77*'[2]Base(2024)'!$A$31,2)</f>
        <v>#VALUE!</v>
      </c>
      <c r="CX77" s="45" t="e">
        <f>ROUND('[2]Base(2023)'!CX77+'[2]Base(2023)'!CX77*'[2]Base(2024)'!$A$31,2)</f>
        <v>#VALUE!</v>
      </c>
      <c r="CZ77" s="43" t="str">
        <f t="shared" si="92"/>
        <v>DIAMANTE 27.001 a 8.000</v>
      </c>
      <c r="DA77" s="44" t="s">
        <v>69</v>
      </c>
      <c r="DB77" s="46" t="s">
        <v>86</v>
      </c>
      <c r="DC77" s="45">
        <f t="shared" si="100"/>
        <v>38.76</v>
      </c>
      <c r="DD77" s="45">
        <f t="shared" si="100"/>
        <v>39.56</v>
      </c>
      <c r="DE77" s="45">
        <f t="shared" si="100"/>
        <v>40.39</v>
      </c>
      <c r="DG77" s="43" t="str">
        <f t="shared" si="94"/>
        <v>DIAMANTE 1Coleta no mesmo dia4210-221 a 30</v>
      </c>
      <c r="DH77" s="43" t="s">
        <v>66</v>
      </c>
      <c r="DI77" s="70" t="s">
        <v>71</v>
      </c>
      <c r="DJ77" s="69" t="s">
        <v>72</v>
      </c>
      <c r="DK77" s="59" t="s">
        <v>77</v>
      </c>
      <c r="DL77" s="22" t="s">
        <v>128</v>
      </c>
      <c r="DR77" s="43" t="str">
        <f t="shared" si="95"/>
        <v>DIAMANTE 22.001 a 3.000</v>
      </c>
      <c r="DS77" s="44" t="s">
        <v>69</v>
      </c>
      <c r="DT77" s="44" t="s">
        <v>62</v>
      </c>
      <c r="DU77" s="45">
        <f t="shared" si="109"/>
        <v>16.010000000000002</v>
      </c>
      <c r="DV77" s="45">
        <f t="shared" si="109"/>
        <v>16.34</v>
      </c>
      <c r="DW77" s="45">
        <f t="shared" si="109"/>
        <v>16.690000000000001</v>
      </c>
      <c r="DX77" s="45">
        <f t="shared" si="109"/>
        <v>17.03</v>
      </c>
      <c r="DY77" s="45">
        <f t="shared" si="109"/>
        <v>24.42</v>
      </c>
      <c r="DZ77" s="45">
        <f t="shared" si="109"/>
        <v>24.67</v>
      </c>
      <c r="EA77" s="45">
        <f t="shared" si="109"/>
        <v>24.93</v>
      </c>
      <c r="EB77" s="45">
        <f t="shared" si="109"/>
        <v>25.17</v>
      </c>
      <c r="EC77" s="45">
        <f t="shared" si="109"/>
        <v>39.96</v>
      </c>
      <c r="ED77" s="45">
        <f t="shared" si="109"/>
        <v>53.36</v>
      </c>
      <c r="EE77" s="45">
        <f t="shared" si="109"/>
        <v>75.12</v>
      </c>
      <c r="EF77" s="45">
        <f t="shared" si="109"/>
        <v>91.04</v>
      </c>
      <c r="EG77" s="45">
        <f t="shared" si="109"/>
        <v>65.319999999999993</v>
      </c>
      <c r="EH77" s="45">
        <f t="shared" si="109"/>
        <v>79.680000000000007</v>
      </c>
      <c r="EI77" s="45">
        <f t="shared" si="109"/>
        <v>101.87</v>
      </c>
      <c r="EJ77" s="45">
        <f t="shared" si="109"/>
        <v>119.32</v>
      </c>
      <c r="EL77" s="43" t="str">
        <f t="shared" si="96"/>
        <v>DIAMANTE 28.001 a 9.000</v>
      </c>
      <c r="EM77" s="44" t="s">
        <v>69</v>
      </c>
      <c r="EN77" s="44" t="s">
        <v>91</v>
      </c>
      <c r="EO77" s="45">
        <f t="shared" si="101"/>
        <v>28.3</v>
      </c>
      <c r="EP77" s="45">
        <f t="shared" si="101"/>
        <v>29.51</v>
      </c>
      <c r="EQ77" s="45">
        <f t="shared" si="101"/>
        <v>29.81</v>
      </c>
      <c r="ER77" s="45">
        <f t="shared" si="101"/>
        <v>30.1</v>
      </c>
      <c r="ES77" s="45">
        <f t="shared" si="101"/>
        <v>40.700000000000003</v>
      </c>
      <c r="ET77" s="45">
        <f t="shared" si="101"/>
        <v>47.23</v>
      </c>
      <c r="EU77" s="45">
        <f t="shared" si="101"/>
        <v>53.91</v>
      </c>
      <c r="EV77" s="45">
        <f t="shared" si="101"/>
        <v>66.69</v>
      </c>
      <c r="EW77" s="45">
        <f t="shared" si="101"/>
        <v>68.78</v>
      </c>
      <c r="EX77" s="45">
        <f t="shared" si="101"/>
        <v>78.180000000000007</v>
      </c>
      <c r="EY77" s="45">
        <f t="shared" si="101"/>
        <v>100.75</v>
      </c>
      <c r="EZ77" s="45">
        <f t="shared" si="101"/>
        <v>125.53</v>
      </c>
    </row>
    <row r="78" spans="1:156" ht="15" x14ac:dyDescent="0.25">
      <c r="A78" s="88">
        <v>0.08</v>
      </c>
      <c r="B78" s="85" t="s">
        <v>104</v>
      </c>
      <c r="D78" s="43" t="str">
        <f t="shared" si="86"/>
        <v>DIAMANTE 23.001 a 4.000</v>
      </c>
      <c r="E78" s="44" t="s">
        <v>69</v>
      </c>
      <c r="F78" s="44" t="s">
        <v>68</v>
      </c>
      <c r="G78" s="45">
        <f t="shared" si="106"/>
        <v>12.76</v>
      </c>
      <c r="H78" s="45">
        <f t="shared" si="106"/>
        <v>13.03</v>
      </c>
      <c r="I78" s="45">
        <f t="shared" si="106"/>
        <v>13.31</v>
      </c>
      <c r="J78" s="45">
        <f t="shared" si="106"/>
        <v>13.58</v>
      </c>
      <c r="K78" s="45">
        <f t="shared" si="106"/>
        <v>21.15</v>
      </c>
      <c r="L78" s="45">
        <f t="shared" si="106"/>
        <v>21.37</v>
      </c>
      <c r="M78" s="45">
        <f t="shared" si="106"/>
        <v>21.59</v>
      </c>
      <c r="N78" s="45">
        <f t="shared" si="106"/>
        <v>21.81</v>
      </c>
      <c r="O78" s="45">
        <f t="shared" si="106"/>
        <v>36.659999999999997</v>
      </c>
      <c r="P78" s="45">
        <f t="shared" si="106"/>
        <v>49.49</v>
      </c>
      <c r="Q78" s="45">
        <f t="shared" si="106"/>
        <v>69.650000000000006</v>
      </c>
      <c r="R78" s="45">
        <f t="shared" si="106"/>
        <v>84.31</v>
      </c>
      <c r="S78" s="45">
        <f t="shared" si="106"/>
        <v>47.95</v>
      </c>
      <c r="T78" s="45">
        <f t="shared" si="106"/>
        <v>59.42</v>
      </c>
      <c r="U78" s="45">
        <f t="shared" si="106"/>
        <v>76.69</v>
      </c>
      <c r="V78" s="45">
        <f t="shared" si="106"/>
        <v>90.05</v>
      </c>
      <c r="W78" s="45">
        <f t="shared" si="106"/>
        <v>57.08</v>
      </c>
      <c r="X78" s="45">
        <f t="shared" si="106"/>
        <v>70.75</v>
      </c>
      <c r="Y78" s="45">
        <f t="shared" si="106"/>
        <v>91.29</v>
      </c>
      <c r="Z78" s="45">
        <f t="shared" si="106"/>
        <v>107.2</v>
      </c>
      <c r="AB78" s="43" t="str">
        <f t="shared" si="87"/>
        <v>DIAMANTE 29.001 a 10.000</v>
      </c>
      <c r="AC78" s="44" t="s">
        <v>69</v>
      </c>
      <c r="AD78" s="44" t="s">
        <v>95</v>
      </c>
      <c r="AE78" s="45">
        <f t="shared" si="98"/>
        <v>24.78</v>
      </c>
      <c r="AF78" s="45">
        <f t="shared" si="98"/>
        <v>25.83</v>
      </c>
      <c r="AG78" s="45">
        <f t="shared" si="98"/>
        <v>26.08</v>
      </c>
      <c r="AH78" s="45">
        <f t="shared" si="98"/>
        <v>26.35</v>
      </c>
      <c r="AI78" s="45">
        <f t="shared" si="98"/>
        <v>36.159999999999997</v>
      </c>
      <c r="AJ78" s="45">
        <f t="shared" si="98"/>
        <v>41.6</v>
      </c>
      <c r="AK78" s="45">
        <f t="shared" si="98"/>
        <v>47.48</v>
      </c>
      <c r="AL78" s="45">
        <f t="shared" si="98"/>
        <v>58.78</v>
      </c>
      <c r="AM78" s="45">
        <f t="shared" si="98"/>
        <v>52.22</v>
      </c>
      <c r="AN78" s="45">
        <f t="shared" si="98"/>
        <v>58.66</v>
      </c>
      <c r="AO78" s="45">
        <f t="shared" si="98"/>
        <v>75.14</v>
      </c>
      <c r="AP78" s="45">
        <f t="shared" si="98"/>
        <v>93.67</v>
      </c>
      <c r="AQ78" s="45">
        <f t="shared" si="98"/>
        <v>60.73</v>
      </c>
      <c r="AR78" s="45">
        <f t="shared" si="98"/>
        <v>68.2</v>
      </c>
      <c r="AS78" s="45">
        <f t="shared" si="98"/>
        <v>87.38</v>
      </c>
      <c r="AT78" s="45">
        <f t="shared" si="98"/>
        <v>108.92</v>
      </c>
      <c r="BP78" s="43" t="str">
        <f t="shared" si="89"/>
        <v>DIAMANTE 23.001 a 4.000</v>
      </c>
      <c r="BQ78" s="44" t="s">
        <v>69</v>
      </c>
      <c r="BR78" s="44" t="s">
        <v>68</v>
      </c>
      <c r="BS78" s="45">
        <f t="shared" si="107"/>
        <v>37.44</v>
      </c>
      <c r="BT78" s="45">
        <f t="shared" si="107"/>
        <v>38.24</v>
      </c>
      <c r="BU78" s="45">
        <f t="shared" si="107"/>
        <v>39.03</v>
      </c>
      <c r="BV78" s="45">
        <f t="shared" si="107"/>
        <v>39.840000000000003</v>
      </c>
      <c r="BW78" s="45">
        <f t="shared" si="107"/>
        <v>43.38</v>
      </c>
      <c r="BX78" s="45">
        <f t="shared" si="107"/>
        <v>43.83</v>
      </c>
      <c r="BY78" s="45">
        <f t="shared" si="107"/>
        <v>44.27</v>
      </c>
      <c r="BZ78" s="45">
        <f t="shared" si="107"/>
        <v>44.72</v>
      </c>
      <c r="CA78" s="45">
        <f t="shared" si="107"/>
        <v>77.86</v>
      </c>
      <c r="CB78" s="45">
        <f t="shared" si="107"/>
        <v>117.29</v>
      </c>
      <c r="CC78" s="45">
        <f t="shared" si="107"/>
        <v>143.44999999999999</v>
      </c>
      <c r="CD78" s="45">
        <f t="shared" si="107"/>
        <v>169.6</v>
      </c>
      <c r="CE78" s="45">
        <f t="shared" si="107"/>
        <v>95.25</v>
      </c>
      <c r="CF78" s="45">
        <f t="shared" si="107"/>
        <v>133.58000000000001</v>
      </c>
      <c r="CG78" s="45">
        <f t="shared" si="107"/>
        <v>158.56</v>
      </c>
      <c r="CH78" s="45">
        <f t="shared" si="107"/>
        <v>183.56</v>
      </c>
      <c r="CI78" s="45">
        <f t="shared" si="107"/>
        <v>113.4</v>
      </c>
      <c r="CJ78" s="45">
        <f t="shared" si="107"/>
        <v>159.02000000000001</v>
      </c>
      <c r="CK78" s="45">
        <f t="shared" si="107"/>
        <v>188.76</v>
      </c>
      <c r="CL78" s="45">
        <f t="shared" si="107"/>
        <v>218.51</v>
      </c>
      <c r="CN78" s="43" t="str">
        <f t="shared" si="90"/>
        <v>INFINITE 8Até 1</v>
      </c>
      <c r="CO78" s="44" t="s">
        <v>110</v>
      </c>
      <c r="CP78" s="46" t="s">
        <v>42</v>
      </c>
      <c r="CQ78" s="45">
        <f>CQ18</f>
        <v>30.84</v>
      </c>
      <c r="CR78" s="45">
        <f t="shared" ref="CR78:CX78" si="110">CR18</f>
        <v>31.47</v>
      </c>
      <c r="CS78" s="45">
        <f t="shared" si="110"/>
        <v>32.119999999999997</v>
      </c>
      <c r="CT78" s="45">
        <f t="shared" si="110"/>
        <v>32.76</v>
      </c>
      <c r="CU78" s="45">
        <f t="shared" si="110"/>
        <v>43.89</v>
      </c>
      <c r="CV78" s="45">
        <f t="shared" si="110"/>
        <v>44.36</v>
      </c>
      <c r="CW78" s="45">
        <f t="shared" si="110"/>
        <v>44.81</v>
      </c>
      <c r="CX78" s="45">
        <f t="shared" si="110"/>
        <v>45.18</v>
      </c>
      <c r="CZ78" s="43" t="str">
        <f t="shared" si="92"/>
        <v>DIAMANTE 28.001 a 9.000</v>
      </c>
      <c r="DA78" s="44" t="s">
        <v>69</v>
      </c>
      <c r="DB78" s="46" t="s">
        <v>91</v>
      </c>
      <c r="DC78" s="45">
        <f t="shared" si="100"/>
        <v>50.09</v>
      </c>
      <c r="DD78" s="45">
        <f t="shared" si="100"/>
        <v>51.13</v>
      </c>
      <c r="DE78" s="45">
        <f t="shared" si="100"/>
        <v>52.2</v>
      </c>
      <c r="DG78" s="43" t="str">
        <f t="shared" si="94"/>
        <v>DIAMANTE 1Coleta no mesmo dia4210-231 a 40</v>
      </c>
      <c r="DH78" s="43" t="s">
        <v>66</v>
      </c>
      <c r="DI78" s="70" t="s">
        <v>71</v>
      </c>
      <c r="DJ78" s="69" t="s">
        <v>72</v>
      </c>
      <c r="DK78" s="61" t="s">
        <v>83</v>
      </c>
      <c r="DL78" s="25" t="s">
        <v>128</v>
      </c>
      <c r="DR78" s="43" t="str">
        <f t="shared" si="95"/>
        <v>DIAMANTE 23.001 a 4.000</v>
      </c>
      <c r="DS78" s="44" t="s">
        <v>69</v>
      </c>
      <c r="DT78" s="44" t="s">
        <v>68</v>
      </c>
      <c r="DU78" s="45">
        <f t="shared" si="109"/>
        <v>17.82</v>
      </c>
      <c r="DV78" s="45">
        <f t="shared" si="109"/>
        <v>18.190000000000001</v>
      </c>
      <c r="DW78" s="45">
        <f t="shared" si="109"/>
        <v>18.579999999999998</v>
      </c>
      <c r="DX78" s="45">
        <f t="shared" si="109"/>
        <v>18.940000000000001</v>
      </c>
      <c r="DY78" s="45">
        <f t="shared" si="109"/>
        <v>27.24</v>
      </c>
      <c r="DZ78" s="45">
        <f t="shared" si="109"/>
        <v>27.52</v>
      </c>
      <c r="EA78" s="45">
        <f t="shared" si="109"/>
        <v>27.79</v>
      </c>
      <c r="EB78" s="45">
        <f t="shared" si="109"/>
        <v>28.1</v>
      </c>
      <c r="EC78" s="45">
        <f t="shared" si="109"/>
        <v>46.09</v>
      </c>
      <c r="ED78" s="45">
        <f t="shared" si="109"/>
        <v>61.24</v>
      </c>
      <c r="EE78" s="45">
        <f t="shared" si="109"/>
        <v>86.18</v>
      </c>
      <c r="EF78" s="45">
        <f t="shared" si="109"/>
        <v>104.54</v>
      </c>
      <c r="EG78" s="45">
        <f t="shared" si="109"/>
        <v>71.489999999999995</v>
      </c>
      <c r="EH78" s="45">
        <f t="shared" si="109"/>
        <v>87.61</v>
      </c>
      <c r="EI78" s="45">
        <f t="shared" si="109"/>
        <v>112.99</v>
      </c>
      <c r="EJ78" s="45">
        <f t="shared" si="109"/>
        <v>132.84</v>
      </c>
      <c r="EL78" s="43" t="str">
        <f t="shared" si="96"/>
        <v>DIAMANTE 29.001 a 10.000</v>
      </c>
      <c r="EM78" s="44" t="s">
        <v>69</v>
      </c>
      <c r="EN78" s="44" t="s">
        <v>95</v>
      </c>
      <c r="EO78" s="45">
        <f t="shared" si="101"/>
        <v>28.82</v>
      </c>
      <c r="EP78" s="45">
        <f t="shared" si="101"/>
        <v>30.05</v>
      </c>
      <c r="EQ78" s="45">
        <f t="shared" si="101"/>
        <v>30.36</v>
      </c>
      <c r="ER78" s="45">
        <f t="shared" si="101"/>
        <v>30.66</v>
      </c>
      <c r="ES78" s="45">
        <f t="shared" si="101"/>
        <v>41.99</v>
      </c>
      <c r="ET78" s="45">
        <f t="shared" si="101"/>
        <v>48.8</v>
      </c>
      <c r="EU78" s="45">
        <f t="shared" si="101"/>
        <v>55.71</v>
      </c>
      <c r="EV78" s="45">
        <f t="shared" si="101"/>
        <v>68.92</v>
      </c>
      <c r="EW78" s="45">
        <f t="shared" si="101"/>
        <v>69.930000000000007</v>
      </c>
      <c r="EX78" s="45">
        <f t="shared" si="101"/>
        <v>79.680000000000007</v>
      </c>
      <c r="EY78" s="45">
        <f t="shared" si="101"/>
        <v>102.52</v>
      </c>
      <c r="EZ78" s="45">
        <f t="shared" si="101"/>
        <v>127.71</v>
      </c>
    </row>
    <row r="79" spans="1:156" ht="15" x14ac:dyDescent="0.25">
      <c r="A79" s="88">
        <v>0.08</v>
      </c>
      <c r="B79" s="85" t="s">
        <v>107</v>
      </c>
      <c r="D79" s="43" t="str">
        <f t="shared" si="86"/>
        <v>DIAMANTE 24.001 a 5.000</v>
      </c>
      <c r="E79" s="44" t="s">
        <v>69</v>
      </c>
      <c r="F79" s="44" t="s">
        <v>70</v>
      </c>
      <c r="G79" s="45">
        <f t="shared" si="106"/>
        <v>13.8</v>
      </c>
      <c r="H79" s="45">
        <f t="shared" si="106"/>
        <v>14.09</v>
      </c>
      <c r="I79" s="45">
        <f t="shared" si="106"/>
        <v>14.38</v>
      </c>
      <c r="J79" s="45">
        <f t="shared" si="106"/>
        <v>14.67</v>
      </c>
      <c r="K79" s="45">
        <f t="shared" si="106"/>
        <v>22.81</v>
      </c>
      <c r="L79" s="45">
        <f t="shared" si="106"/>
        <v>23.05</v>
      </c>
      <c r="M79" s="45">
        <f t="shared" si="106"/>
        <v>23.28</v>
      </c>
      <c r="N79" s="45">
        <f t="shared" si="106"/>
        <v>23.52</v>
      </c>
      <c r="O79" s="45">
        <f t="shared" si="106"/>
        <v>40.46</v>
      </c>
      <c r="P79" s="45">
        <f t="shared" si="106"/>
        <v>54.62</v>
      </c>
      <c r="Q79" s="45">
        <f t="shared" si="106"/>
        <v>76.86</v>
      </c>
      <c r="R79" s="45">
        <f t="shared" si="106"/>
        <v>93.04</v>
      </c>
      <c r="S79" s="45">
        <f t="shared" si="106"/>
        <v>58</v>
      </c>
      <c r="T79" s="45">
        <f t="shared" si="106"/>
        <v>70.58</v>
      </c>
      <c r="U79" s="45">
        <f t="shared" si="106"/>
        <v>89.6</v>
      </c>
      <c r="V79" s="45">
        <f t="shared" si="106"/>
        <v>104.24</v>
      </c>
      <c r="W79" s="45">
        <f t="shared" si="106"/>
        <v>69.05</v>
      </c>
      <c r="X79" s="45">
        <f t="shared" si="106"/>
        <v>84.02</v>
      </c>
      <c r="Y79" s="45">
        <f t="shared" si="106"/>
        <v>106.67</v>
      </c>
      <c r="Z79" s="45">
        <f t="shared" si="106"/>
        <v>124.1</v>
      </c>
      <c r="AB79" s="43" t="str">
        <f t="shared" si="87"/>
        <v>DIAMANTE 2Kg Adicional</v>
      </c>
      <c r="AC79" s="44" t="s">
        <v>69</v>
      </c>
      <c r="AD79" s="44" t="s">
        <v>63</v>
      </c>
      <c r="AE79" s="45">
        <f t="shared" si="98"/>
        <v>3.07</v>
      </c>
      <c r="AF79" s="45">
        <f t="shared" si="98"/>
        <v>3.2</v>
      </c>
      <c r="AG79" s="45">
        <f t="shared" si="98"/>
        <v>3.23</v>
      </c>
      <c r="AH79" s="45">
        <f t="shared" si="98"/>
        <v>3.28</v>
      </c>
      <c r="AI79" s="45">
        <f t="shared" si="98"/>
        <v>4.4800000000000004</v>
      </c>
      <c r="AJ79" s="45">
        <f t="shared" si="98"/>
        <v>5.16</v>
      </c>
      <c r="AK79" s="45">
        <f t="shared" si="98"/>
        <v>5.89</v>
      </c>
      <c r="AL79" s="45">
        <f t="shared" si="98"/>
        <v>7.3</v>
      </c>
      <c r="AM79" s="45">
        <f t="shared" si="98"/>
        <v>6.47</v>
      </c>
      <c r="AN79" s="45">
        <f t="shared" si="98"/>
        <v>7.28</v>
      </c>
      <c r="AO79" s="45">
        <f t="shared" si="98"/>
        <v>9.33</v>
      </c>
      <c r="AP79" s="45">
        <f t="shared" si="98"/>
        <v>11.61</v>
      </c>
      <c r="AQ79" s="45">
        <f t="shared" si="98"/>
        <v>7.53</v>
      </c>
      <c r="AR79" s="45">
        <f t="shared" si="98"/>
        <v>8.4600000000000009</v>
      </c>
      <c r="AS79" s="45">
        <f t="shared" si="98"/>
        <v>10.84</v>
      </c>
      <c r="AT79" s="45">
        <f t="shared" si="98"/>
        <v>13.49</v>
      </c>
      <c r="BP79" s="43" t="str">
        <f t="shared" si="89"/>
        <v>DIAMANTE 24.001 a 5.000</v>
      </c>
      <c r="BQ79" s="44" t="s">
        <v>69</v>
      </c>
      <c r="BR79" s="44" t="s">
        <v>70</v>
      </c>
      <c r="BS79" s="45">
        <f t="shared" si="107"/>
        <v>40.44</v>
      </c>
      <c r="BT79" s="45">
        <f t="shared" si="107"/>
        <v>41.3</v>
      </c>
      <c r="BU79" s="45">
        <f t="shared" si="107"/>
        <v>42.16</v>
      </c>
      <c r="BV79" s="45">
        <f t="shared" si="107"/>
        <v>43.03</v>
      </c>
      <c r="BW79" s="45">
        <f t="shared" si="107"/>
        <v>46.77</v>
      </c>
      <c r="BX79" s="45">
        <f t="shared" si="107"/>
        <v>47.26</v>
      </c>
      <c r="BY79" s="45">
        <f t="shared" si="107"/>
        <v>47.73</v>
      </c>
      <c r="BZ79" s="45">
        <f t="shared" si="107"/>
        <v>48.22</v>
      </c>
      <c r="CA79" s="45">
        <f t="shared" si="107"/>
        <v>88.04</v>
      </c>
      <c r="CB79" s="45">
        <f t="shared" si="107"/>
        <v>131.97</v>
      </c>
      <c r="CC79" s="45">
        <f t="shared" si="107"/>
        <v>161.52000000000001</v>
      </c>
      <c r="CD79" s="45">
        <f t="shared" si="107"/>
        <v>191.06</v>
      </c>
      <c r="CE79" s="45">
        <f t="shared" si="107"/>
        <v>107.33</v>
      </c>
      <c r="CF79" s="45">
        <f t="shared" si="107"/>
        <v>152.77000000000001</v>
      </c>
      <c r="CG79" s="45">
        <f t="shared" si="107"/>
        <v>181.96</v>
      </c>
      <c r="CH79" s="45">
        <f t="shared" si="107"/>
        <v>211.13</v>
      </c>
      <c r="CI79" s="45">
        <f t="shared" si="107"/>
        <v>127.77</v>
      </c>
      <c r="CJ79" s="45">
        <f t="shared" si="107"/>
        <v>181.88</v>
      </c>
      <c r="CK79" s="45">
        <f t="shared" si="107"/>
        <v>216.62</v>
      </c>
      <c r="CL79" s="45">
        <f t="shared" si="107"/>
        <v>251.35</v>
      </c>
      <c r="CN79" s="43" t="str">
        <f t="shared" si="90"/>
        <v>INFINITE 81 a 5</v>
      </c>
      <c r="CO79" s="44" t="s">
        <v>110</v>
      </c>
      <c r="CP79" s="46" t="s">
        <v>51</v>
      </c>
      <c r="CQ79" s="45">
        <f t="shared" ref="CQ79:CX81" si="111">CQ19</f>
        <v>40.21</v>
      </c>
      <c r="CR79" s="45">
        <f t="shared" si="111"/>
        <v>41.04</v>
      </c>
      <c r="CS79" s="45">
        <f t="shared" si="111"/>
        <v>41.88</v>
      </c>
      <c r="CT79" s="45">
        <f t="shared" si="111"/>
        <v>42.71</v>
      </c>
      <c r="CU79" s="45">
        <f t="shared" si="111"/>
        <v>56.05</v>
      </c>
      <c r="CV79" s="45">
        <f t="shared" si="111"/>
        <v>56.6</v>
      </c>
      <c r="CW79" s="45">
        <f t="shared" si="111"/>
        <v>57.15</v>
      </c>
      <c r="CX79" s="45">
        <f t="shared" si="111"/>
        <v>57.7</v>
      </c>
      <c r="CZ79" s="43" t="str">
        <f t="shared" si="92"/>
        <v>DIAMANTE 29.001 a 10.000</v>
      </c>
      <c r="DA79" s="44" t="s">
        <v>69</v>
      </c>
      <c r="DB79" s="46" t="s">
        <v>95</v>
      </c>
      <c r="DC79" s="45">
        <f t="shared" si="100"/>
        <v>64.010000000000005</v>
      </c>
      <c r="DD79" s="45">
        <f t="shared" si="100"/>
        <v>65.33</v>
      </c>
      <c r="DE79" s="45">
        <f t="shared" si="100"/>
        <v>66.7</v>
      </c>
      <c r="DG79" s="43" t="str">
        <f t="shared" si="94"/>
        <v>DIAMANTE 1Coleta no mesmo dia4210-241 a 50</v>
      </c>
      <c r="DH79" s="43" t="s">
        <v>66</v>
      </c>
      <c r="DI79" s="70" t="s">
        <v>71</v>
      </c>
      <c r="DJ79" s="69" t="s">
        <v>72</v>
      </c>
      <c r="DK79" s="59" t="s">
        <v>87</v>
      </c>
      <c r="DL79" s="22" t="s">
        <v>129</v>
      </c>
      <c r="DR79" s="43" t="str">
        <f t="shared" si="95"/>
        <v>DIAMANTE 24.001 a 5.000</v>
      </c>
      <c r="DS79" s="44" t="s">
        <v>69</v>
      </c>
      <c r="DT79" s="44" t="s">
        <v>70</v>
      </c>
      <c r="DU79" s="45">
        <f t="shared" si="109"/>
        <v>19.04</v>
      </c>
      <c r="DV79" s="45">
        <f t="shared" si="109"/>
        <v>19.46</v>
      </c>
      <c r="DW79" s="45">
        <f t="shared" si="109"/>
        <v>19.850000000000001</v>
      </c>
      <c r="DX79" s="45">
        <f t="shared" si="109"/>
        <v>20.25</v>
      </c>
      <c r="DY79" s="45">
        <f t="shared" si="109"/>
        <v>29.22</v>
      </c>
      <c r="DZ79" s="45">
        <f t="shared" si="109"/>
        <v>29.51</v>
      </c>
      <c r="EA79" s="45">
        <f t="shared" si="109"/>
        <v>29.82</v>
      </c>
      <c r="EB79" s="45">
        <f t="shared" si="109"/>
        <v>30.12</v>
      </c>
      <c r="EC79" s="45">
        <f t="shared" si="109"/>
        <v>50.77</v>
      </c>
      <c r="ED79" s="45">
        <f t="shared" si="109"/>
        <v>67.56</v>
      </c>
      <c r="EE79" s="45">
        <f t="shared" si="109"/>
        <v>95.09</v>
      </c>
      <c r="EF79" s="45">
        <f t="shared" si="109"/>
        <v>115.3</v>
      </c>
      <c r="EG79" s="45">
        <f t="shared" si="109"/>
        <v>86.32</v>
      </c>
      <c r="EH79" s="45">
        <f t="shared" si="109"/>
        <v>104.02</v>
      </c>
      <c r="EI79" s="45">
        <f t="shared" si="109"/>
        <v>131.97999999999999</v>
      </c>
      <c r="EJ79" s="45">
        <f t="shared" si="109"/>
        <v>153.72</v>
      </c>
      <c r="EL79" s="43" t="str">
        <f t="shared" si="96"/>
        <v>DIAMANTE 2Kg Adicional</v>
      </c>
      <c r="EM79" s="44" t="s">
        <v>69</v>
      </c>
      <c r="EN79" s="44" t="s">
        <v>63</v>
      </c>
      <c r="EO79" s="45">
        <f t="shared" si="101"/>
        <v>3.57</v>
      </c>
      <c r="EP79" s="45">
        <f t="shared" si="101"/>
        <v>3.73</v>
      </c>
      <c r="EQ79" s="45">
        <f t="shared" si="101"/>
        <v>3.75</v>
      </c>
      <c r="ER79" s="45">
        <f t="shared" si="101"/>
        <v>3.8</v>
      </c>
      <c r="ES79" s="45">
        <f t="shared" si="101"/>
        <v>5.2</v>
      </c>
      <c r="ET79" s="45">
        <f t="shared" si="101"/>
        <v>6.04</v>
      </c>
      <c r="EU79" s="45">
        <f t="shared" si="101"/>
        <v>6.91</v>
      </c>
      <c r="EV79" s="45">
        <f t="shared" si="101"/>
        <v>8.5399999999999991</v>
      </c>
      <c r="EW79" s="45">
        <f t="shared" si="101"/>
        <v>8.6300000000000008</v>
      </c>
      <c r="EX79" s="45">
        <f t="shared" si="101"/>
        <v>9.8699999999999992</v>
      </c>
      <c r="EY79" s="45">
        <f t="shared" si="101"/>
        <v>12.71</v>
      </c>
      <c r="EZ79" s="45">
        <f t="shared" si="101"/>
        <v>15.83</v>
      </c>
    </row>
    <row r="80" spans="1:156" ht="15" x14ac:dyDescent="0.25">
      <c r="A80" s="88">
        <v>0.08</v>
      </c>
      <c r="B80" s="85" t="s">
        <v>110</v>
      </c>
      <c r="D80" s="43" t="str">
        <f t="shared" si="86"/>
        <v>DIAMANTE 25.001 a 6.000</v>
      </c>
      <c r="E80" s="44" t="s">
        <v>69</v>
      </c>
      <c r="F80" s="44" t="s">
        <v>76</v>
      </c>
      <c r="G80" s="45">
        <f t="shared" si="106"/>
        <v>14.65</v>
      </c>
      <c r="H80" s="45">
        <f t="shared" si="106"/>
        <v>14.98</v>
      </c>
      <c r="I80" s="45">
        <f t="shared" si="106"/>
        <v>15.29</v>
      </c>
      <c r="J80" s="45">
        <f t="shared" si="106"/>
        <v>15.6</v>
      </c>
      <c r="K80" s="45">
        <f t="shared" si="106"/>
        <v>24.63</v>
      </c>
      <c r="L80" s="45">
        <f t="shared" si="106"/>
        <v>24.89</v>
      </c>
      <c r="M80" s="45">
        <f t="shared" si="106"/>
        <v>25.14</v>
      </c>
      <c r="N80" s="45">
        <f t="shared" si="106"/>
        <v>25.39</v>
      </c>
      <c r="O80" s="45">
        <f t="shared" si="106"/>
        <v>44.35</v>
      </c>
      <c r="P80" s="45">
        <f t="shared" si="106"/>
        <v>59.87</v>
      </c>
      <c r="Q80" s="45">
        <f t="shared" si="106"/>
        <v>84.26</v>
      </c>
      <c r="R80" s="45">
        <f t="shared" si="106"/>
        <v>102</v>
      </c>
      <c r="S80" s="45">
        <f t="shared" si="106"/>
        <v>61.26</v>
      </c>
      <c r="T80" s="45">
        <f t="shared" si="106"/>
        <v>75</v>
      </c>
      <c r="U80" s="45">
        <f t="shared" si="106"/>
        <v>95.83</v>
      </c>
      <c r="V80" s="45">
        <f t="shared" si="106"/>
        <v>111.77</v>
      </c>
      <c r="W80" s="45">
        <f t="shared" si="106"/>
        <v>72.930000000000007</v>
      </c>
      <c r="X80" s="45">
        <f t="shared" si="106"/>
        <v>89.28</v>
      </c>
      <c r="Y80" s="45">
        <f t="shared" si="106"/>
        <v>114.08</v>
      </c>
      <c r="Z80" s="45">
        <f t="shared" si="106"/>
        <v>133.07</v>
      </c>
      <c r="AB80" s="43" t="str">
        <f t="shared" si="87"/>
        <v>Peso (g)</v>
      </c>
      <c r="AD80" s="44" t="s">
        <v>32</v>
      </c>
      <c r="AE80" s="45" t="e">
        <f>ROUND('[2]Base(2023)'!AE80+'[2]Base(2023)'!AE80*'[2]Base(2024)'!$A$31,2)</f>
        <v>#VALUE!</v>
      </c>
      <c r="AF80" s="45" t="e">
        <f>ROUND('[2]Base(2023)'!AF80+'[2]Base(2023)'!AF80*'[2]Base(2024)'!$A$31,2)</f>
        <v>#VALUE!</v>
      </c>
      <c r="AG80" s="45" t="e">
        <f>ROUND('[2]Base(2023)'!AG80+'[2]Base(2023)'!AG80*'[2]Base(2024)'!$A$31,2)</f>
        <v>#VALUE!</v>
      </c>
      <c r="AH80" s="45" t="e">
        <f>ROUND('[2]Base(2023)'!AH80+'[2]Base(2023)'!AH80*'[2]Base(2024)'!$A$31,2)</f>
        <v>#VALUE!</v>
      </c>
      <c r="AI80" s="45" t="e">
        <f>ROUND('[2]Base(2023)'!AI80+'[2]Base(2023)'!AI80*'[2]Base(2024)'!$A$31,2)</f>
        <v>#VALUE!</v>
      </c>
      <c r="AJ80" s="45" t="e">
        <f>ROUND('[2]Base(2023)'!AJ80+'[2]Base(2023)'!AJ80*'[2]Base(2024)'!$A$31,2)</f>
        <v>#VALUE!</v>
      </c>
      <c r="AK80" s="45" t="e">
        <f>ROUND('[2]Base(2023)'!AK80+'[2]Base(2023)'!AK80*'[2]Base(2024)'!$A$31,2)</f>
        <v>#VALUE!</v>
      </c>
      <c r="AL80" s="45" t="e">
        <f>ROUND('[2]Base(2023)'!AL80+'[2]Base(2023)'!AL80*'[2]Base(2024)'!$A$31,2)</f>
        <v>#VALUE!</v>
      </c>
      <c r="AM80" s="45" t="e">
        <f>ROUND('[2]Base(2023)'!AM80+'[2]Base(2023)'!AM80*'[2]Base(2024)'!$A$31,2)</f>
        <v>#VALUE!</v>
      </c>
      <c r="AN80" s="45" t="e">
        <f>ROUND('[2]Base(2023)'!AN80+'[2]Base(2023)'!AN80*'[2]Base(2024)'!$A$31,2)</f>
        <v>#VALUE!</v>
      </c>
      <c r="AO80" s="45" t="e">
        <f>ROUND('[2]Base(2023)'!AO80+'[2]Base(2023)'!AO80*'[2]Base(2024)'!$A$31,2)</f>
        <v>#VALUE!</v>
      </c>
      <c r="AP80" s="45" t="e">
        <f>ROUND('[2]Base(2023)'!AP80+'[2]Base(2023)'!AP80*'[2]Base(2024)'!$A$31,2)</f>
        <v>#VALUE!</v>
      </c>
      <c r="AQ80" s="45" t="e">
        <f>ROUND('[2]Base(2023)'!AQ80+'[2]Base(2023)'!AQ80*'[2]Base(2024)'!$A$31,2)</f>
        <v>#VALUE!</v>
      </c>
      <c r="AR80" s="45" t="e">
        <f>ROUND('[2]Base(2023)'!AR80+'[2]Base(2023)'!AR80*'[2]Base(2024)'!$A$31,2)</f>
        <v>#VALUE!</v>
      </c>
      <c r="AS80" s="45" t="e">
        <f>ROUND('[2]Base(2023)'!AS80+'[2]Base(2023)'!AS80*'[2]Base(2024)'!$A$31,2)</f>
        <v>#VALUE!</v>
      </c>
      <c r="AT80" s="45" t="e">
        <f>ROUND('[2]Base(2023)'!AT80+'[2]Base(2023)'!AT80*'[2]Base(2024)'!$A$31,2)</f>
        <v>#VALUE!</v>
      </c>
      <c r="BP80" s="43" t="str">
        <f t="shared" si="89"/>
        <v>DIAMANTE 25.001 a 6.000</v>
      </c>
      <c r="BQ80" s="44" t="s">
        <v>69</v>
      </c>
      <c r="BR80" s="44" t="s">
        <v>76</v>
      </c>
      <c r="BS80" s="45">
        <f t="shared" si="107"/>
        <v>43.26</v>
      </c>
      <c r="BT80" s="45">
        <f t="shared" si="107"/>
        <v>44.18</v>
      </c>
      <c r="BU80" s="45">
        <f t="shared" si="107"/>
        <v>45.1</v>
      </c>
      <c r="BV80" s="45">
        <f t="shared" si="107"/>
        <v>46.02</v>
      </c>
      <c r="BW80" s="45">
        <f t="shared" si="107"/>
        <v>50.54</v>
      </c>
      <c r="BX80" s="45">
        <f t="shared" si="107"/>
        <v>51.06</v>
      </c>
      <c r="BY80" s="45">
        <f t="shared" si="107"/>
        <v>51.59</v>
      </c>
      <c r="BZ80" s="45">
        <f t="shared" si="107"/>
        <v>52.11</v>
      </c>
      <c r="CA80" s="45">
        <f t="shared" si="107"/>
        <v>97.83</v>
      </c>
      <c r="CB80" s="45">
        <f t="shared" si="107"/>
        <v>147.04</v>
      </c>
      <c r="CC80" s="45">
        <f t="shared" si="107"/>
        <v>179.93</v>
      </c>
      <c r="CD80" s="45">
        <f t="shared" si="107"/>
        <v>212.82</v>
      </c>
      <c r="CE80" s="45">
        <f t="shared" si="107"/>
        <v>119.33</v>
      </c>
      <c r="CF80" s="45">
        <f t="shared" si="107"/>
        <v>172.14</v>
      </c>
      <c r="CG80" s="45">
        <f t="shared" si="107"/>
        <v>205.65</v>
      </c>
      <c r="CH80" s="45">
        <f t="shared" si="107"/>
        <v>239.14</v>
      </c>
      <c r="CI80" s="45">
        <f t="shared" si="107"/>
        <v>142.05000000000001</v>
      </c>
      <c r="CJ80" s="45">
        <f t="shared" si="107"/>
        <v>204.93</v>
      </c>
      <c r="CK80" s="45">
        <f t="shared" si="107"/>
        <v>244.82</v>
      </c>
      <c r="CL80" s="45">
        <f t="shared" si="107"/>
        <v>284.7</v>
      </c>
      <c r="CN80" s="43" t="str">
        <f t="shared" si="90"/>
        <v>INFINITE 85 a 10</v>
      </c>
      <c r="CO80" s="44" t="s">
        <v>110</v>
      </c>
      <c r="CP80" s="46" t="s">
        <v>56</v>
      </c>
      <c r="CQ80" s="45">
        <f t="shared" si="111"/>
        <v>59.63</v>
      </c>
      <c r="CR80" s="45">
        <f t="shared" si="111"/>
        <v>60.92</v>
      </c>
      <c r="CS80" s="45">
        <f t="shared" si="111"/>
        <v>62.2</v>
      </c>
      <c r="CT80" s="45">
        <f t="shared" si="111"/>
        <v>63.41</v>
      </c>
      <c r="CU80" s="45">
        <f t="shared" si="111"/>
        <v>76.2</v>
      </c>
      <c r="CV80" s="45">
        <f t="shared" si="111"/>
        <v>76.930000000000007</v>
      </c>
      <c r="CW80" s="45">
        <f t="shared" si="111"/>
        <v>77.77</v>
      </c>
      <c r="CX80" s="45">
        <f t="shared" si="111"/>
        <v>78.5</v>
      </c>
      <c r="CZ80" s="43" t="str">
        <f t="shared" si="92"/>
        <v>Peso (g)</v>
      </c>
      <c r="DB80" s="46" t="s">
        <v>32</v>
      </c>
      <c r="DC80" s="45" t="e">
        <f>ROUND('[2]Base(2023)'!DC80+'[2]Base(2023)'!DC80*'[2]Base(2024)'!$A$31,2)</f>
        <v>#VALUE!</v>
      </c>
      <c r="DD80" s="45" t="e">
        <f>ROUND('[2]Base(2023)'!DD80+'[2]Base(2023)'!DD80*'[2]Base(2024)'!$A$31,2)</f>
        <v>#VALUE!</v>
      </c>
      <c r="DE80" s="45" t="e">
        <f>ROUND('[2]Base(2023)'!DE80+'[2]Base(2023)'!DE80*'[2]Base(2024)'!$A$31,2)</f>
        <v>#VALUE!</v>
      </c>
      <c r="DG80" s="43" t="str">
        <f t="shared" si="94"/>
        <v>DIAMANTE 1Coleta no mesmo dia4210-251 a 60</v>
      </c>
      <c r="DH80" s="43" t="s">
        <v>66</v>
      </c>
      <c r="DI80" s="70" t="s">
        <v>71</v>
      </c>
      <c r="DJ80" s="69" t="s">
        <v>72</v>
      </c>
      <c r="DK80" s="61" t="s">
        <v>92</v>
      </c>
      <c r="DL80" s="25" t="s">
        <v>130</v>
      </c>
      <c r="DR80" s="43" t="str">
        <f t="shared" si="95"/>
        <v>DIAMANTE 25.001 a 6.000</v>
      </c>
      <c r="DS80" s="44" t="s">
        <v>69</v>
      </c>
      <c r="DT80" s="44" t="s">
        <v>76</v>
      </c>
      <c r="DU80" s="45">
        <f t="shared" si="109"/>
        <v>19.38</v>
      </c>
      <c r="DV80" s="45">
        <f t="shared" si="109"/>
        <v>19.8</v>
      </c>
      <c r="DW80" s="45">
        <f t="shared" si="109"/>
        <v>20.2</v>
      </c>
      <c r="DX80" s="45">
        <f t="shared" si="109"/>
        <v>20.6</v>
      </c>
      <c r="DY80" s="45">
        <f t="shared" si="109"/>
        <v>30</v>
      </c>
      <c r="DZ80" s="45">
        <f t="shared" si="109"/>
        <v>30.32</v>
      </c>
      <c r="EA80" s="45">
        <f t="shared" si="109"/>
        <v>30.61</v>
      </c>
      <c r="EB80" s="45">
        <f t="shared" si="109"/>
        <v>30.93</v>
      </c>
      <c r="EC80" s="45">
        <f t="shared" si="109"/>
        <v>54.41</v>
      </c>
      <c r="ED80" s="45">
        <f t="shared" si="109"/>
        <v>73.83</v>
      </c>
      <c r="EE80" s="45">
        <f t="shared" si="109"/>
        <v>103.9</v>
      </c>
      <c r="EF80" s="45">
        <f t="shared" si="109"/>
        <v>125.69</v>
      </c>
      <c r="EG80" s="45">
        <f t="shared" si="109"/>
        <v>89.61</v>
      </c>
      <c r="EH80" s="45">
        <f t="shared" si="109"/>
        <v>110.06</v>
      </c>
      <c r="EI80" s="45">
        <f t="shared" si="109"/>
        <v>140.66999999999999</v>
      </c>
      <c r="EJ80" s="45">
        <f t="shared" si="109"/>
        <v>164</v>
      </c>
      <c r="EL80" s="43" t="str">
        <f t="shared" si="96"/>
        <v>Peso (g)</v>
      </c>
      <c r="EN80" s="44" t="s">
        <v>32</v>
      </c>
      <c r="EO80" s="45" t="s">
        <v>16</v>
      </c>
      <c r="EP80" s="45" t="s">
        <v>17</v>
      </c>
      <c r="EQ80" s="45" t="s">
        <v>18</v>
      </c>
      <c r="ER80" s="45" t="s">
        <v>19</v>
      </c>
      <c r="ES80" s="45" t="s">
        <v>20</v>
      </c>
      <c r="ET80" s="45" t="s">
        <v>21</v>
      </c>
      <c r="EU80" s="45" t="s">
        <v>22</v>
      </c>
      <c r="EV80" s="45" t="s">
        <v>23</v>
      </c>
      <c r="EW80" s="45" t="s">
        <v>28</v>
      </c>
      <c r="EX80" s="45" t="s">
        <v>29</v>
      </c>
      <c r="EY80" s="45" t="s">
        <v>30</v>
      </c>
      <c r="EZ80" s="45" t="s">
        <v>31</v>
      </c>
    </row>
    <row r="81" spans="1:156" x14ac:dyDescent="0.25">
      <c r="D81" s="43" t="str">
        <f t="shared" si="86"/>
        <v>DIAMANTE 26.001 a 7.000</v>
      </c>
      <c r="E81" s="44" t="s">
        <v>69</v>
      </c>
      <c r="F81" s="44" t="s">
        <v>82</v>
      </c>
      <c r="G81" s="45">
        <f t="shared" si="106"/>
        <v>15.59</v>
      </c>
      <c r="H81" s="45">
        <f t="shared" si="106"/>
        <v>15.92</v>
      </c>
      <c r="I81" s="45">
        <f t="shared" si="106"/>
        <v>16.260000000000002</v>
      </c>
      <c r="J81" s="45">
        <f t="shared" si="106"/>
        <v>16.579999999999998</v>
      </c>
      <c r="K81" s="45">
        <f t="shared" si="106"/>
        <v>26.38</v>
      </c>
      <c r="L81" s="45">
        <f t="shared" si="106"/>
        <v>26.66</v>
      </c>
      <c r="M81" s="45">
        <f t="shared" si="106"/>
        <v>26.93</v>
      </c>
      <c r="N81" s="45">
        <f t="shared" si="106"/>
        <v>27.2</v>
      </c>
      <c r="O81" s="45">
        <f t="shared" si="106"/>
        <v>48.95</v>
      </c>
      <c r="P81" s="45">
        <f t="shared" si="106"/>
        <v>66.069999999999993</v>
      </c>
      <c r="Q81" s="45">
        <f t="shared" si="106"/>
        <v>92.99</v>
      </c>
      <c r="R81" s="45">
        <f t="shared" si="106"/>
        <v>112.56</v>
      </c>
      <c r="S81" s="45">
        <f t="shared" si="106"/>
        <v>65.14</v>
      </c>
      <c r="T81" s="45">
        <f t="shared" si="106"/>
        <v>80.209999999999994</v>
      </c>
      <c r="U81" s="45">
        <f t="shared" si="106"/>
        <v>103.16</v>
      </c>
      <c r="V81" s="45">
        <f t="shared" si="106"/>
        <v>120.63</v>
      </c>
      <c r="W81" s="45">
        <f t="shared" si="106"/>
        <v>77.55</v>
      </c>
      <c r="X81" s="45">
        <f t="shared" si="106"/>
        <v>95.49</v>
      </c>
      <c r="Y81" s="45">
        <f t="shared" si="106"/>
        <v>122.81</v>
      </c>
      <c r="Z81" s="45">
        <f t="shared" si="106"/>
        <v>143.62</v>
      </c>
      <c r="AB81" s="43" t="str">
        <f t="shared" si="87"/>
        <v>DIAMANTE 30 a 500</v>
      </c>
      <c r="AC81" s="44" t="s">
        <v>75</v>
      </c>
      <c r="AD81" s="44" t="s">
        <v>41</v>
      </c>
      <c r="AE81" s="45">
        <f>ROUND(AE55-AE55*$A$85,2)</f>
        <v>12.95</v>
      </c>
      <c r="AF81" s="45">
        <f t="shared" ref="AF81:AT81" si="112">ROUND(AF55-AF55*$A$85,2)</f>
        <v>13.5</v>
      </c>
      <c r="AG81" s="45">
        <f t="shared" si="112"/>
        <v>13.63</v>
      </c>
      <c r="AH81" s="45">
        <f t="shared" si="112"/>
        <v>13.78</v>
      </c>
      <c r="AI81" s="45">
        <f t="shared" si="112"/>
        <v>15.44</v>
      </c>
      <c r="AJ81" s="45">
        <f t="shared" si="112"/>
        <v>17.29</v>
      </c>
      <c r="AK81" s="45">
        <f t="shared" si="112"/>
        <v>19.29</v>
      </c>
      <c r="AL81" s="45">
        <f t="shared" si="112"/>
        <v>23.15</v>
      </c>
      <c r="AM81" s="45">
        <f t="shared" si="112"/>
        <v>15.89</v>
      </c>
      <c r="AN81" s="45">
        <f t="shared" si="112"/>
        <v>19.22</v>
      </c>
      <c r="AO81" s="45">
        <f t="shared" si="112"/>
        <v>32.25</v>
      </c>
      <c r="AP81" s="45">
        <f t="shared" si="112"/>
        <v>44.29</v>
      </c>
      <c r="AQ81" s="45">
        <f t="shared" si="112"/>
        <v>18.46</v>
      </c>
      <c r="AR81" s="45">
        <f t="shared" si="112"/>
        <v>22.34</v>
      </c>
      <c r="AS81" s="45">
        <f t="shared" si="112"/>
        <v>37.5</v>
      </c>
      <c r="AT81" s="45">
        <f t="shared" si="112"/>
        <v>51.49</v>
      </c>
      <c r="BP81" s="43" t="str">
        <f t="shared" si="89"/>
        <v>DIAMANTE 26.001 a 7.000</v>
      </c>
      <c r="BQ81" s="44" t="s">
        <v>69</v>
      </c>
      <c r="BR81" s="44" t="s">
        <v>82</v>
      </c>
      <c r="BS81" s="45">
        <f t="shared" si="107"/>
        <v>46.63</v>
      </c>
      <c r="BT81" s="45">
        <f t="shared" si="107"/>
        <v>47.63</v>
      </c>
      <c r="BU81" s="45">
        <f t="shared" si="107"/>
        <v>48.62</v>
      </c>
      <c r="BV81" s="45">
        <f t="shared" si="107"/>
        <v>49.61</v>
      </c>
      <c r="BW81" s="45">
        <f t="shared" si="107"/>
        <v>53.73</v>
      </c>
      <c r="BX81" s="45">
        <f t="shared" si="107"/>
        <v>54.29</v>
      </c>
      <c r="BY81" s="45">
        <f t="shared" si="107"/>
        <v>54.84</v>
      </c>
      <c r="BZ81" s="45">
        <f t="shared" si="107"/>
        <v>55.4</v>
      </c>
      <c r="CA81" s="45">
        <f t="shared" si="107"/>
        <v>107.61</v>
      </c>
      <c r="CB81" s="45">
        <f t="shared" si="107"/>
        <v>161.82</v>
      </c>
      <c r="CC81" s="45">
        <f t="shared" si="107"/>
        <v>198.05</v>
      </c>
      <c r="CD81" s="45">
        <f t="shared" si="107"/>
        <v>234.28</v>
      </c>
      <c r="CE81" s="45">
        <f t="shared" si="107"/>
        <v>131.22</v>
      </c>
      <c r="CF81" s="45">
        <f t="shared" si="107"/>
        <v>191.09</v>
      </c>
      <c r="CG81" s="45">
        <f t="shared" si="107"/>
        <v>228.95</v>
      </c>
      <c r="CH81" s="45">
        <f t="shared" si="107"/>
        <v>266.81</v>
      </c>
      <c r="CI81" s="45">
        <f t="shared" si="107"/>
        <v>156.22999999999999</v>
      </c>
      <c r="CJ81" s="45">
        <f t="shared" si="107"/>
        <v>227.49</v>
      </c>
      <c r="CK81" s="45">
        <f t="shared" si="107"/>
        <v>272.57</v>
      </c>
      <c r="CL81" s="45">
        <f t="shared" si="107"/>
        <v>317.64</v>
      </c>
      <c r="CN81" s="43" t="str">
        <f t="shared" si="90"/>
        <v>INFINITE 8Kg Adicional</v>
      </c>
      <c r="CO81" s="44" t="s">
        <v>110</v>
      </c>
      <c r="CP81" s="46" t="s">
        <v>63</v>
      </c>
      <c r="CQ81" s="45">
        <f t="shared" si="111"/>
        <v>5.8</v>
      </c>
      <c r="CR81" s="45">
        <f t="shared" si="111"/>
        <v>5.99</v>
      </c>
      <c r="CS81" s="45">
        <f t="shared" si="111"/>
        <v>6.07</v>
      </c>
      <c r="CT81" s="45">
        <f t="shared" si="111"/>
        <v>6.17</v>
      </c>
      <c r="CU81" s="45">
        <f t="shared" si="111"/>
        <v>7.73</v>
      </c>
      <c r="CV81" s="45">
        <f t="shared" si="111"/>
        <v>7.83</v>
      </c>
      <c r="CW81" s="45">
        <f t="shared" si="111"/>
        <v>7.91</v>
      </c>
      <c r="CX81" s="45">
        <f t="shared" si="111"/>
        <v>7.91</v>
      </c>
      <c r="CZ81" s="43" t="str">
        <f t="shared" si="92"/>
        <v>DIAMANTE 30 a 300</v>
      </c>
      <c r="DA81" s="44" t="s">
        <v>75</v>
      </c>
      <c r="DB81" s="46" t="s">
        <v>40</v>
      </c>
      <c r="DC81" s="45">
        <f>DC42</f>
        <v>12.43</v>
      </c>
      <c r="DD81" s="45">
        <f t="shared" ref="DD81:DE81" si="113">DD42</f>
        <v>12.68</v>
      </c>
      <c r="DE81" s="45">
        <f t="shared" si="113"/>
        <v>12.95</v>
      </c>
      <c r="DG81" s="43" t="str">
        <f t="shared" si="94"/>
        <v>DIAMANTE 1Coleta no mesmo dia4210-261 a 70</v>
      </c>
      <c r="DH81" s="43" t="s">
        <v>66</v>
      </c>
      <c r="DI81" s="70" t="s">
        <v>71</v>
      </c>
      <c r="DJ81" s="69" t="s">
        <v>72</v>
      </c>
      <c r="DK81" s="59" t="s">
        <v>96</v>
      </c>
      <c r="DL81" s="22" t="s">
        <v>131</v>
      </c>
      <c r="DR81" s="43" t="str">
        <f t="shared" si="95"/>
        <v>DIAMANTE 26.001 a 7.000</v>
      </c>
      <c r="DS81" s="44" t="s">
        <v>69</v>
      </c>
      <c r="DT81" s="44" t="s">
        <v>82</v>
      </c>
      <c r="DU81" s="45">
        <f t="shared" si="109"/>
        <v>19.72</v>
      </c>
      <c r="DV81" s="45">
        <f t="shared" si="109"/>
        <v>20.14</v>
      </c>
      <c r="DW81" s="45">
        <f t="shared" si="109"/>
        <v>20.55</v>
      </c>
      <c r="DX81" s="45">
        <f t="shared" si="109"/>
        <v>20.96</v>
      </c>
      <c r="DY81" s="45">
        <f t="shared" si="109"/>
        <v>32.11</v>
      </c>
      <c r="DZ81" s="45">
        <f t="shared" si="109"/>
        <v>32.42</v>
      </c>
      <c r="EA81" s="45">
        <f t="shared" si="109"/>
        <v>32.770000000000003</v>
      </c>
      <c r="EB81" s="45">
        <f t="shared" si="109"/>
        <v>33.1</v>
      </c>
      <c r="EC81" s="45">
        <f t="shared" si="109"/>
        <v>60.02</v>
      </c>
      <c r="ED81" s="45">
        <f t="shared" si="109"/>
        <v>81.459999999999994</v>
      </c>
      <c r="EE81" s="45">
        <f t="shared" si="109"/>
        <v>114.65</v>
      </c>
      <c r="EF81" s="45">
        <f t="shared" si="109"/>
        <v>138.69</v>
      </c>
      <c r="EG81" s="45">
        <f t="shared" si="109"/>
        <v>95.23</v>
      </c>
      <c r="EH81" s="45">
        <f t="shared" si="109"/>
        <v>117.69</v>
      </c>
      <c r="EI81" s="45">
        <f t="shared" si="109"/>
        <v>151.4</v>
      </c>
      <c r="EJ81" s="45">
        <f t="shared" si="109"/>
        <v>176.97</v>
      </c>
      <c r="EL81" s="43" t="str">
        <f t="shared" si="96"/>
        <v>DIAMANTE 30 a 500</v>
      </c>
      <c r="EM81" s="44" t="s">
        <v>75</v>
      </c>
      <c r="EN81" s="44" t="s">
        <v>41</v>
      </c>
      <c r="EO81" s="45">
        <f>ROUND(EO3-EO3*$A$68,2)</f>
        <v>15.33</v>
      </c>
      <c r="EP81" s="45">
        <f t="shared" ref="EP81:EZ81" si="114">ROUND(EP3-EP3*$A$68,2)</f>
        <v>15.99</v>
      </c>
      <c r="EQ81" s="45">
        <f t="shared" si="114"/>
        <v>16.14</v>
      </c>
      <c r="ER81" s="45">
        <f t="shared" si="114"/>
        <v>16.3</v>
      </c>
      <c r="ES81" s="45">
        <f t="shared" si="114"/>
        <v>18.23</v>
      </c>
      <c r="ET81" s="45">
        <f t="shared" si="114"/>
        <v>20.51</v>
      </c>
      <c r="EU81" s="45">
        <f t="shared" si="114"/>
        <v>22.89</v>
      </c>
      <c r="EV81" s="45">
        <f t="shared" si="114"/>
        <v>27.45</v>
      </c>
      <c r="EW81" s="45">
        <f t="shared" si="114"/>
        <v>21.76</v>
      </c>
      <c r="EX81" s="45">
        <f t="shared" si="114"/>
        <v>26.47</v>
      </c>
      <c r="EY81" s="45">
        <f t="shared" si="114"/>
        <v>44.54</v>
      </c>
      <c r="EZ81" s="45">
        <f t="shared" si="114"/>
        <v>61.11</v>
      </c>
    </row>
    <row r="82" spans="1:156" x14ac:dyDescent="0.25">
      <c r="D82" s="43" t="str">
        <f t="shared" si="86"/>
        <v>DIAMANTE 27.001 a 8.000</v>
      </c>
      <c r="E82" s="44" t="s">
        <v>69</v>
      </c>
      <c r="F82" s="44" t="s">
        <v>86</v>
      </c>
      <c r="G82" s="45">
        <f t="shared" si="106"/>
        <v>16.48</v>
      </c>
      <c r="H82" s="45">
        <f t="shared" si="106"/>
        <v>16.82</v>
      </c>
      <c r="I82" s="45">
        <f t="shared" si="106"/>
        <v>17.18</v>
      </c>
      <c r="J82" s="45">
        <f t="shared" si="106"/>
        <v>17.52</v>
      </c>
      <c r="K82" s="45">
        <f t="shared" si="106"/>
        <v>28.22</v>
      </c>
      <c r="L82" s="45">
        <f t="shared" si="106"/>
        <v>28.52</v>
      </c>
      <c r="M82" s="45">
        <f t="shared" si="106"/>
        <v>28.81</v>
      </c>
      <c r="N82" s="45">
        <f t="shared" si="106"/>
        <v>29.1</v>
      </c>
      <c r="O82" s="45">
        <f t="shared" si="106"/>
        <v>53.61</v>
      </c>
      <c r="P82" s="45">
        <f t="shared" si="106"/>
        <v>72.39</v>
      </c>
      <c r="Q82" s="45">
        <f t="shared" si="106"/>
        <v>101.89</v>
      </c>
      <c r="R82" s="45">
        <f t="shared" si="106"/>
        <v>123.32</v>
      </c>
      <c r="S82" s="45">
        <f t="shared" si="106"/>
        <v>72.5</v>
      </c>
      <c r="T82" s="45">
        <f t="shared" si="106"/>
        <v>88.93</v>
      </c>
      <c r="U82" s="45">
        <f t="shared" si="106"/>
        <v>114.06</v>
      </c>
      <c r="V82" s="45">
        <f t="shared" si="106"/>
        <v>133.11000000000001</v>
      </c>
      <c r="W82" s="45">
        <f t="shared" si="106"/>
        <v>86.31</v>
      </c>
      <c r="X82" s="45">
        <f t="shared" si="106"/>
        <v>105.87</v>
      </c>
      <c r="Y82" s="45">
        <f t="shared" si="106"/>
        <v>135.78</v>
      </c>
      <c r="Z82" s="45">
        <f t="shared" si="106"/>
        <v>158.46</v>
      </c>
      <c r="AB82" s="43" t="str">
        <f t="shared" si="87"/>
        <v>DIAMANTE 3501 a 1.000</v>
      </c>
      <c r="AC82" s="44" t="s">
        <v>75</v>
      </c>
      <c r="AD82" s="44" t="s">
        <v>50</v>
      </c>
      <c r="AE82" s="45">
        <f t="shared" ref="AE82:AT92" si="115">ROUND(AE56-AE56*$A$85,2)</f>
        <v>13.89</v>
      </c>
      <c r="AF82" s="45">
        <f t="shared" si="115"/>
        <v>14.47</v>
      </c>
      <c r="AG82" s="45">
        <f t="shared" si="115"/>
        <v>14.62</v>
      </c>
      <c r="AH82" s="45">
        <f t="shared" si="115"/>
        <v>14.78</v>
      </c>
      <c r="AI82" s="45">
        <f t="shared" si="115"/>
        <v>16.52</v>
      </c>
      <c r="AJ82" s="45">
        <f t="shared" si="115"/>
        <v>18.5</v>
      </c>
      <c r="AK82" s="45">
        <f t="shared" si="115"/>
        <v>20.66</v>
      </c>
      <c r="AL82" s="45">
        <f t="shared" si="115"/>
        <v>24.8</v>
      </c>
      <c r="AM82" s="45">
        <f t="shared" si="115"/>
        <v>16.84</v>
      </c>
      <c r="AN82" s="45">
        <f t="shared" si="115"/>
        <v>20.27</v>
      </c>
      <c r="AO82" s="45">
        <f t="shared" si="115"/>
        <v>33.450000000000003</v>
      </c>
      <c r="AP82" s="45">
        <f t="shared" si="115"/>
        <v>45.7</v>
      </c>
      <c r="AQ82" s="45">
        <f t="shared" si="115"/>
        <v>19.57</v>
      </c>
      <c r="AR82" s="45">
        <f t="shared" si="115"/>
        <v>23.57</v>
      </c>
      <c r="AS82" s="45">
        <f t="shared" si="115"/>
        <v>38.89</v>
      </c>
      <c r="AT82" s="45">
        <f t="shared" si="115"/>
        <v>53.15</v>
      </c>
      <c r="BP82" s="43" t="str">
        <f t="shared" si="89"/>
        <v>DIAMANTE 27.001 a 8.000</v>
      </c>
      <c r="BQ82" s="44" t="s">
        <v>69</v>
      </c>
      <c r="BR82" s="44" t="s">
        <v>86</v>
      </c>
      <c r="BS82" s="45">
        <f t="shared" si="107"/>
        <v>49.45</v>
      </c>
      <c r="BT82" s="45">
        <f t="shared" si="107"/>
        <v>50.5</v>
      </c>
      <c r="BU82" s="45">
        <f t="shared" si="107"/>
        <v>51.55</v>
      </c>
      <c r="BV82" s="45">
        <f t="shared" si="107"/>
        <v>52.6</v>
      </c>
      <c r="BW82" s="45">
        <f t="shared" si="107"/>
        <v>57.51</v>
      </c>
      <c r="BX82" s="45">
        <f t="shared" si="107"/>
        <v>58.11</v>
      </c>
      <c r="BY82" s="45">
        <f t="shared" si="107"/>
        <v>58.7</v>
      </c>
      <c r="BZ82" s="45">
        <f t="shared" si="107"/>
        <v>59.29</v>
      </c>
      <c r="CA82" s="45">
        <f t="shared" si="107"/>
        <v>117.39</v>
      </c>
      <c r="CB82" s="45">
        <f t="shared" si="107"/>
        <v>176.29</v>
      </c>
      <c r="CC82" s="45">
        <f t="shared" si="107"/>
        <v>216.12</v>
      </c>
      <c r="CD82" s="45">
        <f t="shared" si="107"/>
        <v>255.95</v>
      </c>
      <c r="CE82" s="45">
        <f t="shared" si="107"/>
        <v>143.13</v>
      </c>
      <c r="CF82" s="45">
        <f t="shared" si="107"/>
        <v>211.22</v>
      </c>
      <c r="CG82" s="45">
        <f t="shared" si="107"/>
        <v>252.93</v>
      </c>
      <c r="CH82" s="45">
        <f t="shared" si="107"/>
        <v>294.64999999999998</v>
      </c>
      <c r="CI82" s="45">
        <f t="shared" si="107"/>
        <v>170.4</v>
      </c>
      <c r="CJ82" s="45">
        <f t="shared" si="107"/>
        <v>251.45</v>
      </c>
      <c r="CK82" s="45">
        <f t="shared" si="107"/>
        <v>301.11</v>
      </c>
      <c r="CL82" s="45">
        <f t="shared" si="107"/>
        <v>350.77</v>
      </c>
      <c r="CP82" s="46" t="s">
        <v>33</v>
      </c>
      <c r="CQ82" s="45" t="e">
        <f>ROUND('[2]Base(2023)'!CQ82+'[2]Base(2023)'!CQ82*'[2]Base(2024)'!$A$31,2)</f>
        <v>#VALUE!</v>
      </c>
      <c r="CR82" s="45" t="e">
        <f>ROUND('[2]Base(2023)'!CR82+'[2]Base(2023)'!CR82*'[2]Base(2024)'!$A$31,2)</f>
        <v>#VALUE!</v>
      </c>
      <c r="CS82" s="45" t="e">
        <f>ROUND('[2]Base(2023)'!CS82+'[2]Base(2023)'!CS82*'[2]Base(2024)'!$A$31,2)</f>
        <v>#VALUE!</v>
      </c>
      <c r="CT82" s="45" t="e">
        <f>ROUND('[2]Base(2023)'!CT82+'[2]Base(2023)'!CT82*'[2]Base(2024)'!$A$31,2)</f>
        <v>#VALUE!</v>
      </c>
      <c r="CU82" s="45" t="e">
        <f>ROUND('[2]Base(2023)'!CU82+'[2]Base(2023)'!CU82*'[2]Base(2024)'!$A$31,2)</f>
        <v>#VALUE!</v>
      </c>
      <c r="CV82" s="45" t="e">
        <f>ROUND('[2]Base(2023)'!CV82+'[2]Base(2023)'!CV82*'[2]Base(2024)'!$A$31,2)</f>
        <v>#VALUE!</v>
      </c>
      <c r="CW82" s="45" t="e">
        <f>ROUND('[2]Base(2023)'!CW82+'[2]Base(2023)'!CW82*'[2]Base(2024)'!$A$31,2)</f>
        <v>#VALUE!</v>
      </c>
      <c r="CX82" s="45" t="e">
        <f>ROUND('[2]Base(2023)'!CX82+'[2]Base(2023)'!CX82*'[2]Base(2024)'!$A$31,2)</f>
        <v>#VALUE!</v>
      </c>
      <c r="CZ82" s="43" t="str">
        <f t="shared" si="92"/>
        <v>DIAMANTE 3301 a 500</v>
      </c>
      <c r="DA82" s="44" t="s">
        <v>75</v>
      </c>
      <c r="DB82" s="46" t="s">
        <v>49</v>
      </c>
      <c r="DC82" s="45">
        <f t="shared" ref="DC82:DE92" si="116">DC43</f>
        <v>12.92</v>
      </c>
      <c r="DD82" s="45">
        <f t="shared" si="116"/>
        <v>13.19</v>
      </c>
      <c r="DE82" s="45">
        <f t="shared" si="116"/>
        <v>13.47</v>
      </c>
      <c r="DG82" s="43" t="str">
        <f t="shared" si="94"/>
        <v>DIAMANTE 1Coleta no mesmo dia4210-271 a 80</v>
      </c>
      <c r="DH82" s="43" t="s">
        <v>66</v>
      </c>
      <c r="DI82" s="70" t="s">
        <v>71</v>
      </c>
      <c r="DJ82" s="69" t="s">
        <v>72</v>
      </c>
      <c r="DK82" s="61" t="s">
        <v>99</v>
      </c>
      <c r="DL82" s="25" t="s">
        <v>131</v>
      </c>
      <c r="DR82" s="43" t="str">
        <f t="shared" si="95"/>
        <v>DIAMANTE 27.001 a 8.000</v>
      </c>
      <c r="DS82" s="44" t="s">
        <v>69</v>
      </c>
      <c r="DT82" s="44" t="s">
        <v>86</v>
      </c>
      <c r="DU82" s="45">
        <f t="shared" si="109"/>
        <v>20.07</v>
      </c>
      <c r="DV82" s="45">
        <f t="shared" si="109"/>
        <v>20.5</v>
      </c>
      <c r="DW82" s="45">
        <f t="shared" si="109"/>
        <v>20.91</v>
      </c>
      <c r="DX82" s="45">
        <f t="shared" si="109"/>
        <v>21.33</v>
      </c>
      <c r="DY82" s="45">
        <f t="shared" si="109"/>
        <v>34.39</v>
      </c>
      <c r="DZ82" s="45">
        <f t="shared" si="109"/>
        <v>34.76</v>
      </c>
      <c r="EA82" s="45">
        <f t="shared" si="109"/>
        <v>35.1</v>
      </c>
      <c r="EB82" s="45">
        <f t="shared" si="109"/>
        <v>35.46</v>
      </c>
      <c r="EC82" s="45">
        <f t="shared" si="109"/>
        <v>65.8</v>
      </c>
      <c r="ED82" s="45">
        <f t="shared" si="109"/>
        <v>89.26</v>
      </c>
      <c r="EE82" s="45">
        <f t="shared" si="109"/>
        <v>125.61</v>
      </c>
      <c r="EF82" s="45">
        <f t="shared" si="109"/>
        <v>151.97</v>
      </c>
      <c r="EG82" s="45">
        <f t="shared" si="109"/>
        <v>106.05</v>
      </c>
      <c r="EH82" s="45">
        <f t="shared" si="109"/>
        <v>130.52000000000001</v>
      </c>
      <c r="EI82" s="45">
        <f t="shared" si="109"/>
        <v>167.44</v>
      </c>
      <c r="EJ82" s="45">
        <f t="shared" si="109"/>
        <v>195.31</v>
      </c>
      <c r="EL82" s="43" t="str">
        <f t="shared" si="96"/>
        <v>DIAMANTE 3501 a 1.000</v>
      </c>
      <c r="EM82" s="44" t="s">
        <v>75</v>
      </c>
      <c r="EN82" s="44" t="s">
        <v>50</v>
      </c>
      <c r="EO82" s="45">
        <f t="shared" ref="EO82:EZ92" si="117">ROUND(EO4-EO4*$A$68,2)</f>
        <v>16.420000000000002</v>
      </c>
      <c r="EP82" s="45">
        <f t="shared" si="117"/>
        <v>17.11</v>
      </c>
      <c r="EQ82" s="45">
        <f t="shared" si="117"/>
        <v>17.3</v>
      </c>
      <c r="ER82" s="45">
        <f t="shared" si="117"/>
        <v>17.46</v>
      </c>
      <c r="ES82" s="45">
        <f t="shared" si="117"/>
        <v>19.53</v>
      </c>
      <c r="ET82" s="45">
        <f t="shared" si="117"/>
        <v>21.97</v>
      </c>
      <c r="EU82" s="45">
        <f t="shared" si="117"/>
        <v>24.53</v>
      </c>
      <c r="EV82" s="45">
        <f t="shared" si="117"/>
        <v>29.41</v>
      </c>
      <c r="EW82" s="45">
        <f t="shared" si="117"/>
        <v>23.06</v>
      </c>
      <c r="EX82" s="45">
        <f t="shared" si="117"/>
        <v>27.93</v>
      </c>
      <c r="EY82" s="45">
        <f t="shared" si="117"/>
        <v>46.17</v>
      </c>
      <c r="EZ82" s="45">
        <f t="shared" si="117"/>
        <v>63.07</v>
      </c>
    </row>
    <row r="83" spans="1:156" ht="15" x14ac:dyDescent="0.25">
      <c r="A83" s="84">
        <v>0</v>
      </c>
      <c r="B83" s="85" t="s">
        <v>66</v>
      </c>
      <c r="D83" s="43" t="str">
        <f t="shared" si="86"/>
        <v>DIAMANTE 28.001 a 9.000</v>
      </c>
      <c r="E83" s="44" t="s">
        <v>69</v>
      </c>
      <c r="F83" s="44" t="s">
        <v>91</v>
      </c>
      <c r="G83" s="45">
        <f t="shared" si="106"/>
        <v>17.010000000000002</v>
      </c>
      <c r="H83" s="45">
        <f t="shared" si="106"/>
        <v>17.36</v>
      </c>
      <c r="I83" s="45">
        <f t="shared" si="106"/>
        <v>17.73</v>
      </c>
      <c r="J83" s="45">
        <f t="shared" si="106"/>
        <v>18.100000000000001</v>
      </c>
      <c r="K83" s="45">
        <f t="shared" si="106"/>
        <v>30.07</v>
      </c>
      <c r="L83" s="45">
        <f t="shared" si="106"/>
        <v>30.36</v>
      </c>
      <c r="M83" s="45">
        <f t="shared" si="106"/>
        <v>30.68</v>
      </c>
      <c r="N83" s="45">
        <f t="shared" si="106"/>
        <v>30.99</v>
      </c>
      <c r="O83" s="45">
        <f t="shared" si="106"/>
        <v>58.28</v>
      </c>
      <c r="P83" s="45">
        <f t="shared" si="106"/>
        <v>78.680000000000007</v>
      </c>
      <c r="Q83" s="45">
        <f t="shared" si="106"/>
        <v>110.74</v>
      </c>
      <c r="R83" s="45">
        <f t="shared" si="106"/>
        <v>134.06</v>
      </c>
      <c r="S83" s="45">
        <f t="shared" si="106"/>
        <v>76.41</v>
      </c>
      <c r="T83" s="45">
        <f t="shared" si="106"/>
        <v>94.26</v>
      </c>
      <c r="U83" s="45">
        <f t="shared" si="106"/>
        <v>121.51</v>
      </c>
      <c r="V83" s="45">
        <f t="shared" si="106"/>
        <v>142.11000000000001</v>
      </c>
      <c r="W83" s="45">
        <f t="shared" si="106"/>
        <v>90.96</v>
      </c>
      <c r="X83" s="45">
        <f t="shared" si="106"/>
        <v>112.21</v>
      </c>
      <c r="Y83" s="45">
        <f t="shared" si="106"/>
        <v>144.66</v>
      </c>
      <c r="Z83" s="45">
        <f t="shared" si="106"/>
        <v>169.19</v>
      </c>
      <c r="AB83" s="43" t="str">
        <f t="shared" si="87"/>
        <v>DIAMANTE 31.001 a 2.000</v>
      </c>
      <c r="AC83" s="44" t="s">
        <v>75</v>
      </c>
      <c r="AD83" s="44" t="s">
        <v>55</v>
      </c>
      <c r="AE83" s="45">
        <f t="shared" si="115"/>
        <v>14.62</v>
      </c>
      <c r="AF83" s="45">
        <f t="shared" si="115"/>
        <v>15.25</v>
      </c>
      <c r="AG83" s="45">
        <f t="shared" si="115"/>
        <v>15.4</v>
      </c>
      <c r="AH83" s="45">
        <f t="shared" si="115"/>
        <v>15.56</v>
      </c>
      <c r="AI83" s="45">
        <f t="shared" si="115"/>
        <v>18.16</v>
      </c>
      <c r="AJ83" s="45">
        <f t="shared" si="115"/>
        <v>20.34</v>
      </c>
      <c r="AK83" s="45">
        <f t="shared" si="115"/>
        <v>22.7</v>
      </c>
      <c r="AL83" s="45">
        <f t="shared" si="115"/>
        <v>27.24</v>
      </c>
      <c r="AM83" s="45">
        <f t="shared" si="115"/>
        <v>19.97</v>
      </c>
      <c r="AN83" s="45">
        <f t="shared" si="115"/>
        <v>23.59</v>
      </c>
      <c r="AO83" s="45">
        <f t="shared" si="115"/>
        <v>36.94</v>
      </c>
      <c r="AP83" s="45">
        <f t="shared" si="115"/>
        <v>49.55</v>
      </c>
      <c r="AQ83" s="45">
        <f t="shared" si="115"/>
        <v>23.23</v>
      </c>
      <c r="AR83" s="45">
        <f t="shared" si="115"/>
        <v>27.43</v>
      </c>
      <c r="AS83" s="45">
        <f t="shared" si="115"/>
        <v>42.95</v>
      </c>
      <c r="AT83" s="45">
        <f t="shared" si="115"/>
        <v>57.62</v>
      </c>
      <c r="BP83" s="43" t="str">
        <f t="shared" si="89"/>
        <v>DIAMANTE 28.001 a 9.000</v>
      </c>
      <c r="BQ83" s="44" t="s">
        <v>69</v>
      </c>
      <c r="BR83" s="44" t="s">
        <v>91</v>
      </c>
      <c r="BS83" s="45">
        <f t="shared" si="107"/>
        <v>53.86</v>
      </c>
      <c r="BT83" s="45">
        <f t="shared" si="107"/>
        <v>55.01</v>
      </c>
      <c r="BU83" s="45">
        <f t="shared" si="107"/>
        <v>56.15</v>
      </c>
      <c r="BV83" s="45">
        <f t="shared" si="107"/>
        <v>57.3</v>
      </c>
      <c r="BW83" s="45">
        <f t="shared" si="107"/>
        <v>61.98</v>
      </c>
      <c r="BX83" s="45">
        <f t="shared" si="107"/>
        <v>62.61</v>
      </c>
      <c r="BY83" s="45">
        <f t="shared" si="107"/>
        <v>63.25</v>
      </c>
      <c r="BZ83" s="45">
        <f t="shared" si="107"/>
        <v>63.89</v>
      </c>
      <c r="CA83" s="45">
        <f t="shared" si="107"/>
        <v>127.97</v>
      </c>
      <c r="CB83" s="45">
        <f t="shared" si="107"/>
        <v>193.95</v>
      </c>
      <c r="CC83" s="45">
        <f t="shared" si="107"/>
        <v>236.28</v>
      </c>
      <c r="CD83" s="45">
        <f t="shared" si="107"/>
        <v>278.61</v>
      </c>
      <c r="CE83" s="45">
        <f t="shared" si="107"/>
        <v>157.13999999999999</v>
      </c>
      <c r="CF83" s="45">
        <f t="shared" si="107"/>
        <v>234.7</v>
      </c>
      <c r="CG83" s="45">
        <f t="shared" si="107"/>
        <v>279.56</v>
      </c>
      <c r="CH83" s="45">
        <f t="shared" si="107"/>
        <v>324.42</v>
      </c>
      <c r="CI83" s="45">
        <f t="shared" si="107"/>
        <v>187.07</v>
      </c>
      <c r="CJ83" s="45">
        <f t="shared" si="107"/>
        <v>279.41000000000003</v>
      </c>
      <c r="CK83" s="45">
        <f t="shared" si="107"/>
        <v>332.81</v>
      </c>
      <c r="CL83" s="45">
        <f t="shared" si="107"/>
        <v>386.21</v>
      </c>
      <c r="CN83" s="43" t="str">
        <f>CONCATENATE(CO83,CP83)</f>
        <v>CLUBE CORREIOSAté 1</v>
      </c>
      <c r="CO83" s="44" t="s">
        <v>9</v>
      </c>
      <c r="CP83" s="46" t="s">
        <v>42</v>
      </c>
      <c r="CQ83" s="45">
        <f>CQ18</f>
        <v>30.84</v>
      </c>
      <c r="CR83" s="45">
        <f t="shared" ref="CR83:CX83" si="118">CR18</f>
        <v>31.47</v>
      </c>
      <c r="CS83" s="45">
        <f t="shared" si="118"/>
        <v>32.119999999999997</v>
      </c>
      <c r="CT83" s="45">
        <f t="shared" si="118"/>
        <v>32.76</v>
      </c>
      <c r="CU83" s="45">
        <f t="shared" si="118"/>
        <v>43.89</v>
      </c>
      <c r="CV83" s="45">
        <f t="shared" si="118"/>
        <v>44.36</v>
      </c>
      <c r="CW83" s="45">
        <f t="shared" si="118"/>
        <v>44.81</v>
      </c>
      <c r="CX83" s="45">
        <f t="shared" si="118"/>
        <v>45.18</v>
      </c>
      <c r="CZ83" s="43" t="str">
        <f t="shared" si="92"/>
        <v>DIAMANTE 3501 a 1.000</v>
      </c>
      <c r="DA83" s="44" t="s">
        <v>75</v>
      </c>
      <c r="DB83" s="46" t="s">
        <v>50</v>
      </c>
      <c r="DC83" s="45">
        <f t="shared" si="116"/>
        <v>13.81</v>
      </c>
      <c r="DD83" s="45">
        <f t="shared" si="116"/>
        <v>14.11</v>
      </c>
      <c r="DE83" s="45">
        <f t="shared" si="116"/>
        <v>14.4</v>
      </c>
      <c r="DG83" s="43" t="str">
        <f t="shared" si="94"/>
        <v>DIAMANTE 1Coleta no mesmo dia4210-281 a 90</v>
      </c>
      <c r="DH83" s="43" t="s">
        <v>66</v>
      </c>
      <c r="DI83" s="70" t="s">
        <v>71</v>
      </c>
      <c r="DJ83" s="69" t="s">
        <v>72</v>
      </c>
      <c r="DK83" s="59" t="s">
        <v>102</v>
      </c>
      <c r="DL83" s="22" t="s">
        <v>93</v>
      </c>
      <c r="DR83" s="43" t="str">
        <f t="shared" si="95"/>
        <v>DIAMANTE 28.001 a 9.000</v>
      </c>
      <c r="DS83" s="44" t="s">
        <v>69</v>
      </c>
      <c r="DT83" s="44" t="s">
        <v>91</v>
      </c>
      <c r="DU83" s="45">
        <f t="shared" si="109"/>
        <v>20.88</v>
      </c>
      <c r="DV83" s="45">
        <f t="shared" si="109"/>
        <v>21.31</v>
      </c>
      <c r="DW83" s="45">
        <f t="shared" si="109"/>
        <v>21.75</v>
      </c>
      <c r="DX83" s="45">
        <f t="shared" si="109"/>
        <v>22.19</v>
      </c>
      <c r="DY83" s="45">
        <f t="shared" si="109"/>
        <v>36.57</v>
      </c>
      <c r="DZ83" s="45">
        <f t="shared" si="109"/>
        <v>36.94</v>
      </c>
      <c r="EA83" s="45">
        <f t="shared" si="109"/>
        <v>37.340000000000003</v>
      </c>
      <c r="EB83" s="45">
        <f t="shared" si="109"/>
        <v>37.700000000000003</v>
      </c>
      <c r="EC83" s="45">
        <f t="shared" si="109"/>
        <v>71.48</v>
      </c>
      <c r="ED83" s="45">
        <f t="shared" si="109"/>
        <v>97.02</v>
      </c>
      <c r="EE83" s="45">
        <f t="shared" si="109"/>
        <v>136.55000000000001</v>
      </c>
      <c r="EF83" s="45">
        <f t="shared" si="109"/>
        <v>165.18</v>
      </c>
      <c r="EG83" s="45">
        <f t="shared" si="109"/>
        <v>111.71</v>
      </c>
      <c r="EH83" s="45">
        <f t="shared" si="109"/>
        <v>138.29</v>
      </c>
      <c r="EI83" s="45">
        <f t="shared" si="109"/>
        <v>178.36</v>
      </c>
      <c r="EJ83" s="45">
        <f t="shared" si="109"/>
        <v>208.5</v>
      </c>
      <c r="EL83" s="43" t="str">
        <f t="shared" si="96"/>
        <v>DIAMANTE 31.001 a 2.000</v>
      </c>
      <c r="EM83" s="44" t="s">
        <v>75</v>
      </c>
      <c r="EN83" s="44" t="s">
        <v>55</v>
      </c>
      <c r="EO83" s="45">
        <f t="shared" si="117"/>
        <v>17.38</v>
      </c>
      <c r="EP83" s="45">
        <f t="shared" si="117"/>
        <v>18.12</v>
      </c>
      <c r="EQ83" s="45">
        <f t="shared" si="117"/>
        <v>18.29</v>
      </c>
      <c r="ER83" s="45">
        <f t="shared" si="117"/>
        <v>18.48</v>
      </c>
      <c r="ES83" s="45">
        <f t="shared" si="117"/>
        <v>21.58</v>
      </c>
      <c r="ET83" s="45">
        <f t="shared" si="117"/>
        <v>24.16</v>
      </c>
      <c r="EU83" s="45">
        <f t="shared" si="117"/>
        <v>26.97</v>
      </c>
      <c r="EV83" s="45">
        <f t="shared" si="117"/>
        <v>32.36</v>
      </c>
      <c r="EW83" s="45">
        <f t="shared" si="117"/>
        <v>27.58</v>
      </c>
      <c r="EX83" s="45">
        <f t="shared" si="117"/>
        <v>32.58</v>
      </c>
      <c r="EY83" s="45">
        <f t="shared" si="117"/>
        <v>51.02</v>
      </c>
      <c r="EZ83" s="45">
        <f t="shared" si="117"/>
        <v>68.47</v>
      </c>
    </row>
    <row r="84" spans="1:156" ht="15" x14ac:dyDescent="0.25">
      <c r="A84" s="84">
        <v>0.01</v>
      </c>
      <c r="B84" s="85" t="s">
        <v>69</v>
      </c>
      <c r="D84" s="43" t="str">
        <f t="shared" si="86"/>
        <v>DIAMANTE 29.001 a 10.000</v>
      </c>
      <c r="E84" s="44" t="s">
        <v>69</v>
      </c>
      <c r="F84" s="44" t="s">
        <v>95</v>
      </c>
      <c r="G84" s="45">
        <f t="shared" si="106"/>
        <v>17.39</v>
      </c>
      <c r="H84" s="45">
        <f t="shared" si="106"/>
        <v>17.760000000000002</v>
      </c>
      <c r="I84" s="45">
        <f t="shared" si="106"/>
        <v>18.13</v>
      </c>
      <c r="J84" s="45">
        <f t="shared" si="106"/>
        <v>18.5</v>
      </c>
      <c r="K84" s="45">
        <f t="shared" si="106"/>
        <v>32.090000000000003</v>
      </c>
      <c r="L84" s="45">
        <f t="shared" si="106"/>
        <v>32.42</v>
      </c>
      <c r="M84" s="45">
        <f t="shared" si="106"/>
        <v>32.74</v>
      </c>
      <c r="N84" s="45">
        <f t="shared" si="106"/>
        <v>33.090000000000003</v>
      </c>
      <c r="O84" s="45">
        <f t="shared" si="106"/>
        <v>62.97</v>
      </c>
      <c r="P84" s="45">
        <f t="shared" si="106"/>
        <v>85</v>
      </c>
      <c r="Q84" s="45">
        <f t="shared" si="106"/>
        <v>119.64</v>
      </c>
      <c r="R84" s="45">
        <f t="shared" si="106"/>
        <v>144.84</v>
      </c>
      <c r="S84" s="45">
        <f t="shared" si="106"/>
        <v>80.34</v>
      </c>
      <c r="T84" s="45">
        <f t="shared" si="106"/>
        <v>99.54</v>
      </c>
      <c r="U84" s="45">
        <f t="shared" si="106"/>
        <v>128.97999999999999</v>
      </c>
      <c r="V84" s="45">
        <f t="shared" si="106"/>
        <v>151.16</v>
      </c>
      <c r="W84" s="45">
        <f t="shared" si="106"/>
        <v>95.65</v>
      </c>
      <c r="X84" s="45">
        <f t="shared" si="106"/>
        <v>118.51</v>
      </c>
      <c r="Y84" s="45">
        <f t="shared" si="106"/>
        <v>153.55000000000001</v>
      </c>
      <c r="Z84" s="45">
        <f t="shared" si="106"/>
        <v>179.96</v>
      </c>
      <c r="AB84" s="43" t="str">
        <f t="shared" si="87"/>
        <v>DIAMANTE 32.001 a 3.000</v>
      </c>
      <c r="AC84" s="44" t="s">
        <v>75</v>
      </c>
      <c r="AD84" s="44" t="s">
        <v>62</v>
      </c>
      <c r="AE84" s="45">
        <f t="shared" si="115"/>
        <v>17.48</v>
      </c>
      <c r="AF84" s="45">
        <f t="shared" si="115"/>
        <v>18.22</v>
      </c>
      <c r="AG84" s="45">
        <f t="shared" si="115"/>
        <v>18.399999999999999</v>
      </c>
      <c r="AH84" s="45">
        <f t="shared" si="115"/>
        <v>18.600000000000001</v>
      </c>
      <c r="AI84" s="45">
        <f t="shared" si="115"/>
        <v>21.71</v>
      </c>
      <c r="AJ84" s="45">
        <f t="shared" si="115"/>
        <v>24.31</v>
      </c>
      <c r="AK84" s="45">
        <f t="shared" si="115"/>
        <v>27.13</v>
      </c>
      <c r="AL84" s="45">
        <f t="shared" si="115"/>
        <v>32.57</v>
      </c>
      <c r="AM84" s="45">
        <f t="shared" si="115"/>
        <v>23.02</v>
      </c>
      <c r="AN84" s="45">
        <f t="shared" si="115"/>
        <v>27</v>
      </c>
      <c r="AO84" s="45">
        <f t="shared" si="115"/>
        <v>40.76</v>
      </c>
      <c r="AP84" s="45">
        <f t="shared" si="115"/>
        <v>54.14</v>
      </c>
      <c r="AQ84" s="45">
        <f t="shared" si="115"/>
        <v>26.77</v>
      </c>
      <c r="AR84" s="45">
        <f t="shared" si="115"/>
        <v>31.39</v>
      </c>
      <c r="AS84" s="45">
        <f t="shared" si="115"/>
        <v>47.39</v>
      </c>
      <c r="AT84" s="45">
        <f t="shared" si="115"/>
        <v>62.95</v>
      </c>
      <c r="BP84" s="43" t="str">
        <f t="shared" si="89"/>
        <v>DIAMANTE 29.001 a 10.000</v>
      </c>
      <c r="BQ84" s="44" t="s">
        <v>69</v>
      </c>
      <c r="BR84" s="44" t="s">
        <v>95</v>
      </c>
      <c r="BS84" s="45">
        <f t="shared" si="107"/>
        <v>58.17</v>
      </c>
      <c r="BT84" s="45">
        <f t="shared" si="107"/>
        <v>59.42</v>
      </c>
      <c r="BU84" s="45">
        <f t="shared" si="107"/>
        <v>60.66</v>
      </c>
      <c r="BV84" s="45">
        <f t="shared" si="107"/>
        <v>61.89</v>
      </c>
      <c r="BW84" s="45">
        <f t="shared" si="107"/>
        <v>66.319999999999993</v>
      </c>
      <c r="BX84" s="45">
        <f t="shared" si="107"/>
        <v>67.010000000000005</v>
      </c>
      <c r="BY84" s="45">
        <f t="shared" si="107"/>
        <v>67.7</v>
      </c>
      <c r="BZ84" s="45">
        <f t="shared" si="107"/>
        <v>68.38</v>
      </c>
      <c r="CA84" s="45">
        <f t="shared" si="107"/>
        <v>138.35</v>
      </c>
      <c r="CB84" s="45">
        <f t="shared" si="107"/>
        <v>211.32</v>
      </c>
      <c r="CC84" s="45">
        <f t="shared" si="107"/>
        <v>256.39999999999998</v>
      </c>
      <c r="CD84" s="45">
        <f t="shared" si="107"/>
        <v>301.45999999999998</v>
      </c>
      <c r="CE84" s="45">
        <f t="shared" si="107"/>
        <v>171.14</v>
      </c>
      <c r="CF84" s="45">
        <f t="shared" si="107"/>
        <v>257.33</v>
      </c>
      <c r="CG84" s="45">
        <f t="shared" si="107"/>
        <v>305.68</v>
      </c>
      <c r="CH84" s="45">
        <f t="shared" si="107"/>
        <v>354.02</v>
      </c>
      <c r="CI84" s="45">
        <f t="shared" si="107"/>
        <v>203.74</v>
      </c>
      <c r="CJ84" s="45">
        <f t="shared" si="107"/>
        <v>306.35000000000002</v>
      </c>
      <c r="CK84" s="45">
        <f t="shared" si="107"/>
        <v>363.9</v>
      </c>
      <c r="CL84" s="45">
        <f t="shared" si="107"/>
        <v>421.45</v>
      </c>
      <c r="CN84" s="43" t="str">
        <f t="shared" ref="CN84:CN86" si="119">CONCATENATE(CO84,CP84)</f>
        <v>CLUBE CORREIOS1 a 5</v>
      </c>
      <c r="CO84" s="44" t="s">
        <v>9</v>
      </c>
      <c r="CP84" s="46" t="s">
        <v>51</v>
      </c>
      <c r="CQ84" s="45">
        <f t="shared" ref="CQ84:CX86" si="120">CQ19</f>
        <v>40.21</v>
      </c>
      <c r="CR84" s="45">
        <f t="shared" si="120"/>
        <v>41.04</v>
      </c>
      <c r="CS84" s="45">
        <f t="shared" si="120"/>
        <v>41.88</v>
      </c>
      <c r="CT84" s="45">
        <f t="shared" si="120"/>
        <v>42.71</v>
      </c>
      <c r="CU84" s="45">
        <f t="shared" si="120"/>
        <v>56.05</v>
      </c>
      <c r="CV84" s="45">
        <f t="shared" si="120"/>
        <v>56.6</v>
      </c>
      <c r="CW84" s="45">
        <f t="shared" si="120"/>
        <v>57.15</v>
      </c>
      <c r="CX84" s="45">
        <f t="shared" si="120"/>
        <v>57.7</v>
      </c>
      <c r="CZ84" s="43" t="str">
        <f t="shared" si="92"/>
        <v>DIAMANTE 31.001 a 2.000</v>
      </c>
      <c r="DA84" s="44" t="s">
        <v>75</v>
      </c>
      <c r="DB84" s="46" t="s">
        <v>55</v>
      </c>
      <c r="DC84" s="45">
        <f t="shared" si="116"/>
        <v>16.100000000000001</v>
      </c>
      <c r="DD84" s="45">
        <f t="shared" si="116"/>
        <v>16.43</v>
      </c>
      <c r="DE84" s="45">
        <f t="shared" si="116"/>
        <v>16.78</v>
      </c>
      <c r="DG84" s="43" t="str">
        <f t="shared" si="94"/>
        <v>DIAMANTE 1Coleta no mesmo dia4210-291 a 100</v>
      </c>
      <c r="DH84" s="43" t="s">
        <v>66</v>
      </c>
      <c r="DI84" s="70" t="s">
        <v>71</v>
      </c>
      <c r="DJ84" s="69" t="s">
        <v>72</v>
      </c>
      <c r="DK84" s="61" t="s">
        <v>105</v>
      </c>
      <c r="DL84" s="25" t="s">
        <v>93</v>
      </c>
      <c r="DR84" s="43" t="str">
        <f t="shared" si="95"/>
        <v>DIAMANTE 29.001 a 10.000</v>
      </c>
      <c r="DS84" s="44" t="s">
        <v>69</v>
      </c>
      <c r="DT84" s="44" t="s">
        <v>95</v>
      </c>
      <c r="DU84" s="45">
        <f t="shared" si="109"/>
        <v>21.24</v>
      </c>
      <c r="DV84" s="45">
        <f t="shared" si="109"/>
        <v>21.69</v>
      </c>
      <c r="DW84" s="45">
        <f t="shared" si="109"/>
        <v>22.14</v>
      </c>
      <c r="DX84" s="45">
        <f t="shared" si="109"/>
        <v>22.59</v>
      </c>
      <c r="DY84" s="45">
        <f t="shared" si="109"/>
        <v>38.97</v>
      </c>
      <c r="DZ84" s="45">
        <f t="shared" si="109"/>
        <v>39.369999999999997</v>
      </c>
      <c r="EA84" s="45">
        <f t="shared" si="109"/>
        <v>39.770000000000003</v>
      </c>
      <c r="EB84" s="45">
        <f t="shared" si="109"/>
        <v>40.17</v>
      </c>
      <c r="EC84" s="45">
        <f t="shared" si="109"/>
        <v>77.16</v>
      </c>
      <c r="ED84" s="45">
        <f t="shared" si="109"/>
        <v>104.79</v>
      </c>
      <c r="EE84" s="45">
        <f t="shared" si="109"/>
        <v>147.49</v>
      </c>
      <c r="EF84" s="45">
        <f t="shared" si="109"/>
        <v>178.42</v>
      </c>
      <c r="EG84" s="45">
        <f t="shared" si="109"/>
        <v>117.41</v>
      </c>
      <c r="EH84" s="45">
        <f t="shared" si="109"/>
        <v>146.04</v>
      </c>
      <c r="EI84" s="45">
        <f t="shared" si="109"/>
        <v>189.29</v>
      </c>
      <c r="EJ84" s="45">
        <f t="shared" si="109"/>
        <v>221.73</v>
      </c>
      <c r="EL84" s="43" t="str">
        <f t="shared" si="96"/>
        <v>DIAMANTE 32.001 a 3.000</v>
      </c>
      <c r="EM84" s="44" t="s">
        <v>75</v>
      </c>
      <c r="EN84" s="44" t="s">
        <v>62</v>
      </c>
      <c r="EO84" s="45">
        <f t="shared" si="117"/>
        <v>20.98</v>
      </c>
      <c r="EP84" s="45">
        <f t="shared" si="117"/>
        <v>21.86</v>
      </c>
      <c r="EQ84" s="45">
        <f t="shared" si="117"/>
        <v>22.08</v>
      </c>
      <c r="ER84" s="45">
        <f t="shared" si="117"/>
        <v>22.31</v>
      </c>
      <c r="ES84" s="45">
        <f t="shared" si="117"/>
        <v>26.08</v>
      </c>
      <c r="ET84" s="45">
        <f t="shared" si="117"/>
        <v>28.94</v>
      </c>
      <c r="EU84" s="45">
        <f t="shared" si="117"/>
        <v>32.299999999999997</v>
      </c>
      <c r="EV84" s="45">
        <f t="shared" si="117"/>
        <v>38.79</v>
      </c>
      <c r="EW84" s="45">
        <f t="shared" si="117"/>
        <v>32.4</v>
      </c>
      <c r="EX84" s="45">
        <f t="shared" si="117"/>
        <v>37.53</v>
      </c>
      <c r="EY84" s="45">
        <f t="shared" si="117"/>
        <v>56.41</v>
      </c>
      <c r="EZ84" s="45">
        <f t="shared" si="117"/>
        <v>74.97</v>
      </c>
    </row>
    <row r="85" spans="1:156" ht="15" x14ac:dyDescent="0.25">
      <c r="A85" s="84">
        <v>0.02</v>
      </c>
      <c r="B85" s="85" t="s">
        <v>75</v>
      </c>
      <c r="D85" s="43" t="str">
        <f t="shared" si="86"/>
        <v>DIAMANTE 2Kg Adicional</v>
      </c>
      <c r="E85" s="44" t="s">
        <v>69</v>
      </c>
      <c r="F85" s="44" t="s">
        <v>63</v>
      </c>
      <c r="G85" s="45">
        <f t="shared" si="106"/>
        <v>2.17</v>
      </c>
      <c r="H85" s="45">
        <f t="shared" si="106"/>
        <v>2.21</v>
      </c>
      <c r="I85" s="45">
        <f t="shared" si="106"/>
        <v>2.25</v>
      </c>
      <c r="J85" s="45">
        <f t="shared" si="106"/>
        <v>2.29</v>
      </c>
      <c r="K85" s="45">
        <f t="shared" si="106"/>
        <v>3.98</v>
      </c>
      <c r="L85" s="45">
        <f t="shared" si="106"/>
        <v>4.0199999999999996</v>
      </c>
      <c r="M85" s="45">
        <f t="shared" si="106"/>
        <v>4.0599999999999996</v>
      </c>
      <c r="N85" s="45">
        <f t="shared" si="106"/>
        <v>4.0999999999999996</v>
      </c>
      <c r="O85" s="45">
        <f t="shared" si="106"/>
        <v>7.81</v>
      </c>
      <c r="P85" s="45">
        <f t="shared" si="106"/>
        <v>10.54</v>
      </c>
      <c r="Q85" s="45">
        <f t="shared" si="106"/>
        <v>14.83</v>
      </c>
      <c r="R85" s="45">
        <f t="shared" si="106"/>
        <v>17.97</v>
      </c>
      <c r="S85" s="45">
        <f t="shared" si="106"/>
        <v>9.9600000000000009</v>
      </c>
      <c r="T85" s="45">
        <f t="shared" si="106"/>
        <v>12.34</v>
      </c>
      <c r="U85" s="45">
        <f t="shared" si="106"/>
        <v>16</v>
      </c>
      <c r="V85" s="45">
        <f t="shared" si="106"/>
        <v>18.739999999999998</v>
      </c>
      <c r="W85" s="45">
        <f t="shared" si="106"/>
        <v>11.86</v>
      </c>
      <c r="X85" s="45">
        <f t="shared" si="106"/>
        <v>14.69</v>
      </c>
      <c r="Y85" s="45">
        <f t="shared" si="106"/>
        <v>19.05</v>
      </c>
      <c r="Z85" s="45">
        <f t="shared" si="106"/>
        <v>22.31</v>
      </c>
      <c r="AB85" s="43" t="str">
        <f t="shared" si="87"/>
        <v>DIAMANTE 33.001 a 4.000</v>
      </c>
      <c r="AC85" s="44" t="s">
        <v>75</v>
      </c>
      <c r="AD85" s="44" t="s">
        <v>68</v>
      </c>
      <c r="AE85" s="45">
        <f t="shared" si="115"/>
        <v>18.66</v>
      </c>
      <c r="AF85" s="45">
        <f t="shared" si="115"/>
        <v>19.46</v>
      </c>
      <c r="AG85" s="45">
        <f t="shared" si="115"/>
        <v>19.66</v>
      </c>
      <c r="AH85" s="45">
        <f t="shared" si="115"/>
        <v>19.850000000000001</v>
      </c>
      <c r="AI85" s="45">
        <f t="shared" si="115"/>
        <v>23.2</v>
      </c>
      <c r="AJ85" s="45">
        <f t="shared" si="115"/>
        <v>25.97</v>
      </c>
      <c r="AK85" s="45">
        <f t="shared" si="115"/>
        <v>28.99</v>
      </c>
      <c r="AL85" s="45">
        <f t="shared" si="115"/>
        <v>34.79</v>
      </c>
      <c r="AM85" s="45">
        <f t="shared" si="115"/>
        <v>29.52</v>
      </c>
      <c r="AN85" s="45">
        <f t="shared" si="115"/>
        <v>33.659999999999997</v>
      </c>
      <c r="AO85" s="45">
        <f t="shared" si="115"/>
        <v>47.55</v>
      </c>
      <c r="AP85" s="45">
        <f t="shared" si="115"/>
        <v>61.25</v>
      </c>
      <c r="AQ85" s="45">
        <f t="shared" si="115"/>
        <v>34.33</v>
      </c>
      <c r="AR85" s="45">
        <f t="shared" si="115"/>
        <v>39.130000000000003</v>
      </c>
      <c r="AS85" s="45">
        <f t="shared" si="115"/>
        <v>55.29</v>
      </c>
      <c r="AT85" s="45">
        <f t="shared" si="115"/>
        <v>71.23</v>
      </c>
      <c r="BP85" s="43" t="str">
        <f t="shared" si="89"/>
        <v>DIAMANTE 2Kg Adicional</v>
      </c>
      <c r="BQ85" s="44" t="s">
        <v>69</v>
      </c>
      <c r="BR85" s="44" t="s">
        <v>63</v>
      </c>
      <c r="BS85" s="45">
        <f t="shared" si="107"/>
        <v>5.91</v>
      </c>
      <c r="BT85" s="45">
        <f t="shared" si="107"/>
        <v>6.04</v>
      </c>
      <c r="BU85" s="45">
        <f t="shared" si="107"/>
        <v>6.16</v>
      </c>
      <c r="BV85" s="45">
        <f t="shared" si="107"/>
        <v>6.29</v>
      </c>
      <c r="BW85" s="45">
        <f t="shared" si="107"/>
        <v>6.68</v>
      </c>
      <c r="BX85" s="45">
        <f t="shared" si="107"/>
        <v>6.75</v>
      </c>
      <c r="BY85" s="45">
        <f t="shared" si="107"/>
        <v>6.82</v>
      </c>
      <c r="BZ85" s="45">
        <f t="shared" si="107"/>
        <v>6.89</v>
      </c>
      <c r="CA85" s="45">
        <f t="shared" si="107"/>
        <v>13.68</v>
      </c>
      <c r="CB85" s="45">
        <f t="shared" si="107"/>
        <v>20.97</v>
      </c>
      <c r="CC85" s="45">
        <f t="shared" si="107"/>
        <v>25.4</v>
      </c>
      <c r="CD85" s="45">
        <f t="shared" si="107"/>
        <v>29.85</v>
      </c>
      <c r="CE85" s="45">
        <f t="shared" si="107"/>
        <v>17.11</v>
      </c>
      <c r="CF85" s="45">
        <f t="shared" si="107"/>
        <v>25.66</v>
      </c>
      <c r="CG85" s="45">
        <f t="shared" si="107"/>
        <v>30.35</v>
      </c>
      <c r="CH85" s="45">
        <f t="shared" si="107"/>
        <v>35.06</v>
      </c>
      <c r="CI85" s="45">
        <f t="shared" si="107"/>
        <v>20.37</v>
      </c>
      <c r="CJ85" s="45">
        <f t="shared" si="107"/>
        <v>30.55</v>
      </c>
      <c r="CK85" s="45">
        <f t="shared" si="107"/>
        <v>36.14</v>
      </c>
      <c r="CL85" s="45">
        <f t="shared" si="107"/>
        <v>41.73</v>
      </c>
      <c r="CN85" s="43" t="str">
        <f t="shared" si="119"/>
        <v>CLUBE CORREIOS5 a 10</v>
      </c>
      <c r="CO85" s="44" t="s">
        <v>9</v>
      </c>
      <c r="CP85" s="46" t="s">
        <v>56</v>
      </c>
      <c r="CQ85" s="45">
        <f t="shared" si="120"/>
        <v>59.63</v>
      </c>
      <c r="CR85" s="45">
        <f t="shared" si="120"/>
        <v>60.92</v>
      </c>
      <c r="CS85" s="45">
        <f t="shared" si="120"/>
        <v>62.2</v>
      </c>
      <c r="CT85" s="45">
        <f t="shared" si="120"/>
        <v>63.41</v>
      </c>
      <c r="CU85" s="45">
        <f t="shared" si="120"/>
        <v>76.2</v>
      </c>
      <c r="CV85" s="45">
        <f t="shared" si="120"/>
        <v>76.930000000000007</v>
      </c>
      <c r="CW85" s="45">
        <f t="shared" si="120"/>
        <v>77.77</v>
      </c>
      <c r="CX85" s="45">
        <f t="shared" si="120"/>
        <v>78.5</v>
      </c>
      <c r="CZ85" s="43" t="str">
        <f t="shared" si="92"/>
        <v>DIAMANTE 32.001 a 3.000</v>
      </c>
      <c r="DA85" s="44" t="s">
        <v>75</v>
      </c>
      <c r="DB85" s="46" t="s">
        <v>62</v>
      </c>
      <c r="DC85" s="45">
        <f t="shared" si="116"/>
        <v>17.89</v>
      </c>
      <c r="DD85" s="45">
        <f t="shared" si="116"/>
        <v>18.260000000000002</v>
      </c>
      <c r="DE85" s="45">
        <f t="shared" si="116"/>
        <v>18.649999999999999</v>
      </c>
      <c r="DG85" s="43" t="str">
        <f t="shared" si="94"/>
        <v>DIAMANTE 1Coleta no mesmo dia4210-2Mais de 100</v>
      </c>
      <c r="DH85" s="43" t="s">
        <v>66</v>
      </c>
      <c r="DI85" s="70" t="s">
        <v>71</v>
      </c>
      <c r="DJ85" s="69" t="s">
        <v>72</v>
      </c>
      <c r="DK85" s="59" t="s">
        <v>108</v>
      </c>
      <c r="DL85" s="22" t="s">
        <v>132</v>
      </c>
      <c r="DR85" s="43" t="str">
        <f t="shared" si="95"/>
        <v>DIAMANTE 2Kg Adicional</v>
      </c>
      <c r="DS85" s="44" t="s">
        <v>69</v>
      </c>
      <c r="DT85" s="44" t="s">
        <v>63</v>
      </c>
      <c r="DU85" s="45">
        <f t="shared" si="109"/>
        <v>2.73</v>
      </c>
      <c r="DV85" s="45">
        <f t="shared" si="109"/>
        <v>2.79</v>
      </c>
      <c r="DW85" s="45">
        <f t="shared" si="109"/>
        <v>2.86</v>
      </c>
      <c r="DX85" s="45">
        <f t="shared" si="109"/>
        <v>2.91</v>
      </c>
      <c r="DY85" s="45">
        <f t="shared" si="109"/>
        <v>4.92</v>
      </c>
      <c r="DZ85" s="45">
        <f t="shared" si="109"/>
        <v>4.96</v>
      </c>
      <c r="EA85" s="45">
        <f t="shared" si="109"/>
        <v>5.01</v>
      </c>
      <c r="EB85" s="45">
        <f t="shared" si="109"/>
        <v>5.07</v>
      </c>
      <c r="EC85" s="45">
        <f t="shared" si="109"/>
        <v>9.64</v>
      </c>
      <c r="ED85" s="45">
        <f t="shared" si="109"/>
        <v>13.01</v>
      </c>
      <c r="EE85" s="45">
        <f t="shared" si="109"/>
        <v>18.309999999999999</v>
      </c>
      <c r="EF85" s="45">
        <f t="shared" si="109"/>
        <v>22.16</v>
      </c>
      <c r="EG85" s="45">
        <f t="shared" si="109"/>
        <v>14.64</v>
      </c>
      <c r="EH85" s="45">
        <f t="shared" si="109"/>
        <v>18.13</v>
      </c>
      <c r="EI85" s="45">
        <f t="shared" si="109"/>
        <v>23.5</v>
      </c>
      <c r="EJ85" s="45">
        <f t="shared" si="109"/>
        <v>27.53</v>
      </c>
      <c r="EL85" s="43" t="str">
        <f t="shared" si="96"/>
        <v>DIAMANTE 33.001 a 4.000</v>
      </c>
      <c r="EM85" s="44" t="s">
        <v>75</v>
      </c>
      <c r="EN85" s="44" t="s">
        <v>68</v>
      </c>
      <c r="EO85" s="45">
        <f t="shared" si="117"/>
        <v>22.59</v>
      </c>
      <c r="EP85" s="45">
        <f t="shared" si="117"/>
        <v>23.55</v>
      </c>
      <c r="EQ85" s="45">
        <f t="shared" si="117"/>
        <v>23.79</v>
      </c>
      <c r="ER85" s="45">
        <f t="shared" si="117"/>
        <v>24.03</v>
      </c>
      <c r="ES85" s="45">
        <f t="shared" si="117"/>
        <v>28.18</v>
      </c>
      <c r="ET85" s="45">
        <f t="shared" si="117"/>
        <v>30.99</v>
      </c>
      <c r="EU85" s="45">
        <f t="shared" si="117"/>
        <v>34.56</v>
      </c>
      <c r="EV85" s="45">
        <f t="shared" si="117"/>
        <v>41.55</v>
      </c>
      <c r="EW85" s="45">
        <f t="shared" si="117"/>
        <v>42.31</v>
      </c>
      <c r="EX85" s="45">
        <f t="shared" si="117"/>
        <v>47.04</v>
      </c>
      <c r="EY85" s="45">
        <f t="shared" si="117"/>
        <v>65.97</v>
      </c>
      <c r="EZ85" s="45">
        <f t="shared" si="117"/>
        <v>85.06</v>
      </c>
    </row>
    <row r="86" spans="1:156" ht="15" x14ac:dyDescent="0.25">
      <c r="A86" s="84">
        <v>0.03</v>
      </c>
      <c r="B86" s="85" t="s">
        <v>81</v>
      </c>
      <c r="D86" s="43" t="str">
        <f t="shared" si="86"/>
        <v>Peso (g)</v>
      </c>
      <c r="F86" s="44" t="s">
        <v>32</v>
      </c>
      <c r="G86" s="45" t="s">
        <v>12</v>
      </c>
      <c r="H86" s="45" t="s">
        <v>13</v>
      </c>
      <c r="I86" s="45" t="s">
        <v>14</v>
      </c>
      <c r="J86" s="45" t="s">
        <v>15</v>
      </c>
      <c r="K86" s="45" t="s">
        <v>16</v>
      </c>
      <c r="L86" s="45" t="s">
        <v>17</v>
      </c>
      <c r="M86" s="45" t="s">
        <v>18</v>
      </c>
      <c r="N86" s="45" t="s">
        <v>19</v>
      </c>
      <c r="O86" s="45" t="s">
        <v>20</v>
      </c>
      <c r="P86" s="45" t="s">
        <v>21</v>
      </c>
      <c r="Q86" s="45" t="s">
        <v>22</v>
      </c>
      <c r="R86" s="45" t="s">
        <v>23</v>
      </c>
      <c r="S86" s="45" t="s">
        <v>24</v>
      </c>
      <c r="T86" s="45" t="s">
        <v>25</v>
      </c>
      <c r="U86" s="45" t="s">
        <v>26</v>
      </c>
      <c r="V86" s="45" t="s">
        <v>27</v>
      </c>
      <c r="W86" s="45" t="s">
        <v>28</v>
      </c>
      <c r="X86" s="45" t="s">
        <v>29</v>
      </c>
      <c r="Y86" s="45" t="s">
        <v>30</v>
      </c>
      <c r="Z86" s="45" t="s">
        <v>31</v>
      </c>
      <c r="AB86" s="43" t="str">
        <f t="shared" si="87"/>
        <v>DIAMANTE 34.001 a 5.000</v>
      </c>
      <c r="AC86" s="44" t="s">
        <v>75</v>
      </c>
      <c r="AD86" s="44" t="s">
        <v>70</v>
      </c>
      <c r="AE86" s="45">
        <f t="shared" si="115"/>
        <v>19.95</v>
      </c>
      <c r="AF86" s="45">
        <f t="shared" si="115"/>
        <v>20.8</v>
      </c>
      <c r="AG86" s="45">
        <f t="shared" si="115"/>
        <v>21.01</v>
      </c>
      <c r="AH86" s="45">
        <f t="shared" si="115"/>
        <v>21.22</v>
      </c>
      <c r="AI86" s="45">
        <f t="shared" si="115"/>
        <v>24.79</v>
      </c>
      <c r="AJ86" s="45">
        <f t="shared" si="115"/>
        <v>27.76</v>
      </c>
      <c r="AK86" s="45">
        <f t="shared" si="115"/>
        <v>31</v>
      </c>
      <c r="AL86" s="45">
        <f t="shared" si="115"/>
        <v>37.18</v>
      </c>
      <c r="AM86" s="45">
        <f t="shared" si="115"/>
        <v>30.89</v>
      </c>
      <c r="AN86" s="45">
        <f t="shared" si="115"/>
        <v>35.200000000000003</v>
      </c>
      <c r="AO86" s="45">
        <f t="shared" si="115"/>
        <v>49.29</v>
      </c>
      <c r="AP86" s="45">
        <f t="shared" si="115"/>
        <v>63.33</v>
      </c>
      <c r="AQ86" s="45">
        <f t="shared" si="115"/>
        <v>35.93</v>
      </c>
      <c r="AR86" s="45">
        <f t="shared" si="115"/>
        <v>40.92</v>
      </c>
      <c r="AS86" s="45">
        <f t="shared" si="115"/>
        <v>57.32</v>
      </c>
      <c r="AT86" s="45">
        <f t="shared" si="115"/>
        <v>73.650000000000006</v>
      </c>
      <c r="BP86" s="43" t="str">
        <f t="shared" si="89"/>
        <v>Peso (g)</v>
      </c>
      <c r="BR86" s="44" t="s">
        <v>32</v>
      </c>
      <c r="BS86" s="45" t="e">
        <f>ROUND('[2]Base(2023)'!BS86+'[2]Base(2023)'!BS86*'[2]Base(2024)'!$A$31,2)</f>
        <v>#VALUE!</v>
      </c>
      <c r="BT86" s="45" t="e">
        <f>ROUND('[2]Base(2023)'!BT86+'[2]Base(2023)'!BT86*'[2]Base(2024)'!$A$31,2)</f>
        <v>#VALUE!</v>
      </c>
      <c r="BU86" s="45" t="e">
        <f>ROUND('[2]Base(2023)'!BU86+'[2]Base(2023)'!BU86*'[2]Base(2024)'!$A$31,2)</f>
        <v>#VALUE!</v>
      </c>
      <c r="BV86" s="45" t="e">
        <f>ROUND('[2]Base(2023)'!BV86+'[2]Base(2023)'!BV86*'[2]Base(2024)'!$A$31,2)</f>
        <v>#VALUE!</v>
      </c>
      <c r="BW86" s="45" t="e">
        <f>ROUND('[2]Base(2023)'!BW86+'[2]Base(2023)'!BW86*'[2]Base(2024)'!$A$31,2)</f>
        <v>#VALUE!</v>
      </c>
      <c r="BX86" s="45" t="e">
        <f>ROUND('[2]Base(2023)'!BX86+'[2]Base(2023)'!BX86*'[2]Base(2024)'!$A$31,2)</f>
        <v>#VALUE!</v>
      </c>
      <c r="BY86" s="45" t="e">
        <f>ROUND('[2]Base(2023)'!BY86+'[2]Base(2023)'!BY86*'[2]Base(2024)'!$A$31,2)</f>
        <v>#VALUE!</v>
      </c>
      <c r="BZ86" s="45" t="e">
        <f>ROUND('[2]Base(2023)'!BZ86+'[2]Base(2023)'!BZ86*'[2]Base(2024)'!$A$31,2)</f>
        <v>#VALUE!</v>
      </c>
      <c r="CA86" s="45" t="e">
        <f>ROUND('[2]Base(2023)'!CA86+'[2]Base(2023)'!CA86*'[2]Base(2024)'!$A$31,2)</f>
        <v>#VALUE!</v>
      </c>
      <c r="CB86" s="45" t="e">
        <f>ROUND('[2]Base(2023)'!CB86+'[2]Base(2023)'!CB86*'[2]Base(2024)'!$A$31,2)</f>
        <v>#VALUE!</v>
      </c>
      <c r="CC86" s="45" t="e">
        <f>ROUND('[2]Base(2023)'!CC86+'[2]Base(2023)'!CC86*'[2]Base(2024)'!$A$31,2)</f>
        <v>#VALUE!</v>
      </c>
      <c r="CD86" s="45" t="e">
        <f>ROUND('[2]Base(2023)'!CD86+'[2]Base(2023)'!CD86*'[2]Base(2024)'!$A$31,2)</f>
        <v>#VALUE!</v>
      </c>
      <c r="CE86" s="45" t="e">
        <f>ROUND('[2]Base(2023)'!CE86+'[2]Base(2023)'!CE86*'[2]Base(2024)'!$A$31,2)</f>
        <v>#VALUE!</v>
      </c>
      <c r="CF86" s="45" t="e">
        <f>ROUND('[2]Base(2023)'!CF86+'[2]Base(2023)'!CF86*'[2]Base(2024)'!$A$31,2)</f>
        <v>#VALUE!</v>
      </c>
      <c r="CG86" s="45" t="e">
        <f>ROUND('[2]Base(2023)'!CG86+'[2]Base(2023)'!CG86*'[2]Base(2024)'!$A$31,2)</f>
        <v>#VALUE!</v>
      </c>
      <c r="CH86" s="45" t="e">
        <f>ROUND('[2]Base(2023)'!CH86+'[2]Base(2023)'!CH86*'[2]Base(2024)'!$A$31,2)</f>
        <v>#VALUE!</v>
      </c>
      <c r="CI86" s="45" t="e">
        <f>ROUND('[2]Base(2023)'!CI86+'[2]Base(2023)'!CI86*'[2]Base(2024)'!$A$31,2)</f>
        <v>#VALUE!</v>
      </c>
      <c r="CJ86" s="45" t="e">
        <f>ROUND('[2]Base(2023)'!CJ86+'[2]Base(2023)'!CJ86*'[2]Base(2024)'!$A$31,2)</f>
        <v>#VALUE!</v>
      </c>
      <c r="CK86" s="45" t="e">
        <f>ROUND('[2]Base(2023)'!CK86+'[2]Base(2023)'!CK86*'[2]Base(2024)'!$A$31,2)</f>
        <v>#VALUE!</v>
      </c>
      <c r="CL86" s="45" t="e">
        <f>ROUND('[2]Base(2023)'!CL86+'[2]Base(2023)'!CL86*'[2]Base(2024)'!$A$31,2)</f>
        <v>#VALUE!</v>
      </c>
      <c r="CN86" s="43" t="str">
        <f t="shared" si="119"/>
        <v>CLUBE CORREIOSKg Adicional</v>
      </c>
      <c r="CO86" s="44" t="s">
        <v>9</v>
      </c>
      <c r="CP86" s="46" t="s">
        <v>63</v>
      </c>
      <c r="CQ86" s="45">
        <f t="shared" si="120"/>
        <v>5.8</v>
      </c>
      <c r="CR86" s="45">
        <f t="shared" si="120"/>
        <v>5.99</v>
      </c>
      <c r="CS86" s="45">
        <f t="shared" si="120"/>
        <v>6.07</v>
      </c>
      <c r="CT86" s="45">
        <f t="shared" si="120"/>
        <v>6.17</v>
      </c>
      <c r="CU86" s="45">
        <f t="shared" si="120"/>
        <v>7.73</v>
      </c>
      <c r="CV86" s="45">
        <f t="shared" si="120"/>
        <v>7.83</v>
      </c>
      <c r="CW86" s="45">
        <f t="shared" si="120"/>
        <v>7.91</v>
      </c>
      <c r="CX86" s="45">
        <f t="shared" si="120"/>
        <v>7.91</v>
      </c>
      <c r="CZ86" s="43" t="str">
        <f t="shared" si="92"/>
        <v>DIAMANTE 33.001 a 4.000</v>
      </c>
      <c r="DA86" s="44" t="s">
        <v>75</v>
      </c>
      <c r="DB86" s="46" t="s">
        <v>68</v>
      </c>
      <c r="DC86" s="45">
        <f t="shared" si="116"/>
        <v>19.670000000000002</v>
      </c>
      <c r="DD86" s="45">
        <f t="shared" si="116"/>
        <v>20.079999999999998</v>
      </c>
      <c r="DE86" s="45">
        <f t="shared" si="116"/>
        <v>20.5</v>
      </c>
      <c r="DG86" s="43" t="str">
        <f t="shared" si="94"/>
        <v>DIAMANTE 1Coleta no mesmo dia7790-9Unitizador</v>
      </c>
      <c r="DH86" s="43" t="s">
        <v>66</v>
      </c>
      <c r="DI86" s="70" t="s">
        <v>71</v>
      </c>
      <c r="DJ86" s="22" t="s">
        <v>111</v>
      </c>
      <c r="DK86" s="61" t="s">
        <v>112</v>
      </c>
      <c r="DL86" s="25" t="s">
        <v>133</v>
      </c>
      <c r="DR86" s="43" t="str">
        <f t="shared" si="95"/>
        <v>Peso (g)</v>
      </c>
      <c r="DS86" s="44"/>
      <c r="DT86" s="44" t="s">
        <v>32</v>
      </c>
      <c r="DU86" s="45" t="s">
        <v>12</v>
      </c>
      <c r="DV86" s="45" t="s">
        <v>13</v>
      </c>
      <c r="DW86" s="45" t="s">
        <v>14</v>
      </c>
      <c r="DX86" s="45" t="s">
        <v>15</v>
      </c>
      <c r="DY86" s="45" t="s">
        <v>16</v>
      </c>
      <c r="DZ86" s="45" t="s">
        <v>17</v>
      </c>
      <c r="EA86" s="45" t="s">
        <v>18</v>
      </c>
      <c r="EB86" s="45" t="s">
        <v>19</v>
      </c>
      <c r="EC86" s="45" t="s">
        <v>20</v>
      </c>
      <c r="ED86" s="45" t="s">
        <v>21</v>
      </c>
      <c r="EE86" s="45" t="s">
        <v>22</v>
      </c>
      <c r="EF86" s="45" t="s">
        <v>23</v>
      </c>
      <c r="EG86" s="45" t="s">
        <v>28</v>
      </c>
      <c r="EH86" s="45" t="s">
        <v>29</v>
      </c>
      <c r="EI86" s="45" t="s">
        <v>30</v>
      </c>
      <c r="EJ86" s="45" t="s">
        <v>31</v>
      </c>
      <c r="EL86" s="43" t="str">
        <f t="shared" si="96"/>
        <v>DIAMANTE 34.001 a 5.000</v>
      </c>
      <c r="EM86" s="44" t="s">
        <v>75</v>
      </c>
      <c r="EN86" s="44" t="s">
        <v>70</v>
      </c>
      <c r="EO86" s="45">
        <f t="shared" si="117"/>
        <v>24.69</v>
      </c>
      <c r="EP86" s="45">
        <f t="shared" si="117"/>
        <v>25.71</v>
      </c>
      <c r="EQ86" s="45">
        <f t="shared" si="117"/>
        <v>25.99</v>
      </c>
      <c r="ER86" s="45">
        <f t="shared" si="117"/>
        <v>26.25</v>
      </c>
      <c r="ES86" s="45">
        <f t="shared" si="117"/>
        <v>30.92</v>
      </c>
      <c r="ET86" s="45">
        <f t="shared" si="117"/>
        <v>33.32</v>
      </c>
      <c r="EU86" s="45">
        <f t="shared" si="117"/>
        <v>37.130000000000003</v>
      </c>
      <c r="EV86" s="45">
        <f t="shared" si="117"/>
        <v>44.73</v>
      </c>
      <c r="EW86" s="45">
        <f t="shared" si="117"/>
        <v>46.13</v>
      </c>
      <c r="EX86" s="45">
        <f t="shared" si="117"/>
        <v>49.85</v>
      </c>
      <c r="EY86" s="45">
        <f t="shared" si="117"/>
        <v>68.709999999999994</v>
      </c>
      <c r="EZ86" s="45">
        <f t="shared" si="117"/>
        <v>88.47</v>
      </c>
    </row>
    <row r="87" spans="1:156" ht="25.5" x14ac:dyDescent="0.25">
      <c r="A87" s="84">
        <v>0.04</v>
      </c>
      <c r="B87" s="85" t="s">
        <v>85</v>
      </c>
      <c r="D87" s="43" t="str">
        <f t="shared" si="86"/>
        <v>DIAMANTE 30 a 300</v>
      </c>
      <c r="E87" s="44" t="s">
        <v>75</v>
      </c>
      <c r="F87" s="44" t="s">
        <v>40</v>
      </c>
      <c r="G87" s="45">
        <f>ROUND(G59-G59*$A$52,2)</f>
        <v>6.96</v>
      </c>
      <c r="H87" s="45">
        <f t="shared" ref="H87:Z87" si="121">ROUND(H59-H59*$A$52,2)</f>
        <v>7.11</v>
      </c>
      <c r="I87" s="45">
        <f t="shared" si="121"/>
        <v>7.25</v>
      </c>
      <c r="J87" s="45">
        <f t="shared" si="121"/>
        <v>7.4</v>
      </c>
      <c r="K87" s="45">
        <f t="shared" si="121"/>
        <v>13.66</v>
      </c>
      <c r="L87" s="45">
        <f t="shared" si="121"/>
        <v>13.97</v>
      </c>
      <c r="M87" s="45">
        <f t="shared" si="121"/>
        <v>14.26</v>
      </c>
      <c r="N87" s="45">
        <f t="shared" si="121"/>
        <v>15.17</v>
      </c>
      <c r="O87" s="45">
        <f t="shared" si="121"/>
        <v>20.74</v>
      </c>
      <c r="P87" s="45">
        <f t="shared" si="121"/>
        <v>29.05</v>
      </c>
      <c r="Q87" s="45">
        <f t="shared" si="121"/>
        <v>37.340000000000003</v>
      </c>
      <c r="R87" s="45">
        <f t="shared" si="121"/>
        <v>43.56</v>
      </c>
      <c r="S87" s="45">
        <f t="shared" si="121"/>
        <v>27.62</v>
      </c>
      <c r="T87" s="45">
        <f t="shared" si="121"/>
        <v>35.28</v>
      </c>
      <c r="U87" s="45">
        <f t="shared" si="121"/>
        <v>42.58</v>
      </c>
      <c r="V87" s="45">
        <f t="shared" si="121"/>
        <v>48.83</v>
      </c>
      <c r="W87" s="45">
        <f t="shared" si="121"/>
        <v>32.880000000000003</v>
      </c>
      <c r="X87" s="45">
        <f t="shared" si="121"/>
        <v>41.99</v>
      </c>
      <c r="Y87" s="45">
        <f t="shared" si="121"/>
        <v>50.69</v>
      </c>
      <c r="Z87" s="45">
        <f t="shared" si="121"/>
        <v>58.13</v>
      </c>
      <c r="AB87" s="43" t="str">
        <f t="shared" si="87"/>
        <v>DIAMANTE 35.001 a 6.000</v>
      </c>
      <c r="AC87" s="44" t="s">
        <v>75</v>
      </c>
      <c r="AD87" s="44" t="s">
        <v>76</v>
      </c>
      <c r="AE87" s="45">
        <f t="shared" si="115"/>
        <v>21.05</v>
      </c>
      <c r="AF87" s="45">
        <f t="shared" si="115"/>
        <v>21.94</v>
      </c>
      <c r="AG87" s="45">
        <f t="shared" si="115"/>
        <v>22.17</v>
      </c>
      <c r="AH87" s="45">
        <f t="shared" si="115"/>
        <v>22.39</v>
      </c>
      <c r="AI87" s="45">
        <f t="shared" si="115"/>
        <v>27.45</v>
      </c>
      <c r="AJ87" s="45">
        <f t="shared" si="115"/>
        <v>31.57</v>
      </c>
      <c r="AK87" s="45">
        <f t="shared" si="115"/>
        <v>36.020000000000003</v>
      </c>
      <c r="AL87" s="45">
        <f t="shared" si="115"/>
        <v>44.61</v>
      </c>
      <c r="AM87" s="45">
        <f t="shared" si="115"/>
        <v>35.799999999999997</v>
      </c>
      <c r="AN87" s="45">
        <f t="shared" si="115"/>
        <v>41.09</v>
      </c>
      <c r="AO87" s="45">
        <f t="shared" si="115"/>
        <v>56.25</v>
      </c>
      <c r="AP87" s="45">
        <f t="shared" si="115"/>
        <v>72.33</v>
      </c>
      <c r="AQ87" s="45">
        <f t="shared" si="115"/>
        <v>41.63</v>
      </c>
      <c r="AR87" s="45">
        <f t="shared" si="115"/>
        <v>47.78</v>
      </c>
      <c r="AS87" s="45">
        <f t="shared" si="115"/>
        <v>65.41</v>
      </c>
      <c r="AT87" s="45">
        <f t="shared" si="115"/>
        <v>84.1</v>
      </c>
      <c r="BP87" s="43" t="str">
        <f t="shared" si="89"/>
        <v>DIAMANTE 30 a 300</v>
      </c>
      <c r="BQ87" s="44" t="s">
        <v>75</v>
      </c>
      <c r="BR87" s="44" t="s">
        <v>40</v>
      </c>
      <c r="BS87" s="45">
        <f>BS45</f>
        <v>26.36</v>
      </c>
      <c r="BT87" s="45">
        <f t="shared" ref="BT87:CL87" si="122">BT45</f>
        <v>26.93</v>
      </c>
      <c r="BU87" s="45">
        <f t="shared" si="122"/>
        <v>27.49</v>
      </c>
      <c r="BV87" s="45">
        <f t="shared" si="122"/>
        <v>28.05</v>
      </c>
      <c r="BW87" s="45">
        <f t="shared" si="122"/>
        <v>29.25</v>
      </c>
      <c r="BX87" s="45">
        <f t="shared" si="122"/>
        <v>29.54</v>
      </c>
      <c r="BY87" s="45">
        <f t="shared" si="122"/>
        <v>29.85</v>
      </c>
      <c r="BZ87" s="45">
        <f t="shared" si="122"/>
        <v>30.14</v>
      </c>
      <c r="CA87" s="45">
        <f t="shared" si="122"/>
        <v>42.62</v>
      </c>
      <c r="CB87" s="45">
        <f t="shared" si="122"/>
        <v>66.19</v>
      </c>
      <c r="CC87" s="45">
        <f t="shared" si="122"/>
        <v>80.510000000000005</v>
      </c>
      <c r="CD87" s="45">
        <f t="shared" si="122"/>
        <v>94.83</v>
      </c>
      <c r="CE87" s="45">
        <f t="shared" si="122"/>
        <v>54.83</v>
      </c>
      <c r="CF87" s="45">
        <f t="shared" si="122"/>
        <v>73.03</v>
      </c>
      <c r="CG87" s="45">
        <f t="shared" si="122"/>
        <v>84.65</v>
      </c>
      <c r="CH87" s="45">
        <f t="shared" si="122"/>
        <v>96.27</v>
      </c>
      <c r="CI87" s="45">
        <f t="shared" si="122"/>
        <v>65.290000000000006</v>
      </c>
      <c r="CJ87" s="45">
        <f t="shared" si="122"/>
        <v>86.94</v>
      </c>
      <c r="CK87" s="45">
        <f t="shared" si="122"/>
        <v>100.77</v>
      </c>
      <c r="CL87" s="45">
        <f t="shared" si="122"/>
        <v>114.6</v>
      </c>
      <c r="CZ87" s="43" t="str">
        <f t="shared" si="92"/>
        <v>DIAMANTE 34.001 a 5.000</v>
      </c>
      <c r="DA87" s="44" t="s">
        <v>75</v>
      </c>
      <c r="DB87" s="46" t="s">
        <v>70</v>
      </c>
      <c r="DC87" s="45">
        <f t="shared" si="116"/>
        <v>21.67</v>
      </c>
      <c r="DD87" s="45">
        <f t="shared" si="116"/>
        <v>22.12</v>
      </c>
      <c r="DE87" s="45">
        <f t="shared" si="116"/>
        <v>22.58</v>
      </c>
      <c r="DG87" s="43" t="str">
        <f t="shared" si="94"/>
        <v>ServiçoCódigoQtde de objetos</v>
      </c>
      <c r="DI87" s="28" t="s">
        <v>34</v>
      </c>
      <c r="DJ87" s="28" t="s">
        <v>35</v>
      </c>
      <c r="DK87" s="29" t="s">
        <v>36</v>
      </c>
      <c r="DL87" s="30" t="s">
        <v>37</v>
      </c>
      <c r="DR87" s="43" t="str">
        <f t="shared" si="95"/>
        <v>DIAMANTE 30 a 300</v>
      </c>
      <c r="DS87" s="44" t="s">
        <v>75</v>
      </c>
      <c r="DT87" s="44" t="s">
        <v>40</v>
      </c>
      <c r="DU87" s="45">
        <f>ROUND(DU3-DU3*$A$36,2)</f>
        <v>8.7200000000000006</v>
      </c>
      <c r="DV87" s="45">
        <f t="shared" ref="DV87:EJ87" si="123">ROUND(DV3-DV3*$A$36,2)</f>
        <v>8.91</v>
      </c>
      <c r="DW87" s="45">
        <f t="shared" si="123"/>
        <v>9.09</v>
      </c>
      <c r="DX87" s="45">
        <f t="shared" si="123"/>
        <v>9.2799999999999994</v>
      </c>
      <c r="DY87" s="45">
        <f t="shared" si="123"/>
        <v>16.87</v>
      </c>
      <c r="DZ87" s="45">
        <f t="shared" si="123"/>
        <v>17.239999999999998</v>
      </c>
      <c r="EA87" s="45">
        <f t="shared" si="123"/>
        <v>17.63</v>
      </c>
      <c r="EB87" s="45">
        <f t="shared" si="123"/>
        <v>18.75</v>
      </c>
      <c r="EC87" s="45">
        <f t="shared" si="123"/>
        <v>25.76</v>
      </c>
      <c r="ED87" s="45">
        <f t="shared" si="123"/>
        <v>36.18</v>
      </c>
      <c r="EE87" s="45">
        <f t="shared" si="123"/>
        <v>46.53</v>
      </c>
      <c r="EF87" s="45">
        <f t="shared" si="123"/>
        <v>54.25</v>
      </c>
      <c r="EG87" s="45">
        <f t="shared" si="123"/>
        <v>40.85</v>
      </c>
      <c r="EH87" s="45">
        <f t="shared" si="123"/>
        <v>52.29</v>
      </c>
      <c r="EI87" s="45">
        <f t="shared" si="123"/>
        <v>63.14</v>
      </c>
      <c r="EJ87" s="45">
        <f t="shared" si="123"/>
        <v>72.400000000000006</v>
      </c>
      <c r="EL87" s="43" t="str">
        <f t="shared" si="96"/>
        <v>DIAMANTE 35.001 a 6.000</v>
      </c>
      <c r="EM87" s="44" t="s">
        <v>75</v>
      </c>
      <c r="EN87" s="44" t="s">
        <v>76</v>
      </c>
      <c r="EO87" s="45">
        <f t="shared" si="117"/>
        <v>25.59</v>
      </c>
      <c r="EP87" s="45">
        <f t="shared" si="117"/>
        <v>26.67</v>
      </c>
      <c r="EQ87" s="45">
        <f t="shared" si="117"/>
        <v>26.95</v>
      </c>
      <c r="ER87" s="45">
        <f t="shared" si="117"/>
        <v>27.23</v>
      </c>
      <c r="ES87" s="45">
        <f t="shared" si="117"/>
        <v>33.549999999999997</v>
      </c>
      <c r="ET87" s="45">
        <f t="shared" si="117"/>
        <v>37.729999999999997</v>
      </c>
      <c r="EU87" s="45">
        <f t="shared" si="117"/>
        <v>43.02</v>
      </c>
      <c r="EV87" s="45">
        <f t="shared" si="117"/>
        <v>53.37</v>
      </c>
      <c r="EW87" s="45">
        <f t="shared" si="117"/>
        <v>51.74</v>
      </c>
      <c r="EX87" s="45">
        <f t="shared" si="117"/>
        <v>57.57</v>
      </c>
      <c r="EY87" s="45">
        <f t="shared" si="117"/>
        <v>78.099999999999994</v>
      </c>
      <c r="EZ87" s="45">
        <f t="shared" si="117"/>
        <v>100.56</v>
      </c>
    </row>
    <row r="88" spans="1:156" ht="15" x14ac:dyDescent="0.25">
      <c r="A88" s="84">
        <v>0.06</v>
      </c>
      <c r="B88" s="85" t="s">
        <v>90</v>
      </c>
      <c r="D88" s="43" t="str">
        <f t="shared" si="86"/>
        <v>DIAMANTE 3301 a 500</v>
      </c>
      <c r="E88" s="44" t="s">
        <v>75</v>
      </c>
      <c r="F88" s="44" t="s">
        <v>49</v>
      </c>
      <c r="G88" s="45">
        <f t="shared" ref="G88:Z99" si="124">ROUND(G60-G60*$A$52,2)</f>
        <v>7.79</v>
      </c>
      <c r="H88" s="45">
        <f t="shared" si="124"/>
        <v>7.96</v>
      </c>
      <c r="I88" s="45">
        <f t="shared" si="124"/>
        <v>8.1300000000000008</v>
      </c>
      <c r="J88" s="45">
        <f t="shared" si="124"/>
        <v>8.2799999999999994</v>
      </c>
      <c r="K88" s="45">
        <f t="shared" si="124"/>
        <v>14.16</v>
      </c>
      <c r="L88" s="45">
        <f t="shared" si="124"/>
        <v>14.46</v>
      </c>
      <c r="M88" s="45">
        <f t="shared" si="124"/>
        <v>14.78</v>
      </c>
      <c r="N88" s="45">
        <f t="shared" si="124"/>
        <v>15.73</v>
      </c>
      <c r="O88" s="45">
        <f t="shared" si="124"/>
        <v>21.61</v>
      </c>
      <c r="P88" s="45">
        <f t="shared" si="124"/>
        <v>30.26</v>
      </c>
      <c r="Q88" s="45">
        <f t="shared" si="124"/>
        <v>38.9</v>
      </c>
      <c r="R88" s="45">
        <f t="shared" si="124"/>
        <v>45.38</v>
      </c>
      <c r="S88" s="45">
        <f t="shared" si="124"/>
        <v>28.35</v>
      </c>
      <c r="T88" s="45">
        <f t="shared" si="124"/>
        <v>36.299999999999997</v>
      </c>
      <c r="U88" s="45">
        <f t="shared" si="124"/>
        <v>43.89</v>
      </c>
      <c r="V88" s="45">
        <f t="shared" si="124"/>
        <v>50.35</v>
      </c>
      <c r="W88" s="45">
        <f t="shared" si="124"/>
        <v>33.75</v>
      </c>
      <c r="X88" s="45">
        <f t="shared" si="124"/>
        <v>43.21</v>
      </c>
      <c r="Y88" s="45">
        <f t="shared" si="124"/>
        <v>52.24</v>
      </c>
      <c r="Z88" s="45">
        <f t="shared" si="124"/>
        <v>59.95</v>
      </c>
      <c r="AB88" s="43" t="str">
        <f t="shared" si="87"/>
        <v>DIAMANTE 36.001 a 7.000</v>
      </c>
      <c r="AC88" s="44" t="s">
        <v>75</v>
      </c>
      <c r="AD88" s="44" t="s">
        <v>82</v>
      </c>
      <c r="AE88" s="45">
        <f t="shared" si="115"/>
        <v>22.23</v>
      </c>
      <c r="AF88" s="45">
        <f t="shared" si="115"/>
        <v>23.17</v>
      </c>
      <c r="AG88" s="45">
        <f t="shared" si="115"/>
        <v>23.42</v>
      </c>
      <c r="AH88" s="45">
        <f t="shared" si="115"/>
        <v>23.65</v>
      </c>
      <c r="AI88" s="45">
        <f t="shared" si="115"/>
        <v>30.31</v>
      </c>
      <c r="AJ88" s="45">
        <f t="shared" si="115"/>
        <v>34.86</v>
      </c>
      <c r="AK88" s="45">
        <f t="shared" si="115"/>
        <v>39.78</v>
      </c>
      <c r="AL88" s="45">
        <f t="shared" si="115"/>
        <v>49.25</v>
      </c>
      <c r="AM88" s="45">
        <f t="shared" si="115"/>
        <v>38.26</v>
      </c>
      <c r="AN88" s="45">
        <f t="shared" si="115"/>
        <v>43.91</v>
      </c>
      <c r="AO88" s="45">
        <f t="shared" si="115"/>
        <v>59.48</v>
      </c>
      <c r="AP88" s="45">
        <f t="shared" si="115"/>
        <v>76.319999999999993</v>
      </c>
      <c r="AQ88" s="45">
        <f t="shared" si="115"/>
        <v>44.49</v>
      </c>
      <c r="AR88" s="45">
        <f t="shared" si="115"/>
        <v>51.06</v>
      </c>
      <c r="AS88" s="45">
        <f t="shared" si="115"/>
        <v>69.16</v>
      </c>
      <c r="AT88" s="45">
        <f t="shared" si="115"/>
        <v>88.75</v>
      </c>
      <c r="BP88" s="43" t="str">
        <f t="shared" si="89"/>
        <v>DIAMANTE 3301 a 500</v>
      </c>
      <c r="BQ88" s="44" t="s">
        <v>75</v>
      </c>
      <c r="BR88" s="44" t="s">
        <v>49</v>
      </c>
      <c r="BS88" s="45">
        <f t="shared" ref="BS88:CL99" si="125">BS46</f>
        <v>27.31</v>
      </c>
      <c r="BT88" s="45">
        <f t="shared" si="125"/>
        <v>27.89</v>
      </c>
      <c r="BU88" s="45">
        <f t="shared" si="125"/>
        <v>28.46</v>
      </c>
      <c r="BV88" s="45">
        <f t="shared" si="125"/>
        <v>29.04</v>
      </c>
      <c r="BW88" s="45">
        <f t="shared" si="125"/>
        <v>30.94</v>
      </c>
      <c r="BX88" s="45">
        <f t="shared" si="125"/>
        <v>31.25</v>
      </c>
      <c r="BY88" s="45">
        <f t="shared" si="125"/>
        <v>31.57</v>
      </c>
      <c r="BZ88" s="45">
        <f t="shared" si="125"/>
        <v>31.9</v>
      </c>
      <c r="CA88" s="45">
        <f t="shared" si="125"/>
        <v>45.52</v>
      </c>
      <c r="CB88" s="45">
        <f t="shared" si="125"/>
        <v>69.58</v>
      </c>
      <c r="CC88" s="45">
        <f t="shared" si="125"/>
        <v>84.67</v>
      </c>
      <c r="CD88" s="45">
        <f t="shared" si="125"/>
        <v>99.77</v>
      </c>
      <c r="CE88" s="45">
        <f t="shared" si="125"/>
        <v>56.77</v>
      </c>
      <c r="CF88" s="45">
        <f t="shared" si="125"/>
        <v>74.38</v>
      </c>
      <c r="CG88" s="45">
        <f t="shared" si="125"/>
        <v>86.22</v>
      </c>
      <c r="CH88" s="45">
        <f t="shared" si="125"/>
        <v>98.06</v>
      </c>
      <c r="CI88" s="45">
        <f t="shared" si="125"/>
        <v>67.58</v>
      </c>
      <c r="CJ88" s="45">
        <f t="shared" si="125"/>
        <v>88.54</v>
      </c>
      <c r="CK88" s="45">
        <f t="shared" si="125"/>
        <v>102.65</v>
      </c>
      <c r="CL88" s="45">
        <f t="shared" si="125"/>
        <v>116.74</v>
      </c>
      <c r="CZ88" s="43" t="str">
        <f t="shared" si="92"/>
        <v>DIAMANTE 35.001 a 6.000</v>
      </c>
      <c r="DA88" s="44" t="s">
        <v>75</v>
      </c>
      <c r="DB88" s="46" t="s">
        <v>76</v>
      </c>
      <c r="DC88" s="45">
        <f t="shared" si="116"/>
        <v>25.24</v>
      </c>
      <c r="DD88" s="45">
        <f t="shared" si="116"/>
        <v>25.76</v>
      </c>
      <c r="DE88" s="45">
        <f t="shared" si="116"/>
        <v>26.31</v>
      </c>
      <c r="DG88" s="43" t="str">
        <f t="shared" si="94"/>
        <v>DIAMANTE 2Coleta Agendada7789-50 a 10</v>
      </c>
      <c r="DH88" s="43" t="s">
        <v>69</v>
      </c>
      <c r="DI88" s="70" t="s">
        <v>43</v>
      </c>
      <c r="DJ88" s="68" t="s">
        <v>44</v>
      </c>
      <c r="DK88" s="59" t="s">
        <v>45</v>
      </c>
      <c r="DL88" s="22">
        <v>13.28</v>
      </c>
      <c r="DR88" s="43" t="str">
        <f t="shared" si="95"/>
        <v>DIAMANTE 3301 a 500</v>
      </c>
      <c r="DS88" s="44" t="s">
        <v>75</v>
      </c>
      <c r="DT88" s="44" t="s">
        <v>49</v>
      </c>
      <c r="DU88" s="45">
        <f t="shared" ref="DU88:EJ99" si="126">ROUND(DU4-DU4*$A$36,2)</f>
        <v>9.98</v>
      </c>
      <c r="DV88" s="45">
        <f t="shared" si="126"/>
        <v>10.19</v>
      </c>
      <c r="DW88" s="45">
        <f t="shared" si="126"/>
        <v>10.4</v>
      </c>
      <c r="DX88" s="45">
        <f t="shared" si="126"/>
        <v>10.61</v>
      </c>
      <c r="DY88" s="45">
        <f t="shared" si="126"/>
        <v>17.64</v>
      </c>
      <c r="DZ88" s="45">
        <f t="shared" si="126"/>
        <v>18.03</v>
      </c>
      <c r="EA88" s="45">
        <f t="shared" si="126"/>
        <v>18.43</v>
      </c>
      <c r="EB88" s="45">
        <f t="shared" si="126"/>
        <v>19.59</v>
      </c>
      <c r="EC88" s="45">
        <f t="shared" si="126"/>
        <v>26.94</v>
      </c>
      <c r="ED88" s="45">
        <f t="shared" si="126"/>
        <v>37.72</v>
      </c>
      <c r="EE88" s="45">
        <f t="shared" si="126"/>
        <v>48.49</v>
      </c>
      <c r="EF88" s="45">
        <f t="shared" si="126"/>
        <v>56.56</v>
      </c>
      <c r="EG88" s="45">
        <f t="shared" si="126"/>
        <v>42.05</v>
      </c>
      <c r="EH88" s="45">
        <f t="shared" si="126"/>
        <v>53.85</v>
      </c>
      <c r="EI88" s="45">
        <f t="shared" si="126"/>
        <v>65.14</v>
      </c>
      <c r="EJ88" s="45">
        <f t="shared" si="126"/>
        <v>74.73</v>
      </c>
      <c r="EL88" s="43" t="str">
        <f t="shared" si="96"/>
        <v>DIAMANTE 36.001 a 7.000</v>
      </c>
      <c r="EM88" s="44" t="s">
        <v>75</v>
      </c>
      <c r="EN88" s="44" t="s">
        <v>82</v>
      </c>
      <c r="EO88" s="45">
        <f t="shared" si="117"/>
        <v>26.09</v>
      </c>
      <c r="EP88" s="45">
        <f t="shared" si="117"/>
        <v>27.2</v>
      </c>
      <c r="EQ88" s="45">
        <f t="shared" si="117"/>
        <v>27.48</v>
      </c>
      <c r="ER88" s="45">
        <f t="shared" si="117"/>
        <v>27.76</v>
      </c>
      <c r="ES88" s="45">
        <f t="shared" si="117"/>
        <v>35.479999999999997</v>
      </c>
      <c r="ET88" s="45">
        <f t="shared" si="117"/>
        <v>41.3</v>
      </c>
      <c r="EU88" s="45">
        <f t="shared" si="117"/>
        <v>47.15</v>
      </c>
      <c r="EV88" s="45">
        <f t="shared" si="117"/>
        <v>58.31</v>
      </c>
      <c r="EW88" s="45">
        <f t="shared" si="117"/>
        <v>51.61</v>
      </c>
      <c r="EX88" s="45">
        <f t="shared" si="117"/>
        <v>60.22</v>
      </c>
      <c r="EY88" s="45">
        <f t="shared" si="117"/>
        <v>81.94</v>
      </c>
      <c r="EZ88" s="45">
        <f t="shared" si="117"/>
        <v>105.1</v>
      </c>
    </row>
    <row r="89" spans="1:156" ht="15" x14ac:dyDescent="0.25">
      <c r="A89" s="84">
        <v>0.08</v>
      </c>
      <c r="B89" s="85" t="s">
        <v>94</v>
      </c>
      <c r="D89" s="43" t="str">
        <f t="shared" si="86"/>
        <v>DIAMANTE 3501 a 1.000</v>
      </c>
      <c r="E89" s="44" t="s">
        <v>75</v>
      </c>
      <c r="F89" s="44" t="s">
        <v>50</v>
      </c>
      <c r="G89" s="45">
        <f t="shared" si="124"/>
        <v>8.36</v>
      </c>
      <c r="H89" s="45">
        <f t="shared" si="124"/>
        <v>8.5299999999999994</v>
      </c>
      <c r="I89" s="45">
        <f t="shared" si="124"/>
        <v>8.6999999999999993</v>
      </c>
      <c r="J89" s="45">
        <f t="shared" si="124"/>
        <v>8.89</v>
      </c>
      <c r="K89" s="45">
        <f t="shared" si="124"/>
        <v>15.78</v>
      </c>
      <c r="L89" s="45">
        <f t="shared" si="124"/>
        <v>15.95</v>
      </c>
      <c r="M89" s="45">
        <f t="shared" si="124"/>
        <v>16.12</v>
      </c>
      <c r="N89" s="45">
        <f t="shared" si="124"/>
        <v>16.27</v>
      </c>
      <c r="O89" s="45">
        <f t="shared" si="124"/>
        <v>22.48</v>
      </c>
      <c r="P89" s="45">
        <f t="shared" si="124"/>
        <v>31.49</v>
      </c>
      <c r="Q89" s="45">
        <f t="shared" si="124"/>
        <v>40.47</v>
      </c>
      <c r="R89" s="45">
        <f t="shared" si="124"/>
        <v>47.23</v>
      </c>
      <c r="S89" s="45">
        <f t="shared" si="124"/>
        <v>29.09</v>
      </c>
      <c r="T89" s="45">
        <f t="shared" si="124"/>
        <v>37.32</v>
      </c>
      <c r="U89" s="45">
        <f t="shared" si="124"/>
        <v>45.21</v>
      </c>
      <c r="V89" s="45">
        <f t="shared" si="124"/>
        <v>51.88</v>
      </c>
      <c r="W89" s="45">
        <f t="shared" si="124"/>
        <v>34.619999999999997</v>
      </c>
      <c r="X89" s="45">
        <f t="shared" si="124"/>
        <v>44.42</v>
      </c>
      <c r="Y89" s="45">
        <f t="shared" si="124"/>
        <v>53.82</v>
      </c>
      <c r="Z89" s="45">
        <f t="shared" si="124"/>
        <v>61.76</v>
      </c>
      <c r="AB89" s="43" t="str">
        <f t="shared" si="87"/>
        <v>DIAMANTE 37.001 a 8.000</v>
      </c>
      <c r="AC89" s="44" t="s">
        <v>75</v>
      </c>
      <c r="AD89" s="44" t="s">
        <v>86</v>
      </c>
      <c r="AE89" s="45">
        <f t="shared" si="115"/>
        <v>23.35</v>
      </c>
      <c r="AF89" s="45">
        <f t="shared" si="115"/>
        <v>24.35</v>
      </c>
      <c r="AG89" s="45">
        <f t="shared" si="115"/>
        <v>24.6</v>
      </c>
      <c r="AH89" s="45">
        <f t="shared" si="115"/>
        <v>24.85</v>
      </c>
      <c r="AI89" s="45">
        <f t="shared" si="115"/>
        <v>33.020000000000003</v>
      </c>
      <c r="AJ89" s="45">
        <f t="shared" si="115"/>
        <v>37.97</v>
      </c>
      <c r="AK89" s="45">
        <f t="shared" si="115"/>
        <v>43.33</v>
      </c>
      <c r="AL89" s="45">
        <f t="shared" si="115"/>
        <v>53.65</v>
      </c>
      <c r="AM89" s="45">
        <f t="shared" si="115"/>
        <v>49.29</v>
      </c>
      <c r="AN89" s="45">
        <f t="shared" si="115"/>
        <v>55.3</v>
      </c>
      <c r="AO89" s="45">
        <f t="shared" si="115"/>
        <v>71.25</v>
      </c>
      <c r="AP89" s="45">
        <f t="shared" si="115"/>
        <v>88.83</v>
      </c>
      <c r="AQ89" s="45">
        <f t="shared" si="115"/>
        <v>57.32</v>
      </c>
      <c r="AR89" s="45">
        <f t="shared" si="115"/>
        <v>64.31</v>
      </c>
      <c r="AS89" s="45">
        <f t="shared" si="115"/>
        <v>82.84</v>
      </c>
      <c r="AT89" s="45">
        <f t="shared" si="115"/>
        <v>103.29</v>
      </c>
      <c r="BP89" s="43" t="str">
        <f t="shared" si="89"/>
        <v>DIAMANTE 3501 a 1.000</v>
      </c>
      <c r="BQ89" s="44" t="s">
        <v>75</v>
      </c>
      <c r="BR89" s="44" t="s">
        <v>50</v>
      </c>
      <c r="BS89" s="45">
        <f t="shared" si="125"/>
        <v>28.24</v>
      </c>
      <c r="BT89" s="45">
        <f t="shared" si="125"/>
        <v>28.84</v>
      </c>
      <c r="BU89" s="45">
        <f t="shared" si="125"/>
        <v>29.45</v>
      </c>
      <c r="BV89" s="45">
        <f t="shared" si="125"/>
        <v>30.04</v>
      </c>
      <c r="BW89" s="45">
        <f t="shared" si="125"/>
        <v>32.64</v>
      </c>
      <c r="BX89" s="45">
        <f t="shared" si="125"/>
        <v>32.97</v>
      </c>
      <c r="BY89" s="45">
        <f t="shared" si="125"/>
        <v>33.299999999999997</v>
      </c>
      <c r="BZ89" s="45">
        <f t="shared" si="125"/>
        <v>33.64</v>
      </c>
      <c r="CA89" s="45">
        <f t="shared" si="125"/>
        <v>48.41</v>
      </c>
      <c r="CB89" s="45">
        <f t="shared" si="125"/>
        <v>72.97</v>
      </c>
      <c r="CC89" s="45">
        <f t="shared" si="125"/>
        <v>88.85</v>
      </c>
      <c r="CD89" s="45">
        <f t="shared" si="125"/>
        <v>104.71</v>
      </c>
      <c r="CE89" s="45">
        <f t="shared" si="125"/>
        <v>58.7</v>
      </c>
      <c r="CF89" s="45">
        <f t="shared" si="125"/>
        <v>75.72</v>
      </c>
      <c r="CG89" s="45">
        <f t="shared" si="125"/>
        <v>87.8</v>
      </c>
      <c r="CH89" s="45">
        <f t="shared" si="125"/>
        <v>99.87</v>
      </c>
      <c r="CI89" s="45">
        <f t="shared" si="125"/>
        <v>69.87</v>
      </c>
      <c r="CJ89" s="45">
        <f t="shared" si="125"/>
        <v>90.14</v>
      </c>
      <c r="CK89" s="45">
        <f t="shared" si="125"/>
        <v>104.52</v>
      </c>
      <c r="CL89" s="45">
        <f t="shared" si="125"/>
        <v>118.88</v>
      </c>
      <c r="CZ89" s="43" t="str">
        <f t="shared" si="92"/>
        <v>DIAMANTE 36.001 a 7.000</v>
      </c>
      <c r="DA89" s="44" t="s">
        <v>75</v>
      </c>
      <c r="DB89" s="46" t="s">
        <v>82</v>
      </c>
      <c r="DC89" s="45">
        <f t="shared" si="116"/>
        <v>30.02</v>
      </c>
      <c r="DD89" s="45">
        <f t="shared" si="116"/>
        <v>30.63</v>
      </c>
      <c r="DE89" s="45">
        <f t="shared" si="116"/>
        <v>31.27</v>
      </c>
      <c r="DG89" s="43" t="str">
        <f t="shared" si="94"/>
        <v>DIAMANTE 2Coleta Agendada7789-5Mais de 10</v>
      </c>
      <c r="DH89" s="43" t="s">
        <v>69</v>
      </c>
      <c r="DI89" s="70" t="s">
        <v>43</v>
      </c>
      <c r="DJ89" s="68" t="s">
        <v>44</v>
      </c>
      <c r="DK89" s="61" t="s">
        <v>52</v>
      </c>
      <c r="DL89" s="22">
        <v>0</v>
      </c>
      <c r="DR89" s="43" t="str">
        <f t="shared" si="95"/>
        <v>DIAMANTE 3501 a 1.000</v>
      </c>
      <c r="DS89" s="44" t="s">
        <v>75</v>
      </c>
      <c r="DT89" s="44" t="s">
        <v>50</v>
      </c>
      <c r="DU89" s="45">
        <f t="shared" si="126"/>
        <v>10.72</v>
      </c>
      <c r="DV89" s="45">
        <f t="shared" si="126"/>
        <v>10.94</v>
      </c>
      <c r="DW89" s="45">
        <f t="shared" si="126"/>
        <v>11.17</v>
      </c>
      <c r="DX89" s="45">
        <f t="shared" si="126"/>
        <v>11.4</v>
      </c>
      <c r="DY89" s="45">
        <f t="shared" si="126"/>
        <v>19.690000000000001</v>
      </c>
      <c r="DZ89" s="45">
        <f t="shared" si="126"/>
        <v>19.89</v>
      </c>
      <c r="EA89" s="45">
        <f t="shared" si="126"/>
        <v>20.09</v>
      </c>
      <c r="EB89" s="45">
        <f t="shared" si="126"/>
        <v>20.3</v>
      </c>
      <c r="EC89" s="45">
        <f t="shared" si="126"/>
        <v>28.04</v>
      </c>
      <c r="ED89" s="45">
        <f t="shared" si="126"/>
        <v>39.24</v>
      </c>
      <c r="EE89" s="45">
        <f t="shared" si="126"/>
        <v>50.46</v>
      </c>
      <c r="EF89" s="45">
        <f t="shared" si="126"/>
        <v>58.87</v>
      </c>
      <c r="EG89" s="45">
        <f t="shared" si="126"/>
        <v>43.16</v>
      </c>
      <c r="EH89" s="45">
        <f t="shared" si="126"/>
        <v>55.38</v>
      </c>
      <c r="EI89" s="45">
        <f t="shared" si="126"/>
        <v>67.099999999999994</v>
      </c>
      <c r="EJ89" s="45">
        <f t="shared" si="126"/>
        <v>77.010000000000005</v>
      </c>
      <c r="EL89" s="43" t="str">
        <f t="shared" si="96"/>
        <v>DIAMANTE 37.001 a 8.000</v>
      </c>
      <c r="EM89" s="44" t="s">
        <v>75</v>
      </c>
      <c r="EN89" s="44" t="s">
        <v>86</v>
      </c>
      <c r="EO89" s="45">
        <f t="shared" si="117"/>
        <v>27.38</v>
      </c>
      <c r="EP89" s="45">
        <f t="shared" si="117"/>
        <v>28.56</v>
      </c>
      <c r="EQ89" s="45">
        <f t="shared" si="117"/>
        <v>28.84</v>
      </c>
      <c r="ER89" s="45">
        <f t="shared" si="117"/>
        <v>29.15</v>
      </c>
      <c r="ES89" s="45">
        <f t="shared" si="117"/>
        <v>38.6</v>
      </c>
      <c r="ET89" s="45">
        <f t="shared" si="117"/>
        <v>44.98</v>
      </c>
      <c r="EU89" s="45">
        <f t="shared" si="117"/>
        <v>51.35</v>
      </c>
      <c r="EV89" s="45">
        <f t="shared" si="117"/>
        <v>63.51</v>
      </c>
      <c r="EW89" s="45">
        <f t="shared" si="117"/>
        <v>66.37</v>
      </c>
      <c r="EX89" s="45">
        <f t="shared" si="117"/>
        <v>75.8</v>
      </c>
      <c r="EY89" s="45">
        <f t="shared" si="117"/>
        <v>98.14</v>
      </c>
      <c r="EZ89" s="45">
        <f t="shared" si="117"/>
        <v>122.28</v>
      </c>
    </row>
    <row r="90" spans="1:156" ht="15" x14ac:dyDescent="0.25">
      <c r="A90" s="84">
        <v>0.1</v>
      </c>
      <c r="B90" s="85" t="s">
        <v>98</v>
      </c>
      <c r="D90" s="43" t="str">
        <f t="shared" si="86"/>
        <v>DIAMANTE 31.001 a 2.000</v>
      </c>
      <c r="E90" s="44" t="s">
        <v>75</v>
      </c>
      <c r="F90" s="44" t="s">
        <v>55</v>
      </c>
      <c r="G90" s="45">
        <f t="shared" si="124"/>
        <v>10.49</v>
      </c>
      <c r="H90" s="45">
        <f t="shared" si="124"/>
        <v>10.71</v>
      </c>
      <c r="I90" s="45">
        <f t="shared" si="124"/>
        <v>10.94</v>
      </c>
      <c r="J90" s="45">
        <f t="shared" si="124"/>
        <v>11.16</v>
      </c>
      <c r="K90" s="45">
        <f t="shared" si="124"/>
        <v>17.399999999999999</v>
      </c>
      <c r="L90" s="45">
        <f t="shared" si="124"/>
        <v>17.59</v>
      </c>
      <c r="M90" s="45">
        <f t="shared" si="124"/>
        <v>17.77</v>
      </c>
      <c r="N90" s="45">
        <f t="shared" si="124"/>
        <v>17.95</v>
      </c>
      <c r="O90" s="45">
        <f t="shared" si="124"/>
        <v>27.11</v>
      </c>
      <c r="P90" s="45">
        <f t="shared" si="124"/>
        <v>37.96</v>
      </c>
      <c r="Q90" s="45">
        <f t="shared" si="124"/>
        <v>48.79</v>
      </c>
      <c r="R90" s="45">
        <f t="shared" si="124"/>
        <v>56.93</v>
      </c>
      <c r="S90" s="45">
        <f t="shared" si="124"/>
        <v>36.36</v>
      </c>
      <c r="T90" s="45">
        <f t="shared" si="124"/>
        <v>46.16</v>
      </c>
      <c r="U90" s="45">
        <f t="shared" si="124"/>
        <v>55.6</v>
      </c>
      <c r="V90" s="45">
        <f t="shared" si="124"/>
        <v>63.46</v>
      </c>
      <c r="W90" s="45">
        <f t="shared" si="124"/>
        <v>43.28</v>
      </c>
      <c r="X90" s="45">
        <f t="shared" si="124"/>
        <v>54.95</v>
      </c>
      <c r="Y90" s="45">
        <f t="shared" si="124"/>
        <v>66.180000000000007</v>
      </c>
      <c r="Z90" s="45">
        <f t="shared" si="124"/>
        <v>75.540000000000006</v>
      </c>
      <c r="AB90" s="43" t="str">
        <f t="shared" si="87"/>
        <v>DIAMANTE 38.001 a 9.000</v>
      </c>
      <c r="AC90" s="44" t="s">
        <v>75</v>
      </c>
      <c r="AD90" s="44" t="s">
        <v>91</v>
      </c>
      <c r="AE90" s="45">
        <f t="shared" si="115"/>
        <v>24.04</v>
      </c>
      <c r="AF90" s="45">
        <f t="shared" si="115"/>
        <v>25.07</v>
      </c>
      <c r="AG90" s="45">
        <f t="shared" si="115"/>
        <v>25.32</v>
      </c>
      <c r="AH90" s="45">
        <f t="shared" si="115"/>
        <v>25.58</v>
      </c>
      <c r="AI90" s="45">
        <f t="shared" si="115"/>
        <v>34.64</v>
      </c>
      <c r="AJ90" s="45">
        <f t="shared" si="115"/>
        <v>39.85</v>
      </c>
      <c r="AK90" s="45">
        <f t="shared" si="115"/>
        <v>45.47</v>
      </c>
      <c r="AL90" s="45">
        <f t="shared" si="115"/>
        <v>56.3</v>
      </c>
      <c r="AM90" s="45">
        <f t="shared" si="115"/>
        <v>50.71</v>
      </c>
      <c r="AN90" s="45">
        <f t="shared" si="115"/>
        <v>56.9</v>
      </c>
      <c r="AO90" s="45">
        <f t="shared" si="115"/>
        <v>73.069999999999993</v>
      </c>
      <c r="AP90" s="45">
        <f t="shared" si="115"/>
        <v>91.1</v>
      </c>
      <c r="AQ90" s="45">
        <f t="shared" si="115"/>
        <v>58.96</v>
      </c>
      <c r="AR90" s="45">
        <f t="shared" si="115"/>
        <v>66.17</v>
      </c>
      <c r="AS90" s="45">
        <f t="shared" si="115"/>
        <v>84.97</v>
      </c>
      <c r="AT90" s="45">
        <f t="shared" si="115"/>
        <v>105.92</v>
      </c>
      <c r="BP90" s="43" t="str">
        <f t="shared" si="89"/>
        <v>DIAMANTE 31.001 a 2.000</v>
      </c>
      <c r="BQ90" s="44" t="s">
        <v>75</v>
      </c>
      <c r="BR90" s="44" t="s">
        <v>55</v>
      </c>
      <c r="BS90" s="45">
        <f t="shared" si="125"/>
        <v>31.24</v>
      </c>
      <c r="BT90" s="45">
        <f t="shared" si="125"/>
        <v>31.91</v>
      </c>
      <c r="BU90" s="45">
        <f t="shared" si="125"/>
        <v>32.57</v>
      </c>
      <c r="BV90" s="45">
        <f t="shared" si="125"/>
        <v>33.24</v>
      </c>
      <c r="BW90" s="45">
        <f t="shared" si="125"/>
        <v>35.92</v>
      </c>
      <c r="BX90" s="45">
        <f t="shared" si="125"/>
        <v>36.299999999999997</v>
      </c>
      <c r="BY90" s="45">
        <f t="shared" si="125"/>
        <v>36.67</v>
      </c>
      <c r="BZ90" s="45">
        <f t="shared" si="125"/>
        <v>37.03</v>
      </c>
      <c r="CA90" s="45">
        <f t="shared" si="125"/>
        <v>57.99</v>
      </c>
      <c r="CB90" s="45">
        <f t="shared" si="125"/>
        <v>87.85</v>
      </c>
      <c r="CC90" s="45">
        <f t="shared" si="125"/>
        <v>107.16</v>
      </c>
      <c r="CD90" s="45">
        <f t="shared" si="125"/>
        <v>126.48</v>
      </c>
      <c r="CE90" s="45">
        <f t="shared" si="125"/>
        <v>70.69</v>
      </c>
      <c r="CF90" s="45">
        <f t="shared" si="125"/>
        <v>95.34</v>
      </c>
      <c r="CG90" s="45">
        <f t="shared" si="125"/>
        <v>111.53</v>
      </c>
      <c r="CH90" s="45">
        <f t="shared" si="125"/>
        <v>127.71</v>
      </c>
      <c r="CI90" s="45">
        <f t="shared" si="125"/>
        <v>84.15</v>
      </c>
      <c r="CJ90" s="45">
        <f t="shared" si="125"/>
        <v>113.5</v>
      </c>
      <c r="CK90" s="45">
        <f t="shared" si="125"/>
        <v>132.77000000000001</v>
      </c>
      <c r="CL90" s="45">
        <f t="shared" si="125"/>
        <v>152.03</v>
      </c>
      <c r="CZ90" s="43" t="str">
        <f t="shared" si="92"/>
        <v>DIAMANTE 37.001 a 8.000</v>
      </c>
      <c r="DA90" s="44" t="s">
        <v>75</v>
      </c>
      <c r="DB90" s="46" t="s">
        <v>86</v>
      </c>
      <c r="DC90" s="45">
        <f t="shared" si="116"/>
        <v>38.76</v>
      </c>
      <c r="DD90" s="45">
        <f t="shared" si="116"/>
        <v>39.56</v>
      </c>
      <c r="DE90" s="45">
        <f t="shared" si="116"/>
        <v>40.39</v>
      </c>
      <c r="DG90" s="43" t="str">
        <f t="shared" si="94"/>
        <v>DIAMANTE 2Coleta Agendada7788-70 a 10</v>
      </c>
      <c r="DH90" s="43" t="s">
        <v>69</v>
      </c>
      <c r="DI90" s="70" t="s">
        <v>43</v>
      </c>
      <c r="DJ90" s="25" t="s">
        <v>57</v>
      </c>
      <c r="DK90" s="59" t="s">
        <v>45</v>
      </c>
      <c r="DL90" s="22">
        <v>13.28</v>
      </c>
      <c r="DR90" s="43" t="str">
        <f t="shared" si="95"/>
        <v>DIAMANTE 31.001 a 2.000</v>
      </c>
      <c r="DS90" s="44" t="s">
        <v>75</v>
      </c>
      <c r="DT90" s="44" t="s">
        <v>55</v>
      </c>
      <c r="DU90" s="45">
        <f t="shared" si="126"/>
        <v>14.14</v>
      </c>
      <c r="DV90" s="45">
        <f t="shared" si="126"/>
        <v>14.44</v>
      </c>
      <c r="DW90" s="45">
        <f t="shared" si="126"/>
        <v>14.76</v>
      </c>
      <c r="DX90" s="45">
        <f t="shared" si="126"/>
        <v>15.05</v>
      </c>
      <c r="DY90" s="45">
        <f t="shared" si="126"/>
        <v>22.2</v>
      </c>
      <c r="DZ90" s="45">
        <f t="shared" si="126"/>
        <v>22.43</v>
      </c>
      <c r="EA90" s="45">
        <f t="shared" si="126"/>
        <v>22.66</v>
      </c>
      <c r="EB90" s="45">
        <f t="shared" si="126"/>
        <v>22.89</v>
      </c>
      <c r="EC90" s="45">
        <f t="shared" si="126"/>
        <v>34.130000000000003</v>
      </c>
      <c r="ED90" s="45">
        <f t="shared" si="126"/>
        <v>47.39</v>
      </c>
      <c r="EE90" s="45">
        <f t="shared" si="126"/>
        <v>60.94</v>
      </c>
      <c r="EF90" s="45">
        <f t="shared" si="126"/>
        <v>71.16</v>
      </c>
      <c r="EG90" s="45">
        <f t="shared" si="126"/>
        <v>54.39</v>
      </c>
      <c r="EH90" s="45">
        <f t="shared" si="126"/>
        <v>68.64</v>
      </c>
      <c r="EI90" s="45">
        <f t="shared" si="126"/>
        <v>82.64</v>
      </c>
      <c r="EJ90" s="45">
        <f t="shared" si="126"/>
        <v>94.39</v>
      </c>
      <c r="EL90" s="43" t="str">
        <f t="shared" si="96"/>
        <v>DIAMANTE 38.001 a 9.000</v>
      </c>
      <c r="EM90" s="44" t="s">
        <v>75</v>
      </c>
      <c r="EN90" s="44" t="s">
        <v>91</v>
      </c>
      <c r="EO90" s="45">
        <f t="shared" si="117"/>
        <v>28.3</v>
      </c>
      <c r="EP90" s="45">
        <f t="shared" si="117"/>
        <v>29.51</v>
      </c>
      <c r="EQ90" s="45">
        <f t="shared" si="117"/>
        <v>29.81</v>
      </c>
      <c r="ER90" s="45">
        <f t="shared" si="117"/>
        <v>30.1</v>
      </c>
      <c r="ES90" s="45">
        <f t="shared" si="117"/>
        <v>40.700000000000003</v>
      </c>
      <c r="ET90" s="45">
        <f t="shared" si="117"/>
        <v>47.23</v>
      </c>
      <c r="EU90" s="45">
        <f t="shared" si="117"/>
        <v>53.91</v>
      </c>
      <c r="EV90" s="45">
        <f t="shared" si="117"/>
        <v>66.69</v>
      </c>
      <c r="EW90" s="45">
        <f t="shared" si="117"/>
        <v>68.78</v>
      </c>
      <c r="EX90" s="45">
        <f t="shared" si="117"/>
        <v>78.180000000000007</v>
      </c>
      <c r="EY90" s="45">
        <f t="shared" si="117"/>
        <v>100.75</v>
      </c>
      <c r="EZ90" s="45">
        <f t="shared" si="117"/>
        <v>125.53</v>
      </c>
    </row>
    <row r="91" spans="1:156" ht="15" x14ac:dyDescent="0.25">
      <c r="A91" s="84">
        <v>0.12</v>
      </c>
      <c r="B91" s="85" t="s">
        <v>100</v>
      </c>
      <c r="D91" s="43" t="str">
        <f t="shared" si="86"/>
        <v>DIAMANTE 32.001 a 3.000</v>
      </c>
      <c r="E91" s="44" t="s">
        <v>75</v>
      </c>
      <c r="F91" s="44" t="s">
        <v>62</v>
      </c>
      <c r="G91" s="45">
        <f t="shared" si="124"/>
        <v>11.69</v>
      </c>
      <c r="H91" s="45">
        <f t="shared" si="124"/>
        <v>11.95</v>
      </c>
      <c r="I91" s="45">
        <f t="shared" si="124"/>
        <v>12.19</v>
      </c>
      <c r="J91" s="45">
        <f t="shared" si="124"/>
        <v>12.44</v>
      </c>
      <c r="K91" s="45">
        <f t="shared" si="124"/>
        <v>19.04</v>
      </c>
      <c r="L91" s="45">
        <f t="shared" si="124"/>
        <v>19.23</v>
      </c>
      <c r="M91" s="45">
        <f t="shared" si="124"/>
        <v>19.43</v>
      </c>
      <c r="N91" s="45">
        <f t="shared" si="124"/>
        <v>19.62</v>
      </c>
      <c r="O91" s="45">
        <f t="shared" si="124"/>
        <v>31.64</v>
      </c>
      <c r="P91" s="45">
        <f t="shared" si="124"/>
        <v>42.73</v>
      </c>
      <c r="Q91" s="45">
        <f t="shared" si="124"/>
        <v>60.12</v>
      </c>
      <c r="R91" s="45">
        <f t="shared" si="124"/>
        <v>72.78</v>
      </c>
      <c r="S91" s="45">
        <f t="shared" si="124"/>
        <v>43.57</v>
      </c>
      <c r="T91" s="45">
        <f t="shared" si="124"/>
        <v>53.54</v>
      </c>
      <c r="U91" s="45">
        <f t="shared" si="124"/>
        <v>68.5</v>
      </c>
      <c r="V91" s="45">
        <f t="shared" si="124"/>
        <v>80.17</v>
      </c>
      <c r="W91" s="45">
        <f t="shared" si="124"/>
        <v>51.87</v>
      </c>
      <c r="X91" s="45">
        <f t="shared" si="124"/>
        <v>63.74</v>
      </c>
      <c r="Y91" s="45">
        <f t="shared" si="124"/>
        <v>81.56</v>
      </c>
      <c r="Z91" s="45">
        <f t="shared" si="124"/>
        <v>95.44</v>
      </c>
      <c r="AB91" s="43" t="str">
        <f t="shared" si="87"/>
        <v>DIAMANTE 39.001 a 10.000</v>
      </c>
      <c r="AC91" s="44" t="s">
        <v>75</v>
      </c>
      <c r="AD91" s="44" t="s">
        <v>95</v>
      </c>
      <c r="AE91" s="45">
        <f t="shared" si="115"/>
        <v>24.53</v>
      </c>
      <c r="AF91" s="45">
        <f t="shared" si="115"/>
        <v>25.57</v>
      </c>
      <c r="AG91" s="45">
        <f t="shared" si="115"/>
        <v>25.81</v>
      </c>
      <c r="AH91" s="45">
        <f t="shared" si="115"/>
        <v>26.09</v>
      </c>
      <c r="AI91" s="45">
        <f t="shared" si="115"/>
        <v>35.799999999999997</v>
      </c>
      <c r="AJ91" s="45">
        <f t="shared" si="115"/>
        <v>41.18</v>
      </c>
      <c r="AK91" s="45">
        <f t="shared" si="115"/>
        <v>47</v>
      </c>
      <c r="AL91" s="45">
        <f t="shared" si="115"/>
        <v>58.18</v>
      </c>
      <c r="AM91" s="45">
        <f t="shared" si="115"/>
        <v>51.7</v>
      </c>
      <c r="AN91" s="45">
        <f t="shared" si="115"/>
        <v>58.07</v>
      </c>
      <c r="AO91" s="45">
        <f t="shared" si="115"/>
        <v>74.38</v>
      </c>
      <c r="AP91" s="45">
        <f t="shared" si="115"/>
        <v>92.73</v>
      </c>
      <c r="AQ91" s="45">
        <f t="shared" si="115"/>
        <v>60.11</v>
      </c>
      <c r="AR91" s="45">
        <f t="shared" si="115"/>
        <v>67.510000000000005</v>
      </c>
      <c r="AS91" s="45">
        <f t="shared" si="115"/>
        <v>86.49</v>
      </c>
      <c r="AT91" s="45">
        <f t="shared" si="115"/>
        <v>107.82</v>
      </c>
      <c r="BP91" s="43" t="str">
        <f t="shared" si="89"/>
        <v>DIAMANTE 32.001 a 3.000</v>
      </c>
      <c r="BQ91" s="44" t="s">
        <v>75</v>
      </c>
      <c r="BR91" s="44" t="s">
        <v>62</v>
      </c>
      <c r="BS91" s="45">
        <f t="shared" si="125"/>
        <v>34.43</v>
      </c>
      <c r="BT91" s="45">
        <f t="shared" si="125"/>
        <v>35.17</v>
      </c>
      <c r="BU91" s="45">
        <f t="shared" si="125"/>
        <v>35.9</v>
      </c>
      <c r="BV91" s="45">
        <f t="shared" si="125"/>
        <v>36.630000000000003</v>
      </c>
      <c r="BW91" s="45">
        <f t="shared" si="125"/>
        <v>39.51</v>
      </c>
      <c r="BX91" s="45">
        <f t="shared" si="125"/>
        <v>39.909999999999997</v>
      </c>
      <c r="BY91" s="45">
        <f t="shared" si="125"/>
        <v>40.32</v>
      </c>
      <c r="BZ91" s="45">
        <f t="shared" si="125"/>
        <v>40.72</v>
      </c>
      <c r="CA91" s="45">
        <f t="shared" si="125"/>
        <v>68.17</v>
      </c>
      <c r="CB91" s="45">
        <f t="shared" si="125"/>
        <v>102.62</v>
      </c>
      <c r="CC91" s="45">
        <f t="shared" si="125"/>
        <v>125.23</v>
      </c>
      <c r="CD91" s="45">
        <f t="shared" si="125"/>
        <v>147.84</v>
      </c>
      <c r="CE91" s="45">
        <f t="shared" si="125"/>
        <v>82.93</v>
      </c>
      <c r="CF91" s="45">
        <f t="shared" si="125"/>
        <v>114.46</v>
      </c>
      <c r="CG91" s="45">
        <f t="shared" si="125"/>
        <v>135.09</v>
      </c>
      <c r="CH91" s="45">
        <f t="shared" si="125"/>
        <v>155.72</v>
      </c>
      <c r="CI91" s="45">
        <f t="shared" si="125"/>
        <v>98.73</v>
      </c>
      <c r="CJ91" s="45">
        <f t="shared" si="125"/>
        <v>136.26</v>
      </c>
      <c r="CK91" s="45">
        <f t="shared" si="125"/>
        <v>160.81</v>
      </c>
      <c r="CL91" s="45">
        <f t="shared" si="125"/>
        <v>185.38</v>
      </c>
      <c r="CZ91" s="43" t="str">
        <f t="shared" si="92"/>
        <v>DIAMANTE 38.001 a 9.000</v>
      </c>
      <c r="DA91" s="44" t="s">
        <v>75</v>
      </c>
      <c r="DB91" s="46" t="s">
        <v>91</v>
      </c>
      <c r="DC91" s="45">
        <f t="shared" si="116"/>
        <v>50.09</v>
      </c>
      <c r="DD91" s="45">
        <f t="shared" si="116"/>
        <v>51.13</v>
      </c>
      <c r="DE91" s="45">
        <f t="shared" si="116"/>
        <v>52.2</v>
      </c>
      <c r="DG91" s="43" t="str">
        <f t="shared" si="94"/>
        <v>DIAMANTE 2Coleta Programada4209-90 a 10</v>
      </c>
      <c r="DH91" s="43" t="s">
        <v>69</v>
      </c>
      <c r="DI91" s="71" t="s">
        <v>64</v>
      </c>
      <c r="DJ91" s="68" t="s">
        <v>65</v>
      </c>
      <c r="DK91" s="61" t="s">
        <v>45</v>
      </c>
      <c r="DL91" s="25">
        <v>11.07</v>
      </c>
      <c r="DR91" s="43" t="str">
        <f t="shared" si="95"/>
        <v>DIAMANTE 32.001 a 3.000</v>
      </c>
      <c r="DS91" s="44" t="s">
        <v>75</v>
      </c>
      <c r="DT91" s="44" t="s">
        <v>62</v>
      </c>
      <c r="DU91" s="45">
        <f t="shared" si="126"/>
        <v>16.010000000000002</v>
      </c>
      <c r="DV91" s="45">
        <f t="shared" si="126"/>
        <v>16.34</v>
      </c>
      <c r="DW91" s="45">
        <f t="shared" si="126"/>
        <v>16.690000000000001</v>
      </c>
      <c r="DX91" s="45">
        <f t="shared" si="126"/>
        <v>17.03</v>
      </c>
      <c r="DY91" s="45">
        <f t="shared" si="126"/>
        <v>24.42</v>
      </c>
      <c r="DZ91" s="45">
        <f t="shared" si="126"/>
        <v>24.67</v>
      </c>
      <c r="EA91" s="45">
        <f t="shared" si="126"/>
        <v>24.93</v>
      </c>
      <c r="EB91" s="45">
        <f t="shared" si="126"/>
        <v>25.17</v>
      </c>
      <c r="EC91" s="45">
        <f t="shared" si="126"/>
        <v>39.96</v>
      </c>
      <c r="ED91" s="45">
        <f t="shared" si="126"/>
        <v>53.36</v>
      </c>
      <c r="EE91" s="45">
        <f t="shared" si="126"/>
        <v>75.12</v>
      </c>
      <c r="EF91" s="45">
        <f t="shared" si="126"/>
        <v>91.04</v>
      </c>
      <c r="EG91" s="45">
        <f t="shared" si="126"/>
        <v>65.319999999999993</v>
      </c>
      <c r="EH91" s="45">
        <f t="shared" si="126"/>
        <v>79.680000000000007</v>
      </c>
      <c r="EI91" s="45">
        <f t="shared" si="126"/>
        <v>101.87</v>
      </c>
      <c r="EJ91" s="45">
        <f t="shared" si="126"/>
        <v>119.32</v>
      </c>
      <c r="EL91" s="43" t="str">
        <f t="shared" si="96"/>
        <v>DIAMANTE 39.001 a 10.000</v>
      </c>
      <c r="EM91" s="44" t="s">
        <v>75</v>
      </c>
      <c r="EN91" s="44" t="s">
        <v>95</v>
      </c>
      <c r="EO91" s="45">
        <f t="shared" si="117"/>
        <v>28.82</v>
      </c>
      <c r="EP91" s="45">
        <f t="shared" si="117"/>
        <v>30.05</v>
      </c>
      <c r="EQ91" s="45">
        <f t="shared" si="117"/>
        <v>30.36</v>
      </c>
      <c r="ER91" s="45">
        <f t="shared" si="117"/>
        <v>30.66</v>
      </c>
      <c r="ES91" s="45">
        <f t="shared" si="117"/>
        <v>41.99</v>
      </c>
      <c r="ET91" s="45">
        <f t="shared" si="117"/>
        <v>48.8</v>
      </c>
      <c r="EU91" s="45">
        <f t="shared" si="117"/>
        <v>55.71</v>
      </c>
      <c r="EV91" s="45">
        <f t="shared" si="117"/>
        <v>68.92</v>
      </c>
      <c r="EW91" s="45">
        <f t="shared" si="117"/>
        <v>69.930000000000007</v>
      </c>
      <c r="EX91" s="45">
        <f t="shared" si="117"/>
        <v>79.680000000000007</v>
      </c>
      <c r="EY91" s="45">
        <f t="shared" si="117"/>
        <v>102.52</v>
      </c>
      <c r="EZ91" s="45">
        <f t="shared" si="117"/>
        <v>127.71</v>
      </c>
    </row>
    <row r="92" spans="1:156" ht="15" x14ac:dyDescent="0.25">
      <c r="A92" s="84">
        <v>0.14000000000000001</v>
      </c>
      <c r="B92" s="85" t="s">
        <v>104</v>
      </c>
      <c r="D92" s="43" t="str">
        <f t="shared" si="86"/>
        <v>DIAMANTE 33.001 a 4.000</v>
      </c>
      <c r="E92" s="44" t="s">
        <v>75</v>
      </c>
      <c r="F92" s="44" t="s">
        <v>68</v>
      </c>
      <c r="G92" s="45">
        <f t="shared" si="124"/>
        <v>12.63</v>
      </c>
      <c r="H92" s="45">
        <f t="shared" si="124"/>
        <v>12.9</v>
      </c>
      <c r="I92" s="45">
        <f t="shared" si="124"/>
        <v>13.17</v>
      </c>
      <c r="J92" s="45">
        <f t="shared" si="124"/>
        <v>13.45</v>
      </c>
      <c r="K92" s="45">
        <f t="shared" si="124"/>
        <v>20.93</v>
      </c>
      <c r="L92" s="45">
        <f t="shared" si="124"/>
        <v>21.16</v>
      </c>
      <c r="M92" s="45">
        <f t="shared" si="124"/>
        <v>21.37</v>
      </c>
      <c r="N92" s="45">
        <f t="shared" si="124"/>
        <v>21.59</v>
      </c>
      <c r="O92" s="45">
        <f t="shared" si="124"/>
        <v>36.29</v>
      </c>
      <c r="P92" s="45">
        <f t="shared" si="124"/>
        <v>48.99</v>
      </c>
      <c r="Q92" s="45">
        <f t="shared" si="124"/>
        <v>68.94</v>
      </c>
      <c r="R92" s="45">
        <f t="shared" si="124"/>
        <v>83.46</v>
      </c>
      <c r="S92" s="45">
        <f t="shared" si="124"/>
        <v>47.46</v>
      </c>
      <c r="T92" s="45">
        <f t="shared" si="124"/>
        <v>58.82</v>
      </c>
      <c r="U92" s="45">
        <f t="shared" si="124"/>
        <v>75.91</v>
      </c>
      <c r="V92" s="45">
        <f t="shared" si="124"/>
        <v>89.14</v>
      </c>
      <c r="W92" s="45">
        <f t="shared" si="124"/>
        <v>56.51</v>
      </c>
      <c r="X92" s="45">
        <f t="shared" si="124"/>
        <v>70.03</v>
      </c>
      <c r="Y92" s="45">
        <f t="shared" si="124"/>
        <v>90.37</v>
      </c>
      <c r="Z92" s="45">
        <f t="shared" si="124"/>
        <v>106.11</v>
      </c>
      <c r="AB92" s="43" t="str">
        <f t="shared" si="87"/>
        <v>DIAMANTE 3Kg Adicional</v>
      </c>
      <c r="AC92" s="44" t="s">
        <v>75</v>
      </c>
      <c r="AD92" s="44" t="s">
        <v>63</v>
      </c>
      <c r="AE92" s="45">
        <f t="shared" si="115"/>
        <v>3.04</v>
      </c>
      <c r="AF92" s="45">
        <f t="shared" si="115"/>
        <v>3.17</v>
      </c>
      <c r="AG92" s="45">
        <f t="shared" si="115"/>
        <v>3.19</v>
      </c>
      <c r="AH92" s="45">
        <f t="shared" si="115"/>
        <v>3.24</v>
      </c>
      <c r="AI92" s="45">
        <f t="shared" si="115"/>
        <v>4.4400000000000004</v>
      </c>
      <c r="AJ92" s="45">
        <f t="shared" si="115"/>
        <v>5.1100000000000003</v>
      </c>
      <c r="AK92" s="45">
        <f t="shared" si="115"/>
        <v>5.83</v>
      </c>
      <c r="AL92" s="45">
        <f t="shared" si="115"/>
        <v>7.22</v>
      </c>
      <c r="AM92" s="45">
        <f t="shared" si="115"/>
        <v>6.41</v>
      </c>
      <c r="AN92" s="45">
        <f t="shared" si="115"/>
        <v>7.2</v>
      </c>
      <c r="AO92" s="45">
        <f t="shared" si="115"/>
        <v>9.23</v>
      </c>
      <c r="AP92" s="45">
        <f t="shared" si="115"/>
        <v>11.5</v>
      </c>
      <c r="AQ92" s="45">
        <f t="shared" si="115"/>
        <v>7.46</v>
      </c>
      <c r="AR92" s="45">
        <f t="shared" si="115"/>
        <v>8.3800000000000008</v>
      </c>
      <c r="AS92" s="45">
        <f t="shared" si="115"/>
        <v>10.73</v>
      </c>
      <c r="AT92" s="45">
        <f t="shared" si="115"/>
        <v>13.36</v>
      </c>
      <c r="BP92" s="43" t="str">
        <f t="shared" si="89"/>
        <v>DIAMANTE 33.001 a 4.000</v>
      </c>
      <c r="BQ92" s="44" t="s">
        <v>75</v>
      </c>
      <c r="BR92" s="44" t="s">
        <v>68</v>
      </c>
      <c r="BS92" s="45">
        <f t="shared" si="125"/>
        <v>37.44</v>
      </c>
      <c r="BT92" s="45">
        <f t="shared" si="125"/>
        <v>38.24</v>
      </c>
      <c r="BU92" s="45">
        <f t="shared" si="125"/>
        <v>39.03</v>
      </c>
      <c r="BV92" s="45">
        <f t="shared" si="125"/>
        <v>39.840000000000003</v>
      </c>
      <c r="BW92" s="45">
        <f t="shared" si="125"/>
        <v>43.38</v>
      </c>
      <c r="BX92" s="45">
        <f t="shared" si="125"/>
        <v>43.83</v>
      </c>
      <c r="BY92" s="45">
        <f t="shared" si="125"/>
        <v>44.27</v>
      </c>
      <c r="BZ92" s="45">
        <f t="shared" si="125"/>
        <v>44.72</v>
      </c>
      <c r="CA92" s="45">
        <f t="shared" si="125"/>
        <v>77.86</v>
      </c>
      <c r="CB92" s="45">
        <f t="shared" si="125"/>
        <v>117.29</v>
      </c>
      <c r="CC92" s="45">
        <f t="shared" si="125"/>
        <v>143.44999999999999</v>
      </c>
      <c r="CD92" s="45">
        <f t="shared" si="125"/>
        <v>169.6</v>
      </c>
      <c r="CE92" s="45">
        <f t="shared" si="125"/>
        <v>95.25</v>
      </c>
      <c r="CF92" s="45">
        <f t="shared" si="125"/>
        <v>133.58000000000001</v>
      </c>
      <c r="CG92" s="45">
        <f t="shared" si="125"/>
        <v>158.56</v>
      </c>
      <c r="CH92" s="45">
        <f t="shared" si="125"/>
        <v>183.56</v>
      </c>
      <c r="CI92" s="45">
        <f t="shared" si="125"/>
        <v>113.4</v>
      </c>
      <c r="CJ92" s="45">
        <f t="shared" si="125"/>
        <v>159.02000000000001</v>
      </c>
      <c r="CK92" s="45">
        <f t="shared" si="125"/>
        <v>188.76</v>
      </c>
      <c r="CL92" s="45">
        <f t="shared" si="125"/>
        <v>218.51</v>
      </c>
      <c r="CZ92" s="43" t="str">
        <f t="shared" si="92"/>
        <v>DIAMANTE 39.001 a 10.000</v>
      </c>
      <c r="DA92" s="44" t="s">
        <v>75</v>
      </c>
      <c r="DB92" s="46" t="s">
        <v>95</v>
      </c>
      <c r="DC92" s="45">
        <f t="shared" si="116"/>
        <v>64.010000000000005</v>
      </c>
      <c r="DD92" s="45">
        <f t="shared" si="116"/>
        <v>65.33</v>
      </c>
      <c r="DE92" s="45">
        <f t="shared" si="116"/>
        <v>66.7</v>
      </c>
      <c r="DG92" s="43" t="str">
        <f t="shared" si="94"/>
        <v>DIAMANTE 2Coleta Programada4209-9Mais de 10</v>
      </c>
      <c r="DH92" s="43" t="s">
        <v>69</v>
      </c>
      <c r="DI92" s="71" t="s">
        <v>64</v>
      </c>
      <c r="DJ92" s="68" t="s">
        <v>65</v>
      </c>
      <c r="DK92" s="59" t="s">
        <v>52</v>
      </c>
      <c r="DL92" s="22">
        <v>0</v>
      </c>
      <c r="DR92" s="43" t="str">
        <f t="shared" si="95"/>
        <v>DIAMANTE 33.001 a 4.000</v>
      </c>
      <c r="DS92" s="44" t="s">
        <v>75</v>
      </c>
      <c r="DT92" s="44" t="s">
        <v>68</v>
      </c>
      <c r="DU92" s="45">
        <f t="shared" si="126"/>
        <v>17.82</v>
      </c>
      <c r="DV92" s="45">
        <f t="shared" si="126"/>
        <v>18.190000000000001</v>
      </c>
      <c r="DW92" s="45">
        <f t="shared" si="126"/>
        <v>18.579999999999998</v>
      </c>
      <c r="DX92" s="45">
        <f t="shared" si="126"/>
        <v>18.940000000000001</v>
      </c>
      <c r="DY92" s="45">
        <f t="shared" si="126"/>
        <v>27.24</v>
      </c>
      <c r="DZ92" s="45">
        <f t="shared" si="126"/>
        <v>27.52</v>
      </c>
      <c r="EA92" s="45">
        <f t="shared" si="126"/>
        <v>27.79</v>
      </c>
      <c r="EB92" s="45">
        <f t="shared" si="126"/>
        <v>28.1</v>
      </c>
      <c r="EC92" s="45">
        <f t="shared" si="126"/>
        <v>46.09</v>
      </c>
      <c r="ED92" s="45">
        <f t="shared" si="126"/>
        <v>61.24</v>
      </c>
      <c r="EE92" s="45">
        <f t="shared" si="126"/>
        <v>86.18</v>
      </c>
      <c r="EF92" s="45">
        <f t="shared" si="126"/>
        <v>104.54</v>
      </c>
      <c r="EG92" s="45">
        <f t="shared" si="126"/>
        <v>71.489999999999995</v>
      </c>
      <c r="EH92" s="45">
        <f t="shared" si="126"/>
        <v>87.61</v>
      </c>
      <c r="EI92" s="45">
        <f t="shared" si="126"/>
        <v>112.99</v>
      </c>
      <c r="EJ92" s="45">
        <f t="shared" si="126"/>
        <v>132.84</v>
      </c>
      <c r="EL92" s="43" t="str">
        <f t="shared" si="96"/>
        <v>DIAMANTE 3Kg Adicional</v>
      </c>
      <c r="EM92" s="44" t="s">
        <v>75</v>
      </c>
      <c r="EN92" s="44" t="s">
        <v>63</v>
      </c>
      <c r="EO92" s="45">
        <f t="shared" si="117"/>
        <v>3.57</v>
      </c>
      <c r="EP92" s="45">
        <f t="shared" si="117"/>
        <v>3.73</v>
      </c>
      <c r="EQ92" s="45">
        <f t="shared" si="117"/>
        <v>3.75</v>
      </c>
      <c r="ER92" s="45">
        <f t="shared" si="117"/>
        <v>3.8</v>
      </c>
      <c r="ES92" s="45">
        <f t="shared" si="117"/>
        <v>5.2</v>
      </c>
      <c r="ET92" s="45">
        <f t="shared" si="117"/>
        <v>6.04</v>
      </c>
      <c r="EU92" s="45">
        <f t="shared" si="117"/>
        <v>6.91</v>
      </c>
      <c r="EV92" s="45">
        <f t="shared" si="117"/>
        <v>8.5399999999999991</v>
      </c>
      <c r="EW92" s="45">
        <f t="shared" si="117"/>
        <v>8.6300000000000008</v>
      </c>
      <c r="EX92" s="45">
        <f t="shared" si="117"/>
        <v>9.8699999999999992</v>
      </c>
      <c r="EY92" s="45">
        <f t="shared" si="117"/>
        <v>12.71</v>
      </c>
      <c r="EZ92" s="45">
        <f t="shared" si="117"/>
        <v>15.83</v>
      </c>
    </row>
    <row r="93" spans="1:156" ht="15" x14ac:dyDescent="0.25">
      <c r="A93" s="84">
        <v>0.16</v>
      </c>
      <c r="B93" s="85" t="s">
        <v>107</v>
      </c>
      <c r="D93" s="43" t="str">
        <f t="shared" si="86"/>
        <v>DIAMANTE 34.001 a 5.000</v>
      </c>
      <c r="E93" s="44" t="s">
        <v>75</v>
      </c>
      <c r="F93" s="44" t="s">
        <v>70</v>
      </c>
      <c r="G93" s="45">
        <f t="shared" si="124"/>
        <v>13.66</v>
      </c>
      <c r="H93" s="45">
        <f t="shared" si="124"/>
        <v>13.95</v>
      </c>
      <c r="I93" s="45">
        <f t="shared" si="124"/>
        <v>14.24</v>
      </c>
      <c r="J93" s="45">
        <f t="shared" si="124"/>
        <v>14.52</v>
      </c>
      <c r="K93" s="45">
        <f t="shared" si="124"/>
        <v>22.58</v>
      </c>
      <c r="L93" s="45">
        <f t="shared" si="124"/>
        <v>22.81</v>
      </c>
      <c r="M93" s="45">
        <f t="shared" si="124"/>
        <v>23.05</v>
      </c>
      <c r="N93" s="45">
        <f t="shared" si="124"/>
        <v>23.28</v>
      </c>
      <c r="O93" s="45">
        <f t="shared" si="124"/>
        <v>40.049999999999997</v>
      </c>
      <c r="P93" s="45">
        <f t="shared" si="124"/>
        <v>54.07</v>
      </c>
      <c r="Q93" s="45">
        <f t="shared" si="124"/>
        <v>76.09</v>
      </c>
      <c r="R93" s="45">
        <f t="shared" si="124"/>
        <v>92.1</v>
      </c>
      <c r="S93" s="45">
        <f t="shared" si="124"/>
        <v>57.42</v>
      </c>
      <c r="T93" s="45">
        <f t="shared" si="124"/>
        <v>69.86</v>
      </c>
      <c r="U93" s="45">
        <f t="shared" si="124"/>
        <v>88.7</v>
      </c>
      <c r="V93" s="45">
        <f t="shared" si="124"/>
        <v>103.18</v>
      </c>
      <c r="W93" s="45">
        <f t="shared" si="124"/>
        <v>68.36</v>
      </c>
      <c r="X93" s="45">
        <f t="shared" si="124"/>
        <v>83.17</v>
      </c>
      <c r="Y93" s="45">
        <f t="shared" si="124"/>
        <v>105.6</v>
      </c>
      <c r="Z93" s="45">
        <f t="shared" si="124"/>
        <v>122.84</v>
      </c>
      <c r="AB93" s="43" t="str">
        <f t="shared" si="87"/>
        <v>Peso (g)</v>
      </c>
      <c r="AD93" s="44" t="s">
        <v>32</v>
      </c>
      <c r="AE93" s="45" t="e">
        <f>ROUND('[2]Base(2023)'!AE93+'[2]Base(2023)'!AE93*'[2]Base(2024)'!$A$31,2)</f>
        <v>#VALUE!</v>
      </c>
      <c r="AF93" s="45" t="e">
        <f>ROUND('[2]Base(2023)'!AF93+'[2]Base(2023)'!AF93*'[2]Base(2024)'!$A$31,2)</f>
        <v>#VALUE!</v>
      </c>
      <c r="AG93" s="45" t="e">
        <f>ROUND('[2]Base(2023)'!AG93+'[2]Base(2023)'!AG93*'[2]Base(2024)'!$A$31,2)</f>
        <v>#VALUE!</v>
      </c>
      <c r="AH93" s="45" t="e">
        <f>ROUND('[2]Base(2023)'!AH93+'[2]Base(2023)'!AH93*'[2]Base(2024)'!$A$31,2)</f>
        <v>#VALUE!</v>
      </c>
      <c r="AI93" s="45" t="e">
        <f>ROUND('[2]Base(2023)'!AI93+'[2]Base(2023)'!AI93*'[2]Base(2024)'!$A$31,2)</f>
        <v>#VALUE!</v>
      </c>
      <c r="AJ93" s="45" t="e">
        <f>ROUND('[2]Base(2023)'!AJ93+'[2]Base(2023)'!AJ93*'[2]Base(2024)'!$A$31,2)</f>
        <v>#VALUE!</v>
      </c>
      <c r="AK93" s="45" t="e">
        <f>ROUND('[2]Base(2023)'!AK93+'[2]Base(2023)'!AK93*'[2]Base(2024)'!$A$31,2)</f>
        <v>#VALUE!</v>
      </c>
      <c r="AL93" s="45" t="e">
        <f>ROUND('[2]Base(2023)'!AL93+'[2]Base(2023)'!AL93*'[2]Base(2024)'!$A$31,2)</f>
        <v>#VALUE!</v>
      </c>
      <c r="AM93" s="45" t="e">
        <f>ROUND('[2]Base(2023)'!AM93+'[2]Base(2023)'!AM93*'[2]Base(2024)'!$A$31,2)</f>
        <v>#VALUE!</v>
      </c>
      <c r="AN93" s="45" t="e">
        <f>ROUND('[2]Base(2023)'!AN93+'[2]Base(2023)'!AN93*'[2]Base(2024)'!$A$31,2)</f>
        <v>#VALUE!</v>
      </c>
      <c r="AO93" s="45" t="e">
        <f>ROUND('[2]Base(2023)'!AO93+'[2]Base(2023)'!AO93*'[2]Base(2024)'!$A$31,2)</f>
        <v>#VALUE!</v>
      </c>
      <c r="AP93" s="45" t="e">
        <f>ROUND('[2]Base(2023)'!AP93+'[2]Base(2023)'!AP93*'[2]Base(2024)'!$A$31,2)</f>
        <v>#VALUE!</v>
      </c>
      <c r="AQ93" s="45" t="e">
        <f>ROUND('[2]Base(2023)'!AQ93+'[2]Base(2023)'!AQ93*'[2]Base(2024)'!$A$31,2)</f>
        <v>#VALUE!</v>
      </c>
      <c r="AR93" s="45" t="e">
        <f>ROUND('[2]Base(2023)'!AR93+'[2]Base(2023)'!AR93*'[2]Base(2024)'!$A$31,2)</f>
        <v>#VALUE!</v>
      </c>
      <c r="AS93" s="45" t="e">
        <f>ROUND('[2]Base(2023)'!AS93+'[2]Base(2023)'!AS93*'[2]Base(2024)'!$A$31,2)</f>
        <v>#VALUE!</v>
      </c>
      <c r="AT93" s="45" t="e">
        <f>ROUND('[2]Base(2023)'!AT93+'[2]Base(2023)'!AT93*'[2]Base(2024)'!$A$31,2)</f>
        <v>#VALUE!</v>
      </c>
      <c r="BP93" s="43" t="str">
        <f t="shared" si="89"/>
        <v>DIAMANTE 34.001 a 5.000</v>
      </c>
      <c r="BQ93" s="44" t="s">
        <v>75</v>
      </c>
      <c r="BR93" s="44" t="s">
        <v>70</v>
      </c>
      <c r="BS93" s="45">
        <f t="shared" si="125"/>
        <v>40.44</v>
      </c>
      <c r="BT93" s="45">
        <f t="shared" si="125"/>
        <v>41.3</v>
      </c>
      <c r="BU93" s="45">
        <f t="shared" si="125"/>
        <v>42.16</v>
      </c>
      <c r="BV93" s="45">
        <f t="shared" si="125"/>
        <v>43.03</v>
      </c>
      <c r="BW93" s="45">
        <f t="shared" si="125"/>
        <v>46.77</v>
      </c>
      <c r="BX93" s="45">
        <f t="shared" si="125"/>
        <v>47.26</v>
      </c>
      <c r="BY93" s="45">
        <f t="shared" si="125"/>
        <v>47.73</v>
      </c>
      <c r="BZ93" s="45">
        <f t="shared" si="125"/>
        <v>48.22</v>
      </c>
      <c r="CA93" s="45">
        <f t="shared" si="125"/>
        <v>88.04</v>
      </c>
      <c r="CB93" s="45">
        <f t="shared" si="125"/>
        <v>131.97</v>
      </c>
      <c r="CC93" s="45">
        <f t="shared" si="125"/>
        <v>161.52000000000001</v>
      </c>
      <c r="CD93" s="45">
        <f t="shared" si="125"/>
        <v>191.06</v>
      </c>
      <c r="CE93" s="45">
        <f t="shared" si="125"/>
        <v>107.33</v>
      </c>
      <c r="CF93" s="45">
        <f t="shared" si="125"/>
        <v>152.77000000000001</v>
      </c>
      <c r="CG93" s="45">
        <f t="shared" si="125"/>
        <v>181.96</v>
      </c>
      <c r="CH93" s="45">
        <f t="shared" si="125"/>
        <v>211.13</v>
      </c>
      <c r="CI93" s="45">
        <f t="shared" si="125"/>
        <v>127.77</v>
      </c>
      <c r="CJ93" s="45">
        <f t="shared" si="125"/>
        <v>181.88</v>
      </c>
      <c r="CK93" s="45">
        <f t="shared" si="125"/>
        <v>216.62</v>
      </c>
      <c r="CL93" s="45">
        <f t="shared" si="125"/>
        <v>251.35</v>
      </c>
      <c r="CZ93" s="43" t="str">
        <f t="shared" si="92"/>
        <v>Peso (g)</v>
      </c>
      <c r="DB93" s="46" t="s">
        <v>32</v>
      </c>
      <c r="DC93" s="45" t="e">
        <f>ROUND('[2]Base(2023)'!DC93+'[2]Base(2023)'!DC93*'[2]Base(2024)'!$A$31,2)</f>
        <v>#VALUE!</v>
      </c>
      <c r="DD93" s="45" t="e">
        <f>ROUND('[2]Base(2023)'!DD93+'[2]Base(2023)'!DD93*'[2]Base(2024)'!$A$31,2)</f>
        <v>#VALUE!</v>
      </c>
      <c r="DE93" s="45" t="e">
        <f>ROUND('[2]Base(2023)'!DE93+'[2]Base(2023)'!DE93*'[2]Base(2024)'!$A$31,2)</f>
        <v>#VALUE!</v>
      </c>
      <c r="DG93" s="43" t="str">
        <f t="shared" si="94"/>
        <v>DIAMANTE 2Coleta no mesmo dia4210-211 a 20</v>
      </c>
      <c r="DH93" s="43" t="s">
        <v>69</v>
      </c>
      <c r="DI93" s="70" t="s">
        <v>71</v>
      </c>
      <c r="DJ93" s="69" t="s">
        <v>72</v>
      </c>
      <c r="DK93" s="61" t="s">
        <v>73</v>
      </c>
      <c r="DL93" s="25" t="s">
        <v>127</v>
      </c>
      <c r="DR93" s="43" t="str">
        <f t="shared" si="95"/>
        <v>DIAMANTE 34.001 a 5.000</v>
      </c>
      <c r="DS93" s="44" t="s">
        <v>75</v>
      </c>
      <c r="DT93" s="44" t="s">
        <v>70</v>
      </c>
      <c r="DU93" s="45">
        <f t="shared" si="126"/>
        <v>19.04</v>
      </c>
      <c r="DV93" s="45">
        <f t="shared" si="126"/>
        <v>19.46</v>
      </c>
      <c r="DW93" s="45">
        <f t="shared" si="126"/>
        <v>19.850000000000001</v>
      </c>
      <c r="DX93" s="45">
        <f t="shared" si="126"/>
        <v>20.25</v>
      </c>
      <c r="DY93" s="45">
        <f t="shared" si="126"/>
        <v>29.22</v>
      </c>
      <c r="DZ93" s="45">
        <f t="shared" si="126"/>
        <v>29.51</v>
      </c>
      <c r="EA93" s="45">
        <f t="shared" si="126"/>
        <v>29.82</v>
      </c>
      <c r="EB93" s="45">
        <f t="shared" si="126"/>
        <v>30.12</v>
      </c>
      <c r="EC93" s="45">
        <f t="shared" si="126"/>
        <v>50.77</v>
      </c>
      <c r="ED93" s="45">
        <f t="shared" si="126"/>
        <v>67.56</v>
      </c>
      <c r="EE93" s="45">
        <f t="shared" si="126"/>
        <v>95.09</v>
      </c>
      <c r="EF93" s="45">
        <f t="shared" si="126"/>
        <v>115.3</v>
      </c>
      <c r="EG93" s="45">
        <f t="shared" si="126"/>
        <v>86.32</v>
      </c>
      <c r="EH93" s="45">
        <f t="shared" si="126"/>
        <v>104.02</v>
      </c>
      <c r="EI93" s="45">
        <f t="shared" si="126"/>
        <v>131.97999999999999</v>
      </c>
      <c r="EJ93" s="45">
        <f t="shared" si="126"/>
        <v>153.72</v>
      </c>
      <c r="EL93" s="43" t="str">
        <f t="shared" si="96"/>
        <v>Peso (g)</v>
      </c>
      <c r="EN93" s="44" t="s">
        <v>32</v>
      </c>
      <c r="EO93" s="45" t="s">
        <v>16</v>
      </c>
      <c r="EP93" s="45" t="s">
        <v>17</v>
      </c>
      <c r="EQ93" s="45" t="s">
        <v>18</v>
      </c>
      <c r="ER93" s="45" t="s">
        <v>19</v>
      </c>
      <c r="ES93" s="45" t="s">
        <v>20</v>
      </c>
      <c r="ET93" s="45" t="s">
        <v>21</v>
      </c>
      <c r="EU93" s="45" t="s">
        <v>22</v>
      </c>
      <c r="EV93" s="45" t="s">
        <v>23</v>
      </c>
      <c r="EW93" s="45" t="s">
        <v>28</v>
      </c>
      <c r="EX93" s="45" t="s">
        <v>29</v>
      </c>
      <c r="EY93" s="45" t="s">
        <v>30</v>
      </c>
      <c r="EZ93" s="45" t="s">
        <v>31</v>
      </c>
    </row>
    <row r="94" spans="1:156" ht="15" x14ac:dyDescent="0.25">
      <c r="A94" s="84">
        <v>0.18</v>
      </c>
      <c r="B94" s="85" t="s">
        <v>110</v>
      </c>
      <c r="D94" s="43" t="str">
        <f t="shared" si="86"/>
        <v>DIAMANTE 35.001 a 6.000</v>
      </c>
      <c r="E94" s="44" t="s">
        <v>75</v>
      </c>
      <c r="F94" s="44" t="s">
        <v>76</v>
      </c>
      <c r="G94" s="45">
        <f t="shared" si="124"/>
        <v>14.5</v>
      </c>
      <c r="H94" s="45">
        <f t="shared" si="124"/>
        <v>14.83</v>
      </c>
      <c r="I94" s="45">
        <f t="shared" si="124"/>
        <v>15.13</v>
      </c>
      <c r="J94" s="45">
        <f t="shared" si="124"/>
        <v>15.44</v>
      </c>
      <c r="K94" s="45">
        <f t="shared" si="124"/>
        <v>24.38</v>
      </c>
      <c r="L94" s="45">
        <f t="shared" si="124"/>
        <v>24.64</v>
      </c>
      <c r="M94" s="45">
        <f t="shared" si="124"/>
        <v>24.88</v>
      </c>
      <c r="N94" s="45">
        <f t="shared" si="124"/>
        <v>25.14</v>
      </c>
      <c r="O94" s="45">
        <f t="shared" si="124"/>
        <v>43.9</v>
      </c>
      <c r="P94" s="45">
        <f t="shared" si="124"/>
        <v>59.26</v>
      </c>
      <c r="Q94" s="45">
        <f t="shared" si="124"/>
        <v>83.41</v>
      </c>
      <c r="R94" s="45">
        <f t="shared" si="124"/>
        <v>100.97</v>
      </c>
      <c r="S94" s="45">
        <f t="shared" si="124"/>
        <v>60.64</v>
      </c>
      <c r="T94" s="45">
        <f t="shared" si="124"/>
        <v>74.239999999999995</v>
      </c>
      <c r="U94" s="45">
        <f t="shared" si="124"/>
        <v>94.86</v>
      </c>
      <c r="V94" s="45">
        <f t="shared" si="124"/>
        <v>110.64</v>
      </c>
      <c r="W94" s="45">
        <f t="shared" si="124"/>
        <v>72.2</v>
      </c>
      <c r="X94" s="45">
        <f t="shared" si="124"/>
        <v>88.38</v>
      </c>
      <c r="Y94" s="45">
        <f t="shared" si="124"/>
        <v>112.93</v>
      </c>
      <c r="Z94" s="45">
        <f t="shared" si="124"/>
        <v>131.72</v>
      </c>
      <c r="AB94" s="43" t="str">
        <f t="shared" si="87"/>
        <v>DIAMANTE 40 a 500</v>
      </c>
      <c r="AC94" s="44" t="s">
        <v>81</v>
      </c>
      <c r="AD94" s="44" t="s">
        <v>41</v>
      </c>
      <c r="AE94" s="45">
        <f>ROUND(AE55-AE55*$A$86,2)</f>
        <v>12.81</v>
      </c>
      <c r="AF94" s="45">
        <f t="shared" ref="AF94:AT94" si="127">ROUND(AF55-AF55*$A$86,2)</f>
        <v>13.37</v>
      </c>
      <c r="AG94" s="45">
        <f t="shared" si="127"/>
        <v>13.49</v>
      </c>
      <c r="AH94" s="45">
        <f t="shared" si="127"/>
        <v>13.64</v>
      </c>
      <c r="AI94" s="45">
        <f t="shared" si="127"/>
        <v>15.28</v>
      </c>
      <c r="AJ94" s="45">
        <f t="shared" si="127"/>
        <v>17.11</v>
      </c>
      <c r="AK94" s="45">
        <f t="shared" si="127"/>
        <v>19.09</v>
      </c>
      <c r="AL94" s="45">
        <f t="shared" si="127"/>
        <v>22.91</v>
      </c>
      <c r="AM94" s="45">
        <f t="shared" si="127"/>
        <v>15.72</v>
      </c>
      <c r="AN94" s="45">
        <f t="shared" si="127"/>
        <v>19.02</v>
      </c>
      <c r="AO94" s="45">
        <f t="shared" si="127"/>
        <v>31.92</v>
      </c>
      <c r="AP94" s="45">
        <f t="shared" si="127"/>
        <v>43.83</v>
      </c>
      <c r="AQ94" s="45">
        <f t="shared" si="127"/>
        <v>18.27</v>
      </c>
      <c r="AR94" s="45">
        <f t="shared" si="127"/>
        <v>22.12</v>
      </c>
      <c r="AS94" s="45">
        <f t="shared" si="127"/>
        <v>37.119999999999997</v>
      </c>
      <c r="AT94" s="45">
        <f t="shared" si="127"/>
        <v>50.96</v>
      </c>
      <c r="BP94" s="43" t="str">
        <f t="shared" si="89"/>
        <v>DIAMANTE 35.001 a 6.000</v>
      </c>
      <c r="BQ94" s="44" t="s">
        <v>75</v>
      </c>
      <c r="BR94" s="44" t="s">
        <v>76</v>
      </c>
      <c r="BS94" s="45">
        <f t="shared" si="125"/>
        <v>43.26</v>
      </c>
      <c r="BT94" s="45">
        <f t="shared" si="125"/>
        <v>44.18</v>
      </c>
      <c r="BU94" s="45">
        <f t="shared" si="125"/>
        <v>45.1</v>
      </c>
      <c r="BV94" s="45">
        <f t="shared" si="125"/>
        <v>46.02</v>
      </c>
      <c r="BW94" s="45">
        <f t="shared" si="125"/>
        <v>50.54</v>
      </c>
      <c r="BX94" s="45">
        <f t="shared" si="125"/>
        <v>51.06</v>
      </c>
      <c r="BY94" s="45">
        <f t="shared" si="125"/>
        <v>51.59</v>
      </c>
      <c r="BZ94" s="45">
        <f t="shared" si="125"/>
        <v>52.11</v>
      </c>
      <c r="CA94" s="45">
        <f t="shared" si="125"/>
        <v>97.83</v>
      </c>
      <c r="CB94" s="45">
        <f t="shared" si="125"/>
        <v>147.04</v>
      </c>
      <c r="CC94" s="45">
        <f t="shared" si="125"/>
        <v>179.93</v>
      </c>
      <c r="CD94" s="45">
        <f t="shared" si="125"/>
        <v>212.82</v>
      </c>
      <c r="CE94" s="45">
        <f t="shared" si="125"/>
        <v>119.33</v>
      </c>
      <c r="CF94" s="45">
        <f t="shared" si="125"/>
        <v>172.14</v>
      </c>
      <c r="CG94" s="45">
        <f t="shared" si="125"/>
        <v>205.65</v>
      </c>
      <c r="CH94" s="45">
        <f t="shared" si="125"/>
        <v>239.14</v>
      </c>
      <c r="CI94" s="45">
        <f t="shared" si="125"/>
        <v>142.05000000000001</v>
      </c>
      <c r="CJ94" s="45">
        <f t="shared" si="125"/>
        <v>204.93</v>
      </c>
      <c r="CK94" s="45">
        <f t="shared" si="125"/>
        <v>244.82</v>
      </c>
      <c r="CL94" s="45">
        <f t="shared" si="125"/>
        <v>284.7</v>
      </c>
      <c r="CZ94" s="43" t="str">
        <f t="shared" si="92"/>
        <v>DIAMANTE 40 a 300</v>
      </c>
      <c r="DA94" s="44" t="s">
        <v>81</v>
      </c>
      <c r="DB94" s="46" t="s">
        <v>40</v>
      </c>
      <c r="DC94" s="45">
        <f>DC42</f>
        <v>12.43</v>
      </c>
      <c r="DD94" s="45">
        <f t="shared" ref="DD94:DE94" si="128">DD42</f>
        <v>12.68</v>
      </c>
      <c r="DE94" s="45">
        <f t="shared" si="128"/>
        <v>12.95</v>
      </c>
      <c r="DG94" s="43" t="str">
        <f t="shared" si="94"/>
        <v>DIAMANTE 2Coleta no mesmo dia4210-221 a 30</v>
      </c>
      <c r="DH94" s="43" t="s">
        <v>69</v>
      </c>
      <c r="DI94" s="70" t="s">
        <v>71</v>
      </c>
      <c r="DJ94" s="69" t="s">
        <v>72</v>
      </c>
      <c r="DK94" s="59" t="s">
        <v>77</v>
      </c>
      <c r="DL94" s="22" t="s">
        <v>128</v>
      </c>
      <c r="DR94" s="43" t="str">
        <f t="shared" si="95"/>
        <v>DIAMANTE 35.001 a 6.000</v>
      </c>
      <c r="DS94" s="44" t="s">
        <v>75</v>
      </c>
      <c r="DT94" s="44" t="s">
        <v>76</v>
      </c>
      <c r="DU94" s="45">
        <f t="shared" si="126"/>
        <v>19.38</v>
      </c>
      <c r="DV94" s="45">
        <f t="shared" si="126"/>
        <v>19.8</v>
      </c>
      <c r="DW94" s="45">
        <f t="shared" si="126"/>
        <v>20.2</v>
      </c>
      <c r="DX94" s="45">
        <f t="shared" si="126"/>
        <v>20.6</v>
      </c>
      <c r="DY94" s="45">
        <f t="shared" si="126"/>
        <v>30</v>
      </c>
      <c r="DZ94" s="45">
        <f t="shared" si="126"/>
        <v>30.32</v>
      </c>
      <c r="EA94" s="45">
        <f t="shared" si="126"/>
        <v>30.61</v>
      </c>
      <c r="EB94" s="45">
        <f t="shared" si="126"/>
        <v>30.93</v>
      </c>
      <c r="EC94" s="45">
        <f t="shared" si="126"/>
        <v>54.41</v>
      </c>
      <c r="ED94" s="45">
        <f t="shared" si="126"/>
        <v>73.83</v>
      </c>
      <c r="EE94" s="45">
        <f t="shared" si="126"/>
        <v>103.9</v>
      </c>
      <c r="EF94" s="45">
        <f t="shared" si="126"/>
        <v>125.69</v>
      </c>
      <c r="EG94" s="45">
        <f t="shared" si="126"/>
        <v>89.61</v>
      </c>
      <c r="EH94" s="45">
        <f t="shared" si="126"/>
        <v>110.06</v>
      </c>
      <c r="EI94" s="45">
        <f t="shared" si="126"/>
        <v>140.66999999999999</v>
      </c>
      <c r="EJ94" s="45">
        <f t="shared" si="126"/>
        <v>164</v>
      </c>
      <c r="EL94" s="43" t="str">
        <f t="shared" si="96"/>
        <v>DIAMANTE 40 a 500</v>
      </c>
      <c r="EM94" s="44" t="s">
        <v>81</v>
      </c>
      <c r="EN94" s="44" t="s">
        <v>41</v>
      </c>
      <c r="EO94" s="45">
        <f>ROUND(EO3-EO3*$A$68,2)</f>
        <v>15.33</v>
      </c>
      <c r="EP94" s="45">
        <f t="shared" ref="EP94:EZ94" si="129">ROUND(EP3-EP3*$A$68,2)</f>
        <v>15.99</v>
      </c>
      <c r="EQ94" s="45">
        <f t="shared" si="129"/>
        <v>16.14</v>
      </c>
      <c r="ER94" s="45">
        <f t="shared" si="129"/>
        <v>16.3</v>
      </c>
      <c r="ES94" s="45">
        <f t="shared" si="129"/>
        <v>18.23</v>
      </c>
      <c r="ET94" s="45">
        <f t="shared" si="129"/>
        <v>20.51</v>
      </c>
      <c r="EU94" s="45">
        <f t="shared" si="129"/>
        <v>22.89</v>
      </c>
      <c r="EV94" s="45">
        <f t="shared" si="129"/>
        <v>27.45</v>
      </c>
      <c r="EW94" s="45">
        <f t="shared" si="129"/>
        <v>21.76</v>
      </c>
      <c r="EX94" s="45">
        <f t="shared" si="129"/>
        <v>26.47</v>
      </c>
      <c r="EY94" s="45">
        <f t="shared" si="129"/>
        <v>44.54</v>
      </c>
      <c r="EZ94" s="45">
        <f t="shared" si="129"/>
        <v>61.11</v>
      </c>
    </row>
    <row r="95" spans="1:156" x14ac:dyDescent="0.25">
      <c r="D95" s="43" t="str">
        <f t="shared" si="86"/>
        <v>DIAMANTE 36.001 a 7.000</v>
      </c>
      <c r="E95" s="44" t="s">
        <v>75</v>
      </c>
      <c r="F95" s="44" t="s">
        <v>82</v>
      </c>
      <c r="G95" s="45">
        <f t="shared" si="124"/>
        <v>15.44</v>
      </c>
      <c r="H95" s="45">
        <f t="shared" si="124"/>
        <v>15.76</v>
      </c>
      <c r="I95" s="45">
        <f t="shared" si="124"/>
        <v>16.09</v>
      </c>
      <c r="J95" s="45">
        <f t="shared" si="124"/>
        <v>16.420000000000002</v>
      </c>
      <c r="K95" s="45">
        <f t="shared" si="124"/>
        <v>26.12</v>
      </c>
      <c r="L95" s="45">
        <f t="shared" si="124"/>
        <v>26.39</v>
      </c>
      <c r="M95" s="45">
        <f t="shared" si="124"/>
        <v>26.66</v>
      </c>
      <c r="N95" s="45">
        <f t="shared" si="124"/>
        <v>26.92</v>
      </c>
      <c r="O95" s="45">
        <f t="shared" si="124"/>
        <v>48.45</v>
      </c>
      <c r="P95" s="45">
        <f t="shared" si="124"/>
        <v>65.41</v>
      </c>
      <c r="Q95" s="45">
        <f t="shared" si="124"/>
        <v>92.05</v>
      </c>
      <c r="R95" s="45">
        <f t="shared" si="124"/>
        <v>111.43</v>
      </c>
      <c r="S95" s="45">
        <f t="shared" si="124"/>
        <v>64.48</v>
      </c>
      <c r="T95" s="45">
        <f t="shared" si="124"/>
        <v>79.400000000000006</v>
      </c>
      <c r="U95" s="45">
        <f t="shared" si="124"/>
        <v>102.12</v>
      </c>
      <c r="V95" s="45">
        <f t="shared" si="124"/>
        <v>119.41</v>
      </c>
      <c r="W95" s="45">
        <f t="shared" si="124"/>
        <v>76.760000000000005</v>
      </c>
      <c r="X95" s="45">
        <f t="shared" si="124"/>
        <v>94.52</v>
      </c>
      <c r="Y95" s="45">
        <f t="shared" si="124"/>
        <v>121.57</v>
      </c>
      <c r="Z95" s="45">
        <f t="shared" si="124"/>
        <v>142.16999999999999</v>
      </c>
      <c r="AB95" s="43" t="str">
        <f t="shared" si="87"/>
        <v>DIAMANTE 4501 a 1.000</v>
      </c>
      <c r="AC95" s="44" t="s">
        <v>81</v>
      </c>
      <c r="AD95" s="44" t="s">
        <v>50</v>
      </c>
      <c r="AE95" s="45">
        <f t="shared" ref="AE95:AT105" si="130">ROUND(AE56-AE56*$A$86,2)</f>
        <v>13.74</v>
      </c>
      <c r="AF95" s="45">
        <f t="shared" si="130"/>
        <v>14.33</v>
      </c>
      <c r="AG95" s="45">
        <f t="shared" si="130"/>
        <v>14.47</v>
      </c>
      <c r="AH95" s="45">
        <f t="shared" si="130"/>
        <v>14.63</v>
      </c>
      <c r="AI95" s="45">
        <f t="shared" si="130"/>
        <v>16.350000000000001</v>
      </c>
      <c r="AJ95" s="45">
        <f t="shared" si="130"/>
        <v>18.309999999999999</v>
      </c>
      <c r="AK95" s="45">
        <f t="shared" si="130"/>
        <v>20.45</v>
      </c>
      <c r="AL95" s="45">
        <f t="shared" si="130"/>
        <v>24.55</v>
      </c>
      <c r="AM95" s="45">
        <f t="shared" si="130"/>
        <v>16.66</v>
      </c>
      <c r="AN95" s="45">
        <f t="shared" si="130"/>
        <v>20.059999999999999</v>
      </c>
      <c r="AO95" s="45">
        <f t="shared" si="130"/>
        <v>33.11</v>
      </c>
      <c r="AP95" s="45">
        <f t="shared" si="130"/>
        <v>45.23</v>
      </c>
      <c r="AQ95" s="45">
        <f t="shared" si="130"/>
        <v>19.37</v>
      </c>
      <c r="AR95" s="45">
        <f t="shared" si="130"/>
        <v>23.33</v>
      </c>
      <c r="AS95" s="45">
        <f t="shared" si="130"/>
        <v>38.49</v>
      </c>
      <c r="AT95" s="45">
        <f t="shared" si="130"/>
        <v>52.6</v>
      </c>
      <c r="BP95" s="43" t="str">
        <f t="shared" si="89"/>
        <v>DIAMANTE 36.001 a 7.000</v>
      </c>
      <c r="BQ95" s="44" t="s">
        <v>75</v>
      </c>
      <c r="BR95" s="44" t="s">
        <v>82</v>
      </c>
      <c r="BS95" s="45">
        <f t="shared" si="125"/>
        <v>46.63</v>
      </c>
      <c r="BT95" s="45">
        <f t="shared" si="125"/>
        <v>47.63</v>
      </c>
      <c r="BU95" s="45">
        <f t="shared" si="125"/>
        <v>48.62</v>
      </c>
      <c r="BV95" s="45">
        <f t="shared" si="125"/>
        <v>49.61</v>
      </c>
      <c r="BW95" s="45">
        <f t="shared" si="125"/>
        <v>53.73</v>
      </c>
      <c r="BX95" s="45">
        <f t="shared" si="125"/>
        <v>54.29</v>
      </c>
      <c r="BY95" s="45">
        <f t="shared" si="125"/>
        <v>54.84</v>
      </c>
      <c r="BZ95" s="45">
        <f t="shared" si="125"/>
        <v>55.4</v>
      </c>
      <c r="CA95" s="45">
        <f t="shared" si="125"/>
        <v>107.61</v>
      </c>
      <c r="CB95" s="45">
        <f t="shared" si="125"/>
        <v>161.82</v>
      </c>
      <c r="CC95" s="45">
        <f t="shared" si="125"/>
        <v>198.05</v>
      </c>
      <c r="CD95" s="45">
        <f t="shared" si="125"/>
        <v>234.28</v>
      </c>
      <c r="CE95" s="45">
        <f t="shared" si="125"/>
        <v>131.22</v>
      </c>
      <c r="CF95" s="45">
        <f t="shared" si="125"/>
        <v>191.09</v>
      </c>
      <c r="CG95" s="45">
        <f t="shared" si="125"/>
        <v>228.95</v>
      </c>
      <c r="CH95" s="45">
        <f t="shared" si="125"/>
        <v>266.81</v>
      </c>
      <c r="CI95" s="45">
        <f t="shared" si="125"/>
        <v>156.22999999999999</v>
      </c>
      <c r="CJ95" s="45">
        <f t="shared" si="125"/>
        <v>227.49</v>
      </c>
      <c r="CK95" s="45">
        <f t="shared" si="125"/>
        <v>272.57</v>
      </c>
      <c r="CL95" s="45">
        <f t="shared" si="125"/>
        <v>317.64</v>
      </c>
      <c r="CZ95" s="43" t="str">
        <f t="shared" si="92"/>
        <v>DIAMANTE 4301 a 500</v>
      </c>
      <c r="DA95" s="44" t="s">
        <v>81</v>
      </c>
      <c r="DB95" s="46" t="s">
        <v>49</v>
      </c>
      <c r="DC95" s="45">
        <f t="shared" ref="DC95:DE105" si="131">DC43</f>
        <v>12.92</v>
      </c>
      <c r="DD95" s="45">
        <f t="shared" si="131"/>
        <v>13.19</v>
      </c>
      <c r="DE95" s="45">
        <f t="shared" si="131"/>
        <v>13.47</v>
      </c>
      <c r="DG95" s="43" t="str">
        <f t="shared" si="94"/>
        <v>DIAMANTE 2Coleta no mesmo dia4210-231 a 40</v>
      </c>
      <c r="DH95" s="43" t="s">
        <v>69</v>
      </c>
      <c r="DI95" s="70" t="s">
        <v>71</v>
      </c>
      <c r="DJ95" s="69" t="s">
        <v>72</v>
      </c>
      <c r="DK95" s="61" t="s">
        <v>83</v>
      </c>
      <c r="DL95" s="25" t="s">
        <v>128</v>
      </c>
      <c r="DR95" s="43" t="str">
        <f t="shared" si="95"/>
        <v>DIAMANTE 36.001 a 7.000</v>
      </c>
      <c r="DS95" s="44" t="s">
        <v>75</v>
      </c>
      <c r="DT95" s="44" t="s">
        <v>82</v>
      </c>
      <c r="DU95" s="45">
        <f t="shared" si="126"/>
        <v>19.72</v>
      </c>
      <c r="DV95" s="45">
        <f t="shared" si="126"/>
        <v>20.14</v>
      </c>
      <c r="DW95" s="45">
        <f t="shared" si="126"/>
        <v>20.55</v>
      </c>
      <c r="DX95" s="45">
        <f t="shared" si="126"/>
        <v>20.96</v>
      </c>
      <c r="DY95" s="45">
        <f t="shared" si="126"/>
        <v>32.11</v>
      </c>
      <c r="DZ95" s="45">
        <f t="shared" si="126"/>
        <v>32.42</v>
      </c>
      <c r="EA95" s="45">
        <f t="shared" si="126"/>
        <v>32.770000000000003</v>
      </c>
      <c r="EB95" s="45">
        <f t="shared" si="126"/>
        <v>33.1</v>
      </c>
      <c r="EC95" s="45">
        <f t="shared" si="126"/>
        <v>60.02</v>
      </c>
      <c r="ED95" s="45">
        <f t="shared" si="126"/>
        <v>81.459999999999994</v>
      </c>
      <c r="EE95" s="45">
        <f t="shared" si="126"/>
        <v>114.65</v>
      </c>
      <c r="EF95" s="45">
        <f t="shared" si="126"/>
        <v>138.69</v>
      </c>
      <c r="EG95" s="45">
        <f t="shared" si="126"/>
        <v>95.23</v>
      </c>
      <c r="EH95" s="45">
        <f t="shared" si="126"/>
        <v>117.69</v>
      </c>
      <c r="EI95" s="45">
        <f t="shared" si="126"/>
        <v>151.4</v>
      </c>
      <c r="EJ95" s="45">
        <f t="shared" si="126"/>
        <v>176.97</v>
      </c>
      <c r="EL95" s="43" t="str">
        <f t="shared" si="96"/>
        <v>DIAMANTE 4501 a 1.000</v>
      </c>
      <c r="EM95" s="44" t="s">
        <v>81</v>
      </c>
      <c r="EN95" s="44" t="s">
        <v>50</v>
      </c>
      <c r="EO95" s="45">
        <f t="shared" ref="EO95:EZ105" si="132">ROUND(EO4-EO4*$A$68,2)</f>
        <v>16.420000000000002</v>
      </c>
      <c r="EP95" s="45">
        <f t="shared" si="132"/>
        <v>17.11</v>
      </c>
      <c r="EQ95" s="45">
        <f t="shared" si="132"/>
        <v>17.3</v>
      </c>
      <c r="ER95" s="45">
        <f t="shared" si="132"/>
        <v>17.46</v>
      </c>
      <c r="ES95" s="45">
        <f t="shared" si="132"/>
        <v>19.53</v>
      </c>
      <c r="ET95" s="45">
        <f t="shared" si="132"/>
        <v>21.97</v>
      </c>
      <c r="EU95" s="45">
        <f t="shared" si="132"/>
        <v>24.53</v>
      </c>
      <c r="EV95" s="45">
        <f t="shared" si="132"/>
        <v>29.41</v>
      </c>
      <c r="EW95" s="45">
        <f t="shared" si="132"/>
        <v>23.06</v>
      </c>
      <c r="EX95" s="45">
        <f t="shared" si="132"/>
        <v>27.93</v>
      </c>
      <c r="EY95" s="45">
        <f t="shared" si="132"/>
        <v>46.17</v>
      </c>
      <c r="EZ95" s="45">
        <f t="shared" si="132"/>
        <v>63.07</v>
      </c>
    </row>
    <row r="96" spans="1:156" x14ac:dyDescent="0.25">
      <c r="D96" s="43" t="str">
        <f t="shared" si="86"/>
        <v>DIAMANTE 37.001 a 8.000</v>
      </c>
      <c r="E96" s="44" t="s">
        <v>75</v>
      </c>
      <c r="F96" s="44" t="s">
        <v>86</v>
      </c>
      <c r="G96" s="45">
        <f t="shared" si="124"/>
        <v>16.32</v>
      </c>
      <c r="H96" s="45">
        <f t="shared" si="124"/>
        <v>16.649999999999999</v>
      </c>
      <c r="I96" s="45">
        <f t="shared" si="124"/>
        <v>17</v>
      </c>
      <c r="J96" s="45">
        <f t="shared" si="124"/>
        <v>17.350000000000001</v>
      </c>
      <c r="K96" s="45">
        <f t="shared" si="124"/>
        <v>27.94</v>
      </c>
      <c r="L96" s="45">
        <f t="shared" si="124"/>
        <v>28.23</v>
      </c>
      <c r="M96" s="45">
        <f t="shared" si="124"/>
        <v>28.52</v>
      </c>
      <c r="N96" s="45">
        <f t="shared" si="124"/>
        <v>28.8</v>
      </c>
      <c r="O96" s="45">
        <f t="shared" si="124"/>
        <v>53.07</v>
      </c>
      <c r="P96" s="45">
        <f t="shared" si="124"/>
        <v>71.66</v>
      </c>
      <c r="Q96" s="45">
        <f t="shared" si="124"/>
        <v>100.86</v>
      </c>
      <c r="R96" s="45">
        <f t="shared" si="124"/>
        <v>122.08</v>
      </c>
      <c r="S96" s="45">
        <f t="shared" si="124"/>
        <v>71.77</v>
      </c>
      <c r="T96" s="45">
        <f t="shared" si="124"/>
        <v>88.03</v>
      </c>
      <c r="U96" s="45">
        <f t="shared" si="124"/>
        <v>112.91</v>
      </c>
      <c r="V96" s="45">
        <f t="shared" si="124"/>
        <v>131.76</v>
      </c>
      <c r="W96" s="45">
        <f t="shared" si="124"/>
        <v>85.44</v>
      </c>
      <c r="X96" s="45">
        <f t="shared" si="124"/>
        <v>104.8</v>
      </c>
      <c r="Y96" s="45">
        <f t="shared" si="124"/>
        <v>134.41</v>
      </c>
      <c r="Z96" s="45">
        <f t="shared" si="124"/>
        <v>156.86000000000001</v>
      </c>
      <c r="AB96" s="43" t="str">
        <f t="shared" si="87"/>
        <v>DIAMANTE 41.001 a 2.000</v>
      </c>
      <c r="AC96" s="44" t="s">
        <v>81</v>
      </c>
      <c r="AD96" s="44" t="s">
        <v>55</v>
      </c>
      <c r="AE96" s="45">
        <f t="shared" si="130"/>
        <v>14.47</v>
      </c>
      <c r="AF96" s="45">
        <f t="shared" si="130"/>
        <v>15.09</v>
      </c>
      <c r="AG96" s="45">
        <f t="shared" si="130"/>
        <v>15.24</v>
      </c>
      <c r="AH96" s="45">
        <f t="shared" si="130"/>
        <v>15.4</v>
      </c>
      <c r="AI96" s="45">
        <f t="shared" si="130"/>
        <v>17.97</v>
      </c>
      <c r="AJ96" s="45">
        <f t="shared" si="130"/>
        <v>20.13</v>
      </c>
      <c r="AK96" s="45">
        <f t="shared" si="130"/>
        <v>22.47</v>
      </c>
      <c r="AL96" s="45">
        <f t="shared" si="130"/>
        <v>26.97</v>
      </c>
      <c r="AM96" s="45">
        <f t="shared" si="130"/>
        <v>19.77</v>
      </c>
      <c r="AN96" s="45">
        <f t="shared" si="130"/>
        <v>23.35</v>
      </c>
      <c r="AO96" s="45">
        <f t="shared" si="130"/>
        <v>36.56</v>
      </c>
      <c r="AP96" s="45">
        <f t="shared" si="130"/>
        <v>49.04</v>
      </c>
      <c r="AQ96" s="45">
        <f t="shared" si="130"/>
        <v>22.99</v>
      </c>
      <c r="AR96" s="45">
        <f t="shared" si="130"/>
        <v>27.15</v>
      </c>
      <c r="AS96" s="45">
        <f t="shared" si="130"/>
        <v>42.52</v>
      </c>
      <c r="AT96" s="45">
        <f t="shared" si="130"/>
        <v>57.04</v>
      </c>
      <c r="BP96" s="43" t="str">
        <f t="shared" si="89"/>
        <v>DIAMANTE 37.001 a 8.000</v>
      </c>
      <c r="BQ96" s="44" t="s">
        <v>75</v>
      </c>
      <c r="BR96" s="44" t="s">
        <v>86</v>
      </c>
      <c r="BS96" s="45">
        <f t="shared" si="125"/>
        <v>49.45</v>
      </c>
      <c r="BT96" s="45">
        <f t="shared" si="125"/>
        <v>50.5</v>
      </c>
      <c r="BU96" s="45">
        <f t="shared" si="125"/>
        <v>51.55</v>
      </c>
      <c r="BV96" s="45">
        <f t="shared" si="125"/>
        <v>52.6</v>
      </c>
      <c r="BW96" s="45">
        <f t="shared" si="125"/>
        <v>57.51</v>
      </c>
      <c r="BX96" s="45">
        <f t="shared" si="125"/>
        <v>58.11</v>
      </c>
      <c r="BY96" s="45">
        <f t="shared" si="125"/>
        <v>58.7</v>
      </c>
      <c r="BZ96" s="45">
        <f t="shared" si="125"/>
        <v>59.29</v>
      </c>
      <c r="CA96" s="45">
        <f t="shared" si="125"/>
        <v>117.39</v>
      </c>
      <c r="CB96" s="45">
        <f t="shared" si="125"/>
        <v>176.29</v>
      </c>
      <c r="CC96" s="45">
        <f t="shared" si="125"/>
        <v>216.12</v>
      </c>
      <c r="CD96" s="45">
        <f t="shared" si="125"/>
        <v>255.95</v>
      </c>
      <c r="CE96" s="45">
        <f t="shared" si="125"/>
        <v>143.13</v>
      </c>
      <c r="CF96" s="45">
        <f t="shared" si="125"/>
        <v>211.22</v>
      </c>
      <c r="CG96" s="45">
        <f t="shared" si="125"/>
        <v>252.93</v>
      </c>
      <c r="CH96" s="45">
        <f t="shared" si="125"/>
        <v>294.64999999999998</v>
      </c>
      <c r="CI96" s="45">
        <f t="shared" si="125"/>
        <v>170.4</v>
      </c>
      <c r="CJ96" s="45">
        <f t="shared" si="125"/>
        <v>251.45</v>
      </c>
      <c r="CK96" s="45">
        <f t="shared" si="125"/>
        <v>301.11</v>
      </c>
      <c r="CL96" s="45">
        <f t="shared" si="125"/>
        <v>350.77</v>
      </c>
      <c r="CZ96" s="43" t="str">
        <f t="shared" si="92"/>
        <v>DIAMANTE 4501 a 1.000</v>
      </c>
      <c r="DA96" s="44" t="s">
        <v>81</v>
      </c>
      <c r="DB96" s="46" t="s">
        <v>50</v>
      </c>
      <c r="DC96" s="45">
        <f t="shared" si="131"/>
        <v>13.81</v>
      </c>
      <c r="DD96" s="45">
        <f t="shared" si="131"/>
        <v>14.11</v>
      </c>
      <c r="DE96" s="45">
        <f t="shared" si="131"/>
        <v>14.4</v>
      </c>
      <c r="DG96" s="43" t="str">
        <f t="shared" si="94"/>
        <v>DIAMANTE 2Coleta no mesmo dia4210-241 a 50</v>
      </c>
      <c r="DH96" s="43" t="s">
        <v>69</v>
      </c>
      <c r="DI96" s="70" t="s">
        <v>71</v>
      </c>
      <c r="DJ96" s="69" t="s">
        <v>72</v>
      </c>
      <c r="DK96" s="59" t="s">
        <v>87</v>
      </c>
      <c r="DL96" s="22" t="s">
        <v>129</v>
      </c>
      <c r="DR96" s="43" t="str">
        <f t="shared" si="95"/>
        <v>DIAMANTE 37.001 a 8.000</v>
      </c>
      <c r="DS96" s="44" t="s">
        <v>75</v>
      </c>
      <c r="DT96" s="44" t="s">
        <v>86</v>
      </c>
      <c r="DU96" s="45">
        <f t="shared" si="126"/>
        <v>20.07</v>
      </c>
      <c r="DV96" s="45">
        <f t="shared" si="126"/>
        <v>20.5</v>
      </c>
      <c r="DW96" s="45">
        <f t="shared" si="126"/>
        <v>20.91</v>
      </c>
      <c r="DX96" s="45">
        <f t="shared" si="126"/>
        <v>21.33</v>
      </c>
      <c r="DY96" s="45">
        <f t="shared" si="126"/>
        <v>34.39</v>
      </c>
      <c r="DZ96" s="45">
        <f t="shared" si="126"/>
        <v>34.76</v>
      </c>
      <c r="EA96" s="45">
        <f t="shared" si="126"/>
        <v>35.1</v>
      </c>
      <c r="EB96" s="45">
        <f t="shared" si="126"/>
        <v>35.46</v>
      </c>
      <c r="EC96" s="45">
        <f t="shared" si="126"/>
        <v>65.8</v>
      </c>
      <c r="ED96" s="45">
        <f t="shared" si="126"/>
        <v>89.26</v>
      </c>
      <c r="EE96" s="45">
        <f t="shared" si="126"/>
        <v>125.61</v>
      </c>
      <c r="EF96" s="45">
        <f t="shared" si="126"/>
        <v>151.97</v>
      </c>
      <c r="EG96" s="45">
        <f t="shared" si="126"/>
        <v>106.05</v>
      </c>
      <c r="EH96" s="45">
        <f t="shared" si="126"/>
        <v>130.52000000000001</v>
      </c>
      <c r="EI96" s="45">
        <f t="shared" si="126"/>
        <v>167.44</v>
      </c>
      <c r="EJ96" s="45">
        <f t="shared" si="126"/>
        <v>195.31</v>
      </c>
      <c r="EL96" s="43" t="str">
        <f t="shared" si="96"/>
        <v>DIAMANTE 41.001 a 2.000</v>
      </c>
      <c r="EM96" s="44" t="s">
        <v>81</v>
      </c>
      <c r="EN96" s="44" t="s">
        <v>55</v>
      </c>
      <c r="EO96" s="45">
        <f t="shared" si="132"/>
        <v>17.38</v>
      </c>
      <c r="EP96" s="45">
        <f t="shared" si="132"/>
        <v>18.12</v>
      </c>
      <c r="EQ96" s="45">
        <f t="shared" si="132"/>
        <v>18.29</v>
      </c>
      <c r="ER96" s="45">
        <f t="shared" si="132"/>
        <v>18.48</v>
      </c>
      <c r="ES96" s="45">
        <f t="shared" si="132"/>
        <v>21.58</v>
      </c>
      <c r="ET96" s="45">
        <f t="shared" si="132"/>
        <v>24.16</v>
      </c>
      <c r="EU96" s="45">
        <f t="shared" si="132"/>
        <v>26.97</v>
      </c>
      <c r="EV96" s="45">
        <f t="shared" si="132"/>
        <v>32.36</v>
      </c>
      <c r="EW96" s="45">
        <f t="shared" si="132"/>
        <v>27.58</v>
      </c>
      <c r="EX96" s="45">
        <f t="shared" si="132"/>
        <v>32.58</v>
      </c>
      <c r="EY96" s="45">
        <f t="shared" si="132"/>
        <v>51.02</v>
      </c>
      <c r="EZ96" s="45">
        <f t="shared" si="132"/>
        <v>68.47</v>
      </c>
    </row>
    <row r="97" spans="1:156" x14ac:dyDescent="0.25">
      <c r="A97" s="43" t="s">
        <v>121</v>
      </c>
      <c r="D97" s="43" t="str">
        <f t="shared" si="86"/>
        <v>DIAMANTE 38.001 a 9.000</v>
      </c>
      <c r="E97" s="44" t="s">
        <v>75</v>
      </c>
      <c r="F97" s="44" t="s">
        <v>91</v>
      </c>
      <c r="G97" s="45">
        <f t="shared" si="124"/>
        <v>16.84</v>
      </c>
      <c r="H97" s="45">
        <f t="shared" si="124"/>
        <v>17.190000000000001</v>
      </c>
      <c r="I97" s="45">
        <f t="shared" si="124"/>
        <v>17.55</v>
      </c>
      <c r="J97" s="45">
        <f t="shared" si="124"/>
        <v>17.91</v>
      </c>
      <c r="K97" s="45">
        <f t="shared" si="124"/>
        <v>29.76</v>
      </c>
      <c r="L97" s="45">
        <f t="shared" si="124"/>
        <v>30.06</v>
      </c>
      <c r="M97" s="45">
        <f t="shared" si="124"/>
        <v>30.37</v>
      </c>
      <c r="N97" s="45">
        <f t="shared" si="124"/>
        <v>30.67</v>
      </c>
      <c r="O97" s="45">
        <f t="shared" si="124"/>
        <v>57.69</v>
      </c>
      <c r="P97" s="45">
        <f t="shared" si="124"/>
        <v>77.88</v>
      </c>
      <c r="Q97" s="45">
        <f t="shared" si="124"/>
        <v>109.62</v>
      </c>
      <c r="R97" s="45">
        <f t="shared" si="124"/>
        <v>132.69999999999999</v>
      </c>
      <c r="S97" s="45">
        <f t="shared" si="124"/>
        <v>75.64</v>
      </c>
      <c r="T97" s="45">
        <f t="shared" si="124"/>
        <v>93.31</v>
      </c>
      <c r="U97" s="45">
        <f t="shared" si="124"/>
        <v>120.29</v>
      </c>
      <c r="V97" s="45">
        <f t="shared" si="124"/>
        <v>140.68</v>
      </c>
      <c r="W97" s="45">
        <f t="shared" si="124"/>
        <v>90.04</v>
      </c>
      <c r="X97" s="45">
        <f t="shared" si="124"/>
        <v>111.07</v>
      </c>
      <c r="Y97" s="45">
        <f t="shared" si="124"/>
        <v>143.19999999999999</v>
      </c>
      <c r="Z97" s="45">
        <f t="shared" si="124"/>
        <v>167.48</v>
      </c>
      <c r="AB97" s="43" t="str">
        <f t="shared" si="87"/>
        <v>DIAMANTE 42.001 a 3.000</v>
      </c>
      <c r="AC97" s="44" t="s">
        <v>81</v>
      </c>
      <c r="AD97" s="44" t="s">
        <v>62</v>
      </c>
      <c r="AE97" s="45">
        <f t="shared" si="130"/>
        <v>17.3</v>
      </c>
      <c r="AF97" s="45">
        <f t="shared" si="130"/>
        <v>18.03</v>
      </c>
      <c r="AG97" s="45">
        <f t="shared" si="130"/>
        <v>18.22</v>
      </c>
      <c r="AH97" s="45">
        <f t="shared" si="130"/>
        <v>18.41</v>
      </c>
      <c r="AI97" s="45">
        <f t="shared" si="130"/>
        <v>21.49</v>
      </c>
      <c r="AJ97" s="45">
        <f t="shared" si="130"/>
        <v>24.07</v>
      </c>
      <c r="AK97" s="45">
        <f t="shared" si="130"/>
        <v>26.85</v>
      </c>
      <c r="AL97" s="45">
        <f t="shared" si="130"/>
        <v>32.229999999999997</v>
      </c>
      <c r="AM97" s="45">
        <f t="shared" si="130"/>
        <v>22.79</v>
      </c>
      <c r="AN97" s="45">
        <f t="shared" si="130"/>
        <v>26.72</v>
      </c>
      <c r="AO97" s="45">
        <f t="shared" si="130"/>
        <v>40.340000000000003</v>
      </c>
      <c r="AP97" s="45">
        <f t="shared" si="130"/>
        <v>53.58</v>
      </c>
      <c r="AQ97" s="45">
        <f t="shared" si="130"/>
        <v>26.5</v>
      </c>
      <c r="AR97" s="45">
        <f t="shared" si="130"/>
        <v>31.07</v>
      </c>
      <c r="AS97" s="45">
        <f t="shared" si="130"/>
        <v>46.91</v>
      </c>
      <c r="AT97" s="45">
        <f t="shared" si="130"/>
        <v>62.3</v>
      </c>
      <c r="BP97" s="43" t="str">
        <f t="shared" si="89"/>
        <v>DIAMANTE 38.001 a 9.000</v>
      </c>
      <c r="BQ97" s="44" t="s">
        <v>75</v>
      </c>
      <c r="BR97" s="44" t="s">
        <v>91</v>
      </c>
      <c r="BS97" s="45">
        <f t="shared" si="125"/>
        <v>53.86</v>
      </c>
      <c r="BT97" s="45">
        <f t="shared" si="125"/>
        <v>55.01</v>
      </c>
      <c r="BU97" s="45">
        <f t="shared" si="125"/>
        <v>56.15</v>
      </c>
      <c r="BV97" s="45">
        <f t="shared" si="125"/>
        <v>57.3</v>
      </c>
      <c r="BW97" s="45">
        <f t="shared" si="125"/>
        <v>61.98</v>
      </c>
      <c r="BX97" s="45">
        <f t="shared" si="125"/>
        <v>62.61</v>
      </c>
      <c r="BY97" s="45">
        <f t="shared" si="125"/>
        <v>63.25</v>
      </c>
      <c r="BZ97" s="45">
        <f t="shared" si="125"/>
        <v>63.89</v>
      </c>
      <c r="CA97" s="45">
        <f t="shared" si="125"/>
        <v>127.97</v>
      </c>
      <c r="CB97" s="45">
        <f t="shared" si="125"/>
        <v>193.95</v>
      </c>
      <c r="CC97" s="45">
        <f t="shared" si="125"/>
        <v>236.28</v>
      </c>
      <c r="CD97" s="45">
        <f t="shared" si="125"/>
        <v>278.61</v>
      </c>
      <c r="CE97" s="45">
        <f t="shared" si="125"/>
        <v>157.13999999999999</v>
      </c>
      <c r="CF97" s="45">
        <f t="shared" si="125"/>
        <v>234.7</v>
      </c>
      <c r="CG97" s="45">
        <f t="shared" si="125"/>
        <v>279.56</v>
      </c>
      <c r="CH97" s="45">
        <f t="shared" si="125"/>
        <v>324.42</v>
      </c>
      <c r="CI97" s="45">
        <f t="shared" si="125"/>
        <v>187.07</v>
      </c>
      <c r="CJ97" s="45">
        <f t="shared" si="125"/>
        <v>279.41000000000003</v>
      </c>
      <c r="CK97" s="45">
        <f t="shared" si="125"/>
        <v>332.81</v>
      </c>
      <c r="CL97" s="45">
        <f t="shared" si="125"/>
        <v>386.21</v>
      </c>
      <c r="CZ97" s="43" t="str">
        <f t="shared" si="92"/>
        <v>DIAMANTE 41.001 a 2.000</v>
      </c>
      <c r="DA97" s="44" t="s">
        <v>81</v>
      </c>
      <c r="DB97" s="46" t="s">
        <v>55</v>
      </c>
      <c r="DC97" s="45">
        <f t="shared" si="131"/>
        <v>16.100000000000001</v>
      </c>
      <c r="DD97" s="45">
        <f t="shared" si="131"/>
        <v>16.43</v>
      </c>
      <c r="DE97" s="45">
        <f t="shared" si="131"/>
        <v>16.78</v>
      </c>
      <c r="DG97" s="43" t="str">
        <f t="shared" si="94"/>
        <v>DIAMANTE 2Coleta no mesmo dia4210-251 a 60</v>
      </c>
      <c r="DH97" s="43" t="s">
        <v>69</v>
      </c>
      <c r="DI97" s="70" t="s">
        <v>71</v>
      </c>
      <c r="DJ97" s="69" t="s">
        <v>72</v>
      </c>
      <c r="DK97" s="61" t="s">
        <v>92</v>
      </c>
      <c r="DL97" s="25" t="s">
        <v>130</v>
      </c>
      <c r="DR97" s="43" t="str">
        <f t="shared" si="95"/>
        <v>DIAMANTE 38.001 a 9.000</v>
      </c>
      <c r="DS97" s="44" t="s">
        <v>75</v>
      </c>
      <c r="DT97" s="44" t="s">
        <v>91</v>
      </c>
      <c r="DU97" s="45">
        <f t="shared" si="126"/>
        <v>20.88</v>
      </c>
      <c r="DV97" s="45">
        <f t="shared" si="126"/>
        <v>21.31</v>
      </c>
      <c r="DW97" s="45">
        <f t="shared" si="126"/>
        <v>21.75</v>
      </c>
      <c r="DX97" s="45">
        <f t="shared" si="126"/>
        <v>22.19</v>
      </c>
      <c r="DY97" s="45">
        <f t="shared" si="126"/>
        <v>36.57</v>
      </c>
      <c r="DZ97" s="45">
        <f t="shared" si="126"/>
        <v>36.94</v>
      </c>
      <c r="EA97" s="45">
        <f t="shared" si="126"/>
        <v>37.340000000000003</v>
      </c>
      <c r="EB97" s="45">
        <f t="shared" si="126"/>
        <v>37.700000000000003</v>
      </c>
      <c r="EC97" s="45">
        <f t="shared" si="126"/>
        <v>71.48</v>
      </c>
      <c r="ED97" s="45">
        <f t="shared" si="126"/>
        <v>97.02</v>
      </c>
      <c r="EE97" s="45">
        <f t="shared" si="126"/>
        <v>136.55000000000001</v>
      </c>
      <c r="EF97" s="45">
        <f t="shared" si="126"/>
        <v>165.18</v>
      </c>
      <c r="EG97" s="45">
        <f t="shared" si="126"/>
        <v>111.71</v>
      </c>
      <c r="EH97" s="45">
        <f t="shared" si="126"/>
        <v>138.29</v>
      </c>
      <c r="EI97" s="45">
        <f t="shared" si="126"/>
        <v>178.36</v>
      </c>
      <c r="EJ97" s="45">
        <f t="shared" si="126"/>
        <v>208.5</v>
      </c>
      <c r="EL97" s="43" t="str">
        <f t="shared" si="96"/>
        <v>DIAMANTE 42.001 a 3.000</v>
      </c>
      <c r="EM97" s="44" t="s">
        <v>81</v>
      </c>
      <c r="EN97" s="44" t="s">
        <v>62</v>
      </c>
      <c r="EO97" s="45">
        <f t="shared" si="132"/>
        <v>20.98</v>
      </c>
      <c r="EP97" s="45">
        <f t="shared" si="132"/>
        <v>21.86</v>
      </c>
      <c r="EQ97" s="45">
        <f t="shared" si="132"/>
        <v>22.08</v>
      </c>
      <c r="ER97" s="45">
        <f t="shared" si="132"/>
        <v>22.31</v>
      </c>
      <c r="ES97" s="45">
        <f t="shared" si="132"/>
        <v>26.08</v>
      </c>
      <c r="ET97" s="45">
        <f t="shared" si="132"/>
        <v>28.94</v>
      </c>
      <c r="EU97" s="45">
        <f t="shared" si="132"/>
        <v>32.299999999999997</v>
      </c>
      <c r="EV97" s="45">
        <f t="shared" si="132"/>
        <v>38.79</v>
      </c>
      <c r="EW97" s="45">
        <f t="shared" si="132"/>
        <v>32.4</v>
      </c>
      <c r="EX97" s="45">
        <f t="shared" si="132"/>
        <v>37.53</v>
      </c>
      <c r="EY97" s="45">
        <f t="shared" si="132"/>
        <v>56.41</v>
      </c>
      <c r="EZ97" s="45">
        <f t="shared" si="132"/>
        <v>74.97</v>
      </c>
    </row>
    <row r="98" spans="1:156" ht="15" x14ac:dyDescent="0.25">
      <c r="A98" s="87">
        <v>0</v>
      </c>
      <c r="B98" s="85" t="s">
        <v>39</v>
      </c>
      <c r="D98" s="43" t="str">
        <f t="shared" si="86"/>
        <v>DIAMANTE 39.001 a 10.000</v>
      </c>
      <c r="E98" s="44" t="s">
        <v>75</v>
      </c>
      <c r="F98" s="44" t="s">
        <v>95</v>
      </c>
      <c r="G98" s="45">
        <f t="shared" si="124"/>
        <v>17.22</v>
      </c>
      <c r="H98" s="45">
        <f t="shared" si="124"/>
        <v>17.579999999999998</v>
      </c>
      <c r="I98" s="45">
        <f t="shared" si="124"/>
        <v>17.940000000000001</v>
      </c>
      <c r="J98" s="45">
        <f t="shared" si="124"/>
        <v>18.32</v>
      </c>
      <c r="K98" s="45">
        <f t="shared" si="124"/>
        <v>31.76</v>
      </c>
      <c r="L98" s="45">
        <f t="shared" si="124"/>
        <v>32.1</v>
      </c>
      <c r="M98" s="45">
        <f t="shared" si="124"/>
        <v>32.409999999999997</v>
      </c>
      <c r="N98" s="45">
        <f t="shared" si="124"/>
        <v>32.75</v>
      </c>
      <c r="O98" s="45">
        <f t="shared" si="124"/>
        <v>62.34</v>
      </c>
      <c r="P98" s="45">
        <f t="shared" si="124"/>
        <v>84.14</v>
      </c>
      <c r="Q98" s="45">
        <f t="shared" si="124"/>
        <v>118.43</v>
      </c>
      <c r="R98" s="45">
        <f t="shared" si="124"/>
        <v>143.37</v>
      </c>
      <c r="S98" s="45">
        <f t="shared" si="124"/>
        <v>79.53</v>
      </c>
      <c r="T98" s="45">
        <f t="shared" si="124"/>
        <v>98.54</v>
      </c>
      <c r="U98" s="45">
        <f t="shared" si="124"/>
        <v>127.67</v>
      </c>
      <c r="V98" s="45">
        <f t="shared" si="124"/>
        <v>149.63999999999999</v>
      </c>
      <c r="W98" s="45">
        <f t="shared" si="124"/>
        <v>94.69</v>
      </c>
      <c r="X98" s="45">
        <f t="shared" si="124"/>
        <v>117.32</v>
      </c>
      <c r="Y98" s="45">
        <f t="shared" si="124"/>
        <v>152</v>
      </c>
      <c r="Z98" s="45">
        <f t="shared" si="124"/>
        <v>178.14</v>
      </c>
      <c r="AB98" s="43" t="str">
        <f t="shared" si="87"/>
        <v>DIAMANTE 43.001 a 4.000</v>
      </c>
      <c r="AC98" s="44" t="s">
        <v>81</v>
      </c>
      <c r="AD98" s="44" t="s">
        <v>68</v>
      </c>
      <c r="AE98" s="45">
        <f t="shared" si="130"/>
        <v>18.47</v>
      </c>
      <c r="AF98" s="45">
        <f t="shared" si="130"/>
        <v>19.260000000000002</v>
      </c>
      <c r="AG98" s="45">
        <f t="shared" si="130"/>
        <v>19.46</v>
      </c>
      <c r="AH98" s="45">
        <f t="shared" si="130"/>
        <v>19.64</v>
      </c>
      <c r="AI98" s="45">
        <f t="shared" si="130"/>
        <v>22.96</v>
      </c>
      <c r="AJ98" s="45">
        <f t="shared" si="130"/>
        <v>25.71</v>
      </c>
      <c r="AK98" s="45">
        <f t="shared" si="130"/>
        <v>28.69</v>
      </c>
      <c r="AL98" s="45">
        <f t="shared" si="130"/>
        <v>34.44</v>
      </c>
      <c r="AM98" s="45">
        <f t="shared" si="130"/>
        <v>29.22</v>
      </c>
      <c r="AN98" s="45">
        <f t="shared" si="130"/>
        <v>33.32</v>
      </c>
      <c r="AO98" s="45">
        <f t="shared" si="130"/>
        <v>47.06</v>
      </c>
      <c r="AP98" s="45">
        <f t="shared" si="130"/>
        <v>60.63</v>
      </c>
      <c r="AQ98" s="45">
        <f t="shared" si="130"/>
        <v>33.979999999999997</v>
      </c>
      <c r="AR98" s="45">
        <f t="shared" si="130"/>
        <v>38.729999999999997</v>
      </c>
      <c r="AS98" s="45">
        <f t="shared" si="130"/>
        <v>54.73</v>
      </c>
      <c r="AT98" s="45">
        <f t="shared" si="130"/>
        <v>70.5</v>
      </c>
      <c r="BP98" s="43" t="str">
        <f t="shared" si="89"/>
        <v>DIAMANTE 39.001 a 10.000</v>
      </c>
      <c r="BQ98" s="44" t="s">
        <v>75</v>
      </c>
      <c r="BR98" s="44" t="s">
        <v>95</v>
      </c>
      <c r="BS98" s="45">
        <f t="shared" si="125"/>
        <v>58.17</v>
      </c>
      <c r="BT98" s="45">
        <f t="shared" si="125"/>
        <v>59.42</v>
      </c>
      <c r="BU98" s="45">
        <f t="shared" si="125"/>
        <v>60.66</v>
      </c>
      <c r="BV98" s="45">
        <f t="shared" si="125"/>
        <v>61.89</v>
      </c>
      <c r="BW98" s="45">
        <f t="shared" si="125"/>
        <v>66.319999999999993</v>
      </c>
      <c r="BX98" s="45">
        <f t="shared" si="125"/>
        <v>67.010000000000005</v>
      </c>
      <c r="BY98" s="45">
        <f t="shared" si="125"/>
        <v>67.7</v>
      </c>
      <c r="BZ98" s="45">
        <f t="shared" si="125"/>
        <v>68.38</v>
      </c>
      <c r="CA98" s="45">
        <f t="shared" si="125"/>
        <v>138.35</v>
      </c>
      <c r="CB98" s="45">
        <f t="shared" si="125"/>
        <v>211.32</v>
      </c>
      <c r="CC98" s="45">
        <f t="shared" si="125"/>
        <v>256.39999999999998</v>
      </c>
      <c r="CD98" s="45">
        <f t="shared" si="125"/>
        <v>301.45999999999998</v>
      </c>
      <c r="CE98" s="45">
        <f t="shared" si="125"/>
        <v>171.14</v>
      </c>
      <c r="CF98" s="45">
        <f t="shared" si="125"/>
        <v>257.33</v>
      </c>
      <c r="CG98" s="45">
        <f t="shared" si="125"/>
        <v>305.68</v>
      </c>
      <c r="CH98" s="45">
        <f t="shared" si="125"/>
        <v>354.02</v>
      </c>
      <c r="CI98" s="45">
        <f t="shared" si="125"/>
        <v>203.74</v>
      </c>
      <c r="CJ98" s="45">
        <f t="shared" si="125"/>
        <v>306.35000000000002</v>
      </c>
      <c r="CK98" s="45">
        <f t="shared" si="125"/>
        <v>363.9</v>
      </c>
      <c r="CL98" s="45">
        <f t="shared" si="125"/>
        <v>421.45</v>
      </c>
      <c r="CZ98" s="43" t="str">
        <f t="shared" si="92"/>
        <v>DIAMANTE 42.001 a 3.000</v>
      </c>
      <c r="DA98" s="44" t="s">
        <v>81</v>
      </c>
      <c r="DB98" s="46" t="s">
        <v>62</v>
      </c>
      <c r="DC98" s="45">
        <f t="shared" si="131"/>
        <v>17.89</v>
      </c>
      <c r="DD98" s="45">
        <f t="shared" si="131"/>
        <v>18.260000000000002</v>
      </c>
      <c r="DE98" s="45">
        <f t="shared" si="131"/>
        <v>18.649999999999999</v>
      </c>
      <c r="DG98" s="43" t="str">
        <f t="shared" si="94"/>
        <v>DIAMANTE 2Coleta no mesmo dia4210-261 a 70</v>
      </c>
      <c r="DH98" s="43" t="s">
        <v>69</v>
      </c>
      <c r="DI98" s="70" t="s">
        <v>71</v>
      </c>
      <c r="DJ98" s="69" t="s">
        <v>72</v>
      </c>
      <c r="DK98" s="59" t="s">
        <v>96</v>
      </c>
      <c r="DL98" s="22" t="s">
        <v>131</v>
      </c>
      <c r="DR98" s="43" t="str">
        <f t="shared" si="95"/>
        <v>DIAMANTE 39.001 a 10.000</v>
      </c>
      <c r="DS98" s="44" t="s">
        <v>75</v>
      </c>
      <c r="DT98" s="44" t="s">
        <v>95</v>
      </c>
      <c r="DU98" s="45">
        <f t="shared" si="126"/>
        <v>21.24</v>
      </c>
      <c r="DV98" s="45">
        <f t="shared" si="126"/>
        <v>21.69</v>
      </c>
      <c r="DW98" s="45">
        <f t="shared" si="126"/>
        <v>22.14</v>
      </c>
      <c r="DX98" s="45">
        <f t="shared" si="126"/>
        <v>22.59</v>
      </c>
      <c r="DY98" s="45">
        <f t="shared" si="126"/>
        <v>38.97</v>
      </c>
      <c r="DZ98" s="45">
        <f t="shared" si="126"/>
        <v>39.369999999999997</v>
      </c>
      <c r="EA98" s="45">
        <f t="shared" si="126"/>
        <v>39.770000000000003</v>
      </c>
      <c r="EB98" s="45">
        <f t="shared" si="126"/>
        <v>40.17</v>
      </c>
      <c r="EC98" s="45">
        <f t="shared" si="126"/>
        <v>77.16</v>
      </c>
      <c r="ED98" s="45">
        <f t="shared" si="126"/>
        <v>104.79</v>
      </c>
      <c r="EE98" s="45">
        <f t="shared" si="126"/>
        <v>147.49</v>
      </c>
      <c r="EF98" s="45">
        <f t="shared" si="126"/>
        <v>178.42</v>
      </c>
      <c r="EG98" s="45">
        <f t="shared" si="126"/>
        <v>117.41</v>
      </c>
      <c r="EH98" s="45">
        <f t="shared" si="126"/>
        <v>146.04</v>
      </c>
      <c r="EI98" s="45">
        <f t="shared" si="126"/>
        <v>189.29</v>
      </c>
      <c r="EJ98" s="45">
        <f t="shared" si="126"/>
        <v>221.73</v>
      </c>
      <c r="EL98" s="43" t="str">
        <f t="shared" si="96"/>
        <v>DIAMANTE 43.001 a 4.000</v>
      </c>
      <c r="EM98" s="44" t="s">
        <v>81</v>
      </c>
      <c r="EN98" s="44" t="s">
        <v>68</v>
      </c>
      <c r="EO98" s="45">
        <f t="shared" si="132"/>
        <v>22.59</v>
      </c>
      <c r="EP98" s="45">
        <f t="shared" si="132"/>
        <v>23.55</v>
      </c>
      <c r="EQ98" s="45">
        <f t="shared" si="132"/>
        <v>23.79</v>
      </c>
      <c r="ER98" s="45">
        <f t="shared" si="132"/>
        <v>24.03</v>
      </c>
      <c r="ES98" s="45">
        <f t="shared" si="132"/>
        <v>28.18</v>
      </c>
      <c r="ET98" s="45">
        <f t="shared" si="132"/>
        <v>30.99</v>
      </c>
      <c r="EU98" s="45">
        <f t="shared" si="132"/>
        <v>34.56</v>
      </c>
      <c r="EV98" s="45">
        <f t="shared" si="132"/>
        <v>41.55</v>
      </c>
      <c r="EW98" s="45">
        <f t="shared" si="132"/>
        <v>42.31</v>
      </c>
      <c r="EX98" s="45">
        <f t="shared" si="132"/>
        <v>47.04</v>
      </c>
      <c r="EY98" s="45">
        <f t="shared" si="132"/>
        <v>65.97</v>
      </c>
      <c r="EZ98" s="45">
        <f t="shared" si="132"/>
        <v>85.06</v>
      </c>
    </row>
    <row r="99" spans="1:156" ht="15" x14ac:dyDescent="0.25">
      <c r="A99" s="87">
        <v>0.01</v>
      </c>
      <c r="B99" s="85" t="s">
        <v>119</v>
      </c>
      <c r="D99" s="43" t="str">
        <f t="shared" si="86"/>
        <v>DIAMANTE 3Kg Adicional</v>
      </c>
      <c r="E99" s="44" t="s">
        <v>75</v>
      </c>
      <c r="F99" s="44" t="s">
        <v>63</v>
      </c>
      <c r="G99" s="45">
        <f t="shared" si="124"/>
        <v>2.15</v>
      </c>
      <c r="H99" s="45">
        <f t="shared" si="124"/>
        <v>2.19</v>
      </c>
      <c r="I99" s="45">
        <f t="shared" si="124"/>
        <v>2.2200000000000002</v>
      </c>
      <c r="J99" s="45">
        <f t="shared" si="124"/>
        <v>2.2599999999999998</v>
      </c>
      <c r="K99" s="45">
        <f t="shared" si="124"/>
        <v>3.94</v>
      </c>
      <c r="L99" s="45">
        <f t="shared" si="124"/>
        <v>3.98</v>
      </c>
      <c r="M99" s="45">
        <f t="shared" si="124"/>
        <v>4.0199999999999996</v>
      </c>
      <c r="N99" s="45">
        <f t="shared" si="124"/>
        <v>4.0599999999999996</v>
      </c>
      <c r="O99" s="45">
        <f t="shared" si="124"/>
        <v>7.73</v>
      </c>
      <c r="P99" s="45">
        <f t="shared" si="124"/>
        <v>10.44</v>
      </c>
      <c r="Q99" s="45">
        <f t="shared" si="124"/>
        <v>14.68</v>
      </c>
      <c r="R99" s="45">
        <f t="shared" si="124"/>
        <v>17.79</v>
      </c>
      <c r="S99" s="45">
        <f t="shared" si="124"/>
        <v>9.86</v>
      </c>
      <c r="T99" s="45">
        <f t="shared" si="124"/>
        <v>12.21</v>
      </c>
      <c r="U99" s="45">
        <f t="shared" si="124"/>
        <v>15.84</v>
      </c>
      <c r="V99" s="45">
        <f t="shared" si="124"/>
        <v>18.55</v>
      </c>
      <c r="W99" s="45">
        <f t="shared" si="124"/>
        <v>11.74</v>
      </c>
      <c r="X99" s="45">
        <f t="shared" si="124"/>
        <v>14.54</v>
      </c>
      <c r="Y99" s="45">
        <f t="shared" si="124"/>
        <v>18.86</v>
      </c>
      <c r="Z99" s="45">
        <f t="shared" si="124"/>
        <v>22.09</v>
      </c>
      <c r="AB99" s="43" t="str">
        <f t="shared" si="87"/>
        <v>DIAMANTE 44.001 a 5.000</v>
      </c>
      <c r="AC99" s="44" t="s">
        <v>81</v>
      </c>
      <c r="AD99" s="44" t="s">
        <v>70</v>
      </c>
      <c r="AE99" s="45">
        <f t="shared" si="130"/>
        <v>19.75</v>
      </c>
      <c r="AF99" s="45">
        <f t="shared" si="130"/>
        <v>20.58</v>
      </c>
      <c r="AG99" s="45">
        <f t="shared" si="130"/>
        <v>20.8</v>
      </c>
      <c r="AH99" s="45">
        <f t="shared" si="130"/>
        <v>21</v>
      </c>
      <c r="AI99" s="45">
        <f t="shared" si="130"/>
        <v>24.54</v>
      </c>
      <c r="AJ99" s="45">
        <f t="shared" si="130"/>
        <v>27.48</v>
      </c>
      <c r="AK99" s="45">
        <f t="shared" si="130"/>
        <v>30.68</v>
      </c>
      <c r="AL99" s="45">
        <f t="shared" si="130"/>
        <v>36.799999999999997</v>
      </c>
      <c r="AM99" s="45">
        <f t="shared" si="130"/>
        <v>30.57</v>
      </c>
      <c r="AN99" s="45">
        <f t="shared" si="130"/>
        <v>34.840000000000003</v>
      </c>
      <c r="AO99" s="45">
        <f t="shared" si="130"/>
        <v>48.79</v>
      </c>
      <c r="AP99" s="45">
        <f t="shared" si="130"/>
        <v>62.68</v>
      </c>
      <c r="AQ99" s="45">
        <f t="shared" si="130"/>
        <v>35.56</v>
      </c>
      <c r="AR99" s="45">
        <f t="shared" si="130"/>
        <v>40.51</v>
      </c>
      <c r="AS99" s="45">
        <f t="shared" si="130"/>
        <v>56.74</v>
      </c>
      <c r="AT99" s="45">
        <f t="shared" si="130"/>
        <v>72.900000000000006</v>
      </c>
      <c r="BP99" s="43" t="str">
        <f t="shared" si="89"/>
        <v>DIAMANTE 3Kg Adicional</v>
      </c>
      <c r="BQ99" s="44" t="s">
        <v>75</v>
      </c>
      <c r="BR99" s="44" t="s">
        <v>63</v>
      </c>
      <c r="BS99" s="45">
        <f t="shared" si="125"/>
        <v>5.91</v>
      </c>
      <c r="BT99" s="45">
        <f t="shared" si="125"/>
        <v>6.04</v>
      </c>
      <c r="BU99" s="45">
        <f t="shared" si="125"/>
        <v>6.16</v>
      </c>
      <c r="BV99" s="45">
        <f t="shared" si="125"/>
        <v>6.29</v>
      </c>
      <c r="BW99" s="45">
        <f t="shared" si="125"/>
        <v>6.68</v>
      </c>
      <c r="BX99" s="45">
        <f t="shared" si="125"/>
        <v>6.75</v>
      </c>
      <c r="BY99" s="45">
        <f t="shared" si="125"/>
        <v>6.82</v>
      </c>
      <c r="BZ99" s="45">
        <f t="shared" si="125"/>
        <v>6.89</v>
      </c>
      <c r="CA99" s="45">
        <f t="shared" si="125"/>
        <v>13.68</v>
      </c>
      <c r="CB99" s="45">
        <f t="shared" si="125"/>
        <v>20.97</v>
      </c>
      <c r="CC99" s="45">
        <f t="shared" si="125"/>
        <v>25.4</v>
      </c>
      <c r="CD99" s="45">
        <f t="shared" si="125"/>
        <v>29.85</v>
      </c>
      <c r="CE99" s="45">
        <f t="shared" si="125"/>
        <v>17.11</v>
      </c>
      <c r="CF99" s="45">
        <f t="shared" si="125"/>
        <v>25.66</v>
      </c>
      <c r="CG99" s="45">
        <f t="shared" si="125"/>
        <v>30.35</v>
      </c>
      <c r="CH99" s="45">
        <f t="shared" si="125"/>
        <v>35.06</v>
      </c>
      <c r="CI99" s="45">
        <f t="shared" si="125"/>
        <v>20.37</v>
      </c>
      <c r="CJ99" s="45">
        <f t="shared" si="125"/>
        <v>30.55</v>
      </c>
      <c r="CK99" s="45">
        <f t="shared" si="125"/>
        <v>36.14</v>
      </c>
      <c r="CL99" s="45">
        <f t="shared" si="125"/>
        <v>41.73</v>
      </c>
      <c r="CZ99" s="43" t="str">
        <f t="shared" si="92"/>
        <v>DIAMANTE 43.001 a 4.000</v>
      </c>
      <c r="DA99" s="44" t="s">
        <v>81</v>
      </c>
      <c r="DB99" s="46" t="s">
        <v>68</v>
      </c>
      <c r="DC99" s="45">
        <f t="shared" si="131"/>
        <v>19.670000000000002</v>
      </c>
      <c r="DD99" s="45">
        <f t="shared" si="131"/>
        <v>20.079999999999998</v>
      </c>
      <c r="DE99" s="45">
        <f t="shared" si="131"/>
        <v>20.5</v>
      </c>
      <c r="DG99" s="43" t="str">
        <f t="shared" si="94"/>
        <v>DIAMANTE 2Coleta no mesmo dia4210-271 a 80</v>
      </c>
      <c r="DH99" s="43" t="s">
        <v>69</v>
      </c>
      <c r="DI99" s="70" t="s">
        <v>71</v>
      </c>
      <c r="DJ99" s="69" t="s">
        <v>72</v>
      </c>
      <c r="DK99" s="61" t="s">
        <v>99</v>
      </c>
      <c r="DL99" s="25" t="s">
        <v>131</v>
      </c>
      <c r="DR99" s="43" t="str">
        <f t="shared" si="95"/>
        <v>DIAMANTE 3Kg Adicional</v>
      </c>
      <c r="DS99" s="44" t="s">
        <v>75</v>
      </c>
      <c r="DT99" s="44" t="s">
        <v>63</v>
      </c>
      <c r="DU99" s="45">
        <f t="shared" si="126"/>
        <v>2.73</v>
      </c>
      <c r="DV99" s="45">
        <f t="shared" si="126"/>
        <v>2.79</v>
      </c>
      <c r="DW99" s="45">
        <f t="shared" si="126"/>
        <v>2.86</v>
      </c>
      <c r="DX99" s="45">
        <f t="shared" si="126"/>
        <v>2.91</v>
      </c>
      <c r="DY99" s="45">
        <f t="shared" si="126"/>
        <v>4.92</v>
      </c>
      <c r="DZ99" s="45">
        <f t="shared" si="126"/>
        <v>4.96</v>
      </c>
      <c r="EA99" s="45">
        <f t="shared" si="126"/>
        <v>5.01</v>
      </c>
      <c r="EB99" s="45">
        <f t="shared" si="126"/>
        <v>5.07</v>
      </c>
      <c r="EC99" s="45">
        <f t="shared" si="126"/>
        <v>9.64</v>
      </c>
      <c r="ED99" s="45">
        <f t="shared" si="126"/>
        <v>13.01</v>
      </c>
      <c r="EE99" s="45">
        <f t="shared" si="126"/>
        <v>18.309999999999999</v>
      </c>
      <c r="EF99" s="45">
        <f t="shared" si="126"/>
        <v>22.16</v>
      </c>
      <c r="EG99" s="45">
        <f t="shared" si="126"/>
        <v>14.64</v>
      </c>
      <c r="EH99" s="45">
        <f t="shared" si="126"/>
        <v>18.13</v>
      </c>
      <c r="EI99" s="45">
        <f t="shared" si="126"/>
        <v>23.5</v>
      </c>
      <c r="EJ99" s="45">
        <f t="shared" si="126"/>
        <v>27.53</v>
      </c>
      <c r="EL99" s="43" t="str">
        <f t="shared" si="96"/>
        <v>DIAMANTE 44.001 a 5.000</v>
      </c>
      <c r="EM99" s="44" t="s">
        <v>81</v>
      </c>
      <c r="EN99" s="44" t="s">
        <v>70</v>
      </c>
      <c r="EO99" s="45">
        <f t="shared" si="132"/>
        <v>24.69</v>
      </c>
      <c r="EP99" s="45">
        <f t="shared" si="132"/>
        <v>25.71</v>
      </c>
      <c r="EQ99" s="45">
        <f t="shared" si="132"/>
        <v>25.99</v>
      </c>
      <c r="ER99" s="45">
        <f t="shared" si="132"/>
        <v>26.25</v>
      </c>
      <c r="ES99" s="45">
        <f t="shared" si="132"/>
        <v>30.92</v>
      </c>
      <c r="ET99" s="45">
        <f t="shared" si="132"/>
        <v>33.32</v>
      </c>
      <c r="EU99" s="45">
        <f t="shared" si="132"/>
        <v>37.130000000000003</v>
      </c>
      <c r="EV99" s="45">
        <f t="shared" si="132"/>
        <v>44.73</v>
      </c>
      <c r="EW99" s="45">
        <f t="shared" si="132"/>
        <v>46.13</v>
      </c>
      <c r="EX99" s="45">
        <f t="shared" si="132"/>
        <v>49.85</v>
      </c>
      <c r="EY99" s="45">
        <f t="shared" si="132"/>
        <v>68.709999999999994</v>
      </c>
      <c r="EZ99" s="45">
        <f t="shared" si="132"/>
        <v>88.47</v>
      </c>
    </row>
    <row r="100" spans="1:156" ht="15" x14ac:dyDescent="0.25">
      <c r="A100" s="87">
        <v>0.03</v>
      </c>
      <c r="B100" s="85" t="s">
        <v>54</v>
      </c>
      <c r="D100" s="43" t="str">
        <f t="shared" si="86"/>
        <v>Peso (g)</v>
      </c>
      <c r="F100" s="44" t="s">
        <v>32</v>
      </c>
      <c r="G100" s="45" t="s">
        <v>12</v>
      </c>
      <c r="H100" s="45" t="s">
        <v>13</v>
      </c>
      <c r="I100" s="45" t="s">
        <v>14</v>
      </c>
      <c r="J100" s="45" t="s">
        <v>15</v>
      </c>
      <c r="K100" s="45" t="s">
        <v>16</v>
      </c>
      <c r="L100" s="45" t="s">
        <v>17</v>
      </c>
      <c r="M100" s="45" t="s">
        <v>18</v>
      </c>
      <c r="N100" s="45" t="s">
        <v>19</v>
      </c>
      <c r="O100" s="45" t="s">
        <v>20</v>
      </c>
      <c r="P100" s="45" t="s">
        <v>21</v>
      </c>
      <c r="Q100" s="45" t="s">
        <v>22</v>
      </c>
      <c r="R100" s="45" t="s">
        <v>23</v>
      </c>
      <c r="S100" s="45" t="s">
        <v>24</v>
      </c>
      <c r="T100" s="45" t="s">
        <v>25</v>
      </c>
      <c r="U100" s="45" t="s">
        <v>26</v>
      </c>
      <c r="V100" s="45" t="s">
        <v>27</v>
      </c>
      <c r="W100" s="45" t="s">
        <v>28</v>
      </c>
      <c r="X100" s="45" t="s">
        <v>29</v>
      </c>
      <c r="Y100" s="45" t="s">
        <v>30</v>
      </c>
      <c r="Z100" s="45" t="s">
        <v>31</v>
      </c>
      <c r="AB100" s="43" t="str">
        <f t="shared" si="87"/>
        <v>DIAMANTE 45.001 a 6.000</v>
      </c>
      <c r="AC100" s="44" t="s">
        <v>81</v>
      </c>
      <c r="AD100" s="44" t="s">
        <v>76</v>
      </c>
      <c r="AE100" s="45">
        <f t="shared" si="130"/>
        <v>20.84</v>
      </c>
      <c r="AF100" s="45">
        <f t="shared" si="130"/>
        <v>21.72</v>
      </c>
      <c r="AG100" s="45">
        <f t="shared" si="130"/>
        <v>21.94</v>
      </c>
      <c r="AH100" s="45">
        <f t="shared" si="130"/>
        <v>22.16</v>
      </c>
      <c r="AI100" s="45">
        <f t="shared" si="130"/>
        <v>27.17</v>
      </c>
      <c r="AJ100" s="45">
        <f t="shared" si="130"/>
        <v>31.24</v>
      </c>
      <c r="AK100" s="45">
        <f t="shared" si="130"/>
        <v>35.659999999999997</v>
      </c>
      <c r="AL100" s="45">
        <f t="shared" si="130"/>
        <v>44.15</v>
      </c>
      <c r="AM100" s="45">
        <f t="shared" si="130"/>
        <v>35.43</v>
      </c>
      <c r="AN100" s="45">
        <f t="shared" si="130"/>
        <v>40.67</v>
      </c>
      <c r="AO100" s="45">
        <f t="shared" si="130"/>
        <v>55.68</v>
      </c>
      <c r="AP100" s="45">
        <f t="shared" si="130"/>
        <v>71.599999999999994</v>
      </c>
      <c r="AQ100" s="45">
        <f t="shared" si="130"/>
        <v>41.21</v>
      </c>
      <c r="AR100" s="45">
        <f t="shared" si="130"/>
        <v>47.29</v>
      </c>
      <c r="AS100" s="45">
        <f t="shared" si="130"/>
        <v>64.739999999999995</v>
      </c>
      <c r="AT100" s="45">
        <f t="shared" si="130"/>
        <v>83.25</v>
      </c>
      <c r="BP100" s="43" t="str">
        <f t="shared" si="89"/>
        <v>Peso (g)</v>
      </c>
      <c r="BR100" s="44" t="s">
        <v>32</v>
      </c>
      <c r="BS100" s="45" t="e">
        <f>ROUND('[2]Base(2023)'!BS100+'[2]Base(2023)'!BS100*'[2]Base(2024)'!$A$31,2)</f>
        <v>#VALUE!</v>
      </c>
      <c r="BT100" s="45" t="e">
        <f>ROUND('[2]Base(2023)'!BT100+'[2]Base(2023)'!BT100*'[2]Base(2024)'!$A$31,2)</f>
        <v>#VALUE!</v>
      </c>
      <c r="BU100" s="45" t="e">
        <f>ROUND('[2]Base(2023)'!BU100+'[2]Base(2023)'!BU100*'[2]Base(2024)'!$A$31,2)</f>
        <v>#VALUE!</v>
      </c>
      <c r="BV100" s="45" t="e">
        <f>ROUND('[2]Base(2023)'!BV100+'[2]Base(2023)'!BV100*'[2]Base(2024)'!$A$31,2)</f>
        <v>#VALUE!</v>
      </c>
      <c r="BW100" s="45" t="e">
        <f>ROUND('[2]Base(2023)'!BW100+'[2]Base(2023)'!BW100*'[2]Base(2024)'!$A$31,2)</f>
        <v>#VALUE!</v>
      </c>
      <c r="BX100" s="45" t="e">
        <f>ROUND('[2]Base(2023)'!BX100+'[2]Base(2023)'!BX100*'[2]Base(2024)'!$A$31,2)</f>
        <v>#VALUE!</v>
      </c>
      <c r="BY100" s="45" t="e">
        <f>ROUND('[2]Base(2023)'!BY100+'[2]Base(2023)'!BY100*'[2]Base(2024)'!$A$31,2)</f>
        <v>#VALUE!</v>
      </c>
      <c r="BZ100" s="45" t="e">
        <f>ROUND('[2]Base(2023)'!BZ100+'[2]Base(2023)'!BZ100*'[2]Base(2024)'!$A$31,2)</f>
        <v>#VALUE!</v>
      </c>
      <c r="CA100" s="45" t="e">
        <f>ROUND('[2]Base(2023)'!CA100+'[2]Base(2023)'!CA100*'[2]Base(2024)'!$A$31,2)</f>
        <v>#VALUE!</v>
      </c>
      <c r="CB100" s="45" t="e">
        <f>ROUND('[2]Base(2023)'!CB100+'[2]Base(2023)'!CB100*'[2]Base(2024)'!$A$31,2)</f>
        <v>#VALUE!</v>
      </c>
      <c r="CC100" s="45" t="e">
        <f>ROUND('[2]Base(2023)'!CC100+'[2]Base(2023)'!CC100*'[2]Base(2024)'!$A$31,2)</f>
        <v>#VALUE!</v>
      </c>
      <c r="CD100" s="45" t="e">
        <f>ROUND('[2]Base(2023)'!CD100+'[2]Base(2023)'!CD100*'[2]Base(2024)'!$A$31,2)</f>
        <v>#VALUE!</v>
      </c>
      <c r="CE100" s="45" t="e">
        <f>ROUND('[2]Base(2023)'!CE100+'[2]Base(2023)'!CE100*'[2]Base(2024)'!$A$31,2)</f>
        <v>#VALUE!</v>
      </c>
      <c r="CF100" s="45" t="e">
        <f>ROUND('[2]Base(2023)'!CF100+'[2]Base(2023)'!CF100*'[2]Base(2024)'!$A$31,2)</f>
        <v>#VALUE!</v>
      </c>
      <c r="CG100" s="45" t="e">
        <f>ROUND('[2]Base(2023)'!CG100+'[2]Base(2023)'!CG100*'[2]Base(2024)'!$A$31,2)</f>
        <v>#VALUE!</v>
      </c>
      <c r="CH100" s="45" t="e">
        <f>ROUND('[2]Base(2023)'!CH100+'[2]Base(2023)'!CH100*'[2]Base(2024)'!$A$31,2)</f>
        <v>#VALUE!</v>
      </c>
      <c r="CI100" s="45" t="e">
        <f>ROUND('[2]Base(2023)'!CI100+'[2]Base(2023)'!CI100*'[2]Base(2024)'!$A$31,2)</f>
        <v>#VALUE!</v>
      </c>
      <c r="CJ100" s="45" t="e">
        <f>ROUND('[2]Base(2023)'!CJ100+'[2]Base(2023)'!CJ100*'[2]Base(2024)'!$A$31,2)</f>
        <v>#VALUE!</v>
      </c>
      <c r="CK100" s="45" t="e">
        <f>ROUND('[2]Base(2023)'!CK100+'[2]Base(2023)'!CK100*'[2]Base(2024)'!$A$31,2)</f>
        <v>#VALUE!</v>
      </c>
      <c r="CL100" s="45" t="e">
        <f>ROUND('[2]Base(2023)'!CL100+'[2]Base(2023)'!CL100*'[2]Base(2024)'!$A$31,2)</f>
        <v>#VALUE!</v>
      </c>
      <c r="CZ100" s="43" t="str">
        <f t="shared" si="92"/>
        <v>DIAMANTE 44.001 a 5.000</v>
      </c>
      <c r="DA100" s="44" t="s">
        <v>81</v>
      </c>
      <c r="DB100" s="46" t="s">
        <v>70</v>
      </c>
      <c r="DC100" s="45">
        <f t="shared" si="131"/>
        <v>21.67</v>
      </c>
      <c r="DD100" s="45">
        <f t="shared" si="131"/>
        <v>22.12</v>
      </c>
      <c r="DE100" s="45">
        <f t="shared" si="131"/>
        <v>22.58</v>
      </c>
      <c r="DG100" s="43" t="str">
        <f t="shared" si="94"/>
        <v>DIAMANTE 2Coleta no mesmo dia4210-281 a 90</v>
      </c>
      <c r="DH100" s="43" t="s">
        <v>69</v>
      </c>
      <c r="DI100" s="70" t="s">
        <v>71</v>
      </c>
      <c r="DJ100" s="69" t="s">
        <v>72</v>
      </c>
      <c r="DK100" s="59" t="s">
        <v>102</v>
      </c>
      <c r="DL100" s="22" t="s">
        <v>93</v>
      </c>
      <c r="DR100" s="43" t="str">
        <f t="shared" si="95"/>
        <v>Peso (g)</v>
      </c>
      <c r="DS100" s="44"/>
      <c r="DT100" s="44" t="s">
        <v>32</v>
      </c>
      <c r="DU100" s="45" t="s">
        <v>12</v>
      </c>
      <c r="DV100" s="45" t="s">
        <v>13</v>
      </c>
      <c r="DW100" s="45" t="s">
        <v>14</v>
      </c>
      <c r="DX100" s="45" t="s">
        <v>15</v>
      </c>
      <c r="DY100" s="45" t="s">
        <v>16</v>
      </c>
      <c r="DZ100" s="45" t="s">
        <v>17</v>
      </c>
      <c r="EA100" s="45" t="s">
        <v>18</v>
      </c>
      <c r="EB100" s="45" t="s">
        <v>19</v>
      </c>
      <c r="EC100" s="45" t="s">
        <v>20</v>
      </c>
      <c r="ED100" s="45" t="s">
        <v>21</v>
      </c>
      <c r="EE100" s="45" t="s">
        <v>22</v>
      </c>
      <c r="EF100" s="45" t="s">
        <v>23</v>
      </c>
      <c r="EG100" s="45" t="s">
        <v>28</v>
      </c>
      <c r="EH100" s="45" t="s">
        <v>29</v>
      </c>
      <c r="EI100" s="45" t="s">
        <v>30</v>
      </c>
      <c r="EJ100" s="45" t="s">
        <v>31</v>
      </c>
      <c r="EL100" s="43" t="str">
        <f t="shared" si="96"/>
        <v>DIAMANTE 45.001 a 6.000</v>
      </c>
      <c r="EM100" s="44" t="s">
        <v>81</v>
      </c>
      <c r="EN100" s="44" t="s">
        <v>76</v>
      </c>
      <c r="EO100" s="45">
        <f t="shared" si="132"/>
        <v>25.59</v>
      </c>
      <c r="EP100" s="45">
        <f t="shared" si="132"/>
        <v>26.67</v>
      </c>
      <c r="EQ100" s="45">
        <f t="shared" si="132"/>
        <v>26.95</v>
      </c>
      <c r="ER100" s="45">
        <f t="shared" si="132"/>
        <v>27.23</v>
      </c>
      <c r="ES100" s="45">
        <f t="shared" si="132"/>
        <v>33.549999999999997</v>
      </c>
      <c r="ET100" s="45">
        <f t="shared" si="132"/>
        <v>37.729999999999997</v>
      </c>
      <c r="EU100" s="45">
        <f t="shared" si="132"/>
        <v>43.02</v>
      </c>
      <c r="EV100" s="45">
        <f t="shared" si="132"/>
        <v>53.37</v>
      </c>
      <c r="EW100" s="45">
        <f t="shared" si="132"/>
        <v>51.74</v>
      </c>
      <c r="EX100" s="45">
        <f t="shared" si="132"/>
        <v>57.57</v>
      </c>
      <c r="EY100" s="45">
        <f t="shared" si="132"/>
        <v>78.099999999999994</v>
      </c>
      <c r="EZ100" s="45">
        <f t="shared" si="132"/>
        <v>100.56</v>
      </c>
    </row>
    <row r="101" spans="1:156" ht="15" x14ac:dyDescent="0.25">
      <c r="A101" s="88">
        <v>0.05</v>
      </c>
      <c r="B101" s="85" t="s">
        <v>61</v>
      </c>
      <c r="D101" s="43" t="str">
        <f t="shared" si="86"/>
        <v>DIAMANTE 40 a 300</v>
      </c>
      <c r="E101" s="44" t="s">
        <v>81</v>
      </c>
      <c r="F101" s="44" t="s">
        <v>40</v>
      </c>
      <c r="G101" s="45">
        <f>ROUND(G59-G59*$A$53,2)</f>
        <v>6.89</v>
      </c>
      <c r="H101" s="45">
        <f t="shared" ref="H101:Z101" si="133">ROUND(H59-H59*$A$53,2)</f>
        <v>7.04</v>
      </c>
      <c r="I101" s="45">
        <f t="shared" si="133"/>
        <v>7.18</v>
      </c>
      <c r="J101" s="45">
        <f t="shared" si="133"/>
        <v>7.32</v>
      </c>
      <c r="K101" s="45">
        <f t="shared" si="133"/>
        <v>13.52</v>
      </c>
      <c r="L101" s="45">
        <f t="shared" si="133"/>
        <v>13.82</v>
      </c>
      <c r="M101" s="45">
        <f t="shared" si="133"/>
        <v>14.11</v>
      </c>
      <c r="N101" s="45">
        <f t="shared" si="133"/>
        <v>15.02</v>
      </c>
      <c r="O101" s="45">
        <f t="shared" si="133"/>
        <v>20.53</v>
      </c>
      <c r="P101" s="45">
        <f t="shared" si="133"/>
        <v>28.75</v>
      </c>
      <c r="Q101" s="45">
        <f t="shared" si="133"/>
        <v>36.96</v>
      </c>
      <c r="R101" s="45">
        <f t="shared" si="133"/>
        <v>43.12</v>
      </c>
      <c r="S101" s="45">
        <f t="shared" si="133"/>
        <v>27.33</v>
      </c>
      <c r="T101" s="45">
        <f t="shared" si="133"/>
        <v>34.92</v>
      </c>
      <c r="U101" s="45">
        <f t="shared" si="133"/>
        <v>42.15</v>
      </c>
      <c r="V101" s="45">
        <f t="shared" si="133"/>
        <v>48.34</v>
      </c>
      <c r="W101" s="45">
        <f t="shared" si="133"/>
        <v>32.54</v>
      </c>
      <c r="X101" s="45">
        <f t="shared" si="133"/>
        <v>41.56</v>
      </c>
      <c r="Y101" s="45">
        <f t="shared" si="133"/>
        <v>50.17</v>
      </c>
      <c r="Z101" s="45">
        <f t="shared" si="133"/>
        <v>57.54</v>
      </c>
      <c r="AB101" s="43" t="str">
        <f t="shared" si="87"/>
        <v>DIAMANTE 46.001 a 7.000</v>
      </c>
      <c r="AC101" s="44" t="s">
        <v>81</v>
      </c>
      <c r="AD101" s="44" t="s">
        <v>82</v>
      </c>
      <c r="AE101" s="45">
        <f t="shared" si="130"/>
        <v>22</v>
      </c>
      <c r="AF101" s="45">
        <f t="shared" si="130"/>
        <v>22.93</v>
      </c>
      <c r="AG101" s="45">
        <f t="shared" si="130"/>
        <v>23.18</v>
      </c>
      <c r="AH101" s="45">
        <f t="shared" si="130"/>
        <v>23.41</v>
      </c>
      <c r="AI101" s="45">
        <f t="shared" si="130"/>
        <v>30</v>
      </c>
      <c r="AJ101" s="45">
        <f t="shared" si="130"/>
        <v>34.5</v>
      </c>
      <c r="AK101" s="45">
        <f t="shared" si="130"/>
        <v>39.369999999999997</v>
      </c>
      <c r="AL101" s="45">
        <f t="shared" si="130"/>
        <v>48.75</v>
      </c>
      <c r="AM101" s="45">
        <f t="shared" si="130"/>
        <v>37.869999999999997</v>
      </c>
      <c r="AN101" s="45">
        <f t="shared" si="130"/>
        <v>43.47</v>
      </c>
      <c r="AO101" s="45">
        <f t="shared" si="130"/>
        <v>58.87</v>
      </c>
      <c r="AP101" s="45">
        <f t="shared" si="130"/>
        <v>75.540000000000006</v>
      </c>
      <c r="AQ101" s="45">
        <f t="shared" si="130"/>
        <v>44.04</v>
      </c>
      <c r="AR101" s="45">
        <f t="shared" si="130"/>
        <v>50.54</v>
      </c>
      <c r="AS101" s="45">
        <f t="shared" si="130"/>
        <v>68.45</v>
      </c>
      <c r="AT101" s="45">
        <f t="shared" si="130"/>
        <v>87.84</v>
      </c>
      <c r="BP101" s="43" t="str">
        <f t="shared" si="89"/>
        <v>DIAMANTE 40 a 300</v>
      </c>
      <c r="BQ101" s="44" t="s">
        <v>81</v>
      </c>
      <c r="BR101" s="44" t="s">
        <v>40</v>
      </c>
      <c r="BS101" s="45">
        <f>BS45</f>
        <v>26.36</v>
      </c>
      <c r="BT101" s="45">
        <f t="shared" ref="BT101:CL101" si="134">BT45</f>
        <v>26.93</v>
      </c>
      <c r="BU101" s="45">
        <f t="shared" si="134"/>
        <v>27.49</v>
      </c>
      <c r="BV101" s="45">
        <f t="shared" si="134"/>
        <v>28.05</v>
      </c>
      <c r="BW101" s="45">
        <f t="shared" si="134"/>
        <v>29.25</v>
      </c>
      <c r="BX101" s="45">
        <f t="shared" si="134"/>
        <v>29.54</v>
      </c>
      <c r="BY101" s="45">
        <f t="shared" si="134"/>
        <v>29.85</v>
      </c>
      <c r="BZ101" s="45">
        <f t="shared" si="134"/>
        <v>30.14</v>
      </c>
      <c r="CA101" s="45">
        <f t="shared" si="134"/>
        <v>42.62</v>
      </c>
      <c r="CB101" s="45">
        <f t="shared" si="134"/>
        <v>66.19</v>
      </c>
      <c r="CC101" s="45">
        <f t="shared" si="134"/>
        <v>80.510000000000005</v>
      </c>
      <c r="CD101" s="45">
        <f t="shared" si="134"/>
        <v>94.83</v>
      </c>
      <c r="CE101" s="45">
        <f t="shared" si="134"/>
        <v>54.83</v>
      </c>
      <c r="CF101" s="45">
        <f t="shared" si="134"/>
        <v>73.03</v>
      </c>
      <c r="CG101" s="45">
        <f t="shared" si="134"/>
        <v>84.65</v>
      </c>
      <c r="CH101" s="45">
        <f t="shared" si="134"/>
        <v>96.27</v>
      </c>
      <c r="CI101" s="45">
        <f t="shared" si="134"/>
        <v>65.290000000000006</v>
      </c>
      <c r="CJ101" s="45">
        <f t="shared" si="134"/>
        <v>86.94</v>
      </c>
      <c r="CK101" s="45">
        <f t="shared" si="134"/>
        <v>100.77</v>
      </c>
      <c r="CL101" s="45">
        <f t="shared" si="134"/>
        <v>114.6</v>
      </c>
      <c r="CZ101" s="43" t="str">
        <f t="shared" si="92"/>
        <v>DIAMANTE 45.001 a 6.000</v>
      </c>
      <c r="DA101" s="44" t="s">
        <v>81</v>
      </c>
      <c r="DB101" s="46" t="s">
        <v>76</v>
      </c>
      <c r="DC101" s="45">
        <f t="shared" si="131"/>
        <v>25.24</v>
      </c>
      <c r="DD101" s="45">
        <f t="shared" si="131"/>
        <v>25.76</v>
      </c>
      <c r="DE101" s="45">
        <f t="shared" si="131"/>
        <v>26.31</v>
      </c>
      <c r="DG101" s="43" t="str">
        <f t="shared" si="94"/>
        <v>DIAMANTE 2Coleta no mesmo dia4210-291 a 100</v>
      </c>
      <c r="DH101" s="43" t="s">
        <v>69</v>
      </c>
      <c r="DI101" s="70" t="s">
        <v>71</v>
      </c>
      <c r="DJ101" s="69" t="s">
        <v>72</v>
      </c>
      <c r="DK101" s="61" t="s">
        <v>105</v>
      </c>
      <c r="DL101" s="25" t="s">
        <v>93</v>
      </c>
      <c r="DR101" s="43" t="str">
        <f t="shared" si="95"/>
        <v>DIAMANTE 40 a 300</v>
      </c>
      <c r="DS101" s="44" t="s">
        <v>81</v>
      </c>
      <c r="DT101" s="44" t="s">
        <v>40</v>
      </c>
      <c r="DU101" s="45">
        <f>ROUND(DU3-DU3*$A$36,2)</f>
        <v>8.7200000000000006</v>
      </c>
      <c r="DV101" s="45">
        <f t="shared" ref="DV101:EJ101" si="135">ROUND(DV3-DV3*$A$36,2)</f>
        <v>8.91</v>
      </c>
      <c r="DW101" s="45">
        <f t="shared" si="135"/>
        <v>9.09</v>
      </c>
      <c r="DX101" s="45">
        <f t="shared" si="135"/>
        <v>9.2799999999999994</v>
      </c>
      <c r="DY101" s="45">
        <f t="shared" si="135"/>
        <v>16.87</v>
      </c>
      <c r="DZ101" s="45">
        <f t="shared" si="135"/>
        <v>17.239999999999998</v>
      </c>
      <c r="EA101" s="45">
        <f t="shared" si="135"/>
        <v>17.63</v>
      </c>
      <c r="EB101" s="45">
        <f t="shared" si="135"/>
        <v>18.75</v>
      </c>
      <c r="EC101" s="45">
        <f t="shared" si="135"/>
        <v>25.76</v>
      </c>
      <c r="ED101" s="45">
        <f t="shared" si="135"/>
        <v>36.18</v>
      </c>
      <c r="EE101" s="45">
        <f t="shared" si="135"/>
        <v>46.53</v>
      </c>
      <c r="EF101" s="45">
        <f t="shared" si="135"/>
        <v>54.25</v>
      </c>
      <c r="EG101" s="45">
        <f t="shared" si="135"/>
        <v>40.85</v>
      </c>
      <c r="EH101" s="45">
        <f t="shared" si="135"/>
        <v>52.29</v>
      </c>
      <c r="EI101" s="45">
        <f t="shared" si="135"/>
        <v>63.14</v>
      </c>
      <c r="EJ101" s="45">
        <f t="shared" si="135"/>
        <v>72.400000000000006</v>
      </c>
      <c r="EL101" s="43" t="str">
        <f t="shared" si="96"/>
        <v>DIAMANTE 46.001 a 7.000</v>
      </c>
      <c r="EM101" s="44" t="s">
        <v>81</v>
      </c>
      <c r="EN101" s="44" t="s">
        <v>82</v>
      </c>
      <c r="EO101" s="45">
        <f t="shared" si="132"/>
        <v>26.09</v>
      </c>
      <c r="EP101" s="45">
        <f t="shared" si="132"/>
        <v>27.2</v>
      </c>
      <c r="EQ101" s="45">
        <f t="shared" si="132"/>
        <v>27.48</v>
      </c>
      <c r="ER101" s="45">
        <f t="shared" si="132"/>
        <v>27.76</v>
      </c>
      <c r="ES101" s="45">
        <f t="shared" si="132"/>
        <v>35.479999999999997</v>
      </c>
      <c r="ET101" s="45">
        <f t="shared" si="132"/>
        <v>41.3</v>
      </c>
      <c r="EU101" s="45">
        <f t="shared" si="132"/>
        <v>47.15</v>
      </c>
      <c r="EV101" s="45">
        <f t="shared" si="132"/>
        <v>58.31</v>
      </c>
      <c r="EW101" s="45">
        <f t="shared" si="132"/>
        <v>51.61</v>
      </c>
      <c r="EX101" s="45">
        <f t="shared" si="132"/>
        <v>60.22</v>
      </c>
      <c r="EY101" s="45">
        <f t="shared" si="132"/>
        <v>81.94</v>
      </c>
      <c r="EZ101" s="45">
        <f t="shared" si="132"/>
        <v>105.1</v>
      </c>
    </row>
    <row r="102" spans="1:156" ht="15" x14ac:dyDescent="0.25">
      <c r="A102" s="88">
        <v>0.05</v>
      </c>
      <c r="B102" s="85" t="s">
        <v>66</v>
      </c>
      <c r="D102" s="43" t="str">
        <f t="shared" si="86"/>
        <v>DIAMANTE 4301 a 500</v>
      </c>
      <c r="E102" s="44" t="s">
        <v>81</v>
      </c>
      <c r="F102" s="44" t="s">
        <v>49</v>
      </c>
      <c r="G102" s="45">
        <f t="shared" ref="G102:Z113" si="136">ROUND(G60-G60*$A$53,2)</f>
        <v>7.71</v>
      </c>
      <c r="H102" s="45">
        <f t="shared" si="136"/>
        <v>7.88</v>
      </c>
      <c r="I102" s="45">
        <f t="shared" si="136"/>
        <v>8.0500000000000007</v>
      </c>
      <c r="J102" s="45">
        <f t="shared" si="136"/>
        <v>8.1999999999999993</v>
      </c>
      <c r="K102" s="45">
        <f t="shared" si="136"/>
        <v>14.02</v>
      </c>
      <c r="L102" s="45">
        <f t="shared" si="136"/>
        <v>14.32</v>
      </c>
      <c r="M102" s="45">
        <f t="shared" si="136"/>
        <v>14.63</v>
      </c>
      <c r="N102" s="45">
        <f t="shared" si="136"/>
        <v>15.57</v>
      </c>
      <c r="O102" s="45">
        <f t="shared" si="136"/>
        <v>21.39</v>
      </c>
      <c r="P102" s="45">
        <f t="shared" si="136"/>
        <v>29.95</v>
      </c>
      <c r="Q102" s="45">
        <f t="shared" si="136"/>
        <v>38.5</v>
      </c>
      <c r="R102" s="45">
        <f t="shared" si="136"/>
        <v>44.92</v>
      </c>
      <c r="S102" s="45">
        <f t="shared" si="136"/>
        <v>28.06</v>
      </c>
      <c r="T102" s="45">
        <f t="shared" si="136"/>
        <v>35.93</v>
      </c>
      <c r="U102" s="45">
        <f t="shared" si="136"/>
        <v>43.45</v>
      </c>
      <c r="V102" s="45">
        <f t="shared" si="136"/>
        <v>49.84</v>
      </c>
      <c r="W102" s="45">
        <f t="shared" si="136"/>
        <v>33.409999999999997</v>
      </c>
      <c r="X102" s="45">
        <f t="shared" si="136"/>
        <v>42.77</v>
      </c>
      <c r="Y102" s="45">
        <f t="shared" si="136"/>
        <v>51.71</v>
      </c>
      <c r="Z102" s="45">
        <f t="shared" si="136"/>
        <v>59.33</v>
      </c>
      <c r="AB102" s="43" t="str">
        <f t="shared" si="87"/>
        <v>DIAMANTE 47.001 a 8.000</v>
      </c>
      <c r="AC102" s="44" t="s">
        <v>81</v>
      </c>
      <c r="AD102" s="44" t="s">
        <v>86</v>
      </c>
      <c r="AE102" s="45">
        <f t="shared" si="130"/>
        <v>23.12</v>
      </c>
      <c r="AF102" s="45">
        <f t="shared" si="130"/>
        <v>24.1</v>
      </c>
      <c r="AG102" s="45">
        <f t="shared" si="130"/>
        <v>24.35</v>
      </c>
      <c r="AH102" s="45">
        <f t="shared" si="130"/>
        <v>24.6</v>
      </c>
      <c r="AI102" s="45">
        <f t="shared" si="130"/>
        <v>32.68</v>
      </c>
      <c r="AJ102" s="45">
        <f t="shared" si="130"/>
        <v>37.58</v>
      </c>
      <c r="AK102" s="45">
        <f t="shared" si="130"/>
        <v>42.88</v>
      </c>
      <c r="AL102" s="45">
        <f t="shared" si="130"/>
        <v>53.1</v>
      </c>
      <c r="AM102" s="45">
        <f t="shared" si="130"/>
        <v>48.79</v>
      </c>
      <c r="AN102" s="45">
        <f t="shared" si="130"/>
        <v>54.74</v>
      </c>
      <c r="AO102" s="45">
        <f t="shared" si="130"/>
        <v>70.52</v>
      </c>
      <c r="AP102" s="45">
        <f t="shared" si="130"/>
        <v>87.92</v>
      </c>
      <c r="AQ102" s="45">
        <f t="shared" si="130"/>
        <v>56.74</v>
      </c>
      <c r="AR102" s="45">
        <f t="shared" si="130"/>
        <v>63.65</v>
      </c>
      <c r="AS102" s="45">
        <f t="shared" si="130"/>
        <v>81.99</v>
      </c>
      <c r="AT102" s="45">
        <f t="shared" si="130"/>
        <v>102.24</v>
      </c>
      <c r="BP102" s="43" t="str">
        <f t="shared" si="89"/>
        <v>DIAMANTE 4301 a 500</v>
      </c>
      <c r="BQ102" s="44" t="s">
        <v>81</v>
      </c>
      <c r="BR102" s="44" t="s">
        <v>49</v>
      </c>
      <c r="BS102" s="45">
        <f t="shared" ref="BS102:CL113" si="137">BS46</f>
        <v>27.31</v>
      </c>
      <c r="BT102" s="45">
        <f t="shared" si="137"/>
        <v>27.89</v>
      </c>
      <c r="BU102" s="45">
        <f t="shared" si="137"/>
        <v>28.46</v>
      </c>
      <c r="BV102" s="45">
        <f t="shared" si="137"/>
        <v>29.04</v>
      </c>
      <c r="BW102" s="45">
        <f t="shared" si="137"/>
        <v>30.94</v>
      </c>
      <c r="BX102" s="45">
        <f t="shared" si="137"/>
        <v>31.25</v>
      </c>
      <c r="BY102" s="45">
        <f t="shared" si="137"/>
        <v>31.57</v>
      </c>
      <c r="BZ102" s="45">
        <f t="shared" si="137"/>
        <v>31.9</v>
      </c>
      <c r="CA102" s="45">
        <f t="shared" si="137"/>
        <v>45.52</v>
      </c>
      <c r="CB102" s="45">
        <f t="shared" si="137"/>
        <v>69.58</v>
      </c>
      <c r="CC102" s="45">
        <f t="shared" si="137"/>
        <v>84.67</v>
      </c>
      <c r="CD102" s="45">
        <f t="shared" si="137"/>
        <v>99.77</v>
      </c>
      <c r="CE102" s="45">
        <f t="shared" si="137"/>
        <v>56.77</v>
      </c>
      <c r="CF102" s="45">
        <f t="shared" si="137"/>
        <v>74.38</v>
      </c>
      <c r="CG102" s="45">
        <f t="shared" si="137"/>
        <v>86.22</v>
      </c>
      <c r="CH102" s="45">
        <f t="shared" si="137"/>
        <v>98.06</v>
      </c>
      <c r="CI102" s="45">
        <f t="shared" si="137"/>
        <v>67.58</v>
      </c>
      <c r="CJ102" s="45">
        <f t="shared" si="137"/>
        <v>88.54</v>
      </c>
      <c r="CK102" s="45">
        <f t="shared" si="137"/>
        <v>102.65</v>
      </c>
      <c r="CL102" s="45">
        <f t="shared" si="137"/>
        <v>116.74</v>
      </c>
      <c r="CZ102" s="43" t="str">
        <f t="shared" si="92"/>
        <v>DIAMANTE 46.001 a 7.000</v>
      </c>
      <c r="DA102" s="44" t="s">
        <v>81</v>
      </c>
      <c r="DB102" s="46" t="s">
        <v>82</v>
      </c>
      <c r="DC102" s="45">
        <f t="shared" si="131"/>
        <v>30.02</v>
      </c>
      <c r="DD102" s="45">
        <f t="shared" si="131"/>
        <v>30.63</v>
      </c>
      <c r="DE102" s="45">
        <f t="shared" si="131"/>
        <v>31.27</v>
      </c>
      <c r="DG102" s="43" t="str">
        <f t="shared" si="94"/>
        <v>DIAMANTE 2Coleta no mesmo dia4210-2Mais de 100</v>
      </c>
      <c r="DH102" s="43" t="s">
        <v>69</v>
      </c>
      <c r="DI102" s="70" t="s">
        <v>71</v>
      </c>
      <c r="DJ102" s="69" t="s">
        <v>72</v>
      </c>
      <c r="DK102" s="59" t="s">
        <v>108</v>
      </c>
      <c r="DL102" s="22" t="s">
        <v>132</v>
      </c>
      <c r="DR102" s="43" t="str">
        <f t="shared" si="95"/>
        <v>DIAMANTE 4301 a 500</v>
      </c>
      <c r="DS102" s="44" t="s">
        <v>81</v>
      </c>
      <c r="DT102" s="44" t="s">
        <v>49</v>
      </c>
      <c r="DU102" s="45">
        <f t="shared" ref="DU102:EJ113" si="138">ROUND(DU4-DU4*$A$36,2)</f>
        <v>9.98</v>
      </c>
      <c r="DV102" s="45">
        <f t="shared" si="138"/>
        <v>10.19</v>
      </c>
      <c r="DW102" s="45">
        <f t="shared" si="138"/>
        <v>10.4</v>
      </c>
      <c r="DX102" s="45">
        <f t="shared" si="138"/>
        <v>10.61</v>
      </c>
      <c r="DY102" s="45">
        <f t="shared" si="138"/>
        <v>17.64</v>
      </c>
      <c r="DZ102" s="45">
        <f t="shared" si="138"/>
        <v>18.03</v>
      </c>
      <c r="EA102" s="45">
        <f t="shared" si="138"/>
        <v>18.43</v>
      </c>
      <c r="EB102" s="45">
        <f t="shared" si="138"/>
        <v>19.59</v>
      </c>
      <c r="EC102" s="45">
        <f t="shared" si="138"/>
        <v>26.94</v>
      </c>
      <c r="ED102" s="45">
        <f t="shared" si="138"/>
        <v>37.72</v>
      </c>
      <c r="EE102" s="45">
        <f t="shared" si="138"/>
        <v>48.49</v>
      </c>
      <c r="EF102" s="45">
        <f t="shared" si="138"/>
        <v>56.56</v>
      </c>
      <c r="EG102" s="45">
        <f t="shared" si="138"/>
        <v>42.05</v>
      </c>
      <c r="EH102" s="45">
        <f t="shared" si="138"/>
        <v>53.85</v>
      </c>
      <c r="EI102" s="45">
        <f t="shared" si="138"/>
        <v>65.14</v>
      </c>
      <c r="EJ102" s="45">
        <f t="shared" si="138"/>
        <v>74.73</v>
      </c>
      <c r="EL102" s="43" t="str">
        <f t="shared" si="96"/>
        <v>DIAMANTE 47.001 a 8.000</v>
      </c>
      <c r="EM102" s="44" t="s">
        <v>81</v>
      </c>
      <c r="EN102" s="44" t="s">
        <v>86</v>
      </c>
      <c r="EO102" s="45">
        <f t="shared" si="132"/>
        <v>27.38</v>
      </c>
      <c r="EP102" s="45">
        <f t="shared" si="132"/>
        <v>28.56</v>
      </c>
      <c r="EQ102" s="45">
        <f t="shared" si="132"/>
        <v>28.84</v>
      </c>
      <c r="ER102" s="45">
        <f t="shared" si="132"/>
        <v>29.15</v>
      </c>
      <c r="ES102" s="45">
        <f t="shared" si="132"/>
        <v>38.6</v>
      </c>
      <c r="ET102" s="45">
        <f t="shared" si="132"/>
        <v>44.98</v>
      </c>
      <c r="EU102" s="45">
        <f t="shared" si="132"/>
        <v>51.35</v>
      </c>
      <c r="EV102" s="45">
        <f t="shared" si="132"/>
        <v>63.51</v>
      </c>
      <c r="EW102" s="45">
        <f t="shared" si="132"/>
        <v>66.37</v>
      </c>
      <c r="EX102" s="45">
        <f t="shared" si="132"/>
        <v>75.8</v>
      </c>
      <c r="EY102" s="45">
        <f t="shared" si="132"/>
        <v>98.14</v>
      </c>
      <c r="EZ102" s="45">
        <f t="shared" si="132"/>
        <v>122.28</v>
      </c>
    </row>
    <row r="103" spans="1:156" ht="15" x14ac:dyDescent="0.25">
      <c r="A103" s="88">
        <v>0.05</v>
      </c>
      <c r="B103" s="85" t="s">
        <v>69</v>
      </c>
      <c r="D103" s="43" t="str">
        <f t="shared" si="86"/>
        <v>DIAMANTE 4501 a 1.000</v>
      </c>
      <c r="E103" s="44" t="s">
        <v>81</v>
      </c>
      <c r="F103" s="44" t="s">
        <v>50</v>
      </c>
      <c r="G103" s="45">
        <f t="shared" si="136"/>
        <v>8.27</v>
      </c>
      <c r="H103" s="45">
        <f t="shared" si="136"/>
        <v>8.44</v>
      </c>
      <c r="I103" s="45">
        <f t="shared" si="136"/>
        <v>8.61</v>
      </c>
      <c r="J103" s="45">
        <f t="shared" si="136"/>
        <v>8.8000000000000007</v>
      </c>
      <c r="K103" s="45">
        <f t="shared" si="136"/>
        <v>15.62</v>
      </c>
      <c r="L103" s="45">
        <f t="shared" si="136"/>
        <v>15.79</v>
      </c>
      <c r="M103" s="45">
        <f t="shared" si="136"/>
        <v>15.96</v>
      </c>
      <c r="N103" s="45">
        <f t="shared" si="136"/>
        <v>16.100000000000001</v>
      </c>
      <c r="O103" s="45">
        <f t="shared" si="136"/>
        <v>22.25</v>
      </c>
      <c r="P103" s="45">
        <f t="shared" si="136"/>
        <v>31.17</v>
      </c>
      <c r="Q103" s="45">
        <f t="shared" si="136"/>
        <v>40.06</v>
      </c>
      <c r="R103" s="45">
        <f t="shared" si="136"/>
        <v>46.74</v>
      </c>
      <c r="S103" s="45">
        <f t="shared" si="136"/>
        <v>28.79</v>
      </c>
      <c r="T103" s="45">
        <f t="shared" si="136"/>
        <v>36.94</v>
      </c>
      <c r="U103" s="45">
        <f t="shared" si="136"/>
        <v>44.75</v>
      </c>
      <c r="V103" s="45">
        <f t="shared" si="136"/>
        <v>51.35</v>
      </c>
      <c r="W103" s="45">
        <f t="shared" si="136"/>
        <v>34.270000000000003</v>
      </c>
      <c r="X103" s="45">
        <f t="shared" si="136"/>
        <v>43.97</v>
      </c>
      <c r="Y103" s="45">
        <f t="shared" si="136"/>
        <v>53.27</v>
      </c>
      <c r="Z103" s="45">
        <f t="shared" si="136"/>
        <v>61.13</v>
      </c>
      <c r="AB103" s="43" t="str">
        <f t="shared" si="87"/>
        <v>DIAMANTE 48.001 a 9.000</v>
      </c>
      <c r="AC103" s="44" t="s">
        <v>81</v>
      </c>
      <c r="AD103" s="44" t="s">
        <v>91</v>
      </c>
      <c r="AE103" s="45">
        <f t="shared" si="130"/>
        <v>23.79</v>
      </c>
      <c r="AF103" s="45">
        <f t="shared" si="130"/>
        <v>24.81</v>
      </c>
      <c r="AG103" s="45">
        <f t="shared" si="130"/>
        <v>25.06</v>
      </c>
      <c r="AH103" s="45">
        <f t="shared" si="130"/>
        <v>25.32</v>
      </c>
      <c r="AI103" s="45">
        <f t="shared" si="130"/>
        <v>34.29</v>
      </c>
      <c r="AJ103" s="45">
        <f t="shared" si="130"/>
        <v>39.44</v>
      </c>
      <c r="AK103" s="45">
        <f t="shared" si="130"/>
        <v>45.01</v>
      </c>
      <c r="AL103" s="45">
        <f t="shared" si="130"/>
        <v>55.73</v>
      </c>
      <c r="AM103" s="45">
        <f t="shared" si="130"/>
        <v>50.19</v>
      </c>
      <c r="AN103" s="45">
        <f t="shared" si="130"/>
        <v>56.32</v>
      </c>
      <c r="AO103" s="45">
        <f t="shared" si="130"/>
        <v>72.319999999999993</v>
      </c>
      <c r="AP103" s="45">
        <f t="shared" si="130"/>
        <v>90.17</v>
      </c>
      <c r="AQ103" s="45">
        <f t="shared" si="130"/>
        <v>58.36</v>
      </c>
      <c r="AR103" s="45">
        <f t="shared" si="130"/>
        <v>65.489999999999995</v>
      </c>
      <c r="AS103" s="45">
        <f t="shared" si="130"/>
        <v>84.1</v>
      </c>
      <c r="AT103" s="45">
        <f t="shared" si="130"/>
        <v>104.84</v>
      </c>
      <c r="BP103" s="43" t="str">
        <f t="shared" si="89"/>
        <v>DIAMANTE 4501 a 1.000</v>
      </c>
      <c r="BQ103" s="44" t="s">
        <v>81</v>
      </c>
      <c r="BR103" s="44" t="s">
        <v>50</v>
      </c>
      <c r="BS103" s="45">
        <f t="shared" si="137"/>
        <v>28.24</v>
      </c>
      <c r="BT103" s="45">
        <f t="shared" si="137"/>
        <v>28.84</v>
      </c>
      <c r="BU103" s="45">
        <f t="shared" si="137"/>
        <v>29.45</v>
      </c>
      <c r="BV103" s="45">
        <f t="shared" si="137"/>
        <v>30.04</v>
      </c>
      <c r="BW103" s="45">
        <f t="shared" si="137"/>
        <v>32.64</v>
      </c>
      <c r="BX103" s="45">
        <f t="shared" si="137"/>
        <v>32.97</v>
      </c>
      <c r="BY103" s="45">
        <f t="shared" si="137"/>
        <v>33.299999999999997</v>
      </c>
      <c r="BZ103" s="45">
        <f t="shared" si="137"/>
        <v>33.64</v>
      </c>
      <c r="CA103" s="45">
        <f t="shared" si="137"/>
        <v>48.41</v>
      </c>
      <c r="CB103" s="45">
        <f t="shared" si="137"/>
        <v>72.97</v>
      </c>
      <c r="CC103" s="45">
        <f t="shared" si="137"/>
        <v>88.85</v>
      </c>
      <c r="CD103" s="45">
        <f t="shared" si="137"/>
        <v>104.71</v>
      </c>
      <c r="CE103" s="45">
        <f t="shared" si="137"/>
        <v>58.7</v>
      </c>
      <c r="CF103" s="45">
        <f t="shared" si="137"/>
        <v>75.72</v>
      </c>
      <c r="CG103" s="45">
        <f t="shared" si="137"/>
        <v>87.8</v>
      </c>
      <c r="CH103" s="45">
        <f t="shared" si="137"/>
        <v>99.87</v>
      </c>
      <c r="CI103" s="45">
        <f t="shared" si="137"/>
        <v>69.87</v>
      </c>
      <c r="CJ103" s="45">
        <f t="shared" si="137"/>
        <v>90.14</v>
      </c>
      <c r="CK103" s="45">
        <f t="shared" si="137"/>
        <v>104.52</v>
      </c>
      <c r="CL103" s="45">
        <f t="shared" si="137"/>
        <v>118.88</v>
      </c>
      <c r="CZ103" s="43" t="str">
        <f t="shared" si="92"/>
        <v>DIAMANTE 47.001 a 8.000</v>
      </c>
      <c r="DA103" s="44" t="s">
        <v>81</v>
      </c>
      <c r="DB103" s="46" t="s">
        <v>86</v>
      </c>
      <c r="DC103" s="45">
        <f t="shared" si="131"/>
        <v>38.76</v>
      </c>
      <c r="DD103" s="45">
        <f t="shared" si="131"/>
        <v>39.56</v>
      </c>
      <c r="DE103" s="45">
        <f t="shared" si="131"/>
        <v>40.39</v>
      </c>
      <c r="DG103" s="43" t="str">
        <f t="shared" si="94"/>
        <v>DIAMANTE 2Coleta no mesmo dia7790-9Unitizador</v>
      </c>
      <c r="DH103" s="43" t="s">
        <v>69</v>
      </c>
      <c r="DI103" s="70" t="s">
        <v>71</v>
      </c>
      <c r="DJ103" s="22" t="s">
        <v>111</v>
      </c>
      <c r="DK103" s="61" t="s">
        <v>112</v>
      </c>
      <c r="DL103" s="25" t="s">
        <v>133</v>
      </c>
      <c r="DR103" s="43" t="str">
        <f t="shared" si="95"/>
        <v>DIAMANTE 4501 a 1.000</v>
      </c>
      <c r="DS103" s="44" t="s">
        <v>81</v>
      </c>
      <c r="DT103" s="44" t="s">
        <v>50</v>
      </c>
      <c r="DU103" s="45">
        <f t="shared" si="138"/>
        <v>10.72</v>
      </c>
      <c r="DV103" s="45">
        <f t="shared" si="138"/>
        <v>10.94</v>
      </c>
      <c r="DW103" s="45">
        <f t="shared" si="138"/>
        <v>11.17</v>
      </c>
      <c r="DX103" s="45">
        <f t="shared" si="138"/>
        <v>11.4</v>
      </c>
      <c r="DY103" s="45">
        <f t="shared" si="138"/>
        <v>19.690000000000001</v>
      </c>
      <c r="DZ103" s="45">
        <f t="shared" si="138"/>
        <v>19.89</v>
      </c>
      <c r="EA103" s="45">
        <f t="shared" si="138"/>
        <v>20.09</v>
      </c>
      <c r="EB103" s="45">
        <f t="shared" si="138"/>
        <v>20.3</v>
      </c>
      <c r="EC103" s="45">
        <f t="shared" si="138"/>
        <v>28.04</v>
      </c>
      <c r="ED103" s="45">
        <f t="shared" si="138"/>
        <v>39.24</v>
      </c>
      <c r="EE103" s="45">
        <f t="shared" si="138"/>
        <v>50.46</v>
      </c>
      <c r="EF103" s="45">
        <f t="shared" si="138"/>
        <v>58.87</v>
      </c>
      <c r="EG103" s="45">
        <f t="shared" si="138"/>
        <v>43.16</v>
      </c>
      <c r="EH103" s="45">
        <f t="shared" si="138"/>
        <v>55.38</v>
      </c>
      <c r="EI103" s="45">
        <f t="shared" si="138"/>
        <v>67.099999999999994</v>
      </c>
      <c r="EJ103" s="45">
        <f t="shared" si="138"/>
        <v>77.010000000000005</v>
      </c>
      <c r="EL103" s="43" t="str">
        <f t="shared" si="96"/>
        <v>DIAMANTE 48.001 a 9.000</v>
      </c>
      <c r="EM103" s="44" t="s">
        <v>81</v>
      </c>
      <c r="EN103" s="44" t="s">
        <v>91</v>
      </c>
      <c r="EO103" s="45">
        <f t="shared" si="132"/>
        <v>28.3</v>
      </c>
      <c r="EP103" s="45">
        <f t="shared" si="132"/>
        <v>29.51</v>
      </c>
      <c r="EQ103" s="45">
        <f t="shared" si="132"/>
        <v>29.81</v>
      </c>
      <c r="ER103" s="45">
        <f t="shared" si="132"/>
        <v>30.1</v>
      </c>
      <c r="ES103" s="45">
        <f t="shared" si="132"/>
        <v>40.700000000000003</v>
      </c>
      <c r="ET103" s="45">
        <f t="shared" si="132"/>
        <v>47.23</v>
      </c>
      <c r="EU103" s="45">
        <f t="shared" si="132"/>
        <v>53.91</v>
      </c>
      <c r="EV103" s="45">
        <f t="shared" si="132"/>
        <v>66.69</v>
      </c>
      <c r="EW103" s="45">
        <f t="shared" si="132"/>
        <v>68.78</v>
      </c>
      <c r="EX103" s="45">
        <f t="shared" si="132"/>
        <v>78.180000000000007</v>
      </c>
      <c r="EY103" s="45">
        <f t="shared" si="132"/>
        <v>100.75</v>
      </c>
      <c r="EZ103" s="45">
        <f t="shared" si="132"/>
        <v>125.53</v>
      </c>
    </row>
    <row r="104" spans="1:156" ht="25.5" x14ac:dyDescent="0.25">
      <c r="A104" s="88">
        <v>0.05</v>
      </c>
      <c r="B104" s="85" t="s">
        <v>75</v>
      </c>
      <c r="D104" s="43" t="str">
        <f t="shared" si="86"/>
        <v>DIAMANTE 41.001 a 2.000</v>
      </c>
      <c r="E104" s="44" t="s">
        <v>81</v>
      </c>
      <c r="F104" s="44" t="s">
        <v>55</v>
      </c>
      <c r="G104" s="45">
        <f t="shared" si="136"/>
        <v>10.38</v>
      </c>
      <c r="H104" s="45">
        <f t="shared" si="136"/>
        <v>10.6</v>
      </c>
      <c r="I104" s="45">
        <f t="shared" si="136"/>
        <v>10.83</v>
      </c>
      <c r="J104" s="45">
        <f t="shared" si="136"/>
        <v>11.05</v>
      </c>
      <c r="K104" s="45">
        <f t="shared" si="136"/>
        <v>17.23</v>
      </c>
      <c r="L104" s="45">
        <f t="shared" si="136"/>
        <v>17.41</v>
      </c>
      <c r="M104" s="45">
        <f t="shared" si="136"/>
        <v>17.59</v>
      </c>
      <c r="N104" s="45">
        <f t="shared" si="136"/>
        <v>17.77</v>
      </c>
      <c r="O104" s="45">
        <f t="shared" si="136"/>
        <v>26.83</v>
      </c>
      <c r="P104" s="45">
        <f t="shared" si="136"/>
        <v>37.57</v>
      </c>
      <c r="Q104" s="45">
        <f t="shared" si="136"/>
        <v>48.3</v>
      </c>
      <c r="R104" s="45">
        <f t="shared" si="136"/>
        <v>56.35</v>
      </c>
      <c r="S104" s="45">
        <f t="shared" si="136"/>
        <v>35.99</v>
      </c>
      <c r="T104" s="45">
        <f t="shared" si="136"/>
        <v>45.69</v>
      </c>
      <c r="U104" s="45">
        <f t="shared" si="136"/>
        <v>55.03</v>
      </c>
      <c r="V104" s="45">
        <f t="shared" si="136"/>
        <v>62.81</v>
      </c>
      <c r="W104" s="45">
        <f t="shared" si="136"/>
        <v>42.84</v>
      </c>
      <c r="X104" s="45">
        <f t="shared" si="136"/>
        <v>54.39</v>
      </c>
      <c r="Y104" s="45">
        <f t="shared" si="136"/>
        <v>65.5</v>
      </c>
      <c r="Z104" s="45">
        <f t="shared" si="136"/>
        <v>74.77</v>
      </c>
      <c r="AB104" s="43" t="str">
        <f t="shared" si="87"/>
        <v>DIAMANTE 49.001 a 10.000</v>
      </c>
      <c r="AC104" s="44" t="s">
        <v>81</v>
      </c>
      <c r="AD104" s="44" t="s">
        <v>95</v>
      </c>
      <c r="AE104" s="45">
        <f t="shared" si="130"/>
        <v>24.28</v>
      </c>
      <c r="AF104" s="45">
        <f t="shared" si="130"/>
        <v>25.31</v>
      </c>
      <c r="AG104" s="45">
        <f t="shared" si="130"/>
        <v>25.55</v>
      </c>
      <c r="AH104" s="45">
        <f t="shared" si="130"/>
        <v>25.82</v>
      </c>
      <c r="AI104" s="45">
        <f t="shared" si="130"/>
        <v>35.43</v>
      </c>
      <c r="AJ104" s="45">
        <f t="shared" si="130"/>
        <v>40.76</v>
      </c>
      <c r="AK104" s="45">
        <f t="shared" si="130"/>
        <v>46.52</v>
      </c>
      <c r="AL104" s="45">
        <f t="shared" si="130"/>
        <v>57.59</v>
      </c>
      <c r="AM104" s="45">
        <f t="shared" si="130"/>
        <v>51.17</v>
      </c>
      <c r="AN104" s="45">
        <f t="shared" si="130"/>
        <v>57.47</v>
      </c>
      <c r="AO104" s="45">
        <f t="shared" si="130"/>
        <v>73.62</v>
      </c>
      <c r="AP104" s="45">
        <f t="shared" si="130"/>
        <v>91.78</v>
      </c>
      <c r="AQ104" s="45">
        <f t="shared" si="130"/>
        <v>59.5</v>
      </c>
      <c r="AR104" s="45">
        <f t="shared" si="130"/>
        <v>66.819999999999993</v>
      </c>
      <c r="AS104" s="45">
        <f t="shared" si="130"/>
        <v>85.61</v>
      </c>
      <c r="AT104" s="45">
        <f t="shared" si="130"/>
        <v>106.72</v>
      </c>
      <c r="BP104" s="43" t="str">
        <f t="shared" si="89"/>
        <v>DIAMANTE 41.001 a 2.000</v>
      </c>
      <c r="BQ104" s="44" t="s">
        <v>81</v>
      </c>
      <c r="BR104" s="44" t="s">
        <v>55</v>
      </c>
      <c r="BS104" s="45">
        <f t="shared" si="137"/>
        <v>31.24</v>
      </c>
      <c r="BT104" s="45">
        <f t="shared" si="137"/>
        <v>31.91</v>
      </c>
      <c r="BU104" s="45">
        <f t="shared" si="137"/>
        <v>32.57</v>
      </c>
      <c r="BV104" s="45">
        <f t="shared" si="137"/>
        <v>33.24</v>
      </c>
      <c r="BW104" s="45">
        <f t="shared" si="137"/>
        <v>35.92</v>
      </c>
      <c r="BX104" s="45">
        <f t="shared" si="137"/>
        <v>36.299999999999997</v>
      </c>
      <c r="BY104" s="45">
        <f t="shared" si="137"/>
        <v>36.67</v>
      </c>
      <c r="BZ104" s="45">
        <f t="shared" si="137"/>
        <v>37.03</v>
      </c>
      <c r="CA104" s="45">
        <f t="shared" si="137"/>
        <v>57.99</v>
      </c>
      <c r="CB104" s="45">
        <f t="shared" si="137"/>
        <v>87.85</v>
      </c>
      <c r="CC104" s="45">
        <f t="shared" si="137"/>
        <v>107.16</v>
      </c>
      <c r="CD104" s="45">
        <f t="shared" si="137"/>
        <v>126.48</v>
      </c>
      <c r="CE104" s="45">
        <f t="shared" si="137"/>
        <v>70.69</v>
      </c>
      <c r="CF104" s="45">
        <f t="shared" si="137"/>
        <v>95.34</v>
      </c>
      <c r="CG104" s="45">
        <f t="shared" si="137"/>
        <v>111.53</v>
      </c>
      <c r="CH104" s="45">
        <f t="shared" si="137"/>
        <v>127.71</v>
      </c>
      <c r="CI104" s="45">
        <f t="shared" si="137"/>
        <v>84.15</v>
      </c>
      <c r="CJ104" s="45">
        <f t="shared" si="137"/>
        <v>113.5</v>
      </c>
      <c r="CK104" s="45">
        <f t="shared" si="137"/>
        <v>132.77000000000001</v>
      </c>
      <c r="CL104" s="45">
        <f t="shared" si="137"/>
        <v>152.03</v>
      </c>
      <c r="CZ104" s="43" t="str">
        <f t="shared" si="92"/>
        <v>DIAMANTE 48.001 a 9.000</v>
      </c>
      <c r="DA104" s="44" t="s">
        <v>81</v>
      </c>
      <c r="DB104" s="46" t="s">
        <v>91</v>
      </c>
      <c r="DC104" s="45">
        <f t="shared" si="131"/>
        <v>50.09</v>
      </c>
      <c r="DD104" s="45">
        <f t="shared" si="131"/>
        <v>51.13</v>
      </c>
      <c r="DE104" s="45">
        <f t="shared" si="131"/>
        <v>52.2</v>
      </c>
      <c r="DG104" s="43" t="str">
        <f t="shared" si="94"/>
        <v>ServiçoCódigoQtde de objetos</v>
      </c>
      <c r="DI104" s="28" t="s">
        <v>34</v>
      </c>
      <c r="DJ104" s="28" t="s">
        <v>35</v>
      </c>
      <c r="DK104" s="29" t="s">
        <v>36</v>
      </c>
      <c r="DL104" s="30" t="s">
        <v>37</v>
      </c>
      <c r="DR104" s="43" t="str">
        <f t="shared" si="95"/>
        <v>DIAMANTE 41.001 a 2.000</v>
      </c>
      <c r="DS104" s="44" t="s">
        <v>81</v>
      </c>
      <c r="DT104" s="44" t="s">
        <v>55</v>
      </c>
      <c r="DU104" s="45">
        <f t="shared" si="138"/>
        <v>14.14</v>
      </c>
      <c r="DV104" s="45">
        <f t="shared" si="138"/>
        <v>14.44</v>
      </c>
      <c r="DW104" s="45">
        <f t="shared" si="138"/>
        <v>14.76</v>
      </c>
      <c r="DX104" s="45">
        <f t="shared" si="138"/>
        <v>15.05</v>
      </c>
      <c r="DY104" s="45">
        <f t="shared" si="138"/>
        <v>22.2</v>
      </c>
      <c r="DZ104" s="45">
        <f t="shared" si="138"/>
        <v>22.43</v>
      </c>
      <c r="EA104" s="45">
        <f t="shared" si="138"/>
        <v>22.66</v>
      </c>
      <c r="EB104" s="45">
        <f t="shared" si="138"/>
        <v>22.89</v>
      </c>
      <c r="EC104" s="45">
        <f t="shared" si="138"/>
        <v>34.130000000000003</v>
      </c>
      <c r="ED104" s="45">
        <f t="shared" si="138"/>
        <v>47.39</v>
      </c>
      <c r="EE104" s="45">
        <f t="shared" si="138"/>
        <v>60.94</v>
      </c>
      <c r="EF104" s="45">
        <f t="shared" si="138"/>
        <v>71.16</v>
      </c>
      <c r="EG104" s="45">
        <f t="shared" si="138"/>
        <v>54.39</v>
      </c>
      <c r="EH104" s="45">
        <f t="shared" si="138"/>
        <v>68.64</v>
      </c>
      <c r="EI104" s="45">
        <f t="shared" si="138"/>
        <v>82.64</v>
      </c>
      <c r="EJ104" s="45">
        <f t="shared" si="138"/>
        <v>94.39</v>
      </c>
      <c r="EL104" s="43" t="str">
        <f t="shared" si="96"/>
        <v>DIAMANTE 49.001 a 10.000</v>
      </c>
      <c r="EM104" s="44" t="s">
        <v>81</v>
      </c>
      <c r="EN104" s="44" t="s">
        <v>95</v>
      </c>
      <c r="EO104" s="45">
        <f t="shared" si="132"/>
        <v>28.82</v>
      </c>
      <c r="EP104" s="45">
        <f t="shared" si="132"/>
        <v>30.05</v>
      </c>
      <c r="EQ104" s="45">
        <f t="shared" si="132"/>
        <v>30.36</v>
      </c>
      <c r="ER104" s="45">
        <f t="shared" si="132"/>
        <v>30.66</v>
      </c>
      <c r="ES104" s="45">
        <f t="shared" si="132"/>
        <v>41.99</v>
      </c>
      <c r="ET104" s="45">
        <f t="shared" si="132"/>
        <v>48.8</v>
      </c>
      <c r="EU104" s="45">
        <f t="shared" si="132"/>
        <v>55.71</v>
      </c>
      <c r="EV104" s="45">
        <f t="shared" si="132"/>
        <v>68.92</v>
      </c>
      <c r="EW104" s="45">
        <f t="shared" si="132"/>
        <v>69.930000000000007</v>
      </c>
      <c r="EX104" s="45">
        <f t="shared" si="132"/>
        <v>79.680000000000007</v>
      </c>
      <c r="EY104" s="45">
        <f t="shared" si="132"/>
        <v>102.52</v>
      </c>
      <c r="EZ104" s="45">
        <f t="shared" si="132"/>
        <v>127.71</v>
      </c>
    </row>
    <row r="105" spans="1:156" ht="15" x14ac:dyDescent="0.25">
      <c r="A105" s="88">
        <v>0.05</v>
      </c>
      <c r="B105" s="85" t="s">
        <v>81</v>
      </c>
      <c r="D105" s="43" t="str">
        <f t="shared" si="86"/>
        <v>DIAMANTE 42.001 a 3.000</v>
      </c>
      <c r="E105" s="44" t="s">
        <v>81</v>
      </c>
      <c r="F105" s="44" t="s">
        <v>62</v>
      </c>
      <c r="G105" s="45">
        <f t="shared" si="136"/>
        <v>11.57</v>
      </c>
      <c r="H105" s="45">
        <f t="shared" si="136"/>
        <v>11.82</v>
      </c>
      <c r="I105" s="45">
        <f t="shared" si="136"/>
        <v>12.07</v>
      </c>
      <c r="J105" s="45">
        <f t="shared" si="136"/>
        <v>12.31</v>
      </c>
      <c r="K105" s="45">
        <f t="shared" si="136"/>
        <v>18.850000000000001</v>
      </c>
      <c r="L105" s="45">
        <f t="shared" si="136"/>
        <v>19.03</v>
      </c>
      <c r="M105" s="45">
        <f t="shared" si="136"/>
        <v>19.239999999999998</v>
      </c>
      <c r="N105" s="45">
        <f t="shared" si="136"/>
        <v>19.420000000000002</v>
      </c>
      <c r="O105" s="45">
        <f t="shared" si="136"/>
        <v>31.32</v>
      </c>
      <c r="P105" s="45">
        <f t="shared" si="136"/>
        <v>42.29</v>
      </c>
      <c r="Q105" s="45">
        <f t="shared" si="136"/>
        <v>59.51</v>
      </c>
      <c r="R105" s="45">
        <f t="shared" si="136"/>
        <v>72.040000000000006</v>
      </c>
      <c r="S105" s="45">
        <f t="shared" si="136"/>
        <v>43.13</v>
      </c>
      <c r="T105" s="45">
        <f t="shared" si="136"/>
        <v>52.99</v>
      </c>
      <c r="U105" s="45">
        <f t="shared" si="136"/>
        <v>67.8</v>
      </c>
      <c r="V105" s="45">
        <f t="shared" si="136"/>
        <v>79.36</v>
      </c>
      <c r="W105" s="45">
        <f t="shared" si="136"/>
        <v>51.34</v>
      </c>
      <c r="X105" s="45">
        <f t="shared" si="136"/>
        <v>63.09</v>
      </c>
      <c r="Y105" s="45">
        <f t="shared" si="136"/>
        <v>80.72</v>
      </c>
      <c r="Z105" s="45">
        <f t="shared" si="136"/>
        <v>94.47</v>
      </c>
      <c r="AB105" s="43" t="str">
        <f t="shared" si="87"/>
        <v>DIAMANTE 4Kg Adicional</v>
      </c>
      <c r="AC105" s="44" t="s">
        <v>81</v>
      </c>
      <c r="AD105" s="44" t="s">
        <v>63</v>
      </c>
      <c r="AE105" s="45">
        <f t="shared" si="130"/>
        <v>3.01</v>
      </c>
      <c r="AF105" s="45">
        <f t="shared" si="130"/>
        <v>3.13</v>
      </c>
      <c r="AG105" s="45">
        <f t="shared" si="130"/>
        <v>3.16</v>
      </c>
      <c r="AH105" s="45">
        <f t="shared" si="130"/>
        <v>3.21</v>
      </c>
      <c r="AI105" s="45">
        <f t="shared" si="130"/>
        <v>4.3899999999999997</v>
      </c>
      <c r="AJ105" s="45">
        <f t="shared" si="130"/>
        <v>5.05</v>
      </c>
      <c r="AK105" s="45">
        <f t="shared" si="130"/>
        <v>5.77</v>
      </c>
      <c r="AL105" s="45">
        <f t="shared" si="130"/>
        <v>7.15</v>
      </c>
      <c r="AM105" s="45">
        <f t="shared" si="130"/>
        <v>6.34</v>
      </c>
      <c r="AN105" s="45">
        <f t="shared" si="130"/>
        <v>7.13</v>
      </c>
      <c r="AO105" s="45">
        <f t="shared" si="130"/>
        <v>9.14</v>
      </c>
      <c r="AP105" s="45">
        <f t="shared" si="130"/>
        <v>11.38</v>
      </c>
      <c r="AQ105" s="45">
        <f t="shared" si="130"/>
        <v>7.38</v>
      </c>
      <c r="AR105" s="45">
        <f t="shared" si="130"/>
        <v>8.2899999999999991</v>
      </c>
      <c r="AS105" s="45">
        <f t="shared" si="130"/>
        <v>10.62</v>
      </c>
      <c r="AT105" s="45">
        <f t="shared" si="130"/>
        <v>13.22</v>
      </c>
      <c r="BP105" s="43" t="str">
        <f t="shared" si="89"/>
        <v>DIAMANTE 42.001 a 3.000</v>
      </c>
      <c r="BQ105" s="44" t="s">
        <v>81</v>
      </c>
      <c r="BR105" s="44" t="s">
        <v>62</v>
      </c>
      <c r="BS105" s="45">
        <f t="shared" si="137"/>
        <v>34.43</v>
      </c>
      <c r="BT105" s="45">
        <f t="shared" si="137"/>
        <v>35.17</v>
      </c>
      <c r="BU105" s="45">
        <f t="shared" si="137"/>
        <v>35.9</v>
      </c>
      <c r="BV105" s="45">
        <f t="shared" si="137"/>
        <v>36.630000000000003</v>
      </c>
      <c r="BW105" s="45">
        <f t="shared" si="137"/>
        <v>39.51</v>
      </c>
      <c r="BX105" s="45">
        <f t="shared" si="137"/>
        <v>39.909999999999997</v>
      </c>
      <c r="BY105" s="45">
        <f t="shared" si="137"/>
        <v>40.32</v>
      </c>
      <c r="BZ105" s="45">
        <f t="shared" si="137"/>
        <v>40.72</v>
      </c>
      <c r="CA105" s="45">
        <f t="shared" si="137"/>
        <v>68.17</v>
      </c>
      <c r="CB105" s="45">
        <f t="shared" si="137"/>
        <v>102.62</v>
      </c>
      <c r="CC105" s="45">
        <f t="shared" si="137"/>
        <v>125.23</v>
      </c>
      <c r="CD105" s="45">
        <f t="shared" si="137"/>
        <v>147.84</v>
      </c>
      <c r="CE105" s="45">
        <f t="shared" si="137"/>
        <v>82.93</v>
      </c>
      <c r="CF105" s="45">
        <f t="shared" si="137"/>
        <v>114.46</v>
      </c>
      <c r="CG105" s="45">
        <f t="shared" si="137"/>
        <v>135.09</v>
      </c>
      <c r="CH105" s="45">
        <f t="shared" si="137"/>
        <v>155.72</v>
      </c>
      <c r="CI105" s="45">
        <f t="shared" si="137"/>
        <v>98.73</v>
      </c>
      <c r="CJ105" s="45">
        <f t="shared" si="137"/>
        <v>136.26</v>
      </c>
      <c r="CK105" s="45">
        <f t="shared" si="137"/>
        <v>160.81</v>
      </c>
      <c r="CL105" s="45">
        <f t="shared" si="137"/>
        <v>185.38</v>
      </c>
      <c r="CZ105" s="43" t="str">
        <f t="shared" si="92"/>
        <v>DIAMANTE 49.001 a 10.000</v>
      </c>
      <c r="DA105" s="44" t="s">
        <v>81</v>
      </c>
      <c r="DB105" s="46" t="s">
        <v>95</v>
      </c>
      <c r="DC105" s="45">
        <f t="shared" si="131"/>
        <v>64.010000000000005</v>
      </c>
      <c r="DD105" s="45">
        <f t="shared" si="131"/>
        <v>65.33</v>
      </c>
      <c r="DE105" s="45">
        <f t="shared" si="131"/>
        <v>66.7</v>
      </c>
      <c r="DG105" s="43" t="str">
        <f t="shared" si="94"/>
        <v>DIAMANTE 3Coleta Agendada7789-50 a 10</v>
      </c>
      <c r="DH105" s="43" t="s">
        <v>75</v>
      </c>
      <c r="DI105" s="70" t="s">
        <v>43</v>
      </c>
      <c r="DJ105" s="68" t="s">
        <v>44</v>
      </c>
      <c r="DK105" s="59" t="s">
        <v>45</v>
      </c>
      <c r="DL105" s="22">
        <v>13.28</v>
      </c>
      <c r="DR105" s="43" t="str">
        <f t="shared" si="95"/>
        <v>DIAMANTE 42.001 a 3.000</v>
      </c>
      <c r="DS105" s="44" t="s">
        <v>81</v>
      </c>
      <c r="DT105" s="44" t="s">
        <v>62</v>
      </c>
      <c r="DU105" s="45">
        <f t="shared" si="138"/>
        <v>16.010000000000002</v>
      </c>
      <c r="DV105" s="45">
        <f t="shared" si="138"/>
        <v>16.34</v>
      </c>
      <c r="DW105" s="45">
        <f t="shared" si="138"/>
        <v>16.690000000000001</v>
      </c>
      <c r="DX105" s="45">
        <f t="shared" si="138"/>
        <v>17.03</v>
      </c>
      <c r="DY105" s="45">
        <f t="shared" si="138"/>
        <v>24.42</v>
      </c>
      <c r="DZ105" s="45">
        <f t="shared" si="138"/>
        <v>24.67</v>
      </c>
      <c r="EA105" s="45">
        <f t="shared" si="138"/>
        <v>24.93</v>
      </c>
      <c r="EB105" s="45">
        <f t="shared" si="138"/>
        <v>25.17</v>
      </c>
      <c r="EC105" s="45">
        <f t="shared" si="138"/>
        <v>39.96</v>
      </c>
      <c r="ED105" s="45">
        <f t="shared" si="138"/>
        <v>53.36</v>
      </c>
      <c r="EE105" s="45">
        <f t="shared" si="138"/>
        <v>75.12</v>
      </c>
      <c r="EF105" s="45">
        <f t="shared" si="138"/>
        <v>91.04</v>
      </c>
      <c r="EG105" s="45">
        <f t="shared" si="138"/>
        <v>65.319999999999993</v>
      </c>
      <c r="EH105" s="45">
        <f t="shared" si="138"/>
        <v>79.680000000000007</v>
      </c>
      <c r="EI105" s="45">
        <f t="shared" si="138"/>
        <v>101.87</v>
      </c>
      <c r="EJ105" s="45">
        <f t="shared" si="138"/>
        <v>119.32</v>
      </c>
      <c r="EL105" s="43" t="str">
        <f t="shared" si="96"/>
        <v>DIAMANTE 4Kg Adicional</v>
      </c>
      <c r="EM105" s="44" t="s">
        <v>81</v>
      </c>
      <c r="EN105" s="44" t="s">
        <v>63</v>
      </c>
      <c r="EO105" s="45">
        <f t="shared" si="132"/>
        <v>3.57</v>
      </c>
      <c r="EP105" s="45">
        <f t="shared" si="132"/>
        <v>3.73</v>
      </c>
      <c r="EQ105" s="45">
        <f t="shared" si="132"/>
        <v>3.75</v>
      </c>
      <c r="ER105" s="45">
        <f t="shared" si="132"/>
        <v>3.8</v>
      </c>
      <c r="ES105" s="45">
        <f t="shared" si="132"/>
        <v>5.2</v>
      </c>
      <c r="ET105" s="45">
        <f t="shared" si="132"/>
        <v>6.04</v>
      </c>
      <c r="EU105" s="45">
        <f t="shared" si="132"/>
        <v>6.91</v>
      </c>
      <c r="EV105" s="45">
        <f t="shared" si="132"/>
        <v>8.5399999999999991</v>
      </c>
      <c r="EW105" s="45">
        <f t="shared" si="132"/>
        <v>8.6300000000000008</v>
      </c>
      <c r="EX105" s="45">
        <f t="shared" si="132"/>
        <v>9.8699999999999992</v>
      </c>
      <c r="EY105" s="45">
        <f t="shared" si="132"/>
        <v>12.71</v>
      </c>
      <c r="EZ105" s="45">
        <f t="shared" si="132"/>
        <v>15.83</v>
      </c>
    </row>
    <row r="106" spans="1:156" ht="15" x14ac:dyDescent="0.25">
      <c r="A106" s="88">
        <v>0.05</v>
      </c>
      <c r="B106" s="85" t="s">
        <v>85</v>
      </c>
      <c r="D106" s="43" t="str">
        <f t="shared" si="86"/>
        <v>DIAMANTE 43.001 a 4.000</v>
      </c>
      <c r="E106" s="44" t="s">
        <v>81</v>
      </c>
      <c r="F106" s="44" t="s">
        <v>68</v>
      </c>
      <c r="G106" s="45">
        <f t="shared" si="136"/>
        <v>12.5</v>
      </c>
      <c r="H106" s="45">
        <f t="shared" si="136"/>
        <v>12.77</v>
      </c>
      <c r="I106" s="45">
        <f t="shared" si="136"/>
        <v>13.04</v>
      </c>
      <c r="J106" s="45">
        <f t="shared" si="136"/>
        <v>13.31</v>
      </c>
      <c r="K106" s="45">
        <f t="shared" si="136"/>
        <v>20.72</v>
      </c>
      <c r="L106" s="45">
        <f t="shared" si="136"/>
        <v>20.94</v>
      </c>
      <c r="M106" s="45">
        <f t="shared" si="136"/>
        <v>21.16</v>
      </c>
      <c r="N106" s="45">
        <f t="shared" si="136"/>
        <v>21.37</v>
      </c>
      <c r="O106" s="45">
        <f t="shared" si="136"/>
        <v>35.92</v>
      </c>
      <c r="P106" s="45">
        <f t="shared" si="136"/>
        <v>48.49</v>
      </c>
      <c r="Q106" s="45">
        <f t="shared" si="136"/>
        <v>68.239999999999995</v>
      </c>
      <c r="R106" s="45">
        <f t="shared" si="136"/>
        <v>82.61</v>
      </c>
      <c r="S106" s="45">
        <f t="shared" si="136"/>
        <v>46.98</v>
      </c>
      <c r="T106" s="45">
        <f t="shared" si="136"/>
        <v>58.22</v>
      </c>
      <c r="U106" s="45">
        <f t="shared" si="136"/>
        <v>75.14</v>
      </c>
      <c r="V106" s="45">
        <f t="shared" si="136"/>
        <v>88.23</v>
      </c>
      <c r="W106" s="45">
        <f t="shared" si="136"/>
        <v>55.93</v>
      </c>
      <c r="X106" s="45">
        <f t="shared" si="136"/>
        <v>69.319999999999993</v>
      </c>
      <c r="Y106" s="45">
        <f t="shared" si="136"/>
        <v>89.44</v>
      </c>
      <c r="Z106" s="45">
        <f t="shared" si="136"/>
        <v>105.03</v>
      </c>
      <c r="AB106" s="43" t="str">
        <f t="shared" si="87"/>
        <v>Peso (g)</v>
      </c>
      <c r="AD106" s="44" t="s">
        <v>32</v>
      </c>
      <c r="AE106" s="45" t="e">
        <f>ROUND('[2]Base(2023)'!AE106+'[2]Base(2023)'!AE106*'[2]Base(2024)'!$A$31,2)</f>
        <v>#VALUE!</v>
      </c>
      <c r="AF106" s="45" t="e">
        <f>ROUND('[2]Base(2023)'!AF106+'[2]Base(2023)'!AF106*'[2]Base(2024)'!$A$31,2)</f>
        <v>#VALUE!</v>
      </c>
      <c r="AG106" s="45" t="e">
        <f>ROUND('[2]Base(2023)'!AG106+'[2]Base(2023)'!AG106*'[2]Base(2024)'!$A$31,2)</f>
        <v>#VALUE!</v>
      </c>
      <c r="AH106" s="45" t="e">
        <f>ROUND('[2]Base(2023)'!AH106+'[2]Base(2023)'!AH106*'[2]Base(2024)'!$A$31,2)</f>
        <v>#VALUE!</v>
      </c>
      <c r="AI106" s="45" t="e">
        <f>ROUND('[2]Base(2023)'!AI106+'[2]Base(2023)'!AI106*'[2]Base(2024)'!$A$31,2)</f>
        <v>#VALUE!</v>
      </c>
      <c r="AJ106" s="45" t="e">
        <f>ROUND('[2]Base(2023)'!AJ106+'[2]Base(2023)'!AJ106*'[2]Base(2024)'!$A$31,2)</f>
        <v>#VALUE!</v>
      </c>
      <c r="AK106" s="45" t="e">
        <f>ROUND('[2]Base(2023)'!AK106+'[2]Base(2023)'!AK106*'[2]Base(2024)'!$A$31,2)</f>
        <v>#VALUE!</v>
      </c>
      <c r="AL106" s="45" t="e">
        <f>ROUND('[2]Base(2023)'!AL106+'[2]Base(2023)'!AL106*'[2]Base(2024)'!$A$31,2)</f>
        <v>#VALUE!</v>
      </c>
      <c r="AM106" s="45" t="e">
        <f>ROUND('[2]Base(2023)'!AM106+'[2]Base(2023)'!AM106*'[2]Base(2024)'!$A$31,2)</f>
        <v>#VALUE!</v>
      </c>
      <c r="AN106" s="45" t="e">
        <f>ROUND('[2]Base(2023)'!AN106+'[2]Base(2023)'!AN106*'[2]Base(2024)'!$A$31,2)</f>
        <v>#VALUE!</v>
      </c>
      <c r="AO106" s="45" t="e">
        <f>ROUND('[2]Base(2023)'!AO106+'[2]Base(2023)'!AO106*'[2]Base(2024)'!$A$31,2)</f>
        <v>#VALUE!</v>
      </c>
      <c r="AP106" s="45" t="e">
        <f>ROUND('[2]Base(2023)'!AP106+'[2]Base(2023)'!AP106*'[2]Base(2024)'!$A$31,2)</f>
        <v>#VALUE!</v>
      </c>
      <c r="AQ106" s="45" t="e">
        <f>ROUND('[2]Base(2023)'!AQ106+'[2]Base(2023)'!AQ106*'[2]Base(2024)'!$A$31,2)</f>
        <v>#VALUE!</v>
      </c>
      <c r="AR106" s="45" t="e">
        <f>ROUND('[2]Base(2023)'!AR106+'[2]Base(2023)'!AR106*'[2]Base(2024)'!$A$31,2)</f>
        <v>#VALUE!</v>
      </c>
      <c r="AS106" s="45" t="e">
        <f>ROUND('[2]Base(2023)'!AS106+'[2]Base(2023)'!AS106*'[2]Base(2024)'!$A$31,2)</f>
        <v>#VALUE!</v>
      </c>
      <c r="AT106" s="45" t="e">
        <f>ROUND('[2]Base(2023)'!AT106+'[2]Base(2023)'!AT106*'[2]Base(2024)'!$A$31,2)</f>
        <v>#VALUE!</v>
      </c>
      <c r="BP106" s="43" t="str">
        <f t="shared" si="89"/>
        <v>DIAMANTE 43.001 a 4.000</v>
      </c>
      <c r="BQ106" s="44" t="s">
        <v>81</v>
      </c>
      <c r="BR106" s="44" t="s">
        <v>68</v>
      </c>
      <c r="BS106" s="45">
        <f t="shared" si="137"/>
        <v>37.44</v>
      </c>
      <c r="BT106" s="45">
        <f t="shared" si="137"/>
        <v>38.24</v>
      </c>
      <c r="BU106" s="45">
        <f t="shared" si="137"/>
        <v>39.03</v>
      </c>
      <c r="BV106" s="45">
        <f t="shared" si="137"/>
        <v>39.840000000000003</v>
      </c>
      <c r="BW106" s="45">
        <f t="shared" si="137"/>
        <v>43.38</v>
      </c>
      <c r="BX106" s="45">
        <f t="shared" si="137"/>
        <v>43.83</v>
      </c>
      <c r="BY106" s="45">
        <f t="shared" si="137"/>
        <v>44.27</v>
      </c>
      <c r="BZ106" s="45">
        <f t="shared" si="137"/>
        <v>44.72</v>
      </c>
      <c r="CA106" s="45">
        <f t="shared" si="137"/>
        <v>77.86</v>
      </c>
      <c r="CB106" s="45">
        <f t="shared" si="137"/>
        <v>117.29</v>
      </c>
      <c r="CC106" s="45">
        <f t="shared" si="137"/>
        <v>143.44999999999999</v>
      </c>
      <c r="CD106" s="45">
        <f t="shared" si="137"/>
        <v>169.6</v>
      </c>
      <c r="CE106" s="45">
        <f t="shared" si="137"/>
        <v>95.25</v>
      </c>
      <c r="CF106" s="45">
        <f t="shared" si="137"/>
        <v>133.58000000000001</v>
      </c>
      <c r="CG106" s="45">
        <f t="shared" si="137"/>
        <v>158.56</v>
      </c>
      <c r="CH106" s="45">
        <f t="shared" si="137"/>
        <v>183.56</v>
      </c>
      <c r="CI106" s="45">
        <f t="shared" si="137"/>
        <v>113.4</v>
      </c>
      <c r="CJ106" s="45">
        <f t="shared" si="137"/>
        <v>159.02000000000001</v>
      </c>
      <c r="CK106" s="45">
        <f t="shared" si="137"/>
        <v>188.76</v>
      </c>
      <c r="CL106" s="45">
        <f t="shared" si="137"/>
        <v>218.51</v>
      </c>
      <c r="CZ106" s="43" t="str">
        <f t="shared" si="92"/>
        <v>Peso (g)</v>
      </c>
      <c r="DB106" s="46" t="s">
        <v>32</v>
      </c>
      <c r="DC106" s="45" t="e">
        <f>ROUND('[2]Base(2023)'!DC106+'[2]Base(2023)'!DC106*'[2]Base(2024)'!$A$31,2)</f>
        <v>#VALUE!</v>
      </c>
      <c r="DD106" s="45" t="e">
        <f>ROUND('[2]Base(2023)'!DD106+'[2]Base(2023)'!DD106*'[2]Base(2024)'!$A$31,2)</f>
        <v>#VALUE!</v>
      </c>
      <c r="DE106" s="45" t="e">
        <f>ROUND('[2]Base(2023)'!DE106+'[2]Base(2023)'!DE106*'[2]Base(2024)'!$A$31,2)</f>
        <v>#VALUE!</v>
      </c>
      <c r="DG106" s="43" t="str">
        <f t="shared" si="94"/>
        <v>DIAMANTE 3Coleta Agendada7789-5Mais de 10</v>
      </c>
      <c r="DH106" s="43" t="s">
        <v>75</v>
      </c>
      <c r="DI106" s="70" t="s">
        <v>43</v>
      </c>
      <c r="DJ106" s="68" t="s">
        <v>44</v>
      </c>
      <c r="DK106" s="61" t="s">
        <v>52</v>
      </c>
      <c r="DL106" s="22">
        <v>0</v>
      </c>
      <c r="DR106" s="43" t="str">
        <f t="shared" si="95"/>
        <v>DIAMANTE 43.001 a 4.000</v>
      </c>
      <c r="DS106" s="44" t="s">
        <v>81</v>
      </c>
      <c r="DT106" s="44" t="s">
        <v>68</v>
      </c>
      <c r="DU106" s="45">
        <f t="shared" si="138"/>
        <v>17.82</v>
      </c>
      <c r="DV106" s="45">
        <f t="shared" si="138"/>
        <v>18.190000000000001</v>
      </c>
      <c r="DW106" s="45">
        <f t="shared" si="138"/>
        <v>18.579999999999998</v>
      </c>
      <c r="DX106" s="45">
        <f t="shared" si="138"/>
        <v>18.940000000000001</v>
      </c>
      <c r="DY106" s="45">
        <f t="shared" si="138"/>
        <v>27.24</v>
      </c>
      <c r="DZ106" s="45">
        <f t="shared" si="138"/>
        <v>27.52</v>
      </c>
      <c r="EA106" s="45">
        <f t="shared" si="138"/>
        <v>27.79</v>
      </c>
      <c r="EB106" s="45">
        <f t="shared" si="138"/>
        <v>28.1</v>
      </c>
      <c r="EC106" s="45">
        <f t="shared" si="138"/>
        <v>46.09</v>
      </c>
      <c r="ED106" s="45">
        <f t="shared" si="138"/>
        <v>61.24</v>
      </c>
      <c r="EE106" s="45">
        <f t="shared" si="138"/>
        <v>86.18</v>
      </c>
      <c r="EF106" s="45">
        <f t="shared" si="138"/>
        <v>104.54</v>
      </c>
      <c r="EG106" s="45">
        <f t="shared" si="138"/>
        <v>71.489999999999995</v>
      </c>
      <c r="EH106" s="45">
        <f t="shared" si="138"/>
        <v>87.61</v>
      </c>
      <c r="EI106" s="45">
        <f t="shared" si="138"/>
        <v>112.99</v>
      </c>
      <c r="EJ106" s="45">
        <f t="shared" si="138"/>
        <v>132.84</v>
      </c>
      <c r="EL106" s="43" t="str">
        <f t="shared" si="96"/>
        <v>Peso (g)</v>
      </c>
      <c r="EN106" s="44" t="s">
        <v>32</v>
      </c>
      <c r="EO106" s="45" t="s">
        <v>16</v>
      </c>
      <c r="EP106" s="45" t="s">
        <v>17</v>
      </c>
      <c r="EQ106" s="45" t="s">
        <v>18</v>
      </c>
      <c r="ER106" s="45" t="s">
        <v>19</v>
      </c>
      <c r="ES106" s="45" t="s">
        <v>20</v>
      </c>
      <c r="ET106" s="45" t="s">
        <v>21</v>
      </c>
      <c r="EU106" s="45" t="s">
        <v>22</v>
      </c>
      <c r="EV106" s="45" t="s">
        <v>23</v>
      </c>
      <c r="EW106" s="45" t="s">
        <v>28</v>
      </c>
      <c r="EX106" s="45" t="s">
        <v>29</v>
      </c>
      <c r="EY106" s="45" t="s">
        <v>30</v>
      </c>
      <c r="EZ106" s="45" t="s">
        <v>31</v>
      </c>
    </row>
    <row r="107" spans="1:156" ht="15" x14ac:dyDescent="0.25">
      <c r="A107" s="88">
        <v>0.05</v>
      </c>
      <c r="B107" s="85" t="s">
        <v>90</v>
      </c>
      <c r="D107" s="43" t="str">
        <f t="shared" si="86"/>
        <v>DIAMANTE 44.001 a 5.000</v>
      </c>
      <c r="E107" s="44" t="s">
        <v>81</v>
      </c>
      <c r="F107" s="44" t="s">
        <v>70</v>
      </c>
      <c r="G107" s="45">
        <f t="shared" si="136"/>
        <v>13.52</v>
      </c>
      <c r="H107" s="45">
        <f t="shared" si="136"/>
        <v>13.8</v>
      </c>
      <c r="I107" s="45">
        <f t="shared" si="136"/>
        <v>14.09</v>
      </c>
      <c r="J107" s="45">
        <f t="shared" si="136"/>
        <v>14.38</v>
      </c>
      <c r="K107" s="45">
        <f t="shared" si="136"/>
        <v>22.35</v>
      </c>
      <c r="L107" s="45">
        <f t="shared" si="136"/>
        <v>22.58</v>
      </c>
      <c r="M107" s="45">
        <f t="shared" si="136"/>
        <v>22.81</v>
      </c>
      <c r="N107" s="45">
        <f t="shared" si="136"/>
        <v>23.05</v>
      </c>
      <c r="O107" s="45">
        <f t="shared" si="136"/>
        <v>39.64</v>
      </c>
      <c r="P107" s="45">
        <f t="shared" si="136"/>
        <v>53.51</v>
      </c>
      <c r="Q107" s="45">
        <f t="shared" si="136"/>
        <v>75.31</v>
      </c>
      <c r="R107" s="45">
        <f t="shared" si="136"/>
        <v>91.16</v>
      </c>
      <c r="S107" s="45">
        <f t="shared" si="136"/>
        <v>56.83</v>
      </c>
      <c r="T107" s="45">
        <f t="shared" si="136"/>
        <v>69.150000000000006</v>
      </c>
      <c r="U107" s="45">
        <f t="shared" si="136"/>
        <v>87.79</v>
      </c>
      <c r="V107" s="45">
        <f t="shared" si="136"/>
        <v>102.13</v>
      </c>
      <c r="W107" s="45">
        <f t="shared" si="136"/>
        <v>67.66</v>
      </c>
      <c r="X107" s="45">
        <f t="shared" si="136"/>
        <v>82.32</v>
      </c>
      <c r="Y107" s="45">
        <f t="shared" si="136"/>
        <v>104.52</v>
      </c>
      <c r="Z107" s="45">
        <f t="shared" si="136"/>
        <v>121.59</v>
      </c>
      <c r="AB107" s="43" t="str">
        <f t="shared" si="87"/>
        <v>INFINITE 10 a 500</v>
      </c>
      <c r="AC107" s="44" t="s">
        <v>85</v>
      </c>
      <c r="AD107" s="44" t="s">
        <v>41</v>
      </c>
      <c r="AE107" s="45">
        <f>ROUND(AE55-AE55*$A$87,2)</f>
        <v>12.68</v>
      </c>
      <c r="AF107" s="45">
        <f t="shared" ref="AF107:AT107" si="139">ROUND(AF55-AF55*$A$87,2)</f>
        <v>13.23</v>
      </c>
      <c r="AG107" s="45">
        <f t="shared" si="139"/>
        <v>13.35</v>
      </c>
      <c r="AH107" s="45">
        <f t="shared" si="139"/>
        <v>13.5</v>
      </c>
      <c r="AI107" s="45">
        <f t="shared" si="139"/>
        <v>15.12</v>
      </c>
      <c r="AJ107" s="45">
        <f t="shared" si="139"/>
        <v>16.93</v>
      </c>
      <c r="AK107" s="45">
        <f t="shared" si="139"/>
        <v>18.89</v>
      </c>
      <c r="AL107" s="45">
        <f t="shared" si="139"/>
        <v>22.68</v>
      </c>
      <c r="AM107" s="45">
        <f t="shared" si="139"/>
        <v>15.56</v>
      </c>
      <c r="AN107" s="45">
        <f t="shared" si="139"/>
        <v>18.829999999999998</v>
      </c>
      <c r="AO107" s="45">
        <f t="shared" si="139"/>
        <v>31.59</v>
      </c>
      <c r="AP107" s="45">
        <f t="shared" si="139"/>
        <v>43.38</v>
      </c>
      <c r="AQ107" s="45">
        <f t="shared" si="139"/>
        <v>18.09</v>
      </c>
      <c r="AR107" s="45">
        <f t="shared" si="139"/>
        <v>21.89</v>
      </c>
      <c r="AS107" s="45">
        <f t="shared" si="139"/>
        <v>36.74</v>
      </c>
      <c r="AT107" s="45">
        <f t="shared" si="139"/>
        <v>50.44</v>
      </c>
      <c r="BP107" s="43" t="str">
        <f t="shared" si="89"/>
        <v>DIAMANTE 44.001 a 5.000</v>
      </c>
      <c r="BQ107" s="44" t="s">
        <v>81</v>
      </c>
      <c r="BR107" s="44" t="s">
        <v>70</v>
      </c>
      <c r="BS107" s="45">
        <f t="shared" si="137"/>
        <v>40.44</v>
      </c>
      <c r="BT107" s="45">
        <f t="shared" si="137"/>
        <v>41.3</v>
      </c>
      <c r="BU107" s="45">
        <f t="shared" si="137"/>
        <v>42.16</v>
      </c>
      <c r="BV107" s="45">
        <f t="shared" si="137"/>
        <v>43.03</v>
      </c>
      <c r="BW107" s="45">
        <f t="shared" si="137"/>
        <v>46.77</v>
      </c>
      <c r="BX107" s="45">
        <f t="shared" si="137"/>
        <v>47.26</v>
      </c>
      <c r="BY107" s="45">
        <f t="shared" si="137"/>
        <v>47.73</v>
      </c>
      <c r="BZ107" s="45">
        <f t="shared" si="137"/>
        <v>48.22</v>
      </c>
      <c r="CA107" s="45">
        <f t="shared" si="137"/>
        <v>88.04</v>
      </c>
      <c r="CB107" s="45">
        <f t="shared" si="137"/>
        <v>131.97</v>
      </c>
      <c r="CC107" s="45">
        <f t="shared" si="137"/>
        <v>161.52000000000001</v>
      </c>
      <c r="CD107" s="45">
        <f t="shared" si="137"/>
        <v>191.06</v>
      </c>
      <c r="CE107" s="45">
        <f t="shared" si="137"/>
        <v>107.33</v>
      </c>
      <c r="CF107" s="45">
        <f t="shared" si="137"/>
        <v>152.77000000000001</v>
      </c>
      <c r="CG107" s="45">
        <f t="shared" si="137"/>
        <v>181.96</v>
      </c>
      <c r="CH107" s="45">
        <f t="shared" si="137"/>
        <v>211.13</v>
      </c>
      <c r="CI107" s="45">
        <f t="shared" si="137"/>
        <v>127.77</v>
      </c>
      <c r="CJ107" s="45">
        <f t="shared" si="137"/>
        <v>181.88</v>
      </c>
      <c r="CK107" s="45">
        <f t="shared" si="137"/>
        <v>216.62</v>
      </c>
      <c r="CL107" s="45">
        <f t="shared" si="137"/>
        <v>251.35</v>
      </c>
      <c r="CZ107" s="43" t="str">
        <f t="shared" si="92"/>
        <v>INFINITE 10 a 300</v>
      </c>
      <c r="DA107" s="44" t="s">
        <v>85</v>
      </c>
      <c r="DB107" s="46" t="s">
        <v>40</v>
      </c>
      <c r="DC107" s="45">
        <f>DC42</f>
        <v>12.43</v>
      </c>
      <c r="DD107" s="45">
        <f t="shared" ref="DD107:DE107" si="140">DD42</f>
        <v>12.68</v>
      </c>
      <c r="DE107" s="45">
        <f t="shared" si="140"/>
        <v>12.95</v>
      </c>
      <c r="DG107" s="43" t="str">
        <f t="shared" si="94"/>
        <v>DIAMANTE 3Coleta Agendada7788-70 a 10</v>
      </c>
      <c r="DH107" s="43" t="s">
        <v>75</v>
      </c>
      <c r="DI107" s="70" t="s">
        <v>43</v>
      </c>
      <c r="DJ107" s="25" t="s">
        <v>57</v>
      </c>
      <c r="DK107" s="59" t="s">
        <v>45</v>
      </c>
      <c r="DL107" s="22">
        <v>13.28</v>
      </c>
      <c r="DR107" s="43" t="str">
        <f t="shared" si="95"/>
        <v>DIAMANTE 44.001 a 5.000</v>
      </c>
      <c r="DS107" s="44" t="s">
        <v>81</v>
      </c>
      <c r="DT107" s="44" t="s">
        <v>70</v>
      </c>
      <c r="DU107" s="45">
        <f t="shared" si="138"/>
        <v>19.04</v>
      </c>
      <c r="DV107" s="45">
        <f t="shared" si="138"/>
        <v>19.46</v>
      </c>
      <c r="DW107" s="45">
        <f t="shared" si="138"/>
        <v>19.850000000000001</v>
      </c>
      <c r="DX107" s="45">
        <f t="shared" si="138"/>
        <v>20.25</v>
      </c>
      <c r="DY107" s="45">
        <f t="shared" si="138"/>
        <v>29.22</v>
      </c>
      <c r="DZ107" s="45">
        <f t="shared" si="138"/>
        <v>29.51</v>
      </c>
      <c r="EA107" s="45">
        <f t="shared" si="138"/>
        <v>29.82</v>
      </c>
      <c r="EB107" s="45">
        <f t="shared" si="138"/>
        <v>30.12</v>
      </c>
      <c r="EC107" s="45">
        <f t="shared" si="138"/>
        <v>50.77</v>
      </c>
      <c r="ED107" s="45">
        <f t="shared" si="138"/>
        <v>67.56</v>
      </c>
      <c r="EE107" s="45">
        <f t="shared" si="138"/>
        <v>95.09</v>
      </c>
      <c r="EF107" s="45">
        <f t="shared" si="138"/>
        <v>115.3</v>
      </c>
      <c r="EG107" s="45">
        <f t="shared" si="138"/>
        <v>86.32</v>
      </c>
      <c r="EH107" s="45">
        <f t="shared" si="138"/>
        <v>104.02</v>
      </c>
      <c r="EI107" s="45">
        <f t="shared" si="138"/>
        <v>131.97999999999999</v>
      </c>
      <c r="EJ107" s="45">
        <f t="shared" si="138"/>
        <v>153.72</v>
      </c>
      <c r="EL107" s="43" t="str">
        <f t="shared" si="96"/>
        <v>INFINITE 10 a 500</v>
      </c>
      <c r="EM107" s="44" t="s">
        <v>85</v>
      </c>
      <c r="EN107" s="44" t="s">
        <v>41</v>
      </c>
      <c r="EO107" s="45">
        <f>ROUND(EO3-EO3*$A$68,2)</f>
        <v>15.33</v>
      </c>
      <c r="EP107" s="45">
        <f t="shared" ref="EP107:EZ107" si="141">ROUND(EP3-EP3*$A$68,2)</f>
        <v>15.99</v>
      </c>
      <c r="EQ107" s="45">
        <f t="shared" si="141"/>
        <v>16.14</v>
      </c>
      <c r="ER107" s="45">
        <f t="shared" si="141"/>
        <v>16.3</v>
      </c>
      <c r="ES107" s="45">
        <f t="shared" si="141"/>
        <v>18.23</v>
      </c>
      <c r="ET107" s="45">
        <f t="shared" si="141"/>
        <v>20.51</v>
      </c>
      <c r="EU107" s="45">
        <f t="shared" si="141"/>
        <v>22.89</v>
      </c>
      <c r="EV107" s="45">
        <f t="shared" si="141"/>
        <v>27.45</v>
      </c>
      <c r="EW107" s="45">
        <f t="shared" si="141"/>
        <v>21.76</v>
      </c>
      <c r="EX107" s="45">
        <f t="shared" si="141"/>
        <v>26.47</v>
      </c>
      <c r="EY107" s="45">
        <f t="shared" si="141"/>
        <v>44.54</v>
      </c>
      <c r="EZ107" s="45">
        <f t="shared" si="141"/>
        <v>61.11</v>
      </c>
    </row>
    <row r="108" spans="1:156" ht="15" x14ac:dyDescent="0.25">
      <c r="A108" s="88">
        <v>0.05</v>
      </c>
      <c r="B108" s="85" t="s">
        <v>94</v>
      </c>
      <c r="D108" s="43" t="str">
        <f t="shared" si="86"/>
        <v>DIAMANTE 45.001 a 6.000</v>
      </c>
      <c r="E108" s="44" t="s">
        <v>81</v>
      </c>
      <c r="F108" s="44" t="s">
        <v>76</v>
      </c>
      <c r="G108" s="45">
        <f t="shared" si="136"/>
        <v>14.36</v>
      </c>
      <c r="H108" s="45">
        <f t="shared" si="136"/>
        <v>14.68</v>
      </c>
      <c r="I108" s="45">
        <f t="shared" si="136"/>
        <v>14.98</v>
      </c>
      <c r="J108" s="45">
        <f t="shared" si="136"/>
        <v>15.29</v>
      </c>
      <c r="K108" s="45">
        <f t="shared" si="136"/>
        <v>24.13</v>
      </c>
      <c r="L108" s="45">
        <f t="shared" si="136"/>
        <v>24.39</v>
      </c>
      <c r="M108" s="45">
        <f t="shared" si="136"/>
        <v>24.63</v>
      </c>
      <c r="N108" s="45">
        <f t="shared" si="136"/>
        <v>24.88</v>
      </c>
      <c r="O108" s="45">
        <f t="shared" si="136"/>
        <v>43.46</v>
      </c>
      <c r="P108" s="45">
        <f t="shared" si="136"/>
        <v>58.66</v>
      </c>
      <c r="Q108" s="45">
        <f t="shared" si="136"/>
        <v>82.56</v>
      </c>
      <c r="R108" s="45">
        <f t="shared" si="136"/>
        <v>99.94</v>
      </c>
      <c r="S108" s="45">
        <f t="shared" si="136"/>
        <v>60.02</v>
      </c>
      <c r="T108" s="45">
        <f t="shared" si="136"/>
        <v>73.489999999999995</v>
      </c>
      <c r="U108" s="45">
        <f t="shared" si="136"/>
        <v>93.9</v>
      </c>
      <c r="V108" s="45">
        <f t="shared" si="136"/>
        <v>109.51</v>
      </c>
      <c r="W108" s="45">
        <f t="shared" si="136"/>
        <v>71.459999999999994</v>
      </c>
      <c r="X108" s="45">
        <f t="shared" si="136"/>
        <v>87.47</v>
      </c>
      <c r="Y108" s="45">
        <f t="shared" si="136"/>
        <v>111.77</v>
      </c>
      <c r="Z108" s="45">
        <f t="shared" si="136"/>
        <v>130.38</v>
      </c>
      <c r="AB108" s="43" t="str">
        <f t="shared" si="87"/>
        <v>INFINITE 1501 a 1.000</v>
      </c>
      <c r="AC108" s="44" t="s">
        <v>85</v>
      </c>
      <c r="AD108" s="44" t="s">
        <v>50</v>
      </c>
      <c r="AE108" s="45">
        <f t="shared" ref="AE108:AT118" si="142">ROUND(AE56-AE56*$A$87,2)</f>
        <v>13.6</v>
      </c>
      <c r="AF108" s="45">
        <f t="shared" si="142"/>
        <v>14.18</v>
      </c>
      <c r="AG108" s="45">
        <f t="shared" si="142"/>
        <v>14.32</v>
      </c>
      <c r="AH108" s="45">
        <f t="shared" si="142"/>
        <v>14.48</v>
      </c>
      <c r="AI108" s="45">
        <f t="shared" si="142"/>
        <v>16.190000000000001</v>
      </c>
      <c r="AJ108" s="45">
        <f t="shared" si="142"/>
        <v>18.12</v>
      </c>
      <c r="AK108" s="45">
        <f t="shared" si="142"/>
        <v>20.239999999999998</v>
      </c>
      <c r="AL108" s="45">
        <f t="shared" si="142"/>
        <v>24.3</v>
      </c>
      <c r="AM108" s="45">
        <f t="shared" si="142"/>
        <v>16.489999999999998</v>
      </c>
      <c r="AN108" s="45">
        <f t="shared" si="142"/>
        <v>19.850000000000001</v>
      </c>
      <c r="AO108" s="45">
        <f t="shared" si="142"/>
        <v>32.76</v>
      </c>
      <c r="AP108" s="45">
        <f t="shared" si="142"/>
        <v>44.76</v>
      </c>
      <c r="AQ108" s="45">
        <f t="shared" si="142"/>
        <v>19.170000000000002</v>
      </c>
      <c r="AR108" s="45">
        <f t="shared" si="142"/>
        <v>23.09</v>
      </c>
      <c r="AS108" s="45">
        <f t="shared" si="142"/>
        <v>38.090000000000003</v>
      </c>
      <c r="AT108" s="45">
        <f t="shared" si="142"/>
        <v>52.06</v>
      </c>
      <c r="BP108" s="43" t="str">
        <f t="shared" si="89"/>
        <v>DIAMANTE 45.001 a 6.000</v>
      </c>
      <c r="BQ108" s="44" t="s">
        <v>81</v>
      </c>
      <c r="BR108" s="44" t="s">
        <v>76</v>
      </c>
      <c r="BS108" s="45">
        <f t="shared" si="137"/>
        <v>43.26</v>
      </c>
      <c r="BT108" s="45">
        <f t="shared" si="137"/>
        <v>44.18</v>
      </c>
      <c r="BU108" s="45">
        <f t="shared" si="137"/>
        <v>45.1</v>
      </c>
      <c r="BV108" s="45">
        <f t="shared" si="137"/>
        <v>46.02</v>
      </c>
      <c r="BW108" s="45">
        <f t="shared" si="137"/>
        <v>50.54</v>
      </c>
      <c r="BX108" s="45">
        <f t="shared" si="137"/>
        <v>51.06</v>
      </c>
      <c r="BY108" s="45">
        <f t="shared" si="137"/>
        <v>51.59</v>
      </c>
      <c r="BZ108" s="45">
        <f t="shared" si="137"/>
        <v>52.11</v>
      </c>
      <c r="CA108" s="45">
        <f t="shared" si="137"/>
        <v>97.83</v>
      </c>
      <c r="CB108" s="45">
        <f t="shared" si="137"/>
        <v>147.04</v>
      </c>
      <c r="CC108" s="45">
        <f t="shared" si="137"/>
        <v>179.93</v>
      </c>
      <c r="CD108" s="45">
        <f t="shared" si="137"/>
        <v>212.82</v>
      </c>
      <c r="CE108" s="45">
        <f t="shared" si="137"/>
        <v>119.33</v>
      </c>
      <c r="CF108" s="45">
        <f t="shared" si="137"/>
        <v>172.14</v>
      </c>
      <c r="CG108" s="45">
        <f t="shared" si="137"/>
        <v>205.65</v>
      </c>
      <c r="CH108" s="45">
        <f t="shared" si="137"/>
        <v>239.14</v>
      </c>
      <c r="CI108" s="45">
        <f t="shared" si="137"/>
        <v>142.05000000000001</v>
      </c>
      <c r="CJ108" s="45">
        <f t="shared" si="137"/>
        <v>204.93</v>
      </c>
      <c r="CK108" s="45">
        <f t="shared" si="137"/>
        <v>244.82</v>
      </c>
      <c r="CL108" s="45">
        <f t="shared" si="137"/>
        <v>284.7</v>
      </c>
      <c r="CZ108" s="43" t="str">
        <f t="shared" si="92"/>
        <v>INFINITE 1301 a 500</v>
      </c>
      <c r="DA108" s="44" t="s">
        <v>85</v>
      </c>
      <c r="DB108" s="46" t="s">
        <v>49</v>
      </c>
      <c r="DC108" s="45">
        <f t="shared" ref="DC108:DE118" si="143">DC43</f>
        <v>12.92</v>
      </c>
      <c r="DD108" s="45">
        <f t="shared" si="143"/>
        <v>13.19</v>
      </c>
      <c r="DE108" s="45">
        <f t="shared" si="143"/>
        <v>13.47</v>
      </c>
      <c r="DG108" s="43" t="str">
        <f t="shared" si="94"/>
        <v>DIAMANTE 3Coleta Programada4209-90 a 10</v>
      </c>
      <c r="DH108" s="43" t="s">
        <v>75</v>
      </c>
      <c r="DI108" s="71" t="s">
        <v>64</v>
      </c>
      <c r="DJ108" s="68" t="s">
        <v>65</v>
      </c>
      <c r="DK108" s="61" t="s">
        <v>45</v>
      </c>
      <c r="DL108" s="25">
        <v>11.07</v>
      </c>
      <c r="DR108" s="43" t="str">
        <f t="shared" si="95"/>
        <v>DIAMANTE 45.001 a 6.000</v>
      </c>
      <c r="DS108" s="44" t="s">
        <v>81</v>
      </c>
      <c r="DT108" s="44" t="s">
        <v>76</v>
      </c>
      <c r="DU108" s="45">
        <f t="shared" si="138"/>
        <v>19.38</v>
      </c>
      <c r="DV108" s="45">
        <f t="shared" si="138"/>
        <v>19.8</v>
      </c>
      <c r="DW108" s="45">
        <f t="shared" si="138"/>
        <v>20.2</v>
      </c>
      <c r="DX108" s="45">
        <f t="shared" si="138"/>
        <v>20.6</v>
      </c>
      <c r="DY108" s="45">
        <f t="shared" si="138"/>
        <v>30</v>
      </c>
      <c r="DZ108" s="45">
        <f t="shared" si="138"/>
        <v>30.32</v>
      </c>
      <c r="EA108" s="45">
        <f t="shared" si="138"/>
        <v>30.61</v>
      </c>
      <c r="EB108" s="45">
        <f t="shared" si="138"/>
        <v>30.93</v>
      </c>
      <c r="EC108" s="45">
        <f t="shared" si="138"/>
        <v>54.41</v>
      </c>
      <c r="ED108" s="45">
        <f t="shared" si="138"/>
        <v>73.83</v>
      </c>
      <c r="EE108" s="45">
        <f t="shared" si="138"/>
        <v>103.9</v>
      </c>
      <c r="EF108" s="45">
        <f t="shared" si="138"/>
        <v>125.69</v>
      </c>
      <c r="EG108" s="45">
        <f t="shared" si="138"/>
        <v>89.61</v>
      </c>
      <c r="EH108" s="45">
        <f t="shared" si="138"/>
        <v>110.06</v>
      </c>
      <c r="EI108" s="45">
        <f t="shared" si="138"/>
        <v>140.66999999999999</v>
      </c>
      <c r="EJ108" s="45">
        <f t="shared" si="138"/>
        <v>164</v>
      </c>
      <c r="EL108" s="43" t="str">
        <f t="shared" si="96"/>
        <v>INFINITE 1501 a 1.000</v>
      </c>
      <c r="EM108" s="44" t="s">
        <v>85</v>
      </c>
      <c r="EN108" s="44" t="s">
        <v>50</v>
      </c>
      <c r="EO108" s="45">
        <f t="shared" ref="EO108:EZ118" si="144">ROUND(EO4-EO4*$A$68,2)</f>
        <v>16.420000000000002</v>
      </c>
      <c r="EP108" s="45">
        <f t="shared" si="144"/>
        <v>17.11</v>
      </c>
      <c r="EQ108" s="45">
        <f t="shared" si="144"/>
        <v>17.3</v>
      </c>
      <c r="ER108" s="45">
        <f t="shared" si="144"/>
        <v>17.46</v>
      </c>
      <c r="ES108" s="45">
        <f t="shared" si="144"/>
        <v>19.53</v>
      </c>
      <c r="ET108" s="45">
        <f t="shared" si="144"/>
        <v>21.97</v>
      </c>
      <c r="EU108" s="45">
        <f t="shared" si="144"/>
        <v>24.53</v>
      </c>
      <c r="EV108" s="45">
        <f t="shared" si="144"/>
        <v>29.41</v>
      </c>
      <c r="EW108" s="45">
        <f t="shared" si="144"/>
        <v>23.06</v>
      </c>
      <c r="EX108" s="45">
        <f t="shared" si="144"/>
        <v>27.93</v>
      </c>
      <c r="EY108" s="45">
        <f t="shared" si="144"/>
        <v>46.17</v>
      </c>
      <c r="EZ108" s="45">
        <f t="shared" si="144"/>
        <v>63.07</v>
      </c>
    </row>
    <row r="109" spans="1:156" ht="15" x14ac:dyDescent="0.25">
      <c r="A109" s="88">
        <v>0.05</v>
      </c>
      <c r="B109" s="85" t="s">
        <v>98</v>
      </c>
      <c r="D109" s="43" t="str">
        <f t="shared" si="86"/>
        <v>DIAMANTE 46.001 a 7.000</v>
      </c>
      <c r="E109" s="44" t="s">
        <v>81</v>
      </c>
      <c r="F109" s="44" t="s">
        <v>82</v>
      </c>
      <c r="G109" s="45">
        <f t="shared" si="136"/>
        <v>15.28</v>
      </c>
      <c r="H109" s="45">
        <f t="shared" si="136"/>
        <v>15.6</v>
      </c>
      <c r="I109" s="45">
        <f t="shared" si="136"/>
        <v>15.93</v>
      </c>
      <c r="J109" s="45">
        <f t="shared" si="136"/>
        <v>16.25</v>
      </c>
      <c r="K109" s="45">
        <f t="shared" si="136"/>
        <v>25.85</v>
      </c>
      <c r="L109" s="45">
        <f t="shared" si="136"/>
        <v>26.12</v>
      </c>
      <c r="M109" s="45">
        <f t="shared" si="136"/>
        <v>26.38</v>
      </c>
      <c r="N109" s="45">
        <f t="shared" si="136"/>
        <v>26.65</v>
      </c>
      <c r="O109" s="45">
        <f t="shared" si="136"/>
        <v>47.96</v>
      </c>
      <c r="P109" s="45">
        <f t="shared" si="136"/>
        <v>64.739999999999995</v>
      </c>
      <c r="Q109" s="45">
        <f t="shared" si="136"/>
        <v>91.11</v>
      </c>
      <c r="R109" s="45">
        <f t="shared" si="136"/>
        <v>110.29</v>
      </c>
      <c r="S109" s="45">
        <f t="shared" si="136"/>
        <v>63.83</v>
      </c>
      <c r="T109" s="45">
        <f t="shared" si="136"/>
        <v>78.59</v>
      </c>
      <c r="U109" s="45">
        <f t="shared" si="136"/>
        <v>101.07</v>
      </c>
      <c r="V109" s="45">
        <f t="shared" si="136"/>
        <v>118.19</v>
      </c>
      <c r="W109" s="45">
        <f t="shared" si="136"/>
        <v>75.98</v>
      </c>
      <c r="X109" s="45">
        <f t="shared" si="136"/>
        <v>93.56</v>
      </c>
      <c r="Y109" s="45">
        <f t="shared" si="136"/>
        <v>120.33</v>
      </c>
      <c r="Z109" s="45">
        <f t="shared" si="136"/>
        <v>140.72</v>
      </c>
      <c r="AB109" s="43" t="str">
        <f t="shared" si="87"/>
        <v>INFINITE 11.001 a 2.000</v>
      </c>
      <c r="AC109" s="44" t="s">
        <v>85</v>
      </c>
      <c r="AD109" s="44" t="s">
        <v>55</v>
      </c>
      <c r="AE109" s="45">
        <f t="shared" si="142"/>
        <v>14.32</v>
      </c>
      <c r="AF109" s="45">
        <f t="shared" si="142"/>
        <v>14.94</v>
      </c>
      <c r="AG109" s="45">
        <f t="shared" si="142"/>
        <v>15.08</v>
      </c>
      <c r="AH109" s="45">
        <f t="shared" si="142"/>
        <v>15.24</v>
      </c>
      <c r="AI109" s="45">
        <f t="shared" si="142"/>
        <v>17.79</v>
      </c>
      <c r="AJ109" s="45">
        <f t="shared" si="142"/>
        <v>19.920000000000002</v>
      </c>
      <c r="AK109" s="45">
        <f t="shared" si="142"/>
        <v>22.23</v>
      </c>
      <c r="AL109" s="45">
        <f t="shared" si="142"/>
        <v>26.69</v>
      </c>
      <c r="AM109" s="45">
        <f t="shared" si="142"/>
        <v>19.559999999999999</v>
      </c>
      <c r="AN109" s="45">
        <f t="shared" si="142"/>
        <v>23.11</v>
      </c>
      <c r="AO109" s="45">
        <f t="shared" si="142"/>
        <v>36.18</v>
      </c>
      <c r="AP109" s="45">
        <f t="shared" si="142"/>
        <v>48.54</v>
      </c>
      <c r="AQ109" s="45">
        <f t="shared" si="142"/>
        <v>22.75</v>
      </c>
      <c r="AR109" s="45">
        <f t="shared" si="142"/>
        <v>26.87</v>
      </c>
      <c r="AS109" s="45">
        <f t="shared" si="142"/>
        <v>42.08</v>
      </c>
      <c r="AT109" s="45">
        <f t="shared" si="142"/>
        <v>56.45</v>
      </c>
      <c r="BP109" s="43" t="str">
        <f t="shared" si="89"/>
        <v>DIAMANTE 46.001 a 7.000</v>
      </c>
      <c r="BQ109" s="44" t="s">
        <v>81</v>
      </c>
      <c r="BR109" s="44" t="s">
        <v>82</v>
      </c>
      <c r="BS109" s="45">
        <f t="shared" si="137"/>
        <v>46.63</v>
      </c>
      <c r="BT109" s="45">
        <f t="shared" si="137"/>
        <v>47.63</v>
      </c>
      <c r="BU109" s="45">
        <f t="shared" si="137"/>
        <v>48.62</v>
      </c>
      <c r="BV109" s="45">
        <f t="shared" si="137"/>
        <v>49.61</v>
      </c>
      <c r="BW109" s="45">
        <f t="shared" si="137"/>
        <v>53.73</v>
      </c>
      <c r="BX109" s="45">
        <f t="shared" si="137"/>
        <v>54.29</v>
      </c>
      <c r="BY109" s="45">
        <f t="shared" si="137"/>
        <v>54.84</v>
      </c>
      <c r="BZ109" s="45">
        <f t="shared" si="137"/>
        <v>55.4</v>
      </c>
      <c r="CA109" s="45">
        <f t="shared" si="137"/>
        <v>107.61</v>
      </c>
      <c r="CB109" s="45">
        <f t="shared" si="137"/>
        <v>161.82</v>
      </c>
      <c r="CC109" s="45">
        <f t="shared" si="137"/>
        <v>198.05</v>
      </c>
      <c r="CD109" s="45">
        <f t="shared" si="137"/>
        <v>234.28</v>
      </c>
      <c r="CE109" s="45">
        <f t="shared" si="137"/>
        <v>131.22</v>
      </c>
      <c r="CF109" s="45">
        <f t="shared" si="137"/>
        <v>191.09</v>
      </c>
      <c r="CG109" s="45">
        <f t="shared" si="137"/>
        <v>228.95</v>
      </c>
      <c r="CH109" s="45">
        <f t="shared" si="137"/>
        <v>266.81</v>
      </c>
      <c r="CI109" s="45">
        <f t="shared" si="137"/>
        <v>156.22999999999999</v>
      </c>
      <c r="CJ109" s="45">
        <f t="shared" si="137"/>
        <v>227.49</v>
      </c>
      <c r="CK109" s="45">
        <f t="shared" si="137"/>
        <v>272.57</v>
      </c>
      <c r="CL109" s="45">
        <f t="shared" si="137"/>
        <v>317.64</v>
      </c>
      <c r="CZ109" s="43" t="str">
        <f t="shared" si="92"/>
        <v>INFINITE 1501 a 1.000</v>
      </c>
      <c r="DA109" s="44" t="s">
        <v>85</v>
      </c>
      <c r="DB109" s="46" t="s">
        <v>50</v>
      </c>
      <c r="DC109" s="45">
        <f t="shared" si="143"/>
        <v>13.81</v>
      </c>
      <c r="DD109" s="45">
        <f t="shared" si="143"/>
        <v>14.11</v>
      </c>
      <c r="DE109" s="45">
        <f t="shared" si="143"/>
        <v>14.4</v>
      </c>
      <c r="DG109" s="43" t="str">
        <f t="shared" si="94"/>
        <v>DIAMANTE 3Coleta Programada4209-9Mais de 10</v>
      </c>
      <c r="DH109" s="43" t="s">
        <v>75</v>
      </c>
      <c r="DI109" s="71" t="s">
        <v>64</v>
      </c>
      <c r="DJ109" s="68" t="s">
        <v>65</v>
      </c>
      <c r="DK109" s="59" t="s">
        <v>52</v>
      </c>
      <c r="DL109" s="22">
        <v>0</v>
      </c>
      <c r="DR109" s="43" t="str">
        <f t="shared" si="95"/>
        <v>DIAMANTE 46.001 a 7.000</v>
      </c>
      <c r="DS109" s="44" t="s">
        <v>81</v>
      </c>
      <c r="DT109" s="44" t="s">
        <v>82</v>
      </c>
      <c r="DU109" s="45">
        <f t="shared" si="138"/>
        <v>19.72</v>
      </c>
      <c r="DV109" s="45">
        <f t="shared" si="138"/>
        <v>20.14</v>
      </c>
      <c r="DW109" s="45">
        <f t="shared" si="138"/>
        <v>20.55</v>
      </c>
      <c r="DX109" s="45">
        <f t="shared" si="138"/>
        <v>20.96</v>
      </c>
      <c r="DY109" s="45">
        <f t="shared" si="138"/>
        <v>32.11</v>
      </c>
      <c r="DZ109" s="45">
        <f t="shared" si="138"/>
        <v>32.42</v>
      </c>
      <c r="EA109" s="45">
        <f t="shared" si="138"/>
        <v>32.770000000000003</v>
      </c>
      <c r="EB109" s="45">
        <f t="shared" si="138"/>
        <v>33.1</v>
      </c>
      <c r="EC109" s="45">
        <f t="shared" si="138"/>
        <v>60.02</v>
      </c>
      <c r="ED109" s="45">
        <f t="shared" si="138"/>
        <v>81.459999999999994</v>
      </c>
      <c r="EE109" s="45">
        <f t="shared" si="138"/>
        <v>114.65</v>
      </c>
      <c r="EF109" s="45">
        <f t="shared" si="138"/>
        <v>138.69</v>
      </c>
      <c r="EG109" s="45">
        <f t="shared" si="138"/>
        <v>95.23</v>
      </c>
      <c r="EH109" s="45">
        <f t="shared" si="138"/>
        <v>117.69</v>
      </c>
      <c r="EI109" s="45">
        <f t="shared" si="138"/>
        <v>151.4</v>
      </c>
      <c r="EJ109" s="45">
        <f t="shared" si="138"/>
        <v>176.97</v>
      </c>
      <c r="EL109" s="43" t="str">
        <f t="shared" si="96"/>
        <v>INFINITE 11.001 a 2.000</v>
      </c>
      <c r="EM109" s="44" t="s">
        <v>85</v>
      </c>
      <c r="EN109" s="44" t="s">
        <v>55</v>
      </c>
      <c r="EO109" s="45">
        <f t="shared" si="144"/>
        <v>17.38</v>
      </c>
      <c r="EP109" s="45">
        <f t="shared" si="144"/>
        <v>18.12</v>
      </c>
      <c r="EQ109" s="45">
        <f t="shared" si="144"/>
        <v>18.29</v>
      </c>
      <c r="ER109" s="45">
        <f t="shared" si="144"/>
        <v>18.48</v>
      </c>
      <c r="ES109" s="45">
        <f t="shared" si="144"/>
        <v>21.58</v>
      </c>
      <c r="ET109" s="45">
        <f t="shared" si="144"/>
        <v>24.16</v>
      </c>
      <c r="EU109" s="45">
        <f t="shared" si="144"/>
        <v>26.97</v>
      </c>
      <c r="EV109" s="45">
        <f t="shared" si="144"/>
        <v>32.36</v>
      </c>
      <c r="EW109" s="45">
        <f t="shared" si="144"/>
        <v>27.58</v>
      </c>
      <c r="EX109" s="45">
        <f t="shared" si="144"/>
        <v>32.58</v>
      </c>
      <c r="EY109" s="45">
        <f t="shared" si="144"/>
        <v>51.02</v>
      </c>
      <c r="EZ109" s="45">
        <f t="shared" si="144"/>
        <v>68.47</v>
      </c>
    </row>
    <row r="110" spans="1:156" ht="15" x14ac:dyDescent="0.25">
      <c r="A110" s="88">
        <v>0.05</v>
      </c>
      <c r="B110" s="85" t="s">
        <v>100</v>
      </c>
      <c r="D110" s="43" t="str">
        <f t="shared" si="86"/>
        <v>DIAMANTE 47.001 a 8.000</v>
      </c>
      <c r="E110" s="44" t="s">
        <v>81</v>
      </c>
      <c r="F110" s="44" t="s">
        <v>86</v>
      </c>
      <c r="G110" s="45">
        <f t="shared" si="136"/>
        <v>16.149999999999999</v>
      </c>
      <c r="H110" s="45">
        <f t="shared" si="136"/>
        <v>16.48</v>
      </c>
      <c r="I110" s="45">
        <f t="shared" si="136"/>
        <v>16.829999999999998</v>
      </c>
      <c r="J110" s="45">
        <f t="shared" si="136"/>
        <v>17.170000000000002</v>
      </c>
      <c r="K110" s="45">
        <f t="shared" si="136"/>
        <v>27.65</v>
      </c>
      <c r="L110" s="45">
        <f t="shared" si="136"/>
        <v>27.95</v>
      </c>
      <c r="M110" s="45">
        <f t="shared" si="136"/>
        <v>28.23</v>
      </c>
      <c r="N110" s="45">
        <f t="shared" si="136"/>
        <v>28.51</v>
      </c>
      <c r="O110" s="45">
        <f t="shared" si="136"/>
        <v>52.53</v>
      </c>
      <c r="P110" s="45">
        <f t="shared" si="136"/>
        <v>70.930000000000007</v>
      </c>
      <c r="Q110" s="45">
        <f t="shared" si="136"/>
        <v>99.83</v>
      </c>
      <c r="R110" s="45">
        <f t="shared" si="136"/>
        <v>120.83</v>
      </c>
      <c r="S110" s="45">
        <f t="shared" si="136"/>
        <v>71.03</v>
      </c>
      <c r="T110" s="45">
        <f t="shared" si="136"/>
        <v>87.14</v>
      </c>
      <c r="U110" s="45">
        <f t="shared" si="136"/>
        <v>111.75</v>
      </c>
      <c r="V110" s="45">
        <f t="shared" si="136"/>
        <v>130.41999999999999</v>
      </c>
      <c r="W110" s="45">
        <f t="shared" si="136"/>
        <v>84.56</v>
      </c>
      <c r="X110" s="45">
        <f t="shared" si="136"/>
        <v>103.73</v>
      </c>
      <c r="Y110" s="45">
        <f t="shared" si="136"/>
        <v>133.04</v>
      </c>
      <c r="Z110" s="45">
        <f t="shared" si="136"/>
        <v>155.26</v>
      </c>
      <c r="AB110" s="43" t="str">
        <f t="shared" si="87"/>
        <v>INFINITE 12.001 a 3.000</v>
      </c>
      <c r="AC110" s="44" t="s">
        <v>85</v>
      </c>
      <c r="AD110" s="44" t="s">
        <v>62</v>
      </c>
      <c r="AE110" s="45">
        <f t="shared" si="142"/>
        <v>17.13</v>
      </c>
      <c r="AF110" s="45">
        <f t="shared" si="142"/>
        <v>17.850000000000001</v>
      </c>
      <c r="AG110" s="45">
        <f t="shared" si="142"/>
        <v>18.03</v>
      </c>
      <c r="AH110" s="45">
        <f t="shared" si="142"/>
        <v>18.22</v>
      </c>
      <c r="AI110" s="45">
        <f t="shared" si="142"/>
        <v>21.26</v>
      </c>
      <c r="AJ110" s="45">
        <f t="shared" si="142"/>
        <v>23.82</v>
      </c>
      <c r="AK110" s="45">
        <f t="shared" si="142"/>
        <v>26.57</v>
      </c>
      <c r="AL110" s="45">
        <f t="shared" si="142"/>
        <v>31.9</v>
      </c>
      <c r="AM110" s="45">
        <f t="shared" si="142"/>
        <v>22.55</v>
      </c>
      <c r="AN110" s="45">
        <f t="shared" si="142"/>
        <v>26.45</v>
      </c>
      <c r="AO110" s="45">
        <f t="shared" si="142"/>
        <v>39.93</v>
      </c>
      <c r="AP110" s="45">
        <f t="shared" si="142"/>
        <v>53.03</v>
      </c>
      <c r="AQ110" s="45">
        <f t="shared" si="142"/>
        <v>26.23</v>
      </c>
      <c r="AR110" s="45">
        <f t="shared" si="142"/>
        <v>30.75</v>
      </c>
      <c r="AS110" s="45">
        <f t="shared" si="142"/>
        <v>46.43</v>
      </c>
      <c r="AT110" s="45">
        <f t="shared" si="142"/>
        <v>61.66</v>
      </c>
      <c r="BP110" s="43" t="str">
        <f t="shared" si="89"/>
        <v>DIAMANTE 47.001 a 8.000</v>
      </c>
      <c r="BQ110" s="44" t="s">
        <v>81</v>
      </c>
      <c r="BR110" s="44" t="s">
        <v>86</v>
      </c>
      <c r="BS110" s="45">
        <f t="shared" si="137"/>
        <v>49.45</v>
      </c>
      <c r="BT110" s="45">
        <f t="shared" si="137"/>
        <v>50.5</v>
      </c>
      <c r="BU110" s="45">
        <f t="shared" si="137"/>
        <v>51.55</v>
      </c>
      <c r="BV110" s="45">
        <f t="shared" si="137"/>
        <v>52.6</v>
      </c>
      <c r="BW110" s="45">
        <f t="shared" si="137"/>
        <v>57.51</v>
      </c>
      <c r="BX110" s="45">
        <f t="shared" si="137"/>
        <v>58.11</v>
      </c>
      <c r="BY110" s="45">
        <f t="shared" si="137"/>
        <v>58.7</v>
      </c>
      <c r="BZ110" s="45">
        <f t="shared" si="137"/>
        <v>59.29</v>
      </c>
      <c r="CA110" s="45">
        <f t="shared" si="137"/>
        <v>117.39</v>
      </c>
      <c r="CB110" s="45">
        <f t="shared" si="137"/>
        <v>176.29</v>
      </c>
      <c r="CC110" s="45">
        <f t="shared" si="137"/>
        <v>216.12</v>
      </c>
      <c r="CD110" s="45">
        <f t="shared" si="137"/>
        <v>255.95</v>
      </c>
      <c r="CE110" s="45">
        <f t="shared" si="137"/>
        <v>143.13</v>
      </c>
      <c r="CF110" s="45">
        <f t="shared" si="137"/>
        <v>211.22</v>
      </c>
      <c r="CG110" s="45">
        <f t="shared" si="137"/>
        <v>252.93</v>
      </c>
      <c r="CH110" s="45">
        <f t="shared" si="137"/>
        <v>294.64999999999998</v>
      </c>
      <c r="CI110" s="45">
        <f t="shared" si="137"/>
        <v>170.4</v>
      </c>
      <c r="CJ110" s="45">
        <f t="shared" si="137"/>
        <v>251.45</v>
      </c>
      <c r="CK110" s="45">
        <f t="shared" si="137"/>
        <v>301.11</v>
      </c>
      <c r="CL110" s="45">
        <f t="shared" si="137"/>
        <v>350.77</v>
      </c>
      <c r="CZ110" s="43" t="str">
        <f t="shared" si="92"/>
        <v>INFINITE 11.001 a 2.000</v>
      </c>
      <c r="DA110" s="44" t="s">
        <v>85</v>
      </c>
      <c r="DB110" s="46" t="s">
        <v>55</v>
      </c>
      <c r="DC110" s="45">
        <f t="shared" si="143"/>
        <v>16.100000000000001</v>
      </c>
      <c r="DD110" s="45">
        <f t="shared" si="143"/>
        <v>16.43</v>
      </c>
      <c r="DE110" s="45">
        <f t="shared" si="143"/>
        <v>16.78</v>
      </c>
      <c r="DG110" s="43" t="str">
        <f t="shared" si="94"/>
        <v>DIAMANTE 3Coleta no mesmo dia4210-211 a 20</v>
      </c>
      <c r="DH110" s="43" t="s">
        <v>75</v>
      </c>
      <c r="DI110" s="70" t="s">
        <v>71</v>
      </c>
      <c r="DJ110" s="69" t="s">
        <v>72</v>
      </c>
      <c r="DK110" s="61" t="s">
        <v>73</v>
      </c>
      <c r="DL110" s="25" t="s">
        <v>127</v>
      </c>
      <c r="DR110" s="43" t="str">
        <f t="shared" si="95"/>
        <v>DIAMANTE 47.001 a 8.000</v>
      </c>
      <c r="DS110" s="44" t="s">
        <v>81</v>
      </c>
      <c r="DT110" s="44" t="s">
        <v>86</v>
      </c>
      <c r="DU110" s="45">
        <f t="shared" si="138"/>
        <v>20.07</v>
      </c>
      <c r="DV110" s="45">
        <f t="shared" si="138"/>
        <v>20.5</v>
      </c>
      <c r="DW110" s="45">
        <f t="shared" si="138"/>
        <v>20.91</v>
      </c>
      <c r="DX110" s="45">
        <f t="shared" si="138"/>
        <v>21.33</v>
      </c>
      <c r="DY110" s="45">
        <f t="shared" si="138"/>
        <v>34.39</v>
      </c>
      <c r="DZ110" s="45">
        <f t="shared" si="138"/>
        <v>34.76</v>
      </c>
      <c r="EA110" s="45">
        <f t="shared" si="138"/>
        <v>35.1</v>
      </c>
      <c r="EB110" s="45">
        <f t="shared" si="138"/>
        <v>35.46</v>
      </c>
      <c r="EC110" s="45">
        <f t="shared" si="138"/>
        <v>65.8</v>
      </c>
      <c r="ED110" s="45">
        <f t="shared" si="138"/>
        <v>89.26</v>
      </c>
      <c r="EE110" s="45">
        <f t="shared" si="138"/>
        <v>125.61</v>
      </c>
      <c r="EF110" s="45">
        <f t="shared" si="138"/>
        <v>151.97</v>
      </c>
      <c r="EG110" s="45">
        <f t="shared" si="138"/>
        <v>106.05</v>
      </c>
      <c r="EH110" s="45">
        <f t="shared" si="138"/>
        <v>130.52000000000001</v>
      </c>
      <c r="EI110" s="45">
        <f t="shared" si="138"/>
        <v>167.44</v>
      </c>
      <c r="EJ110" s="45">
        <f t="shared" si="138"/>
        <v>195.31</v>
      </c>
      <c r="EL110" s="43" t="str">
        <f t="shared" si="96"/>
        <v>INFINITE 12.001 a 3.000</v>
      </c>
      <c r="EM110" s="44" t="s">
        <v>85</v>
      </c>
      <c r="EN110" s="44" t="s">
        <v>62</v>
      </c>
      <c r="EO110" s="45">
        <f t="shared" si="144"/>
        <v>20.98</v>
      </c>
      <c r="EP110" s="45">
        <f t="shared" si="144"/>
        <v>21.86</v>
      </c>
      <c r="EQ110" s="45">
        <f t="shared" si="144"/>
        <v>22.08</v>
      </c>
      <c r="ER110" s="45">
        <f t="shared" si="144"/>
        <v>22.31</v>
      </c>
      <c r="ES110" s="45">
        <f t="shared" si="144"/>
        <v>26.08</v>
      </c>
      <c r="ET110" s="45">
        <f t="shared" si="144"/>
        <v>28.94</v>
      </c>
      <c r="EU110" s="45">
        <f t="shared" si="144"/>
        <v>32.299999999999997</v>
      </c>
      <c r="EV110" s="45">
        <f t="shared" si="144"/>
        <v>38.79</v>
      </c>
      <c r="EW110" s="45">
        <f t="shared" si="144"/>
        <v>32.4</v>
      </c>
      <c r="EX110" s="45">
        <f t="shared" si="144"/>
        <v>37.53</v>
      </c>
      <c r="EY110" s="45">
        <f t="shared" si="144"/>
        <v>56.41</v>
      </c>
      <c r="EZ110" s="45">
        <f t="shared" si="144"/>
        <v>74.97</v>
      </c>
    </row>
    <row r="111" spans="1:156" ht="15" x14ac:dyDescent="0.25">
      <c r="A111" s="88">
        <v>0.05</v>
      </c>
      <c r="B111" s="85" t="s">
        <v>104</v>
      </c>
      <c r="D111" s="43" t="str">
        <f t="shared" si="86"/>
        <v>DIAMANTE 48.001 a 9.000</v>
      </c>
      <c r="E111" s="44" t="s">
        <v>81</v>
      </c>
      <c r="F111" s="44" t="s">
        <v>91</v>
      </c>
      <c r="G111" s="45">
        <f t="shared" si="136"/>
        <v>16.66</v>
      </c>
      <c r="H111" s="45">
        <f t="shared" si="136"/>
        <v>17.010000000000002</v>
      </c>
      <c r="I111" s="45">
        <f t="shared" si="136"/>
        <v>17.37</v>
      </c>
      <c r="J111" s="45">
        <f t="shared" si="136"/>
        <v>17.73</v>
      </c>
      <c r="K111" s="45">
        <f t="shared" si="136"/>
        <v>29.46</v>
      </c>
      <c r="L111" s="45">
        <f t="shared" si="136"/>
        <v>29.75</v>
      </c>
      <c r="M111" s="45">
        <f t="shared" si="136"/>
        <v>30.06</v>
      </c>
      <c r="N111" s="45">
        <f t="shared" si="136"/>
        <v>30.36</v>
      </c>
      <c r="O111" s="45">
        <f t="shared" si="136"/>
        <v>57.1</v>
      </c>
      <c r="P111" s="45">
        <f t="shared" si="136"/>
        <v>77.09</v>
      </c>
      <c r="Q111" s="45">
        <f t="shared" si="136"/>
        <v>108.5</v>
      </c>
      <c r="R111" s="45">
        <f t="shared" si="136"/>
        <v>131.35</v>
      </c>
      <c r="S111" s="45">
        <f t="shared" si="136"/>
        <v>74.86</v>
      </c>
      <c r="T111" s="45">
        <f t="shared" si="136"/>
        <v>92.35</v>
      </c>
      <c r="U111" s="45">
        <f t="shared" si="136"/>
        <v>119.06</v>
      </c>
      <c r="V111" s="45">
        <f t="shared" si="136"/>
        <v>139.24</v>
      </c>
      <c r="W111" s="45">
        <f t="shared" si="136"/>
        <v>89.12</v>
      </c>
      <c r="X111" s="45">
        <f t="shared" si="136"/>
        <v>109.94</v>
      </c>
      <c r="Y111" s="45">
        <f t="shared" si="136"/>
        <v>141.74</v>
      </c>
      <c r="Z111" s="45">
        <f t="shared" si="136"/>
        <v>165.77</v>
      </c>
      <c r="AB111" s="43" t="str">
        <f t="shared" si="87"/>
        <v>INFINITE 13.001 a 4.000</v>
      </c>
      <c r="AC111" s="44" t="s">
        <v>85</v>
      </c>
      <c r="AD111" s="44" t="s">
        <v>68</v>
      </c>
      <c r="AE111" s="45">
        <f t="shared" si="142"/>
        <v>18.28</v>
      </c>
      <c r="AF111" s="45">
        <f t="shared" si="142"/>
        <v>19.07</v>
      </c>
      <c r="AG111" s="45">
        <f t="shared" si="142"/>
        <v>19.260000000000002</v>
      </c>
      <c r="AH111" s="45">
        <f t="shared" si="142"/>
        <v>19.440000000000001</v>
      </c>
      <c r="AI111" s="45">
        <f t="shared" si="142"/>
        <v>22.72</v>
      </c>
      <c r="AJ111" s="45">
        <f t="shared" si="142"/>
        <v>25.44</v>
      </c>
      <c r="AK111" s="45">
        <f t="shared" si="142"/>
        <v>28.4</v>
      </c>
      <c r="AL111" s="45">
        <f t="shared" si="142"/>
        <v>34.08</v>
      </c>
      <c r="AM111" s="45">
        <f t="shared" si="142"/>
        <v>28.92</v>
      </c>
      <c r="AN111" s="45">
        <f t="shared" si="142"/>
        <v>32.979999999999997</v>
      </c>
      <c r="AO111" s="45">
        <f t="shared" si="142"/>
        <v>46.58</v>
      </c>
      <c r="AP111" s="45">
        <f t="shared" si="142"/>
        <v>60</v>
      </c>
      <c r="AQ111" s="45">
        <f t="shared" si="142"/>
        <v>33.630000000000003</v>
      </c>
      <c r="AR111" s="45">
        <f t="shared" si="142"/>
        <v>38.33</v>
      </c>
      <c r="AS111" s="45">
        <f t="shared" si="142"/>
        <v>54.16</v>
      </c>
      <c r="AT111" s="45">
        <f t="shared" si="142"/>
        <v>69.77</v>
      </c>
      <c r="BP111" s="43" t="str">
        <f t="shared" si="89"/>
        <v>DIAMANTE 48.001 a 9.000</v>
      </c>
      <c r="BQ111" s="44" t="s">
        <v>81</v>
      </c>
      <c r="BR111" s="44" t="s">
        <v>91</v>
      </c>
      <c r="BS111" s="45">
        <f t="shared" si="137"/>
        <v>53.86</v>
      </c>
      <c r="BT111" s="45">
        <f t="shared" si="137"/>
        <v>55.01</v>
      </c>
      <c r="BU111" s="45">
        <f t="shared" si="137"/>
        <v>56.15</v>
      </c>
      <c r="BV111" s="45">
        <f t="shared" si="137"/>
        <v>57.3</v>
      </c>
      <c r="BW111" s="45">
        <f t="shared" si="137"/>
        <v>61.98</v>
      </c>
      <c r="BX111" s="45">
        <f t="shared" si="137"/>
        <v>62.61</v>
      </c>
      <c r="BY111" s="45">
        <f t="shared" si="137"/>
        <v>63.25</v>
      </c>
      <c r="BZ111" s="45">
        <f t="shared" si="137"/>
        <v>63.89</v>
      </c>
      <c r="CA111" s="45">
        <f t="shared" si="137"/>
        <v>127.97</v>
      </c>
      <c r="CB111" s="45">
        <f t="shared" si="137"/>
        <v>193.95</v>
      </c>
      <c r="CC111" s="45">
        <f t="shared" si="137"/>
        <v>236.28</v>
      </c>
      <c r="CD111" s="45">
        <f t="shared" si="137"/>
        <v>278.61</v>
      </c>
      <c r="CE111" s="45">
        <f t="shared" si="137"/>
        <v>157.13999999999999</v>
      </c>
      <c r="CF111" s="45">
        <f t="shared" si="137"/>
        <v>234.7</v>
      </c>
      <c r="CG111" s="45">
        <f t="shared" si="137"/>
        <v>279.56</v>
      </c>
      <c r="CH111" s="45">
        <f t="shared" si="137"/>
        <v>324.42</v>
      </c>
      <c r="CI111" s="45">
        <f t="shared" si="137"/>
        <v>187.07</v>
      </c>
      <c r="CJ111" s="45">
        <f t="shared" si="137"/>
        <v>279.41000000000003</v>
      </c>
      <c r="CK111" s="45">
        <f t="shared" si="137"/>
        <v>332.81</v>
      </c>
      <c r="CL111" s="45">
        <f t="shared" si="137"/>
        <v>386.21</v>
      </c>
      <c r="CZ111" s="43" t="str">
        <f t="shared" si="92"/>
        <v>INFINITE 12.001 a 3.000</v>
      </c>
      <c r="DA111" s="44" t="s">
        <v>85</v>
      </c>
      <c r="DB111" s="46" t="s">
        <v>62</v>
      </c>
      <c r="DC111" s="45">
        <f t="shared" si="143"/>
        <v>17.89</v>
      </c>
      <c r="DD111" s="45">
        <f t="shared" si="143"/>
        <v>18.260000000000002</v>
      </c>
      <c r="DE111" s="45">
        <f t="shared" si="143"/>
        <v>18.649999999999999</v>
      </c>
      <c r="DG111" s="43" t="str">
        <f t="shared" si="94"/>
        <v>DIAMANTE 3Coleta no mesmo dia4210-221 a 30</v>
      </c>
      <c r="DH111" s="43" t="s">
        <v>75</v>
      </c>
      <c r="DI111" s="70" t="s">
        <v>71</v>
      </c>
      <c r="DJ111" s="69" t="s">
        <v>72</v>
      </c>
      <c r="DK111" s="59" t="s">
        <v>77</v>
      </c>
      <c r="DL111" s="22" t="s">
        <v>128</v>
      </c>
      <c r="DR111" s="43" t="str">
        <f t="shared" si="95"/>
        <v>DIAMANTE 48.001 a 9.000</v>
      </c>
      <c r="DS111" s="44" t="s">
        <v>81</v>
      </c>
      <c r="DT111" s="44" t="s">
        <v>91</v>
      </c>
      <c r="DU111" s="45">
        <f t="shared" si="138"/>
        <v>20.88</v>
      </c>
      <c r="DV111" s="45">
        <f t="shared" si="138"/>
        <v>21.31</v>
      </c>
      <c r="DW111" s="45">
        <f t="shared" si="138"/>
        <v>21.75</v>
      </c>
      <c r="DX111" s="45">
        <f t="shared" si="138"/>
        <v>22.19</v>
      </c>
      <c r="DY111" s="45">
        <f t="shared" si="138"/>
        <v>36.57</v>
      </c>
      <c r="DZ111" s="45">
        <f t="shared" si="138"/>
        <v>36.94</v>
      </c>
      <c r="EA111" s="45">
        <f t="shared" si="138"/>
        <v>37.340000000000003</v>
      </c>
      <c r="EB111" s="45">
        <f t="shared" si="138"/>
        <v>37.700000000000003</v>
      </c>
      <c r="EC111" s="45">
        <f t="shared" si="138"/>
        <v>71.48</v>
      </c>
      <c r="ED111" s="45">
        <f t="shared" si="138"/>
        <v>97.02</v>
      </c>
      <c r="EE111" s="45">
        <f t="shared" si="138"/>
        <v>136.55000000000001</v>
      </c>
      <c r="EF111" s="45">
        <f t="shared" si="138"/>
        <v>165.18</v>
      </c>
      <c r="EG111" s="45">
        <f t="shared" si="138"/>
        <v>111.71</v>
      </c>
      <c r="EH111" s="45">
        <f t="shared" si="138"/>
        <v>138.29</v>
      </c>
      <c r="EI111" s="45">
        <f t="shared" si="138"/>
        <v>178.36</v>
      </c>
      <c r="EJ111" s="45">
        <f t="shared" si="138"/>
        <v>208.5</v>
      </c>
      <c r="EL111" s="43" t="str">
        <f t="shared" si="96"/>
        <v>INFINITE 13.001 a 4.000</v>
      </c>
      <c r="EM111" s="44" t="s">
        <v>85</v>
      </c>
      <c r="EN111" s="44" t="s">
        <v>68</v>
      </c>
      <c r="EO111" s="45">
        <f t="shared" si="144"/>
        <v>22.59</v>
      </c>
      <c r="EP111" s="45">
        <f t="shared" si="144"/>
        <v>23.55</v>
      </c>
      <c r="EQ111" s="45">
        <f t="shared" si="144"/>
        <v>23.79</v>
      </c>
      <c r="ER111" s="45">
        <f t="shared" si="144"/>
        <v>24.03</v>
      </c>
      <c r="ES111" s="45">
        <f t="shared" si="144"/>
        <v>28.18</v>
      </c>
      <c r="ET111" s="45">
        <f t="shared" si="144"/>
        <v>30.99</v>
      </c>
      <c r="EU111" s="45">
        <f t="shared" si="144"/>
        <v>34.56</v>
      </c>
      <c r="EV111" s="45">
        <f t="shared" si="144"/>
        <v>41.55</v>
      </c>
      <c r="EW111" s="45">
        <f t="shared" si="144"/>
        <v>42.31</v>
      </c>
      <c r="EX111" s="45">
        <f t="shared" si="144"/>
        <v>47.04</v>
      </c>
      <c r="EY111" s="45">
        <f t="shared" si="144"/>
        <v>65.97</v>
      </c>
      <c r="EZ111" s="45">
        <f t="shared" si="144"/>
        <v>85.06</v>
      </c>
    </row>
    <row r="112" spans="1:156" ht="15" x14ac:dyDescent="0.25">
      <c r="A112" s="88">
        <v>0.05</v>
      </c>
      <c r="B112" s="85" t="s">
        <v>107</v>
      </c>
      <c r="D112" s="43" t="str">
        <f t="shared" si="86"/>
        <v>DIAMANTE 49.001 a 10.000</v>
      </c>
      <c r="E112" s="44" t="s">
        <v>81</v>
      </c>
      <c r="F112" s="44" t="s">
        <v>95</v>
      </c>
      <c r="G112" s="45">
        <f t="shared" si="136"/>
        <v>17.04</v>
      </c>
      <c r="H112" s="45">
        <f t="shared" si="136"/>
        <v>17.399999999999999</v>
      </c>
      <c r="I112" s="45">
        <f t="shared" si="136"/>
        <v>17.760000000000002</v>
      </c>
      <c r="J112" s="45">
        <f t="shared" si="136"/>
        <v>18.13</v>
      </c>
      <c r="K112" s="45">
        <f t="shared" si="136"/>
        <v>31.44</v>
      </c>
      <c r="L112" s="45">
        <f t="shared" si="136"/>
        <v>31.77</v>
      </c>
      <c r="M112" s="45">
        <f t="shared" si="136"/>
        <v>32.08</v>
      </c>
      <c r="N112" s="45">
        <f t="shared" si="136"/>
        <v>32.42</v>
      </c>
      <c r="O112" s="45">
        <f t="shared" si="136"/>
        <v>61.7</v>
      </c>
      <c r="P112" s="45">
        <f t="shared" si="136"/>
        <v>83.28</v>
      </c>
      <c r="Q112" s="45">
        <f t="shared" si="136"/>
        <v>117.22</v>
      </c>
      <c r="R112" s="45">
        <f t="shared" si="136"/>
        <v>141.91</v>
      </c>
      <c r="S112" s="45">
        <f t="shared" si="136"/>
        <v>78.72</v>
      </c>
      <c r="T112" s="45">
        <f t="shared" si="136"/>
        <v>97.53</v>
      </c>
      <c r="U112" s="45">
        <f t="shared" si="136"/>
        <v>126.37</v>
      </c>
      <c r="V112" s="45">
        <f t="shared" si="136"/>
        <v>148.11000000000001</v>
      </c>
      <c r="W112" s="45">
        <f t="shared" si="136"/>
        <v>93.72</v>
      </c>
      <c r="X112" s="45">
        <f t="shared" si="136"/>
        <v>116.12</v>
      </c>
      <c r="Y112" s="45">
        <f t="shared" si="136"/>
        <v>150.44999999999999</v>
      </c>
      <c r="Z112" s="45">
        <f t="shared" si="136"/>
        <v>176.33</v>
      </c>
      <c r="AB112" s="43" t="str">
        <f t="shared" si="87"/>
        <v>INFINITE 14.001 a 5.000</v>
      </c>
      <c r="AC112" s="44" t="s">
        <v>85</v>
      </c>
      <c r="AD112" s="44" t="s">
        <v>70</v>
      </c>
      <c r="AE112" s="45">
        <f t="shared" si="142"/>
        <v>19.55</v>
      </c>
      <c r="AF112" s="45">
        <f t="shared" si="142"/>
        <v>20.37</v>
      </c>
      <c r="AG112" s="45">
        <f t="shared" si="142"/>
        <v>20.58</v>
      </c>
      <c r="AH112" s="45">
        <f t="shared" si="142"/>
        <v>20.78</v>
      </c>
      <c r="AI112" s="45">
        <f t="shared" si="142"/>
        <v>24.29</v>
      </c>
      <c r="AJ112" s="45">
        <f t="shared" si="142"/>
        <v>27.2</v>
      </c>
      <c r="AK112" s="45">
        <f t="shared" si="142"/>
        <v>30.36</v>
      </c>
      <c r="AL112" s="45">
        <f t="shared" si="142"/>
        <v>36.42</v>
      </c>
      <c r="AM112" s="45">
        <f t="shared" si="142"/>
        <v>30.26</v>
      </c>
      <c r="AN112" s="45">
        <f t="shared" si="142"/>
        <v>34.479999999999997</v>
      </c>
      <c r="AO112" s="45">
        <f t="shared" si="142"/>
        <v>48.29</v>
      </c>
      <c r="AP112" s="45">
        <f t="shared" si="142"/>
        <v>62.04</v>
      </c>
      <c r="AQ112" s="45">
        <f t="shared" si="142"/>
        <v>35.19</v>
      </c>
      <c r="AR112" s="45">
        <f t="shared" si="142"/>
        <v>40.090000000000003</v>
      </c>
      <c r="AS112" s="45">
        <f t="shared" si="142"/>
        <v>56.15</v>
      </c>
      <c r="AT112" s="45">
        <f t="shared" si="142"/>
        <v>72.14</v>
      </c>
      <c r="BP112" s="43" t="str">
        <f t="shared" si="89"/>
        <v>DIAMANTE 49.001 a 10.000</v>
      </c>
      <c r="BQ112" s="44" t="s">
        <v>81</v>
      </c>
      <c r="BR112" s="44" t="s">
        <v>95</v>
      </c>
      <c r="BS112" s="45">
        <f t="shared" si="137"/>
        <v>58.17</v>
      </c>
      <c r="BT112" s="45">
        <f t="shared" si="137"/>
        <v>59.42</v>
      </c>
      <c r="BU112" s="45">
        <f t="shared" si="137"/>
        <v>60.66</v>
      </c>
      <c r="BV112" s="45">
        <f t="shared" si="137"/>
        <v>61.89</v>
      </c>
      <c r="BW112" s="45">
        <f t="shared" si="137"/>
        <v>66.319999999999993</v>
      </c>
      <c r="BX112" s="45">
        <f t="shared" si="137"/>
        <v>67.010000000000005</v>
      </c>
      <c r="BY112" s="45">
        <f t="shared" si="137"/>
        <v>67.7</v>
      </c>
      <c r="BZ112" s="45">
        <f t="shared" si="137"/>
        <v>68.38</v>
      </c>
      <c r="CA112" s="45">
        <f t="shared" si="137"/>
        <v>138.35</v>
      </c>
      <c r="CB112" s="45">
        <f t="shared" si="137"/>
        <v>211.32</v>
      </c>
      <c r="CC112" s="45">
        <f t="shared" si="137"/>
        <v>256.39999999999998</v>
      </c>
      <c r="CD112" s="45">
        <f t="shared" si="137"/>
        <v>301.45999999999998</v>
      </c>
      <c r="CE112" s="45">
        <f t="shared" si="137"/>
        <v>171.14</v>
      </c>
      <c r="CF112" s="45">
        <f t="shared" si="137"/>
        <v>257.33</v>
      </c>
      <c r="CG112" s="45">
        <f t="shared" si="137"/>
        <v>305.68</v>
      </c>
      <c r="CH112" s="45">
        <f t="shared" si="137"/>
        <v>354.02</v>
      </c>
      <c r="CI112" s="45">
        <f t="shared" si="137"/>
        <v>203.74</v>
      </c>
      <c r="CJ112" s="45">
        <f t="shared" si="137"/>
        <v>306.35000000000002</v>
      </c>
      <c r="CK112" s="45">
        <f t="shared" si="137"/>
        <v>363.9</v>
      </c>
      <c r="CL112" s="45">
        <f t="shared" si="137"/>
        <v>421.45</v>
      </c>
      <c r="CZ112" s="43" t="str">
        <f t="shared" si="92"/>
        <v>INFINITE 13.001 a 4.000</v>
      </c>
      <c r="DA112" s="44" t="s">
        <v>85</v>
      </c>
      <c r="DB112" s="46" t="s">
        <v>68</v>
      </c>
      <c r="DC112" s="45">
        <f t="shared" si="143"/>
        <v>19.670000000000002</v>
      </c>
      <c r="DD112" s="45">
        <f t="shared" si="143"/>
        <v>20.079999999999998</v>
      </c>
      <c r="DE112" s="45">
        <f t="shared" si="143"/>
        <v>20.5</v>
      </c>
      <c r="DG112" s="43" t="str">
        <f t="shared" si="94"/>
        <v>DIAMANTE 3Coleta no mesmo dia4210-231 a 40</v>
      </c>
      <c r="DH112" s="43" t="s">
        <v>75</v>
      </c>
      <c r="DI112" s="70" t="s">
        <v>71</v>
      </c>
      <c r="DJ112" s="69" t="s">
        <v>72</v>
      </c>
      <c r="DK112" s="61" t="s">
        <v>83</v>
      </c>
      <c r="DL112" s="25" t="s">
        <v>128</v>
      </c>
      <c r="DR112" s="43" t="str">
        <f t="shared" si="95"/>
        <v>DIAMANTE 49.001 a 10.000</v>
      </c>
      <c r="DS112" s="44" t="s">
        <v>81</v>
      </c>
      <c r="DT112" s="44" t="s">
        <v>95</v>
      </c>
      <c r="DU112" s="45">
        <f t="shared" si="138"/>
        <v>21.24</v>
      </c>
      <c r="DV112" s="45">
        <f t="shared" si="138"/>
        <v>21.69</v>
      </c>
      <c r="DW112" s="45">
        <f t="shared" si="138"/>
        <v>22.14</v>
      </c>
      <c r="DX112" s="45">
        <f t="shared" si="138"/>
        <v>22.59</v>
      </c>
      <c r="DY112" s="45">
        <f t="shared" si="138"/>
        <v>38.97</v>
      </c>
      <c r="DZ112" s="45">
        <f t="shared" si="138"/>
        <v>39.369999999999997</v>
      </c>
      <c r="EA112" s="45">
        <f t="shared" si="138"/>
        <v>39.770000000000003</v>
      </c>
      <c r="EB112" s="45">
        <f t="shared" si="138"/>
        <v>40.17</v>
      </c>
      <c r="EC112" s="45">
        <f t="shared" si="138"/>
        <v>77.16</v>
      </c>
      <c r="ED112" s="45">
        <f t="shared" si="138"/>
        <v>104.79</v>
      </c>
      <c r="EE112" s="45">
        <f t="shared" si="138"/>
        <v>147.49</v>
      </c>
      <c r="EF112" s="45">
        <f t="shared" si="138"/>
        <v>178.42</v>
      </c>
      <c r="EG112" s="45">
        <f t="shared" si="138"/>
        <v>117.41</v>
      </c>
      <c r="EH112" s="45">
        <f t="shared" si="138"/>
        <v>146.04</v>
      </c>
      <c r="EI112" s="45">
        <f t="shared" si="138"/>
        <v>189.29</v>
      </c>
      <c r="EJ112" s="45">
        <f t="shared" si="138"/>
        <v>221.73</v>
      </c>
      <c r="EL112" s="43" t="str">
        <f t="shared" si="96"/>
        <v>INFINITE 14.001 a 5.000</v>
      </c>
      <c r="EM112" s="44" t="s">
        <v>85</v>
      </c>
      <c r="EN112" s="44" t="s">
        <v>70</v>
      </c>
      <c r="EO112" s="45">
        <f t="shared" si="144"/>
        <v>24.69</v>
      </c>
      <c r="EP112" s="45">
        <f t="shared" si="144"/>
        <v>25.71</v>
      </c>
      <c r="EQ112" s="45">
        <f t="shared" si="144"/>
        <v>25.99</v>
      </c>
      <c r="ER112" s="45">
        <f t="shared" si="144"/>
        <v>26.25</v>
      </c>
      <c r="ES112" s="45">
        <f t="shared" si="144"/>
        <v>30.92</v>
      </c>
      <c r="ET112" s="45">
        <f t="shared" si="144"/>
        <v>33.32</v>
      </c>
      <c r="EU112" s="45">
        <f t="shared" si="144"/>
        <v>37.130000000000003</v>
      </c>
      <c r="EV112" s="45">
        <f t="shared" si="144"/>
        <v>44.73</v>
      </c>
      <c r="EW112" s="45">
        <f t="shared" si="144"/>
        <v>46.13</v>
      </c>
      <c r="EX112" s="45">
        <f t="shared" si="144"/>
        <v>49.85</v>
      </c>
      <c r="EY112" s="45">
        <f t="shared" si="144"/>
        <v>68.709999999999994</v>
      </c>
      <c r="EZ112" s="45">
        <f t="shared" si="144"/>
        <v>88.47</v>
      </c>
    </row>
    <row r="113" spans="1:156" ht="15" x14ac:dyDescent="0.25">
      <c r="A113" s="88">
        <v>0.05</v>
      </c>
      <c r="B113" s="85" t="s">
        <v>110</v>
      </c>
      <c r="D113" s="43" t="str">
        <f t="shared" si="86"/>
        <v>DIAMANTE 4Kg Adicional</v>
      </c>
      <c r="E113" s="44" t="s">
        <v>81</v>
      </c>
      <c r="F113" s="44" t="s">
        <v>63</v>
      </c>
      <c r="G113" s="45">
        <f t="shared" si="136"/>
        <v>2.12</v>
      </c>
      <c r="H113" s="45">
        <f t="shared" si="136"/>
        <v>2.16</v>
      </c>
      <c r="I113" s="45">
        <f t="shared" si="136"/>
        <v>2.2000000000000002</v>
      </c>
      <c r="J113" s="45">
        <f t="shared" si="136"/>
        <v>2.2400000000000002</v>
      </c>
      <c r="K113" s="45">
        <f t="shared" si="136"/>
        <v>3.9</v>
      </c>
      <c r="L113" s="45">
        <f t="shared" si="136"/>
        <v>3.94</v>
      </c>
      <c r="M113" s="45">
        <f t="shared" si="136"/>
        <v>3.98</v>
      </c>
      <c r="N113" s="45">
        <f t="shared" si="136"/>
        <v>4.0199999999999996</v>
      </c>
      <c r="O113" s="45">
        <f t="shared" si="136"/>
        <v>7.65</v>
      </c>
      <c r="P113" s="45">
        <f t="shared" si="136"/>
        <v>10.33</v>
      </c>
      <c r="Q113" s="45">
        <f t="shared" si="136"/>
        <v>14.53</v>
      </c>
      <c r="R113" s="45">
        <f t="shared" si="136"/>
        <v>17.61</v>
      </c>
      <c r="S113" s="45">
        <f t="shared" si="136"/>
        <v>9.76</v>
      </c>
      <c r="T113" s="45">
        <f t="shared" si="136"/>
        <v>12.09</v>
      </c>
      <c r="U113" s="45">
        <f t="shared" si="136"/>
        <v>15.68</v>
      </c>
      <c r="V113" s="45">
        <f t="shared" si="136"/>
        <v>18.36</v>
      </c>
      <c r="W113" s="45">
        <f t="shared" si="136"/>
        <v>11.62</v>
      </c>
      <c r="X113" s="45">
        <f t="shared" si="136"/>
        <v>14.39</v>
      </c>
      <c r="Y113" s="45">
        <f t="shared" si="136"/>
        <v>18.66</v>
      </c>
      <c r="Z113" s="45">
        <f t="shared" si="136"/>
        <v>21.86</v>
      </c>
      <c r="AB113" s="43" t="str">
        <f t="shared" si="87"/>
        <v>INFINITE 15.001 a 6.000</v>
      </c>
      <c r="AC113" s="44" t="s">
        <v>85</v>
      </c>
      <c r="AD113" s="44" t="s">
        <v>76</v>
      </c>
      <c r="AE113" s="45">
        <f t="shared" si="142"/>
        <v>20.62</v>
      </c>
      <c r="AF113" s="45">
        <f t="shared" si="142"/>
        <v>21.49</v>
      </c>
      <c r="AG113" s="45">
        <f t="shared" si="142"/>
        <v>21.72</v>
      </c>
      <c r="AH113" s="45">
        <f t="shared" si="142"/>
        <v>21.94</v>
      </c>
      <c r="AI113" s="45">
        <f t="shared" si="142"/>
        <v>26.89</v>
      </c>
      <c r="AJ113" s="45">
        <f t="shared" si="142"/>
        <v>30.92</v>
      </c>
      <c r="AK113" s="45">
        <f t="shared" si="142"/>
        <v>35.29</v>
      </c>
      <c r="AL113" s="45">
        <f t="shared" si="142"/>
        <v>43.7</v>
      </c>
      <c r="AM113" s="45">
        <f t="shared" si="142"/>
        <v>35.07</v>
      </c>
      <c r="AN113" s="45">
        <f t="shared" si="142"/>
        <v>40.25</v>
      </c>
      <c r="AO113" s="45">
        <f t="shared" si="142"/>
        <v>55.1</v>
      </c>
      <c r="AP113" s="45">
        <f t="shared" si="142"/>
        <v>70.86</v>
      </c>
      <c r="AQ113" s="45">
        <f t="shared" si="142"/>
        <v>40.78</v>
      </c>
      <c r="AR113" s="45">
        <f t="shared" si="142"/>
        <v>46.8</v>
      </c>
      <c r="AS113" s="45">
        <f t="shared" si="142"/>
        <v>64.069999999999993</v>
      </c>
      <c r="AT113" s="45">
        <f t="shared" si="142"/>
        <v>82.39</v>
      </c>
      <c r="BP113" s="43" t="str">
        <f t="shared" si="89"/>
        <v>DIAMANTE 4Kg Adicional</v>
      </c>
      <c r="BQ113" s="44" t="s">
        <v>81</v>
      </c>
      <c r="BR113" s="44" t="s">
        <v>63</v>
      </c>
      <c r="BS113" s="45">
        <f t="shared" si="137"/>
        <v>5.91</v>
      </c>
      <c r="BT113" s="45">
        <f t="shared" si="137"/>
        <v>6.04</v>
      </c>
      <c r="BU113" s="45">
        <f t="shared" si="137"/>
        <v>6.16</v>
      </c>
      <c r="BV113" s="45">
        <f t="shared" si="137"/>
        <v>6.29</v>
      </c>
      <c r="BW113" s="45">
        <f t="shared" si="137"/>
        <v>6.68</v>
      </c>
      <c r="BX113" s="45">
        <f t="shared" si="137"/>
        <v>6.75</v>
      </c>
      <c r="BY113" s="45">
        <f t="shared" si="137"/>
        <v>6.82</v>
      </c>
      <c r="BZ113" s="45">
        <f t="shared" si="137"/>
        <v>6.89</v>
      </c>
      <c r="CA113" s="45">
        <f t="shared" si="137"/>
        <v>13.68</v>
      </c>
      <c r="CB113" s="45">
        <f t="shared" si="137"/>
        <v>20.97</v>
      </c>
      <c r="CC113" s="45">
        <f t="shared" si="137"/>
        <v>25.4</v>
      </c>
      <c r="CD113" s="45">
        <f t="shared" si="137"/>
        <v>29.85</v>
      </c>
      <c r="CE113" s="45">
        <f t="shared" si="137"/>
        <v>17.11</v>
      </c>
      <c r="CF113" s="45">
        <f t="shared" si="137"/>
        <v>25.66</v>
      </c>
      <c r="CG113" s="45">
        <f t="shared" si="137"/>
        <v>30.35</v>
      </c>
      <c r="CH113" s="45">
        <f t="shared" si="137"/>
        <v>35.06</v>
      </c>
      <c r="CI113" s="45">
        <f t="shared" si="137"/>
        <v>20.37</v>
      </c>
      <c r="CJ113" s="45">
        <f t="shared" si="137"/>
        <v>30.55</v>
      </c>
      <c r="CK113" s="45">
        <f t="shared" si="137"/>
        <v>36.14</v>
      </c>
      <c r="CL113" s="45">
        <f t="shared" si="137"/>
        <v>41.73</v>
      </c>
      <c r="CZ113" s="43" t="str">
        <f t="shared" si="92"/>
        <v>INFINITE 14.001 a 5.000</v>
      </c>
      <c r="DA113" s="44" t="s">
        <v>85</v>
      </c>
      <c r="DB113" s="46" t="s">
        <v>70</v>
      </c>
      <c r="DC113" s="45">
        <f t="shared" si="143"/>
        <v>21.67</v>
      </c>
      <c r="DD113" s="45">
        <f t="shared" si="143"/>
        <v>22.12</v>
      </c>
      <c r="DE113" s="45">
        <f t="shared" si="143"/>
        <v>22.58</v>
      </c>
      <c r="DG113" s="43" t="str">
        <f t="shared" si="94"/>
        <v>DIAMANTE 3Coleta no mesmo dia4210-241 a 50</v>
      </c>
      <c r="DH113" s="43" t="s">
        <v>75</v>
      </c>
      <c r="DI113" s="70" t="s">
        <v>71</v>
      </c>
      <c r="DJ113" s="69" t="s">
        <v>72</v>
      </c>
      <c r="DK113" s="59" t="s">
        <v>87</v>
      </c>
      <c r="DL113" s="22" t="s">
        <v>129</v>
      </c>
      <c r="DR113" s="43" t="str">
        <f t="shared" si="95"/>
        <v>DIAMANTE 4Kg Adicional</v>
      </c>
      <c r="DS113" s="44" t="s">
        <v>81</v>
      </c>
      <c r="DT113" s="44" t="s">
        <v>63</v>
      </c>
      <c r="DU113" s="45">
        <f t="shared" si="138"/>
        <v>2.73</v>
      </c>
      <c r="DV113" s="45">
        <f t="shared" si="138"/>
        <v>2.79</v>
      </c>
      <c r="DW113" s="45">
        <f t="shared" si="138"/>
        <v>2.86</v>
      </c>
      <c r="DX113" s="45">
        <f t="shared" si="138"/>
        <v>2.91</v>
      </c>
      <c r="DY113" s="45">
        <f t="shared" si="138"/>
        <v>4.92</v>
      </c>
      <c r="DZ113" s="45">
        <f t="shared" si="138"/>
        <v>4.96</v>
      </c>
      <c r="EA113" s="45">
        <f t="shared" si="138"/>
        <v>5.01</v>
      </c>
      <c r="EB113" s="45">
        <f t="shared" si="138"/>
        <v>5.07</v>
      </c>
      <c r="EC113" s="45">
        <f t="shared" si="138"/>
        <v>9.64</v>
      </c>
      <c r="ED113" s="45">
        <f t="shared" si="138"/>
        <v>13.01</v>
      </c>
      <c r="EE113" s="45">
        <f t="shared" si="138"/>
        <v>18.309999999999999</v>
      </c>
      <c r="EF113" s="45">
        <f t="shared" si="138"/>
        <v>22.16</v>
      </c>
      <c r="EG113" s="45">
        <f t="shared" si="138"/>
        <v>14.64</v>
      </c>
      <c r="EH113" s="45">
        <f t="shared" si="138"/>
        <v>18.13</v>
      </c>
      <c r="EI113" s="45">
        <f t="shared" si="138"/>
        <v>23.5</v>
      </c>
      <c r="EJ113" s="45">
        <f t="shared" si="138"/>
        <v>27.53</v>
      </c>
      <c r="EL113" s="43" t="str">
        <f t="shared" si="96"/>
        <v>INFINITE 15.001 a 6.000</v>
      </c>
      <c r="EM113" s="44" t="s">
        <v>85</v>
      </c>
      <c r="EN113" s="44" t="s">
        <v>76</v>
      </c>
      <c r="EO113" s="45">
        <f t="shared" si="144"/>
        <v>25.59</v>
      </c>
      <c r="EP113" s="45">
        <f t="shared" si="144"/>
        <v>26.67</v>
      </c>
      <c r="EQ113" s="45">
        <f t="shared" si="144"/>
        <v>26.95</v>
      </c>
      <c r="ER113" s="45">
        <f t="shared" si="144"/>
        <v>27.23</v>
      </c>
      <c r="ES113" s="45">
        <f t="shared" si="144"/>
        <v>33.549999999999997</v>
      </c>
      <c r="ET113" s="45">
        <f t="shared" si="144"/>
        <v>37.729999999999997</v>
      </c>
      <c r="EU113" s="45">
        <f t="shared" si="144"/>
        <v>43.02</v>
      </c>
      <c r="EV113" s="45">
        <f t="shared" si="144"/>
        <v>53.37</v>
      </c>
      <c r="EW113" s="45">
        <f t="shared" si="144"/>
        <v>51.74</v>
      </c>
      <c r="EX113" s="45">
        <f t="shared" si="144"/>
        <v>57.57</v>
      </c>
      <c r="EY113" s="45">
        <f t="shared" si="144"/>
        <v>78.099999999999994</v>
      </c>
      <c r="EZ113" s="45">
        <f t="shared" si="144"/>
        <v>100.56</v>
      </c>
    </row>
    <row r="114" spans="1:156" x14ac:dyDescent="0.25">
      <c r="D114" s="43" t="str">
        <f t="shared" si="86"/>
        <v>Peso (g)</v>
      </c>
      <c r="F114" s="44" t="s">
        <v>32</v>
      </c>
      <c r="G114" s="45" t="s">
        <v>12</v>
      </c>
      <c r="H114" s="45" t="s">
        <v>13</v>
      </c>
      <c r="I114" s="45" t="s">
        <v>14</v>
      </c>
      <c r="J114" s="45" t="s">
        <v>15</v>
      </c>
      <c r="K114" s="45" t="s">
        <v>16</v>
      </c>
      <c r="L114" s="45" t="s">
        <v>17</v>
      </c>
      <c r="M114" s="45" t="s">
        <v>18</v>
      </c>
      <c r="N114" s="45" t="s">
        <v>19</v>
      </c>
      <c r="O114" s="45" t="s">
        <v>20</v>
      </c>
      <c r="P114" s="45" t="s">
        <v>21</v>
      </c>
      <c r="Q114" s="45" t="s">
        <v>22</v>
      </c>
      <c r="R114" s="45" t="s">
        <v>23</v>
      </c>
      <c r="S114" s="45" t="s">
        <v>24</v>
      </c>
      <c r="T114" s="45" t="s">
        <v>25</v>
      </c>
      <c r="U114" s="45" t="s">
        <v>26</v>
      </c>
      <c r="V114" s="45" t="s">
        <v>27</v>
      </c>
      <c r="W114" s="45" t="s">
        <v>28</v>
      </c>
      <c r="X114" s="45" t="s">
        <v>29</v>
      </c>
      <c r="Y114" s="45" t="s">
        <v>30</v>
      </c>
      <c r="Z114" s="45" t="s">
        <v>31</v>
      </c>
      <c r="AB114" s="43" t="str">
        <f t="shared" si="87"/>
        <v>INFINITE 16.001 a 7.000</v>
      </c>
      <c r="AC114" s="44" t="s">
        <v>85</v>
      </c>
      <c r="AD114" s="44" t="s">
        <v>82</v>
      </c>
      <c r="AE114" s="45">
        <f t="shared" si="142"/>
        <v>21.77</v>
      </c>
      <c r="AF114" s="45">
        <f t="shared" si="142"/>
        <v>22.69</v>
      </c>
      <c r="AG114" s="45">
        <f t="shared" si="142"/>
        <v>22.94</v>
      </c>
      <c r="AH114" s="45">
        <f t="shared" si="142"/>
        <v>23.16</v>
      </c>
      <c r="AI114" s="45">
        <f t="shared" si="142"/>
        <v>29.69</v>
      </c>
      <c r="AJ114" s="45">
        <f t="shared" si="142"/>
        <v>34.15</v>
      </c>
      <c r="AK114" s="45">
        <f t="shared" si="142"/>
        <v>38.97</v>
      </c>
      <c r="AL114" s="45">
        <f t="shared" si="142"/>
        <v>48.25</v>
      </c>
      <c r="AM114" s="45">
        <f t="shared" si="142"/>
        <v>37.479999999999997</v>
      </c>
      <c r="AN114" s="45">
        <f t="shared" si="142"/>
        <v>43.02</v>
      </c>
      <c r="AO114" s="45">
        <f t="shared" si="142"/>
        <v>58.26</v>
      </c>
      <c r="AP114" s="45">
        <f t="shared" si="142"/>
        <v>74.760000000000005</v>
      </c>
      <c r="AQ114" s="45">
        <f t="shared" si="142"/>
        <v>43.58</v>
      </c>
      <c r="AR114" s="45">
        <f t="shared" si="142"/>
        <v>50.02</v>
      </c>
      <c r="AS114" s="45">
        <f t="shared" si="142"/>
        <v>67.75</v>
      </c>
      <c r="AT114" s="45">
        <f t="shared" si="142"/>
        <v>86.94</v>
      </c>
      <c r="BP114" s="43" t="str">
        <f t="shared" si="89"/>
        <v>Peso (g)</v>
      </c>
      <c r="BR114" s="44" t="s">
        <v>32</v>
      </c>
      <c r="BS114" s="45" t="e">
        <f>ROUND('[2]Base(2023)'!BS114+'[2]Base(2023)'!BS114*'[2]Base(2024)'!$A$31,2)</f>
        <v>#VALUE!</v>
      </c>
      <c r="BT114" s="45" t="e">
        <f>ROUND('[2]Base(2023)'!BT114+'[2]Base(2023)'!BT114*'[2]Base(2024)'!$A$31,2)</f>
        <v>#VALUE!</v>
      </c>
      <c r="BU114" s="45" t="e">
        <f>ROUND('[2]Base(2023)'!BU114+'[2]Base(2023)'!BU114*'[2]Base(2024)'!$A$31,2)</f>
        <v>#VALUE!</v>
      </c>
      <c r="BV114" s="45" t="e">
        <f>ROUND('[2]Base(2023)'!BV114+'[2]Base(2023)'!BV114*'[2]Base(2024)'!$A$31,2)</f>
        <v>#VALUE!</v>
      </c>
      <c r="BW114" s="45" t="e">
        <f>ROUND('[2]Base(2023)'!BW114+'[2]Base(2023)'!BW114*'[2]Base(2024)'!$A$31,2)</f>
        <v>#VALUE!</v>
      </c>
      <c r="BX114" s="45" t="e">
        <f>ROUND('[2]Base(2023)'!BX114+'[2]Base(2023)'!BX114*'[2]Base(2024)'!$A$31,2)</f>
        <v>#VALUE!</v>
      </c>
      <c r="BY114" s="45" t="e">
        <f>ROUND('[2]Base(2023)'!BY114+'[2]Base(2023)'!BY114*'[2]Base(2024)'!$A$31,2)</f>
        <v>#VALUE!</v>
      </c>
      <c r="BZ114" s="45" t="e">
        <f>ROUND('[2]Base(2023)'!BZ114+'[2]Base(2023)'!BZ114*'[2]Base(2024)'!$A$31,2)</f>
        <v>#VALUE!</v>
      </c>
      <c r="CA114" s="45" t="e">
        <f>ROUND('[2]Base(2023)'!CA114+'[2]Base(2023)'!CA114*'[2]Base(2024)'!$A$31,2)</f>
        <v>#VALUE!</v>
      </c>
      <c r="CB114" s="45" t="e">
        <f>ROUND('[2]Base(2023)'!CB114+'[2]Base(2023)'!CB114*'[2]Base(2024)'!$A$31,2)</f>
        <v>#VALUE!</v>
      </c>
      <c r="CC114" s="45" t="e">
        <f>ROUND('[2]Base(2023)'!CC114+'[2]Base(2023)'!CC114*'[2]Base(2024)'!$A$31,2)</f>
        <v>#VALUE!</v>
      </c>
      <c r="CD114" s="45" t="e">
        <f>ROUND('[2]Base(2023)'!CD114+'[2]Base(2023)'!CD114*'[2]Base(2024)'!$A$31,2)</f>
        <v>#VALUE!</v>
      </c>
      <c r="CE114" s="45" t="e">
        <f>ROUND('[2]Base(2023)'!CE114+'[2]Base(2023)'!CE114*'[2]Base(2024)'!$A$31,2)</f>
        <v>#VALUE!</v>
      </c>
      <c r="CF114" s="45" t="e">
        <f>ROUND('[2]Base(2023)'!CF114+'[2]Base(2023)'!CF114*'[2]Base(2024)'!$A$31,2)</f>
        <v>#VALUE!</v>
      </c>
      <c r="CG114" s="45" t="e">
        <f>ROUND('[2]Base(2023)'!CG114+'[2]Base(2023)'!CG114*'[2]Base(2024)'!$A$31,2)</f>
        <v>#VALUE!</v>
      </c>
      <c r="CH114" s="45" t="e">
        <f>ROUND('[2]Base(2023)'!CH114+'[2]Base(2023)'!CH114*'[2]Base(2024)'!$A$31,2)</f>
        <v>#VALUE!</v>
      </c>
      <c r="CI114" s="45" t="e">
        <f>ROUND('[2]Base(2023)'!CI114+'[2]Base(2023)'!CI114*'[2]Base(2024)'!$A$31,2)</f>
        <v>#VALUE!</v>
      </c>
      <c r="CJ114" s="45" t="e">
        <f>ROUND('[2]Base(2023)'!CJ114+'[2]Base(2023)'!CJ114*'[2]Base(2024)'!$A$31,2)</f>
        <v>#VALUE!</v>
      </c>
      <c r="CK114" s="45" t="e">
        <f>ROUND('[2]Base(2023)'!CK114+'[2]Base(2023)'!CK114*'[2]Base(2024)'!$A$31,2)</f>
        <v>#VALUE!</v>
      </c>
      <c r="CL114" s="45" t="e">
        <f>ROUND('[2]Base(2023)'!CL114+'[2]Base(2023)'!CL114*'[2]Base(2024)'!$A$31,2)</f>
        <v>#VALUE!</v>
      </c>
      <c r="CZ114" s="43" t="str">
        <f t="shared" si="92"/>
        <v>INFINITE 15.001 a 6.000</v>
      </c>
      <c r="DA114" s="44" t="s">
        <v>85</v>
      </c>
      <c r="DB114" s="46" t="s">
        <v>76</v>
      </c>
      <c r="DC114" s="45">
        <f t="shared" si="143"/>
        <v>25.24</v>
      </c>
      <c r="DD114" s="45">
        <f t="shared" si="143"/>
        <v>25.76</v>
      </c>
      <c r="DE114" s="45">
        <f t="shared" si="143"/>
        <v>26.31</v>
      </c>
      <c r="DG114" s="43" t="str">
        <f t="shared" si="94"/>
        <v>DIAMANTE 3Coleta no mesmo dia4210-251 a 60</v>
      </c>
      <c r="DH114" s="43" t="s">
        <v>75</v>
      </c>
      <c r="DI114" s="70" t="s">
        <v>71</v>
      </c>
      <c r="DJ114" s="69" t="s">
        <v>72</v>
      </c>
      <c r="DK114" s="61" t="s">
        <v>92</v>
      </c>
      <c r="DL114" s="25" t="s">
        <v>130</v>
      </c>
      <c r="DR114" s="43" t="str">
        <f t="shared" si="95"/>
        <v>Peso (g)</v>
      </c>
      <c r="DS114" s="44"/>
      <c r="DT114" s="44" t="s">
        <v>32</v>
      </c>
      <c r="DU114" s="45" t="s">
        <v>12</v>
      </c>
      <c r="DV114" s="45" t="s">
        <v>13</v>
      </c>
      <c r="DW114" s="45" t="s">
        <v>14</v>
      </c>
      <c r="DX114" s="45" t="s">
        <v>15</v>
      </c>
      <c r="DY114" s="45" t="s">
        <v>16</v>
      </c>
      <c r="DZ114" s="45" t="s">
        <v>17</v>
      </c>
      <c r="EA114" s="45" t="s">
        <v>18</v>
      </c>
      <c r="EB114" s="45" t="s">
        <v>19</v>
      </c>
      <c r="EC114" s="45" t="s">
        <v>20</v>
      </c>
      <c r="ED114" s="45" t="s">
        <v>21</v>
      </c>
      <c r="EE114" s="45" t="s">
        <v>22</v>
      </c>
      <c r="EF114" s="45" t="s">
        <v>23</v>
      </c>
      <c r="EG114" s="45" t="s">
        <v>28</v>
      </c>
      <c r="EH114" s="45" t="s">
        <v>29</v>
      </c>
      <c r="EI114" s="45" t="s">
        <v>30</v>
      </c>
      <c r="EJ114" s="45" t="s">
        <v>31</v>
      </c>
      <c r="EL114" s="43" t="str">
        <f t="shared" si="96"/>
        <v>INFINITE 16.001 a 7.000</v>
      </c>
      <c r="EM114" s="44" t="s">
        <v>85</v>
      </c>
      <c r="EN114" s="44" t="s">
        <v>82</v>
      </c>
      <c r="EO114" s="45">
        <f t="shared" si="144"/>
        <v>26.09</v>
      </c>
      <c r="EP114" s="45">
        <f t="shared" si="144"/>
        <v>27.2</v>
      </c>
      <c r="EQ114" s="45">
        <f t="shared" si="144"/>
        <v>27.48</v>
      </c>
      <c r="ER114" s="45">
        <f t="shared" si="144"/>
        <v>27.76</v>
      </c>
      <c r="ES114" s="45">
        <f t="shared" si="144"/>
        <v>35.479999999999997</v>
      </c>
      <c r="ET114" s="45">
        <f t="shared" si="144"/>
        <v>41.3</v>
      </c>
      <c r="EU114" s="45">
        <f t="shared" si="144"/>
        <v>47.15</v>
      </c>
      <c r="EV114" s="45">
        <f t="shared" si="144"/>
        <v>58.31</v>
      </c>
      <c r="EW114" s="45">
        <f t="shared" si="144"/>
        <v>51.61</v>
      </c>
      <c r="EX114" s="45">
        <f t="shared" si="144"/>
        <v>60.22</v>
      </c>
      <c r="EY114" s="45">
        <f t="shared" si="144"/>
        <v>81.94</v>
      </c>
      <c r="EZ114" s="45">
        <f t="shared" si="144"/>
        <v>105.1</v>
      </c>
    </row>
    <row r="115" spans="1:156" ht="15" x14ac:dyDescent="0.25">
      <c r="A115" s="84">
        <v>0</v>
      </c>
      <c r="B115" s="85" t="s">
        <v>66</v>
      </c>
      <c r="D115" s="43" t="str">
        <f t="shared" si="86"/>
        <v>INFINITE 10 a 300</v>
      </c>
      <c r="E115" s="44" t="s">
        <v>85</v>
      </c>
      <c r="F115" s="44" t="s">
        <v>40</v>
      </c>
      <c r="G115" s="45">
        <f>ROUND(G59-G59*$A$54,2)</f>
        <v>6.82</v>
      </c>
      <c r="H115" s="45">
        <f t="shared" ref="H115:Z115" si="145">ROUND(H59-H59*$A$54,2)</f>
        <v>6.97</v>
      </c>
      <c r="I115" s="45">
        <f t="shared" si="145"/>
        <v>7.1</v>
      </c>
      <c r="J115" s="45">
        <f t="shared" si="145"/>
        <v>7.25</v>
      </c>
      <c r="K115" s="45">
        <f t="shared" si="145"/>
        <v>13.38</v>
      </c>
      <c r="L115" s="45">
        <f t="shared" si="145"/>
        <v>13.68</v>
      </c>
      <c r="M115" s="45">
        <f t="shared" si="145"/>
        <v>13.97</v>
      </c>
      <c r="N115" s="45">
        <f t="shared" si="145"/>
        <v>14.86</v>
      </c>
      <c r="O115" s="45">
        <f t="shared" si="145"/>
        <v>20.309999999999999</v>
      </c>
      <c r="P115" s="45">
        <f t="shared" si="145"/>
        <v>28.45</v>
      </c>
      <c r="Q115" s="45">
        <f t="shared" si="145"/>
        <v>36.58</v>
      </c>
      <c r="R115" s="45">
        <f t="shared" si="145"/>
        <v>42.67</v>
      </c>
      <c r="S115" s="45">
        <f t="shared" si="145"/>
        <v>27.05</v>
      </c>
      <c r="T115" s="45">
        <f t="shared" si="145"/>
        <v>34.56</v>
      </c>
      <c r="U115" s="45">
        <f t="shared" si="145"/>
        <v>41.71</v>
      </c>
      <c r="V115" s="45">
        <f t="shared" si="145"/>
        <v>47.84</v>
      </c>
      <c r="W115" s="45">
        <f t="shared" si="145"/>
        <v>32.21</v>
      </c>
      <c r="X115" s="45">
        <f t="shared" si="145"/>
        <v>41.14</v>
      </c>
      <c r="Y115" s="45">
        <f t="shared" si="145"/>
        <v>49.65</v>
      </c>
      <c r="Z115" s="45">
        <f t="shared" si="145"/>
        <v>56.95</v>
      </c>
      <c r="AB115" s="43" t="str">
        <f t="shared" si="87"/>
        <v>INFINITE 17.001 a 8.000</v>
      </c>
      <c r="AC115" s="44" t="s">
        <v>85</v>
      </c>
      <c r="AD115" s="44" t="s">
        <v>86</v>
      </c>
      <c r="AE115" s="45">
        <f t="shared" si="142"/>
        <v>22.88</v>
      </c>
      <c r="AF115" s="45">
        <f t="shared" si="142"/>
        <v>23.86</v>
      </c>
      <c r="AG115" s="45">
        <f t="shared" si="142"/>
        <v>24.1</v>
      </c>
      <c r="AH115" s="45">
        <f t="shared" si="142"/>
        <v>24.35</v>
      </c>
      <c r="AI115" s="45">
        <f t="shared" si="142"/>
        <v>32.340000000000003</v>
      </c>
      <c r="AJ115" s="45">
        <f t="shared" si="142"/>
        <v>37.19</v>
      </c>
      <c r="AK115" s="45">
        <f t="shared" si="142"/>
        <v>42.44</v>
      </c>
      <c r="AL115" s="45">
        <f t="shared" si="142"/>
        <v>52.55</v>
      </c>
      <c r="AM115" s="45">
        <f t="shared" si="142"/>
        <v>48.29</v>
      </c>
      <c r="AN115" s="45">
        <f t="shared" si="142"/>
        <v>54.17</v>
      </c>
      <c r="AO115" s="45">
        <f t="shared" si="142"/>
        <v>69.790000000000006</v>
      </c>
      <c r="AP115" s="45">
        <f t="shared" si="142"/>
        <v>87.01</v>
      </c>
      <c r="AQ115" s="45">
        <f t="shared" si="142"/>
        <v>56.15</v>
      </c>
      <c r="AR115" s="45">
        <f t="shared" si="142"/>
        <v>63</v>
      </c>
      <c r="AS115" s="45">
        <f t="shared" si="142"/>
        <v>81.150000000000006</v>
      </c>
      <c r="AT115" s="45">
        <f t="shared" si="142"/>
        <v>101.18</v>
      </c>
      <c r="BP115" s="43" t="str">
        <f t="shared" si="89"/>
        <v>INFINITE 10 a 300</v>
      </c>
      <c r="BQ115" s="44" t="s">
        <v>85</v>
      </c>
      <c r="BR115" s="44" t="s">
        <v>40</v>
      </c>
      <c r="BS115" s="45">
        <f>BS45</f>
        <v>26.36</v>
      </c>
      <c r="BT115" s="45">
        <f t="shared" ref="BT115:CL115" si="146">BT45</f>
        <v>26.93</v>
      </c>
      <c r="BU115" s="45">
        <f t="shared" si="146"/>
        <v>27.49</v>
      </c>
      <c r="BV115" s="45">
        <f t="shared" si="146"/>
        <v>28.05</v>
      </c>
      <c r="BW115" s="45">
        <f t="shared" si="146"/>
        <v>29.25</v>
      </c>
      <c r="BX115" s="45">
        <f t="shared" si="146"/>
        <v>29.54</v>
      </c>
      <c r="BY115" s="45">
        <f t="shared" si="146"/>
        <v>29.85</v>
      </c>
      <c r="BZ115" s="45">
        <f t="shared" si="146"/>
        <v>30.14</v>
      </c>
      <c r="CA115" s="45">
        <f t="shared" si="146"/>
        <v>42.62</v>
      </c>
      <c r="CB115" s="45">
        <f t="shared" si="146"/>
        <v>66.19</v>
      </c>
      <c r="CC115" s="45">
        <f t="shared" si="146"/>
        <v>80.510000000000005</v>
      </c>
      <c r="CD115" s="45">
        <f t="shared" si="146"/>
        <v>94.83</v>
      </c>
      <c r="CE115" s="45">
        <f t="shared" si="146"/>
        <v>54.83</v>
      </c>
      <c r="CF115" s="45">
        <f t="shared" si="146"/>
        <v>73.03</v>
      </c>
      <c r="CG115" s="45">
        <f t="shared" si="146"/>
        <v>84.65</v>
      </c>
      <c r="CH115" s="45">
        <f t="shared" si="146"/>
        <v>96.27</v>
      </c>
      <c r="CI115" s="45">
        <f t="shared" si="146"/>
        <v>65.290000000000006</v>
      </c>
      <c r="CJ115" s="45">
        <f t="shared" si="146"/>
        <v>86.94</v>
      </c>
      <c r="CK115" s="45">
        <f t="shared" si="146"/>
        <v>100.77</v>
      </c>
      <c r="CL115" s="45">
        <f t="shared" si="146"/>
        <v>114.6</v>
      </c>
      <c r="CZ115" s="43" t="str">
        <f t="shared" si="92"/>
        <v>INFINITE 16.001 a 7.000</v>
      </c>
      <c r="DA115" s="44" t="s">
        <v>85</v>
      </c>
      <c r="DB115" s="46" t="s">
        <v>82</v>
      </c>
      <c r="DC115" s="45">
        <f t="shared" si="143"/>
        <v>30.02</v>
      </c>
      <c r="DD115" s="45">
        <f t="shared" si="143"/>
        <v>30.63</v>
      </c>
      <c r="DE115" s="45">
        <f t="shared" si="143"/>
        <v>31.27</v>
      </c>
      <c r="DG115" s="43" t="str">
        <f t="shared" si="94"/>
        <v>DIAMANTE 3Coleta no mesmo dia4210-261 a 70</v>
      </c>
      <c r="DH115" s="43" t="s">
        <v>75</v>
      </c>
      <c r="DI115" s="70" t="s">
        <v>71</v>
      </c>
      <c r="DJ115" s="69" t="s">
        <v>72</v>
      </c>
      <c r="DK115" s="59" t="s">
        <v>96</v>
      </c>
      <c r="DL115" s="22" t="s">
        <v>131</v>
      </c>
      <c r="DR115" s="43" t="str">
        <f t="shared" si="95"/>
        <v>INFINITE 10 a 300</v>
      </c>
      <c r="DS115" s="44" t="s">
        <v>85</v>
      </c>
      <c r="DT115" s="44" t="s">
        <v>40</v>
      </c>
      <c r="DU115" s="45">
        <f>ROUND(DU3-DU3*$A$36,2)</f>
        <v>8.7200000000000006</v>
      </c>
      <c r="DV115" s="45">
        <f t="shared" ref="DV115:EJ115" si="147">ROUND(DV3-DV3*$A$36,2)</f>
        <v>8.91</v>
      </c>
      <c r="DW115" s="45">
        <f t="shared" si="147"/>
        <v>9.09</v>
      </c>
      <c r="DX115" s="45">
        <f t="shared" si="147"/>
        <v>9.2799999999999994</v>
      </c>
      <c r="DY115" s="45">
        <f t="shared" si="147"/>
        <v>16.87</v>
      </c>
      <c r="DZ115" s="45">
        <f t="shared" si="147"/>
        <v>17.239999999999998</v>
      </c>
      <c r="EA115" s="45">
        <f t="shared" si="147"/>
        <v>17.63</v>
      </c>
      <c r="EB115" s="45">
        <f t="shared" si="147"/>
        <v>18.75</v>
      </c>
      <c r="EC115" s="45">
        <f t="shared" si="147"/>
        <v>25.76</v>
      </c>
      <c r="ED115" s="45">
        <f t="shared" si="147"/>
        <v>36.18</v>
      </c>
      <c r="EE115" s="45">
        <f t="shared" si="147"/>
        <v>46.53</v>
      </c>
      <c r="EF115" s="45">
        <f t="shared" si="147"/>
        <v>54.25</v>
      </c>
      <c r="EG115" s="45">
        <f t="shared" si="147"/>
        <v>40.85</v>
      </c>
      <c r="EH115" s="45">
        <f t="shared" si="147"/>
        <v>52.29</v>
      </c>
      <c r="EI115" s="45">
        <f t="shared" si="147"/>
        <v>63.14</v>
      </c>
      <c r="EJ115" s="45">
        <f t="shared" si="147"/>
        <v>72.400000000000006</v>
      </c>
      <c r="EL115" s="43" t="str">
        <f t="shared" si="96"/>
        <v>INFINITE 17.001 a 8.000</v>
      </c>
      <c r="EM115" s="44" t="s">
        <v>85</v>
      </c>
      <c r="EN115" s="44" t="s">
        <v>86</v>
      </c>
      <c r="EO115" s="45">
        <f t="shared" si="144"/>
        <v>27.38</v>
      </c>
      <c r="EP115" s="45">
        <f t="shared" si="144"/>
        <v>28.56</v>
      </c>
      <c r="EQ115" s="45">
        <f t="shared" si="144"/>
        <v>28.84</v>
      </c>
      <c r="ER115" s="45">
        <f t="shared" si="144"/>
        <v>29.15</v>
      </c>
      <c r="ES115" s="45">
        <f t="shared" si="144"/>
        <v>38.6</v>
      </c>
      <c r="ET115" s="45">
        <f t="shared" si="144"/>
        <v>44.98</v>
      </c>
      <c r="EU115" s="45">
        <f t="shared" si="144"/>
        <v>51.35</v>
      </c>
      <c r="EV115" s="45">
        <f t="shared" si="144"/>
        <v>63.51</v>
      </c>
      <c r="EW115" s="45">
        <f t="shared" si="144"/>
        <v>66.37</v>
      </c>
      <c r="EX115" s="45">
        <f t="shared" si="144"/>
        <v>75.8</v>
      </c>
      <c r="EY115" s="45">
        <f t="shared" si="144"/>
        <v>98.14</v>
      </c>
      <c r="EZ115" s="45">
        <f t="shared" si="144"/>
        <v>122.28</v>
      </c>
    </row>
    <row r="116" spans="1:156" ht="15" x14ac:dyDescent="0.25">
      <c r="A116" s="84">
        <v>0.01</v>
      </c>
      <c r="B116" s="85" t="s">
        <v>69</v>
      </c>
      <c r="D116" s="43" t="str">
        <f t="shared" si="86"/>
        <v>INFINITE 1301 a 500</v>
      </c>
      <c r="E116" s="44" t="s">
        <v>85</v>
      </c>
      <c r="F116" s="44" t="s">
        <v>49</v>
      </c>
      <c r="G116" s="45">
        <f t="shared" ref="G116:Z127" si="148">ROUND(G60-G60*$A$54,2)</f>
        <v>7.63</v>
      </c>
      <c r="H116" s="45">
        <f t="shared" si="148"/>
        <v>7.8</v>
      </c>
      <c r="I116" s="45">
        <f t="shared" si="148"/>
        <v>7.97</v>
      </c>
      <c r="J116" s="45">
        <f t="shared" si="148"/>
        <v>8.11</v>
      </c>
      <c r="K116" s="45">
        <f t="shared" si="148"/>
        <v>13.87</v>
      </c>
      <c r="L116" s="45">
        <f t="shared" si="148"/>
        <v>14.17</v>
      </c>
      <c r="M116" s="45">
        <f t="shared" si="148"/>
        <v>14.48</v>
      </c>
      <c r="N116" s="45">
        <f t="shared" si="148"/>
        <v>15.41</v>
      </c>
      <c r="O116" s="45">
        <f t="shared" si="148"/>
        <v>21.17</v>
      </c>
      <c r="P116" s="45">
        <f t="shared" si="148"/>
        <v>29.64</v>
      </c>
      <c r="Q116" s="45">
        <f t="shared" si="148"/>
        <v>38.1</v>
      </c>
      <c r="R116" s="45">
        <f t="shared" si="148"/>
        <v>44.46</v>
      </c>
      <c r="S116" s="45">
        <f t="shared" si="148"/>
        <v>27.77</v>
      </c>
      <c r="T116" s="45">
        <f t="shared" si="148"/>
        <v>35.56</v>
      </c>
      <c r="U116" s="45">
        <f t="shared" si="148"/>
        <v>43</v>
      </c>
      <c r="V116" s="45">
        <f t="shared" si="148"/>
        <v>49.32</v>
      </c>
      <c r="W116" s="45">
        <f t="shared" si="148"/>
        <v>33.06</v>
      </c>
      <c r="X116" s="45">
        <f t="shared" si="148"/>
        <v>42.33</v>
      </c>
      <c r="Y116" s="45">
        <f t="shared" si="148"/>
        <v>51.18</v>
      </c>
      <c r="Z116" s="45">
        <f t="shared" si="148"/>
        <v>58.72</v>
      </c>
      <c r="AB116" s="43" t="str">
        <f t="shared" si="87"/>
        <v>INFINITE 18.001 a 9.000</v>
      </c>
      <c r="AC116" s="44" t="s">
        <v>85</v>
      </c>
      <c r="AD116" s="44" t="s">
        <v>91</v>
      </c>
      <c r="AE116" s="45">
        <f t="shared" si="142"/>
        <v>23.55</v>
      </c>
      <c r="AF116" s="45">
        <f t="shared" si="142"/>
        <v>24.56</v>
      </c>
      <c r="AG116" s="45">
        <f t="shared" si="142"/>
        <v>24.81</v>
      </c>
      <c r="AH116" s="45">
        <f t="shared" si="142"/>
        <v>25.06</v>
      </c>
      <c r="AI116" s="45">
        <f t="shared" si="142"/>
        <v>33.94</v>
      </c>
      <c r="AJ116" s="45">
        <f t="shared" si="142"/>
        <v>39.03</v>
      </c>
      <c r="AK116" s="45">
        <f t="shared" si="142"/>
        <v>44.54</v>
      </c>
      <c r="AL116" s="45">
        <f t="shared" si="142"/>
        <v>55.15</v>
      </c>
      <c r="AM116" s="45">
        <f t="shared" si="142"/>
        <v>49.67</v>
      </c>
      <c r="AN116" s="45">
        <f t="shared" si="142"/>
        <v>55.74</v>
      </c>
      <c r="AO116" s="45">
        <f t="shared" si="142"/>
        <v>71.58</v>
      </c>
      <c r="AP116" s="45">
        <f t="shared" si="142"/>
        <v>89.24</v>
      </c>
      <c r="AQ116" s="45">
        <f t="shared" si="142"/>
        <v>57.75</v>
      </c>
      <c r="AR116" s="45">
        <f t="shared" si="142"/>
        <v>64.819999999999993</v>
      </c>
      <c r="AS116" s="45">
        <f t="shared" si="142"/>
        <v>83.23</v>
      </c>
      <c r="AT116" s="45">
        <f t="shared" si="142"/>
        <v>103.76</v>
      </c>
      <c r="BP116" s="43" t="str">
        <f t="shared" si="89"/>
        <v>INFINITE 1301 a 500</v>
      </c>
      <c r="BQ116" s="44" t="s">
        <v>85</v>
      </c>
      <c r="BR116" s="44" t="s">
        <v>49</v>
      </c>
      <c r="BS116" s="45">
        <f t="shared" ref="BS116:CL127" si="149">BS46</f>
        <v>27.31</v>
      </c>
      <c r="BT116" s="45">
        <f t="shared" si="149"/>
        <v>27.89</v>
      </c>
      <c r="BU116" s="45">
        <f t="shared" si="149"/>
        <v>28.46</v>
      </c>
      <c r="BV116" s="45">
        <f t="shared" si="149"/>
        <v>29.04</v>
      </c>
      <c r="BW116" s="45">
        <f t="shared" si="149"/>
        <v>30.94</v>
      </c>
      <c r="BX116" s="45">
        <f t="shared" si="149"/>
        <v>31.25</v>
      </c>
      <c r="BY116" s="45">
        <f t="shared" si="149"/>
        <v>31.57</v>
      </c>
      <c r="BZ116" s="45">
        <f t="shared" si="149"/>
        <v>31.9</v>
      </c>
      <c r="CA116" s="45">
        <f t="shared" si="149"/>
        <v>45.52</v>
      </c>
      <c r="CB116" s="45">
        <f t="shared" si="149"/>
        <v>69.58</v>
      </c>
      <c r="CC116" s="45">
        <f t="shared" si="149"/>
        <v>84.67</v>
      </c>
      <c r="CD116" s="45">
        <f t="shared" si="149"/>
        <v>99.77</v>
      </c>
      <c r="CE116" s="45">
        <f t="shared" si="149"/>
        <v>56.77</v>
      </c>
      <c r="CF116" s="45">
        <f t="shared" si="149"/>
        <v>74.38</v>
      </c>
      <c r="CG116" s="45">
        <f t="shared" si="149"/>
        <v>86.22</v>
      </c>
      <c r="CH116" s="45">
        <f t="shared" si="149"/>
        <v>98.06</v>
      </c>
      <c r="CI116" s="45">
        <f t="shared" si="149"/>
        <v>67.58</v>
      </c>
      <c r="CJ116" s="45">
        <f t="shared" si="149"/>
        <v>88.54</v>
      </c>
      <c r="CK116" s="45">
        <f t="shared" si="149"/>
        <v>102.65</v>
      </c>
      <c r="CL116" s="45">
        <f t="shared" si="149"/>
        <v>116.74</v>
      </c>
      <c r="CZ116" s="43" t="str">
        <f t="shared" si="92"/>
        <v>INFINITE 17.001 a 8.000</v>
      </c>
      <c r="DA116" s="44" t="s">
        <v>85</v>
      </c>
      <c r="DB116" s="46" t="s">
        <v>86</v>
      </c>
      <c r="DC116" s="45">
        <f t="shared" si="143"/>
        <v>38.76</v>
      </c>
      <c r="DD116" s="45">
        <f t="shared" si="143"/>
        <v>39.56</v>
      </c>
      <c r="DE116" s="45">
        <f t="shared" si="143"/>
        <v>40.39</v>
      </c>
      <c r="DG116" s="43" t="str">
        <f t="shared" si="94"/>
        <v>DIAMANTE 3Coleta no mesmo dia4210-271 a 80</v>
      </c>
      <c r="DH116" s="43" t="s">
        <v>75</v>
      </c>
      <c r="DI116" s="70" t="s">
        <v>71</v>
      </c>
      <c r="DJ116" s="69" t="s">
        <v>72</v>
      </c>
      <c r="DK116" s="61" t="s">
        <v>99</v>
      </c>
      <c r="DL116" s="25" t="s">
        <v>131</v>
      </c>
      <c r="DR116" s="43" t="str">
        <f t="shared" si="95"/>
        <v>INFINITE 1301 a 500</v>
      </c>
      <c r="DS116" s="44" t="s">
        <v>85</v>
      </c>
      <c r="DT116" s="44" t="s">
        <v>49</v>
      </c>
      <c r="DU116" s="45">
        <f t="shared" ref="DU116:EJ127" si="150">ROUND(DU4-DU4*$A$36,2)</f>
        <v>9.98</v>
      </c>
      <c r="DV116" s="45">
        <f t="shared" si="150"/>
        <v>10.19</v>
      </c>
      <c r="DW116" s="45">
        <f t="shared" si="150"/>
        <v>10.4</v>
      </c>
      <c r="DX116" s="45">
        <f t="shared" si="150"/>
        <v>10.61</v>
      </c>
      <c r="DY116" s="45">
        <f t="shared" si="150"/>
        <v>17.64</v>
      </c>
      <c r="DZ116" s="45">
        <f t="shared" si="150"/>
        <v>18.03</v>
      </c>
      <c r="EA116" s="45">
        <f t="shared" si="150"/>
        <v>18.43</v>
      </c>
      <c r="EB116" s="45">
        <f t="shared" si="150"/>
        <v>19.59</v>
      </c>
      <c r="EC116" s="45">
        <f t="shared" si="150"/>
        <v>26.94</v>
      </c>
      <c r="ED116" s="45">
        <f t="shared" si="150"/>
        <v>37.72</v>
      </c>
      <c r="EE116" s="45">
        <f t="shared" si="150"/>
        <v>48.49</v>
      </c>
      <c r="EF116" s="45">
        <f t="shared" si="150"/>
        <v>56.56</v>
      </c>
      <c r="EG116" s="45">
        <f t="shared" si="150"/>
        <v>42.05</v>
      </c>
      <c r="EH116" s="45">
        <f t="shared" si="150"/>
        <v>53.85</v>
      </c>
      <c r="EI116" s="45">
        <f t="shared" si="150"/>
        <v>65.14</v>
      </c>
      <c r="EJ116" s="45">
        <f t="shared" si="150"/>
        <v>74.73</v>
      </c>
      <c r="EL116" s="43" t="str">
        <f t="shared" si="96"/>
        <v>INFINITE 18.001 a 9.000</v>
      </c>
      <c r="EM116" s="44" t="s">
        <v>85</v>
      </c>
      <c r="EN116" s="44" t="s">
        <v>91</v>
      </c>
      <c r="EO116" s="45">
        <f t="shared" si="144"/>
        <v>28.3</v>
      </c>
      <c r="EP116" s="45">
        <f t="shared" si="144"/>
        <v>29.51</v>
      </c>
      <c r="EQ116" s="45">
        <f t="shared" si="144"/>
        <v>29.81</v>
      </c>
      <c r="ER116" s="45">
        <f t="shared" si="144"/>
        <v>30.1</v>
      </c>
      <c r="ES116" s="45">
        <f t="shared" si="144"/>
        <v>40.700000000000003</v>
      </c>
      <c r="ET116" s="45">
        <f t="shared" si="144"/>
        <v>47.23</v>
      </c>
      <c r="EU116" s="45">
        <f t="shared" si="144"/>
        <v>53.91</v>
      </c>
      <c r="EV116" s="45">
        <f t="shared" si="144"/>
        <v>66.69</v>
      </c>
      <c r="EW116" s="45">
        <f t="shared" si="144"/>
        <v>68.78</v>
      </c>
      <c r="EX116" s="45">
        <f t="shared" si="144"/>
        <v>78.180000000000007</v>
      </c>
      <c r="EY116" s="45">
        <f t="shared" si="144"/>
        <v>100.75</v>
      </c>
      <c r="EZ116" s="45">
        <f t="shared" si="144"/>
        <v>125.53</v>
      </c>
    </row>
    <row r="117" spans="1:156" ht="15" x14ac:dyDescent="0.25">
      <c r="A117" s="84">
        <v>0.02</v>
      </c>
      <c r="B117" s="85" t="s">
        <v>75</v>
      </c>
      <c r="D117" s="43" t="str">
        <f t="shared" si="86"/>
        <v>INFINITE 1501 a 1.000</v>
      </c>
      <c r="E117" s="44" t="s">
        <v>85</v>
      </c>
      <c r="F117" s="44" t="s">
        <v>50</v>
      </c>
      <c r="G117" s="45">
        <f t="shared" si="148"/>
        <v>8.19</v>
      </c>
      <c r="H117" s="45">
        <f t="shared" si="148"/>
        <v>8.35</v>
      </c>
      <c r="I117" s="45">
        <f t="shared" si="148"/>
        <v>8.52</v>
      </c>
      <c r="J117" s="45">
        <f t="shared" si="148"/>
        <v>8.7100000000000009</v>
      </c>
      <c r="K117" s="45">
        <f t="shared" si="148"/>
        <v>15.46</v>
      </c>
      <c r="L117" s="45">
        <f t="shared" si="148"/>
        <v>15.63</v>
      </c>
      <c r="M117" s="45">
        <f t="shared" si="148"/>
        <v>15.79</v>
      </c>
      <c r="N117" s="45">
        <f t="shared" si="148"/>
        <v>15.94</v>
      </c>
      <c r="O117" s="45">
        <f t="shared" si="148"/>
        <v>22.02</v>
      </c>
      <c r="P117" s="45">
        <f t="shared" si="148"/>
        <v>30.84</v>
      </c>
      <c r="Q117" s="45">
        <f t="shared" si="148"/>
        <v>39.65</v>
      </c>
      <c r="R117" s="45">
        <f t="shared" si="148"/>
        <v>46.26</v>
      </c>
      <c r="S117" s="45">
        <f t="shared" si="148"/>
        <v>28.49</v>
      </c>
      <c r="T117" s="45">
        <f t="shared" si="148"/>
        <v>36.56</v>
      </c>
      <c r="U117" s="45">
        <f t="shared" si="148"/>
        <v>44.28</v>
      </c>
      <c r="V117" s="45">
        <f t="shared" si="148"/>
        <v>50.82</v>
      </c>
      <c r="W117" s="45">
        <f t="shared" si="148"/>
        <v>33.92</v>
      </c>
      <c r="X117" s="45">
        <f t="shared" si="148"/>
        <v>43.52</v>
      </c>
      <c r="Y117" s="45">
        <f t="shared" si="148"/>
        <v>52.72</v>
      </c>
      <c r="Z117" s="45">
        <f t="shared" si="148"/>
        <v>60.5</v>
      </c>
      <c r="AB117" s="43" t="str">
        <f t="shared" si="87"/>
        <v>INFINITE 19.001 a 10.000</v>
      </c>
      <c r="AC117" s="44" t="s">
        <v>85</v>
      </c>
      <c r="AD117" s="44" t="s">
        <v>95</v>
      </c>
      <c r="AE117" s="45">
        <f t="shared" si="142"/>
        <v>24.03</v>
      </c>
      <c r="AF117" s="45">
        <f t="shared" si="142"/>
        <v>25.05</v>
      </c>
      <c r="AG117" s="45">
        <f t="shared" si="142"/>
        <v>25.29</v>
      </c>
      <c r="AH117" s="45">
        <f t="shared" si="142"/>
        <v>25.56</v>
      </c>
      <c r="AI117" s="45">
        <f t="shared" si="142"/>
        <v>35.07</v>
      </c>
      <c r="AJ117" s="45">
        <f t="shared" si="142"/>
        <v>40.340000000000003</v>
      </c>
      <c r="AK117" s="45">
        <f t="shared" si="142"/>
        <v>46.04</v>
      </c>
      <c r="AL117" s="45">
        <f t="shared" si="142"/>
        <v>57</v>
      </c>
      <c r="AM117" s="45">
        <f t="shared" si="142"/>
        <v>50.64</v>
      </c>
      <c r="AN117" s="45">
        <f t="shared" si="142"/>
        <v>56.88</v>
      </c>
      <c r="AO117" s="45">
        <f t="shared" si="142"/>
        <v>72.86</v>
      </c>
      <c r="AP117" s="45">
        <f t="shared" si="142"/>
        <v>90.84</v>
      </c>
      <c r="AQ117" s="45">
        <f t="shared" si="142"/>
        <v>58.89</v>
      </c>
      <c r="AR117" s="45">
        <f t="shared" si="142"/>
        <v>66.13</v>
      </c>
      <c r="AS117" s="45">
        <f t="shared" si="142"/>
        <v>84.73</v>
      </c>
      <c r="AT117" s="45">
        <f t="shared" si="142"/>
        <v>105.62</v>
      </c>
      <c r="BP117" s="43" t="str">
        <f t="shared" si="89"/>
        <v>INFINITE 1501 a 1.000</v>
      </c>
      <c r="BQ117" s="44" t="s">
        <v>85</v>
      </c>
      <c r="BR117" s="44" t="s">
        <v>50</v>
      </c>
      <c r="BS117" s="45">
        <f t="shared" si="149"/>
        <v>28.24</v>
      </c>
      <c r="BT117" s="45">
        <f t="shared" si="149"/>
        <v>28.84</v>
      </c>
      <c r="BU117" s="45">
        <f t="shared" si="149"/>
        <v>29.45</v>
      </c>
      <c r="BV117" s="45">
        <f t="shared" si="149"/>
        <v>30.04</v>
      </c>
      <c r="BW117" s="45">
        <f t="shared" si="149"/>
        <v>32.64</v>
      </c>
      <c r="BX117" s="45">
        <f t="shared" si="149"/>
        <v>32.97</v>
      </c>
      <c r="BY117" s="45">
        <f t="shared" si="149"/>
        <v>33.299999999999997</v>
      </c>
      <c r="BZ117" s="45">
        <f t="shared" si="149"/>
        <v>33.64</v>
      </c>
      <c r="CA117" s="45">
        <f t="shared" si="149"/>
        <v>48.41</v>
      </c>
      <c r="CB117" s="45">
        <f t="shared" si="149"/>
        <v>72.97</v>
      </c>
      <c r="CC117" s="45">
        <f t="shared" si="149"/>
        <v>88.85</v>
      </c>
      <c r="CD117" s="45">
        <f t="shared" si="149"/>
        <v>104.71</v>
      </c>
      <c r="CE117" s="45">
        <f t="shared" si="149"/>
        <v>58.7</v>
      </c>
      <c r="CF117" s="45">
        <f t="shared" si="149"/>
        <v>75.72</v>
      </c>
      <c r="CG117" s="45">
        <f t="shared" si="149"/>
        <v>87.8</v>
      </c>
      <c r="CH117" s="45">
        <f t="shared" si="149"/>
        <v>99.87</v>
      </c>
      <c r="CI117" s="45">
        <f t="shared" si="149"/>
        <v>69.87</v>
      </c>
      <c r="CJ117" s="45">
        <f t="shared" si="149"/>
        <v>90.14</v>
      </c>
      <c r="CK117" s="45">
        <f t="shared" si="149"/>
        <v>104.52</v>
      </c>
      <c r="CL117" s="45">
        <f t="shared" si="149"/>
        <v>118.88</v>
      </c>
      <c r="CZ117" s="43" t="str">
        <f t="shared" si="92"/>
        <v>INFINITE 18.001 a 9.000</v>
      </c>
      <c r="DA117" s="44" t="s">
        <v>85</v>
      </c>
      <c r="DB117" s="46" t="s">
        <v>91</v>
      </c>
      <c r="DC117" s="45">
        <f t="shared" si="143"/>
        <v>50.09</v>
      </c>
      <c r="DD117" s="45">
        <f t="shared" si="143"/>
        <v>51.13</v>
      </c>
      <c r="DE117" s="45">
        <f t="shared" si="143"/>
        <v>52.2</v>
      </c>
      <c r="DG117" s="43" t="str">
        <f t="shared" si="94"/>
        <v>DIAMANTE 3Coleta no mesmo dia4210-281 a 90</v>
      </c>
      <c r="DH117" s="43" t="s">
        <v>75</v>
      </c>
      <c r="DI117" s="70" t="s">
        <v>71</v>
      </c>
      <c r="DJ117" s="69" t="s">
        <v>72</v>
      </c>
      <c r="DK117" s="59" t="s">
        <v>102</v>
      </c>
      <c r="DL117" s="22" t="s">
        <v>93</v>
      </c>
      <c r="DR117" s="43" t="str">
        <f t="shared" si="95"/>
        <v>INFINITE 1501 a 1.000</v>
      </c>
      <c r="DS117" s="44" t="s">
        <v>85</v>
      </c>
      <c r="DT117" s="44" t="s">
        <v>50</v>
      </c>
      <c r="DU117" s="45">
        <f t="shared" si="150"/>
        <v>10.72</v>
      </c>
      <c r="DV117" s="45">
        <f t="shared" si="150"/>
        <v>10.94</v>
      </c>
      <c r="DW117" s="45">
        <f t="shared" si="150"/>
        <v>11.17</v>
      </c>
      <c r="DX117" s="45">
        <f t="shared" si="150"/>
        <v>11.4</v>
      </c>
      <c r="DY117" s="45">
        <f t="shared" si="150"/>
        <v>19.690000000000001</v>
      </c>
      <c r="DZ117" s="45">
        <f t="shared" si="150"/>
        <v>19.89</v>
      </c>
      <c r="EA117" s="45">
        <f t="shared" si="150"/>
        <v>20.09</v>
      </c>
      <c r="EB117" s="45">
        <f t="shared" si="150"/>
        <v>20.3</v>
      </c>
      <c r="EC117" s="45">
        <f t="shared" si="150"/>
        <v>28.04</v>
      </c>
      <c r="ED117" s="45">
        <f t="shared" si="150"/>
        <v>39.24</v>
      </c>
      <c r="EE117" s="45">
        <f t="shared" si="150"/>
        <v>50.46</v>
      </c>
      <c r="EF117" s="45">
        <f t="shared" si="150"/>
        <v>58.87</v>
      </c>
      <c r="EG117" s="45">
        <f t="shared" si="150"/>
        <v>43.16</v>
      </c>
      <c r="EH117" s="45">
        <f t="shared" si="150"/>
        <v>55.38</v>
      </c>
      <c r="EI117" s="45">
        <f t="shared" si="150"/>
        <v>67.099999999999994</v>
      </c>
      <c r="EJ117" s="45">
        <f t="shared" si="150"/>
        <v>77.010000000000005</v>
      </c>
      <c r="EL117" s="43" t="str">
        <f t="shared" si="96"/>
        <v>INFINITE 19.001 a 10.000</v>
      </c>
      <c r="EM117" s="44" t="s">
        <v>85</v>
      </c>
      <c r="EN117" s="44" t="s">
        <v>95</v>
      </c>
      <c r="EO117" s="45">
        <f t="shared" si="144"/>
        <v>28.82</v>
      </c>
      <c r="EP117" s="45">
        <f t="shared" si="144"/>
        <v>30.05</v>
      </c>
      <c r="EQ117" s="45">
        <f t="shared" si="144"/>
        <v>30.36</v>
      </c>
      <c r="ER117" s="45">
        <f t="shared" si="144"/>
        <v>30.66</v>
      </c>
      <c r="ES117" s="45">
        <f t="shared" si="144"/>
        <v>41.99</v>
      </c>
      <c r="ET117" s="45">
        <f t="shared" si="144"/>
        <v>48.8</v>
      </c>
      <c r="EU117" s="45">
        <f t="shared" si="144"/>
        <v>55.71</v>
      </c>
      <c r="EV117" s="45">
        <f t="shared" si="144"/>
        <v>68.92</v>
      </c>
      <c r="EW117" s="45">
        <f t="shared" si="144"/>
        <v>69.930000000000007</v>
      </c>
      <c r="EX117" s="45">
        <f t="shared" si="144"/>
        <v>79.680000000000007</v>
      </c>
      <c r="EY117" s="45">
        <f t="shared" si="144"/>
        <v>102.52</v>
      </c>
      <c r="EZ117" s="45">
        <f t="shared" si="144"/>
        <v>127.71</v>
      </c>
    </row>
    <row r="118" spans="1:156" ht="15" x14ac:dyDescent="0.25">
      <c r="A118" s="84">
        <v>2.9989999999999999E-2</v>
      </c>
      <c r="B118" s="85" t="s">
        <v>81</v>
      </c>
      <c r="D118" s="43" t="str">
        <f t="shared" si="86"/>
        <v>INFINITE 11.001 a 2.000</v>
      </c>
      <c r="E118" s="44" t="s">
        <v>85</v>
      </c>
      <c r="F118" s="44" t="s">
        <v>55</v>
      </c>
      <c r="G118" s="45">
        <f t="shared" si="148"/>
        <v>10.27</v>
      </c>
      <c r="H118" s="45">
        <f t="shared" si="148"/>
        <v>10.49</v>
      </c>
      <c r="I118" s="45">
        <f t="shared" si="148"/>
        <v>10.71</v>
      </c>
      <c r="J118" s="45">
        <f t="shared" si="148"/>
        <v>10.93</v>
      </c>
      <c r="K118" s="45">
        <f t="shared" si="148"/>
        <v>17.05</v>
      </c>
      <c r="L118" s="45">
        <f t="shared" si="148"/>
        <v>17.23</v>
      </c>
      <c r="M118" s="45">
        <f t="shared" si="148"/>
        <v>17.399999999999999</v>
      </c>
      <c r="N118" s="45">
        <f t="shared" si="148"/>
        <v>17.59</v>
      </c>
      <c r="O118" s="45">
        <f t="shared" si="148"/>
        <v>26.55</v>
      </c>
      <c r="P118" s="45">
        <f t="shared" si="148"/>
        <v>37.18</v>
      </c>
      <c r="Q118" s="45">
        <f t="shared" si="148"/>
        <v>47.8</v>
      </c>
      <c r="R118" s="45">
        <f t="shared" si="148"/>
        <v>55.77</v>
      </c>
      <c r="S118" s="45">
        <f t="shared" si="148"/>
        <v>35.619999999999997</v>
      </c>
      <c r="T118" s="45">
        <f t="shared" si="148"/>
        <v>45.22</v>
      </c>
      <c r="U118" s="45">
        <f t="shared" si="148"/>
        <v>54.46</v>
      </c>
      <c r="V118" s="45">
        <f t="shared" si="148"/>
        <v>62.16</v>
      </c>
      <c r="W118" s="45">
        <f t="shared" si="148"/>
        <v>42.39</v>
      </c>
      <c r="X118" s="45">
        <f t="shared" si="148"/>
        <v>53.83</v>
      </c>
      <c r="Y118" s="45">
        <f t="shared" si="148"/>
        <v>64.83</v>
      </c>
      <c r="Z118" s="45">
        <f t="shared" si="148"/>
        <v>74</v>
      </c>
      <c r="AB118" s="43" t="str">
        <f t="shared" si="87"/>
        <v>INFINITE 1Kg Adicional</v>
      </c>
      <c r="AC118" s="44" t="s">
        <v>85</v>
      </c>
      <c r="AD118" s="44" t="s">
        <v>63</v>
      </c>
      <c r="AE118" s="45">
        <f t="shared" si="142"/>
        <v>2.98</v>
      </c>
      <c r="AF118" s="45">
        <f t="shared" si="142"/>
        <v>3.1</v>
      </c>
      <c r="AG118" s="45">
        <f t="shared" si="142"/>
        <v>3.13</v>
      </c>
      <c r="AH118" s="45">
        <f t="shared" si="142"/>
        <v>3.18</v>
      </c>
      <c r="AI118" s="45">
        <f t="shared" si="142"/>
        <v>4.3499999999999996</v>
      </c>
      <c r="AJ118" s="45">
        <f t="shared" si="142"/>
        <v>5</v>
      </c>
      <c r="AK118" s="45">
        <f t="shared" si="142"/>
        <v>5.71</v>
      </c>
      <c r="AL118" s="45">
        <f t="shared" si="142"/>
        <v>7.08</v>
      </c>
      <c r="AM118" s="45">
        <f t="shared" si="142"/>
        <v>6.28</v>
      </c>
      <c r="AN118" s="45">
        <f t="shared" si="142"/>
        <v>7.06</v>
      </c>
      <c r="AO118" s="45">
        <f t="shared" si="142"/>
        <v>9.0399999999999991</v>
      </c>
      <c r="AP118" s="45">
        <f t="shared" si="142"/>
        <v>11.26</v>
      </c>
      <c r="AQ118" s="45">
        <f t="shared" si="142"/>
        <v>7.31</v>
      </c>
      <c r="AR118" s="45">
        <f t="shared" si="142"/>
        <v>8.2100000000000009</v>
      </c>
      <c r="AS118" s="45">
        <f t="shared" si="142"/>
        <v>10.51</v>
      </c>
      <c r="AT118" s="45">
        <f t="shared" si="142"/>
        <v>13.08</v>
      </c>
      <c r="BP118" s="43" t="str">
        <f t="shared" si="89"/>
        <v>INFINITE 11.001 a 2.000</v>
      </c>
      <c r="BQ118" s="44" t="s">
        <v>85</v>
      </c>
      <c r="BR118" s="44" t="s">
        <v>55</v>
      </c>
      <c r="BS118" s="45">
        <f t="shared" si="149"/>
        <v>31.24</v>
      </c>
      <c r="BT118" s="45">
        <f t="shared" si="149"/>
        <v>31.91</v>
      </c>
      <c r="BU118" s="45">
        <f t="shared" si="149"/>
        <v>32.57</v>
      </c>
      <c r="BV118" s="45">
        <f t="shared" si="149"/>
        <v>33.24</v>
      </c>
      <c r="BW118" s="45">
        <f t="shared" si="149"/>
        <v>35.92</v>
      </c>
      <c r="BX118" s="45">
        <f t="shared" si="149"/>
        <v>36.299999999999997</v>
      </c>
      <c r="BY118" s="45">
        <f t="shared" si="149"/>
        <v>36.67</v>
      </c>
      <c r="BZ118" s="45">
        <f t="shared" si="149"/>
        <v>37.03</v>
      </c>
      <c r="CA118" s="45">
        <f t="shared" si="149"/>
        <v>57.99</v>
      </c>
      <c r="CB118" s="45">
        <f t="shared" si="149"/>
        <v>87.85</v>
      </c>
      <c r="CC118" s="45">
        <f t="shared" si="149"/>
        <v>107.16</v>
      </c>
      <c r="CD118" s="45">
        <f t="shared" si="149"/>
        <v>126.48</v>
      </c>
      <c r="CE118" s="45">
        <f t="shared" si="149"/>
        <v>70.69</v>
      </c>
      <c r="CF118" s="45">
        <f t="shared" si="149"/>
        <v>95.34</v>
      </c>
      <c r="CG118" s="45">
        <f t="shared" si="149"/>
        <v>111.53</v>
      </c>
      <c r="CH118" s="45">
        <f t="shared" si="149"/>
        <v>127.71</v>
      </c>
      <c r="CI118" s="45">
        <f t="shared" si="149"/>
        <v>84.15</v>
      </c>
      <c r="CJ118" s="45">
        <f t="shared" si="149"/>
        <v>113.5</v>
      </c>
      <c r="CK118" s="45">
        <f t="shared" si="149"/>
        <v>132.77000000000001</v>
      </c>
      <c r="CL118" s="45">
        <f t="shared" si="149"/>
        <v>152.03</v>
      </c>
      <c r="CZ118" s="43" t="str">
        <f t="shared" si="92"/>
        <v>INFINITE 19.001 a 10.000</v>
      </c>
      <c r="DA118" s="44" t="s">
        <v>85</v>
      </c>
      <c r="DB118" s="46" t="s">
        <v>95</v>
      </c>
      <c r="DC118" s="45">
        <f t="shared" si="143"/>
        <v>64.010000000000005</v>
      </c>
      <c r="DD118" s="45">
        <f t="shared" si="143"/>
        <v>65.33</v>
      </c>
      <c r="DE118" s="45">
        <f t="shared" si="143"/>
        <v>66.7</v>
      </c>
      <c r="DG118" s="43" t="str">
        <f t="shared" si="94"/>
        <v>DIAMANTE 3Coleta no mesmo dia4210-291 a 100</v>
      </c>
      <c r="DH118" s="43" t="s">
        <v>75</v>
      </c>
      <c r="DI118" s="70" t="s">
        <v>71</v>
      </c>
      <c r="DJ118" s="69" t="s">
        <v>72</v>
      </c>
      <c r="DK118" s="61" t="s">
        <v>105</v>
      </c>
      <c r="DL118" s="25" t="s">
        <v>93</v>
      </c>
      <c r="DR118" s="43" t="str">
        <f t="shared" si="95"/>
        <v>INFINITE 11.001 a 2.000</v>
      </c>
      <c r="DS118" s="44" t="s">
        <v>85</v>
      </c>
      <c r="DT118" s="44" t="s">
        <v>55</v>
      </c>
      <c r="DU118" s="45">
        <f t="shared" si="150"/>
        <v>14.14</v>
      </c>
      <c r="DV118" s="45">
        <f t="shared" si="150"/>
        <v>14.44</v>
      </c>
      <c r="DW118" s="45">
        <f t="shared" si="150"/>
        <v>14.76</v>
      </c>
      <c r="DX118" s="45">
        <f t="shared" si="150"/>
        <v>15.05</v>
      </c>
      <c r="DY118" s="45">
        <f t="shared" si="150"/>
        <v>22.2</v>
      </c>
      <c r="DZ118" s="45">
        <f t="shared" si="150"/>
        <v>22.43</v>
      </c>
      <c r="EA118" s="45">
        <f t="shared" si="150"/>
        <v>22.66</v>
      </c>
      <c r="EB118" s="45">
        <f t="shared" si="150"/>
        <v>22.89</v>
      </c>
      <c r="EC118" s="45">
        <f t="shared" si="150"/>
        <v>34.130000000000003</v>
      </c>
      <c r="ED118" s="45">
        <f t="shared" si="150"/>
        <v>47.39</v>
      </c>
      <c r="EE118" s="45">
        <f t="shared" si="150"/>
        <v>60.94</v>
      </c>
      <c r="EF118" s="45">
        <f t="shared" si="150"/>
        <v>71.16</v>
      </c>
      <c r="EG118" s="45">
        <f t="shared" si="150"/>
        <v>54.39</v>
      </c>
      <c r="EH118" s="45">
        <f t="shared" si="150"/>
        <v>68.64</v>
      </c>
      <c r="EI118" s="45">
        <f t="shared" si="150"/>
        <v>82.64</v>
      </c>
      <c r="EJ118" s="45">
        <f t="shared" si="150"/>
        <v>94.39</v>
      </c>
      <c r="EL118" s="43" t="str">
        <f t="shared" si="96"/>
        <v>INFINITE 1Kg Adicional</v>
      </c>
      <c r="EM118" s="44" t="s">
        <v>85</v>
      </c>
      <c r="EN118" s="44" t="s">
        <v>63</v>
      </c>
      <c r="EO118" s="45">
        <f t="shared" si="144"/>
        <v>3.57</v>
      </c>
      <c r="EP118" s="45">
        <f t="shared" si="144"/>
        <v>3.73</v>
      </c>
      <c r="EQ118" s="45">
        <f t="shared" si="144"/>
        <v>3.75</v>
      </c>
      <c r="ER118" s="45">
        <f t="shared" si="144"/>
        <v>3.8</v>
      </c>
      <c r="ES118" s="45">
        <f t="shared" si="144"/>
        <v>5.2</v>
      </c>
      <c r="ET118" s="45">
        <f t="shared" si="144"/>
        <v>6.04</v>
      </c>
      <c r="EU118" s="45">
        <f t="shared" si="144"/>
        <v>6.91</v>
      </c>
      <c r="EV118" s="45">
        <f t="shared" si="144"/>
        <v>8.5399999999999991</v>
      </c>
      <c r="EW118" s="45">
        <f t="shared" si="144"/>
        <v>8.6300000000000008</v>
      </c>
      <c r="EX118" s="45">
        <f t="shared" si="144"/>
        <v>9.8699999999999992</v>
      </c>
      <c r="EY118" s="45">
        <f t="shared" si="144"/>
        <v>12.71</v>
      </c>
      <c r="EZ118" s="45">
        <f t="shared" si="144"/>
        <v>15.83</v>
      </c>
    </row>
    <row r="119" spans="1:156" ht="15" x14ac:dyDescent="0.25">
      <c r="A119" s="84">
        <v>0.04</v>
      </c>
      <c r="B119" s="85" t="s">
        <v>85</v>
      </c>
      <c r="D119" s="43" t="str">
        <f t="shared" si="86"/>
        <v>INFINITE 12.001 a 3.000</v>
      </c>
      <c r="E119" s="44" t="s">
        <v>85</v>
      </c>
      <c r="F119" s="44" t="s">
        <v>62</v>
      </c>
      <c r="G119" s="45">
        <f t="shared" si="148"/>
        <v>11.45</v>
      </c>
      <c r="H119" s="45">
        <f t="shared" si="148"/>
        <v>11.7</v>
      </c>
      <c r="I119" s="45">
        <f t="shared" si="148"/>
        <v>11.94</v>
      </c>
      <c r="J119" s="45">
        <f t="shared" si="148"/>
        <v>12.18</v>
      </c>
      <c r="K119" s="45">
        <f t="shared" si="148"/>
        <v>18.649999999999999</v>
      </c>
      <c r="L119" s="45">
        <f t="shared" si="148"/>
        <v>18.84</v>
      </c>
      <c r="M119" s="45">
        <f t="shared" si="148"/>
        <v>19.04</v>
      </c>
      <c r="N119" s="45">
        <f t="shared" si="148"/>
        <v>19.22</v>
      </c>
      <c r="O119" s="45">
        <f t="shared" si="148"/>
        <v>31</v>
      </c>
      <c r="P119" s="45">
        <f t="shared" si="148"/>
        <v>41.86</v>
      </c>
      <c r="Q119" s="45">
        <f t="shared" si="148"/>
        <v>58.9</v>
      </c>
      <c r="R119" s="45">
        <f t="shared" si="148"/>
        <v>71.3</v>
      </c>
      <c r="S119" s="45">
        <f t="shared" si="148"/>
        <v>42.68</v>
      </c>
      <c r="T119" s="45">
        <f t="shared" si="148"/>
        <v>52.44</v>
      </c>
      <c r="U119" s="45">
        <f t="shared" si="148"/>
        <v>67.099999999999994</v>
      </c>
      <c r="V119" s="45">
        <f t="shared" si="148"/>
        <v>78.540000000000006</v>
      </c>
      <c r="W119" s="45">
        <f t="shared" si="148"/>
        <v>50.81</v>
      </c>
      <c r="X119" s="45">
        <f t="shared" si="148"/>
        <v>62.44</v>
      </c>
      <c r="Y119" s="45">
        <f t="shared" si="148"/>
        <v>79.89</v>
      </c>
      <c r="Z119" s="45">
        <f t="shared" si="148"/>
        <v>93.49</v>
      </c>
      <c r="AB119" s="43" t="str">
        <f t="shared" si="87"/>
        <v>Peso (g)</v>
      </c>
      <c r="AD119" s="44" t="s">
        <v>32</v>
      </c>
      <c r="AE119" s="45" t="e">
        <f>ROUND('[2]Base(2023)'!AE119+'[2]Base(2023)'!AE119*'[2]Base(2024)'!$A$31,2)</f>
        <v>#VALUE!</v>
      </c>
      <c r="AF119" s="45" t="e">
        <f>ROUND('[2]Base(2023)'!AF119+'[2]Base(2023)'!AF119*'[2]Base(2024)'!$A$31,2)</f>
        <v>#VALUE!</v>
      </c>
      <c r="AG119" s="45" t="e">
        <f>ROUND('[2]Base(2023)'!AG119+'[2]Base(2023)'!AG119*'[2]Base(2024)'!$A$31,2)</f>
        <v>#VALUE!</v>
      </c>
      <c r="AH119" s="45" t="e">
        <f>ROUND('[2]Base(2023)'!AH119+'[2]Base(2023)'!AH119*'[2]Base(2024)'!$A$31,2)</f>
        <v>#VALUE!</v>
      </c>
      <c r="AI119" s="45" t="e">
        <f>ROUND('[2]Base(2023)'!AI119+'[2]Base(2023)'!AI119*'[2]Base(2024)'!$A$31,2)</f>
        <v>#VALUE!</v>
      </c>
      <c r="AJ119" s="45" t="e">
        <f>ROUND('[2]Base(2023)'!AJ119+'[2]Base(2023)'!AJ119*'[2]Base(2024)'!$A$31,2)</f>
        <v>#VALUE!</v>
      </c>
      <c r="AK119" s="45" t="e">
        <f>ROUND('[2]Base(2023)'!AK119+'[2]Base(2023)'!AK119*'[2]Base(2024)'!$A$31,2)</f>
        <v>#VALUE!</v>
      </c>
      <c r="AL119" s="45" t="e">
        <f>ROUND('[2]Base(2023)'!AL119+'[2]Base(2023)'!AL119*'[2]Base(2024)'!$A$31,2)</f>
        <v>#VALUE!</v>
      </c>
      <c r="AM119" s="45" t="e">
        <f>ROUND('[2]Base(2023)'!AM119+'[2]Base(2023)'!AM119*'[2]Base(2024)'!$A$31,2)</f>
        <v>#VALUE!</v>
      </c>
      <c r="AN119" s="45" t="e">
        <f>ROUND('[2]Base(2023)'!AN119+'[2]Base(2023)'!AN119*'[2]Base(2024)'!$A$31,2)</f>
        <v>#VALUE!</v>
      </c>
      <c r="AO119" s="45" t="e">
        <f>ROUND('[2]Base(2023)'!AO119+'[2]Base(2023)'!AO119*'[2]Base(2024)'!$A$31,2)</f>
        <v>#VALUE!</v>
      </c>
      <c r="AP119" s="45" t="e">
        <f>ROUND('[2]Base(2023)'!AP119+'[2]Base(2023)'!AP119*'[2]Base(2024)'!$A$31,2)</f>
        <v>#VALUE!</v>
      </c>
      <c r="AQ119" s="45" t="e">
        <f>ROUND('[2]Base(2023)'!AQ119+'[2]Base(2023)'!AQ119*'[2]Base(2024)'!$A$31,2)</f>
        <v>#VALUE!</v>
      </c>
      <c r="AR119" s="45" t="e">
        <f>ROUND('[2]Base(2023)'!AR119+'[2]Base(2023)'!AR119*'[2]Base(2024)'!$A$31,2)</f>
        <v>#VALUE!</v>
      </c>
      <c r="AS119" s="45" t="e">
        <f>ROUND('[2]Base(2023)'!AS119+'[2]Base(2023)'!AS119*'[2]Base(2024)'!$A$31,2)</f>
        <v>#VALUE!</v>
      </c>
      <c r="AT119" s="45" t="e">
        <f>ROUND('[2]Base(2023)'!AT119+'[2]Base(2023)'!AT119*'[2]Base(2024)'!$A$31,2)</f>
        <v>#VALUE!</v>
      </c>
      <c r="BP119" s="43" t="str">
        <f t="shared" si="89"/>
        <v>INFINITE 12.001 a 3.000</v>
      </c>
      <c r="BQ119" s="44" t="s">
        <v>85</v>
      </c>
      <c r="BR119" s="44" t="s">
        <v>62</v>
      </c>
      <c r="BS119" s="45">
        <f t="shared" si="149"/>
        <v>34.43</v>
      </c>
      <c r="BT119" s="45">
        <f t="shared" si="149"/>
        <v>35.17</v>
      </c>
      <c r="BU119" s="45">
        <f t="shared" si="149"/>
        <v>35.9</v>
      </c>
      <c r="BV119" s="45">
        <f t="shared" si="149"/>
        <v>36.630000000000003</v>
      </c>
      <c r="BW119" s="45">
        <f t="shared" si="149"/>
        <v>39.51</v>
      </c>
      <c r="BX119" s="45">
        <f t="shared" si="149"/>
        <v>39.909999999999997</v>
      </c>
      <c r="BY119" s="45">
        <f t="shared" si="149"/>
        <v>40.32</v>
      </c>
      <c r="BZ119" s="45">
        <f t="shared" si="149"/>
        <v>40.72</v>
      </c>
      <c r="CA119" s="45">
        <f t="shared" si="149"/>
        <v>68.17</v>
      </c>
      <c r="CB119" s="45">
        <f t="shared" si="149"/>
        <v>102.62</v>
      </c>
      <c r="CC119" s="45">
        <f t="shared" si="149"/>
        <v>125.23</v>
      </c>
      <c r="CD119" s="45">
        <f t="shared" si="149"/>
        <v>147.84</v>
      </c>
      <c r="CE119" s="45">
        <f t="shared" si="149"/>
        <v>82.93</v>
      </c>
      <c r="CF119" s="45">
        <f t="shared" si="149"/>
        <v>114.46</v>
      </c>
      <c r="CG119" s="45">
        <f t="shared" si="149"/>
        <v>135.09</v>
      </c>
      <c r="CH119" s="45">
        <f t="shared" si="149"/>
        <v>155.72</v>
      </c>
      <c r="CI119" s="45">
        <f t="shared" si="149"/>
        <v>98.73</v>
      </c>
      <c r="CJ119" s="45">
        <f t="shared" si="149"/>
        <v>136.26</v>
      </c>
      <c r="CK119" s="45">
        <f t="shared" si="149"/>
        <v>160.81</v>
      </c>
      <c r="CL119" s="45">
        <f t="shared" si="149"/>
        <v>185.38</v>
      </c>
      <c r="CZ119" s="43" t="str">
        <f t="shared" si="92"/>
        <v>Peso (g)</v>
      </c>
      <c r="DB119" s="46" t="s">
        <v>32</v>
      </c>
      <c r="DC119" s="45" t="e">
        <f>ROUND('[2]Base(2023)'!DC119+'[2]Base(2023)'!DC119*'[2]Base(2024)'!$A$31,2)</f>
        <v>#VALUE!</v>
      </c>
      <c r="DD119" s="45" t="e">
        <f>ROUND('[2]Base(2023)'!DD119+'[2]Base(2023)'!DD119*'[2]Base(2024)'!$A$31,2)</f>
        <v>#VALUE!</v>
      </c>
      <c r="DE119" s="45" t="e">
        <f>ROUND('[2]Base(2023)'!DE119+'[2]Base(2023)'!DE119*'[2]Base(2024)'!$A$31,2)</f>
        <v>#VALUE!</v>
      </c>
      <c r="DG119" s="43" t="str">
        <f t="shared" si="94"/>
        <v>DIAMANTE 3Coleta no mesmo dia4210-2Mais de 100</v>
      </c>
      <c r="DH119" s="43" t="s">
        <v>75</v>
      </c>
      <c r="DI119" s="70" t="s">
        <v>71</v>
      </c>
      <c r="DJ119" s="69" t="s">
        <v>72</v>
      </c>
      <c r="DK119" s="59" t="s">
        <v>108</v>
      </c>
      <c r="DL119" s="22" t="s">
        <v>132</v>
      </c>
      <c r="DR119" s="43" t="str">
        <f t="shared" si="95"/>
        <v>INFINITE 12.001 a 3.000</v>
      </c>
      <c r="DS119" s="44" t="s">
        <v>85</v>
      </c>
      <c r="DT119" s="44" t="s">
        <v>62</v>
      </c>
      <c r="DU119" s="45">
        <f t="shared" si="150"/>
        <v>16.010000000000002</v>
      </c>
      <c r="DV119" s="45">
        <f t="shared" si="150"/>
        <v>16.34</v>
      </c>
      <c r="DW119" s="45">
        <f t="shared" si="150"/>
        <v>16.690000000000001</v>
      </c>
      <c r="DX119" s="45">
        <f t="shared" si="150"/>
        <v>17.03</v>
      </c>
      <c r="DY119" s="45">
        <f t="shared" si="150"/>
        <v>24.42</v>
      </c>
      <c r="DZ119" s="45">
        <f t="shared" si="150"/>
        <v>24.67</v>
      </c>
      <c r="EA119" s="45">
        <f t="shared" si="150"/>
        <v>24.93</v>
      </c>
      <c r="EB119" s="45">
        <f t="shared" si="150"/>
        <v>25.17</v>
      </c>
      <c r="EC119" s="45">
        <f t="shared" si="150"/>
        <v>39.96</v>
      </c>
      <c r="ED119" s="45">
        <f t="shared" si="150"/>
        <v>53.36</v>
      </c>
      <c r="EE119" s="45">
        <f t="shared" si="150"/>
        <v>75.12</v>
      </c>
      <c r="EF119" s="45">
        <f t="shared" si="150"/>
        <v>91.04</v>
      </c>
      <c r="EG119" s="45">
        <f t="shared" si="150"/>
        <v>65.319999999999993</v>
      </c>
      <c r="EH119" s="45">
        <f t="shared" si="150"/>
        <v>79.680000000000007</v>
      </c>
      <c r="EI119" s="45">
        <f t="shared" si="150"/>
        <v>101.87</v>
      </c>
      <c r="EJ119" s="45">
        <f t="shared" si="150"/>
        <v>119.32</v>
      </c>
      <c r="EL119" s="43" t="str">
        <f t="shared" si="96"/>
        <v>Peso (g)</v>
      </c>
      <c r="EN119" s="44" t="s">
        <v>32</v>
      </c>
      <c r="EO119" s="45" t="s">
        <v>16</v>
      </c>
      <c r="EP119" s="45" t="s">
        <v>17</v>
      </c>
      <c r="EQ119" s="45" t="s">
        <v>18</v>
      </c>
      <c r="ER119" s="45" t="s">
        <v>19</v>
      </c>
      <c r="ES119" s="45" t="s">
        <v>20</v>
      </c>
      <c r="ET119" s="45" t="s">
        <v>21</v>
      </c>
      <c r="EU119" s="45" t="s">
        <v>22</v>
      </c>
      <c r="EV119" s="45" t="s">
        <v>23</v>
      </c>
      <c r="EW119" s="45" t="s">
        <v>28</v>
      </c>
      <c r="EX119" s="45" t="s">
        <v>29</v>
      </c>
      <c r="EY119" s="45" t="s">
        <v>30</v>
      </c>
      <c r="EZ119" s="45" t="s">
        <v>31</v>
      </c>
    </row>
    <row r="120" spans="1:156" ht="15" x14ac:dyDescent="0.25">
      <c r="A120" s="84">
        <v>0.06</v>
      </c>
      <c r="B120" s="85" t="s">
        <v>90</v>
      </c>
      <c r="D120" s="43" t="str">
        <f t="shared" si="86"/>
        <v>INFINITE 13.001 a 4.000</v>
      </c>
      <c r="E120" s="44" t="s">
        <v>85</v>
      </c>
      <c r="F120" s="44" t="s">
        <v>68</v>
      </c>
      <c r="G120" s="45">
        <f t="shared" si="148"/>
        <v>12.37</v>
      </c>
      <c r="H120" s="45">
        <f t="shared" si="148"/>
        <v>12.63</v>
      </c>
      <c r="I120" s="45">
        <f t="shared" si="148"/>
        <v>12.9</v>
      </c>
      <c r="J120" s="45">
        <f t="shared" si="148"/>
        <v>13.17</v>
      </c>
      <c r="K120" s="45">
        <f t="shared" si="148"/>
        <v>20.51</v>
      </c>
      <c r="L120" s="45">
        <f t="shared" si="148"/>
        <v>20.73</v>
      </c>
      <c r="M120" s="45">
        <f t="shared" si="148"/>
        <v>20.94</v>
      </c>
      <c r="N120" s="45">
        <f t="shared" si="148"/>
        <v>21.15</v>
      </c>
      <c r="O120" s="45">
        <f t="shared" si="148"/>
        <v>35.549999999999997</v>
      </c>
      <c r="P120" s="45">
        <f t="shared" si="148"/>
        <v>47.99</v>
      </c>
      <c r="Q120" s="45">
        <f t="shared" si="148"/>
        <v>67.540000000000006</v>
      </c>
      <c r="R120" s="45">
        <f t="shared" si="148"/>
        <v>81.75</v>
      </c>
      <c r="S120" s="45">
        <f t="shared" si="148"/>
        <v>46.49</v>
      </c>
      <c r="T120" s="45">
        <f t="shared" si="148"/>
        <v>57.62</v>
      </c>
      <c r="U120" s="45">
        <f t="shared" si="148"/>
        <v>74.36</v>
      </c>
      <c r="V120" s="45">
        <f t="shared" si="148"/>
        <v>87.32</v>
      </c>
      <c r="W120" s="45">
        <f t="shared" si="148"/>
        <v>55.35</v>
      </c>
      <c r="X120" s="45">
        <f t="shared" si="148"/>
        <v>68.599999999999994</v>
      </c>
      <c r="Y120" s="45">
        <f t="shared" si="148"/>
        <v>88.52</v>
      </c>
      <c r="Z120" s="45">
        <f t="shared" si="148"/>
        <v>103.95</v>
      </c>
      <c r="AB120" s="43" t="str">
        <f t="shared" si="87"/>
        <v>INFINITE 20 a 500</v>
      </c>
      <c r="AC120" s="44" t="s">
        <v>90</v>
      </c>
      <c r="AD120" s="44" t="s">
        <v>41</v>
      </c>
      <c r="AE120" s="45">
        <f>ROUND(AE55-AE55*$A$88,2)</f>
        <v>12.42</v>
      </c>
      <c r="AF120" s="45">
        <f t="shared" ref="AF120:AT120" si="151">ROUND(AF55-AF55*$A$88,2)</f>
        <v>12.95</v>
      </c>
      <c r="AG120" s="45">
        <f t="shared" si="151"/>
        <v>13.08</v>
      </c>
      <c r="AH120" s="45">
        <f t="shared" si="151"/>
        <v>13.22</v>
      </c>
      <c r="AI120" s="45">
        <f t="shared" si="151"/>
        <v>14.81</v>
      </c>
      <c r="AJ120" s="45">
        <f t="shared" si="151"/>
        <v>16.579999999999998</v>
      </c>
      <c r="AK120" s="45">
        <f t="shared" si="151"/>
        <v>18.5</v>
      </c>
      <c r="AL120" s="45">
        <f t="shared" si="151"/>
        <v>22.2</v>
      </c>
      <c r="AM120" s="45">
        <f t="shared" si="151"/>
        <v>15.24</v>
      </c>
      <c r="AN120" s="45">
        <f t="shared" si="151"/>
        <v>18.43</v>
      </c>
      <c r="AO120" s="45">
        <f t="shared" si="151"/>
        <v>30.94</v>
      </c>
      <c r="AP120" s="45">
        <f t="shared" si="151"/>
        <v>42.48</v>
      </c>
      <c r="AQ120" s="45">
        <f t="shared" si="151"/>
        <v>17.71</v>
      </c>
      <c r="AR120" s="45">
        <f t="shared" si="151"/>
        <v>21.43</v>
      </c>
      <c r="AS120" s="45">
        <f t="shared" si="151"/>
        <v>35.97</v>
      </c>
      <c r="AT120" s="45">
        <f t="shared" si="151"/>
        <v>49.39</v>
      </c>
      <c r="BP120" s="43" t="str">
        <f t="shared" si="89"/>
        <v>INFINITE 13.001 a 4.000</v>
      </c>
      <c r="BQ120" s="44" t="s">
        <v>85</v>
      </c>
      <c r="BR120" s="44" t="s">
        <v>68</v>
      </c>
      <c r="BS120" s="45">
        <f t="shared" si="149"/>
        <v>37.44</v>
      </c>
      <c r="BT120" s="45">
        <f t="shared" si="149"/>
        <v>38.24</v>
      </c>
      <c r="BU120" s="45">
        <f t="shared" si="149"/>
        <v>39.03</v>
      </c>
      <c r="BV120" s="45">
        <f t="shared" si="149"/>
        <v>39.840000000000003</v>
      </c>
      <c r="BW120" s="45">
        <f t="shared" si="149"/>
        <v>43.38</v>
      </c>
      <c r="BX120" s="45">
        <f t="shared" si="149"/>
        <v>43.83</v>
      </c>
      <c r="BY120" s="45">
        <f t="shared" si="149"/>
        <v>44.27</v>
      </c>
      <c r="BZ120" s="45">
        <f t="shared" si="149"/>
        <v>44.72</v>
      </c>
      <c r="CA120" s="45">
        <f t="shared" si="149"/>
        <v>77.86</v>
      </c>
      <c r="CB120" s="45">
        <f t="shared" si="149"/>
        <v>117.29</v>
      </c>
      <c r="CC120" s="45">
        <f t="shared" si="149"/>
        <v>143.44999999999999</v>
      </c>
      <c r="CD120" s="45">
        <f t="shared" si="149"/>
        <v>169.6</v>
      </c>
      <c r="CE120" s="45">
        <f t="shared" si="149"/>
        <v>95.25</v>
      </c>
      <c r="CF120" s="45">
        <f t="shared" si="149"/>
        <v>133.58000000000001</v>
      </c>
      <c r="CG120" s="45">
        <f t="shared" si="149"/>
        <v>158.56</v>
      </c>
      <c r="CH120" s="45">
        <f t="shared" si="149"/>
        <v>183.56</v>
      </c>
      <c r="CI120" s="45">
        <f t="shared" si="149"/>
        <v>113.4</v>
      </c>
      <c r="CJ120" s="45">
        <f t="shared" si="149"/>
        <v>159.02000000000001</v>
      </c>
      <c r="CK120" s="45">
        <f t="shared" si="149"/>
        <v>188.76</v>
      </c>
      <c r="CL120" s="45">
        <f t="shared" si="149"/>
        <v>218.51</v>
      </c>
      <c r="CZ120" s="43" t="str">
        <f t="shared" si="92"/>
        <v>INFINITE 20 a 300</v>
      </c>
      <c r="DA120" s="44" t="s">
        <v>90</v>
      </c>
      <c r="DB120" s="46" t="s">
        <v>40</v>
      </c>
      <c r="DC120" s="45">
        <f>DC42</f>
        <v>12.43</v>
      </c>
      <c r="DD120" s="45">
        <f t="shared" ref="DD120:DE120" si="152">DD42</f>
        <v>12.68</v>
      </c>
      <c r="DE120" s="45">
        <f t="shared" si="152"/>
        <v>12.95</v>
      </c>
      <c r="DG120" s="43" t="str">
        <f t="shared" si="94"/>
        <v>DIAMANTE 3Coleta no mesmo dia7790-9Unitizador</v>
      </c>
      <c r="DH120" s="43" t="s">
        <v>75</v>
      </c>
      <c r="DI120" s="70" t="s">
        <v>71</v>
      </c>
      <c r="DJ120" s="22" t="s">
        <v>111</v>
      </c>
      <c r="DK120" s="61" t="s">
        <v>112</v>
      </c>
      <c r="DL120" s="25" t="s">
        <v>133</v>
      </c>
      <c r="DR120" s="43" t="str">
        <f t="shared" si="95"/>
        <v>INFINITE 13.001 a 4.000</v>
      </c>
      <c r="DS120" s="44" t="s">
        <v>85</v>
      </c>
      <c r="DT120" s="44" t="s">
        <v>68</v>
      </c>
      <c r="DU120" s="45">
        <f t="shared" si="150"/>
        <v>17.82</v>
      </c>
      <c r="DV120" s="45">
        <f t="shared" si="150"/>
        <v>18.190000000000001</v>
      </c>
      <c r="DW120" s="45">
        <f t="shared" si="150"/>
        <v>18.579999999999998</v>
      </c>
      <c r="DX120" s="45">
        <f t="shared" si="150"/>
        <v>18.940000000000001</v>
      </c>
      <c r="DY120" s="45">
        <f t="shared" si="150"/>
        <v>27.24</v>
      </c>
      <c r="DZ120" s="45">
        <f t="shared" si="150"/>
        <v>27.52</v>
      </c>
      <c r="EA120" s="45">
        <f t="shared" si="150"/>
        <v>27.79</v>
      </c>
      <c r="EB120" s="45">
        <f t="shared" si="150"/>
        <v>28.1</v>
      </c>
      <c r="EC120" s="45">
        <f t="shared" si="150"/>
        <v>46.09</v>
      </c>
      <c r="ED120" s="45">
        <f t="shared" si="150"/>
        <v>61.24</v>
      </c>
      <c r="EE120" s="45">
        <f t="shared" si="150"/>
        <v>86.18</v>
      </c>
      <c r="EF120" s="45">
        <f t="shared" si="150"/>
        <v>104.54</v>
      </c>
      <c r="EG120" s="45">
        <f t="shared" si="150"/>
        <v>71.489999999999995</v>
      </c>
      <c r="EH120" s="45">
        <f t="shared" si="150"/>
        <v>87.61</v>
      </c>
      <c r="EI120" s="45">
        <f t="shared" si="150"/>
        <v>112.99</v>
      </c>
      <c r="EJ120" s="45">
        <f t="shared" si="150"/>
        <v>132.84</v>
      </c>
      <c r="EL120" s="43" t="str">
        <f t="shared" si="96"/>
        <v>INFINITE 20 a 500</v>
      </c>
      <c r="EM120" s="44" t="s">
        <v>90</v>
      </c>
      <c r="EN120" s="44" t="s">
        <v>41</v>
      </c>
      <c r="EO120" s="45">
        <f>ROUND(EO3-EO3*$A$68,2)</f>
        <v>15.33</v>
      </c>
      <c r="EP120" s="45">
        <f t="shared" ref="EP120:EZ120" si="153">ROUND(EP3-EP3*$A$68,2)</f>
        <v>15.99</v>
      </c>
      <c r="EQ120" s="45">
        <f t="shared" si="153"/>
        <v>16.14</v>
      </c>
      <c r="ER120" s="45">
        <f t="shared" si="153"/>
        <v>16.3</v>
      </c>
      <c r="ES120" s="45">
        <f t="shared" si="153"/>
        <v>18.23</v>
      </c>
      <c r="ET120" s="45">
        <f t="shared" si="153"/>
        <v>20.51</v>
      </c>
      <c r="EU120" s="45">
        <f t="shared" si="153"/>
        <v>22.89</v>
      </c>
      <c r="EV120" s="45">
        <f t="shared" si="153"/>
        <v>27.45</v>
      </c>
      <c r="EW120" s="45">
        <f t="shared" si="153"/>
        <v>21.76</v>
      </c>
      <c r="EX120" s="45">
        <f t="shared" si="153"/>
        <v>26.47</v>
      </c>
      <c r="EY120" s="45">
        <f t="shared" si="153"/>
        <v>44.54</v>
      </c>
      <c r="EZ120" s="45">
        <f t="shared" si="153"/>
        <v>61.11</v>
      </c>
    </row>
    <row r="121" spans="1:156" ht="25.5" x14ac:dyDescent="0.25">
      <c r="A121" s="84">
        <v>0.08</v>
      </c>
      <c r="B121" s="85" t="s">
        <v>94</v>
      </c>
      <c r="D121" s="43" t="str">
        <f t="shared" si="86"/>
        <v>INFINITE 14.001 a 5.000</v>
      </c>
      <c r="E121" s="44" t="s">
        <v>85</v>
      </c>
      <c r="F121" s="44" t="s">
        <v>70</v>
      </c>
      <c r="G121" s="45">
        <f t="shared" si="148"/>
        <v>13.38</v>
      </c>
      <c r="H121" s="45">
        <f t="shared" si="148"/>
        <v>13.66</v>
      </c>
      <c r="I121" s="45">
        <f t="shared" si="148"/>
        <v>13.95</v>
      </c>
      <c r="J121" s="45">
        <f t="shared" si="148"/>
        <v>14.23</v>
      </c>
      <c r="K121" s="45">
        <f t="shared" si="148"/>
        <v>22.12</v>
      </c>
      <c r="L121" s="45">
        <f t="shared" si="148"/>
        <v>22.35</v>
      </c>
      <c r="M121" s="45">
        <f t="shared" si="148"/>
        <v>22.58</v>
      </c>
      <c r="N121" s="45">
        <f t="shared" si="148"/>
        <v>22.81</v>
      </c>
      <c r="O121" s="45">
        <f t="shared" si="148"/>
        <v>39.24</v>
      </c>
      <c r="P121" s="45">
        <f t="shared" si="148"/>
        <v>52.96</v>
      </c>
      <c r="Q121" s="45">
        <f t="shared" si="148"/>
        <v>74.53</v>
      </c>
      <c r="R121" s="45">
        <f t="shared" si="148"/>
        <v>90.22</v>
      </c>
      <c r="S121" s="45">
        <f t="shared" si="148"/>
        <v>56.25</v>
      </c>
      <c r="T121" s="45">
        <f t="shared" si="148"/>
        <v>68.44</v>
      </c>
      <c r="U121" s="45">
        <f t="shared" si="148"/>
        <v>86.89</v>
      </c>
      <c r="V121" s="45">
        <f t="shared" si="148"/>
        <v>101.08</v>
      </c>
      <c r="W121" s="45">
        <f t="shared" si="148"/>
        <v>66.959999999999994</v>
      </c>
      <c r="X121" s="45">
        <f t="shared" si="148"/>
        <v>81.48</v>
      </c>
      <c r="Y121" s="45">
        <f t="shared" si="148"/>
        <v>103.44</v>
      </c>
      <c r="Z121" s="45">
        <f t="shared" si="148"/>
        <v>120.34</v>
      </c>
      <c r="AB121" s="43" t="str">
        <f t="shared" si="87"/>
        <v>INFINITE 2501 a 1.000</v>
      </c>
      <c r="AC121" s="44" t="s">
        <v>90</v>
      </c>
      <c r="AD121" s="44" t="s">
        <v>50</v>
      </c>
      <c r="AE121" s="45">
        <f t="shared" ref="AE121:AT131" si="154">ROUND(AE56-AE56*$A$88,2)</f>
        <v>13.32</v>
      </c>
      <c r="AF121" s="45">
        <f t="shared" si="154"/>
        <v>13.88</v>
      </c>
      <c r="AG121" s="45">
        <f t="shared" si="154"/>
        <v>14.02</v>
      </c>
      <c r="AH121" s="45">
        <f t="shared" si="154"/>
        <v>14.18</v>
      </c>
      <c r="AI121" s="45">
        <f t="shared" si="154"/>
        <v>15.85</v>
      </c>
      <c r="AJ121" s="45">
        <f t="shared" si="154"/>
        <v>17.75</v>
      </c>
      <c r="AK121" s="45">
        <f t="shared" si="154"/>
        <v>19.82</v>
      </c>
      <c r="AL121" s="45">
        <f t="shared" si="154"/>
        <v>23.79</v>
      </c>
      <c r="AM121" s="45">
        <f t="shared" si="154"/>
        <v>16.149999999999999</v>
      </c>
      <c r="AN121" s="45">
        <f t="shared" si="154"/>
        <v>19.440000000000001</v>
      </c>
      <c r="AO121" s="45">
        <f t="shared" si="154"/>
        <v>32.08</v>
      </c>
      <c r="AP121" s="45">
        <f t="shared" si="154"/>
        <v>43.83</v>
      </c>
      <c r="AQ121" s="45">
        <f t="shared" si="154"/>
        <v>18.77</v>
      </c>
      <c r="AR121" s="45">
        <f t="shared" si="154"/>
        <v>22.61</v>
      </c>
      <c r="AS121" s="45">
        <f t="shared" si="154"/>
        <v>37.299999999999997</v>
      </c>
      <c r="AT121" s="45">
        <f t="shared" si="154"/>
        <v>50.98</v>
      </c>
      <c r="BP121" s="43" t="str">
        <f t="shared" si="89"/>
        <v>INFINITE 14.001 a 5.000</v>
      </c>
      <c r="BQ121" s="44" t="s">
        <v>85</v>
      </c>
      <c r="BR121" s="44" t="s">
        <v>70</v>
      </c>
      <c r="BS121" s="45">
        <f t="shared" si="149"/>
        <v>40.44</v>
      </c>
      <c r="BT121" s="45">
        <f t="shared" si="149"/>
        <v>41.3</v>
      </c>
      <c r="BU121" s="45">
        <f t="shared" si="149"/>
        <v>42.16</v>
      </c>
      <c r="BV121" s="45">
        <f t="shared" si="149"/>
        <v>43.03</v>
      </c>
      <c r="BW121" s="45">
        <f t="shared" si="149"/>
        <v>46.77</v>
      </c>
      <c r="BX121" s="45">
        <f t="shared" si="149"/>
        <v>47.26</v>
      </c>
      <c r="BY121" s="45">
        <f t="shared" si="149"/>
        <v>47.73</v>
      </c>
      <c r="BZ121" s="45">
        <f t="shared" si="149"/>
        <v>48.22</v>
      </c>
      <c r="CA121" s="45">
        <f t="shared" si="149"/>
        <v>88.04</v>
      </c>
      <c r="CB121" s="45">
        <f t="shared" si="149"/>
        <v>131.97</v>
      </c>
      <c r="CC121" s="45">
        <f t="shared" si="149"/>
        <v>161.52000000000001</v>
      </c>
      <c r="CD121" s="45">
        <f t="shared" si="149"/>
        <v>191.06</v>
      </c>
      <c r="CE121" s="45">
        <f t="shared" si="149"/>
        <v>107.33</v>
      </c>
      <c r="CF121" s="45">
        <f t="shared" si="149"/>
        <v>152.77000000000001</v>
      </c>
      <c r="CG121" s="45">
        <f t="shared" si="149"/>
        <v>181.96</v>
      </c>
      <c r="CH121" s="45">
        <f t="shared" si="149"/>
        <v>211.13</v>
      </c>
      <c r="CI121" s="45">
        <f t="shared" si="149"/>
        <v>127.77</v>
      </c>
      <c r="CJ121" s="45">
        <f t="shared" si="149"/>
        <v>181.88</v>
      </c>
      <c r="CK121" s="45">
        <f t="shared" si="149"/>
        <v>216.62</v>
      </c>
      <c r="CL121" s="45">
        <f t="shared" si="149"/>
        <v>251.35</v>
      </c>
      <c r="CZ121" s="43" t="str">
        <f t="shared" si="92"/>
        <v>INFINITE 2301 a 500</v>
      </c>
      <c r="DA121" s="44" t="s">
        <v>90</v>
      </c>
      <c r="DB121" s="46" t="s">
        <v>49</v>
      </c>
      <c r="DC121" s="45">
        <f t="shared" ref="DC121:DE131" si="155">DC43</f>
        <v>12.92</v>
      </c>
      <c r="DD121" s="45">
        <f t="shared" si="155"/>
        <v>13.19</v>
      </c>
      <c r="DE121" s="45">
        <f t="shared" si="155"/>
        <v>13.47</v>
      </c>
      <c r="DG121" s="43" t="str">
        <f t="shared" si="94"/>
        <v>ServiçoCódigoQtde de objetos</v>
      </c>
      <c r="DI121" s="28" t="s">
        <v>34</v>
      </c>
      <c r="DJ121" s="28" t="s">
        <v>35</v>
      </c>
      <c r="DK121" s="29" t="s">
        <v>36</v>
      </c>
      <c r="DL121" s="30" t="s">
        <v>37</v>
      </c>
      <c r="DR121" s="43" t="str">
        <f t="shared" si="95"/>
        <v>INFINITE 14.001 a 5.000</v>
      </c>
      <c r="DS121" s="44" t="s">
        <v>85</v>
      </c>
      <c r="DT121" s="44" t="s">
        <v>70</v>
      </c>
      <c r="DU121" s="45">
        <f t="shared" si="150"/>
        <v>19.04</v>
      </c>
      <c r="DV121" s="45">
        <f t="shared" si="150"/>
        <v>19.46</v>
      </c>
      <c r="DW121" s="45">
        <f t="shared" si="150"/>
        <v>19.850000000000001</v>
      </c>
      <c r="DX121" s="45">
        <f t="shared" si="150"/>
        <v>20.25</v>
      </c>
      <c r="DY121" s="45">
        <f t="shared" si="150"/>
        <v>29.22</v>
      </c>
      <c r="DZ121" s="45">
        <f t="shared" si="150"/>
        <v>29.51</v>
      </c>
      <c r="EA121" s="45">
        <f t="shared" si="150"/>
        <v>29.82</v>
      </c>
      <c r="EB121" s="45">
        <f t="shared" si="150"/>
        <v>30.12</v>
      </c>
      <c r="EC121" s="45">
        <f t="shared" si="150"/>
        <v>50.77</v>
      </c>
      <c r="ED121" s="45">
        <f t="shared" si="150"/>
        <v>67.56</v>
      </c>
      <c r="EE121" s="45">
        <f t="shared" si="150"/>
        <v>95.09</v>
      </c>
      <c r="EF121" s="45">
        <f t="shared" si="150"/>
        <v>115.3</v>
      </c>
      <c r="EG121" s="45">
        <f t="shared" si="150"/>
        <v>86.32</v>
      </c>
      <c r="EH121" s="45">
        <f t="shared" si="150"/>
        <v>104.02</v>
      </c>
      <c r="EI121" s="45">
        <f t="shared" si="150"/>
        <v>131.97999999999999</v>
      </c>
      <c r="EJ121" s="45">
        <f t="shared" si="150"/>
        <v>153.72</v>
      </c>
      <c r="EL121" s="43" t="str">
        <f t="shared" si="96"/>
        <v>INFINITE 2501 a 1.000</v>
      </c>
      <c r="EM121" s="44" t="s">
        <v>90</v>
      </c>
      <c r="EN121" s="44" t="s">
        <v>50</v>
      </c>
      <c r="EO121" s="45">
        <f t="shared" ref="EO121:EZ131" si="156">ROUND(EO4-EO4*$A$68,2)</f>
        <v>16.420000000000002</v>
      </c>
      <c r="EP121" s="45">
        <f t="shared" si="156"/>
        <v>17.11</v>
      </c>
      <c r="EQ121" s="45">
        <f t="shared" si="156"/>
        <v>17.3</v>
      </c>
      <c r="ER121" s="45">
        <f t="shared" si="156"/>
        <v>17.46</v>
      </c>
      <c r="ES121" s="45">
        <f t="shared" si="156"/>
        <v>19.53</v>
      </c>
      <c r="ET121" s="45">
        <f t="shared" si="156"/>
        <v>21.97</v>
      </c>
      <c r="EU121" s="45">
        <f t="shared" si="156"/>
        <v>24.53</v>
      </c>
      <c r="EV121" s="45">
        <f t="shared" si="156"/>
        <v>29.41</v>
      </c>
      <c r="EW121" s="45">
        <f t="shared" si="156"/>
        <v>23.06</v>
      </c>
      <c r="EX121" s="45">
        <f t="shared" si="156"/>
        <v>27.93</v>
      </c>
      <c r="EY121" s="45">
        <f t="shared" si="156"/>
        <v>46.17</v>
      </c>
      <c r="EZ121" s="45">
        <f t="shared" si="156"/>
        <v>63.07</v>
      </c>
    </row>
    <row r="122" spans="1:156" ht="15" x14ac:dyDescent="0.25">
      <c r="A122" s="84">
        <v>0.1</v>
      </c>
      <c r="B122" s="85" t="s">
        <v>98</v>
      </c>
      <c r="D122" s="43" t="str">
        <f t="shared" si="86"/>
        <v>INFINITE 15.001 a 6.000</v>
      </c>
      <c r="E122" s="44" t="s">
        <v>85</v>
      </c>
      <c r="F122" s="44" t="s">
        <v>76</v>
      </c>
      <c r="G122" s="45">
        <f t="shared" si="148"/>
        <v>14.21</v>
      </c>
      <c r="H122" s="45">
        <f t="shared" si="148"/>
        <v>14.52</v>
      </c>
      <c r="I122" s="45">
        <f t="shared" si="148"/>
        <v>14.82</v>
      </c>
      <c r="J122" s="45">
        <f t="shared" si="148"/>
        <v>15.13</v>
      </c>
      <c r="K122" s="45">
        <f t="shared" si="148"/>
        <v>23.88</v>
      </c>
      <c r="L122" s="45">
        <f t="shared" si="148"/>
        <v>24.13</v>
      </c>
      <c r="M122" s="45">
        <f t="shared" si="148"/>
        <v>24.37</v>
      </c>
      <c r="N122" s="45">
        <f t="shared" si="148"/>
        <v>24.62</v>
      </c>
      <c r="O122" s="45">
        <f t="shared" si="148"/>
        <v>43.01</v>
      </c>
      <c r="P122" s="45">
        <f t="shared" si="148"/>
        <v>58.05</v>
      </c>
      <c r="Q122" s="45">
        <f t="shared" si="148"/>
        <v>81.709999999999994</v>
      </c>
      <c r="R122" s="45">
        <f t="shared" si="148"/>
        <v>98.91</v>
      </c>
      <c r="S122" s="45">
        <f t="shared" si="148"/>
        <v>59.4</v>
      </c>
      <c r="T122" s="45">
        <f t="shared" si="148"/>
        <v>72.73</v>
      </c>
      <c r="U122" s="45">
        <f t="shared" si="148"/>
        <v>92.93</v>
      </c>
      <c r="V122" s="45">
        <f t="shared" si="148"/>
        <v>108.38</v>
      </c>
      <c r="W122" s="45">
        <f t="shared" si="148"/>
        <v>70.72</v>
      </c>
      <c r="X122" s="45">
        <f t="shared" si="148"/>
        <v>86.57</v>
      </c>
      <c r="Y122" s="45">
        <f t="shared" si="148"/>
        <v>110.62</v>
      </c>
      <c r="Z122" s="45">
        <f t="shared" si="148"/>
        <v>129.03</v>
      </c>
      <c r="AB122" s="43" t="str">
        <f t="shared" si="87"/>
        <v>INFINITE 21.001 a 2.000</v>
      </c>
      <c r="AC122" s="44" t="s">
        <v>90</v>
      </c>
      <c r="AD122" s="44" t="s">
        <v>55</v>
      </c>
      <c r="AE122" s="45">
        <f t="shared" si="154"/>
        <v>14.02</v>
      </c>
      <c r="AF122" s="45">
        <f t="shared" si="154"/>
        <v>14.63</v>
      </c>
      <c r="AG122" s="45">
        <f t="shared" si="154"/>
        <v>14.77</v>
      </c>
      <c r="AH122" s="45">
        <f t="shared" si="154"/>
        <v>14.93</v>
      </c>
      <c r="AI122" s="45">
        <f t="shared" si="154"/>
        <v>17.420000000000002</v>
      </c>
      <c r="AJ122" s="45">
        <f t="shared" si="154"/>
        <v>19.510000000000002</v>
      </c>
      <c r="AK122" s="45">
        <f t="shared" si="154"/>
        <v>21.77</v>
      </c>
      <c r="AL122" s="45">
        <f t="shared" si="154"/>
        <v>26.13</v>
      </c>
      <c r="AM122" s="45">
        <f t="shared" si="154"/>
        <v>19.16</v>
      </c>
      <c r="AN122" s="45">
        <f t="shared" si="154"/>
        <v>22.63</v>
      </c>
      <c r="AO122" s="45">
        <f t="shared" si="154"/>
        <v>35.43</v>
      </c>
      <c r="AP122" s="45">
        <f t="shared" si="154"/>
        <v>47.53</v>
      </c>
      <c r="AQ122" s="45">
        <f t="shared" si="154"/>
        <v>22.28</v>
      </c>
      <c r="AR122" s="45">
        <f t="shared" si="154"/>
        <v>26.31</v>
      </c>
      <c r="AS122" s="45">
        <f t="shared" si="154"/>
        <v>41.2</v>
      </c>
      <c r="AT122" s="45">
        <f t="shared" si="154"/>
        <v>55.27</v>
      </c>
      <c r="BP122" s="43" t="str">
        <f t="shared" si="89"/>
        <v>INFINITE 15.001 a 6.000</v>
      </c>
      <c r="BQ122" s="44" t="s">
        <v>85</v>
      </c>
      <c r="BR122" s="44" t="s">
        <v>76</v>
      </c>
      <c r="BS122" s="45">
        <f t="shared" si="149"/>
        <v>43.26</v>
      </c>
      <c r="BT122" s="45">
        <f t="shared" si="149"/>
        <v>44.18</v>
      </c>
      <c r="BU122" s="45">
        <f t="shared" si="149"/>
        <v>45.1</v>
      </c>
      <c r="BV122" s="45">
        <f t="shared" si="149"/>
        <v>46.02</v>
      </c>
      <c r="BW122" s="45">
        <f t="shared" si="149"/>
        <v>50.54</v>
      </c>
      <c r="BX122" s="45">
        <f t="shared" si="149"/>
        <v>51.06</v>
      </c>
      <c r="BY122" s="45">
        <f t="shared" si="149"/>
        <v>51.59</v>
      </c>
      <c r="BZ122" s="45">
        <f t="shared" si="149"/>
        <v>52.11</v>
      </c>
      <c r="CA122" s="45">
        <f t="shared" si="149"/>
        <v>97.83</v>
      </c>
      <c r="CB122" s="45">
        <f t="shared" si="149"/>
        <v>147.04</v>
      </c>
      <c r="CC122" s="45">
        <f t="shared" si="149"/>
        <v>179.93</v>
      </c>
      <c r="CD122" s="45">
        <f t="shared" si="149"/>
        <v>212.82</v>
      </c>
      <c r="CE122" s="45">
        <f t="shared" si="149"/>
        <v>119.33</v>
      </c>
      <c r="CF122" s="45">
        <f t="shared" si="149"/>
        <v>172.14</v>
      </c>
      <c r="CG122" s="45">
        <f t="shared" si="149"/>
        <v>205.65</v>
      </c>
      <c r="CH122" s="45">
        <f t="shared" si="149"/>
        <v>239.14</v>
      </c>
      <c r="CI122" s="45">
        <f t="shared" si="149"/>
        <v>142.05000000000001</v>
      </c>
      <c r="CJ122" s="45">
        <f t="shared" si="149"/>
        <v>204.93</v>
      </c>
      <c r="CK122" s="45">
        <f t="shared" si="149"/>
        <v>244.82</v>
      </c>
      <c r="CL122" s="45">
        <f t="shared" si="149"/>
        <v>284.7</v>
      </c>
      <c r="CZ122" s="43" t="str">
        <f t="shared" si="92"/>
        <v>INFINITE 2501 a 1.000</v>
      </c>
      <c r="DA122" s="44" t="s">
        <v>90</v>
      </c>
      <c r="DB122" s="46" t="s">
        <v>50</v>
      </c>
      <c r="DC122" s="45">
        <f t="shared" si="155"/>
        <v>13.81</v>
      </c>
      <c r="DD122" s="45">
        <f t="shared" si="155"/>
        <v>14.11</v>
      </c>
      <c r="DE122" s="45">
        <f t="shared" si="155"/>
        <v>14.4</v>
      </c>
      <c r="DG122" s="43" t="str">
        <f t="shared" si="94"/>
        <v>DIAMANTE 4Coleta Agendada7789-50 a 10</v>
      </c>
      <c r="DH122" s="43" t="s">
        <v>81</v>
      </c>
      <c r="DI122" s="70" t="s">
        <v>43</v>
      </c>
      <c r="DJ122" s="68" t="s">
        <v>44</v>
      </c>
      <c r="DK122" s="59" t="s">
        <v>45</v>
      </c>
      <c r="DL122" s="22">
        <v>13.28</v>
      </c>
      <c r="DR122" s="43" t="str">
        <f t="shared" si="95"/>
        <v>INFINITE 15.001 a 6.000</v>
      </c>
      <c r="DS122" s="44" t="s">
        <v>85</v>
      </c>
      <c r="DT122" s="44" t="s">
        <v>76</v>
      </c>
      <c r="DU122" s="45">
        <f t="shared" si="150"/>
        <v>19.38</v>
      </c>
      <c r="DV122" s="45">
        <f t="shared" si="150"/>
        <v>19.8</v>
      </c>
      <c r="DW122" s="45">
        <f t="shared" si="150"/>
        <v>20.2</v>
      </c>
      <c r="DX122" s="45">
        <f t="shared" si="150"/>
        <v>20.6</v>
      </c>
      <c r="DY122" s="45">
        <f t="shared" si="150"/>
        <v>30</v>
      </c>
      <c r="DZ122" s="45">
        <f t="shared" si="150"/>
        <v>30.32</v>
      </c>
      <c r="EA122" s="45">
        <f t="shared" si="150"/>
        <v>30.61</v>
      </c>
      <c r="EB122" s="45">
        <f t="shared" si="150"/>
        <v>30.93</v>
      </c>
      <c r="EC122" s="45">
        <f t="shared" si="150"/>
        <v>54.41</v>
      </c>
      <c r="ED122" s="45">
        <f t="shared" si="150"/>
        <v>73.83</v>
      </c>
      <c r="EE122" s="45">
        <f t="shared" si="150"/>
        <v>103.9</v>
      </c>
      <c r="EF122" s="45">
        <f t="shared" si="150"/>
        <v>125.69</v>
      </c>
      <c r="EG122" s="45">
        <f t="shared" si="150"/>
        <v>89.61</v>
      </c>
      <c r="EH122" s="45">
        <f t="shared" si="150"/>
        <v>110.06</v>
      </c>
      <c r="EI122" s="45">
        <f t="shared" si="150"/>
        <v>140.66999999999999</v>
      </c>
      <c r="EJ122" s="45">
        <f t="shared" si="150"/>
        <v>164</v>
      </c>
      <c r="EL122" s="43" t="str">
        <f t="shared" si="96"/>
        <v>INFINITE 21.001 a 2.000</v>
      </c>
      <c r="EM122" s="44" t="s">
        <v>90</v>
      </c>
      <c r="EN122" s="44" t="s">
        <v>55</v>
      </c>
      <c r="EO122" s="45">
        <f t="shared" si="156"/>
        <v>17.38</v>
      </c>
      <c r="EP122" s="45">
        <f t="shared" si="156"/>
        <v>18.12</v>
      </c>
      <c r="EQ122" s="45">
        <f t="shared" si="156"/>
        <v>18.29</v>
      </c>
      <c r="ER122" s="45">
        <f t="shared" si="156"/>
        <v>18.48</v>
      </c>
      <c r="ES122" s="45">
        <f t="shared" si="156"/>
        <v>21.58</v>
      </c>
      <c r="ET122" s="45">
        <f t="shared" si="156"/>
        <v>24.16</v>
      </c>
      <c r="EU122" s="45">
        <f t="shared" si="156"/>
        <v>26.97</v>
      </c>
      <c r="EV122" s="45">
        <f t="shared" si="156"/>
        <v>32.36</v>
      </c>
      <c r="EW122" s="45">
        <f t="shared" si="156"/>
        <v>27.58</v>
      </c>
      <c r="EX122" s="45">
        <f t="shared" si="156"/>
        <v>32.58</v>
      </c>
      <c r="EY122" s="45">
        <f t="shared" si="156"/>
        <v>51.02</v>
      </c>
      <c r="EZ122" s="45">
        <f t="shared" si="156"/>
        <v>68.47</v>
      </c>
    </row>
    <row r="123" spans="1:156" ht="15" x14ac:dyDescent="0.25">
      <c r="A123" s="84">
        <v>0.12</v>
      </c>
      <c r="B123" s="85" t="s">
        <v>100</v>
      </c>
      <c r="D123" s="43" t="str">
        <f t="shared" si="86"/>
        <v>INFINITE 16.001 a 7.000</v>
      </c>
      <c r="E123" s="44" t="s">
        <v>85</v>
      </c>
      <c r="F123" s="44" t="s">
        <v>82</v>
      </c>
      <c r="G123" s="45">
        <f t="shared" si="148"/>
        <v>15.12</v>
      </c>
      <c r="H123" s="45">
        <f t="shared" si="148"/>
        <v>15.44</v>
      </c>
      <c r="I123" s="45">
        <f t="shared" si="148"/>
        <v>15.76</v>
      </c>
      <c r="J123" s="45">
        <f t="shared" si="148"/>
        <v>16.079999999999998</v>
      </c>
      <c r="K123" s="45">
        <f t="shared" si="148"/>
        <v>25.58</v>
      </c>
      <c r="L123" s="45">
        <f t="shared" si="148"/>
        <v>25.85</v>
      </c>
      <c r="M123" s="45">
        <f t="shared" si="148"/>
        <v>26.11</v>
      </c>
      <c r="N123" s="45">
        <f t="shared" si="148"/>
        <v>26.37</v>
      </c>
      <c r="O123" s="45">
        <f t="shared" si="148"/>
        <v>47.46</v>
      </c>
      <c r="P123" s="45">
        <f t="shared" si="148"/>
        <v>64.069999999999993</v>
      </c>
      <c r="Q123" s="45">
        <f t="shared" si="148"/>
        <v>90.17</v>
      </c>
      <c r="R123" s="45">
        <f t="shared" si="148"/>
        <v>109.15</v>
      </c>
      <c r="S123" s="45">
        <f t="shared" si="148"/>
        <v>63.17</v>
      </c>
      <c r="T123" s="45">
        <f t="shared" si="148"/>
        <v>77.78</v>
      </c>
      <c r="U123" s="45">
        <f t="shared" si="148"/>
        <v>100.03</v>
      </c>
      <c r="V123" s="45">
        <f t="shared" si="148"/>
        <v>116.98</v>
      </c>
      <c r="W123" s="45">
        <f t="shared" si="148"/>
        <v>75.2</v>
      </c>
      <c r="X123" s="45">
        <f t="shared" si="148"/>
        <v>92.59</v>
      </c>
      <c r="Y123" s="45">
        <f t="shared" si="148"/>
        <v>119.09</v>
      </c>
      <c r="Z123" s="45">
        <f t="shared" si="148"/>
        <v>139.27000000000001</v>
      </c>
      <c r="AB123" s="43" t="str">
        <f t="shared" si="87"/>
        <v>INFINITE 22.001 a 3.000</v>
      </c>
      <c r="AC123" s="44" t="s">
        <v>90</v>
      </c>
      <c r="AD123" s="44" t="s">
        <v>62</v>
      </c>
      <c r="AE123" s="45">
        <f t="shared" si="154"/>
        <v>16.77</v>
      </c>
      <c r="AF123" s="45">
        <f t="shared" si="154"/>
        <v>17.47</v>
      </c>
      <c r="AG123" s="45">
        <f t="shared" si="154"/>
        <v>17.649999999999999</v>
      </c>
      <c r="AH123" s="45">
        <f t="shared" si="154"/>
        <v>17.84</v>
      </c>
      <c r="AI123" s="45">
        <f t="shared" si="154"/>
        <v>20.82</v>
      </c>
      <c r="AJ123" s="45">
        <f t="shared" si="154"/>
        <v>23.32</v>
      </c>
      <c r="AK123" s="45">
        <f t="shared" si="154"/>
        <v>26.02</v>
      </c>
      <c r="AL123" s="45">
        <f t="shared" si="154"/>
        <v>31.24</v>
      </c>
      <c r="AM123" s="45">
        <f t="shared" si="154"/>
        <v>22.08</v>
      </c>
      <c r="AN123" s="45">
        <f t="shared" si="154"/>
        <v>25.9</v>
      </c>
      <c r="AO123" s="45">
        <f t="shared" si="154"/>
        <v>39.090000000000003</v>
      </c>
      <c r="AP123" s="45">
        <f t="shared" si="154"/>
        <v>51.93</v>
      </c>
      <c r="AQ123" s="45">
        <f t="shared" si="154"/>
        <v>25.68</v>
      </c>
      <c r="AR123" s="45">
        <f t="shared" si="154"/>
        <v>30.11</v>
      </c>
      <c r="AS123" s="45">
        <f t="shared" si="154"/>
        <v>45.46</v>
      </c>
      <c r="AT123" s="45">
        <f t="shared" si="154"/>
        <v>60.38</v>
      </c>
      <c r="BP123" s="43" t="str">
        <f t="shared" si="89"/>
        <v>INFINITE 16.001 a 7.000</v>
      </c>
      <c r="BQ123" s="44" t="s">
        <v>85</v>
      </c>
      <c r="BR123" s="44" t="s">
        <v>82</v>
      </c>
      <c r="BS123" s="45">
        <f t="shared" si="149"/>
        <v>46.63</v>
      </c>
      <c r="BT123" s="45">
        <f t="shared" si="149"/>
        <v>47.63</v>
      </c>
      <c r="BU123" s="45">
        <f t="shared" si="149"/>
        <v>48.62</v>
      </c>
      <c r="BV123" s="45">
        <f t="shared" si="149"/>
        <v>49.61</v>
      </c>
      <c r="BW123" s="45">
        <f t="shared" si="149"/>
        <v>53.73</v>
      </c>
      <c r="BX123" s="45">
        <f t="shared" si="149"/>
        <v>54.29</v>
      </c>
      <c r="BY123" s="45">
        <f t="shared" si="149"/>
        <v>54.84</v>
      </c>
      <c r="BZ123" s="45">
        <f t="shared" si="149"/>
        <v>55.4</v>
      </c>
      <c r="CA123" s="45">
        <f t="shared" si="149"/>
        <v>107.61</v>
      </c>
      <c r="CB123" s="45">
        <f t="shared" si="149"/>
        <v>161.82</v>
      </c>
      <c r="CC123" s="45">
        <f t="shared" si="149"/>
        <v>198.05</v>
      </c>
      <c r="CD123" s="45">
        <f t="shared" si="149"/>
        <v>234.28</v>
      </c>
      <c r="CE123" s="45">
        <f t="shared" si="149"/>
        <v>131.22</v>
      </c>
      <c r="CF123" s="45">
        <f t="shared" si="149"/>
        <v>191.09</v>
      </c>
      <c r="CG123" s="45">
        <f t="shared" si="149"/>
        <v>228.95</v>
      </c>
      <c r="CH123" s="45">
        <f t="shared" si="149"/>
        <v>266.81</v>
      </c>
      <c r="CI123" s="45">
        <f t="shared" si="149"/>
        <v>156.22999999999999</v>
      </c>
      <c r="CJ123" s="45">
        <f t="shared" si="149"/>
        <v>227.49</v>
      </c>
      <c r="CK123" s="45">
        <f t="shared" si="149"/>
        <v>272.57</v>
      </c>
      <c r="CL123" s="45">
        <f t="shared" si="149"/>
        <v>317.64</v>
      </c>
      <c r="CZ123" s="43" t="str">
        <f t="shared" si="92"/>
        <v>INFINITE 21.001 a 2.000</v>
      </c>
      <c r="DA123" s="44" t="s">
        <v>90</v>
      </c>
      <c r="DB123" s="46" t="s">
        <v>55</v>
      </c>
      <c r="DC123" s="45">
        <f t="shared" si="155"/>
        <v>16.100000000000001</v>
      </c>
      <c r="DD123" s="45">
        <f t="shared" si="155"/>
        <v>16.43</v>
      </c>
      <c r="DE123" s="45">
        <f t="shared" si="155"/>
        <v>16.78</v>
      </c>
      <c r="DG123" s="43" t="str">
        <f t="shared" si="94"/>
        <v>DIAMANTE 4Coleta Agendada7789-5Mais de 10</v>
      </c>
      <c r="DH123" s="43" t="s">
        <v>81</v>
      </c>
      <c r="DI123" s="70" t="s">
        <v>43</v>
      </c>
      <c r="DJ123" s="68" t="s">
        <v>44</v>
      </c>
      <c r="DK123" s="61" t="s">
        <v>52</v>
      </c>
      <c r="DL123" s="22">
        <v>0</v>
      </c>
      <c r="DR123" s="43" t="str">
        <f t="shared" si="95"/>
        <v>INFINITE 16.001 a 7.000</v>
      </c>
      <c r="DS123" s="44" t="s">
        <v>85</v>
      </c>
      <c r="DT123" s="44" t="s">
        <v>82</v>
      </c>
      <c r="DU123" s="45">
        <f t="shared" si="150"/>
        <v>19.72</v>
      </c>
      <c r="DV123" s="45">
        <f t="shared" si="150"/>
        <v>20.14</v>
      </c>
      <c r="DW123" s="45">
        <f t="shared" si="150"/>
        <v>20.55</v>
      </c>
      <c r="DX123" s="45">
        <f t="shared" si="150"/>
        <v>20.96</v>
      </c>
      <c r="DY123" s="45">
        <f t="shared" si="150"/>
        <v>32.11</v>
      </c>
      <c r="DZ123" s="45">
        <f t="shared" si="150"/>
        <v>32.42</v>
      </c>
      <c r="EA123" s="45">
        <f t="shared" si="150"/>
        <v>32.770000000000003</v>
      </c>
      <c r="EB123" s="45">
        <f t="shared" si="150"/>
        <v>33.1</v>
      </c>
      <c r="EC123" s="45">
        <f t="shared" si="150"/>
        <v>60.02</v>
      </c>
      <c r="ED123" s="45">
        <f t="shared" si="150"/>
        <v>81.459999999999994</v>
      </c>
      <c r="EE123" s="45">
        <f t="shared" si="150"/>
        <v>114.65</v>
      </c>
      <c r="EF123" s="45">
        <f t="shared" si="150"/>
        <v>138.69</v>
      </c>
      <c r="EG123" s="45">
        <f t="shared" si="150"/>
        <v>95.23</v>
      </c>
      <c r="EH123" s="45">
        <f t="shared" si="150"/>
        <v>117.69</v>
      </c>
      <c r="EI123" s="45">
        <f t="shared" si="150"/>
        <v>151.4</v>
      </c>
      <c r="EJ123" s="45">
        <f t="shared" si="150"/>
        <v>176.97</v>
      </c>
      <c r="EL123" s="43" t="str">
        <f t="shared" si="96"/>
        <v>INFINITE 22.001 a 3.000</v>
      </c>
      <c r="EM123" s="44" t="s">
        <v>90</v>
      </c>
      <c r="EN123" s="44" t="s">
        <v>62</v>
      </c>
      <c r="EO123" s="45">
        <f t="shared" si="156"/>
        <v>20.98</v>
      </c>
      <c r="EP123" s="45">
        <f t="shared" si="156"/>
        <v>21.86</v>
      </c>
      <c r="EQ123" s="45">
        <f t="shared" si="156"/>
        <v>22.08</v>
      </c>
      <c r="ER123" s="45">
        <f t="shared" si="156"/>
        <v>22.31</v>
      </c>
      <c r="ES123" s="45">
        <f t="shared" si="156"/>
        <v>26.08</v>
      </c>
      <c r="ET123" s="45">
        <f t="shared" si="156"/>
        <v>28.94</v>
      </c>
      <c r="EU123" s="45">
        <f t="shared" si="156"/>
        <v>32.299999999999997</v>
      </c>
      <c r="EV123" s="45">
        <f t="shared" si="156"/>
        <v>38.79</v>
      </c>
      <c r="EW123" s="45">
        <f t="shared" si="156"/>
        <v>32.4</v>
      </c>
      <c r="EX123" s="45">
        <f t="shared" si="156"/>
        <v>37.53</v>
      </c>
      <c r="EY123" s="45">
        <f t="shared" si="156"/>
        <v>56.41</v>
      </c>
      <c r="EZ123" s="45">
        <f t="shared" si="156"/>
        <v>74.97</v>
      </c>
    </row>
    <row r="124" spans="1:156" ht="15" x14ac:dyDescent="0.25">
      <c r="A124" s="84">
        <v>0.14000000000000001</v>
      </c>
      <c r="B124" s="85" t="s">
        <v>104</v>
      </c>
      <c r="D124" s="43" t="str">
        <f t="shared" si="86"/>
        <v>INFINITE 17.001 a 8.000</v>
      </c>
      <c r="E124" s="44" t="s">
        <v>85</v>
      </c>
      <c r="F124" s="44" t="s">
        <v>86</v>
      </c>
      <c r="G124" s="45">
        <f t="shared" si="148"/>
        <v>15.98</v>
      </c>
      <c r="H124" s="45">
        <f t="shared" si="148"/>
        <v>16.309999999999999</v>
      </c>
      <c r="I124" s="45">
        <f t="shared" si="148"/>
        <v>16.66</v>
      </c>
      <c r="J124" s="45">
        <f t="shared" si="148"/>
        <v>16.989999999999998</v>
      </c>
      <c r="K124" s="45">
        <f t="shared" si="148"/>
        <v>27.37</v>
      </c>
      <c r="L124" s="45">
        <f t="shared" si="148"/>
        <v>27.66</v>
      </c>
      <c r="M124" s="45">
        <f t="shared" si="148"/>
        <v>27.94</v>
      </c>
      <c r="N124" s="45">
        <f t="shared" si="148"/>
        <v>28.21</v>
      </c>
      <c r="O124" s="45">
        <f t="shared" si="148"/>
        <v>51.98</v>
      </c>
      <c r="P124" s="45">
        <f t="shared" si="148"/>
        <v>70.2</v>
      </c>
      <c r="Q124" s="45">
        <f t="shared" si="148"/>
        <v>98.8</v>
      </c>
      <c r="R124" s="45">
        <f t="shared" si="148"/>
        <v>119.59</v>
      </c>
      <c r="S124" s="45">
        <f t="shared" si="148"/>
        <v>70.3</v>
      </c>
      <c r="T124" s="45">
        <f t="shared" si="148"/>
        <v>86.24</v>
      </c>
      <c r="U124" s="45">
        <f t="shared" si="148"/>
        <v>110.6</v>
      </c>
      <c r="V124" s="45">
        <f t="shared" si="148"/>
        <v>129.07</v>
      </c>
      <c r="W124" s="45">
        <f t="shared" si="148"/>
        <v>83.69</v>
      </c>
      <c r="X124" s="45">
        <f t="shared" si="148"/>
        <v>102.66</v>
      </c>
      <c r="Y124" s="45">
        <f t="shared" si="148"/>
        <v>131.66</v>
      </c>
      <c r="Z124" s="45">
        <f t="shared" si="148"/>
        <v>153.66</v>
      </c>
      <c r="AB124" s="43" t="str">
        <f t="shared" si="87"/>
        <v>INFINITE 23.001 a 4.000</v>
      </c>
      <c r="AC124" s="44" t="s">
        <v>90</v>
      </c>
      <c r="AD124" s="44" t="s">
        <v>68</v>
      </c>
      <c r="AE124" s="45">
        <f t="shared" si="154"/>
        <v>17.899999999999999</v>
      </c>
      <c r="AF124" s="45">
        <f t="shared" si="154"/>
        <v>18.670000000000002</v>
      </c>
      <c r="AG124" s="45">
        <f t="shared" si="154"/>
        <v>18.86</v>
      </c>
      <c r="AH124" s="45">
        <f t="shared" si="154"/>
        <v>19.04</v>
      </c>
      <c r="AI124" s="45">
        <f t="shared" si="154"/>
        <v>22.25</v>
      </c>
      <c r="AJ124" s="45">
        <f t="shared" si="154"/>
        <v>24.91</v>
      </c>
      <c r="AK124" s="45">
        <f t="shared" si="154"/>
        <v>27.81</v>
      </c>
      <c r="AL124" s="45">
        <f t="shared" si="154"/>
        <v>33.369999999999997</v>
      </c>
      <c r="AM124" s="45">
        <f t="shared" si="154"/>
        <v>28.31</v>
      </c>
      <c r="AN124" s="45">
        <f t="shared" si="154"/>
        <v>32.29</v>
      </c>
      <c r="AO124" s="45">
        <f t="shared" si="154"/>
        <v>45.61</v>
      </c>
      <c r="AP124" s="45">
        <f t="shared" si="154"/>
        <v>58.75</v>
      </c>
      <c r="AQ124" s="45">
        <f t="shared" si="154"/>
        <v>32.93</v>
      </c>
      <c r="AR124" s="45">
        <f t="shared" si="154"/>
        <v>37.53</v>
      </c>
      <c r="AS124" s="45">
        <f t="shared" si="154"/>
        <v>53.03</v>
      </c>
      <c r="AT124" s="45">
        <f t="shared" si="154"/>
        <v>68.319999999999993</v>
      </c>
      <c r="BP124" s="43" t="str">
        <f t="shared" si="89"/>
        <v>INFINITE 17.001 a 8.000</v>
      </c>
      <c r="BQ124" s="44" t="s">
        <v>85</v>
      </c>
      <c r="BR124" s="44" t="s">
        <v>86</v>
      </c>
      <c r="BS124" s="45">
        <f t="shared" si="149"/>
        <v>49.45</v>
      </c>
      <c r="BT124" s="45">
        <f t="shared" si="149"/>
        <v>50.5</v>
      </c>
      <c r="BU124" s="45">
        <f t="shared" si="149"/>
        <v>51.55</v>
      </c>
      <c r="BV124" s="45">
        <f t="shared" si="149"/>
        <v>52.6</v>
      </c>
      <c r="BW124" s="45">
        <f t="shared" si="149"/>
        <v>57.51</v>
      </c>
      <c r="BX124" s="45">
        <f t="shared" si="149"/>
        <v>58.11</v>
      </c>
      <c r="BY124" s="45">
        <f t="shared" si="149"/>
        <v>58.7</v>
      </c>
      <c r="BZ124" s="45">
        <f t="shared" si="149"/>
        <v>59.29</v>
      </c>
      <c r="CA124" s="45">
        <f t="shared" si="149"/>
        <v>117.39</v>
      </c>
      <c r="CB124" s="45">
        <f t="shared" si="149"/>
        <v>176.29</v>
      </c>
      <c r="CC124" s="45">
        <f t="shared" si="149"/>
        <v>216.12</v>
      </c>
      <c r="CD124" s="45">
        <f t="shared" si="149"/>
        <v>255.95</v>
      </c>
      <c r="CE124" s="45">
        <f t="shared" si="149"/>
        <v>143.13</v>
      </c>
      <c r="CF124" s="45">
        <f t="shared" si="149"/>
        <v>211.22</v>
      </c>
      <c r="CG124" s="45">
        <f t="shared" si="149"/>
        <v>252.93</v>
      </c>
      <c r="CH124" s="45">
        <f t="shared" si="149"/>
        <v>294.64999999999998</v>
      </c>
      <c r="CI124" s="45">
        <f t="shared" si="149"/>
        <v>170.4</v>
      </c>
      <c r="CJ124" s="45">
        <f t="shared" si="149"/>
        <v>251.45</v>
      </c>
      <c r="CK124" s="45">
        <f t="shared" si="149"/>
        <v>301.11</v>
      </c>
      <c r="CL124" s="45">
        <f t="shared" si="149"/>
        <v>350.77</v>
      </c>
      <c r="CZ124" s="43" t="str">
        <f t="shared" si="92"/>
        <v>INFINITE 22.001 a 3.000</v>
      </c>
      <c r="DA124" s="44" t="s">
        <v>90</v>
      </c>
      <c r="DB124" s="46" t="s">
        <v>62</v>
      </c>
      <c r="DC124" s="45">
        <f t="shared" si="155"/>
        <v>17.89</v>
      </c>
      <c r="DD124" s="45">
        <f t="shared" si="155"/>
        <v>18.260000000000002</v>
      </c>
      <c r="DE124" s="45">
        <f t="shared" si="155"/>
        <v>18.649999999999999</v>
      </c>
      <c r="DG124" s="43" t="str">
        <f t="shared" si="94"/>
        <v>DIAMANTE 4Coleta Agendada7788-70 a 10</v>
      </c>
      <c r="DH124" s="43" t="s">
        <v>81</v>
      </c>
      <c r="DI124" s="70" t="s">
        <v>43</v>
      </c>
      <c r="DJ124" s="25" t="s">
        <v>57</v>
      </c>
      <c r="DK124" s="59" t="s">
        <v>45</v>
      </c>
      <c r="DL124" s="22">
        <v>13.28</v>
      </c>
      <c r="DR124" s="43" t="str">
        <f t="shared" si="95"/>
        <v>INFINITE 17.001 a 8.000</v>
      </c>
      <c r="DS124" s="44" t="s">
        <v>85</v>
      </c>
      <c r="DT124" s="44" t="s">
        <v>86</v>
      </c>
      <c r="DU124" s="45">
        <f t="shared" si="150"/>
        <v>20.07</v>
      </c>
      <c r="DV124" s="45">
        <f t="shared" si="150"/>
        <v>20.5</v>
      </c>
      <c r="DW124" s="45">
        <f t="shared" si="150"/>
        <v>20.91</v>
      </c>
      <c r="DX124" s="45">
        <f t="shared" si="150"/>
        <v>21.33</v>
      </c>
      <c r="DY124" s="45">
        <f t="shared" si="150"/>
        <v>34.39</v>
      </c>
      <c r="DZ124" s="45">
        <f t="shared" si="150"/>
        <v>34.76</v>
      </c>
      <c r="EA124" s="45">
        <f t="shared" si="150"/>
        <v>35.1</v>
      </c>
      <c r="EB124" s="45">
        <f t="shared" si="150"/>
        <v>35.46</v>
      </c>
      <c r="EC124" s="45">
        <f t="shared" si="150"/>
        <v>65.8</v>
      </c>
      <c r="ED124" s="45">
        <f t="shared" si="150"/>
        <v>89.26</v>
      </c>
      <c r="EE124" s="45">
        <f t="shared" si="150"/>
        <v>125.61</v>
      </c>
      <c r="EF124" s="45">
        <f t="shared" si="150"/>
        <v>151.97</v>
      </c>
      <c r="EG124" s="45">
        <f t="shared" si="150"/>
        <v>106.05</v>
      </c>
      <c r="EH124" s="45">
        <f t="shared" si="150"/>
        <v>130.52000000000001</v>
      </c>
      <c r="EI124" s="45">
        <f t="shared" si="150"/>
        <v>167.44</v>
      </c>
      <c r="EJ124" s="45">
        <f t="shared" si="150"/>
        <v>195.31</v>
      </c>
      <c r="EL124" s="43" t="str">
        <f t="shared" si="96"/>
        <v>INFINITE 23.001 a 4.000</v>
      </c>
      <c r="EM124" s="44" t="s">
        <v>90</v>
      </c>
      <c r="EN124" s="44" t="s">
        <v>68</v>
      </c>
      <c r="EO124" s="45">
        <f t="shared" si="156"/>
        <v>22.59</v>
      </c>
      <c r="EP124" s="45">
        <f t="shared" si="156"/>
        <v>23.55</v>
      </c>
      <c r="EQ124" s="45">
        <f t="shared" si="156"/>
        <v>23.79</v>
      </c>
      <c r="ER124" s="45">
        <f t="shared" si="156"/>
        <v>24.03</v>
      </c>
      <c r="ES124" s="45">
        <f t="shared" si="156"/>
        <v>28.18</v>
      </c>
      <c r="ET124" s="45">
        <f t="shared" si="156"/>
        <v>30.99</v>
      </c>
      <c r="EU124" s="45">
        <f t="shared" si="156"/>
        <v>34.56</v>
      </c>
      <c r="EV124" s="45">
        <f t="shared" si="156"/>
        <v>41.55</v>
      </c>
      <c r="EW124" s="45">
        <f t="shared" si="156"/>
        <v>42.31</v>
      </c>
      <c r="EX124" s="45">
        <f t="shared" si="156"/>
        <v>47.04</v>
      </c>
      <c r="EY124" s="45">
        <f t="shared" si="156"/>
        <v>65.97</v>
      </c>
      <c r="EZ124" s="45">
        <f t="shared" si="156"/>
        <v>85.06</v>
      </c>
    </row>
    <row r="125" spans="1:156" ht="15" x14ac:dyDescent="0.25">
      <c r="A125" s="84">
        <v>0.16</v>
      </c>
      <c r="B125" s="85" t="s">
        <v>107</v>
      </c>
      <c r="D125" s="43" t="str">
        <f t="shared" si="86"/>
        <v>INFINITE 18.001 a 9.000</v>
      </c>
      <c r="E125" s="44" t="s">
        <v>85</v>
      </c>
      <c r="F125" s="44" t="s">
        <v>91</v>
      </c>
      <c r="G125" s="45">
        <f t="shared" si="148"/>
        <v>16.489999999999998</v>
      </c>
      <c r="H125" s="45">
        <f t="shared" si="148"/>
        <v>16.84</v>
      </c>
      <c r="I125" s="45">
        <f t="shared" si="148"/>
        <v>17.190000000000001</v>
      </c>
      <c r="J125" s="45">
        <f t="shared" si="148"/>
        <v>17.55</v>
      </c>
      <c r="K125" s="45">
        <f t="shared" si="148"/>
        <v>29.16</v>
      </c>
      <c r="L125" s="45">
        <f t="shared" si="148"/>
        <v>29.44</v>
      </c>
      <c r="M125" s="45">
        <f t="shared" si="148"/>
        <v>29.75</v>
      </c>
      <c r="N125" s="45">
        <f t="shared" si="148"/>
        <v>30.05</v>
      </c>
      <c r="O125" s="45">
        <f t="shared" si="148"/>
        <v>56.52</v>
      </c>
      <c r="P125" s="45">
        <f t="shared" si="148"/>
        <v>76.290000000000006</v>
      </c>
      <c r="Q125" s="45">
        <f t="shared" si="148"/>
        <v>107.39</v>
      </c>
      <c r="R125" s="45">
        <f t="shared" si="148"/>
        <v>129.99</v>
      </c>
      <c r="S125" s="45">
        <f t="shared" si="148"/>
        <v>74.09</v>
      </c>
      <c r="T125" s="45">
        <f t="shared" si="148"/>
        <v>91.4</v>
      </c>
      <c r="U125" s="45">
        <f t="shared" si="148"/>
        <v>117.83</v>
      </c>
      <c r="V125" s="45">
        <f t="shared" si="148"/>
        <v>137.81</v>
      </c>
      <c r="W125" s="45">
        <f t="shared" si="148"/>
        <v>88.2</v>
      </c>
      <c r="X125" s="45">
        <f t="shared" si="148"/>
        <v>108.81</v>
      </c>
      <c r="Y125" s="45">
        <f t="shared" si="148"/>
        <v>140.28</v>
      </c>
      <c r="Z125" s="45">
        <f t="shared" si="148"/>
        <v>164.06</v>
      </c>
      <c r="AB125" s="43" t="str">
        <f t="shared" si="87"/>
        <v>INFINITE 24.001 a 5.000</v>
      </c>
      <c r="AC125" s="44" t="s">
        <v>90</v>
      </c>
      <c r="AD125" s="44" t="s">
        <v>70</v>
      </c>
      <c r="AE125" s="45">
        <f t="shared" si="154"/>
        <v>19.14</v>
      </c>
      <c r="AF125" s="45">
        <f t="shared" si="154"/>
        <v>19.95</v>
      </c>
      <c r="AG125" s="45">
        <f t="shared" si="154"/>
        <v>20.149999999999999</v>
      </c>
      <c r="AH125" s="45">
        <f t="shared" si="154"/>
        <v>20.350000000000001</v>
      </c>
      <c r="AI125" s="45">
        <f t="shared" si="154"/>
        <v>23.78</v>
      </c>
      <c r="AJ125" s="45">
        <f t="shared" si="154"/>
        <v>26.63</v>
      </c>
      <c r="AK125" s="45">
        <f t="shared" si="154"/>
        <v>29.73</v>
      </c>
      <c r="AL125" s="45">
        <f t="shared" si="154"/>
        <v>35.659999999999997</v>
      </c>
      <c r="AM125" s="45">
        <f t="shared" si="154"/>
        <v>29.63</v>
      </c>
      <c r="AN125" s="45">
        <f t="shared" si="154"/>
        <v>33.76</v>
      </c>
      <c r="AO125" s="45">
        <f t="shared" si="154"/>
        <v>47.28</v>
      </c>
      <c r="AP125" s="45">
        <f t="shared" si="154"/>
        <v>60.74</v>
      </c>
      <c r="AQ125" s="45">
        <f t="shared" si="154"/>
        <v>34.46</v>
      </c>
      <c r="AR125" s="45">
        <f t="shared" si="154"/>
        <v>39.25</v>
      </c>
      <c r="AS125" s="45">
        <f t="shared" si="154"/>
        <v>54.98</v>
      </c>
      <c r="AT125" s="45">
        <f t="shared" si="154"/>
        <v>70.64</v>
      </c>
      <c r="BP125" s="43" t="str">
        <f t="shared" si="89"/>
        <v>INFINITE 18.001 a 9.000</v>
      </c>
      <c r="BQ125" s="44" t="s">
        <v>85</v>
      </c>
      <c r="BR125" s="44" t="s">
        <v>91</v>
      </c>
      <c r="BS125" s="45">
        <f t="shared" si="149"/>
        <v>53.86</v>
      </c>
      <c r="BT125" s="45">
        <f t="shared" si="149"/>
        <v>55.01</v>
      </c>
      <c r="BU125" s="45">
        <f t="shared" si="149"/>
        <v>56.15</v>
      </c>
      <c r="BV125" s="45">
        <f t="shared" si="149"/>
        <v>57.3</v>
      </c>
      <c r="BW125" s="45">
        <f t="shared" si="149"/>
        <v>61.98</v>
      </c>
      <c r="BX125" s="45">
        <f t="shared" si="149"/>
        <v>62.61</v>
      </c>
      <c r="BY125" s="45">
        <f t="shared" si="149"/>
        <v>63.25</v>
      </c>
      <c r="BZ125" s="45">
        <f t="shared" si="149"/>
        <v>63.89</v>
      </c>
      <c r="CA125" s="45">
        <f t="shared" si="149"/>
        <v>127.97</v>
      </c>
      <c r="CB125" s="45">
        <f t="shared" si="149"/>
        <v>193.95</v>
      </c>
      <c r="CC125" s="45">
        <f t="shared" si="149"/>
        <v>236.28</v>
      </c>
      <c r="CD125" s="45">
        <f t="shared" si="149"/>
        <v>278.61</v>
      </c>
      <c r="CE125" s="45">
        <f t="shared" si="149"/>
        <v>157.13999999999999</v>
      </c>
      <c r="CF125" s="45">
        <f t="shared" si="149"/>
        <v>234.7</v>
      </c>
      <c r="CG125" s="45">
        <f t="shared" si="149"/>
        <v>279.56</v>
      </c>
      <c r="CH125" s="45">
        <f t="shared" si="149"/>
        <v>324.42</v>
      </c>
      <c r="CI125" s="45">
        <f t="shared" si="149"/>
        <v>187.07</v>
      </c>
      <c r="CJ125" s="45">
        <f t="shared" si="149"/>
        <v>279.41000000000003</v>
      </c>
      <c r="CK125" s="45">
        <f t="shared" si="149"/>
        <v>332.81</v>
      </c>
      <c r="CL125" s="45">
        <f t="shared" si="149"/>
        <v>386.21</v>
      </c>
      <c r="CZ125" s="43" t="str">
        <f t="shared" si="92"/>
        <v>INFINITE 23.001 a 4.000</v>
      </c>
      <c r="DA125" s="44" t="s">
        <v>90</v>
      </c>
      <c r="DB125" s="46" t="s">
        <v>68</v>
      </c>
      <c r="DC125" s="45">
        <f t="shared" si="155"/>
        <v>19.670000000000002</v>
      </c>
      <c r="DD125" s="45">
        <f t="shared" si="155"/>
        <v>20.079999999999998</v>
      </c>
      <c r="DE125" s="45">
        <f t="shared" si="155"/>
        <v>20.5</v>
      </c>
      <c r="DG125" s="43" t="str">
        <f t="shared" si="94"/>
        <v>DIAMANTE 4Coleta Programada4209-90 a 10</v>
      </c>
      <c r="DH125" s="43" t="s">
        <v>81</v>
      </c>
      <c r="DI125" s="71" t="s">
        <v>64</v>
      </c>
      <c r="DJ125" s="68" t="s">
        <v>65</v>
      </c>
      <c r="DK125" s="61" t="s">
        <v>45</v>
      </c>
      <c r="DL125" s="25">
        <v>11.07</v>
      </c>
      <c r="DR125" s="43" t="str">
        <f t="shared" si="95"/>
        <v>INFINITE 18.001 a 9.000</v>
      </c>
      <c r="DS125" s="44" t="s">
        <v>85</v>
      </c>
      <c r="DT125" s="44" t="s">
        <v>91</v>
      </c>
      <c r="DU125" s="45">
        <f t="shared" si="150"/>
        <v>20.88</v>
      </c>
      <c r="DV125" s="45">
        <f t="shared" si="150"/>
        <v>21.31</v>
      </c>
      <c r="DW125" s="45">
        <f t="shared" si="150"/>
        <v>21.75</v>
      </c>
      <c r="DX125" s="45">
        <f t="shared" si="150"/>
        <v>22.19</v>
      </c>
      <c r="DY125" s="45">
        <f t="shared" si="150"/>
        <v>36.57</v>
      </c>
      <c r="DZ125" s="45">
        <f t="shared" si="150"/>
        <v>36.94</v>
      </c>
      <c r="EA125" s="45">
        <f t="shared" si="150"/>
        <v>37.340000000000003</v>
      </c>
      <c r="EB125" s="45">
        <f t="shared" si="150"/>
        <v>37.700000000000003</v>
      </c>
      <c r="EC125" s="45">
        <f t="shared" si="150"/>
        <v>71.48</v>
      </c>
      <c r="ED125" s="45">
        <f t="shared" si="150"/>
        <v>97.02</v>
      </c>
      <c r="EE125" s="45">
        <f t="shared" si="150"/>
        <v>136.55000000000001</v>
      </c>
      <c r="EF125" s="45">
        <f t="shared" si="150"/>
        <v>165.18</v>
      </c>
      <c r="EG125" s="45">
        <f t="shared" si="150"/>
        <v>111.71</v>
      </c>
      <c r="EH125" s="45">
        <f t="shared" si="150"/>
        <v>138.29</v>
      </c>
      <c r="EI125" s="45">
        <f t="shared" si="150"/>
        <v>178.36</v>
      </c>
      <c r="EJ125" s="45">
        <f t="shared" si="150"/>
        <v>208.5</v>
      </c>
      <c r="EL125" s="43" t="str">
        <f t="shared" si="96"/>
        <v>INFINITE 24.001 a 5.000</v>
      </c>
      <c r="EM125" s="44" t="s">
        <v>90</v>
      </c>
      <c r="EN125" s="44" t="s">
        <v>70</v>
      </c>
      <c r="EO125" s="45">
        <f t="shared" si="156"/>
        <v>24.69</v>
      </c>
      <c r="EP125" s="45">
        <f t="shared" si="156"/>
        <v>25.71</v>
      </c>
      <c r="EQ125" s="45">
        <f t="shared" si="156"/>
        <v>25.99</v>
      </c>
      <c r="ER125" s="45">
        <f t="shared" si="156"/>
        <v>26.25</v>
      </c>
      <c r="ES125" s="45">
        <f t="shared" si="156"/>
        <v>30.92</v>
      </c>
      <c r="ET125" s="45">
        <f t="shared" si="156"/>
        <v>33.32</v>
      </c>
      <c r="EU125" s="45">
        <f t="shared" si="156"/>
        <v>37.130000000000003</v>
      </c>
      <c r="EV125" s="45">
        <f t="shared" si="156"/>
        <v>44.73</v>
      </c>
      <c r="EW125" s="45">
        <f t="shared" si="156"/>
        <v>46.13</v>
      </c>
      <c r="EX125" s="45">
        <f t="shared" si="156"/>
        <v>49.85</v>
      </c>
      <c r="EY125" s="45">
        <f t="shared" si="156"/>
        <v>68.709999999999994</v>
      </c>
      <c r="EZ125" s="45">
        <f t="shared" si="156"/>
        <v>88.47</v>
      </c>
    </row>
    <row r="126" spans="1:156" ht="15" x14ac:dyDescent="0.25">
      <c r="A126" s="84">
        <v>0.18</v>
      </c>
      <c r="B126" s="85" t="s">
        <v>110</v>
      </c>
      <c r="D126" s="43" t="str">
        <f t="shared" si="86"/>
        <v>INFINITE 19.001 a 10.000</v>
      </c>
      <c r="E126" s="44" t="s">
        <v>85</v>
      </c>
      <c r="F126" s="44" t="s">
        <v>95</v>
      </c>
      <c r="G126" s="45">
        <f t="shared" si="148"/>
        <v>16.87</v>
      </c>
      <c r="H126" s="45">
        <f t="shared" si="148"/>
        <v>17.22</v>
      </c>
      <c r="I126" s="45">
        <f t="shared" si="148"/>
        <v>17.579999999999998</v>
      </c>
      <c r="J126" s="45">
        <f t="shared" si="148"/>
        <v>17.940000000000001</v>
      </c>
      <c r="K126" s="45">
        <f t="shared" si="148"/>
        <v>31.11</v>
      </c>
      <c r="L126" s="45">
        <f t="shared" si="148"/>
        <v>31.44</v>
      </c>
      <c r="M126" s="45">
        <f t="shared" si="148"/>
        <v>31.75</v>
      </c>
      <c r="N126" s="45">
        <f t="shared" si="148"/>
        <v>32.08</v>
      </c>
      <c r="O126" s="45">
        <f t="shared" si="148"/>
        <v>61.07</v>
      </c>
      <c r="P126" s="45">
        <f t="shared" si="148"/>
        <v>82.43</v>
      </c>
      <c r="Q126" s="45">
        <f t="shared" si="148"/>
        <v>116.02</v>
      </c>
      <c r="R126" s="45">
        <f t="shared" si="148"/>
        <v>140.44999999999999</v>
      </c>
      <c r="S126" s="45">
        <f t="shared" si="148"/>
        <v>77.900000000000006</v>
      </c>
      <c r="T126" s="45">
        <f t="shared" si="148"/>
        <v>96.53</v>
      </c>
      <c r="U126" s="45">
        <f t="shared" si="148"/>
        <v>125.07</v>
      </c>
      <c r="V126" s="45">
        <f t="shared" si="148"/>
        <v>146.58000000000001</v>
      </c>
      <c r="W126" s="45">
        <f t="shared" si="148"/>
        <v>92.76</v>
      </c>
      <c r="X126" s="45">
        <f t="shared" si="148"/>
        <v>114.92</v>
      </c>
      <c r="Y126" s="45">
        <f t="shared" si="148"/>
        <v>148.9</v>
      </c>
      <c r="Z126" s="45">
        <f t="shared" si="148"/>
        <v>174.51</v>
      </c>
      <c r="AB126" s="43" t="str">
        <f t="shared" si="87"/>
        <v>INFINITE 25.001 a 6.000</v>
      </c>
      <c r="AC126" s="44" t="s">
        <v>90</v>
      </c>
      <c r="AD126" s="44" t="s">
        <v>76</v>
      </c>
      <c r="AE126" s="45">
        <f t="shared" si="154"/>
        <v>20.190000000000001</v>
      </c>
      <c r="AF126" s="45">
        <f t="shared" si="154"/>
        <v>21.05</v>
      </c>
      <c r="AG126" s="45">
        <f t="shared" si="154"/>
        <v>21.26</v>
      </c>
      <c r="AH126" s="45">
        <f t="shared" si="154"/>
        <v>21.48</v>
      </c>
      <c r="AI126" s="45">
        <f t="shared" si="154"/>
        <v>26.33</v>
      </c>
      <c r="AJ126" s="45">
        <f t="shared" si="154"/>
        <v>30.28</v>
      </c>
      <c r="AK126" s="45">
        <f t="shared" si="154"/>
        <v>34.549999999999997</v>
      </c>
      <c r="AL126" s="45">
        <f t="shared" si="154"/>
        <v>42.79</v>
      </c>
      <c r="AM126" s="45">
        <f t="shared" si="154"/>
        <v>34.340000000000003</v>
      </c>
      <c r="AN126" s="45">
        <f t="shared" si="154"/>
        <v>39.409999999999997</v>
      </c>
      <c r="AO126" s="45">
        <f t="shared" si="154"/>
        <v>53.96</v>
      </c>
      <c r="AP126" s="45">
        <f t="shared" si="154"/>
        <v>69.38</v>
      </c>
      <c r="AQ126" s="45">
        <f t="shared" si="154"/>
        <v>39.93</v>
      </c>
      <c r="AR126" s="45">
        <f t="shared" si="154"/>
        <v>45.83</v>
      </c>
      <c r="AS126" s="45">
        <f t="shared" si="154"/>
        <v>62.74</v>
      </c>
      <c r="AT126" s="45">
        <f t="shared" si="154"/>
        <v>80.67</v>
      </c>
      <c r="BP126" s="43" t="str">
        <f t="shared" si="89"/>
        <v>INFINITE 19.001 a 10.000</v>
      </c>
      <c r="BQ126" s="44" t="s">
        <v>85</v>
      </c>
      <c r="BR126" s="44" t="s">
        <v>95</v>
      </c>
      <c r="BS126" s="45">
        <f t="shared" si="149"/>
        <v>58.17</v>
      </c>
      <c r="BT126" s="45">
        <f t="shared" si="149"/>
        <v>59.42</v>
      </c>
      <c r="BU126" s="45">
        <f t="shared" si="149"/>
        <v>60.66</v>
      </c>
      <c r="BV126" s="45">
        <f t="shared" si="149"/>
        <v>61.89</v>
      </c>
      <c r="BW126" s="45">
        <f t="shared" si="149"/>
        <v>66.319999999999993</v>
      </c>
      <c r="BX126" s="45">
        <f t="shared" si="149"/>
        <v>67.010000000000005</v>
      </c>
      <c r="BY126" s="45">
        <f t="shared" si="149"/>
        <v>67.7</v>
      </c>
      <c r="BZ126" s="45">
        <f t="shared" si="149"/>
        <v>68.38</v>
      </c>
      <c r="CA126" s="45">
        <f t="shared" si="149"/>
        <v>138.35</v>
      </c>
      <c r="CB126" s="45">
        <f t="shared" si="149"/>
        <v>211.32</v>
      </c>
      <c r="CC126" s="45">
        <f t="shared" si="149"/>
        <v>256.39999999999998</v>
      </c>
      <c r="CD126" s="45">
        <f t="shared" si="149"/>
        <v>301.45999999999998</v>
      </c>
      <c r="CE126" s="45">
        <f t="shared" si="149"/>
        <v>171.14</v>
      </c>
      <c r="CF126" s="45">
        <f t="shared" si="149"/>
        <v>257.33</v>
      </c>
      <c r="CG126" s="45">
        <f t="shared" si="149"/>
        <v>305.68</v>
      </c>
      <c r="CH126" s="45">
        <f t="shared" si="149"/>
        <v>354.02</v>
      </c>
      <c r="CI126" s="45">
        <f t="shared" si="149"/>
        <v>203.74</v>
      </c>
      <c r="CJ126" s="45">
        <f t="shared" si="149"/>
        <v>306.35000000000002</v>
      </c>
      <c r="CK126" s="45">
        <f t="shared" si="149"/>
        <v>363.9</v>
      </c>
      <c r="CL126" s="45">
        <f t="shared" si="149"/>
        <v>421.45</v>
      </c>
      <c r="CZ126" s="43" t="str">
        <f t="shared" si="92"/>
        <v>INFINITE 24.001 a 5.000</v>
      </c>
      <c r="DA126" s="44" t="s">
        <v>90</v>
      </c>
      <c r="DB126" s="46" t="s">
        <v>70</v>
      </c>
      <c r="DC126" s="45">
        <f t="shared" si="155"/>
        <v>21.67</v>
      </c>
      <c r="DD126" s="45">
        <f t="shared" si="155"/>
        <v>22.12</v>
      </c>
      <c r="DE126" s="45">
        <f t="shared" si="155"/>
        <v>22.58</v>
      </c>
      <c r="DG126" s="43" t="str">
        <f t="shared" si="94"/>
        <v>DIAMANTE 4Coleta Programada4209-9Mais de 10</v>
      </c>
      <c r="DH126" s="43" t="s">
        <v>81</v>
      </c>
      <c r="DI126" s="71" t="s">
        <v>64</v>
      </c>
      <c r="DJ126" s="68" t="s">
        <v>65</v>
      </c>
      <c r="DK126" s="59" t="s">
        <v>52</v>
      </c>
      <c r="DL126" s="22">
        <v>0</v>
      </c>
      <c r="DR126" s="43" t="str">
        <f t="shared" si="95"/>
        <v>INFINITE 19.001 a 10.000</v>
      </c>
      <c r="DS126" s="44" t="s">
        <v>85</v>
      </c>
      <c r="DT126" s="44" t="s">
        <v>95</v>
      </c>
      <c r="DU126" s="45">
        <f t="shared" si="150"/>
        <v>21.24</v>
      </c>
      <c r="DV126" s="45">
        <f t="shared" si="150"/>
        <v>21.69</v>
      </c>
      <c r="DW126" s="45">
        <f t="shared" si="150"/>
        <v>22.14</v>
      </c>
      <c r="DX126" s="45">
        <f t="shared" si="150"/>
        <v>22.59</v>
      </c>
      <c r="DY126" s="45">
        <f t="shared" si="150"/>
        <v>38.97</v>
      </c>
      <c r="DZ126" s="45">
        <f t="shared" si="150"/>
        <v>39.369999999999997</v>
      </c>
      <c r="EA126" s="45">
        <f t="shared" si="150"/>
        <v>39.770000000000003</v>
      </c>
      <c r="EB126" s="45">
        <f t="shared" si="150"/>
        <v>40.17</v>
      </c>
      <c r="EC126" s="45">
        <f t="shared" si="150"/>
        <v>77.16</v>
      </c>
      <c r="ED126" s="45">
        <f t="shared" si="150"/>
        <v>104.79</v>
      </c>
      <c r="EE126" s="45">
        <f t="shared" si="150"/>
        <v>147.49</v>
      </c>
      <c r="EF126" s="45">
        <f t="shared" si="150"/>
        <v>178.42</v>
      </c>
      <c r="EG126" s="45">
        <f t="shared" si="150"/>
        <v>117.41</v>
      </c>
      <c r="EH126" s="45">
        <f t="shared" si="150"/>
        <v>146.04</v>
      </c>
      <c r="EI126" s="45">
        <f t="shared" si="150"/>
        <v>189.29</v>
      </c>
      <c r="EJ126" s="45">
        <f t="shared" si="150"/>
        <v>221.73</v>
      </c>
      <c r="EL126" s="43" t="str">
        <f t="shared" si="96"/>
        <v>INFINITE 25.001 a 6.000</v>
      </c>
      <c r="EM126" s="44" t="s">
        <v>90</v>
      </c>
      <c r="EN126" s="44" t="s">
        <v>76</v>
      </c>
      <c r="EO126" s="45">
        <f t="shared" si="156"/>
        <v>25.59</v>
      </c>
      <c r="EP126" s="45">
        <f t="shared" si="156"/>
        <v>26.67</v>
      </c>
      <c r="EQ126" s="45">
        <f t="shared" si="156"/>
        <v>26.95</v>
      </c>
      <c r="ER126" s="45">
        <f t="shared" si="156"/>
        <v>27.23</v>
      </c>
      <c r="ES126" s="45">
        <f t="shared" si="156"/>
        <v>33.549999999999997</v>
      </c>
      <c r="ET126" s="45">
        <f t="shared" si="156"/>
        <v>37.729999999999997</v>
      </c>
      <c r="EU126" s="45">
        <f t="shared" si="156"/>
        <v>43.02</v>
      </c>
      <c r="EV126" s="45">
        <f t="shared" si="156"/>
        <v>53.37</v>
      </c>
      <c r="EW126" s="45">
        <f t="shared" si="156"/>
        <v>51.74</v>
      </c>
      <c r="EX126" s="45">
        <f t="shared" si="156"/>
        <v>57.57</v>
      </c>
      <c r="EY126" s="45">
        <f t="shared" si="156"/>
        <v>78.099999999999994</v>
      </c>
      <c r="EZ126" s="45">
        <f t="shared" si="156"/>
        <v>100.56</v>
      </c>
    </row>
    <row r="127" spans="1:156" x14ac:dyDescent="0.25">
      <c r="D127" s="43" t="str">
        <f t="shared" si="86"/>
        <v>INFINITE 1Kg Adicional</v>
      </c>
      <c r="E127" s="44" t="s">
        <v>85</v>
      </c>
      <c r="F127" s="44" t="s">
        <v>63</v>
      </c>
      <c r="G127" s="45">
        <f t="shared" si="148"/>
        <v>2.1</v>
      </c>
      <c r="H127" s="45">
        <f t="shared" si="148"/>
        <v>2.14</v>
      </c>
      <c r="I127" s="45">
        <f t="shared" si="148"/>
        <v>2.1800000000000002</v>
      </c>
      <c r="J127" s="45">
        <f t="shared" si="148"/>
        <v>2.2200000000000002</v>
      </c>
      <c r="K127" s="45">
        <f t="shared" si="148"/>
        <v>3.86</v>
      </c>
      <c r="L127" s="45">
        <f t="shared" si="148"/>
        <v>3.9</v>
      </c>
      <c r="M127" s="45">
        <f t="shared" si="148"/>
        <v>3.94</v>
      </c>
      <c r="N127" s="45">
        <f t="shared" si="148"/>
        <v>3.97</v>
      </c>
      <c r="O127" s="45">
        <f t="shared" si="148"/>
        <v>7.57</v>
      </c>
      <c r="P127" s="45">
        <f t="shared" si="148"/>
        <v>10.220000000000001</v>
      </c>
      <c r="Q127" s="45">
        <f t="shared" si="148"/>
        <v>14.38</v>
      </c>
      <c r="R127" s="45">
        <f t="shared" si="148"/>
        <v>17.420000000000002</v>
      </c>
      <c r="S127" s="45">
        <f t="shared" si="148"/>
        <v>9.66</v>
      </c>
      <c r="T127" s="45">
        <f t="shared" si="148"/>
        <v>11.96</v>
      </c>
      <c r="U127" s="45">
        <f t="shared" si="148"/>
        <v>15.51</v>
      </c>
      <c r="V127" s="45">
        <f t="shared" si="148"/>
        <v>18.170000000000002</v>
      </c>
      <c r="W127" s="45">
        <f t="shared" si="148"/>
        <v>11.5</v>
      </c>
      <c r="X127" s="45">
        <f t="shared" si="148"/>
        <v>14.25</v>
      </c>
      <c r="Y127" s="45">
        <f t="shared" si="148"/>
        <v>18.47</v>
      </c>
      <c r="Z127" s="45">
        <f t="shared" si="148"/>
        <v>21.64</v>
      </c>
      <c r="AB127" s="43" t="str">
        <f t="shared" si="87"/>
        <v>INFINITE 26.001 a 7.000</v>
      </c>
      <c r="AC127" s="44" t="s">
        <v>90</v>
      </c>
      <c r="AD127" s="44" t="s">
        <v>82</v>
      </c>
      <c r="AE127" s="45">
        <f t="shared" si="154"/>
        <v>21.32</v>
      </c>
      <c r="AF127" s="45">
        <f t="shared" si="154"/>
        <v>22.22</v>
      </c>
      <c r="AG127" s="45">
        <f t="shared" si="154"/>
        <v>22.47</v>
      </c>
      <c r="AH127" s="45">
        <f t="shared" si="154"/>
        <v>22.68</v>
      </c>
      <c r="AI127" s="45">
        <f t="shared" si="154"/>
        <v>29.07</v>
      </c>
      <c r="AJ127" s="45">
        <f t="shared" si="154"/>
        <v>33.44</v>
      </c>
      <c r="AK127" s="45">
        <f t="shared" si="154"/>
        <v>38.15</v>
      </c>
      <c r="AL127" s="45">
        <f t="shared" si="154"/>
        <v>47.24</v>
      </c>
      <c r="AM127" s="45">
        <f t="shared" si="154"/>
        <v>36.700000000000003</v>
      </c>
      <c r="AN127" s="45">
        <f t="shared" si="154"/>
        <v>42.12</v>
      </c>
      <c r="AO127" s="45">
        <f t="shared" si="154"/>
        <v>57.05</v>
      </c>
      <c r="AP127" s="45">
        <f t="shared" si="154"/>
        <v>73.209999999999994</v>
      </c>
      <c r="AQ127" s="45">
        <f t="shared" si="154"/>
        <v>42.68</v>
      </c>
      <c r="AR127" s="45">
        <f t="shared" si="154"/>
        <v>48.97</v>
      </c>
      <c r="AS127" s="45">
        <f t="shared" si="154"/>
        <v>66.34</v>
      </c>
      <c r="AT127" s="45">
        <f t="shared" si="154"/>
        <v>85.13</v>
      </c>
      <c r="BP127" s="43" t="str">
        <f t="shared" si="89"/>
        <v>INFINITE 1Kg Adicional</v>
      </c>
      <c r="BQ127" s="44" t="s">
        <v>85</v>
      </c>
      <c r="BR127" s="44" t="s">
        <v>63</v>
      </c>
      <c r="BS127" s="45">
        <f t="shared" si="149"/>
        <v>5.91</v>
      </c>
      <c r="BT127" s="45">
        <f t="shared" si="149"/>
        <v>6.04</v>
      </c>
      <c r="BU127" s="45">
        <f t="shared" si="149"/>
        <v>6.16</v>
      </c>
      <c r="BV127" s="45">
        <f t="shared" si="149"/>
        <v>6.29</v>
      </c>
      <c r="BW127" s="45">
        <f t="shared" si="149"/>
        <v>6.68</v>
      </c>
      <c r="BX127" s="45">
        <f t="shared" si="149"/>
        <v>6.75</v>
      </c>
      <c r="BY127" s="45">
        <f t="shared" si="149"/>
        <v>6.82</v>
      </c>
      <c r="BZ127" s="45">
        <f t="shared" si="149"/>
        <v>6.89</v>
      </c>
      <c r="CA127" s="45">
        <f t="shared" si="149"/>
        <v>13.68</v>
      </c>
      <c r="CB127" s="45">
        <f t="shared" si="149"/>
        <v>20.97</v>
      </c>
      <c r="CC127" s="45">
        <f t="shared" si="149"/>
        <v>25.4</v>
      </c>
      <c r="CD127" s="45">
        <f t="shared" si="149"/>
        <v>29.85</v>
      </c>
      <c r="CE127" s="45">
        <f t="shared" si="149"/>
        <v>17.11</v>
      </c>
      <c r="CF127" s="45">
        <f t="shared" si="149"/>
        <v>25.66</v>
      </c>
      <c r="CG127" s="45">
        <f t="shared" si="149"/>
        <v>30.35</v>
      </c>
      <c r="CH127" s="45">
        <f t="shared" si="149"/>
        <v>35.06</v>
      </c>
      <c r="CI127" s="45">
        <f t="shared" si="149"/>
        <v>20.37</v>
      </c>
      <c r="CJ127" s="45">
        <f t="shared" si="149"/>
        <v>30.55</v>
      </c>
      <c r="CK127" s="45">
        <f t="shared" si="149"/>
        <v>36.14</v>
      </c>
      <c r="CL127" s="45">
        <f t="shared" si="149"/>
        <v>41.73</v>
      </c>
      <c r="CZ127" s="43" t="str">
        <f t="shared" si="92"/>
        <v>INFINITE 25.001 a 6.000</v>
      </c>
      <c r="DA127" s="44" t="s">
        <v>90</v>
      </c>
      <c r="DB127" s="46" t="s">
        <v>76</v>
      </c>
      <c r="DC127" s="45">
        <f t="shared" si="155"/>
        <v>25.24</v>
      </c>
      <c r="DD127" s="45">
        <f t="shared" si="155"/>
        <v>25.76</v>
      </c>
      <c r="DE127" s="45">
        <f t="shared" si="155"/>
        <v>26.31</v>
      </c>
      <c r="DG127" s="43" t="str">
        <f t="shared" si="94"/>
        <v>DIAMANTE 4Coleta no mesmo dia4210-211 a 20</v>
      </c>
      <c r="DH127" s="43" t="s">
        <v>81</v>
      </c>
      <c r="DI127" s="70" t="s">
        <v>71</v>
      </c>
      <c r="DJ127" s="69" t="s">
        <v>72</v>
      </c>
      <c r="DK127" s="61" t="s">
        <v>73</v>
      </c>
      <c r="DL127" s="25" t="s">
        <v>127</v>
      </c>
      <c r="DR127" s="43" t="str">
        <f t="shared" si="95"/>
        <v>INFINITE 1Kg Adicional</v>
      </c>
      <c r="DS127" s="44" t="s">
        <v>85</v>
      </c>
      <c r="DT127" s="44" t="s">
        <v>63</v>
      </c>
      <c r="DU127" s="45">
        <f t="shared" si="150"/>
        <v>2.73</v>
      </c>
      <c r="DV127" s="45">
        <f t="shared" si="150"/>
        <v>2.79</v>
      </c>
      <c r="DW127" s="45">
        <f t="shared" si="150"/>
        <v>2.86</v>
      </c>
      <c r="DX127" s="45">
        <f t="shared" si="150"/>
        <v>2.91</v>
      </c>
      <c r="DY127" s="45">
        <f t="shared" si="150"/>
        <v>4.92</v>
      </c>
      <c r="DZ127" s="45">
        <f t="shared" si="150"/>
        <v>4.96</v>
      </c>
      <c r="EA127" s="45">
        <f t="shared" si="150"/>
        <v>5.01</v>
      </c>
      <c r="EB127" s="45">
        <f t="shared" si="150"/>
        <v>5.07</v>
      </c>
      <c r="EC127" s="45">
        <f t="shared" si="150"/>
        <v>9.64</v>
      </c>
      <c r="ED127" s="45">
        <f t="shared" si="150"/>
        <v>13.01</v>
      </c>
      <c r="EE127" s="45">
        <f t="shared" si="150"/>
        <v>18.309999999999999</v>
      </c>
      <c r="EF127" s="45">
        <f t="shared" si="150"/>
        <v>22.16</v>
      </c>
      <c r="EG127" s="45">
        <f t="shared" si="150"/>
        <v>14.64</v>
      </c>
      <c r="EH127" s="45">
        <f t="shared" si="150"/>
        <v>18.13</v>
      </c>
      <c r="EI127" s="45">
        <f t="shared" si="150"/>
        <v>23.5</v>
      </c>
      <c r="EJ127" s="45">
        <f t="shared" si="150"/>
        <v>27.53</v>
      </c>
      <c r="EL127" s="43" t="str">
        <f t="shared" si="96"/>
        <v>INFINITE 26.001 a 7.000</v>
      </c>
      <c r="EM127" s="44" t="s">
        <v>90</v>
      </c>
      <c r="EN127" s="44" t="s">
        <v>82</v>
      </c>
      <c r="EO127" s="45">
        <f t="shared" si="156"/>
        <v>26.09</v>
      </c>
      <c r="EP127" s="45">
        <f t="shared" si="156"/>
        <v>27.2</v>
      </c>
      <c r="EQ127" s="45">
        <f t="shared" si="156"/>
        <v>27.48</v>
      </c>
      <c r="ER127" s="45">
        <f t="shared" si="156"/>
        <v>27.76</v>
      </c>
      <c r="ES127" s="45">
        <f t="shared" si="156"/>
        <v>35.479999999999997</v>
      </c>
      <c r="ET127" s="45">
        <f t="shared" si="156"/>
        <v>41.3</v>
      </c>
      <c r="EU127" s="45">
        <f t="shared" si="156"/>
        <v>47.15</v>
      </c>
      <c r="EV127" s="45">
        <f t="shared" si="156"/>
        <v>58.31</v>
      </c>
      <c r="EW127" s="45">
        <f t="shared" si="156"/>
        <v>51.61</v>
      </c>
      <c r="EX127" s="45">
        <f t="shared" si="156"/>
        <v>60.22</v>
      </c>
      <c r="EY127" s="45">
        <f t="shared" si="156"/>
        <v>81.94</v>
      </c>
      <c r="EZ127" s="45">
        <f t="shared" si="156"/>
        <v>105.1</v>
      </c>
    </row>
    <row r="128" spans="1:156" x14ac:dyDescent="0.25">
      <c r="A128" s="43" t="s">
        <v>122</v>
      </c>
      <c r="D128" s="43" t="str">
        <f t="shared" si="86"/>
        <v>Peso (g)</v>
      </c>
      <c r="F128" s="44" t="s">
        <v>32</v>
      </c>
      <c r="G128" s="45" t="s">
        <v>12</v>
      </c>
      <c r="H128" s="45" t="s">
        <v>13</v>
      </c>
      <c r="I128" s="45" t="s">
        <v>14</v>
      </c>
      <c r="J128" s="45" t="s">
        <v>15</v>
      </c>
      <c r="K128" s="45" t="s">
        <v>16</v>
      </c>
      <c r="L128" s="45" t="s">
        <v>17</v>
      </c>
      <c r="M128" s="45" t="s">
        <v>18</v>
      </c>
      <c r="N128" s="45" t="s">
        <v>19</v>
      </c>
      <c r="O128" s="45" t="s">
        <v>20</v>
      </c>
      <c r="P128" s="45" t="s">
        <v>21</v>
      </c>
      <c r="Q128" s="45" t="s">
        <v>22</v>
      </c>
      <c r="R128" s="45" t="s">
        <v>23</v>
      </c>
      <c r="S128" s="45" t="s">
        <v>24</v>
      </c>
      <c r="T128" s="45" t="s">
        <v>25</v>
      </c>
      <c r="U128" s="45" t="s">
        <v>26</v>
      </c>
      <c r="V128" s="45" t="s">
        <v>27</v>
      </c>
      <c r="W128" s="45" t="s">
        <v>28</v>
      </c>
      <c r="X128" s="45" t="s">
        <v>29</v>
      </c>
      <c r="Y128" s="45" t="s">
        <v>30</v>
      </c>
      <c r="Z128" s="45" t="s">
        <v>31</v>
      </c>
      <c r="AB128" s="43" t="str">
        <f t="shared" si="87"/>
        <v>INFINITE 27.001 a 8.000</v>
      </c>
      <c r="AC128" s="44" t="s">
        <v>90</v>
      </c>
      <c r="AD128" s="44" t="s">
        <v>86</v>
      </c>
      <c r="AE128" s="45">
        <f t="shared" si="154"/>
        <v>22.4</v>
      </c>
      <c r="AF128" s="45">
        <f t="shared" si="154"/>
        <v>23.36</v>
      </c>
      <c r="AG128" s="45">
        <f t="shared" si="154"/>
        <v>23.59</v>
      </c>
      <c r="AH128" s="45">
        <f t="shared" si="154"/>
        <v>23.84</v>
      </c>
      <c r="AI128" s="45">
        <f t="shared" si="154"/>
        <v>31.67</v>
      </c>
      <c r="AJ128" s="45">
        <f t="shared" si="154"/>
        <v>36.42</v>
      </c>
      <c r="AK128" s="45">
        <f t="shared" si="154"/>
        <v>41.56</v>
      </c>
      <c r="AL128" s="45">
        <f t="shared" si="154"/>
        <v>51.46</v>
      </c>
      <c r="AM128" s="45">
        <f t="shared" si="154"/>
        <v>47.28</v>
      </c>
      <c r="AN128" s="45">
        <f t="shared" si="154"/>
        <v>53.04</v>
      </c>
      <c r="AO128" s="45">
        <f t="shared" si="154"/>
        <v>68.34</v>
      </c>
      <c r="AP128" s="45">
        <f t="shared" si="154"/>
        <v>85.2</v>
      </c>
      <c r="AQ128" s="45">
        <f t="shared" si="154"/>
        <v>54.98</v>
      </c>
      <c r="AR128" s="45">
        <f t="shared" si="154"/>
        <v>61.68</v>
      </c>
      <c r="AS128" s="45">
        <f t="shared" si="154"/>
        <v>79.459999999999994</v>
      </c>
      <c r="AT128" s="45">
        <f t="shared" si="154"/>
        <v>99.08</v>
      </c>
      <c r="BP128" s="43" t="str">
        <f t="shared" si="89"/>
        <v>Peso (g)</v>
      </c>
      <c r="BR128" s="44" t="s">
        <v>32</v>
      </c>
      <c r="BS128" s="45" t="e">
        <f>ROUND('[2]Base(2023)'!BS128+'[2]Base(2023)'!BS128*'[2]Base(2024)'!$A$31,2)</f>
        <v>#VALUE!</v>
      </c>
      <c r="BT128" s="45" t="e">
        <f>ROUND('[2]Base(2023)'!BT128+'[2]Base(2023)'!BT128*'[2]Base(2024)'!$A$31,2)</f>
        <v>#VALUE!</v>
      </c>
      <c r="BU128" s="45" t="e">
        <f>ROUND('[2]Base(2023)'!BU128+'[2]Base(2023)'!BU128*'[2]Base(2024)'!$A$31,2)</f>
        <v>#VALUE!</v>
      </c>
      <c r="BV128" s="45" t="e">
        <f>ROUND('[2]Base(2023)'!BV128+'[2]Base(2023)'!BV128*'[2]Base(2024)'!$A$31,2)</f>
        <v>#VALUE!</v>
      </c>
      <c r="BW128" s="45" t="e">
        <f>ROUND('[2]Base(2023)'!BW128+'[2]Base(2023)'!BW128*'[2]Base(2024)'!$A$31,2)</f>
        <v>#VALUE!</v>
      </c>
      <c r="BX128" s="45" t="e">
        <f>ROUND('[2]Base(2023)'!BX128+'[2]Base(2023)'!BX128*'[2]Base(2024)'!$A$31,2)</f>
        <v>#VALUE!</v>
      </c>
      <c r="BY128" s="45" t="e">
        <f>ROUND('[2]Base(2023)'!BY128+'[2]Base(2023)'!BY128*'[2]Base(2024)'!$A$31,2)</f>
        <v>#VALUE!</v>
      </c>
      <c r="BZ128" s="45" t="e">
        <f>ROUND('[2]Base(2023)'!BZ128+'[2]Base(2023)'!BZ128*'[2]Base(2024)'!$A$31,2)</f>
        <v>#VALUE!</v>
      </c>
      <c r="CA128" s="45" t="e">
        <f>ROUND('[2]Base(2023)'!CA128+'[2]Base(2023)'!CA128*'[2]Base(2024)'!$A$31,2)</f>
        <v>#VALUE!</v>
      </c>
      <c r="CB128" s="45" t="e">
        <f>ROUND('[2]Base(2023)'!CB128+'[2]Base(2023)'!CB128*'[2]Base(2024)'!$A$31,2)</f>
        <v>#VALUE!</v>
      </c>
      <c r="CC128" s="45" t="e">
        <f>ROUND('[2]Base(2023)'!CC128+'[2]Base(2023)'!CC128*'[2]Base(2024)'!$A$31,2)</f>
        <v>#VALUE!</v>
      </c>
      <c r="CD128" s="45" t="e">
        <f>ROUND('[2]Base(2023)'!CD128+'[2]Base(2023)'!CD128*'[2]Base(2024)'!$A$31,2)</f>
        <v>#VALUE!</v>
      </c>
      <c r="CE128" s="45" t="e">
        <f>ROUND('[2]Base(2023)'!CE128+'[2]Base(2023)'!CE128*'[2]Base(2024)'!$A$31,2)</f>
        <v>#VALUE!</v>
      </c>
      <c r="CF128" s="45" t="e">
        <f>ROUND('[2]Base(2023)'!CF128+'[2]Base(2023)'!CF128*'[2]Base(2024)'!$A$31,2)</f>
        <v>#VALUE!</v>
      </c>
      <c r="CG128" s="45" t="e">
        <f>ROUND('[2]Base(2023)'!CG128+'[2]Base(2023)'!CG128*'[2]Base(2024)'!$A$31,2)</f>
        <v>#VALUE!</v>
      </c>
      <c r="CH128" s="45" t="e">
        <f>ROUND('[2]Base(2023)'!CH128+'[2]Base(2023)'!CH128*'[2]Base(2024)'!$A$31,2)</f>
        <v>#VALUE!</v>
      </c>
      <c r="CI128" s="45" t="e">
        <f>ROUND('[2]Base(2023)'!CI128+'[2]Base(2023)'!CI128*'[2]Base(2024)'!$A$31,2)</f>
        <v>#VALUE!</v>
      </c>
      <c r="CJ128" s="45" t="e">
        <f>ROUND('[2]Base(2023)'!CJ128+'[2]Base(2023)'!CJ128*'[2]Base(2024)'!$A$31,2)</f>
        <v>#VALUE!</v>
      </c>
      <c r="CK128" s="45" t="e">
        <f>ROUND('[2]Base(2023)'!CK128+'[2]Base(2023)'!CK128*'[2]Base(2024)'!$A$31,2)</f>
        <v>#VALUE!</v>
      </c>
      <c r="CL128" s="45" t="e">
        <f>ROUND('[2]Base(2023)'!CL128+'[2]Base(2023)'!CL128*'[2]Base(2024)'!$A$31,2)</f>
        <v>#VALUE!</v>
      </c>
      <c r="CZ128" s="43" t="str">
        <f t="shared" si="92"/>
        <v>INFINITE 26.001 a 7.000</v>
      </c>
      <c r="DA128" s="44" t="s">
        <v>90</v>
      </c>
      <c r="DB128" s="46" t="s">
        <v>82</v>
      </c>
      <c r="DC128" s="45">
        <f t="shared" si="155"/>
        <v>30.02</v>
      </c>
      <c r="DD128" s="45">
        <f t="shared" si="155"/>
        <v>30.63</v>
      </c>
      <c r="DE128" s="45">
        <f t="shared" si="155"/>
        <v>31.27</v>
      </c>
      <c r="DG128" s="43" t="str">
        <f t="shared" si="94"/>
        <v>DIAMANTE 4Coleta no mesmo dia4210-221 a 30</v>
      </c>
      <c r="DH128" s="43" t="s">
        <v>81</v>
      </c>
      <c r="DI128" s="70" t="s">
        <v>71</v>
      </c>
      <c r="DJ128" s="69" t="s">
        <v>72</v>
      </c>
      <c r="DK128" s="59" t="s">
        <v>77</v>
      </c>
      <c r="DL128" s="22" t="s">
        <v>128</v>
      </c>
      <c r="DR128" s="43" t="str">
        <f t="shared" si="95"/>
        <v>Peso (g)</v>
      </c>
      <c r="DS128" s="44"/>
      <c r="DT128" s="44" t="s">
        <v>32</v>
      </c>
      <c r="DU128" s="45" t="s">
        <v>12</v>
      </c>
      <c r="DV128" s="45" t="s">
        <v>13</v>
      </c>
      <c r="DW128" s="45" t="s">
        <v>14</v>
      </c>
      <c r="DX128" s="45" t="s">
        <v>15</v>
      </c>
      <c r="DY128" s="45" t="s">
        <v>16</v>
      </c>
      <c r="DZ128" s="45" t="s">
        <v>17</v>
      </c>
      <c r="EA128" s="45" t="s">
        <v>18</v>
      </c>
      <c r="EB128" s="45" t="s">
        <v>19</v>
      </c>
      <c r="EC128" s="45" t="s">
        <v>20</v>
      </c>
      <c r="ED128" s="45" t="s">
        <v>21</v>
      </c>
      <c r="EE128" s="45" t="s">
        <v>22</v>
      </c>
      <c r="EF128" s="45" t="s">
        <v>23</v>
      </c>
      <c r="EG128" s="45" t="s">
        <v>28</v>
      </c>
      <c r="EH128" s="45" t="s">
        <v>29</v>
      </c>
      <c r="EI128" s="45" t="s">
        <v>30</v>
      </c>
      <c r="EJ128" s="45" t="s">
        <v>31</v>
      </c>
      <c r="EL128" s="43" t="str">
        <f t="shared" si="96"/>
        <v>INFINITE 27.001 a 8.000</v>
      </c>
      <c r="EM128" s="44" t="s">
        <v>90</v>
      </c>
      <c r="EN128" s="44" t="s">
        <v>86</v>
      </c>
      <c r="EO128" s="45">
        <f t="shared" si="156"/>
        <v>27.38</v>
      </c>
      <c r="EP128" s="45">
        <f t="shared" si="156"/>
        <v>28.56</v>
      </c>
      <c r="EQ128" s="45">
        <f t="shared" si="156"/>
        <v>28.84</v>
      </c>
      <c r="ER128" s="45">
        <f t="shared" si="156"/>
        <v>29.15</v>
      </c>
      <c r="ES128" s="45">
        <f t="shared" si="156"/>
        <v>38.6</v>
      </c>
      <c r="ET128" s="45">
        <f t="shared" si="156"/>
        <v>44.98</v>
      </c>
      <c r="EU128" s="45">
        <f t="shared" si="156"/>
        <v>51.35</v>
      </c>
      <c r="EV128" s="45">
        <f t="shared" si="156"/>
        <v>63.51</v>
      </c>
      <c r="EW128" s="45">
        <f t="shared" si="156"/>
        <v>66.37</v>
      </c>
      <c r="EX128" s="45">
        <f t="shared" si="156"/>
        <v>75.8</v>
      </c>
      <c r="EY128" s="45">
        <f t="shared" si="156"/>
        <v>98.14</v>
      </c>
      <c r="EZ128" s="45">
        <f t="shared" si="156"/>
        <v>122.28</v>
      </c>
    </row>
    <row r="129" spans="1:156" ht="15" x14ac:dyDescent="0.25">
      <c r="A129" s="86">
        <v>0</v>
      </c>
      <c r="B129" s="85" t="s">
        <v>39</v>
      </c>
      <c r="D129" s="43" t="str">
        <f t="shared" si="86"/>
        <v>INFINITE 20 a 300</v>
      </c>
      <c r="E129" s="44" t="s">
        <v>90</v>
      </c>
      <c r="F129" s="44" t="s">
        <v>40</v>
      </c>
      <c r="G129" s="45">
        <f>ROUND(G59-G59*$A$55,2)</f>
        <v>6.67</v>
      </c>
      <c r="H129" s="45">
        <f t="shared" ref="H129:Z129" si="157">ROUND(H59-H59*$A$55,2)</f>
        <v>6.82</v>
      </c>
      <c r="I129" s="45">
        <f t="shared" si="157"/>
        <v>6.96</v>
      </c>
      <c r="J129" s="45">
        <f t="shared" si="157"/>
        <v>7.1</v>
      </c>
      <c r="K129" s="45">
        <f t="shared" si="157"/>
        <v>13.1</v>
      </c>
      <c r="L129" s="45">
        <f t="shared" si="157"/>
        <v>13.4</v>
      </c>
      <c r="M129" s="45">
        <f t="shared" si="157"/>
        <v>13.68</v>
      </c>
      <c r="N129" s="45">
        <f t="shared" si="157"/>
        <v>14.55</v>
      </c>
      <c r="O129" s="45">
        <f t="shared" si="157"/>
        <v>19.89</v>
      </c>
      <c r="P129" s="45">
        <f t="shared" si="157"/>
        <v>27.86</v>
      </c>
      <c r="Q129" s="45">
        <f t="shared" si="157"/>
        <v>35.81</v>
      </c>
      <c r="R129" s="45">
        <f t="shared" si="157"/>
        <v>41.78</v>
      </c>
      <c r="S129" s="45">
        <f t="shared" si="157"/>
        <v>26.49</v>
      </c>
      <c r="T129" s="45">
        <f t="shared" si="157"/>
        <v>33.840000000000003</v>
      </c>
      <c r="U129" s="45">
        <f t="shared" si="157"/>
        <v>40.840000000000003</v>
      </c>
      <c r="V129" s="45">
        <f t="shared" si="157"/>
        <v>46.84</v>
      </c>
      <c r="W129" s="45">
        <f t="shared" si="157"/>
        <v>31.54</v>
      </c>
      <c r="X129" s="45">
        <f t="shared" si="157"/>
        <v>40.28</v>
      </c>
      <c r="Y129" s="45">
        <f t="shared" si="157"/>
        <v>48.62</v>
      </c>
      <c r="Z129" s="45">
        <f t="shared" si="157"/>
        <v>55.76</v>
      </c>
      <c r="AB129" s="43" t="str">
        <f t="shared" si="87"/>
        <v>INFINITE 28.001 a 9.000</v>
      </c>
      <c r="AC129" s="44" t="s">
        <v>90</v>
      </c>
      <c r="AD129" s="44" t="s">
        <v>91</v>
      </c>
      <c r="AE129" s="45">
        <f t="shared" si="154"/>
        <v>23.06</v>
      </c>
      <c r="AF129" s="45">
        <f t="shared" si="154"/>
        <v>24.05</v>
      </c>
      <c r="AG129" s="45">
        <f t="shared" si="154"/>
        <v>24.29</v>
      </c>
      <c r="AH129" s="45">
        <f t="shared" si="154"/>
        <v>24.53</v>
      </c>
      <c r="AI129" s="45">
        <f t="shared" si="154"/>
        <v>33.229999999999997</v>
      </c>
      <c r="AJ129" s="45">
        <f t="shared" si="154"/>
        <v>38.22</v>
      </c>
      <c r="AK129" s="45">
        <f t="shared" si="154"/>
        <v>43.62</v>
      </c>
      <c r="AL129" s="45">
        <f t="shared" si="154"/>
        <v>54</v>
      </c>
      <c r="AM129" s="45">
        <f t="shared" si="154"/>
        <v>48.64</v>
      </c>
      <c r="AN129" s="45">
        <f t="shared" si="154"/>
        <v>54.58</v>
      </c>
      <c r="AO129" s="45">
        <f t="shared" si="154"/>
        <v>70.09</v>
      </c>
      <c r="AP129" s="45">
        <f t="shared" si="154"/>
        <v>87.38</v>
      </c>
      <c r="AQ129" s="45">
        <f t="shared" si="154"/>
        <v>56.55</v>
      </c>
      <c r="AR129" s="45">
        <f t="shared" si="154"/>
        <v>63.47</v>
      </c>
      <c r="AS129" s="45">
        <f t="shared" si="154"/>
        <v>81.5</v>
      </c>
      <c r="AT129" s="45">
        <f t="shared" si="154"/>
        <v>101.6</v>
      </c>
      <c r="BP129" s="43" t="str">
        <f t="shared" si="89"/>
        <v>INFINITE 20 a 300</v>
      </c>
      <c r="BQ129" s="44" t="s">
        <v>90</v>
      </c>
      <c r="BR129" s="44" t="s">
        <v>40</v>
      </c>
      <c r="BS129" s="45">
        <f>BS45</f>
        <v>26.36</v>
      </c>
      <c r="BT129" s="45">
        <f t="shared" ref="BT129:CL129" si="158">BT45</f>
        <v>26.93</v>
      </c>
      <c r="BU129" s="45">
        <f t="shared" si="158"/>
        <v>27.49</v>
      </c>
      <c r="BV129" s="45">
        <f t="shared" si="158"/>
        <v>28.05</v>
      </c>
      <c r="BW129" s="45">
        <f t="shared" si="158"/>
        <v>29.25</v>
      </c>
      <c r="BX129" s="45">
        <f t="shared" si="158"/>
        <v>29.54</v>
      </c>
      <c r="BY129" s="45">
        <f t="shared" si="158"/>
        <v>29.85</v>
      </c>
      <c r="BZ129" s="45">
        <f t="shared" si="158"/>
        <v>30.14</v>
      </c>
      <c r="CA129" s="45">
        <f t="shared" si="158"/>
        <v>42.62</v>
      </c>
      <c r="CB129" s="45">
        <f t="shared" si="158"/>
        <v>66.19</v>
      </c>
      <c r="CC129" s="45">
        <f t="shared" si="158"/>
        <v>80.510000000000005</v>
      </c>
      <c r="CD129" s="45">
        <f t="shared" si="158"/>
        <v>94.83</v>
      </c>
      <c r="CE129" s="45">
        <f t="shared" si="158"/>
        <v>54.83</v>
      </c>
      <c r="CF129" s="45">
        <f t="shared" si="158"/>
        <v>73.03</v>
      </c>
      <c r="CG129" s="45">
        <f t="shared" si="158"/>
        <v>84.65</v>
      </c>
      <c r="CH129" s="45">
        <f t="shared" si="158"/>
        <v>96.27</v>
      </c>
      <c r="CI129" s="45">
        <f t="shared" si="158"/>
        <v>65.290000000000006</v>
      </c>
      <c r="CJ129" s="45">
        <f t="shared" si="158"/>
        <v>86.94</v>
      </c>
      <c r="CK129" s="45">
        <f t="shared" si="158"/>
        <v>100.77</v>
      </c>
      <c r="CL129" s="45">
        <f t="shared" si="158"/>
        <v>114.6</v>
      </c>
      <c r="CZ129" s="43" t="str">
        <f t="shared" si="92"/>
        <v>INFINITE 27.001 a 8.000</v>
      </c>
      <c r="DA129" s="44" t="s">
        <v>90</v>
      </c>
      <c r="DB129" s="46" t="s">
        <v>86</v>
      </c>
      <c r="DC129" s="45">
        <f t="shared" si="155"/>
        <v>38.76</v>
      </c>
      <c r="DD129" s="45">
        <f t="shared" si="155"/>
        <v>39.56</v>
      </c>
      <c r="DE129" s="45">
        <f t="shared" si="155"/>
        <v>40.39</v>
      </c>
      <c r="DG129" s="43" t="str">
        <f t="shared" si="94"/>
        <v>DIAMANTE 4Coleta no mesmo dia4210-231 a 40</v>
      </c>
      <c r="DH129" s="43" t="s">
        <v>81</v>
      </c>
      <c r="DI129" s="70" t="s">
        <v>71</v>
      </c>
      <c r="DJ129" s="69" t="s">
        <v>72</v>
      </c>
      <c r="DK129" s="61" t="s">
        <v>83</v>
      </c>
      <c r="DL129" s="25" t="s">
        <v>128</v>
      </c>
      <c r="DR129" s="43" t="str">
        <f t="shared" si="95"/>
        <v>INFINITE 20 a 300</v>
      </c>
      <c r="DS129" s="44" t="s">
        <v>90</v>
      </c>
      <c r="DT129" s="44" t="s">
        <v>40</v>
      </c>
      <c r="DU129" s="45">
        <f>ROUND(DU3-DU3*$A$36,2)</f>
        <v>8.7200000000000006</v>
      </c>
      <c r="DV129" s="45">
        <f t="shared" ref="DV129:EJ129" si="159">ROUND(DV3-DV3*$A$36,2)</f>
        <v>8.91</v>
      </c>
      <c r="DW129" s="45">
        <f t="shared" si="159"/>
        <v>9.09</v>
      </c>
      <c r="DX129" s="45">
        <f t="shared" si="159"/>
        <v>9.2799999999999994</v>
      </c>
      <c r="DY129" s="45">
        <f t="shared" si="159"/>
        <v>16.87</v>
      </c>
      <c r="DZ129" s="45">
        <f t="shared" si="159"/>
        <v>17.239999999999998</v>
      </c>
      <c r="EA129" s="45">
        <f t="shared" si="159"/>
        <v>17.63</v>
      </c>
      <c r="EB129" s="45">
        <f t="shared" si="159"/>
        <v>18.75</v>
      </c>
      <c r="EC129" s="45">
        <f t="shared" si="159"/>
        <v>25.76</v>
      </c>
      <c r="ED129" s="45">
        <f t="shared" si="159"/>
        <v>36.18</v>
      </c>
      <c r="EE129" s="45">
        <f t="shared" si="159"/>
        <v>46.53</v>
      </c>
      <c r="EF129" s="45">
        <f t="shared" si="159"/>
        <v>54.25</v>
      </c>
      <c r="EG129" s="45">
        <f t="shared" si="159"/>
        <v>40.85</v>
      </c>
      <c r="EH129" s="45">
        <f t="shared" si="159"/>
        <v>52.29</v>
      </c>
      <c r="EI129" s="45">
        <f t="shared" si="159"/>
        <v>63.14</v>
      </c>
      <c r="EJ129" s="45">
        <f t="shared" si="159"/>
        <v>72.400000000000006</v>
      </c>
      <c r="EL129" s="43" t="str">
        <f t="shared" si="96"/>
        <v>INFINITE 28.001 a 9.000</v>
      </c>
      <c r="EM129" s="44" t="s">
        <v>90</v>
      </c>
      <c r="EN129" s="44" t="s">
        <v>91</v>
      </c>
      <c r="EO129" s="45">
        <f t="shared" si="156"/>
        <v>28.3</v>
      </c>
      <c r="EP129" s="45">
        <f t="shared" si="156"/>
        <v>29.51</v>
      </c>
      <c r="EQ129" s="45">
        <f t="shared" si="156"/>
        <v>29.81</v>
      </c>
      <c r="ER129" s="45">
        <f t="shared" si="156"/>
        <v>30.1</v>
      </c>
      <c r="ES129" s="45">
        <f t="shared" si="156"/>
        <v>40.700000000000003</v>
      </c>
      <c r="ET129" s="45">
        <f t="shared" si="156"/>
        <v>47.23</v>
      </c>
      <c r="EU129" s="45">
        <f t="shared" si="156"/>
        <v>53.91</v>
      </c>
      <c r="EV129" s="45">
        <f t="shared" si="156"/>
        <v>66.69</v>
      </c>
      <c r="EW129" s="45">
        <f t="shared" si="156"/>
        <v>68.78</v>
      </c>
      <c r="EX129" s="45">
        <f t="shared" si="156"/>
        <v>78.180000000000007</v>
      </c>
      <c r="EY129" s="45">
        <f t="shared" si="156"/>
        <v>100.75</v>
      </c>
      <c r="EZ129" s="45">
        <f t="shared" si="156"/>
        <v>125.53</v>
      </c>
    </row>
    <row r="130" spans="1:156" ht="15" x14ac:dyDescent="0.25">
      <c r="A130" s="89">
        <v>7.6999999999999999E-2</v>
      </c>
      <c r="B130" s="85" t="s">
        <v>48</v>
      </c>
      <c r="D130" s="43" t="str">
        <f t="shared" si="86"/>
        <v>INFINITE 2301 a 500</v>
      </c>
      <c r="E130" s="44" t="s">
        <v>90</v>
      </c>
      <c r="F130" s="44" t="s">
        <v>49</v>
      </c>
      <c r="G130" s="45">
        <f t="shared" ref="G130:Z141" si="160">ROUND(G60-G60*$A$55,2)</f>
        <v>7.47</v>
      </c>
      <c r="H130" s="45">
        <f t="shared" si="160"/>
        <v>7.63</v>
      </c>
      <c r="I130" s="45">
        <f t="shared" si="160"/>
        <v>7.8</v>
      </c>
      <c r="J130" s="45">
        <f t="shared" si="160"/>
        <v>7.94</v>
      </c>
      <c r="K130" s="45">
        <f t="shared" si="160"/>
        <v>13.58</v>
      </c>
      <c r="L130" s="45">
        <f t="shared" si="160"/>
        <v>13.87</v>
      </c>
      <c r="M130" s="45">
        <f t="shared" si="160"/>
        <v>14.18</v>
      </c>
      <c r="N130" s="45">
        <f t="shared" si="160"/>
        <v>15.09</v>
      </c>
      <c r="O130" s="45">
        <f t="shared" si="160"/>
        <v>20.73</v>
      </c>
      <c r="P130" s="45">
        <f t="shared" si="160"/>
        <v>29.03</v>
      </c>
      <c r="Q130" s="45">
        <f t="shared" si="160"/>
        <v>37.31</v>
      </c>
      <c r="R130" s="45">
        <f t="shared" si="160"/>
        <v>43.53</v>
      </c>
      <c r="S130" s="45">
        <f t="shared" si="160"/>
        <v>27.19</v>
      </c>
      <c r="T130" s="45">
        <f t="shared" si="160"/>
        <v>34.82</v>
      </c>
      <c r="U130" s="45">
        <f t="shared" si="160"/>
        <v>42.1</v>
      </c>
      <c r="V130" s="45">
        <f t="shared" si="160"/>
        <v>48.3</v>
      </c>
      <c r="W130" s="45">
        <f t="shared" si="160"/>
        <v>32.369999999999997</v>
      </c>
      <c r="X130" s="45">
        <f t="shared" si="160"/>
        <v>41.44</v>
      </c>
      <c r="Y130" s="45">
        <f t="shared" si="160"/>
        <v>50.11</v>
      </c>
      <c r="Z130" s="45">
        <f t="shared" si="160"/>
        <v>57.5</v>
      </c>
      <c r="AB130" s="43" t="str">
        <f t="shared" si="87"/>
        <v>INFINITE 29.001 a 10.000</v>
      </c>
      <c r="AC130" s="44" t="s">
        <v>90</v>
      </c>
      <c r="AD130" s="44" t="s">
        <v>95</v>
      </c>
      <c r="AE130" s="45">
        <f t="shared" si="154"/>
        <v>23.53</v>
      </c>
      <c r="AF130" s="45">
        <f t="shared" si="154"/>
        <v>24.52</v>
      </c>
      <c r="AG130" s="45">
        <f t="shared" si="154"/>
        <v>24.76</v>
      </c>
      <c r="AH130" s="45">
        <f t="shared" si="154"/>
        <v>25.02</v>
      </c>
      <c r="AI130" s="45">
        <f t="shared" si="154"/>
        <v>34.340000000000003</v>
      </c>
      <c r="AJ130" s="45">
        <f t="shared" si="154"/>
        <v>39.5</v>
      </c>
      <c r="AK130" s="45">
        <f t="shared" si="154"/>
        <v>45.08</v>
      </c>
      <c r="AL130" s="45">
        <f t="shared" si="154"/>
        <v>55.81</v>
      </c>
      <c r="AM130" s="45">
        <f t="shared" si="154"/>
        <v>49.59</v>
      </c>
      <c r="AN130" s="45">
        <f t="shared" si="154"/>
        <v>55.7</v>
      </c>
      <c r="AO130" s="45">
        <f t="shared" si="154"/>
        <v>71.349999999999994</v>
      </c>
      <c r="AP130" s="45">
        <f t="shared" si="154"/>
        <v>88.94</v>
      </c>
      <c r="AQ130" s="45">
        <f t="shared" si="154"/>
        <v>57.66</v>
      </c>
      <c r="AR130" s="45">
        <f t="shared" si="154"/>
        <v>64.760000000000005</v>
      </c>
      <c r="AS130" s="45">
        <f t="shared" si="154"/>
        <v>82.96</v>
      </c>
      <c r="AT130" s="45">
        <f t="shared" si="154"/>
        <v>103.42</v>
      </c>
      <c r="BP130" s="43" t="str">
        <f t="shared" si="89"/>
        <v>INFINITE 2301 a 500</v>
      </c>
      <c r="BQ130" s="44" t="s">
        <v>90</v>
      </c>
      <c r="BR130" s="44" t="s">
        <v>49</v>
      </c>
      <c r="BS130" s="45">
        <f t="shared" ref="BS130:CL141" si="161">BS46</f>
        <v>27.31</v>
      </c>
      <c r="BT130" s="45">
        <f t="shared" si="161"/>
        <v>27.89</v>
      </c>
      <c r="BU130" s="45">
        <f t="shared" si="161"/>
        <v>28.46</v>
      </c>
      <c r="BV130" s="45">
        <f t="shared" si="161"/>
        <v>29.04</v>
      </c>
      <c r="BW130" s="45">
        <f t="shared" si="161"/>
        <v>30.94</v>
      </c>
      <c r="BX130" s="45">
        <f t="shared" si="161"/>
        <v>31.25</v>
      </c>
      <c r="BY130" s="45">
        <f t="shared" si="161"/>
        <v>31.57</v>
      </c>
      <c r="BZ130" s="45">
        <f t="shared" si="161"/>
        <v>31.9</v>
      </c>
      <c r="CA130" s="45">
        <f t="shared" si="161"/>
        <v>45.52</v>
      </c>
      <c r="CB130" s="45">
        <f t="shared" si="161"/>
        <v>69.58</v>
      </c>
      <c r="CC130" s="45">
        <f t="shared" si="161"/>
        <v>84.67</v>
      </c>
      <c r="CD130" s="45">
        <f t="shared" si="161"/>
        <v>99.77</v>
      </c>
      <c r="CE130" s="45">
        <f t="shared" si="161"/>
        <v>56.77</v>
      </c>
      <c r="CF130" s="45">
        <f t="shared" si="161"/>
        <v>74.38</v>
      </c>
      <c r="CG130" s="45">
        <f t="shared" si="161"/>
        <v>86.22</v>
      </c>
      <c r="CH130" s="45">
        <f t="shared" si="161"/>
        <v>98.06</v>
      </c>
      <c r="CI130" s="45">
        <f t="shared" si="161"/>
        <v>67.58</v>
      </c>
      <c r="CJ130" s="45">
        <f t="shared" si="161"/>
        <v>88.54</v>
      </c>
      <c r="CK130" s="45">
        <f t="shared" si="161"/>
        <v>102.65</v>
      </c>
      <c r="CL130" s="45">
        <f t="shared" si="161"/>
        <v>116.74</v>
      </c>
      <c r="CZ130" s="43" t="str">
        <f t="shared" si="92"/>
        <v>INFINITE 28.001 a 9.000</v>
      </c>
      <c r="DA130" s="44" t="s">
        <v>90</v>
      </c>
      <c r="DB130" s="46" t="s">
        <v>91</v>
      </c>
      <c r="DC130" s="45">
        <f t="shared" si="155"/>
        <v>50.09</v>
      </c>
      <c r="DD130" s="45">
        <f t="shared" si="155"/>
        <v>51.13</v>
      </c>
      <c r="DE130" s="45">
        <f t="shared" si="155"/>
        <v>52.2</v>
      </c>
      <c r="DG130" s="43" t="str">
        <f t="shared" si="94"/>
        <v>DIAMANTE 4Coleta no mesmo dia4210-241 a 50</v>
      </c>
      <c r="DH130" s="43" t="s">
        <v>81</v>
      </c>
      <c r="DI130" s="70" t="s">
        <v>71</v>
      </c>
      <c r="DJ130" s="69" t="s">
        <v>72</v>
      </c>
      <c r="DK130" s="59" t="s">
        <v>87</v>
      </c>
      <c r="DL130" s="22" t="s">
        <v>129</v>
      </c>
      <c r="DR130" s="43" t="str">
        <f t="shared" si="95"/>
        <v>INFINITE 2301 a 500</v>
      </c>
      <c r="DS130" s="44" t="s">
        <v>90</v>
      </c>
      <c r="DT130" s="44" t="s">
        <v>49</v>
      </c>
      <c r="DU130" s="45">
        <f t="shared" ref="DU130:EJ141" si="162">ROUND(DU4-DU4*$A$36,2)</f>
        <v>9.98</v>
      </c>
      <c r="DV130" s="45">
        <f t="shared" si="162"/>
        <v>10.19</v>
      </c>
      <c r="DW130" s="45">
        <f t="shared" si="162"/>
        <v>10.4</v>
      </c>
      <c r="DX130" s="45">
        <f t="shared" si="162"/>
        <v>10.61</v>
      </c>
      <c r="DY130" s="45">
        <f t="shared" si="162"/>
        <v>17.64</v>
      </c>
      <c r="DZ130" s="45">
        <f t="shared" si="162"/>
        <v>18.03</v>
      </c>
      <c r="EA130" s="45">
        <f t="shared" si="162"/>
        <v>18.43</v>
      </c>
      <c r="EB130" s="45">
        <f t="shared" si="162"/>
        <v>19.59</v>
      </c>
      <c r="EC130" s="45">
        <f t="shared" si="162"/>
        <v>26.94</v>
      </c>
      <c r="ED130" s="45">
        <f t="shared" si="162"/>
        <v>37.72</v>
      </c>
      <c r="EE130" s="45">
        <f t="shared" si="162"/>
        <v>48.49</v>
      </c>
      <c r="EF130" s="45">
        <f t="shared" si="162"/>
        <v>56.56</v>
      </c>
      <c r="EG130" s="45">
        <f t="shared" si="162"/>
        <v>42.05</v>
      </c>
      <c r="EH130" s="45">
        <f t="shared" si="162"/>
        <v>53.85</v>
      </c>
      <c r="EI130" s="45">
        <f t="shared" si="162"/>
        <v>65.14</v>
      </c>
      <c r="EJ130" s="45">
        <f t="shared" si="162"/>
        <v>74.73</v>
      </c>
      <c r="EL130" s="43" t="str">
        <f t="shared" si="96"/>
        <v>INFINITE 29.001 a 10.000</v>
      </c>
      <c r="EM130" s="44" t="s">
        <v>90</v>
      </c>
      <c r="EN130" s="44" t="s">
        <v>95</v>
      </c>
      <c r="EO130" s="45">
        <f t="shared" si="156"/>
        <v>28.82</v>
      </c>
      <c r="EP130" s="45">
        <f t="shared" si="156"/>
        <v>30.05</v>
      </c>
      <c r="EQ130" s="45">
        <f t="shared" si="156"/>
        <v>30.36</v>
      </c>
      <c r="ER130" s="45">
        <f t="shared" si="156"/>
        <v>30.66</v>
      </c>
      <c r="ES130" s="45">
        <f t="shared" si="156"/>
        <v>41.99</v>
      </c>
      <c r="ET130" s="45">
        <f t="shared" si="156"/>
        <v>48.8</v>
      </c>
      <c r="EU130" s="45">
        <f t="shared" si="156"/>
        <v>55.71</v>
      </c>
      <c r="EV130" s="45">
        <f t="shared" si="156"/>
        <v>68.92</v>
      </c>
      <c r="EW130" s="45">
        <f t="shared" si="156"/>
        <v>69.930000000000007</v>
      </c>
      <c r="EX130" s="45">
        <f t="shared" si="156"/>
        <v>79.680000000000007</v>
      </c>
      <c r="EY130" s="45">
        <f t="shared" si="156"/>
        <v>102.52</v>
      </c>
      <c r="EZ130" s="45">
        <f t="shared" si="156"/>
        <v>127.71</v>
      </c>
    </row>
    <row r="131" spans="1:156" ht="15" x14ac:dyDescent="0.25">
      <c r="A131" s="89">
        <v>0.124</v>
      </c>
      <c r="B131" s="85" t="s">
        <v>54</v>
      </c>
      <c r="D131" s="43" t="str">
        <f t="shared" si="86"/>
        <v>INFINITE 2501 a 1.000</v>
      </c>
      <c r="E131" s="44" t="s">
        <v>90</v>
      </c>
      <c r="F131" s="44" t="s">
        <v>50</v>
      </c>
      <c r="G131" s="45">
        <f t="shared" si="160"/>
        <v>8.02</v>
      </c>
      <c r="H131" s="45">
        <f t="shared" si="160"/>
        <v>8.18</v>
      </c>
      <c r="I131" s="45">
        <f t="shared" si="160"/>
        <v>8.35</v>
      </c>
      <c r="J131" s="45">
        <f t="shared" si="160"/>
        <v>8.5299999999999994</v>
      </c>
      <c r="K131" s="45">
        <f t="shared" si="160"/>
        <v>15.13</v>
      </c>
      <c r="L131" s="45">
        <f t="shared" si="160"/>
        <v>15.3</v>
      </c>
      <c r="M131" s="45">
        <f t="shared" si="160"/>
        <v>15.46</v>
      </c>
      <c r="N131" s="45">
        <f t="shared" si="160"/>
        <v>15.6</v>
      </c>
      <c r="O131" s="45">
        <f t="shared" si="160"/>
        <v>21.56</v>
      </c>
      <c r="P131" s="45">
        <f t="shared" si="160"/>
        <v>30.2</v>
      </c>
      <c r="Q131" s="45">
        <f t="shared" si="160"/>
        <v>38.82</v>
      </c>
      <c r="R131" s="45">
        <f t="shared" si="160"/>
        <v>45.3</v>
      </c>
      <c r="S131" s="45">
        <f t="shared" si="160"/>
        <v>27.9</v>
      </c>
      <c r="T131" s="45">
        <f t="shared" si="160"/>
        <v>35.799999999999997</v>
      </c>
      <c r="U131" s="45">
        <f t="shared" si="160"/>
        <v>43.36</v>
      </c>
      <c r="V131" s="45">
        <f t="shared" si="160"/>
        <v>49.76</v>
      </c>
      <c r="W131" s="45">
        <f t="shared" si="160"/>
        <v>33.21</v>
      </c>
      <c r="X131" s="45">
        <f t="shared" si="160"/>
        <v>42.61</v>
      </c>
      <c r="Y131" s="45">
        <f t="shared" si="160"/>
        <v>51.62</v>
      </c>
      <c r="Z131" s="45">
        <f t="shared" si="160"/>
        <v>59.24</v>
      </c>
      <c r="AB131" s="43" t="str">
        <f t="shared" si="87"/>
        <v>INFINITE 2Kg Adicional</v>
      </c>
      <c r="AC131" s="44" t="s">
        <v>90</v>
      </c>
      <c r="AD131" s="44" t="s">
        <v>63</v>
      </c>
      <c r="AE131" s="45">
        <f t="shared" si="154"/>
        <v>2.91</v>
      </c>
      <c r="AF131" s="45">
        <f t="shared" si="154"/>
        <v>3.04</v>
      </c>
      <c r="AG131" s="45">
        <f t="shared" si="154"/>
        <v>3.06</v>
      </c>
      <c r="AH131" s="45">
        <f t="shared" si="154"/>
        <v>3.11</v>
      </c>
      <c r="AI131" s="45">
        <f t="shared" si="154"/>
        <v>4.26</v>
      </c>
      <c r="AJ131" s="45">
        <f t="shared" si="154"/>
        <v>4.9000000000000004</v>
      </c>
      <c r="AK131" s="45">
        <f t="shared" si="154"/>
        <v>5.59</v>
      </c>
      <c r="AL131" s="45">
        <f t="shared" si="154"/>
        <v>6.93</v>
      </c>
      <c r="AM131" s="45">
        <f t="shared" si="154"/>
        <v>6.15</v>
      </c>
      <c r="AN131" s="45">
        <f t="shared" si="154"/>
        <v>6.91</v>
      </c>
      <c r="AO131" s="45">
        <f t="shared" si="154"/>
        <v>8.85</v>
      </c>
      <c r="AP131" s="45">
        <f t="shared" si="154"/>
        <v>11.03</v>
      </c>
      <c r="AQ131" s="45">
        <f t="shared" si="154"/>
        <v>7.15</v>
      </c>
      <c r="AR131" s="45">
        <f t="shared" si="154"/>
        <v>8.0399999999999991</v>
      </c>
      <c r="AS131" s="45">
        <f t="shared" si="154"/>
        <v>10.29</v>
      </c>
      <c r="AT131" s="45">
        <f t="shared" si="154"/>
        <v>12.81</v>
      </c>
      <c r="BP131" s="43" t="str">
        <f t="shared" si="89"/>
        <v>INFINITE 2501 a 1.000</v>
      </c>
      <c r="BQ131" s="44" t="s">
        <v>90</v>
      </c>
      <c r="BR131" s="44" t="s">
        <v>50</v>
      </c>
      <c r="BS131" s="45">
        <f t="shared" si="161"/>
        <v>28.24</v>
      </c>
      <c r="BT131" s="45">
        <f t="shared" si="161"/>
        <v>28.84</v>
      </c>
      <c r="BU131" s="45">
        <f t="shared" si="161"/>
        <v>29.45</v>
      </c>
      <c r="BV131" s="45">
        <f t="shared" si="161"/>
        <v>30.04</v>
      </c>
      <c r="BW131" s="45">
        <f t="shared" si="161"/>
        <v>32.64</v>
      </c>
      <c r="BX131" s="45">
        <f t="shared" si="161"/>
        <v>32.97</v>
      </c>
      <c r="BY131" s="45">
        <f t="shared" si="161"/>
        <v>33.299999999999997</v>
      </c>
      <c r="BZ131" s="45">
        <f t="shared" si="161"/>
        <v>33.64</v>
      </c>
      <c r="CA131" s="45">
        <f t="shared" si="161"/>
        <v>48.41</v>
      </c>
      <c r="CB131" s="45">
        <f t="shared" si="161"/>
        <v>72.97</v>
      </c>
      <c r="CC131" s="45">
        <f t="shared" si="161"/>
        <v>88.85</v>
      </c>
      <c r="CD131" s="45">
        <f t="shared" si="161"/>
        <v>104.71</v>
      </c>
      <c r="CE131" s="45">
        <f t="shared" si="161"/>
        <v>58.7</v>
      </c>
      <c r="CF131" s="45">
        <f t="shared" si="161"/>
        <v>75.72</v>
      </c>
      <c r="CG131" s="45">
        <f t="shared" si="161"/>
        <v>87.8</v>
      </c>
      <c r="CH131" s="45">
        <f t="shared" si="161"/>
        <v>99.87</v>
      </c>
      <c r="CI131" s="45">
        <f t="shared" si="161"/>
        <v>69.87</v>
      </c>
      <c r="CJ131" s="45">
        <f t="shared" si="161"/>
        <v>90.14</v>
      </c>
      <c r="CK131" s="45">
        <f t="shared" si="161"/>
        <v>104.52</v>
      </c>
      <c r="CL131" s="45">
        <f t="shared" si="161"/>
        <v>118.88</v>
      </c>
      <c r="CZ131" s="43" t="str">
        <f t="shared" si="92"/>
        <v>INFINITE 29.001 a 10.000</v>
      </c>
      <c r="DA131" s="44" t="s">
        <v>90</v>
      </c>
      <c r="DB131" s="46" t="s">
        <v>95</v>
      </c>
      <c r="DC131" s="45">
        <f t="shared" si="155"/>
        <v>64.010000000000005</v>
      </c>
      <c r="DD131" s="45">
        <f t="shared" si="155"/>
        <v>65.33</v>
      </c>
      <c r="DE131" s="45">
        <f t="shared" si="155"/>
        <v>66.7</v>
      </c>
      <c r="DG131" s="43" t="str">
        <f t="shared" si="94"/>
        <v>DIAMANTE 4Coleta no mesmo dia4210-251 a 60</v>
      </c>
      <c r="DH131" s="43" t="s">
        <v>81</v>
      </c>
      <c r="DI131" s="70" t="s">
        <v>71</v>
      </c>
      <c r="DJ131" s="69" t="s">
        <v>72</v>
      </c>
      <c r="DK131" s="61" t="s">
        <v>92</v>
      </c>
      <c r="DL131" s="25" t="s">
        <v>130</v>
      </c>
      <c r="DR131" s="43" t="str">
        <f t="shared" si="95"/>
        <v>INFINITE 2501 a 1.000</v>
      </c>
      <c r="DS131" s="44" t="s">
        <v>90</v>
      </c>
      <c r="DT131" s="44" t="s">
        <v>50</v>
      </c>
      <c r="DU131" s="45">
        <f t="shared" si="162"/>
        <v>10.72</v>
      </c>
      <c r="DV131" s="45">
        <f t="shared" si="162"/>
        <v>10.94</v>
      </c>
      <c r="DW131" s="45">
        <f t="shared" si="162"/>
        <v>11.17</v>
      </c>
      <c r="DX131" s="45">
        <f t="shared" si="162"/>
        <v>11.4</v>
      </c>
      <c r="DY131" s="45">
        <f t="shared" si="162"/>
        <v>19.690000000000001</v>
      </c>
      <c r="DZ131" s="45">
        <f t="shared" si="162"/>
        <v>19.89</v>
      </c>
      <c r="EA131" s="45">
        <f t="shared" si="162"/>
        <v>20.09</v>
      </c>
      <c r="EB131" s="45">
        <f t="shared" si="162"/>
        <v>20.3</v>
      </c>
      <c r="EC131" s="45">
        <f t="shared" si="162"/>
        <v>28.04</v>
      </c>
      <c r="ED131" s="45">
        <f t="shared" si="162"/>
        <v>39.24</v>
      </c>
      <c r="EE131" s="45">
        <f t="shared" si="162"/>
        <v>50.46</v>
      </c>
      <c r="EF131" s="45">
        <f t="shared" si="162"/>
        <v>58.87</v>
      </c>
      <c r="EG131" s="45">
        <f t="shared" si="162"/>
        <v>43.16</v>
      </c>
      <c r="EH131" s="45">
        <f t="shared" si="162"/>
        <v>55.38</v>
      </c>
      <c r="EI131" s="45">
        <f t="shared" si="162"/>
        <v>67.099999999999994</v>
      </c>
      <c r="EJ131" s="45">
        <f t="shared" si="162"/>
        <v>77.010000000000005</v>
      </c>
      <c r="EL131" s="43" t="str">
        <f t="shared" si="96"/>
        <v>INFINITE 2Kg Adicional</v>
      </c>
      <c r="EM131" s="44" t="s">
        <v>90</v>
      </c>
      <c r="EN131" s="44" t="s">
        <v>63</v>
      </c>
      <c r="EO131" s="45">
        <f t="shared" si="156"/>
        <v>3.57</v>
      </c>
      <c r="EP131" s="45">
        <f t="shared" si="156"/>
        <v>3.73</v>
      </c>
      <c r="EQ131" s="45">
        <f t="shared" si="156"/>
        <v>3.75</v>
      </c>
      <c r="ER131" s="45">
        <f t="shared" si="156"/>
        <v>3.8</v>
      </c>
      <c r="ES131" s="45">
        <f t="shared" si="156"/>
        <v>5.2</v>
      </c>
      <c r="ET131" s="45">
        <f t="shared" si="156"/>
        <v>6.04</v>
      </c>
      <c r="EU131" s="45">
        <f t="shared" si="156"/>
        <v>6.91</v>
      </c>
      <c r="EV131" s="45">
        <f t="shared" si="156"/>
        <v>8.5399999999999991</v>
      </c>
      <c r="EW131" s="45">
        <f t="shared" si="156"/>
        <v>8.6300000000000008</v>
      </c>
      <c r="EX131" s="45">
        <f t="shared" si="156"/>
        <v>9.8699999999999992</v>
      </c>
      <c r="EY131" s="45">
        <f t="shared" si="156"/>
        <v>12.71</v>
      </c>
      <c r="EZ131" s="45">
        <f t="shared" si="156"/>
        <v>15.83</v>
      </c>
    </row>
    <row r="132" spans="1:156" ht="15" x14ac:dyDescent="0.25">
      <c r="A132" s="86">
        <v>0.18</v>
      </c>
      <c r="B132" s="85" t="s">
        <v>61</v>
      </c>
      <c r="D132" s="43" t="str">
        <f t="shared" ref="D132:D195" si="163">CONCATENATE(E132,F132)</f>
        <v>INFINITE 21.001 a 2.000</v>
      </c>
      <c r="E132" s="44" t="s">
        <v>90</v>
      </c>
      <c r="F132" s="44" t="s">
        <v>55</v>
      </c>
      <c r="G132" s="45">
        <f t="shared" si="160"/>
        <v>10.06</v>
      </c>
      <c r="H132" s="45">
        <f t="shared" si="160"/>
        <v>10.27</v>
      </c>
      <c r="I132" s="45">
        <f t="shared" si="160"/>
        <v>10.49</v>
      </c>
      <c r="J132" s="45">
        <f t="shared" si="160"/>
        <v>10.71</v>
      </c>
      <c r="K132" s="45">
        <f t="shared" si="160"/>
        <v>16.690000000000001</v>
      </c>
      <c r="L132" s="45">
        <f t="shared" si="160"/>
        <v>16.87</v>
      </c>
      <c r="M132" s="45">
        <f t="shared" si="160"/>
        <v>17.04</v>
      </c>
      <c r="N132" s="45">
        <f t="shared" si="160"/>
        <v>17.22</v>
      </c>
      <c r="O132" s="45">
        <f t="shared" si="160"/>
        <v>26</v>
      </c>
      <c r="P132" s="45">
        <f t="shared" si="160"/>
        <v>36.409999999999997</v>
      </c>
      <c r="Q132" s="45">
        <f t="shared" si="160"/>
        <v>46.8</v>
      </c>
      <c r="R132" s="45">
        <f t="shared" si="160"/>
        <v>54.6</v>
      </c>
      <c r="S132" s="45">
        <f t="shared" si="160"/>
        <v>34.869999999999997</v>
      </c>
      <c r="T132" s="45">
        <f t="shared" si="160"/>
        <v>44.27</v>
      </c>
      <c r="U132" s="45">
        <f t="shared" si="160"/>
        <v>53.33</v>
      </c>
      <c r="V132" s="45">
        <f t="shared" si="160"/>
        <v>60.87</v>
      </c>
      <c r="W132" s="45">
        <f t="shared" si="160"/>
        <v>41.51</v>
      </c>
      <c r="X132" s="45">
        <f t="shared" si="160"/>
        <v>52.71</v>
      </c>
      <c r="Y132" s="45">
        <f t="shared" si="160"/>
        <v>63.48</v>
      </c>
      <c r="Z132" s="45">
        <f t="shared" si="160"/>
        <v>72.459999999999994</v>
      </c>
      <c r="AB132" s="43" t="str">
        <f t="shared" ref="AB132:AB195" si="164">CONCATENATE(AC132,AD132)</f>
        <v>Peso (g)</v>
      </c>
      <c r="AD132" s="44" t="s">
        <v>32</v>
      </c>
      <c r="AE132" s="45" t="e">
        <f>ROUND('[2]Base(2023)'!AE132+'[2]Base(2023)'!AE132*'[2]Base(2024)'!$A$31,2)</f>
        <v>#VALUE!</v>
      </c>
      <c r="AF132" s="45" t="e">
        <f>ROUND('[2]Base(2023)'!AF132+'[2]Base(2023)'!AF132*'[2]Base(2024)'!$A$31,2)</f>
        <v>#VALUE!</v>
      </c>
      <c r="AG132" s="45" t="e">
        <f>ROUND('[2]Base(2023)'!AG132+'[2]Base(2023)'!AG132*'[2]Base(2024)'!$A$31,2)</f>
        <v>#VALUE!</v>
      </c>
      <c r="AH132" s="45" t="e">
        <f>ROUND('[2]Base(2023)'!AH132+'[2]Base(2023)'!AH132*'[2]Base(2024)'!$A$31,2)</f>
        <v>#VALUE!</v>
      </c>
      <c r="AI132" s="45" t="e">
        <f>ROUND('[2]Base(2023)'!AI132+'[2]Base(2023)'!AI132*'[2]Base(2024)'!$A$31,2)</f>
        <v>#VALUE!</v>
      </c>
      <c r="AJ132" s="45" t="e">
        <f>ROUND('[2]Base(2023)'!AJ132+'[2]Base(2023)'!AJ132*'[2]Base(2024)'!$A$31,2)</f>
        <v>#VALUE!</v>
      </c>
      <c r="AK132" s="45" t="e">
        <f>ROUND('[2]Base(2023)'!AK132+'[2]Base(2023)'!AK132*'[2]Base(2024)'!$A$31,2)</f>
        <v>#VALUE!</v>
      </c>
      <c r="AL132" s="45" t="e">
        <f>ROUND('[2]Base(2023)'!AL132+'[2]Base(2023)'!AL132*'[2]Base(2024)'!$A$31,2)</f>
        <v>#VALUE!</v>
      </c>
      <c r="AM132" s="45" t="e">
        <f>ROUND('[2]Base(2023)'!AM132+'[2]Base(2023)'!AM132*'[2]Base(2024)'!$A$31,2)</f>
        <v>#VALUE!</v>
      </c>
      <c r="AN132" s="45" t="e">
        <f>ROUND('[2]Base(2023)'!AN132+'[2]Base(2023)'!AN132*'[2]Base(2024)'!$A$31,2)</f>
        <v>#VALUE!</v>
      </c>
      <c r="AO132" s="45" t="e">
        <f>ROUND('[2]Base(2023)'!AO132+'[2]Base(2023)'!AO132*'[2]Base(2024)'!$A$31,2)</f>
        <v>#VALUE!</v>
      </c>
      <c r="AP132" s="45" t="e">
        <f>ROUND('[2]Base(2023)'!AP132+'[2]Base(2023)'!AP132*'[2]Base(2024)'!$A$31,2)</f>
        <v>#VALUE!</v>
      </c>
      <c r="AQ132" s="45" t="e">
        <f>ROUND('[2]Base(2023)'!AQ132+'[2]Base(2023)'!AQ132*'[2]Base(2024)'!$A$31,2)</f>
        <v>#VALUE!</v>
      </c>
      <c r="AR132" s="45" t="e">
        <f>ROUND('[2]Base(2023)'!AR132+'[2]Base(2023)'!AR132*'[2]Base(2024)'!$A$31,2)</f>
        <v>#VALUE!</v>
      </c>
      <c r="AS132" s="45" t="e">
        <f>ROUND('[2]Base(2023)'!AS132+'[2]Base(2023)'!AS132*'[2]Base(2024)'!$A$31,2)</f>
        <v>#VALUE!</v>
      </c>
      <c r="AT132" s="45" t="e">
        <f>ROUND('[2]Base(2023)'!AT132+'[2]Base(2023)'!AT132*'[2]Base(2024)'!$A$31,2)</f>
        <v>#VALUE!</v>
      </c>
      <c r="BP132" s="43" t="str">
        <f t="shared" ref="BP132:BP195" si="165">CONCATENATE(BQ132,BR132)</f>
        <v>INFINITE 21.001 a 2.000</v>
      </c>
      <c r="BQ132" s="44" t="s">
        <v>90</v>
      </c>
      <c r="BR132" s="44" t="s">
        <v>55</v>
      </c>
      <c r="BS132" s="45">
        <f t="shared" si="161"/>
        <v>31.24</v>
      </c>
      <c r="BT132" s="45">
        <f t="shared" si="161"/>
        <v>31.91</v>
      </c>
      <c r="BU132" s="45">
        <f t="shared" si="161"/>
        <v>32.57</v>
      </c>
      <c r="BV132" s="45">
        <f t="shared" si="161"/>
        <v>33.24</v>
      </c>
      <c r="BW132" s="45">
        <f t="shared" si="161"/>
        <v>35.92</v>
      </c>
      <c r="BX132" s="45">
        <f t="shared" si="161"/>
        <v>36.299999999999997</v>
      </c>
      <c r="BY132" s="45">
        <f t="shared" si="161"/>
        <v>36.67</v>
      </c>
      <c r="BZ132" s="45">
        <f t="shared" si="161"/>
        <v>37.03</v>
      </c>
      <c r="CA132" s="45">
        <f t="shared" si="161"/>
        <v>57.99</v>
      </c>
      <c r="CB132" s="45">
        <f t="shared" si="161"/>
        <v>87.85</v>
      </c>
      <c r="CC132" s="45">
        <f t="shared" si="161"/>
        <v>107.16</v>
      </c>
      <c r="CD132" s="45">
        <f t="shared" si="161"/>
        <v>126.48</v>
      </c>
      <c r="CE132" s="45">
        <f t="shared" si="161"/>
        <v>70.69</v>
      </c>
      <c r="CF132" s="45">
        <f t="shared" si="161"/>
        <v>95.34</v>
      </c>
      <c r="CG132" s="45">
        <f t="shared" si="161"/>
        <v>111.53</v>
      </c>
      <c r="CH132" s="45">
        <f t="shared" si="161"/>
        <v>127.71</v>
      </c>
      <c r="CI132" s="45">
        <f t="shared" si="161"/>
        <v>84.15</v>
      </c>
      <c r="CJ132" s="45">
        <f t="shared" si="161"/>
        <v>113.5</v>
      </c>
      <c r="CK132" s="45">
        <f t="shared" si="161"/>
        <v>132.77000000000001</v>
      </c>
      <c r="CL132" s="45">
        <f t="shared" si="161"/>
        <v>152.03</v>
      </c>
      <c r="CZ132" s="43" t="str">
        <f t="shared" ref="CZ132:CZ195" si="166">CONCATENATE(DA132,DB132)</f>
        <v>Peso (g)</v>
      </c>
      <c r="DB132" s="46" t="s">
        <v>32</v>
      </c>
      <c r="DC132" s="45" t="e">
        <f>ROUND('[2]Base(2023)'!DC132+'[2]Base(2023)'!DC132*'[2]Base(2024)'!$A$31,2)</f>
        <v>#VALUE!</v>
      </c>
      <c r="DD132" s="45" t="e">
        <f>ROUND('[2]Base(2023)'!DD132+'[2]Base(2023)'!DD132*'[2]Base(2024)'!$A$31,2)</f>
        <v>#VALUE!</v>
      </c>
      <c r="DE132" s="45" t="e">
        <f>ROUND('[2]Base(2023)'!DE132+'[2]Base(2023)'!DE132*'[2]Base(2024)'!$A$31,2)</f>
        <v>#VALUE!</v>
      </c>
      <c r="DG132" s="43" t="str">
        <f t="shared" ref="DG132:DG195" si="167">CONCATENATE(DH132,DI132,DJ132,DK132)</f>
        <v>DIAMANTE 4Coleta no mesmo dia4210-261 a 70</v>
      </c>
      <c r="DH132" s="43" t="s">
        <v>81</v>
      </c>
      <c r="DI132" s="70" t="s">
        <v>71</v>
      </c>
      <c r="DJ132" s="69" t="s">
        <v>72</v>
      </c>
      <c r="DK132" s="59" t="s">
        <v>96</v>
      </c>
      <c r="DL132" s="22" t="s">
        <v>131</v>
      </c>
      <c r="DR132" s="43" t="str">
        <f t="shared" ref="DR132:DR183" si="168">CONCATENATE(DS132,DT132)</f>
        <v>INFINITE 21.001 a 2.000</v>
      </c>
      <c r="DS132" s="44" t="s">
        <v>90</v>
      </c>
      <c r="DT132" s="44" t="s">
        <v>55</v>
      </c>
      <c r="DU132" s="45">
        <f t="shared" si="162"/>
        <v>14.14</v>
      </c>
      <c r="DV132" s="45">
        <f t="shared" si="162"/>
        <v>14.44</v>
      </c>
      <c r="DW132" s="45">
        <f t="shared" si="162"/>
        <v>14.76</v>
      </c>
      <c r="DX132" s="45">
        <f t="shared" si="162"/>
        <v>15.05</v>
      </c>
      <c r="DY132" s="45">
        <f t="shared" si="162"/>
        <v>22.2</v>
      </c>
      <c r="DZ132" s="45">
        <f t="shared" si="162"/>
        <v>22.43</v>
      </c>
      <c r="EA132" s="45">
        <f t="shared" si="162"/>
        <v>22.66</v>
      </c>
      <c r="EB132" s="45">
        <f t="shared" si="162"/>
        <v>22.89</v>
      </c>
      <c r="EC132" s="45">
        <f t="shared" si="162"/>
        <v>34.130000000000003</v>
      </c>
      <c r="ED132" s="45">
        <f t="shared" si="162"/>
        <v>47.39</v>
      </c>
      <c r="EE132" s="45">
        <f t="shared" si="162"/>
        <v>60.94</v>
      </c>
      <c r="EF132" s="45">
        <f t="shared" si="162"/>
        <v>71.16</v>
      </c>
      <c r="EG132" s="45">
        <f t="shared" si="162"/>
        <v>54.39</v>
      </c>
      <c r="EH132" s="45">
        <f t="shared" si="162"/>
        <v>68.64</v>
      </c>
      <c r="EI132" s="45">
        <f t="shared" si="162"/>
        <v>82.64</v>
      </c>
      <c r="EJ132" s="45">
        <f t="shared" si="162"/>
        <v>94.39</v>
      </c>
      <c r="EL132" s="43" t="str">
        <f t="shared" ref="EL132:EL170" si="169">CONCATENATE(EM132,EN132)</f>
        <v>Peso (g)</v>
      </c>
      <c r="EN132" s="44" t="s">
        <v>32</v>
      </c>
      <c r="EO132" s="45" t="s">
        <v>16</v>
      </c>
      <c r="EP132" s="45" t="s">
        <v>17</v>
      </c>
      <c r="EQ132" s="45" t="s">
        <v>18</v>
      </c>
      <c r="ER132" s="45" t="s">
        <v>19</v>
      </c>
      <c r="ES132" s="45" t="s">
        <v>20</v>
      </c>
      <c r="ET132" s="45" t="s">
        <v>21</v>
      </c>
      <c r="EU132" s="45" t="s">
        <v>22</v>
      </c>
      <c r="EV132" s="45" t="s">
        <v>23</v>
      </c>
      <c r="EW132" s="45" t="s">
        <v>28</v>
      </c>
      <c r="EX132" s="45" t="s">
        <v>29</v>
      </c>
      <c r="EY132" s="45" t="s">
        <v>30</v>
      </c>
      <c r="EZ132" s="45" t="s">
        <v>31</v>
      </c>
    </row>
    <row r="133" spans="1:156" ht="15" x14ac:dyDescent="0.25">
      <c r="A133" s="86">
        <v>0.18</v>
      </c>
      <c r="B133" s="85" t="s">
        <v>66</v>
      </c>
      <c r="D133" s="43" t="str">
        <f t="shared" si="163"/>
        <v>INFINITE 22.001 a 3.000</v>
      </c>
      <c r="E133" s="44" t="s">
        <v>90</v>
      </c>
      <c r="F133" s="44" t="s">
        <v>62</v>
      </c>
      <c r="G133" s="45">
        <f t="shared" si="160"/>
        <v>11.21</v>
      </c>
      <c r="H133" s="45">
        <f t="shared" si="160"/>
        <v>11.46</v>
      </c>
      <c r="I133" s="45">
        <f t="shared" si="160"/>
        <v>11.69</v>
      </c>
      <c r="J133" s="45">
        <f t="shared" si="160"/>
        <v>11.93</v>
      </c>
      <c r="K133" s="45">
        <f t="shared" si="160"/>
        <v>18.260000000000002</v>
      </c>
      <c r="L133" s="45">
        <f t="shared" si="160"/>
        <v>18.440000000000001</v>
      </c>
      <c r="M133" s="45">
        <f t="shared" si="160"/>
        <v>18.64</v>
      </c>
      <c r="N133" s="45">
        <f t="shared" si="160"/>
        <v>18.82</v>
      </c>
      <c r="O133" s="45">
        <f t="shared" si="160"/>
        <v>30.35</v>
      </c>
      <c r="P133" s="45">
        <f t="shared" si="160"/>
        <v>40.98</v>
      </c>
      <c r="Q133" s="45">
        <f t="shared" si="160"/>
        <v>57.67</v>
      </c>
      <c r="R133" s="45">
        <f t="shared" si="160"/>
        <v>69.81</v>
      </c>
      <c r="S133" s="45">
        <f t="shared" si="160"/>
        <v>41.79</v>
      </c>
      <c r="T133" s="45">
        <f t="shared" si="160"/>
        <v>51.35</v>
      </c>
      <c r="U133" s="45">
        <f t="shared" si="160"/>
        <v>65.709999999999994</v>
      </c>
      <c r="V133" s="45">
        <f t="shared" si="160"/>
        <v>76.900000000000006</v>
      </c>
      <c r="W133" s="45">
        <f t="shared" si="160"/>
        <v>49.75</v>
      </c>
      <c r="X133" s="45">
        <f t="shared" si="160"/>
        <v>61.14</v>
      </c>
      <c r="Y133" s="45">
        <f t="shared" si="160"/>
        <v>78.23</v>
      </c>
      <c r="Z133" s="45">
        <f t="shared" si="160"/>
        <v>91.55</v>
      </c>
      <c r="AB133" s="43" t="str">
        <f t="shared" si="164"/>
        <v>INFINITE 30 a 500</v>
      </c>
      <c r="AC133" s="44" t="s">
        <v>94</v>
      </c>
      <c r="AD133" s="44" t="s">
        <v>41</v>
      </c>
      <c r="AE133" s="45">
        <f>ROUND(AE55-AE55*$A$89,2)</f>
        <v>12.15</v>
      </c>
      <c r="AF133" s="45">
        <f t="shared" ref="AF133:AT133" si="170">ROUND(AF55-AF55*$A$89,2)</f>
        <v>12.68</v>
      </c>
      <c r="AG133" s="45">
        <f t="shared" si="170"/>
        <v>12.8</v>
      </c>
      <c r="AH133" s="45">
        <f t="shared" si="170"/>
        <v>12.94</v>
      </c>
      <c r="AI133" s="45">
        <f t="shared" si="170"/>
        <v>14.49</v>
      </c>
      <c r="AJ133" s="45">
        <f t="shared" si="170"/>
        <v>16.23</v>
      </c>
      <c r="AK133" s="45">
        <f t="shared" si="170"/>
        <v>18.11</v>
      </c>
      <c r="AL133" s="45">
        <f t="shared" si="170"/>
        <v>21.73</v>
      </c>
      <c r="AM133" s="45">
        <f t="shared" si="170"/>
        <v>14.91</v>
      </c>
      <c r="AN133" s="45">
        <f t="shared" si="170"/>
        <v>18.04</v>
      </c>
      <c r="AO133" s="45">
        <f t="shared" si="170"/>
        <v>30.28</v>
      </c>
      <c r="AP133" s="45">
        <f t="shared" si="170"/>
        <v>41.57</v>
      </c>
      <c r="AQ133" s="45">
        <f t="shared" si="170"/>
        <v>17.329999999999998</v>
      </c>
      <c r="AR133" s="45">
        <f t="shared" si="170"/>
        <v>20.98</v>
      </c>
      <c r="AS133" s="45">
        <f t="shared" si="170"/>
        <v>35.21</v>
      </c>
      <c r="AT133" s="45">
        <f t="shared" si="170"/>
        <v>48.34</v>
      </c>
      <c r="BP133" s="43" t="str">
        <f t="shared" si="165"/>
        <v>INFINITE 22.001 a 3.000</v>
      </c>
      <c r="BQ133" s="44" t="s">
        <v>90</v>
      </c>
      <c r="BR133" s="44" t="s">
        <v>62</v>
      </c>
      <c r="BS133" s="45">
        <f t="shared" si="161"/>
        <v>34.43</v>
      </c>
      <c r="BT133" s="45">
        <f t="shared" si="161"/>
        <v>35.17</v>
      </c>
      <c r="BU133" s="45">
        <f t="shared" si="161"/>
        <v>35.9</v>
      </c>
      <c r="BV133" s="45">
        <f t="shared" si="161"/>
        <v>36.630000000000003</v>
      </c>
      <c r="BW133" s="45">
        <f t="shared" si="161"/>
        <v>39.51</v>
      </c>
      <c r="BX133" s="45">
        <f t="shared" si="161"/>
        <v>39.909999999999997</v>
      </c>
      <c r="BY133" s="45">
        <f t="shared" si="161"/>
        <v>40.32</v>
      </c>
      <c r="BZ133" s="45">
        <f t="shared" si="161"/>
        <v>40.72</v>
      </c>
      <c r="CA133" s="45">
        <f t="shared" si="161"/>
        <v>68.17</v>
      </c>
      <c r="CB133" s="45">
        <f t="shared" si="161"/>
        <v>102.62</v>
      </c>
      <c r="CC133" s="45">
        <f t="shared" si="161"/>
        <v>125.23</v>
      </c>
      <c r="CD133" s="45">
        <f t="shared" si="161"/>
        <v>147.84</v>
      </c>
      <c r="CE133" s="45">
        <f t="shared" si="161"/>
        <v>82.93</v>
      </c>
      <c r="CF133" s="45">
        <f t="shared" si="161"/>
        <v>114.46</v>
      </c>
      <c r="CG133" s="45">
        <f t="shared" si="161"/>
        <v>135.09</v>
      </c>
      <c r="CH133" s="45">
        <f t="shared" si="161"/>
        <v>155.72</v>
      </c>
      <c r="CI133" s="45">
        <f t="shared" si="161"/>
        <v>98.73</v>
      </c>
      <c r="CJ133" s="45">
        <f t="shared" si="161"/>
        <v>136.26</v>
      </c>
      <c r="CK133" s="45">
        <f t="shared" si="161"/>
        <v>160.81</v>
      </c>
      <c r="CL133" s="45">
        <f t="shared" si="161"/>
        <v>185.38</v>
      </c>
      <c r="CZ133" s="43" t="str">
        <f t="shared" si="166"/>
        <v>INFINITE 30 a 300</v>
      </c>
      <c r="DA133" s="44" t="s">
        <v>94</v>
      </c>
      <c r="DB133" s="46" t="s">
        <v>40</v>
      </c>
      <c r="DC133" s="45">
        <f>DC42</f>
        <v>12.43</v>
      </c>
      <c r="DD133" s="45">
        <f t="shared" ref="DD133:DE133" si="171">DD42</f>
        <v>12.68</v>
      </c>
      <c r="DE133" s="45">
        <f t="shared" si="171"/>
        <v>12.95</v>
      </c>
      <c r="DG133" s="43" t="str">
        <f t="shared" si="167"/>
        <v>DIAMANTE 4Coleta no mesmo dia4210-271 a 80</v>
      </c>
      <c r="DH133" s="43" t="s">
        <v>81</v>
      </c>
      <c r="DI133" s="70" t="s">
        <v>71</v>
      </c>
      <c r="DJ133" s="69" t="s">
        <v>72</v>
      </c>
      <c r="DK133" s="61" t="s">
        <v>99</v>
      </c>
      <c r="DL133" s="25" t="s">
        <v>131</v>
      </c>
      <c r="DR133" s="43" t="str">
        <f t="shared" si="168"/>
        <v>INFINITE 22.001 a 3.000</v>
      </c>
      <c r="DS133" s="44" t="s">
        <v>90</v>
      </c>
      <c r="DT133" s="44" t="s">
        <v>62</v>
      </c>
      <c r="DU133" s="45">
        <f t="shared" si="162"/>
        <v>16.010000000000002</v>
      </c>
      <c r="DV133" s="45">
        <f t="shared" si="162"/>
        <v>16.34</v>
      </c>
      <c r="DW133" s="45">
        <f t="shared" si="162"/>
        <v>16.690000000000001</v>
      </c>
      <c r="DX133" s="45">
        <f t="shared" si="162"/>
        <v>17.03</v>
      </c>
      <c r="DY133" s="45">
        <f t="shared" si="162"/>
        <v>24.42</v>
      </c>
      <c r="DZ133" s="45">
        <f t="shared" si="162"/>
        <v>24.67</v>
      </c>
      <c r="EA133" s="45">
        <f t="shared" si="162"/>
        <v>24.93</v>
      </c>
      <c r="EB133" s="45">
        <f t="shared" si="162"/>
        <v>25.17</v>
      </c>
      <c r="EC133" s="45">
        <f t="shared" si="162"/>
        <v>39.96</v>
      </c>
      <c r="ED133" s="45">
        <f t="shared" si="162"/>
        <v>53.36</v>
      </c>
      <c r="EE133" s="45">
        <f t="shared" si="162"/>
        <v>75.12</v>
      </c>
      <c r="EF133" s="45">
        <f t="shared" si="162"/>
        <v>91.04</v>
      </c>
      <c r="EG133" s="45">
        <f t="shared" si="162"/>
        <v>65.319999999999993</v>
      </c>
      <c r="EH133" s="45">
        <f t="shared" si="162"/>
        <v>79.680000000000007</v>
      </c>
      <c r="EI133" s="45">
        <f t="shared" si="162"/>
        <v>101.87</v>
      </c>
      <c r="EJ133" s="45">
        <f t="shared" si="162"/>
        <v>119.32</v>
      </c>
      <c r="EL133" s="43" t="str">
        <f t="shared" si="169"/>
        <v>INFINITE 30 a 500</v>
      </c>
      <c r="EM133" s="44" t="s">
        <v>94</v>
      </c>
      <c r="EN133" s="44" t="s">
        <v>41</v>
      </c>
      <c r="EO133" s="45">
        <f>ROUND(EO3-EO3*$A$68,2)</f>
        <v>15.33</v>
      </c>
      <c r="EP133" s="45">
        <f t="shared" ref="EP133:EZ133" si="172">ROUND(EP3-EP3*$A$68,2)</f>
        <v>15.99</v>
      </c>
      <c r="EQ133" s="45">
        <f t="shared" si="172"/>
        <v>16.14</v>
      </c>
      <c r="ER133" s="45">
        <f t="shared" si="172"/>
        <v>16.3</v>
      </c>
      <c r="ES133" s="45">
        <f t="shared" si="172"/>
        <v>18.23</v>
      </c>
      <c r="ET133" s="45">
        <f t="shared" si="172"/>
        <v>20.51</v>
      </c>
      <c r="EU133" s="45">
        <f t="shared" si="172"/>
        <v>22.89</v>
      </c>
      <c r="EV133" s="45">
        <f t="shared" si="172"/>
        <v>27.45</v>
      </c>
      <c r="EW133" s="45">
        <f t="shared" si="172"/>
        <v>21.76</v>
      </c>
      <c r="EX133" s="45">
        <f t="shared" si="172"/>
        <v>26.47</v>
      </c>
      <c r="EY133" s="45">
        <f t="shared" si="172"/>
        <v>44.54</v>
      </c>
      <c r="EZ133" s="45">
        <f t="shared" si="172"/>
        <v>61.11</v>
      </c>
    </row>
    <row r="134" spans="1:156" ht="15" x14ac:dyDescent="0.25">
      <c r="A134" s="86">
        <v>0.18</v>
      </c>
      <c r="B134" s="85" t="s">
        <v>69</v>
      </c>
      <c r="D134" s="43" t="str">
        <f t="shared" si="163"/>
        <v>INFINITE 23.001 a 4.000</v>
      </c>
      <c r="E134" s="44" t="s">
        <v>90</v>
      </c>
      <c r="F134" s="44" t="s">
        <v>68</v>
      </c>
      <c r="G134" s="45">
        <f t="shared" si="160"/>
        <v>12.12</v>
      </c>
      <c r="H134" s="45">
        <f t="shared" si="160"/>
        <v>12.37</v>
      </c>
      <c r="I134" s="45">
        <f t="shared" si="160"/>
        <v>12.63</v>
      </c>
      <c r="J134" s="45">
        <f t="shared" si="160"/>
        <v>12.9</v>
      </c>
      <c r="K134" s="45">
        <f t="shared" si="160"/>
        <v>20.079999999999998</v>
      </c>
      <c r="L134" s="45">
        <f t="shared" si="160"/>
        <v>20.29</v>
      </c>
      <c r="M134" s="45">
        <f t="shared" si="160"/>
        <v>20.5</v>
      </c>
      <c r="N134" s="45">
        <f t="shared" si="160"/>
        <v>20.71</v>
      </c>
      <c r="O134" s="45">
        <f t="shared" si="160"/>
        <v>34.81</v>
      </c>
      <c r="P134" s="45">
        <f t="shared" si="160"/>
        <v>46.99</v>
      </c>
      <c r="Q134" s="45">
        <f t="shared" si="160"/>
        <v>66.13</v>
      </c>
      <c r="R134" s="45">
        <f t="shared" si="160"/>
        <v>80.05</v>
      </c>
      <c r="S134" s="45">
        <f t="shared" si="160"/>
        <v>45.52</v>
      </c>
      <c r="T134" s="45">
        <f t="shared" si="160"/>
        <v>56.42</v>
      </c>
      <c r="U134" s="45">
        <f t="shared" si="160"/>
        <v>72.81</v>
      </c>
      <c r="V134" s="45">
        <f t="shared" si="160"/>
        <v>85.5</v>
      </c>
      <c r="W134" s="45">
        <f t="shared" si="160"/>
        <v>54.2</v>
      </c>
      <c r="X134" s="45">
        <f t="shared" si="160"/>
        <v>67.17</v>
      </c>
      <c r="Y134" s="45">
        <f t="shared" si="160"/>
        <v>86.68</v>
      </c>
      <c r="Z134" s="45">
        <f t="shared" si="160"/>
        <v>101.78</v>
      </c>
      <c r="AB134" s="43" t="str">
        <f t="shared" si="164"/>
        <v>INFINITE 3501 a 1.000</v>
      </c>
      <c r="AC134" s="44" t="s">
        <v>94</v>
      </c>
      <c r="AD134" s="44" t="s">
        <v>50</v>
      </c>
      <c r="AE134" s="45">
        <f t="shared" ref="AE134:AT144" si="173">ROUND(AE56-AE56*$A$89,2)</f>
        <v>13.04</v>
      </c>
      <c r="AF134" s="45">
        <f t="shared" si="173"/>
        <v>13.59</v>
      </c>
      <c r="AG134" s="45">
        <f t="shared" si="173"/>
        <v>13.73</v>
      </c>
      <c r="AH134" s="45">
        <f t="shared" si="173"/>
        <v>13.87</v>
      </c>
      <c r="AI134" s="45">
        <f t="shared" si="173"/>
        <v>15.51</v>
      </c>
      <c r="AJ134" s="45">
        <f t="shared" si="173"/>
        <v>17.37</v>
      </c>
      <c r="AK134" s="45">
        <f t="shared" si="173"/>
        <v>19.39</v>
      </c>
      <c r="AL134" s="45">
        <f t="shared" si="173"/>
        <v>23.29</v>
      </c>
      <c r="AM134" s="45">
        <f t="shared" si="173"/>
        <v>15.81</v>
      </c>
      <c r="AN134" s="45">
        <f t="shared" si="173"/>
        <v>19.03</v>
      </c>
      <c r="AO134" s="45">
        <f t="shared" si="173"/>
        <v>31.4</v>
      </c>
      <c r="AP134" s="45">
        <f t="shared" si="173"/>
        <v>42.9</v>
      </c>
      <c r="AQ134" s="45">
        <f t="shared" si="173"/>
        <v>18.37</v>
      </c>
      <c r="AR134" s="45">
        <f t="shared" si="173"/>
        <v>22.13</v>
      </c>
      <c r="AS134" s="45">
        <f t="shared" si="173"/>
        <v>36.51</v>
      </c>
      <c r="AT134" s="45">
        <f t="shared" si="173"/>
        <v>49.89</v>
      </c>
      <c r="BP134" s="43" t="str">
        <f t="shared" si="165"/>
        <v>INFINITE 23.001 a 4.000</v>
      </c>
      <c r="BQ134" s="44" t="s">
        <v>90</v>
      </c>
      <c r="BR134" s="44" t="s">
        <v>68</v>
      </c>
      <c r="BS134" s="45">
        <f t="shared" si="161"/>
        <v>37.44</v>
      </c>
      <c r="BT134" s="45">
        <f t="shared" si="161"/>
        <v>38.24</v>
      </c>
      <c r="BU134" s="45">
        <f t="shared" si="161"/>
        <v>39.03</v>
      </c>
      <c r="BV134" s="45">
        <f t="shared" si="161"/>
        <v>39.840000000000003</v>
      </c>
      <c r="BW134" s="45">
        <f t="shared" si="161"/>
        <v>43.38</v>
      </c>
      <c r="BX134" s="45">
        <f t="shared" si="161"/>
        <v>43.83</v>
      </c>
      <c r="BY134" s="45">
        <f t="shared" si="161"/>
        <v>44.27</v>
      </c>
      <c r="BZ134" s="45">
        <f t="shared" si="161"/>
        <v>44.72</v>
      </c>
      <c r="CA134" s="45">
        <f t="shared" si="161"/>
        <v>77.86</v>
      </c>
      <c r="CB134" s="45">
        <f t="shared" si="161"/>
        <v>117.29</v>
      </c>
      <c r="CC134" s="45">
        <f t="shared" si="161"/>
        <v>143.44999999999999</v>
      </c>
      <c r="CD134" s="45">
        <f t="shared" si="161"/>
        <v>169.6</v>
      </c>
      <c r="CE134" s="45">
        <f t="shared" si="161"/>
        <v>95.25</v>
      </c>
      <c r="CF134" s="45">
        <f t="shared" si="161"/>
        <v>133.58000000000001</v>
      </c>
      <c r="CG134" s="45">
        <f t="shared" si="161"/>
        <v>158.56</v>
      </c>
      <c r="CH134" s="45">
        <f t="shared" si="161"/>
        <v>183.56</v>
      </c>
      <c r="CI134" s="45">
        <f t="shared" si="161"/>
        <v>113.4</v>
      </c>
      <c r="CJ134" s="45">
        <f t="shared" si="161"/>
        <v>159.02000000000001</v>
      </c>
      <c r="CK134" s="45">
        <f t="shared" si="161"/>
        <v>188.76</v>
      </c>
      <c r="CL134" s="45">
        <f t="shared" si="161"/>
        <v>218.51</v>
      </c>
      <c r="CZ134" s="43" t="str">
        <f t="shared" si="166"/>
        <v>INFINITE 3301 a 500</v>
      </c>
      <c r="DA134" s="44" t="s">
        <v>94</v>
      </c>
      <c r="DB134" s="46" t="s">
        <v>49</v>
      </c>
      <c r="DC134" s="45">
        <f t="shared" ref="DC134:DE144" si="174">DC43</f>
        <v>12.92</v>
      </c>
      <c r="DD134" s="45">
        <f t="shared" si="174"/>
        <v>13.19</v>
      </c>
      <c r="DE134" s="45">
        <f t="shared" si="174"/>
        <v>13.47</v>
      </c>
      <c r="DG134" s="43" t="str">
        <f t="shared" si="167"/>
        <v>DIAMANTE 4Coleta no mesmo dia4210-281 a 90</v>
      </c>
      <c r="DH134" s="43" t="s">
        <v>81</v>
      </c>
      <c r="DI134" s="70" t="s">
        <v>71</v>
      </c>
      <c r="DJ134" s="69" t="s">
        <v>72</v>
      </c>
      <c r="DK134" s="59" t="s">
        <v>102</v>
      </c>
      <c r="DL134" s="22" t="s">
        <v>93</v>
      </c>
      <c r="DR134" s="43" t="str">
        <f t="shared" si="168"/>
        <v>INFINITE 23.001 a 4.000</v>
      </c>
      <c r="DS134" s="44" t="s">
        <v>90</v>
      </c>
      <c r="DT134" s="44" t="s">
        <v>68</v>
      </c>
      <c r="DU134" s="45">
        <f t="shared" si="162"/>
        <v>17.82</v>
      </c>
      <c r="DV134" s="45">
        <f t="shared" si="162"/>
        <v>18.190000000000001</v>
      </c>
      <c r="DW134" s="45">
        <f t="shared" si="162"/>
        <v>18.579999999999998</v>
      </c>
      <c r="DX134" s="45">
        <f t="shared" si="162"/>
        <v>18.940000000000001</v>
      </c>
      <c r="DY134" s="45">
        <f t="shared" si="162"/>
        <v>27.24</v>
      </c>
      <c r="DZ134" s="45">
        <f t="shared" si="162"/>
        <v>27.52</v>
      </c>
      <c r="EA134" s="45">
        <f t="shared" si="162"/>
        <v>27.79</v>
      </c>
      <c r="EB134" s="45">
        <f t="shared" si="162"/>
        <v>28.1</v>
      </c>
      <c r="EC134" s="45">
        <f t="shared" si="162"/>
        <v>46.09</v>
      </c>
      <c r="ED134" s="45">
        <f t="shared" si="162"/>
        <v>61.24</v>
      </c>
      <c r="EE134" s="45">
        <f t="shared" si="162"/>
        <v>86.18</v>
      </c>
      <c r="EF134" s="45">
        <f t="shared" si="162"/>
        <v>104.54</v>
      </c>
      <c r="EG134" s="45">
        <f t="shared" si="162"/>
        <v>71.489999999999995</v>
      </c>
      <c r="EH134" s="45">
        <f t="shared" si="162"/>
        <v>87.61</v>
      </c>
      <c r="EI134" s="45">
        <f t="shared" si="162"/>
        <v>112.99</v>
      </c>
      <c r="EJ134" s="45">
        <f t="shared" si="162"/>
        <v>132.84</v>
      </c>
      <c r="EL134" s="43" t="str">
        <f t="shared" si="169"/>
        <v>INFINITE 3501 a 1.000</v>
      </c>
      <c r="EM134" s="44" t="s">
        <v>94</v>
      </c>
      <c r="EN134" s="44" t="s">
        <v>50</v>
      </c>
      <c r="EO134" s="45">
        <f t="shared" ref="EO134:EZ144" si="175">ROUND(EO4-EO4*$A$68,2)</f>
        <v>16.420000000000002</v>
      </c>
      <c r="EP134" s="45">
        <f t="shared" si="175"/>
        <v>17.11</v>
      </c>
      <c r="EQ134" s="45">
        <f t="shared" si="175"/>
        <v>17.3</v>
      </c>
      <c r="ER134" s="45">
        <f t="shared" si="175"/>
        <v>17.46</v>
      </c>
      <c r="ES134" s="45">
        <f t="shared" si="175"/>
        <v>19.53</v>
      </c>
      <c r="ET134" s="45">
        <f t="shared" si="175"/>
        <v>21.97</v>
      </c>
      <c r="EU134" s="45">
        <f t="shared" si="175"/>
        <v>24.53</v>
      </c>
      <c r="EV134" s="45">
        <f t="shared" si="175"/>
        <v>29.41</v>
      </c>
      <c r="EW134" s="45">
        <f t="shared" si="175"/>
        <v>23.06</v>
      </c>
      <c r="EX134" s="45">
        <f t="shared" si="175"/>
        <v>27.93</v>
      </c>
      <c r="EY134" s="45">
        <f t="shared" si="175"/>
        <v>46.17</v>
      </c>
      <c r="EZ134" s="45">
        <f t="shared" si="175"/>
        <v>63.07</v>
      </c>
    </row>
    <row r="135" spans="1:156" ht="15" x14ac:dyDescent="0.25">
      <c r="A135" s="86">
        <v>0.18</v>
      </c>
      <c r="B135" s="85" t="s">
        <v>75</v>
      </c>
      <c r="D135" s="43" t="str">
        <f t="shared" si="163"/>
        <v>INFINITE 24.001 a 5.000</v>
      </c>
      <c r="E135" s="44" t="s">
        <v>90</v>
      </c>
      <c r="F135" s="44" t="s">
        <v>70</v>
      </c>
      <c r="G135" s="45">
        <f t="shared" si="160"/>
        <v>13.1</v>
      </c>
      <c r="H135" s="45">
        <f t="shared" si="160"/>
        <v>13.38</v>
      </c>
      <c r="I135" s="45">
        <f t="shared" si="160"/>
        <v>13.66</v>
      </c>
      <c r="J135" s="45">
        <f t="shared" si="160"/>
        <v>13.93</v>
      </c>
      <c r="K135" s="45">
        <f t="shared" si="160"/>
        <v>21.66</v>
      </c>
      <c r="L135" s="45">
        <f t="shared" si="160"/>
        <v>21.88</v>
      </c>
      <c r="M135" s="45">
        <f t="shared" si="160"/>
        <v>22.11</v>
      </c>
      <c r="N135" s="45">
        <f t="shared" si="160"/>
        <v>22.33</v>
      </c>
      <c r="O135" s="45">
        <f t="shared" si="160"/>
        <v>38.42</v>
      </c>
      <c r="P135" s="45">
        <f t="shared" si="160"/>
        <v>51.86</v>
      </c>
      <c r="Q135" s="45">
        <f t="shared" si="160"/>
        <v>72.98</v>
      </c>
      <c r="R135" s="45">
        <f t="shared" si="160"/>
        <v>88.34</v>
      </c>
      <c r="S135" s="45">
        <f t="shared" si="160"/>
        <v>55.07</v>
      </c>
      <c r="T135" s="45">
        <f t="shared" si="160"/>
        <v>67.010000000000005</v>
      </c>
      <c r="U135" s="45">
        <f t="shared" si="160"/>
        <v>85.08</v>
      </c>
      <c r="V135" s="45">
        <f t="shared" si="160"/>
        <v>98.97</v>
      </c>
      <c r="W135" s="45">
        <f t="shared" si="160"/>
        <v>65.569999999999993</v>
      </c>
      <c r="X135" s="45">
        <f t="shared" si="160"/>
        <v>79.78</v>
      </c>
      <c r="Y135" s="45">
        <f t="shared" si="160"/>
        <v>101.29</v>
      </c>
      <c r="Z135" s="45">
        <f t="shared" si="160"/>
        <v>117.83</v>
      </c>
      <c r="AB135" s="43" t="str">
        <f t="shared" si="164"/>
        <v>INFINITE 31.001 a 2.000</v>
      </c>
      <c r="AC135" s="44" t="s">
        <v>94</v>
      </c>
      <c r="AD135" s="44" t="s">
        <v>55</v>
      </c>
      <c r="AE135" s="45">
        <f t="shared" si="173"/>
        <v>13.73</v>
      </c>
      <c r="AF135" s="45">
        <f t="shared" si="173"/>
        <v>14.32</v>
      </c>
      <c r="AG135" s="45">
        <f t="shared" si="173"/>
        <v>14.45</v>
      </c>
      <c r="AH135" s="45">
        <f t="shared" si="173"/>
        <v>14.61</v>
      </c>
      <c r="AI135" s="45">
        <f t="shared" si="173"/>
        <v>17.05</v>
      </c>
      <c r="AJ135" s="45">
        <f t="shared" si="173"/>
        <v>19.09</v>
      </c>
      <c r="AK135" s="45">
        <f t="shared" si="173"/>
        <v>21.31</v>
      </c>
      <c r="AL135" s="45">
        <f t="shared" si="173"/>
        <v>25.58</v>
      </c>
      <c r="AM135" s="45">
        <f t="shared" si="173"/>
        <v>18.75</v>
      </c>
      <c r="AN135" s="45">
        <f t="shared" si="173"/>
        <v>22.14</v>
      </c>
      <c r="AO135" s="45">
        <f t="shared" si="173"/>
        <v>34.67</v>
      </c>
      <c r="AP135" s="45">
        <f t="shared" si="173"/>
        <v>46.52</v>
      </c>
      <c r="AQ135" s="45">
        <f t="shared" si="173"/>
        <v>21.8</v>
      </c>
      <c r="AR135" s="45">
        <f t="shared" si="173"/>
        <v>25.75</v>
      </c>
      <c r="AS135" s="45">
        <f t="shared" si="173"/>
        <v>40.32</v>
      </c>
      <c r="AT135" s="45">
        <f t="shared" si="173"/>
        <v>54.1</v>
      </c>
      <c r="BP135" s="43" t="str">
        <f t="shared" si="165"/>
        <v>INFINITE 24.001 a 5.000</v>
      </c>
      <c r="BQ135" s="44" t="s">
        <v>90</v>
      </c>
      <c r="BR135" s="44" t="s">
        <v>70</v>
      </c>
      <c r="BS135" s="45">
        <f t="shared" si="161"/>
        <v>40.44</v>
      </c>
      <c r="BT135" s="45">
        <f t="shared" si="161"/>
        <v>41.3</v>
      </c>
      <c r="BU135" s="45">
        <f t="shared" si="161"/>
        <v>42.16</v>
      </c>
      <c r="BV135" s="45">
        <f t="shared" si="161"/>
        <v>43.03</v>
      </c>
      <c r="BW135" s="45">
        <f t="shared" si="161"/>
        <v>46.77</v>
      </c>
      <c r="BX135" s="45">
        <f t="shared" si="161"/>
        <v>47.26</v>
      </c>
      <c r="BY135" s="45">
        <f t="shared" si="161"/>
        <v>47.73</v>
      </c>
      <c r="BZ135" s="45">
        <f t="shared" si="161"/>
        <v>48.22</v>
      </c>
      <c r="CA135" s="45">
        <f t="shared" si="161"/>
        <v>88.04</v>
      </c>
      <c r="CB135" s="45">
        <f t="shared" si="161"/>
        <v>131.97</v>
      </c>
      <c r="CC135" s="45">
        <f t="shared" si="161"/>
        <v>161.52000000000001</v>
      </c>
      <c r="CD135" s="45">
        <f t="shared" si="161"/>
        <v>191.06</v>
      </c>
      <c r="CE135" s="45">
        <f t="shared" si="161"/>
        <v>107.33</v>
      </c>
      <c r="CF135" s="45">
        <f t="shared" si="161"/>
        <v>152.77000000000001</v>
      </c>
      <c r="CG135" s="45">
        <f t="shared" si="161"/>
        <v>181.96</v>
      </c>
      <c r="CH135" s="45">
        <f t="shared" si="161"/>
        <v>211.13</v>
      </c>
      <c r="CI135" s="45">
        <f t="shared" si="161"/>
        <v>127.77</v>
      </c>
      <c r="CJ135" s="45">
        <f t="shared" si="161"/>
        <v>181.88</v>
      </c>
      <c r="CK135" s="45">
        <f t="shared" si="161"/>
        <v>216.62</v>
      </c>
      <c r="CL135" s="45">
        <f t="shared" si="161"/>
        <v>251.35</v>
      </c>
      <c r="CZ135" s="43" t="str">
        <f t="shared" si="166"/>
        <v>INFINITE 3501 a 1.000</v>
      </c>
      <c r="DA135" s="44" t="s">
        <v>94</v>
      </c>
      <c r="DB135" s="46" t="s">
        <v>50</v>
      </c>
      <c r="DC135" s="45">
        <f t="shared" si="174"/>
        <v>13.81</v>
      </c>
      <c r="DD135" s="45">
        <f t="shared" si="174"/>
        <v>14.11</v>
      </c>
      <c r="DE135" s="45">
        <f t="shared" si="174"/>
        <v>14.4</v>
      </c>
      <c r="DG135" s="43" t="str">
        <f t="shared" si="167"/>
        <v>DIAMANTE 4Coleta no mesmo dia4210-291 a 100</v>
      </c>
      <c r="DH135" s="43" t="s">
        <v>81</v>
      </c>
      <c r="DI135" s="70" t="s">
        <v>71</v>
      </c>
      <c r="DJ135" s="69" t="s">
        <v>72</v>
      </c>
      <c r="DK135" s="61" t="s">
        <v>105</v>
      </c>
      <c r="DL135" s="25" t="s">
        <v>93</v>
      </c>
      <c r="DR135" s="43" t="str">
        <f t="shared" si="168"/>
        <v>INFINITE 24.001 a 5.000</v>
      </c>
      <c r="DS135" s="44" t="s">
        <v>90</v>
      </c>
      <c r="DT135" s="44" t="s">
        <v>70</v>
      </c>
      <c r="DU135" s="45">
        <f t="shared" si="162"/>
        <v>19.04</v>
      </c>
      <c r="DV135" s="45">
        <f t="shared" si="162"/>
        <v>19.46</v>
      </c>
      <c r="DW135" s="45">
        <f t="shared" si="162"/>
        <v>19.850000000000001</v>
      </c>
      <c r="DX135" s="45">
        <f t="shared" si="162"/>
        <v>20.25</v>
      </c>
      <c r="DY135" s="45">
        <f t="shared" si="162"/>
        <v>29.22</v>
      </c>
      <c r="DZ135" s="45">
        <f t="shared" si="162"/>
        <v>29.51</v>
      </c>
      <c r="EA135" s="45">
        <f t="shared" si="162"/>
        <v>29.82</v>
      </c>
      <c r="EB135" s="45">
        <f t="shared" si="162"/>
        <v>30.12</v>
      </c>
      <c r="EC135" s="45">
        <f t="shared" si="162"/>
        <v>50.77</v>
      </c>
      <c r="ED135" s="45">
        <f t="shared" si="162"/>
        <v>67.56</v>
      </c>
      <c r="EE135" s="45">
        <f t="shared" si="162"/>
        <v>95.09</v>
      </c>
      <c r="EF135" s="45">
        <f t="shared" si="162"/>
        <v>115.3</v>
      </c>
      <c r="EG135" s="45">
        <f t="shared" si="162"/>
        <v>86.32</v>
      </c>
      <c r="EH135" s="45">
        <f t="shared" si="162"/>
        <v>104.02</v>
      </c>
      <c r="EI135" s="45">
        <f t="shared" si="162"/>
        <v>131.97999999999999</v>
      </c>
      <c r="EJ135" s="45">
        <f t="shared" si="162"/>
        <v>153.72</v>
      </c>
      <c r="EL135" s="43" t="str">
        <f t="shared" si="169"/>
        <v>INFINITE 31.001 a 2.000</v>
      </c>
      <c r="EM135" s="44" t="s">
        <v>94</v>
      </c>
      <c r="EN135" s="44" t="s">
        <v>55</v>
      </c>
      <c r="EO135" s="45">
        <f t="shared" si="175"/>
        <v>17.38</v>
      </c>
      <c r="EP135" s="45">
        <f t="shared" si="175"/>
        <v>18.12</v>
      </c>
      <c r="EQ135" s="45">
        <f t="shared" si="175"/>
        <v>18.29</v>
      </c>
      <c r="ER135" s="45">
        <f t="shared" si="175"/>
        <v>18.48</v>
      </c>
      <c r="ES135" s="45">
        <f t="shared" si="175"/>
        <v>21.58</v>
      </c>
      <c r="ET135" s="45">
        <f t="shared" si="175"/>
        <v>24.16</v>
      </c>
      <c r="EU135" s="45">
        <f t="shared" si="175"/>
        <v>26.97</v>
      </c>
      <c r="EV135" s="45">
        <f t="shared" si="175"/>
        <v>32.36</v>
      </c>
      <c r="EW135" s="45">
        <f t="shared" si="175"/>
        <v>27.58</v>
      </c>
      <c r="EX135" s="45">
        <f t="shared" si="175"/>
        <v>32.58</v>
      </c>
      <c r="EY135" s="45">
        <f t="shared" si="175"/>
        <v>51.02</v>
      </c>
      <c r="EZ135" s="45">
        <f t="shared" si="175"/>
        <v>68.47</v>
      </c>
    </row>
    <row r="136" spans="1:156" ht="15" x14ac:dyDescent="0.25">
      <c r="A136" s="86">
        <v>0.18</v>
      </c>
      <c r="B136" s="85" t="s">
        <v>81</v>
      </c>
      <c r="D136" s="43" t="str">
        <f t="shared" si="163"/>
        <v>INFINITE 25.001 a 6.000</v>
      </c>
      <c r="E136" s="44" t="s">
        <v>90</v>
      </c>
      <c r="F136" s="44" t="s">
        <v>76</v>
      </c>
      <c r="G136" s="45">
        <f t="shared" si="160"/>
        <v>13.91</v>
      </c>
      <c r="H136" s="45">
        <f t="shared" si="160"/>
        <v>14.22</v>
      </c>
      <c r="I136" s="45">
        <f t="shared" si="160"/>
        <v>14.51</v>
      </c>
      <c r="J136" s="45">
        <f t="shared" si="160"/>
        <v>14.81</v>
      </c>
      <c r="K136" s="45">
        <f t="shared" si="160"/>
        <v>23.39</v>
      </c>
      <c r="L136" s="45">
        <f t="shared" si="160"/>
        <v>23.63</v>
      </c>
      <c r="M136" s="45">
        <f t="shared" si="160"/>
        <v>23.87</v>
      </c>
      <c r="N136" s="45">
        <f t="shared" si="160"/>
        <v>24.11</v>
      </c>
      <c r="O136" s="45">
        <f t="shared" si="160"/>
        <v>42.11</v>
      </c>
      <c r="P136" s="45">
        <f t="shared" si="160"/>
        <v>56.84</v>
      </c>
      <c r="Q136" s="45">
        <f t="shared" si="160"/>
        <v>80</v>
      </c>
      <c r="R136" s="45">
        <f t="shared" si="160"/>
        <v>96.85</v>
      </c>
      <c r="S136" s="45">
        <f t="shared" si="160"/>
        <v>58.17</v>
      </c>
      <c r="T136" s="45">
        <f t="shared" si="160"/>
        <v>71.209999999999994</v>
      </c>
      <c r="U136" s="45">
        <f t="shared" si="160"/>
        <v>90.99</v>
      </c>
      <c r="V136" s="45">
        <f t="shared" si="160"/>
        <v>106.13</v>
      </c>
      <c r="W136" s="45">
        <f t="shared" si="160"/>
        <v>69.25</v>
      </c>
      <c r="X136" s="45">
        <f t="shared" si="160"/>
        <v>84.77</v>
      </c>
      <c r="Y136" s="45">
        <f t="shared" si="160"/>
        <v>108.32</v>
      </c>
      <c r="Z136" s="45">
        <f t="shared" si="160"/>
        <v>126.35</v>
      </c>
      <c r="AB136" s="43" t="str">
        <f t="shared" si="164"/>
        <v>INFINITE 32.001 a 3.000</v>
      </c>
      <c r="AC136" s="44" t="s">
        <v>94</v>
      </c>
      <c r="AD136" s="44" t="s">
        <v>62</v>
      </c>
      <c r="AE136" s="45">
        <f t="shared" si="173"/>
        <v>16.41</v>
      </c>
      <c r="AF136" s="45">
        <f t="shared" si="173"/>
        <v>17.100000000000001</v>
      </c>
      <c r="AG136" s="45">
        <f t="shared" si="173"/>
        <v>17.28</v>
      </c>
      <c r="AH136" s="45">
        <f t="shared" si="173"/>
        <v>17.46</v>
      </c>
      <c r="AI136" s="45">
        <f t="shared" si="173"/>
        <v>20.38</v>
      </c>
      <c r="AJ136" s="45">
        <f t="shared" si="173"/>
        <v>22.83</v>
      </c>
      <c r="AK136" s="45">
        <f t="shared" si="173"/>
        <v>25.47</v>
      </c>
      <c r="AL136" s="45">
        <f t="shared" si="173"/>
        <v>30.57</v>
      </c>
      <c r="AM136" s="45">
        <f t="shared" si="173"/>
        <v>21.61</v>
      </c>
      <c r="AN136" s="45">
        <f t="shared" si="173"/>
        <v>25.35</v>
      </c>
      <c r="AO136" s="45">
        <f t="shared" si="173"/>
        <v>38.26</v>
      </c>
      <c r="AP136" s="45">
        <f t="shared" si="173"/>
        <v>50.82</v>
      </c>
      <c r="AQ136" s="45">
        <f t="shared" si="173"/>
        <v>25.13</v>
      </c>
      <c r="AR136" s="45">
        <f t="shared" si="173"/>
        <v>29.47</v>
      </c>
      <c r="AS136" s="45">
        <f t="shared" si="173"/>
        <v>44.49</v>
      </c>
      <c r="AT136" s="45">
        <f t="shared" si="173"/>
        <v>59.09</v>
      </c>
      <c r="BP136" s="43" t="str">
        <f t="shared" si="165"/>
        <v>INFINITE 25.001 a 6.000</v>
      </c>
      <c r="BQ136" s="44" t="s">
        <v>90</v>
      </c>
      <c r="BR136" s="44" t="s">
        <v>76</v>
      </c>
      <c r="BS136" s="45">
        <f t="shared" si="161"/>
        <v>43.26</v>
      </c>
      <c r="BT136" s="45">
        <f t="shared" si="161"/>
        <v>44.18</v>
      </c>
      <c r="BU136" s="45">
        <f t="shared" si="161"/>
        <v>45.1</v>
      </c>
      <c r="BV136" s="45">
        <f t="shared" si="161"/>
        <v>46.02</v>
      </c>
      <c r="BW136" s="45">
        <f t="shared" si="161"/>
        <v>50.54</v>
      </c>
      <c r="BX136" s="45">
        <f t="shared" si="161"/>
        <v>51.06</v>
      </c>
      <c r="BY136" s="45">
        <f t="shared" si="161"/>
        <v>51.59</v>
      </c>
      <c r="BZ136" s="45">
        <f t="shared" si="161"/>
        <v>52.11</v>
      </c>
      <c r="CA136" s="45">
        <f t="shared" si="161"/>
        <v>97.83</v>
      </c>
      <c r="CB136" s="45">
        <f t="shared" si="161"/>
        <v>147.04</v>
      </c>
      <c r="CC136" s="45">
        <f t="shared" si="161"/>
        <v>179.93</v>
      </c>
      <c r="CD136" s="45">
        <f t="shared" si="161"/>
        <v>212.82</v>
      </c>
      <c r="CE136" s="45">
        <f t="shared" si="161"/>
        <v>119.33</v>
      </c>
      <c r="CF136" s="45">
        <f t="shared" si="161"/>
        <v>172.14</v>
      </c>
      <c r="CG136" s="45">
        <f t="shared" si="161"/>
        <v>205.65</v>
      </c>
      <c r="CH136" s="45">
        <f t="shared" si="161"/>
        <v>239.14</v>
      </c>
      <c r="CI136" s="45">
        <f t="shared" si="161"/>
        <v>142.05000000000001</v>
      </c>
      <c r="CJ136" s="45">
        <f t="shared" si="161"/>
        <v>204.93</v>
      </c>
      <c r="CK136" s="45">
        <f t="shared" si="161"/>
        <v>244.82</v>
      </c>
      <c r="CL136" s="45">
        <f t="shared" si="161"/>
        <v>284.7</v>
      </c>
      <c r="CZ136" s="43" t="str">
        <f t="shared" si="166"/>
        <v>INFINITE 31.001 a 2.000</v>
      </c>
      <c r="DA136" s="44" t="s">
        <v>94</v>
      </c>
      <c r="DB136" s="46" t="s">
        <v>55</v>
      </c>
      <c r="DC136" s="45">
        <f t="shared" si="174"/>
        <v>16.100000000000001</v>
      </c>
      <c r="DD136" s="45">
        <f t="shared" si="174"/>
        <v>16.43</v>
      </c>
      <c r="DE136" s="45">
        <f t="shared" si="174"/>
        <v>16.78</v>
      </c>
      <c r="DG136" s="43" t="str">
        <f t="shared" si="167"/>
        <v>DIAMANTE 4Coleta no mesmo dia4210-2Mais de 100</v>
      </c>
      <c r="DH136" s="43" t="s">
        <v>81</v>
      </c>
      <c r="DI136" s="70" t="s">
        <v>71</v>
      </c>
      <c r="DJ136" s="69" t="s">
        <v>72</v>
      </c>
      <c r="DK136" s="59" t="s">
        <v>108</v>
      </c>
      <c r="DL136" s="22" t="s">
        <v>132</v>
      </c>
      <c r="DR136" s="43" t="str">
        <f t="shared" si="168"/>
        <v>INFINITE 25.001 a 6.000</v>
      </c>
      <c r="DS136" s="44" t="s">
        <v>90</v>
      </c>
      <c r="DT136" s="44" t="s">
        <v>76</v>
      </c>
      <c r="DU136" s="45">
        <f t="shared" si="162"/>
        <v>19.38</v>
      </c>
      <c r="DV136" s="45">
        <f t="shared" si="162"/>
        <v>19.8</v>
      </c>
      <c r="DW136" s="45">
        <f t="shared" si="162"/>
        <v>20.2</v>
      </c>
      <c r="DX136" s="45">
        <f t="shared" si="162"/>
        <v>20.6</v>
      </c>
      <c r="DY136" s="45">
        <f t="shared" si="162"/>
        <v>30</v>
      </c>
      <c r="DZ136" s="45">
        <f t="shared" si="162"/>
        <v>30.32</v>
      </c>
      <c r="EA136" s="45">
        <f t="shared" si="162"/>
        <v>30.61</v>
      </c>
      <c r="EB136" s="45">
        <f t="shared" si="162"/>
        <v>30.93</v>
      </c>
      <c r="EC136" s="45">
        <f t="shared" si="162"/>
        <v>54.41</v>
      </c>
      <c r="ED136" s="45">
        <f t="shared" si="162"/>
        <v>73.83</v>
      </c>
      <c r="EE136" s="45">
        <f t="shared" si="162"/>
        <v>103.9</v>
      </c>
      <c r="EF136" s="45">
        <f t="shared" si="162"/>
        <v>125.69</v>
      </c>
      <c r="EG136" s="45">
        <f t="shared" si="162"/>
        <v>89.61</v>
      </c>
      <c r="EH136" s="45">
        <f t="shared" si="162"/>
        <v>110.06</v>
      </c>
      <c r="EI136" s="45">
        <f t="shared" si="162"/>
        <v>140.66999999999999</v>
      </c>
      <c r="EJ136" s="45">
        <f t="shared" si="162"/>
        <v>164</v>
      </c>
      <c r="EL136" s="43" t="str">
        <f t="shared" si="169"/>
        <v>INFINITE 32.001 a 3.000</v>
      </c>
      <c r="EM136" s="44" t="s">
        <v>94</v>
      </c>
      <c r="EN136" s="44" t="s">
        <v>62</v>
      </c>
      <c r="EO136" s="45">
        <f t="shared" si="175"/>
        <v>20.98</v>
      </c>
      <c r="EP136" s="45">
        <f t="shared" si="175"/>
        <v>21.86</v>
      </c>
      <c r="EQ136" s="45">
        <f t="shared" si="175"/>
        <v>22.08</v>
      </c>
      <c r="ER136" s="45">
        <f t="shared" si="175"/>
        <v>22.31</v>
      </c>
      <c r="ES136" s="45">
        <f t="shared" si="175"/>
        <v>26.08</v>
      </c>
      <c r="ET136" s="45">
        <f t="shared" si="175"/>
        <v>28.94</v>
      </c>
      <c r="EU136" s="45">
        <f t="shared" si="175"/>
        <v>32.299999999999997</v>
      </c>
      <c r="EV136" s="45">
        <f t="shared" si="175"/>
        <v>38.79</v>
      </c>
      <c r="EW136" s="45">
        <f t="shared" si="175"/>
        <v>32.4</v>
      </c>
      <c r="EX136" s="45">
        <f t="shared" si="175"/>
        <v>37.53</v>
      </c>
      <c r="EY136" s="45">
        <f t="shared" si="175"/>
        <v>56.41</v>
      </c>
      <c r="EZ136" s="45">
        <f t="shared" si="175"/>
        <v>74.97</v>
      </c>
    </row>
    <row r="137" spans="1:156" ht="15" x14ac:dyDescent="0.25">
      <c r="A137" s="90">
        <v>0.18</v>
      </c>
      <c r="B137" s="91" t="s">
        <v>85</v>
      </c>
      <c r="D137" s="43" t="str">
        <f t="shared" si="163"/>
        <v>INFINITE 26.001 a 7.000</v>
      </c>
      <c r="E137" s="44" t="s">
        <v>90</v>
      </c>
      <c r="F137" s="44" t="s">
        <v>82</v>
      </c>
      <c r="G137" s="45">
        <f t="shared" si="160"/>
        <v>14.81</v>
      </c>
      <c r="H137" s="45">
        <f t="shared" si="160"/>
        <v>15.12</v>
      </c>
      <c r="I137" s="45">
        <f t="shared" si="160"/>
        <v>15.43</v>
      </c>
      <c r="J137" s="45">
        <f t="shared" si="160"/>
        <v>15.75</v>
      </c>
      <c r="K137" s="45">
        <f t="shared" si="160"/>
        <v>25.05</v>
      </c>
      <c r="L137" s="45">
        <f t="shared" si="160"/>
        <v>25.31</v>
      </c>
      <c r="M137" s="45">
        <f t="shared" si="160"/>
        <v>25.57</v>
      </c>
      <c r="N137" s="45">
        <f t="shared" si="160"/>
        <v>25.82</v>
      </c>
      <c r="O137" s="45">
        <f t="shared" si="160"/>
        <v>46.47</v>
      </c>
      <c r="P137" s="45">
        <f t="shared" si="160"/>
        <v>62.74</v>
      </c>
      <c r="Q137" s="45">
        <f t="shared" si="160"/>
        <v>88.29</v>
      </c>
      <c r="R137" s="45">
        <f t="shared" si="160"/>
        <v>106.88</v>
      </c>
      <c r="S137" s="45">
        <f t="shared" si="160"/>
        <v>61.85</v>
      </c>
      <c r="T137" s="45">
        <f t="shared" si="160"/>
        <v>76.16</v>
      </c>
      <c r="U137" s="45">
        <f t="shared" si="160"/>
        <v>97.95</v>
      </c>
      <c r="V137" s="45">
        <f t="shared" si="160"/>
        <v>114.54</v>
      </c>
      <c r="W137" s="45">
        <f t="shared" si="160"/>
        <v>73.63</v>
      </c>
      <c r="X137" s="45">
        <f t="shared" si="160"/>
        <v>90.66</v>
      </c>
      <c r="Y137" s="45">
        <f t="shared" si="160"/>
        <v>116.61</v>
      </c>
      <c r="Z137" s="45">
        <f t="shared" si="160"/>
        <v>136.37</v>
      </c>
      <c r="AB137" s="43" t="str">
        <f t="shared" si="164"/>
        <v>INFINITE 33.001 a 4.000</v>
      </c>
      <c r="AC137" s="44" t="s">
        <v>94</v>
      </c>
      <c r="AD137" s="44" t="s">
        <v>68</v>
      </c>
      <c r="AE137" s="45">
        <f t="shared" si="173"/>
        <v>17.52</v>
      </c>
      <c r="AF137" s="45">
        <f t="shared" si="173"/>
        <v>18.27</v>
      </c>
      <c r="AG137" s="45">
        <f t="shared" si="173"/>
        <v>18.46</v>
      </c>
      <c r="AH137" s="45">
        <f t="shared" si="173"/>
        <v>18.63</v>
      </c>
      <c r="AI137" s="45">
        <f t="shared" si="173"/>
        <v>21.78</v>
      </c>
      <c r="AJ137" s="45">
        <f t="shared" si="173"/>
        <v>24.38</v>
      </c>
      <c r="AK137" s="45">
        <f t="shared" si="173"/>
        <v>27.21</v>
      </c>
      <c r="AL137" s="45">
        <f t="shared" si="173"/>
        <v>32.659999999999997</v>
      </c>
      <c r="AM137" s="45">
        <f t="shared" si="173"/>
        <v>27.71</v>
      </c>
      <c r="AN137" s="45">
        <f t="shared" si="173"/>
        <v>31.6</v>
      </c>
      <c r="AO137" s="45">
        <f t="shared" si="173"/>
        <v>44.64</v>
      </c>
      <c r="AP137" s="45">
        <f t="shared" si="173"/>
        <v>57.5</v>
      </c>
      <c r="AQ137" s="45">
        <f t="shared" si="173"/>
        <v>32.229999999999997</v>
      </c>
      <c r="AR137" s="45">
        <f t="shared" si="173"/>
        <v>36.74</v>
      </c>
      <c r="AS137" s="45">
        <f t="shared" si="173"/>
        <v>51.91</v>
      </c>
      <c r="AT137" s="45">
        <f t="shared" si="173"/>
        <v>66.87</v>
      </c>
      <c r="BP137" s="43" t="str">
        <f t="shared" si="165"/>
        <v>INFINITE 26.001 a 7.000</v>
      </c>
      <c r="BQ137" s="44" t="s">
        <v>90</v>
      </c>
      <c r="BR137" s="44" t="s">
        <v>82</v>
      </c>
      <c r="BS137" s="45">
        <f t="shared" si="161"/>
        <v>46.63</v>
      </c>
      <c r="BT137" s="45">
        <f t="shared" si="161"/>
        <v>47.63</v>
      </c>
      <c r="BU137" s="45">
        <f t="shared" si="161"/>
        <v>48.62</v>
      </c>
      <c r="BV137" s="45">
        <f t="shared" si="161"/>
        <v>49.61</v>
      </c>
      <c r="BW137" s="45">
        <f t="shared" si="161"/>
        <v>53.73</v>
      </c>
      <c r="BX137" s="45">
        <f t="shared" si="161"/>
        <v>54.29</v>
      </c>
      <c r="BY137" s="45">
        <f t="shared" si="161"/>
        <v>54.84</v>
      </c>
      <c r="BZ137" s="45">
        <f t="shared" si="161"/>
        <v>55.4</v>
      </c>
      <c r="CA137" s="45">
        <f t="shared" si="161"/>
        <v>107.61</v>
      </c>
      <c r="CB137" s="45">
        <f t="shared" si="161"/>
        <v>161.82</v>
      </c>
      <c r="CC137" s="45">
        <f t="shared" si="161"/>
        <v>198.05</v>
      </c>
      <c r="CD137" s="45">
        <f t="shared" si="161"/>
        <v>234.28</v>
      </c>
      <c r="CE137" s="45">
        <f t="shared" si="161"/>
        <v>131.22</v>
      </c>
      <c r="CF137" s="45">
        <f t="shared" si="161"/>
        <v>191.09</v>
      </c>
      <c r="CG137" s="45">
        <f t="shared" si="161"/>
        <v>228.95</v>
      </c>
      <c r="CH137" s="45">
        <f t="shared" si="161"/>
        <v>266.81</v>
      </c>
      <c r="CI137" s="45">
        <f t="shared" si="161"/>
        <v>156.22999999999999</v>
      </c>
      <c r="CJ137" s="45">
        <f t="shared" si="161"/>
        <v>227.49</v>
      </c>
      <c r="CK137" s="45">
        <f t="shared" si="161"/>
        <v>272.57</v>
      </c>
      <c r="CL137" s="45">
        <f t="shared" si="161"/>
        <v>317.64</v>
      </c>
      <c r="CZ137" s="43" t="str">
        <f t="shared" si="166"/>
        <v>INFINITE 32.001 a 3.000</v>
      </c>
      <c r="DA137" s="44" t="s">
        <v>94</v>
      </c>
      <c r="DB137" s="46" t="s">
        <v>62</v>
      </c>
      <c r="DC137" s="45">
        <f t="shared" si="174"/>
        <v>17.89</v>
      </c>
      <c r="DD137" s="45">
        <f t="shared" si="174"/>
        <v>18.260000000000002</v>
      </c>
      <c r="DE137" s="45">
        <f t="shared" si="174"/>
        <v>18.649999999999999</v>
      </c>
      <c r="DG137" s="43" t="str">
        <f t="shared" si="167"/>
        <v>DIAMANTE 4Coleta no mesmo dia7790-9Unitizador</v>
      </c>
      <c r="DH137" s="43" t="s">
        <v>81</v>
      </c>
      <c r="DI137" s="70" t="s">
        <v>71</v>
      </c>
      <c r="DJ137" s="22" t="s">
        <v>111</v>
      </c>
      <c r="DK137" s="61" t="s">
        <v>112</v>
      </c>
      <c r="DL137" s="25" t="s">
        <v>133</v>
      </c>
      <c r="DR137" s="43" t="str">
        <f t="shared" si="168"/>
        <v>INFINITE 26.001 a 7.000</v>
      </c>
      <c r="DS137" s="44" t="s">
        <v>90</v>
      </c>
      <c r="DT137" s="44" t="s">
        <v>82</v>
      </c>
      <c r="DU137" s="45">
        <f t="shared" si="162"/>
        <v>19.72</v>
      </c>
      <c r="DV137" s="45">
        <f t="shared" si="162"/>
        <v>20.14</v>
      </c>
      <c r="DW137" s="45">
        <f t="shared" si="162"/>
        <v>20.55</v>
      </c>
      <c r="DX137" s="45">
        <f t="shared" si="162"/>
        <v>20.96</v>
      </c>
      <c r="DY137" s="45">
        <f t="shared" si="162"/>
        <v>32.11</v>
      </c>
      <c r="DZ137" s="45">
        <f t="shared" si="162"/>
        <v>32.42</v>
      </c>
      <c r="EA137" s="45">
        <f t="shared" si="162"/>
        <v>32.770000000000003</v>
      </c>
      <c r="EB137" s="45">
        <f t="shared" si="162"/>
        <v>33.1</v>
      </c>
      <c r="EC137" s="45">
        <f t="shared" si="162"/>
        <v>60.02</v>
      </c>
      <c r="ED137" s="45">
        <f t="shared" si="162"/>
        <v>81.459999999999994</v>
      </c>
      <c r="EE137" s="45">
        <f t="shared" si="162"/>
        <v>114.65</v>
      </c>
      <c r="EF137" s="45">
        <f t="shared" si="162"/>
        <v>138.69</v>
      </c>
      <c r="EG137" s="45">
        <f t="shared" si="162"/>
        <v>95.23</v>
      </c>
      <c r="EH137" s="45">
        <f t="shared" si="162"/>
        <v>117.69</v>
      </c>
      <c r="EI137" s="45">
        <f t="shared" si="162"/>
        <v>151.4</v>
      </c>
      <c r="EJ137" s="45">
        <f t="shared" si="162"/>
        <v>176.97</v>
      </c>
      <c r="EL137" s="43" t="str">
        <f t="shared" si="169"/>
        <v>INFINITE 33.001 a 4.000</v>
      </c>
      <c r="EM137" s="44" t="s">
        <v>94</v>
      </c>
      <c r="EN137" s="44" t="s">
        <v>68</v>
      </c>
      <c r="EO137" s="45">
        <f t="shared" si="175"/>
        <v>22.59</v>
      </c>
      <c r="EP137" s="45">
        <f t="shared" si="175"/>
        <v>23.55</v>
      </c>
      <c r="EQ137" s="45">
        <f t="shared" si="175"/>
        <v>23.79</v>
      </c>
      <c r="ER137" s="45">
        <f t="shared" si="175"/>
        <v>24.03</v>
      </c>
      <c r="ES137" s="45">
        <f t="shared" si="175"/>
        <v>28.18</v>
      </c>
      <c r="ET137" s="45">
        <f t="shared" si="175"/>
        <v>30.99</v>
      </c>
      <c r="EU137" s="45">
        <f t="shared" si="175"/>
        <v>34.56</v>
      </c>
      <c r="EV137" s="45">
        <f t="shared" si="175"/>
        <v>41.55</v>
      </c>
      <c r="EW137" s="45">
        <f t="shared" si="175"/>
        <v>42.31</v>
      </c>
      <c r="EX137" s="45">
        <f t="shared" si="175"/>
        <v>47.04</v>
      </c>
      <c r="EY137" s="45">
        <f t="shared" si="175"/>
        <v>65.97</v>
      </c>
      <c r="EZ137" s="45">
        <f t="shared" si="175"/>
        <v>85.06</v>
      </c>
    </row>
    <row r="138" spans="1:156" ht="25.5" x14ac:dyDescent="0.25">
      <c r="A138" s="85">
        <v>0.18</v>
      </c>
      <c r="B138" s="85" t="s">
        <v>90</v>
      </c>
      <c r="D138" s="43" t="str">
        <f t="shared" si="163"/>
        <v>INFINITE 27.001 a 8.000</v>
      </c>
      <c r="E138" s="44" t="s">
        <v>90</v>
      </c>
      <c r="F138" s="44" t="s">
        <v>86</v>
      </c>
      <c r="G138" s="45">
        <f t="shared" si="160"/>
        <v>15.65</v>
      </c>
      <c r="H138" s="45">
        <f t="shared" si="160"/>
        <v>15.97</v>
      </c>
      <c r="I138" s="45">
        <f t="shared" si="160"/>
        <v>16.309999999999999</v>
      </c>
      <c r="J138" s="45">
        <f t="shared" si="160"/>
        <v>16.64</v>
      </c>
      <c r="K138" s="45">
        <f t="shared" si="160"/>
        <v>26.8</v>
      </c>
      <c r="L138" s="45">
        <f t="shared" si="160"/>
        <v>27.08</v>
      </c>
      <c r="M138" s="45">
        <f t="shared" si="160"/>
        <v>27.35</v>
      </c>
      <c r="N138" s="45">
        <f t="shared" si="160"/>
        <v>27.63</v>
      </c>
      <c r="O138" s="45">
        <f t="shared" si="160"/>
        <v>50.9</v>
      </c>
      <c r="P138" s="45">
        <f t="shared" si="160"/>
        <v>68.73</v>
      </c>
      <c r="Q138" s="45">
        <f t="shared" si="160"/>
        <v>96.74</v>
      </c>
      <c r="R138" s="45">
        <f t="shared" si="160"/>
        <v>117.1</v>
      </c>
      <c r="S138" s="45">
        <f t="shared" si="160"/>
        <v>68.84</v>
      </c>
      <c r="T138" s="45">
        <f t="shared" si="160"/>
        <v>84.44</v>
      </c>
      <c r="U138" s="45">
        <f t="shared" si="160"/>
        <v>108.3</v>
      </c>
      <c r="V138" s="45">
        <f t="shared" si="160"/>
        <v>126.38</v>
      </c>
      <c r="W138" s="45">
        <f t="shared" si="160"/>
        <v>81.95</v>
      </c>
      <c r="X138" s="45">
        <f t="shared" si="160"/>
        <v>100.52</v>
      </c>
      <c r="Y138" s="45">
        <f t="shared" si="160"/>
        <v>128.91999999999999</v>
      </c>
      <c r="Z138" s="45">
        <f t="shared" si="160"/>
        <v>150.46</v>
      </c>
      <c r="AB138" s="43" t="str">
        <f t="shared" si="164"/>
        <v>INFINITE 34.001 a 5.000</v>
      </c>
      <c r="AC138" s="44" t="s">
        <v>94</v>
      </c>
      <c r="AD138" s="44" t="s">
        <v>70</v>
      </c>
      <c r="AE138" s="45">
        <f t="shared" si="173"/>
        <v>18.73</v>
      </c>
      <c r="AF138" s="45">
        <f t="shared" si="173"/>
        <v>19.52</v>
      </c>
      <c r="AG138" s="45">
        <f t="shared" si="173"/>
        <v>19.72</v>
      </c>
      <c r="AH138" s="45">
        <f t="shared" si="173"/>
        <v>19.920000000000002</v>
      </c>
      <c r="AI138" s="45">
        <f t="shared" si="173"/>
        <v>23.28</v>
      </c>
      <c r="AJ138" s="45">
        <f t="shared" si="173"/>
        <v>26.06</v>
      </c>
      <c r="AK138" s="45">
        <f t="shared" si="173"/>
        <v>29.1</v>
      </c>
      <c r="AL138" s="45">
        <f t="shared" si="173"/>
        <v>34.9</v>
      </c>
      <c r="AM138" s="45">
        <f t="shared" si="173"/>
        <v>29</v>
      </c>
      <c r="AN138" s="45">
        <f t="shared" si="173"/>
        <v>33.049999999999997</v>
      </c>
      <c r="AO138" s="45">
        <f t="shared" si="173"/>
        <v>46.28</v>
      </c>
      <c r="AP138" s="45">
        <f t="shared" si="173"/>
        <v>59.45</v>
      </c>
      <c r="AQ138" s="45">
        <f t="shared" si="173"/>
        <v>33.729999999999997</v>
      </c>
      <c r="AR138" s="45">
        <f t="shared" si="173"/>
        <v>38.42</v>
      </c>
      <c r="AS138" s="45">
        <f t="shared" si="173"/>
        <v>53.81</v>
      </c>
      <c r="AT138" s="45">
        <f t="shared" si="173"/>
        <v>69.14</v>
      </c>
      <c r="BP138" s="43" t="str">
        <f t="shared" si="165"/>
        <v>INFINITE 27.001 a 8.000</v>
      </c>
      <c r="BQ138" s="44" t="s">
        <v>90</v>
      </c>
      <c r="BR138" s="44" t="s">
        <v>86</v>
      </c>
      <c r="BS138" s="45">
        <f t="shared" si="161"/>
        <v>49.45</v>
      </c>
      <c r="BT138" s="45">
        <f t="shared" si="161"/>
        <v>50.5</v>
      </c>
      <c r="BU138" s="45">
        <f t="shared" si="161"/>
        <v>51.55</v>
      </c>
      <c r="BV138" s="45">
        <f t="shared" si="161"/>
        <v>52.6</v>
      </c>
      <c r="BW138" s="45">
        <f t="shared" si="161"/>
        <v>57.51</v>
      </c>
      <c r="BX138" s="45">
        <f t="shared" si="161"/>
        <v>58.11</v>
      </c>
      <c r="BY138" s="45">
        <f t="shared" si="161"/>
        <v>58.7</v>
      </c>
      <c r="BZ138" s="45">
        <f t="shared" si="161"/>
        <v>59.29</v>
      </c>
      <c r="CA138" s="45">
        <f t="shared" si="161"/>
        <v>117.39</v>
      </c>
      <c r="CB138" s="45">
        <f t="shared" si="161"/>
        <v>176.29</v>
      </c>
      <c r="CC138" s="45">
        <f t="shared" si="161"/>
        <v>216.12</v>
      </c>
      <c r="CD138" s="45">
        <f t="shared" si="161"/>
        <v>255.95</v>
      </c>
      <c r="CE138" s="45">
        <f t="shared" si="161"/>
        <v>143.13</v>
      </c>
      <c r="CF138" s="45">
        <f t="shared" si="161"/>
        <v>211.22</v>
      </c>
      <c r="CG138" s="45">
        <f t="shared" si="161"/>
        <v>252.93</v>
      </c>
      <c r="CH138" s="45">
        <f t="shared" si="161"/>
        <v>294.64999999999998</v>
      </c>
      <c r="CI138" s="45">
        <f t="shared" si="161"/>
        <v>170.4</v>
      </c>
      <c r="CJ138" s="45">
        <f t="shared" si="161"/>
        <v>251.45</v>
      </c>
      <c r="CK138" s="45">
        <f t="shared" si="161"/>
        <v>301.11</v>
      </c>
      <c r="CL138" s="45">
        <f t="shared" si="161"/>
        <v>350.77</v>
      </c>
      <c r="CZ138" s="43" t="str">
        <f t="shared" si="166"/>
        <v>INFINITE 33.001 a 4.000</v>
      </c>
      <c r="DA138" s="44" t="s">
        <v>94</v>
      </c>
      <c r="DB138" s="46" t="s">
        <v>68</v>
      </c>
      <c r="DC138" s="45">
        <f t="shared" si="174"/>
        <v>19.670000000000002</v>
      </c>
      <c r="DD138" s="45">
        <f t="shared" si="174"/>
        <v>20.079999999999998</v>
      </c>
      <c r="DE138" s="45">
        <f t="shared" si="174"/>
        <v>20.5</v>
      </c>
      <c r="DG138" s="43" t="str">
        <f t="shared" si="167"/>
        <v>ServiçoCódigoQtde de objetos</v>
      </c>
      <c r="DI138" s="28" t="s">
        <v>34</v>
      </c>
      <c r="DJ138" s="28" t="s">
        <v>35</v>
      </c>
      <c r="DK138" s="29" t="s">
        <v>36</v>
      </c>
      <c r="DL138" s="30" t="s">
        <v>37</v>
      </c>
      <c r="DR138" s="43" t="str">
        <f t="shared" si="168"/>
        <v>INFINITE 27.001 a 8.000</v>
      </c>
      <c r="DS138" s="44" t="s">
        <v>90</v>
      </c>
      <c r="DT138" s="44" t="s">
        <v>86</v>
      </c>
      <c r="DU138" s="45">
        <f t="shared" si="162"/>
        <v>20.07</v>
      </c>
      <c r="DV138" s="45">
        <f t="shared" si="162"/>
        <v>20.5</v>
      </c>
      <c r="DW138" s="45">
        <f t="shared" si="162"/>
        <v>20.91</v>
      </c>
      <c r="DX138" s="45">
        <f t="shared" si="162"/>
        <v>21.33</v>
      </c>
      <c r="DY138" s="45">
        <f t="shared" si="162"/>
        <v>34.39</v>
      </c>
      <c r="DZ138" s="45">
        <f t="shared" si="162"/>
        <v>34.76</v>
      </c>
      <c r="EA138" s="45">
        <f t="shared" si="162"/>
        <v>35.1</v>
      </c>
      <c r="EB138" s="45">
        <f t="shared" si="162"/>
        <v>35.46</v>
      </c>
      <c r="EC138" s="45">
        <f t="shared" si="162"/>
        <v>65.8</v>
      </c>
      <c r="ED138" s="45">
        <f t="shared" si="162"/>
        <v>89.26</v>
      </c>
      <c r="EE138" s="45">
        <f t="shared" si="162"/>
        <v>125.61</v>
      </c>
      <c r="EF138" s="45">
        <f t="shared" si="162"/>
        <v>151.97</v>
      </c>
      <c r="EG138" s="45">
        <f t="shared" si="162"/>
        <v>106.05</v>
      </c>
      <c r="EH138" s="45">
        <f t="shared" si="162"/>
        <v>130.52000000000001</v>
      </c>
      <c r="EI138" s="45">
        <f t="shared" si="162"/>
        <v>167.44</v>
      </c>
      <c r="EJ138" s="45">
        <f t="shared" si="162"/>
        <v>195.31</v>
      </c>
      <c r="EL138" s="43" t="str">
        <f t="shared" si="169"/>
        <v>INFINITE 34.001 a 5.000</v>
      </c>
      <c r="EM138" s="44" t="s">
        <v>94</v>
      </c>
      <c r="EN138" s="44" t="s">
        <v>70</v>
      </c>
      <c r="EO138" s="45">
        <f t="shared" si="175"/>
        <v>24.69</v>
      </c>
      <c r="EP138" s="45">
        <f t="shared" si="175"/>
        <v>25.71</v>
      </c>
      <c r="EQ138" s="45">
        <f t="shared" si="175"/>
        <v>25.99</v>
      </c>
      <c r="ER138" s="45">
        <f t="shared" si="175"/>
        <v>26.25</v>
      </c>
      <c r="ES138" s="45">
        <f t="shared" si="175"/>
        <v>30.92</v>
      </c>
      <c r="ET138" s="45">
        <f t="shared" si="175"/>
        <v>33.32</v>
      </c>
      <c r="EU138" s="45">
        <f t="shared" si="175"/>
        <v>37.130000000000003</v>
      </c>
      <c r="EV138" s="45">
        <f t="shared" si="175"/>
        <v>44.73</v>
      </c>
      <c r="EW138" s="45">
        <f t="shared" si="175"/>
        <v>46.13</v>
      </c>
      <c r="EX138" s="45">
        <f t="shared" si="175"/>
        <v>49.85</v>
      </c>
      <c r="EY138" s="45">
        <f t="shared" si="175"/>
        <v>68.709999999999994</v>
      </c>
      <c r="EZ138" s="45">
        <f t="shared" si="175"/>
        <v>88.47</v>
      </c>
    </row>
    <row r="139" spans="1:156" ht="15" x14ac:dyDescent="0.25">
      <c r="A139" s="85">
        <v>0.18</v>
      </c>
      <c r="B139" s="85" t="s">
        <v>94</v>
      </c>
      <c r="D139" s="43" t="str">
        <f t="shared" si="163"/>
        <v>INFINITE 28.001 a 9.000</v>
      </c>
      <c r="E139" s="44" t="s">
        <v>90</v>
      </c>
      <c r="F139" s="44" t="s">
        <v>91</v>
      </c>
      <c r="G139" s="45">
        <f t="shared" si="160"/>
        <v>16.149999999999999</v>
      </c>
      <c r="H139" s="45">
        <f t="shared" si="160"/>
        <v>16.489999999999998</v>
      </c>
      <c r="I139" s="45">
        <f t="shared" si="160"/>
        <v>16.84</v>
      </c>
      <c r="J139" s="45">
        <f t="shared" si="160"/>
        <v>17.18</v>
      </c>
      <c r="K139" s="45">
        <f t="shared" si="160"/>
        <v>28.55</v>
      </c>
      <c r="L139" s="45">
        <f t="shared" si="160"/>
        <v>28.83</v>
      </c>
      <c r="M139" s="45">
        <f t="shared" si="160"/>
        <v>29.13</v>
      </c>
      <c r="N139" s="45">
        <f t="shared" si="160"/>
        <v>29.42</v>
      </c>
      <c r="O139" s="45">
        <f t="shared" si="160"/>
        <v>55.34</v>
      </c>
      <c r="P139" s="45">
        <f t="shared" si="160"/>
        <v>74.7</v>
      </c>
      <c r="Q139" s="45">
        <f t="shared" si="160"/>
        <v>105.15</v>
      </c>
      <c r="R139" s="45">
        <f t="shared" si="160"/>
        <v>127.29</v>
      </c>
      <c r="S139" s="45">
        <f t="shared" si="160"/>
        <v>72.55</v>
      </c>
      <c r="T139" s="45">
        <f t="shared" si="160"/>
        <v>89.5</v>
      </c>
      <c r="U139" s="45">
        <f t="shared" si="160"/>
        <v>115.38</v>
      </c>
      <c r="V139" s="45">
        <f t="shared" si="160"/>
        <v>134.94</v>
      </c>
      <c r="W139" s="45">
        <f t="shared" si="160"/>
        <v>86.37</v>
      </c>
      <c r="X139" s="45">
        <f t="shared" si="160"/>
        <v>106.54</v>
      </c>
      <c r="Y139" s="45">
        <f t="shared" si="160"/>
        <v>137.35</v>
      </c>
      <c r="Z139" s="45">
        <f t="shared" si="160"/>
        <v>160.65</v>
      </c>
      <c r="AB139" s="43" t="str">
        <f t="shared" si="164"/>
        <v>INFINITE 35.001 a 6.000</v>
      </c>
      <c r="AC139" s="44" t="s">
        <v>94</v>
      </c>
      <c r="AD139" s="44" t="s">
        <v>76</v>
      </c>
      <c r="AE139" s="45">
        <f t="shared" si="173"/>
        <v>19.760000000000002</v>
      </c>
      <c r="AF139" s="45">
        <f t="shared" si="173"/>
        <v>20.6</v>
      </c>
      <c r="AG139" s="45">
        <f t="shared" si="173"/>
        <v>20.81</v>
      </c>
      <c r="AH139" s="45">
        <f t="shared" si="173"/>
        <v>21.02</v>
      </c>
      <c r="AI139" s="45">
        <f t="shared" si="173"/>
        <v>25.77</v>
      </c>
      <c r="AJ139" s="45">
        <f t="shared" si="173"/>
        <v>29.63</v>
      </c>
      <c r="AK139" s="45">
        <f t="shared" si="173"/>
        <v>33.82</v>
      </c>
      <c r="AL139" s="45">
        <f t="shared" si="173"/>
        <v>41.88</v>
      </c>
      <c r="AM139" s="45">
        <f t="shared" si="173"/>
        <v>33.61</v>
      </c>
      <c r="AN139" s="45">
        <f t="shared" si="173"/>
        <v>38.58</v>
      </c>
      <c r="AO139" s="45">
        <f t="shared" si="173"/>
        <v>52.81</v>
      </c>
      <c r="AP139" s="45">
        <f t="shared" si="173"/>
        <v>67.91</v>
      </c>
      <c r="AQ139" s="45">
        <f t="shared" si="173"/>
        <v>39.08</v>
      </c>
      <c r="AR139" s="45">
        <f t="shared" si="173"/>
        <v>44.85</v>
      </c>
      <c r="AS139" s="45">
        <f t="shared" si="173"/>
        <v>61.4</v>
      </c>
      <c r="AT139" s="45">
        <f t="shared" si="173"/>
        <v>78.95</v>
      </c>
      <c r="BP139" s="43" t="str">
        <f t="shared" si="165"/>
        <v>INFINITE 28.001 a 9.000</v>
      </c>
      <c r="BQ139" s="44" t="s">
        <v>90</v>
      </c>
      <c r="BR139" s="44" t="s">
        <v>91</v>
      </c>
      <c r="BS139" s="45">
        <f t="shared" si="161"/>
        <v>53.86</v>
      </c>
      <c r="BT139" s="45">
        <f t="shared" si="161"/>
        <v>55.01</v>
      </c>
      <c r="BU139" s="45">
        <f t="shared" si="161"/>
        <v>56.15</v>
      </c>
      <c r="BV139" s="45">
        <f t="shared" si="161"/>
        <v>57.3</v>
      </c>
      <c r="BW139" s="45">
        <f t="shared" si="161"/>
        <v>61.98</v>
      </c>
      <c r="BX139" s="45">
        <f t="shared" si="161"/>
        <v>62.61</v>
      </c>
      <c r="BY139" s="45">
        <f t="shared" si="161"/>
        <v>63.25</v>
      </c>
      <c r="BZ139" s="45">
        <f t="shared" si="161"/>
        <v>63.89</v>
      </c>
      <c r="CA139" s="45">
        <f t="shared" si="161"/>
        <v>127.97</v>
      </c>
      <c r="CB139" s="45">
        <f t="shared" si="161"/>
        <v>193.95</v>
      </c>
      <c r="CC139" s="45">
        <f t="shared" si="161"/>
        <v>236.28</v>
      </c>
      <c r="CD139" s="45">
        <f t="shared" si="161"/>
        <v>278.61</v>
      </c>
      <c r="CE139" s="45">
        <f t="shared" si="161"/>
        <v>157.13999999999999</v>
      </c>
      <c r="CF139" s="45">
        <f t="shared" si="161"/>
        <v>234.7</v>
      </c>
      <c r="CG139" s="45">
        <f t="shared" si="161"/>
        <v>279.56</v>
      </c>
      <c r="CH139" s="45">
        <f t="shared" si="161"/>
        <v>324.42</v>
      </c>
      <c r="CI139" s="45">
        <f t="shared" si="161"/>
        <v>187.07</v>
      </c>
      <c r="CJ139" s="45">
        <f t="shared" si="161"/>
        <v>279.41000000000003</v>
      </c>
      <c r="CK139" s="45">
        <f t="shared" si="161"/>
        <v>332.81</v>
      </c>
      <c r="CL139" s="45">
        <f t="shared" si="161"/>
        <v>386.21</v>
      </c>
      <c r="CZ139" s="43" t="str">
        <f t="shared" si="166"/>
        <v>INFINITE 34.001 a 5.000</v>
      </c>
      <c r="DA139" s="44" t="s">
        <v>94</v>
      </c>
      <c r="DB139" s="46" t="s">
        <v>70</v>
      </c>
      <c r="DC139" s="45">
        <f t="shared" si="174"/>
        <v>21.67</v>
      </c>
      <c r="DD139" s="45">
        <f t="shared" si="174"/>
        <v>22.12</v>
      </c>
      <c r="DE139" s="45">
        <f t="shared" si="174"/>
        <v>22.58</v>
      </c>
      <c r="DG139" s="43" t="str">
        <f t="shared" si="167"/>
        <v>INFINITE 1Coleta Agendada7789-50 a 10</v>
      </c>
      <c r="DH139" s="43" t="s">
        <v>85</v>
      </c>
      <c r="DI139" s="70" t="s">
        <v>43</v>
      </c>
      <c r="DJ139" s="68" t="s">
        <v>44</v>
      </c>
      <c r="DK139" s="59" t="s">
        <v>45</v>
      </c>
      <c r="DL139" s="22">
        <v>13.28</v>
      </c>
      <c r="DR139" s="43" t="str">
        <f t="shared" si="168"/>
        <v>INFINITE 28.001 a 9.000</v>
      </c>
      <c r="DS139" s="44" t="s">
        <v>90</v>
      </c>
      <c r="DT139" s="44" t="s">
        <v>91</v>
      </c>
      <c r="DU139" s="45">
        <f t="shared" si="162"/>
        <v>20.88</v>
      </c>
      <c r="DV139" s="45">
        <f t="shared" si="162"/>
        <v>21.31</v>
      </c>
      <c r="DW139" s="45">
        <f t="shared" si="162"/>
        <v>21.75</v>
      </c>
      <c r="DX139" s="45">
        <f t="shared" si="162"/>
        <v>22.19</v>
      </c>
      <c r="DY139" s="45">
        <f t="shared" si="162"/>
        <v>36.57</v>
      </c>
      <c r="DZ139" s="45">
        <f t="shared" si="162"/>
        <v>36.94</v>
      </c>
      <c r="EA139" s="45">
        <f t="shared" si="162"/>
        <v>37.340000000000003</v>
      </c>
      <c r="EB139" s="45">
        <f t="shared" si="162"/>
        <v>37.700000000000003</v>
      </c>
      <c r="EC139" s="45">
        <f t="shared" si="162"/>
        <v>71.48</v>
      </c>
      <c r="ED139" s="45">
        <f t="shared" si="162"/>
        <v>97.02</v>
      </c>
      <c r="EE139" s="45">
        <f t="shared" si="162"/>
        <v>136.55000000000001</v>
      </c>
      <c r="EF139" s="45">
        <f t="shared" si="162"/>
        <v>165.18</v>
      </c>
      <c r="EG139" s="45">
        <f t="shared" si="162"/>
        <v>111.71</v>
      </c>
      <c r="EH139" s="45">
        <f t="shared" si="162"/>
        <v>138.29</v>
      </c>
      <c r="EI139" s="45">
        <f t="shared" si="162"/>
        <v>178.36</v>
      </c>
      <c r="EJ139" s="45">
        <f t="shared" si="162"/>
        <v>208.5</v>
      </c>
      <c r="EL139" s="43" t="str">
        <f t="shared" si="169"/>
        <v>INFINITE 35.001 a 6.000</v>
      </c>
      <c r="EM139" s="44" t="s">
        <v>94</v>
      </c>
      <c r="EN139" s="44" t="s">
        <v>76</v>
      </c>
      <c r="EO139" s="45">
        <f t="shared" si="175"/>
        <v>25.59</v>
      </c>
      <c r="EP139" s="45">
        <f t="shared" si="175"/>
        <v>26.67</v>
      </c>
      <c r="EQ139" s="45">
        <f t="shared" si="175"/>
        <v>26.95</v>
      </c>
      <c r="ER139" s="45">
        <f t="shared" si="175"/>
        <v>27.23</v>
      </c>
      <c r="ES139" s="45">
        <f t="shared" si="175"/>
        <v>33.549999999999997</v>
      </c>
      <c r="ET139" s="45">
        <f t="shared" si="175"/>
        <v>37.729999999999997</v>
      </c>
      <c r="EU139" s="45">
        <f t="shared" si="175"/>
        <v>43.02</v>
      </c>
      <c r="EV139" s="45">
        <f t="shared" si="175"/>
        <v>53.37</v>
      </c>
      <c r="EW139" s="45">
        <f t="shared" si="175"/>
        <v>51.74</v>
      </c>
      <c r="EX139" s="45">
        <f t="shared" si="175"/>
        <v>57.57</v>
      </c>
      <c r="EY139" s="45">
        <f t="shared" si="175"/>
        <v>78.099999999999994</v>
      </c>
      <c r="EZ139" s="45">
        <f t="shared" si="175"/>
        <v>100.56</v>
      </c>
    </row>
    <row r="140" spans="1:156" ht="15" x14ac:dyDescent="0.25">
      <c r="A140" s="85">
        <v>0.18</v>
      </c>
      <c r="B140" s="85" t="s">
        <v>98</v>
      </c>
      <c r="D140" s="43" t="str">
        <f t="shared" si="163"/>
        <v>INFINITE 29.001 a 10.000</v>
      </c>
      <c r="E140" s="44" t="s">
        <v>90</v>
      </c>
      <c r="F140" s="44" t="s">
        <v>95</v>
      </c>
      <c r="G140" s="45">
        <f t="shared" si="160"/>
        <v>16.52</v>
      </c>
      <c r="H140" s="45">
        <f t="shared" si="160"/>
        <v>16.86</v>
      </c>
      <c r="I140" s="45">
        <f t="shared" si="160"/>
        <v>17.21</v>
      </c>
      <c r="J140" s="45">
        <f t="shared" si="160"/>
        <v>17.57</v>
      </c>
      <c r="K140" s="45">
        <f t="shared" si="160"/>
        <v>30.47</v>
      </c>
      <c r="L140" s="45">
        <f t="shared" si="160"/>
        <v>30.79</v>
      </c>
      <c r="M140" s="45">
        <f t="shared" si="160"/>
        <v>31.09</v>
      </c>
      <c r="N140" s="45">
        <f t="shared" si="160"/>
        <v>31.41</v>
      </c>
      <c r="O140" s="45">
        <f t="shared" si="160"/>
        <v>59.79</v>
      </c>
      <c r="P140" s="45">
        <f t="shared" si="160"/>
        <v>80.709999999999994</v>
      </c>
      <c r="Q140" s="45">
        <f t="shared" si="160"/>
        <v>113.6</v>
      </c>
      <c r="R140" s="45">
        <f t="shared" si="160"/>
        <v>137.52000000000001</v>
      </c>
      <c r="S140" s="45">
        <f t="shared" si="160"/>
        <v>76.28</v>
      </c>
      <c r="T140" s="45">
        <f t="shared" si="160"/>
        <v>94.52</v>
      </c>
      <c r="U140" s="45">
        <f t="shared" si="160"/>
        <v>122.46</v>
      </c>
      <c r="V140" s="45">
        <f t="shared" si="160"/>
        <v>143.53</v>
      </c>
      <c r="W140" s="45">
        <f t="shared" si="160"/>
        <v>90.82</v>
      </c>
      <c r="X140" s="45">
        <f t="shared" si="160"/>
        <v>112.53</v>
      </c>
      <c r="Y140" s="45">
        <f t="shared" si="160"/>
        <v>145.79</v>
      </c>
      <c r="Z140" s="45">
        <f t="shared" si="160"/>
        <v>170.87</v>
      </c>
      <c r="AB140" s="43" t="str">
        <f t="shared" si="164"/>
        <v>INFINITE 36.001 a 7.000</v>
      </c>
      <c r="AC140" s="44" t="s">
        <v>94</v>
      </c>
      <c r="AD140" s="44" t="s">
        <v>82</v>
      </c>
      <c r="AE140" s="45">
        <f t="shared" si="173"/>
        <v>20.87</v>
      </c>
      <c r="AF140" s="45">
        <f t="shared" si="173"/>
        <v>21.75</v>
      </c>
      <c r="AG140" s="45">
        <f t="shared" si="173"/>
        <v>21.99</v>
      </c>
      <c r="AH140" s="45">
        <f t="shared" si="173"/>
        <v>22.2</v>
      </c>
      <c r="AI140" s="45">
        <f t="shared" si="173"/>
        <v>28.46</v>
      </c>
      <c r="AJ140" s="45">
        <f t="shared" si="173"/>
        <v>32.72</v>
      </c>
      <c r="AK140" s="45">
        <f t="shared" si="173"/>
        <v>37.340000000000003</v>
      </c>
      <c r="AL140" s="45">
        <f t="shared" si="173"/>
        <v>46.24</v>
      </c>
      <c r="AM140" s="45">
        <f t="shared" si="173"/>
        <v>35.92</v>
      </c>
      <c r="AN140" s="45">
        <f t="shared" si="173"/>
        <v>41.23</v>
      </c>
      <c r="AO140" s="45">
        <f t="shared" si="173"/>
        <v>55.83</v>
      </c>
      <c r="AP140" s="45">
        <f t="shared" si="173"/>
        <v>71.650000000000006</v>
      </c>
      <c r="AQ140" s="45">
        <f t="shared" si="173"/>
        <v>41.77</v>
      </c>
      <c r="AR140" s="45">
        <f t="shared" si="173"/>
        <v>47.93</v>
      </c>
      <c r="AS140" s="45">
        <f t="shared" si="173"/>
        <v>64.92</v>
      </c>
      <c r="AT140" s="45">
        <f t="shared" si="173"/>
        <v>83.32</v>
      </c>
      <c r="BP140" s="43" t="str">
        <f t="shared" si="165"/>
        <v>INFINITE 29.001 a 10.000</v>
      </c>
      <c r="BQ140" s="44" t="s">
        <v>90</v>
      </c>
      <c r="BR140" s="44" t="s">
        <v>95</v>
      </c>
      <c r="BS140" s="45">
        <f t="shared" si="161"/>
        <v>58.17</v>
      </c>
      <c r="BT140" s="45">
        <f t="shared" si="161"/>
        <v>59.42</v>
      </c>
      <c r="BU140" s="45">
        <f t="shared" si="161"/>
        <v>60.66</v>
      </c>
      <c r="BV140" s="45">
        <f t="shared" si="161"/>
        <v>61.89</v>
      </c>
      <c r="BW140" s="45">
        <f t="shared" si="161"/>
        <v>66.319999999999993</v>
      </c>
      <c r="BX140" s="45">
        <f t="shared" si="161"/>
        <v>67.010000000000005</v>
      </c>
      <c r="BY140" s="45">
        <f t="shared" si="161"/>
        <v>67.7</v>
      </c>
      <c r="BZ140" s="45">
        <f t="shared" si="161"/>
        <v>68.38</v>
      </c>
      <c r="CA140" s="45">
        <f t="shared" si="161"/>
        <v>138.35</v>
      </c>
      <c r="CB140" s="45">
        <f t="shared" si="161"/>
        <v>211.32</v>
      </c>
      <c r="CC140" s="45">
        <f t="shared" si="161"/>
        <v>256.39999999999998</v>
      </c>
      <c r="CD140" s="45">
        <f t="shared" si="161"/>
        <v>301.45999999999998</v>
      </c>
      <c r="CE140" s="45">
        <f t="shared" si="161"/>
        <v>171.14</v>
      </c>
      <c r="CF140" s="45">
        <f t="shared" si="161"/>
        <v>257.33</v>
      </c>
      <c r="CG140" s="45">
        <f t="shared" si="161"/>
        <v>305.68</v>
      </c>
      <c r="CH140" s="45">
        <f t="shared" si="161"/>
        <v>354.02</v>
      </c>
      <c r="CI140" s="45">
        <f t="shared" si="161"/>
        <v>203.74</v>
      </c>
      <c r="CJ140" s="45">
        <f t="shared" si="161"/>
        <v>306.35000000000002</v>
      </c>
      <c r="CK140" s="45">
        <f t="shared" si="161"/>
        <v>363.9</v>
      </c>
      <c r="CL140" s="45">
        <f t="shared" si="161"/>
        <v>421.45</v>
      </c>
      <c r="CZ140" s="43" t="str">
        <f t="shared" si="166"/>
        <v>INFINITE 35.001 a 6.000</v>
      </c>
      <c r="DA140" s="44" t="s">
        <v>94</v>
      </c>
      <c r="DB140" s="46" t="s">
        <v>76</v>
      </c>
      <c r="DC140" s="45">
        <f t="shared" si="174"/>
        <v>25.24</v>
      </c>
      <c r="DD140" s="45">
        <f t="shared" si="174"/>
        <v>25.76</v>
      </c>
      <c r="DE140" s="45">
        <f t="shared" si="174"/>
        <v>26.31</v>
      </c>
      <c r="DG140" s="43" t="str">
        <f t="shared" si="167"/>
        <v>INFINITE 1Coleta Agendada7789-5Mais de 10</v>
      </c>
      <c r="DH140" s="43" t="s">
        <v>85</v>
      </c>
      <c r="DI140" s="70" t="s">
        <v>43</v>
      </c>
      <c r="DJ140" s="68" t="s">
        <v>44</v>
      </c>
      <c r="DK140" s="61" t="s">
        <v>52</v>
      </c>
      <c r="DL140" s="22">
        <v>0</v>
      </c>
      <c r="DR140" s="43" t="str">
        <f t="shared" si="168"/>
        <v>INFINITE 29.001 a 10.000</v>
      </c>
      <c r="DS140" s="44" t="s">
        <v>90</v>
      </c>
      <c r="DT140" s="44" t="s">
        <v>95</v>
      </c>
      <c r="DU140" s="45">
        <f t="shared" si="162"/>
        <v>21.24</v>
      </c>
      <c r="DV140" s="45">
        <f t="shared" si="162"/>
        <v>21.69</v>
      </c>
      <c r="DW140" s="45">
        <f t="shared" si="162"/>
        <v>22.14</v>
      </c>
      <c r="DX140" s="45">
        <f t="shared" si="162"/>
        <v>22.59</v>
      </c>
      <c r="DY140" s="45">
        <f t="shared" si="162"/>
        <v>38.97</v>
      </c>
      <c r="DZ140" s="45">
        <f t="shared" si="162"/>
        <v>39.369999999999997</v>
      </c>
      <c r="EA140" s="45">
        <f t="shared" si="162"/>
        <v>39.770000000000003</v>
      </c>
      <c r="EB140" s="45">
        <f t="shared" si="162"/>
        <v>40.17</v>
      </c>
      <c r="EC140" s="45">
        <f t="shared" si="162"/>
        <v>77.16</v>
      </c>
      <c r="ED140" s="45">
        <f t="shared" si="162"/>
        <v>104.79</v>
      </c>
      <c r="EE140" s="45">
        <f t="shared" si="162"/>
        <v>147.49</v>
      </c>
      <c r="EF140" s="45">
        <f t="shared" si="162"/>
        <v>178.42</v>
      </c>
      <c r="EG140" s="45">
        <f t="shared" si="162"/>
        <v>117.41</v>
      </c>
      <c r="EH140" s="45">
        <f t="shared" si="162"/>
        <v>146.04</v>
      </c>
      <c r="EI140" s="45">
        <f t="shared" si="162"/>
        <v>189.29</v>
      </c>
      <c r="EJ140" s="45">
        <f t="shared" si="162"/>
        <v>221.73</v>
      </c>
      <c r="EL140" s="43" t="str">
        <f t="shared" si="169"/>
        <v>INFINITE 36.001 a 7.000</v>
      </c>
      <c r="EM140" s="44" t="s">
        <v>94</v>
      </c>
      <c r="EN140" s="44" t="s">
        <v>82</v>
      </c>
      <c r="EO140" s="45">
        <f t="shared" si="175"/>
        <v>26.09</v>
      </c>
      <c r="EP140" s="45">
        <f t="shared" si="175"/>
        <v>27.2</v>
      </c>
      <c r="EQ140" s="45">
        <f t="shared" si="175"/>
        <v>27.48</v>
      </c>
      <c r="ER140" s="45">
        <f t="shared" si="175"/>
        <v>27.76</v>
      </c>
      <c r="ES140" s="45">
        <f t="shared" si="175"/>
        <v>35.479999999999997</v>
      </c>
      <c r="ET140" s="45">
        <f t="shared" si="175"/>
        <v>41.3</v>
      </c>
      <c r="EU140" s="45">
        <f t="shared" si="175"/>
        <v>47.15</v>
      </c>
      <c r="EV140" s="45">
        <f t="shared" si="175"/>
        <v>58.31</v>
      </c>
      <c r="EW140" s="45">
        <f t="shared" si="175"/>
        <v>51.61</v>
      </c>
      <c r="EX140" s="45">
        <f t="shared" si="175"/>
        <v>60.22</v>
      </c>
      <c r="EY140" s="45">
        <f t="shared" si="175"/>
        <v>81.94</v>
      </c>
      <c r="EZ140" s="45">
        <f t="shared" si="175"/>
        <v>105.1</v>
      </c>
    </row>
    <row r="141" spans="1:156" ht="15" x14ac:dyDescent="0.25">
      <c r="A141" s="85">
        <v>0.18</v>
      </c>
      <c r="B141" s="85" t="s">
        <v>100</v>
      </c>
      <c r="D141" s="43" t="str">
        <f t="shared" si="163"/>
        <v>INFINITE 2Kg Adicional</v>
      </c>
      <c r="E141" s="44" t="s">
        <v>90</v>
      </c>
      <c r="F141" s="44" t="s">
        <v>63</v>
      </c>
      <c r="G141" s="45">
        <f t="shared" si="160"/>
        <v>2.06</v>
      </c>
      <c r="H141" s="45">
        <f t="shared" si="160"/>
        <v>2.1</v>
      </c>
      <c r="I141" s="45">
        <f t="shared" si="160"/>
        <v>2.13</v>
      </c>
      <c r="J141" s="45">
        <f t="shared" si="160"/>
        <v>2.17</v>
      </c>
      <c r="K141" s="45">
        <f t="shared" si="160"/>
        <v>3.78</v>
      </c>
      <c r="L141" s="45">
        <f t="shared" si="160"/>
        <v>3.82</v>
      </c>
      <c r="M141" s="45">
        <f t="shared" si="160"/>
        <v>3.85</v>
      </c>
      <c r="N141" s="45">
        <f t="shared" si="160"/>
        <v>3.89</v>
      </c>
      <c r="O141" s="45">
        <f t="shared" si="160"/>
        <v>7.42</v>
      </c>
      <c r="P141" s="45">
        <f t="shared" si="160"/>
        <v>10.01</v>
      </c>
      <c r="Q141" s="45">
        <f t="shared" si="160"/>
        <v>14.08</v>
      </c>
      <c r="R141" s="45">
        <f t="shared" si="160"/>
        <v>17.059999999999999</v>
      </c>
      <c r="S141" s="45">
        <f t="shared" si="160"/>
        <v>9.4600000000000009</v>
      </c>
      <c r="T141" s="45">
        <f t="shared" si="160"/>
        <v>11.71</v>
      </c>
      <c r="U141" s="45">
        <f t="shared" si="160"/>
        <v>15.19</v>
      </c>
      <c r="V141" s="45">
        <f t="shared" si="160"/>
        <v>17.79</v>
      </c>
      <c r="W141" s="45">
        <f t="shared" si="160"/>
        <v>11.26</v>
      </c>
      <c r="X141" s="45">
        <f t="shared" si="160"/>
        <v>13.95</v>
      </c>
      <c r="Y141" s="45">
        <f t="shared" si="160"/>
        <v>18.09</v>
      </c>
      <c r="Z141" s="45">
        <f t="shared" si="160"/>
        <v>21.19</v>
      </c>
      <c r="AB141" s="43" t="str">
        <f t="shared" si="164"/>
        <v>INFINITE 37.001 a 8.000</v>
      </c>
      <c r="AC141" s="44" t="s">
        <v>94</v>
      </c>
      <c r="AD141" s="44" t="s">
        <v>86</v>
      </c>
      <c r="AE141" s="45">
        <f t="shared" si="173"/>
        <v>21.92</v>
      </c>
      <c r="AF141" s="45">
        <f t="shared" si="173"/>
        <v>22.86</v>
      </c>
      <c r="AG141" s="45">
        <f t="shared" si="173"/>
        <v>23.09</v>
      </c>
      <c r="AH141" s="45">
        <f t="shared" si="173"/>
        <v>23.33</v>
      </c>
      <c r="AI141" s="45">
        <f t="shared" si="173"/>
        <v>30.99</v>
      </c>
      <c r="AJ141" s="45">
        <f t="shared" si="173"/>
        <v>35.64</v>
      </c>
      <c r="AK141" s="45">
        <f t="shared" si="173"/>
        <v>40.67</v>
      </c>
      <c r="AL141" s="45">
        <f t="shared" si="173"/>
        <v>50.36</v>
      </c>
      <c r="AM141" s="45">
        <f t="shared" si="173"/>
        <v>46.28</v>
      </c>
      <c r="AN141" s="45">
        <f t="shared" si="173"/>
        <v>51.92</v>
      </c>
      <c r="AO141" s="45">
        <f t="shared" si="173"/>
        <v>66.88</v>
      </c>
      <c r="AP141" s="45">
        <f t="shared" si="173"/>
        <v>83.39</v>
      </c>
      <c r="AQ141" s="45">
        <f t="shared" si="173"/>
        <v>53.81</v>
      </c>
      <c r="AR141" s="45">
        <f t="shared" si="173"/>
        <v>60.37</v>
      </c>
      <c r="AS141" s="45">
        <f t="shared" si="173"/>
        <v>77.77</v>
      </c>
      <c r="AT141" s="45">
        <f t="shared" si="173"/>
        <v>96.97</v>
      </c>
      <c r="BP141" s="43" t="str">
        <f t="shared" si="165"/>
        <v>INFINITE 2Kg Adicional</v>
      </c>
      <c r="BQ141" s="44" t="s">
        <v>90</v>
      </c>
      <c r="BR141" s="44" t="s">
        <v>63</v>
      </c>
      <c r="BS141" s="45">
        <f t="shared" si="161"/>
        <v>5.91</v>
      </c>
      <c r="BT141" s="45">
        <f t="shared" si="161"/>
        <v>6.04</v>
      </c>
      <c r="BU141" s="45">
        <f t="shared" si="161"/>
        <v>6.16</v>
      </c>
      <c r="BV141" s="45">
        <f t="shared" si="161"/>
        <v>6.29</v>
      </c>
      <c r="BW141" s="45">
        <f t="shared" si="161"/>
        <v>6.68</v>
      </c>
      <c r="BX141" s="45">
        <f t="shared" si="161"/>
        <v>6.75</v>
      </c>
      <c r="BY141" s="45">
        <f t="shared" si="161"/>
        <v>6.82</v>
      </c>
      <c r="BZ141" s="45">
        <f t="shared" si="161"/>
        <v>6.89</v>
      </c>
      <c r="CA141" s="45">
        <f t="shared" si="161"/>
        <v>13.68</v>
      </c>
      <c r="CB141" s="45">
        <f t="shared" si="161"/>
        <v>20.97</v>
      </c>
      <c r="CC141" s="45">
        <f t="shared" si="161"/>
        <v>25.4</v>
      </c>
      <c r="CD141" s="45">
        <f t="shared" si="161"/>
        <v>29.85</v>
      </c>
      <c r="CE141" s="45">
        <f t="shared" si="161"/>
        <v>17.11</v>
      </c>
      <c r="CF141" s="45">
        <f t="shared" si="161"/>
        <v>25.66</v>
      </c>
      <c r="CG141" s="45">
        <f t="shared" si="161"/>
        <v>30.35</v>
      </c>
      <c r="CH141" s="45">
        <f t="shared" si="161"/>
        <v>35.06</v>
      </c>
      <c r="CI141" s="45">
        <f t="shared" si="161"/>
        <v>20.37</v>
      </c>
      <c r="CJ141" s="45">
        <f t="shared" si="161"/>
        <v>30.55</v>
      </c>
      <c r="CK141" s="45">
        <f t="shared" si="161"/>
        <v>36.14</v>
      </c>
      <c r="CL141" s="45">
        <f t="shared" si="161"/>
        <v>41.73</v>
      </c>
      <c r="CZ141" s="43" t="str">
        <f t="shared" si="166"/>
        <v>INFINITE 36.001 a 7.000</v>
      </c>
      <c r="DA141" s="44" t="s">
        <v>94</v>
      </c>
      <c r="DB141" s="46" t="s">
        <v>82</v>
      </c>
      <c r="DC141" s="45">
        <f t="shared" si="174"/>
        <v>30.02</v>
      </c>
      <c r="DD141" s="45">
        <f t="shared" si="174"/>
        <v>30.63</v>
      </c>
      <c r="DE141" s="45">
        <f t="shared" si="174"/>
        <v>31.27</v>
      </c>
      <c r="DG141" s="43" t="str">
        <f t="shared" si="167"/>
        <v>INFINITE 1Coleta Agendada7788-70 a 10</v>
      </c>
      <c r="DH141" s="43" t="s">
        <v>85</v>
      </c>
      <c r="DI141" s="70" t="s">
        <v>43</v>
      </c>
      <c r="DJ141" s="25" t="s">
        <v>57</v>
      </c>
      <c r="DK141" s="59" t="s">
        <v>45</v>
      </c>
      <c r="DL141" s="22">
        <v>13.28</v>
      </c>
      <c r="DR141" s="43" t="str">
        <f t="shared" si="168"/>
        <v>INFINITE 2Kg Adicional</v>
      </c>
      <c r="DS141" s="44" t="s">
        <v>90</v>
      </c>
      <c r="DT141" s="44" t="s">
        <v>63</v>
      </c>
      <c r="DU141" s="45">
        <f t="shared" si="162"/>
        <v>2.73</v>
      </c>
      <c r="DV141" s="45">
        <f t="shared" si="162"/>
        <v>2.79</v>
      </c>
      <c r="DW141" s="45">
        <f t="shared" si="162"/>
        <v>2.86</v>
      </c>
      <c r="DX141" s="45">
        <f t="shared" si="162"/>
        <v>2.91</v>
      </c>
      <c r="DY141" s="45">
        <f t="shared" si="162"/>
        <v>4.92</v>
      </c>
      <c r="DZ141" s="45">
        <f t="shared" si="162"/>
        <v>4.96</v>
      </c>
      <c r="EA141" s="45">
        <f t="shared" si="162"/>
        <v>5.01</v>
      </c>
      <c r="EB141" s="45">
        <f t="shared" si="162"/>
        <v>5.07</v>
      </c>
      <c r="EC141" s="45">
        <f t="shared" si="162"/>
        <v>9.64</v>
      </c>
      <c r="ED141" s="45">
        <f t="shared" si="162"/>
        <v>13.01</v>
      </c>
      <c r="EE141" s="45">
        <f t="shared" si="162"/>
        <v>18.309999999999999</v>
      </c>
      <c r="EF141" s="45">
        <f t="shared" si="162"/>
        <v>22.16</v>
      </c>
      <c r="EG141" s="45">
        <f t="shared" si="162"/>
        <v>14.64</v>
      </c>
      <c r="EH141" s="45">
        <f t="shared" si="162"/>
        <v>18.13</v>
      </c>
      <c r="EI141" s="45">
        <f t="shared" si="162"/>
        <v>23.5</v>
      </c>
      <c r="EJ141" s="45">
        <f t="shared" si="162"/>
        <v>27.53</v>
      </c>
      <c r="EL141" s="43" t="str">
        <f t="shared" si="169"/>
        <v>INFINITE 37.001 a 8.000</v>
      </c>
      <c r="EM141" s="44" t="s">
        <v>94</v>
      </c>
      <c r="EN141" s="44" t="s">
        <v>86</v>
      </c>
      <c r="EO141" s="45">
        <f t="shared" si="175"/>
        <v>27.38</v>
      </c>
      <c r="EP141" s="45">
        <f t="shared" si="175"/>
        <v>28.56</v>
      </c>
      <c r="EQ141" s="45">
        <f t="shared" si="175"/>
        <v>28.84</v>
      </c>
      <c r="ER141" s="45">
        <f t="shared" si="175"/>
        <v>29.15</v>
      </c>
      <c r="ES141" s="45">
        <f t="shared" si="175"/>
        <v>38.6</v>
      </c>
      <c r="ET141" s="45">
        <f t="shared" si="175"/>
        <v>44.98</v>
      </c>
      <c r="EU141" s="45">
        <f t="shared" si="175"/>
        <v>51.35</v>
      </c>
      <c r="EV141" s="45">
        <f t="shared" si="175"/>
        <v>63.51</v>
      </c>
      <c r="EW141" s="45">
        <f t="shared" si="175"/>
        <v>66.37</v>
      </c>
      <c r="EX141" s="45">
        <f t="shared" si="175"/>
        <v>75.8</v>
      </c>
      <c r="EY141" s="45">
        <f t="shared" si="175"/>
        <v>98.14</v>
      </c>
      <c r="EZ141" s="45">
        <f t="shared" si="175"/>
        <v>122.28</v>
      </c>
    </row>
    <row r="142" spans="1:156" ht="15" x14ac:dyDescent="0.25">
      <c r="A142" s="85">
        <v>0.18</v>
      </c>
      <c r="B142" s="85" t="s">
        <v>104</v>
      </c>
      <c r="D142" s="43" t="str">
        <f t="shared" si="163"/>
        <v>Peso (g)</v>
      </c>
      <c r="F142" s="44" t="s">
        <v>32</v>
      </c>
      <c r="G142" s="45" t="s">
        <v>12</v>
      </c>
      <c r="H142" s="45" t="s">
        <v>13</v>
      </c>
      <c r="I142" s="45" t="s">
        <v>14</v>
      </c>
      <c r="J142" s="45" t="s">
        <v>15</v>
      </c>
      <c r="K142" s="45" t="s">
        <v>16</v>
      </c>
      <c r="L142" s="45" t="s">
        <v>17</v>
      </c>
      <c r="M142" s="45" t="s">
        <v>18</v>
      </c>
      <c r="N142" s="45" t="s">
        <v>19</v>
      </c>
      <c r="O142" s="45" t="s">
        <v>20</v>
      </c>
      <c r="P142" s="45" t="s">
        <v>21</v>
      </c>
      <c r="Q142" s="45" t="s">
        <v>22</v>
      </c>
      <c r="R142" s="45" t="s">
        <v>23</v>
      </c>
      <c r="S142" s="45" t="s">
        <v>24</v>
      </c>
      <c r="T142" s="45" t="s">
        <v>25</v>
      </c>
      <c r="U142" s="45" t="s">
        <v>26</v>
      </c>
      <c r="V142" s="45" t="s">
        <v>27</v>
      </c>
      <c r="W142" s="45" t="s">
        <v>28</v>
      </c>
      <c r="X142" s="45" t="s">
        <v>29</v>
      </c>
      <c r="Y142" s="45" t="s">
        <v>30</v>
      </c>
      <c r="Z142" s="45" t="s">
        <v>31</v>
      </c>
      <c r="AB142" s="43" t="str">
        <f t="shared" si="164"/>
        <v>INFINITE 38.001 a 9.000</v>
      </c>
      <c r="AC142" s="44" t="s">
        <v>94</v>
      </c>
      <c r="AD142" s="44" t="s">
        <v>91</v>
      </c>
      <c r="AE142" s="45">
        <f t="shared" si="173"/>
        <v>22.57</v>
      </c>
      <c r="AF142" s="45">
        <f t="shared" si="173"/>
        <v>23.53</v>
      </c>
      <c r="AG142" s="45">
        <f t="shared" si="173"/>
        <v>23.77</v>
      </c>
      <c r="AH142" s="45">
        <f t="shared" si="173"/>
        <v>24.01</v>
      </c>
      <c r="AI142" s="45">
        <f t="shared" si="173"/>
        <v>32.520000000000003</v>
      </c>
      <c r="AJ142" s="45">
        <f t="shared" si="173"/>
        <v>37.409999999999997</v>
      </c>
      <c r="AK142" s="45">
        <f t="shared" si="173"/>
        <v>42.69</v>
      </c>
      <c r="AL142" s="45">
        <f t="shared" si="173"/>
        <v>52.85</v>
      </c>
      <c r="AM142" s="45">
        <f t="shared" si="173"/>
        <v>47.6</v>
      </c>
      <c r="AN142" s="45">
        <f t="shared" si="173"/>
        <v>53.42</v>
      </c>
      <c r="AO142" s="45">
        <f t="shared" si="173"/>
        <v>68.599999999999994</v>
      </c>
      <c r="AP142" s="45">
        <f t="shared" si="173"/>
        <v>85.52</v>
      </c>
      <c r="AQ142" s="45">
        <f t="shared" si="173"/>
        <v>55.35</v>
      </c>
      <c r="AR142" s="45">
        <f t="shared" si="173"/>
        <v>62.12</v>
      </c>
      <c r="AS142" s="45">
        <f t="shared" si="173"/>
        <v>79.760000000000005</v>
      </c>
      <c r="AT142" s="45">
        <f t="shared" si="173"/>
        <v>99.43</v>
      </c>
      <c r="BP142" s="43" t="str">
        <f t="shared" si="165"/>
        <v>Peso (g)</v>
      </c>
      <c r="BR142" s="44" t="s">
        <v>32</v>
      </c>
      <c r="BS142" s="45" t="e">
        <f>ROUND('[2]Base(2023)'!BS142+'[2]Base(2023)'!BS142*'[2]Base(2024)'!$A$31,2)</f>
        <v>#VALUE!</v>
      </c>
      <c r="BT142" s="45" t="e">
        <f>ROUND('[2]Base(2023)'!BT142+'[2]Base(2023)'!BT142*'[2]Base(2024)'!$A$31,2)</f>
        <v>#VALUE!</v>
      </c>
      <c r="BU142" s="45" t="e">
        <f>ROUND('[2]Base(2023)'!BU142+'[2]Base(2023)'!BU142*'[2]Base(2024)'!$A$31,2)</f>
        <v>#VALUE!</v>
      </c>
      <c r="BV142" s="45" t="e">
        <f>ROUND('[2]Base(2023)'!BV142+'[2]Base(2023)'!BV142*'[2]Base(2024)'!$A$31,2)</f>
        <v>#VALUE!</v>
      </c>
      <c r="BW142" s="45" t="e">
        <f>ROUND('[2]Base(2023)'!BW142+'[2]Base(2023)'!BW142*'[2]Base(2024)'!$A$31,2)</f>
        <v>#VALUE!</v>
      </c>
      <c r="BX142" s="45" t="e">
        <f>ROUND('[2]Base(2023)'!BX142+'[2]Base(2023)'!BX142*'[2]Base(2024)'!$A$31,2)</f>
        <v>#VALUE!</v>
      </c>
      <c r="BY142" s="45" t="e">
        <f>ROUND('[2]Base(2023)'!BY142+'[2]Base(2023)'!BY142*'[2]Base(2024)'!$A$31,2)</f>
        <v>#VALUE!</v>
      </c>
      <c r="BZ142" s="45" t="e">
        <f>ROUND('[2]Base(2023)'!BZ142+'[2]Base(2023)'!BZ142*'[2]Base(2024)'!$A$31,2)</f>
        <v>#VALUE!</v>
      </c>
      <c r="CA142" s="45" t="e">
        <f>ROUND('[2]Base(2023)'!CA142+'[2]Base(2023)'!CA142*'[2]Base(2024)'!$A$31,2)</f>
        <v>#VALUE!</v>
      </c>
      <c r="CB142" s="45" t="e">
        <f>ROUND('[2]Base(2023)'!CB142+'[2]Base(2023)'!CB142*'[2]Base(2024)'!$A$31,2)</f>
        <v>#VALUE!</v>
      </c>
      <c r="CC142" s="45" t="e">
        <f>ROUND('[2]Base(2023)'!CC142+'[2]Base(2023)'!CC142*'[2]Base(2024)'!$A$31,2)</f>
        <v>#VALUE!</v>
      </c>
      <c r="CD142" s="45" t="e">
        <f>ROUND('[2]Base(2023)'!CD142+'[2]Base(2023)'!CD142*'[2]Base(2024)'!$A$31,2)</f>
        <v>#VALUE!</v>
      </c>
      <c r="CE142" s="45" t="e">
        <f>ROUND('[2]Base(2023)'!CE142+'[2]Base(2023)'!CE142*'[2]Base(2024)'!$A$31,2)</f>
        <v>#VALUE!</v>
      </c>
      <c r="CF142" s="45" t="e">
        <f>ROUND('[2]Base(2023)'!CF142+'[2]Base(2023)'!CF142*'[2]Base(2024)'!$A$31,2)</f>
        <v>#VALUE!</v>
      </c>
      <c r="CG142" s="45" t="e">
        <f>ROUND('[2]Base(2023)'!CG142+'[2]Base(2023)'!CG142*'[2]Base(2024)'!$A$31,2)</f>
        <v>#VALUE!</v>
      </c>
      <c r="CH142" s="45" t="e">
        <f>ROUND('[2]Base(2023)'!CH142+'[2]Base(2023)'!CH142*'[2]Base(2024)'!$A$31,2)</f>
        <v>#VALUE!</v>
      </c>
      <c r="CI142" s="45" t="e">
        <f>ROUND('[2]Base(2023)'!CI142+'[2]Base(2023)'!CI142*'[2]Base(2024)'!$A$31,2)</f>
        <v>#VALUE!</v>
      </c>
      <c r="CJ142" s="45" t="e">
        <f>ROUND('[2]Base(2023)'!CJ142+'[2]Base(2023)'!CJ142*'[2]Base(2024)'!$A$31,2)</f>
        <v>#VALUE!</v>
      </c>
      <c r="CK142" s="45" t="e">
        <f>ROUND('[2]Base(2023)'!CK142+'[2]Base(2023)'!CK142*'[2]Base(2024)'!$A$31,2)</f>
        <v>#VALUE!</v>
      </c>
      <c r="CL142" s="45" t="e">
        <f>ROUND('[2]Base(2023)'!CL142+'[2]Base(2023)'!CL142*'[2]Base(2024)'!$A$31,2)</f>
        <v>#VALUE!</v>
      </c>
      <c r="CZ142" s="43" t="str">
        <f t="shared" si="166"/>
        <v>INFINITE 37.001 a 8.000</v>
      </c>
      <c r="DA142" s="44" t="s">
        <v>94</v>
      </c>
      <c r="DB142" s="46" t="s">
        <v>86</v>
      </c>
      <c r="DC142" s="45">
        <f t="shared" si="174"/>
        <v>38.76</v>
      </c>
      <c r="DD142" s="45">
        <f t="shared" si="174"/>
        <v>39.56</v>
      </c>
      <c r="DE142" s="45">
        <f t="shared" si="174"/>
        <v>40.39</v>
      </c>
      <c r="DG142" s="43" t="str">
        <f t="shared" si="167"/>
        <v>INFINITE 1Coleta Programada4209-90 a 10</v>
      </c>
      <c r="DH142" s="43" t="s">
        <v>85</v>
      </c>
      <c r="DI142" s="71" t="s">
        <v>64</v>
      </c>
      <c r="DJ142" s="68" t="s">
        <v>65</v>
      </c>
      <c r="DK142" s="61" t="s">
        <v>45</v>
      </c>
      <c r="DL142" s="25">
        <v>11.07</v>
      </c>
      <c r="DR142" s="43" t="str">
        <f t="shared" si="168"/>
        <v>Peso (g)</v>
      </c>
      <c r="DS142" s="44"/>
      <c r="DT142" s="44" t="s">
        <v>32</v>
      </c>
      <c r="DU142" s="45" t="s">
        <v>12</v>
      </c>
      <c r="DV142" s="45" t="s">
        <v>13</v>
      </c>
      <c r="DW142" s="45" t="s">
        <v>14</v>
      </c>
      <c r="DX142" s="45" t="s">
        <v>15</v>
      </c>
      <c r="DY142" s="45" t="s">
        <v>16</v>
      </c>
      <c r="DZ142" s="45" t="s">
        <v>17</v>
      </c>
      <c r="EA142" s="45" t="s">
        <v>18</v>
      </c>
      <c r="EB142" s="45" t="s">
        <v>19</v>
      </c>
      <c r="EC142" s="45" t="s">
        <v>20</v>
      </c>
      <c r="ED142" s="45" t="s">
        <v>21</v>
      </c>
      <c r="EE142" s="45" t="s">
        <v>22</v>
      </c>
      <c r="EF142" s="45" t="s">
        <v>23</v>
      </c>
      <c r="EG142" s="45" t="s">
        <v>28</v>
      </c>
      <c r="EH142" s="45" t="s">
        <v>29</v>
      </c>
      <c r="EI142" s="45" t="s">
        <v>30</v>
      </c>
      <c r="EJ142" s="45" t="s">
        <v>31</v>
      </c>
      <c r="EL142" s="43" t="str">
        <f t="shared" si="169"/>
        <v>INFINITE 38.001 a 9.000</v>
      </c>
      <c r="EM142" s="44" t="s">
        <v>94</v>
      </c>
      <c r="EN142" s="44" t="s">
        <v>91</v>
      </c>
      <c r="EO142" s="45">
        <f t="shared" si="175"/>
        <v>28.3</v>
      </c>
      <c r="EP142" s="45">
        <f t="shared" si="175"/>
        <v>29.51</v>
      </c>
      <c r="EQ142" s="45">
        <f t="shared" si="175"/>
        <v>29.81</v>
      </c>
      <c r="ER142" s="45">
        <f t="shared" si="175"/>
        <v>30.1</v>
      </c>
      <c r="ES142" s="45">
        <f t="shared" si="175"/>
        <v>40.700000000000003</v>
      </c>
      <c r="ET142" s="45">
        <f t="shared" si="175"/>
        <v>47.23</v>
      </c>
      <c r="EU142" s="45">
        <f t="shared" si="175"/>
        <v>53.91</v>
      </c>
      <c r="EV142" s="45">
        <f t="shared" si="175"/>
        <v>66.69</v>
      </c>
      <c r="EW142" s="45">
        <f t="shared" si="175"/>
        <v>68.78</v>
      </c>
      <c r="EX142" s="45">
        <f t="shared" si="175"/>
        <v>78.180000000000007</v>
      </c>
      <c r="EY142" s="45">
        <f t="shared" si="175"/>
        <v>100.75</v>
      </c>
      <c r="EZ142" s="45">
        <f t="shared" si="175"/>
        <v>125.53</v>
      </c>
    </row>
    <row r="143" spans="1:156" ht="15" x14ac:dyDescent="0.25">
      <c r="A143" s="85">
        <v>0.18</v>
      </c>
      <c r="B143" s="85" t="s">
        <v>107</v>
      </c>
      <c r="D143" s="43" t="str">
        <f t="shared" si="163"/>
        <v>INFINITE 30 a 300</v>
      </c>
      <c r="E143" s="44" t="s">
        <v>94</v>
      </c>
      <c r="F143" s="44" t="s">
        <v>40</v>
      </c>
      <c r="G143" s="45">
        <f>ROUND(G59-G59*$A$56,2)</f>
        <v>6.53</v>
      </c>
      <c r="H143" s="45">
        <f t="shared" ref="H143:Z143" si="176">ROUND(H59-H59*$A$56,2)</f>
        <v>6.68</v>
      </c>
      <c r="I143" s="45">
        <f t="shared" si="176"/>
        <v>6.81</v>
      </c>
      <c r="J143" s="45">
        <f t="shared" si="176"/>
        <v>6.95</v>
      </c>
      <c r="K143" s="45">
        <f t="shared" si="176"/>
        <v>12.82</v>
      </c>
      <c r="L143" s="45">
        <f t="shared" si="176"/>
        <v>13.11</v>
      </c>
      <c r="M143" s="45">
        <f t="shared" si="176"/>
        <v>13.39</v>
      </c>
      <c r="N143" s="45">
        <f t="shared" si="176"/>
        <v>14.24</v>
      </c>
      <c r="O143" s="45">
        <f t="shared" si="176"/>
        <v>19.47</v>
      </c>
      <c r="P143" s="45">
        <f t="shared" si="176"/>
        <v>27.27</v>
      </c>
      <c r="Q143" s="45">
        <f t="shared" si="176"/>
        <v>35.049999999999997</v>
      </c>
      <c r="R143" s="45">
        <f t="shared" si="176"/>
        <v>40.89</v>
      </c>
      <c r="S143" s="45">
        <f t="shared" si="176"/>
        <v>25.93</v>
      </c>
      <c r="T143" s="45">
        <f t="shared" si="176"/>
        <v>33.119999999999997</v>
      </c>
      <c r="U143" s="45">
        <f t="shared" si="176"/>
        <v>39.97</v>
      </c>
      <c r="V143" s="45">
        <f t="shared" si="176"/>
        <v>45.84</v>
      </c>
      <c r="W143" s="45">
        <f t="shared" si="176"/>
        <v>30.87</v>
      </c>
      <c r="X143" s="45">
        <f t="shared" si="176"/>
        <v>39.42</v>
      </c>
      <c r="Y143" s="45">
        <f t="shared" si="176"/>
        <v>47.58</v>
      </c>
      <c r="Z143" s="45">
        <f t="shared" si="176"/>
        <v>54.57</v>
      </c>
      <c r="AB143" s="43" t="str">
        <f t="shared" si="164"/>
        <v>INFINITE 39.001 a 10.000</v>
      </c>
      <c r="AC143" s="44" t="s">
        <v>94</v>
      </c>
      <c r="AD143" s="44" t="s">
        <v>95</v>
      </c>
      <c r="AE143" s="45">
        <f t="shared" si="173"/>
        <v>23.03</v>
      </c>
      <c r="AF143" s="45">
        <f t="shared" si="173"/>
        <v>24</v>
      </c>
      <c r="AG143" s="45">
        <f t="shared" si="173"/>
        <v>24.23</v>
      </c>
      <c r="AH143" s="45">
        <f t="shared" si="173"/>
        <v>24.49</v>
      </c>
      <c r="AI143" s="45">
        <f t="shared" si="173"/>
        <v>33.61</v>
      </c>
      <c r="AJ143" s="45">
        <f t="shared" si="173"/>
        <v>38.659999999999997</v>
      </c>
      <c r="AK143" s="45">
        <f t="shared" si="173"/>
        <v>44.12</v>
      </c>
      <c r="AL143" s="45">
        <f t="shared" si="173"/>
        <v>54.62</v>
      </c>
      <c r="AM143" s="45">
        <f t="shared" si="173"/>
        <v>48.53</v>
      </c>
      <c r="AN143" s="45">
        <f t="shared" si="173"/>
        <v>54.51</v>
      </c>
      <c r="AO143" s="45">
        <f t="shared" si="173"/>
        <v>69.83</v>
      </c>
      <c r="AP143" s="45">
        <f t="shared" si="173"/>
        <v>87.05</v>
      </c>
      <c r="AQ143" s="45">
        <f t="shared" si="173"/>
        <v>56.43</v>
      </c>
      <c r="AR143" s="45">
        <f t="shared" si="173"/>
        <v>63.38</v>
      </c>
      <c r="AS143" s="45">
        <f t="shared" si="173"/>
        <v>81.2</v>
      </c>
      <c r="AT143" s="45">
        <f t="shared" si="173"/>
        <v>101.22</v>
      </c>
      <c r="BP143" s="43" t="str">
        <f t="shared" si="165"/>
        <v>INFINITE 30 a 300</v>
      </c>
      <c r="BQ143" s="44" t="s">
        <v>94</v>
      </c>
      <c r="BR143" s="44" t="s">
        <v>40</v>
      </c>
      <c r="BS143" s="45">
        <f>BS45</f>
        <v>26.36</v>
      </c>
      <c r="BT143" s="45">
        <f t="shared" ref="BT143:CL143" si="177">BT45</f>
        <v>26.93</v>
      </c>
      <c r="BU143" s="45">
        <f t="shared" si="177"/>
        <v>27.49</v>
      </c>
      <c r="BV143" s="45">
        <f t="shared" si="177"/>
        <v>28.05</v>
      </c>
      <c r="BW143" s="45">
        <f t="shared" si="177"/>
        <v>29.25</v>
      </c>
      <c r="BX143" s="45">
        <f t="shared" si="177"/>
        <v>29.54</v>
      </c>
      <c r="BY143" s="45">
        <f t="shared" si="177"/>
        <v>29.85</v>
      </c>
      <c r="BZ143" s="45">
        <f t="shared" si="177"/>
        <v>30.14</v>
      </c>
      <c r="CA143" s="45">
        <f t="shared" si="177"/>
        <v>42.62</v>
      </c>
      <c r="CB143" s="45">
        <f t="shared" si="177"/>
        <v>66.19</v>
      </c>
      <c r="CC143" s="45">
        <f t="shared" si="177"/>
        <v>80.510000000000005</v>
      </c>
      <c r="CD143" s="45">
        <f t="shared" si="177"/>
        <v>94.83</v>
      </c>
      <c r="CE143" s="45">
        <f t="shared" si="177"/>
        <v>54.83</v>
      </c>
      <c r="CF143" s="45">
        <f t="shared" si="177"/>
        <v>73.03</v>
      </c>
      <c r="CG143" s="45">
        <f t="shared" si="177"/>
        <v>84.65</v>
      </c>
      <c r="CH143" s="45">
        <f t="shared" si="177"/>
        <v>96.27</v>
      </c>
      <c r="CI143" s="45">
        <f t="shared" si="177"/>
        <v>65.290000000000006</v>
      </c>
      <c r="CJ143" s="45">
        <f t="shared" si="177"/>
        <v>86.94</v>
      </c>
      <c r="CK143" s="45">
        <f t="shared" si="177"/>
        <v>100.77</v>
      </c>
      <c r="CL143" s="45">
        <f t="shared" si="177"/>
        <v>114.6</v>
      </c>
      <c r="CZ143" s="43" t="str">
        <f t="shared" si="166"/>
        <v>INFINITE 38.001 a 9.000</v>
      </c>
      <c r="DA143" s="44" t="s">
        <v>94</v>
      </c>
      <c r="DB143" s="46" t="s">
        <v>91</v>
      </c>
      <c r="DC143" s="45">
        <f t="shared" si="174"/>
        <v>50.09</v>
      </c>
      <c r="DD143" s="45">
        <f t="shared" si="174"/>
        <v>51.13</v>
      </c>
      <c r="DE143" s="45">
        <f t="shared" si="174"/>
        <v>52.2</v>
      </c>
      <c r="DG143" s="43" t="str">
        <f t="shared" si="167"/>
        <v>INFINITE 1Coleta Programada4209-9Mais de 10</v>
      </c>
      <c r="DH143" s="43" t="s">
        <v>85</v>
      </c>
      <c r="DI143" s="71" t="s">
        <v>64</v>
      </c>
      <c r="DJ143" s="68" t="s">
        <v>65</v>
      </c>
      <c r="DK143" s="59" t="s">
        <v>52</v>
      </c>
      <c r="DL143" s="22">
        <v>0</v>
      </c>
      <c r="DR143" s="43" t="str">
        <f t="shared" si="168"/>
        <v>INFINITE 30 a 300</v>
      </c>
      <c r="DS143" s="44" t="s">
        <v>94</v>
      </c>
      <c r="DT143" s="44" t="s">
        <v>40</v>
      </c>
      <c r="DU143" s="45">
        <f>ROUND(DU3-DU3*$A$36,2)</f>
        <v>8.7200000000000006</v>
      </c>
      <c r="DV143" s="45">
        <f t="shared" ref="DV143:EJ143" si="178">ROUND(DV3-DV3*$A$36,2)</f>
        <v>8.91</v>
      </c>
      <c r="DW143" s="45">
        <f t="shared" si="178"/>
        <v>9.09</v>
      </c>
      <c r="DX143" s="45">
        <f t="shared" si="178"/>
        <v>9.2799999999999994</v>
      </c>
      <c r="DY143" s="45">
        <f t="shared" si="178"/>
        <v>16.87</v>
      </c>
      <c r="DZ143" s="45">
        <f t="shared" si="178"/>
        <v>17.239999999999998</v>
      </c>
      <c r="EA143" s="45">
        <f t="shared" si="178"/>
        <v>17.63</v>
      </c>
      <c r="EB143" s="45">
        <f t="shared" si="178"/>
        <v>18.75</v>
      </c>
      <c r="EC143" s="45">
        <f t="shared" si="178"/>
        <v>25.76</v>
      </c>
      <c r="ED143" s="45">
        <f t="shared" si="178"/>
        <v>36.18</v>
      </c>
      <c r="EE143" s="45">
        <f t="shared" si="178"/>
        <v>46.53</v>
      </c>
      <c r="EF143" s="45">
        <f t="shared" si="178"/>
        <v>54.25</v>
      </c>
      <c r="EG143" s="45">
        <f t="shared" si="178"/>
        <v>40.85</v>
      </c>
      <c r="EH143" s="45">
        <f t="shared" si="178"/>
        <v>52.29</v>
      </c>
      <c r="EI143" s="45">
        <f t="shared" si="178"/>
        <v>63.14</v>
      </c>
      <c r="EJ143" s="45">
        <f t="shared" si="178"/>
        <v>72.400000000000006</v>
      </c>
      <c r="EL143" s="43" t="str">
        <f t="shared" si="169"/>
        <v>INFINITE 39.001 a 10.000</v>
      </c>
      <c r="EM143" s="44" t="s">
        <v>94</v>
      </c>
      <c r="EN143" s="44" t="s">
        <v>95</v>
      </c>
      <c r="EO143" s="45">
        <f t="shared" si="175"/>
        <v>28.82</v>
      </c>
      <c r="EP143" s="45">
        <f t="shared" si="175"/>
        <v>30.05</v>
      </c>
      <c r="EQ143" s="45">
        <f t="shared" si="175"/>
        <v>30.36</v>
      </c>
      <c r="ER143" s="45">
        <f t="shared" si="175"/>
        <v>30.66</v>
      </c>
      <c r="ES143" s="45">
        <f t="shared" si="175"/>
        <v>41.99</v>
      </c>
      <c r="ET143" s="45">
        <f t="shared" si="175"/>
        <v>48.8</v>
      </c>
      <c r="EU143" s="45">
        <f t="shared" si="175"/>
        <v>55.71</v>
      </c>
      <c r="EV143" s="45">
        <f t="shared" si="175"/>
        <v>68.92</v>
      </c>
      <c r="EW143" s="45">
        <f t="shared" si="175"/>
        <v>69.930000000000007</v>
      </c>
      <c r="EX143" s="45">
        <f t="shared" si="175"/>
        <v>79.680000000000007</v>
      </c>
      <c r="EY143" s="45">
        <f t="shared" si="175"/>
        <v>102.52</v>
      </c>
      <c r="EZ143" s="45">
        <f t="shared" si="175"/>
        <v>127.71</v>
      </c>
    </row>
    <row r="144" spans="1:156" ht="15" x14ac:dyDescent="0.25">
      <c r="A144" s="85">
        <v>0.18</v>
      </c>
      <c r="B144" s="85" t="s">
        <v>110</v>
      </c>
      <c r="D144" s="43" t="str">
        <f t="shared" si="163"/>
        <v>INFINITE 3301 a 500</v>
      </c>
      <c r="E144" s="44" t="s">
        <v>94</v>
      </c>
      <c r="F144" s="44" t="s">
        <v>49</v>
      </c>
      <c r="G144" s="45">
        <f t="shared" ref="G144:Z155" si="179">ROUND(G60-G60*$A$56,2)</f>
        <v>7.31</v>
      </c>
      <c r="H144" s="45">
        <f t="shared" si="179"/>
        <v>7.47</v>
      </c>
      <c r="I144" s="45">
        <f t="shared" si="179"/>
        <v>7.64</v>
      </c>
      <c r="J144" s="45">
        <f t="shared" si="179"/>
        <v>7.77</v>
      </c>
      <c r="K144" s="45">
        <f t="shared" si="179"/>
        <v>13.29</v>
      </c>
      <c r="L144" s="45">
        <f t="shared" si="179"/>
        <v>13.58</v>
      </c>
      <c r="M144" s="45">
        <f t="shared" si="179"/>
        <v>13.87</v>
      </c>
      <c r="N144" s="45">
        <f t="shared" si="179"/>
        <v>14.77</v>
      </c>
      <c r="O144" s="45">
        <f t="shared" si="179"/>
        <v>20.29</v>
      </c>
      <c r="P144" s="45">
        <f t="shared" si="179"/>
        <v>28.41</v>
      </c>
      <c r="Q144" s="45">
        <f t="shared" si="179"/>
        <v>36.51</v>
      </c>
      <c r="R144" s="45">
        <f t="shared" si="179"/>
        <v>42.61</v>
      </c>
      <c r="S144" s="45">
        <f t="shared" si="179"/>
        <v>26.62</v>
      </c>
      <c r="T144" s="45">
        <f t="shared" si="179"/>
        <v>34.08</v>
      </c>
      <c r="U144" s="45">
        <f t="shared" si="179"/>
        <v>41.21</v>
      </c>
      <c r="V144" s="45">
        <f t="shared" si="179"/>
        <v>47.27</v>
      </c>
      <c r="W144" s="45">
        <f t="shared" si="179"/>
        <v>31.68</v>
      </c>
      <c r="X144" s="45">
        <f t="shared" si="179"/>
        <v>40.56</v>
      </c>
      <c r="Y144" s="45">
        <f t="shared" si="179"/>
        <v>49.05</v>
      </c>
      <c r="Z144" s="45">
        <f t="shared" si="179"/>
        <v>56.28</v>
      </c>
      <c r="AB144" s="43" t="str">
        <f t="shared" si="164"/>
        <v>INFINITE 3Kg Adicional</v>
      </c>
      <c r="AC144" s="44" t="s">
        <v>94</v>
      </c>
      <c r="AD144" s="44" t="s">
        <v>63</v>
      </c>
      <c r="AE144" s="45">
        <f t="shared" si="173"/>
        <v>2.85</v>
      </c>
      <c r="AF144" s="45">
        <f t="shared" si="173"/>
        <v>2.97</v>
      </c>
      <c r="AG144" s="45">
        <f t="shared" si="173"/>
        <v>3</v>
      </c>
      <c r="AH144" s="45">
        <f t="shared" si="173"/>
        <v>3.05</v>
      </c>
      <c r="AI144" s="45">
        <f t="shared" si="173"/>
        <v>4.17</v>
      </c>
      <c r="AJ144" s="45">
        <f t="shared" si="173"/>
        <v>4.79</v>
      </c>
      <c r="AK144" s="45">
        <f t="shared" si="173"/>
        <v>5.47</v>
      </c>
      <c r="AL144" s="45">
        <f t="shared" si="173"/>
        <v>6.78</v>
      </c>
      <c r="AM144" s="45">
        <f t="shared" si="173"/>
        <v>6.02</v>
      </c>
      <c r="AN144" s="45">
        <f t="shared" si="173"/>
        <v>6.76</v>
      </c>
      <c r="AO144" s="45">
        <f t="shared" si="173"/>
        <v>8.67</v>
      </c>
      <c r="AP144" s="45">
        <f t="shared" si="173"/>
        <v>10.79</v>
      </c>
      <c r="AQ144" s="45">
        <f t="shared" si="173"/>
        <v>7</v>
      </c>
      <c r="AR144" s="45">
        <f t="shared" si="173"/>
        <v>7.87</v>
      </c>
      <c r="AS144" s="45">
        <f t="shared" si="173"/>
        <v>10.07</v>
      </c>
      <c r="AT144" s="45">
        <f t="shared" si="173"/>
        <v>12.54</v>
      </c>
      <c r="BP144" s="43" t="str">
        <f t="shared" si="165"/>
        <v>INFINITE 3301 a 500</v>
      </c>
      <c r="BQ144" s="44" t="s">
        <v>94</v>
      </c>
      <c r="BR144" s="44" t="s">
        <v>49</v>
      </c>
      <c r="BS144" s="45">
        <f t="shared" ref="BS144:CL155" si="180">BS46</f>
        <v>27.31</v>
      </c>
      <c r="BT144" s="45">
        <f t="shared" si="180"/>
        <v>27.89</v>
      </c>
      <c r="BU144" s="45">
        <f t="shared" si="180"/>
        <v>28.46</v>
      </c>
      <c r="BV144" s="45">
        <f t="shared" si="180"/>
        <v>29.04</v>
      </c>
      <c r="BW144" s="45">
        <f t="shared" si="180"/>
        <v>30.94</v>
      </c>
      <c r="BX144" s="45">
        <f t="shared" si="180"/>
        <v>31.25</v>
      </c>
      <c r="BY144" s="45">
        <f t="shared" si="180"/>
        <v>31.57</v>
      </c>
      <c r="BZ144" s="45">
        <f t="shared" si="180"/>
        <v>31.9</v>
      </c>
      <c r="CA144" s="45">
        <f t="shared" si="180"/>
        <v>45.52</v>
      </c>
      <c r="CB144" s="45">
        <f t="shared" si="180"/>
        <v>69.58</v>
      </c>
      <c r="CC144" s="45">
        <f t="shared" si="180"/>
        <v>84.67</v>
      </c>
      <c r="CD144" s="45">
        <f t="shared" si="180"/>
        <v>99.77</v>
      </c>
      <c r="CE144" s="45">
        <f t="shared" si="180"/>
        <v>56.77</v>
      </c>
      <c r="CF144" s="45">
        <f t="shared" si="180"/>
        <v>74.38</v>
      </c>
      <c r="CG144" s="45">
        <f t="shared" si="180"/>
        <v>86.22</v>
      </c>
      <c r="CH144" s="45">
        <f t="shared" si="180"/>
        <v>98.06</v>
      </c>
      <c r="CI144" s="45">
        <f t="shared" si="180"/>
        <v>67.58</v>
      </c>
      <c r="CJ144" s="45">
        <f t="shared" si="180"/>
        <v>88.54</v>
      </c>
      <c r="CK144" s="45">
        <f t="shared" si="180"/>
        <v>102.65</v>
      </c>
      <c r="CL144" s="45">
        <f t="shared" si="180"/>
        <v>116.74</v>
      </c>
      <c r="CZ144" s="43" t="str">
        <f t="shared" si="166"/>
        <v>INFINITE 39.001 a 10.000</v>
      </c>
      <c r="DA144" s="44" t="s">
        <v>94</v>
      </c>
      <c r="DB144" s="46" t="s">
        <v>95</v>
      </c>
      <c r="DC144" s="45">
        <f t="shared" si="174"/>
        <v>64.010000000000005</v>
      </c>
      <c r="DD144" s="45">
        <f t="shared" si="174"/>
        <v>65.33</v>
      </c>
      <c r="DE144" s="45">
        <f t="shared" si="174"/>
        <v>66.7</v>
      </c>
      <c r="DG144" s="43" t="str">
        <f t="shared" si="167"/>
        <v>INFINITE 1Coleta no mesmo dia4210-211 a 20</v>
      </c>
      <c r="DH144" s="43" t="s">
        <v>85</v>
      </c>
      <c r="DI144" s="70" t="s">
        <v>71</v>
      </c>
      <c r="DJ144" s="69" t="s">
        <v>72</v>
      </c>
      <c r="DK144" s="61" t="s">
        <v>73</v>
      </c>
      <c r="DL144" s="25" t="s">
        <v>127</v>
      </c>
      <c r="DR144" s="43" t="str">
        <f t="shared" si="168"/>
        <v>INFINITE 3301 a 500</v>
      </c>
      <c r="DS144" s="44" t="s">
        <v>94</v>
      </c>
      <c r="DT144" s="44" t="s">
        <v>49</v>
      </c>
      <c r="DU144" s="45">
        <f t="shared" ref="DU144:EJ155" si="181">ROUND(DU4-DU4*$A$36,2)</f>
        <v>9.98</v>
      </c>
      <c r="DV144" s="45">
        <f t="shared" si="181"/>
        <v>10.19</v>
      </c>
      <c r="DW144" s="45">
        <f t="shared" si="181"/>
        <v>10.4</v>
      </c>
      <c r="DX144" s="45">
        <f t="shared" si="181"/>
        <v>10.61</v>
      </c>
      <c r="DY144" s="45">
        <f t="shared" si="181"/>
        <v>17.64</v>
      </c>
      <c r="DZ144" s="45">
        <f t="shared" si="181"/>
        <v>18.03</v>
      </c>
      <c r="EA144" s="45">
        <f t="shared" si="181"/>
        <v>18.43</v>
      </c>
      <c r="EB144" s="45">
        <f t="shared" si="181"/>
        <v>19.59</v>
      </c>
      <c r="EC144" s="45">
        <f t="shared" si="181"/>
        <v>26.94</v>
      </c>
      <c r="ED144" s="45">
        <f t="shared" si="181"/>
        <v>37.72</v>
      </c>
      <c r="EE144" s="45">
        <f t="shared" si="181"/>
        <v>48.49</v>
      </c>
      <c r="EF144" s="45">
        <f t="shared" si="181"/>
        <v>56.56</v>
      </c>
      <c r="EG144" s="45">
        <f t="shared" si="181"/>
        <v>42.05</v>
      </c>
      <c r="EH144" s="45">
        <f t="shared" si="181"/>
        <v>53.85</v>
      </c>
      <c r="EI144" s="45">
        <f t="shared" si="181"/>
        <v>65.14</v>
      </c>
      <c r="EJ144" s="45">
        <f t="shared" si="181"/>
        <v>74.73</v>
      </c>
      <c r="EL144" s="43" t="str">
        <f t="shared" si="169"/>
        <v>INFINITE 3Kg Adicional</v>
      </c>
      <c r="EM144" s="44" t="s">
        <v>94</v>
      </c>
      <c r="EN144" s="44" t="s">
        <v>63</v>
      </c>
      <c r="EO144" s="45">
        <f t="shared" si="175"/>
        <v>3.57</v>
      </c>
      <c r="EP144" s="45">
        <f t="shared" si="175"/>
        <v>3.73</v>
      </c>
      <c r="EQ144" s="45">
        <f t="shared" si="175"/>
        <v>3.75</v>
      </c>
      <c r="ER144" s="45">
        <f t="shared" si="175"/>
        <v>3.8</v>
      </c>
      <c r="ES144" s="45">
        <f t="shared" si="175"/>
        <v>5.2</v>
      </c>
      <c r="ET144" s="45">
        <f t="shared" si="175"/>
        <v>6.04</v>
      </c>
      <c r="EU144" s="45">
        <f t="shared" si="175"/>
        <v>6.91</v>
      </c>
      <c r="EV144" s="45">
        <f t="shared" si="175"/>
        <v>8.5399999999999991</v>
      </c>
      <c r="EW144" s="45">
        <f t="shared" si="175"/>
        <v>8.6300000000000008</v>
      </c>
      <c r="EX144" s="45">
        <f t="shared" si="175"/>
        <v>9.8699999999999992</v>
      </c>
      <c r="EY144" s="45">
        <f t="shared" si="175"/>
        <v>12.71</v>
      </c>
      <c r="EZ144" s="45">
        <f t="shared" si="175"/>
        <v>15.83</v>
      </c>
    </row>
    <row r="145" spans="1:156" x14ac:dyDescent="0.25">
      <c r="D145" s="43" t="str">
        <f t="shared" si="163"/>
        <v>INFINITE 3501 a 1.000</v>
      </c>
      <c r="E145" s="44" t="s">
        <v>94</v>
      </c>
      <c r="F145" s="44" t="s">
        <v>50</v>
      </c>
      <c r="G145" s="45">
        <f t="shared" si="179"/>
        <v>7.85</v>
      </c>
      <c r="H145" s="45">
        <f t="shared" si="179"/>
        <v>8</v>
      </c>
      <c r="I145" s="45">
        <f t="shared" si="179"/>
        <v>8.17</v>
      </c>
      <c r="J145" s="45">
        <f t="shared" si="179"/>
        <v>8.34</v>
      </c>
      <c r="K145" s="45">
        <f t="shared" si="179"/>
        <v>14.81</v>
      </c>
      <c r="L145" s="45">
        <f t="shared" si="179"/>
        <v>14.98</v>
      </c>
      <c r="M145" s="45">
        <f t="shared" si="179"/>
        <v>15.13</v>
      </c>
      <c r="N145" s="45">
        <f t="shared" si="179"/>
        <v>15.27</v>
      </c>
      <c r="O145" s="45">
        <f t="shared" si="179"/>
        <v>21.1</v>
      </c>
      <c r="P145" s="45">
        <f t="shared" si="179"/>
        <v>29.56</v>
      </c>
      <c r="Q145" s="45">
        <f t="shared" si="179"/>
        <v>38</v>
      </c>
      <c r="R145" s="45">
        <f t="shared" si="179"/>
        <v>44.33</v>
      </c>
      <c r="S145" s="45">
        <f t="shared" si="179"/>
        <v>27.31</v>
      </c>
      <c r="T145" s="45">
        <f t="shared" si="179"/>
        <v>35.03</v>
      </c>
      <c r="U145" s="45">
        <f t="shared" si="179"/>
        <v>42.44</v>
      </c>
      <c r="V145" s="45">
        <f t="shared" si="179"/>
        <v>48.7</v>
      </c>
      <c r="W145" s="45">
        <f t="shared" si="179"/>
        <v>32.5</v>
      </c>
      <c r="X145" s="45">
        <f t="shared" si="179"/>
        <v>41.7</v>
      </c>
      <c r="Y145" s="45">
        <f t="shared" si="179"/>
        <v>50.53</v>
      </c>
      <c r="Z145" s="45">
        <f t="shared" si="179"/>
        <v>57.98</v>
      </c>
      <c r="AB145" s="43" t="str">
        <f t="shared" si="164"/>
        <v>Peso (g)</v>
      </c>
      <c r="AD145" s="44" t="s">
        <v>32</v>
      </c>
      <c r="AE145" s="45" t="e">
        <f>ROUND('[2]Base(2023)'!AE145+'[2]Base(2023)'!AE145*'[2]Base(2024)'!$A$31,2)</f>
        <v>#VALUE!</v>
      </c>
      <c r="AF145" s="45" t="e">
        <f>ROUND('[2]Base(2023)'!AF145+'[2]Base(2023)'!AF145*'[2]Base(2024)'!$A$31,2)</f>
        <v>#VALUE!</v>
      </c>
      <c r="AG145" s="45" t="e">
        <f>ROUND('[2]Base(2023)'!AG145+'[2]Base(2023)'!AG145*'[2]Base(2024)'!$A$31,2)</f>
        <v>#VALUE!</v>
      </c>
      <c r="AH145" s="45" t="e">
        <f>ROUND('[2]Base(2023)'!AH145+'[2]Base(2023)'!AH145*'[2]Base(2024)'!$A$31,2)</f>
        <v>#VALUE!</v>
      </c>
      <c r="AI145" s="45" t="e">
        <f>ROUND('[2]Base(2023)'!AI145+'[2]Base(2023)'!AI145*'[2]Base(2024)'!$A$31,2)</f>
        <v>#VALUE!</v>
      </c>
      <c r="AJ145" s="45" t="e">
        <f>ROUND('[2]Base(2023)'!AJ145+'[2]Base(2023)'!AJ145*'[2]Base(2024)'!$A$31,2)</f>
        <v>#VALUE!</v>
      </c>
      <c r="AK145" s="45" t="e">
        <f>ROUND('[2]Base(2023)'!AK145+'[2]Base(2023)'!AK145*'[2]Base(2024)'!$A$31,2)</f>
        <v>#VALUE!</v>
      </c>
      <c r="AL145" s="45" t="e">
        <f>ROUND('[2]Base(2023)'!AL145+'[2]Base(2023)'!AL145*'[2]Base(2024)'!$A$31,2)</f>
        <v>#VALUE!</v>
      </c>
      <c r="AM145" s="45" t="e">
        <f>ROUND('[2]Base(2023)'!AM145+'[2]Base(2023)'!AM145*'[2]Base(2024)'!$A$31,2)</f>
        <v>#VALUE!</v>
      </c>
      <c r="AN145" s="45" t="e">
        <f>ROUND('[2]Base(2023)'!AN145+'[2]Base(2023)'!AN145*'[2]Base(2024)'!$A$31,2)</f>
        <v>#VALUE!</v>
      </c>
      <c r="AO145" s="45" t="e">
        <f>ROUND('[2]Base(2023)'!AO145+'[2]Base(2023)'!AO145*'[2]Base(2024)'!$A$31,2)</f>
        <v>#VALUE!</v>
      </c>
      <c r="AP145" s="45" t="e">
        <f>ROUND('[2]Base(2023)'!AP145+'[2]Base(2023)'!AP145*'[2]Base(2024)'!$A$31,2)</f>
        <v>#VALUE!</v>
      </c>
      <c r="AQ145" s="45" t="e">
        <f>ROUND('[2]Base(2023)'!AQ145+'[2]Base(2023)'!AQ145*'[2]Base(2024)'!$A$31,2)</f>
        <v>#VALUE!</v>
      </c>
      <c r="AR145" s="45" t="e">
        <f>ROUND('[2]Base(2023)'!AR145+'[2]Base(2023)'!AR145*'[2]Base(2024)'!$A$31,2)</f>
        <v>#VALUE!</v>
      </c>
      <c r="AS145" s="45" t="e">
        <f>ROUND('[2]Base(2023)'!AS145+'[2]Base(2023)'!AS145*'[2]Base(2024)'!$A$31,2)</f>
        <v>#VALUE!</v>
      </c>
      <c r="AT145" s="45" t="e">
        <f>ROUND('[2]Base(2023)'!AT145+'[2]Base(2023)'!AT145*'[2]Base(2024)'!$A$31,2)</f>
        <v>#VALUE!</v>
      </c>
      <c r="BP145" s="43" t="str">
        <f t="shared" si="165"/>
        <v>INFINITE 3501 a 1.000</v>
      </c>
      <c r="BQ145" s="44" t="s">
        <v>94</v>
      </c>
      <c r="BR145" s="44" t="s">
        <v>50</v>
      </c>
      <c r="BS145" s="45">
        <f t="shared" si="180"/>
        <v>28.24</v>
      </c>
      <c r="BT145" s="45">
        <f t="shared" si="180"/>
        <v>28.84</v>
      </c>
      <c r="BU145" s="45">
        <f t="shared" si="180"/>
        <v>29.45</v>
      </c>
      <c r="BV145" s="45">
        <f t="shared" si="180"/>
        <v>30.04</v>
      </c>
      <c r="BW145" s="45">
        <f t="shared" si="180"/>
        <v>32.64</v>
      </c>
      <c r="BX145" s="45">
        <f t="shared" si="180"/>
        <v>32.97</v>
      </c>
      <c r="BY145" s="45">
        <f t="shared" si="180"/>
        <v>33.299999999999997</v>
      </c>
      <c r="BZ145" s="45">
        <f t="shared" si="180"/>
        <v>33.64</v>
      </c>
      <c r="CA145" s="45">
        <f t="shared" si="180"/>
        <v>48.41</v>
      </c>
      <c r="CB145" s="45">
        <f t="shared" si="180"/>
        <v>72.97</v>
      </c>
      <c r="CC145" s="45">
        <f t="shared" si="180"/>
        <v>88.85</v>
      </c>
      <c r="CD145" s="45">
        <f t="shared" si="180"/>
        <v>104.71</v>
      </c>
      <c r="CE145" s="45">
        <f t="shared" si="180"/>
        <v>58.7</v>
      </c>
      <c r="CF145" s="45">
        <f t="shared" si="180"/>
        <v>75.72</v>
      </c>
      <c r="CG145" s="45">
        <f t="shared" si="180"/>
        <v>87.8</v>
      </c>
      <c r="CH145" s="45">
        <f t="shared" si="180"/>
        <v>99.87</v>
      </c>
      <c r="CI145" s="45">
        <f t="shared" si="180"/>
        <v>69.87</v>
      </c>
      <c r="CJ145" s="45">
        <f t="shared" si="180"/>
        <v>90.14</v>
      </c>
      <c r="CK145" s="45">
        <f t="shared" si="180"/>
        <v>104.52</v>
      </c>
      <c r="CL145" s="45">
        <f t="shared" si="180"/>
        <v>118.88</v>
      </c>
      <c r="CZ145" s="43" t="str">
        <f t="shared" si="166"/>
        <v>Peso (g)</v>
      </c>
      <c r="DB145" s="46" t="s">
        <v>32</v>
      </c>
      <c r="DC145" s="45" t="e">
        <f>ROUND('[2]Base(2023)'!DC145+'[2]Base(2023)'!DC145*'[2]Base(2024)'!$A$31,2)</f>
        <v>#VALUE!</v>
      </c>
      <c r="DD145" s="45" t="e">
        <f>ROUND('[2]Base(2023)'!DD145+'[2]Base(2023)'!DD145*'[2]Base(2024)'!$A$31,2)</f>
        <v>#VALUE!</v>
      </c>
      <c r="DE145" s="45" t="e">
        <f>ROUND('[2]Base(2023)'!DE145+'[2]Base(2023)'!DE145*'[2]Base(2024)'!$A$31,2)</f>
        <v>#VALUE!</v>
      </c>
      <c r="DG145" s="43" t="str">
        <f t="shared" si="167"/>
        <v>INFINITE 1Coleta no mesmo dia4210-221 a 30</v>
      </c>
      <c r="DH145" s="43" t="s">
        <v>85</v>
      </c>
      <c r="DI145" s="70" t="s">
        <v>71</v>
      </c>
      <c r="DJ145" s="69" t="s">
        <v>72</v>
      </c>
      <c r="DK145" s="59" t="s">
        <v>77</v>
      </c>
      <c r="DL145" s="22" t="s">
        <v>128</v>
      </c>
      <c r="DR145" s="43" t="str">
        <f t="shared" si="168"/>
        <v>INFINITE 3501 a 1.000</v>
      </c>
      <c r="DS145" s="44" t="s">
        <v>94</v>
      </c>
      <c r="DT145" s="44" t="s">
        <v>50</v>
      </c>
      <c r="DU145" s="45">
        <f t="shared" si="181"/>
        <v>10.72</v>
      </c>
      <c r="DV145" s="45">
        <f t="shared" si="181"/>
        <v>10.94</v>
      </c>
      <c r="DW145" s="45">
        <f t="shared" si="181"/>
        <v>11.17</v>
      </c>
      <c r="DX145" s="45">
        <f t="shared" si="181"/>
        <v>11.4</v>
      </c>
      <c r="DY145" s="45">
        <f t="shared" si="181"/>
        <v>19.690000000000001</v>
      </c>
      <c r="DZ145" s="45">
        <f t="shared" si="181"/>
        <v>19.89</v>
      </c>
      <c r="EA145" s="45">
        <f t="shared" si="181"/>
        <v>20.09</v>
      </c>
      <c r="EB145" s="45">
        <f t="shared" si="181"/>
        <v>20.3</v>
      </c>
      <c r="EC145" s="45">
        <f t="shared" si="181"/>
        <v>28.04</v>
      </c>
      <c r="ED145" s="45">
        <f t="shared" si="181"/>
        <v>39.24</v>
      </c>
      <c r="EE145" s="45">
        <f t="shared" si="181"/>
        <v>50.46</v>
      </c>
      <c r="EF145" s="45">
        <f t="shared" si="181"/>
        <v>58.87</v>
      </c>
      <c r="EG145" s="45">
        <f t="shared" si="181"/>
        <v>43.16</v>
      </c>
      <c r="EH145" s="45">
        <f t="shared" si="181"/>
        <v>55.38</v>
      </c>
      <c r="EI145" s="45">
        <f t="shared" si="181"/>
        <v>67.099999999999994</v>
      </c>
      <c r="EJ145" s="45">
        <f t="shared" si="181"/>
        <v>77.010000000000005</v>
      </c>
      <c r="EL145" s="43" t="str">
        <f t="shared" si="169"/>
        <v>Peso (g)</v>
      </c>
      <c r="EN145" s="44" t="s">
        <v>32</v>
      </c>
      <c r="EO145" s="45" t="s">
        <v>16</v>
      </c>
      <c r="EP145" s="45" t="s">
        <v>17</v>
      </c>
      <c r="EQ145" s="45" t="s">
        <v>18</v>
      </c>
      <c r="ER145" s="45" t="s">
        <v>19</v>
      </c>
      <c r="ES145" s="45" t="s">
        <v>20</v>
      </c>
      <c r="ET145" s="45" t="s">
        <v>21</v>
      </c>
      <c r="EU145" s="45" t="s">
        <v>22</v>
      </c>
      <c r="EV145" s="45" t="s">
        <v>23</v>
      </c>
      <c r="EW145" s="45" t="s">
        <v>28</v>
      </c>
      <c r="EX145" s="45" t="s">
        <v>29</v>
      </c>
      <c r="EY145" s="45" t="s">
        <v>30</v>
      </c>
      <c r="EZ145" s="45" t="s">
        <v>31</v>
      </c>
    </row>
    <row r="146" spans="1:156" x14ac:dyDescent="0.25">
      <c r="A146" s="43" t="s">
        <v>123</v>
      </c>
      <c r="D146" s="43" t="str">
        <f t="shared" si="163"/>
        <v>INFINITE 31.001 a 2.000</v>
      </c>
      <c r="E146" s="44" t="s">
        <v>94</v>
      </c>
      <c r="F146" s="44" t="s">
        <v>55</v>
      </c>
      <c r="G146" s="45">
        <f t="shared" si="179"/>
        <v>9.84</v>
      </c>
      <c r="H146" s="45">
        <f t="shared" si="179"/>
        <v>10.06</v>
      </c>
      <c r="I146" s="45">
        <f t="shared" si="179"/>
        <v>10.27</v>
      </c>
      <c r="J146" s="45">
        <f t="shared" si="179"/>
        <v>10.48</v>
      </c>
      <c r="K146" s="45">
        <f t="shared" si="179"/>
        <v>16.34</v>
      </c>
      <c r="L146" s="45">
        <f t="shared" si="179"/>
        <v>16.510000000000002</v>
      </c>
      <c r="M146" s="45">
        <f t="shared" si="179"/>
        <v>16.68</v>
      </c>
      <c r="N146" s="45">
        <f t="shared" si="179"/>
        <v>16.850000000000001</v>
      </c>
      <c r="O146" s="45">
        <f t="shared" si="179"/>
        <v>25.45</v>
      </c>
      <c r="P146" s="45">
        <f t="shared" si="179"/>
        <v>35.630000000000003</v>
      </c>
      <c r="Q146" s="45">
        <f t="shared" si="179"/>
        <v>45.81</v>
      </c>
      <c r="R146" s="45">
        <f t="shared" si="179"/>
        <v>53.44</v>
      </c>
      <c r="S146" s="45">
        <f t="shared" si="179"/>
        <v>34.130000000000003</v>
      </c>
      <c r="T146" s="45">
        <f t="shared" si="179"/>
        <v>43.33</v>
      </c>
      <c r="U146" s="45">
        <f t="shared" si="179"/>
        <v>52.19</v>
      </c>
      <c r="V146" s="45">
        <f t="shared" si="179"/>
        <v>59.57</v>
      </c>
      <c r="W146" s="45">
        <f t="shared" si="179"/>
        <v>40.630000000000003</v>
      </c>
      <c r="X146" s="45">
        <f t="shared" si="179"/>
        <v>51.58</v>
      </c>
      <c r="Y146" s="45">
        <f t="shared" si="179"/>
        <v>62.13</v>
      </c>
      <c r="Z146" s="45">
        <f t="shared" si="179"/>
        <v>70.91</v>
      </c>
      <c r="AB146" s="43" t="str">
        <f t="shared" si="164"/>
        <v>INFINITE 40 a 500</v>
      </c>
      <c r="AC146" s="44" t="s">
        <v>98</v>
      </c>
      <c r="AD146" s="44" t="s">
        <v>41</v>
      </c>
      <c r="AE146" s="45">
        <f>ROUND(AE55-AE55*$A$90,2)</f>
        <v>11.89</v>
      </c>
      <c r="AF146" s="45">
        <f t="shared" ref="AF146:AT146" si="182">ROUND(AF55-AF55*$A$90,2)</f>
        <v>12.4</v>
      </c>
      <c r="AG146" s="45">
        <f t="shared" si="182"/>
        <v>12.52</v>
      </c>
      <c r="AH146" s="45">
        <f t="shared" si="182"/>
        <v>12.65</v>
      </c>
      <c r="AI146" s="45">
        <f t="shared" si="182"/>
        <v>14.18</v>
      </c>
      <c r="AJ146" s="45">
        <f t="shared" si="182"/>
        <v>15.88</v>
      </c>
      <c r="AK146" s="45">
        <f t="shared" si="182"/>
        <v>17.71</v>
      </c>
      <c r="AL146" s="45">
        <f t="shared" si="182"/>
        <v>21.26</v>
      </c>
      <c r="AM146" s="45">
        <f t="shared" si="182"/>
        <v>14.59</v>
      </c>
      <c r="AN146" s="45">
        <f t="shared" si="182"/>
        <v>17.649999999999999</v>
      </c>
      <c r="AO146" s="45">
        <f t="shared" si="182"/>
        <v>29.62</v>
      </c>
      <c r="AP146" s="45">
        <f t="shared" si="182"/>
        <v>40.67</v>
      </c>
      <c r="AQ146" s="45">
        <f t="shared" si="182"/>
        <v>16.96</v>
      </c>
      <c r="AR146" s="45">
        <f t="shared" si="182"/>
        <v>20.52</v>
      </c>
      <c r="AS146" s="45">
        <f t="shared" si="182"/>
        <v>34.44</v>
      </c>
      <c r="AT146" s="45">
        <f t="shared" si="182"/>
        <v>47.29</v>
      </c>
      <c r="BP146" s="43" t="str">
        <f t="shared" si="165"/>
        <v>INFINITE 31.001 a 2.000</v>
      </c>
      <c r="BQ146" s="44" t="s">
        <v>94</v>
      </c>
      <c r="BR146" s="44" t="s">
        <v>55</v>
      </c>
      <c r="BS146" s="45">
        <f t="shared" si="180"/>
        <v>31.24</v>
      </c>
      <c r="BT146" s="45">
        <f t="shared" si="180"/>
        <v>31.91</v>
      </c>
      <c r="BU146" s="45">
        <f t="shared" si="180"/>
        <v>32.57</v>
      </c>
      <c r="BV146" s="45">
        <f t="shared" si="180"/>
        <v>33.24</v>
      </c>
      <c r="BW146" s="45">
        <f t="shared" si="180"/>
        <v>35.92</v>
      </c>
      <c r="BX146" s="45">
        <f t="shared" si="180"/>
        <v>36.299999999999997</v>
      </c>
      <c r="BY146" s="45">
        <f t="shared" si="180"/>
        <v>36.67</v>
      </c>
      <c r="BZ146" s="45">
        <f t="shared" si="180"/>
        <v>37.03</v>
      </c>
      <c r="CA146" s="45">
        <f t="shared" si="180"/>
        <v>57.99</v>
      </c>
      <c r="CB146" s="45">
        <f t="shared" si="180"/>
        <v>87.85</v>
      </c>
      <c r="CC146" s="45">
        <f t="shared" si="180"/>
        <v>107.16</v>
      </c>
      <c r="CD146" s="45">
        <f t="shared" si="180"/>
        <v>126.48</v>
      </c>
      <c r="CE146" s="45">
        <f t="shared" si="180"/>
        <v>70.69</v>
      </c>
      <c r="CF146" s="45">
        <f t="shared" si="180"/>
        <v>95.34</v>
      </c>
      <c r="CG146" s="45">
        <f t="shared" si="180"/>
        <v>111.53</v>
      </c>
      <c r="CH146" s="45">
        <f t="shared" si="180"/>
        <v>127.71</v>
      </c>
      <c r="CI146" s="45">
        <f t="shared" si="180"/>
        <v>84.15</v>
      </c>
      <c r="CJ146" s="45">
        <f t="shared" si="180"/>
        <v>113.5</v>
      </c>
      <c r="CK146" s="45">
        <f t="shared" si="180"/>
        <v>132.77000000000001</v>
      </c>
      <c r="CL146" s="45">
        <f t="shared" si="180"/>
        <v>152.03</v>
      </c>
      <c r="CZ146" s="43" t="str">
        <f t="shared" si="166"/>
        <v>INFINITE 40 a 300</v>
      </c>
      <c r="DA146" s="44" t="s">
        <v>98</v>
      </c>
      <c r="DB146" s="46" t="s">
        <v>40</v>
      </c>
      <c r="DC146" s="45">
        <f>DC42</f>
        <v>12.43</v>
      </c>
      <c r="DD146" s="45">
        <f t="shared" ref="DD146:DE146" si="183">DD42</f>
        <v>12.68</v>
      </c>
      <c r="DE146" s="45">
        <f t="shared" si="183"/>
        <v>12.95</v>
      </c>
      <c r="DG146" s="43" t="str">
        <f t="shared" si="167"/>
        <v>INFINITE 1Coleta no mesmo dia4210-231 a 40</v>
      </c>
      <c r="DH146" s="43" t="s">
        <v>85</v>
      </c>
      <c r="DI146" s="70" t="s">
        <v>71</v>
      </c>
      <c r="DJ146" s="69" t="s">
        <v>72</v>
      </c>
      <c r="DK146" s="61" t="s">
        <v>83</v>
      </c>
      <c r="DL146" s="25" t="s">
        <v>128</v>
      </c>
      <c r="DR146" s="43" t="str">
        <f t="shared" si="168"/>
        <v>INFINITE 31.001 a 2.000</v>
      </c>
      <c r="DS146" s="44" t="s">
        <v>94</v>
      </c>
      <c r="DT146" s="44" t="s">
        <v>55</v>
      </c>
      <c r="DU146" s="45">
        <f t="shared" si="181"/>
        <v>14.14</v>
      </c>
      <c r="DV146" s="45">
        <f t="shared" si="181"/>
        <v>14.44</v>
      </c>
      <c r="DW146" s="45">
        <f t="shared" si="181"/>
        <v>14.76</v>
      </c>
      <c r="DX146" s="45">
        <f t="shared" si="181"/>
        <v>15.05</v>
      </c>
      <c r="DY146" s="45">
        <f t="shared" si="181"/>
        <v>22.2</v>
      </c>
      <c r="DZ146" s="45">
        <f t="shared" si="181"/>
        <v>22.43</v>
      </c>
      <c r="EA146" s="45">
        <f t="shared" si="181"/>
        <v>22.66</v>
      </c>
      <c r="EB146" s="45">
        <f t="shared" si="181"/>
        <v>22.89</v>
      </c>
      <c r="EC146" s="45">
        <f t="shared" si="181"/>
        <v>34.130000000000003</v>
      </c>
      <c r="ED146" s="45">
        <f t="shared" si="181"/>
        <v>47.39</v>
      </c>
      <c r="EE146" s="45">
        <f t="shared" si="181"/>
        <v>60.94</v>
      </c>
      <c r="EF146" s="45">
        <f t="shared" si="181"/>
        <v>71.16</v>
      </c>
      <c r="EG146" s="45">
        <f t="shared" si="181"/>
        <v>54.39</v>
      </c>
      <c r="EH146" s="45">
        <f t="shared" si="181"/>
        <v>68.64</v>
      </c>
      <c r="EI146" s="45">
        <f t="shared" si="181"/>
        <v>82.64</v>
      </c>
      <c r="EJ146" s="45">
        <f t="shared" si="181"/>
        <v>94.39</v>
      </c>
      <c r="EL146" s="43" t="str">
        <f t="shared" si="169"/>
        <v>INFINITE 40 a 500</v>
      </c>
      <c r="EM146" s="44" t="s">
        <v>98</v>
      </c>
      <c r="EN146" s="44" t="s">
        <v>41</v>
      </c>
      <c r="EO146" s="45">
        <f>ROUND(EO3-EO3*$A$68,2)</f>
        <v>15.33</v>
      </c>
      <c r="EP146" s="45">
        <f t="shared" ref="EP146:EZ146" si="184">ROUND(EP3-EP3*$A$68,2)</f>
        <v>15.99</v>
      </c>
      <c r="EQ146" s="45">
        <f t="shared" si="184"/>
        <v>16.14</v>
      </c>
      <c r="ER146" s="45">
        <f t="shared" si="184"/>
        <v>16.3</v>
      </c>
      <c r="ES146" s="45">
        <f t="shared" si="184"/>
        <v>18.23</v>
      </c>
      <c r="ET146" s="45">
        <f t="shared" si="184"/>
        <v>20.51</v>
      </c>
      <c r="EU146" s="45">
        <f t="shared" si="184"/>
        <v>22.89</v>
      </c>
      <c r="EV146" s="45">
        <f t="shared" si="184"/>
        <v>27.45</v>
      </c>
      <c r="EW146" s="45">
        <f t="shared" si="184"/>
        <v>21.76</v>
      </c>
      <c r="EX146" s="45">
        <f t="shared" si="184"/>
        <v>26.47</v>
      </c>
      <c r="EY146" s="45">
        <f t="shared" si="184"/>
        <v>44.54</v>
      </c>
      <c r="EZ146" s="45">
        <f t="shared" si="184"/>
        <v>61.11</v>
      </c>
    </row>
    <row r="147" spans="1:156" ht="15" x14ac:dyDescent="0.25">
      <c r="A147" s="87">
        <v>0</v>
      </c>
      <c r="B147" s="85" t="s">
        <v>9</v>
      </c>
      <c r="D147" s="43" t="str">
        <f t="shared" si="163"/>
        <v>INFINITE 32.001 a 3.000</v>
      </c>
      <c r="E147" s="44" t="s">
        <v>94</v>
      </c>
      <c r="F147" s="44" t="s">
        <v>62</v>
      </c>
      <c r="G147" s="45">
        <f t="shared" si="179"/>
        <v>10.98</v>
      </c>
      <c r="H147" s="45">
        <f t="shared" si="179"/>
        <v>11.21</v>
      </c>
      <c r="I147" s="45">
        <f t="shared" si="179"/>
        <v>11.44</v>
      </c>
      <c r="J147" s="45">
        <f t="shared" si="179"/>
        <v>11.67</v>
      </c>
      <c r="K147" s="45">
        <f t="shared" si="179"/>
        <v>17.88</v>
      </c>
      <c r="L147" s="45">
        <f t="shared" si="179"/>
        <v>18.05</v>
      </c>
      <c r="M147" s="45">
        <f t="shared" si="179"/>
        <v>18.239999999999998</v>
      </c>
      <c r="N147" s="45">
        <f t="shared" si="179"/>
        <v>18.420000000000002</v>
      </c>
      <c r="O147" s="45">
        <f t="shared" si="179"/>
        <v>29.71</v>
      </c>
      <c r="P147" s="45">
        <f t="shared" si="179"/>
        <v>40.11</v>
      </c>
      <c r="Q147" s="45">
        <f t="shared" si="179"/>
        <v>56.44</v>
      </c>
      <c r="R147" s="45">
        <f t="shared" si="179"/>
        <v>68.33</v>
      </c>
      <c r="S147" s="45">
        <f t="shared" si="179"/>
        <v>40.9</v>
      </c>
      <c r="T147" s="45">
        <f t="shared" si="179"/>
        <v>50.26</v>
      </c>
      <c r="U147" s="45">
        <f t="shared" si="179"/>
        <v>64.31</v>
      </c>
      <c r="V147" s="45">
        <f t="shared" si="179"/>
        <v>75.27</v>
      </c>
      <c r="W147" s="45">
        <f t="shared" si="179"/>
        <v>48.7</v>
      </c>
      <c r="X147" s="45">
        <f t="shared" si="179"/>
        <v>59.84</v>
      </c>
      <c r="Y147" s="45">
        <f t="shared" si="179"/>
        <v>76.56</v>
      </c>
      <c r="Z147" s="45">
        <f t="shared" si="179"/>
        <v>89.6</v>
      </c>
      <c r="AB147" s="43" t="str">
        <f t="shared" si="164"/>
        <v>INFINITE 4501 a 1.000</v>
      </c>
      <c r="AC147" s="44" t="s">
        <v>98</v>
      </c>
      <c r="AD147" s="44" t="s">
        <v>50</v>
      </c>
      <c r="AE147" s="45">
        <f t="shared" ref="AE147:AT157" si="185">ROUND(AE56-AE56*$A$90,2)</f>
        <v>12.75</v>
      </c>
      <c r="AF147" s="45">
        <f t="shared" si="185"/>
        <v>13.29</v>
      </c>
      <c r="AG147" s="45">
        <f t="shared" si="185"/>
        <v>13.43</v>
      </c>
      <c r="AH147" s="45">
        <f t="shared" si="185"/>
        <v>13.57</v>
      </c>
      <c r="AI147" s="45">
        <f t="shared" si="185"/>
        <v>15.17</v>
      </c>
      <c r="AJ147" s="45">
        <f t="shared" si="185"/>
        <v>16.989999999999998</v>
      </c>
      <c r="AK147" s="45">
        <f t="shared" si="185"/>
        <v>18.97</v>
      </c>
      <c r="AL147" s="45">
        <f t="shared" si="185"/>
        <v>22.78</v>
      </c>
      <c r="AM147" s="45">
        <f t="shared" si="185"/>
        <v>15.46</v>
      </c>
      <c r="AN147" s="45">
        <f t="shared" si="185"/>
        <v>18.61</v>
      </c>
      <c r="AO147" s="45">
        <f t="shared" si="185"/>
        <v>30.72</v>
      </c>
      <c r="AP147" s="45">
        <f t="shared" si="185"/>
        <v>41.97</v>
      </c>
      <c r="AQ147" s="45">
        <f t="shared" si="185"/>
        <v>17.97</v>
      </c>
      <c r="AR147" s="45">
        <f t="shared" si="185"/>
        <v>21.65</v>
      </c>
      <c r="AS147" s="45">
        <f t="shared" si="185"/>
        <v>35.71</v>
      </c>
      <c r="AT147" s="45">
        <f t="shared" si="185"/>
        <v>48.81</v>
      </c>
      <c r="BP147" s="43" t="str">
        <f t="shared" si="165"/>
        <v>INFINITE 32.001 a 3.000</v>
      </c>
      <c r="BQ147" s="44" t="s">
        <v>94</v>
      </c>
      <c r="BR147" s="44" t="s">
        <v>62</v>
      </c>
      <c r="BS147" s="45">
        <f t="shared" si="180"/>
        <v>34.43</v>
      </c>
      <c r="BT147" s="45">
        <f t="shared" si="180"/>
        <v>35.17</v>
      </c>
      <c r="BU147" s="45">
        <f t="shared" si="180"/>
        <v>35.9</v>
      </c>
      <c r="BV147" s="45">
        <f t="shared" si="180"/>
        <v>36.630000000000003</v>
      </c>
      <c r="BW147" s="45">
        <f t="shared" si="180"/>
        <v>39.51</v>
      </c>
      <c r="BX147" s="45">
        <f t="shared" si="180"/>
        <v>39.909999999999997</v>
      </c>
      <c r="BY147" s="45">
        <f t="shared" si="180"/>
        <v>40.32</v>
      </c>
      <c r="BZ147" s="45">
        <f t="shared" si="180"/>
        <v>40.72</v>
      </c>
      <c r="CA147" s="45">
        <f t="shared" si="180"/>
        <v>68.17</v>
      </c>
      <c r="CB147" s="45">
        <f t="shared" si="180"/>
        <v>102.62</v>
      </c>
      <c r="CC147" s="45">
        <f t="shared" si="180"/>
        <v>125.23</v>
      </c>
      <c r="CD147" s="45">
        <f t="shared" si="180"/>
        <v>147.84</v>
      </c>
      <c r="CE147" s="45">
        <f t="shared" si="180"/>
        <v>82.93</v>
      </c>
      <c r="CF147" s="45">
        <f t="shared" si="180"/>
        <v>114.46</v>
      </c>
      <c r="CG147" s="45">
        <f t="shared" si="180"/>
        <v>135.09</v>
      </c>
      <c r="CH147" s="45">
        <f t="shared" si="180"/>
        <v>155.72</v>
      </c>
      <c r="CI147" s="45">
        <f t="shared" si="180"/>
        <v>98.73</v>
      </c>
      <c r="CJ147" s="45">
        <f t="shared" si="180"/>
        <v>136.26</v>
      </c>
      <c r="CK147" s="45">
        <f t="shared" si="180"/>
        <v>160.81</v>
      </c>
      <c r="CL147" s="45">
        <f t="shared" si="180"/>
        <v>185.38</v>
      </c>
      <c r="CZ147" s="43" t="str">
        <f t="shared" si="166"/>
        <v>INFINITE 4301 a 500</v>
      </c>
      <c r="DA147" s="44" t="s">
        <v>98</v>
      </c>
      <c r="DB147" s="46" t="s">
        <v>49</v>
      </c>
      <c r="DC147" s="45">
        <f t="shared" ref="DC147:DE157" si="186">DC43</f>
        <v>12.92</v>
      </c>
      <c r="DD147" s="45">
        <f t="shared" si="186"/>
        <v>13.19</v>
      </c>
      <c r="DE147" s="45">
        <f t="shared" si="186"/>
        <v>13.47</v>
      </c>
      <c r="DG147" s="43" t="str">
        <f t="shared" si="167"/>
        <v>INFINITE 1Coleta no mesmo dia4210-241 a 50</v>
      </c>
      <c r="DH147" s="43" t="s">
        <v>85</v>
      </c>
      <c r="DI147" s="70" t="s">
        <v>71</v>
      </c>
      <c r="DJ147" s="69" t="s">
        <v>72</v>
      </c>
      <c r="DK147" s="59" t="s">
        <v>87</v>
      </c>
      <c r="DL147" s="22" t="s">
        <v>129</v>
      </c>
      <c r="DR147" s="43" t="str">
        <f t="shared" si="168"/>
        <v>INFINITE 32.001 a 3.000</v>
      </c>
      <c r="DS147" s="44" t="s">
        <v>94</v>
      </c>
      <c r="DT147" s="44" t="s">
        <v>62</v>
      </c>
      <c r="DU147" s="45">
        <f t="shared" si="181"/>
        <v>16.010000000000002</v>
      </c>
      <c r="DV147" s="45">
        <f t="shared" si="181"/>
        <v>16.34</v>
      </c>
      <c r="DW147" s="45">
        <f t="shared" si="181"/>
        <v>16.690000000000001</v>
      </c>
      <c r="DX147" s="45">
        <f t="shared" si="181"/>
        <v>17.03</v>
      </c>
      <c r="DY147" s="45">
        <f t="shared" si="181"/>
        <v>24.42</v>
      </c>
      <c r="DZ147" s="45">
        <f t="shared" si="181"/>
        <v>24.67</v>
      </c>
      <c r="EA147" s="45">
        <f t="shared" si="181"/>
        <v>24.93</v>
      </c>
      <c r="EB147" s="45">
        <f t="shared" si="181"/>
        <v>25.17</v>
      </c>
      <c r="EC147" s="45">
        <f t="shared" si="181"/>
        <v>39.96</v>
      </c>
      <c r="ED147" s="45">
        <f t="shared" si="181"/>
        <v>53.36</v>
      </c>
      <c r="EE147" s="45">
        <f t="shared" si="181"/>
        <v>75.12</v>
      </c>
      <c r="EF147" s="45">
        <f t="shared" si="181"/>
        <v>91.04</v>
      </c>
      <c r="EG147" s="45">
        <f t="shared" si="181"/>
        <v>65.319999999999993</v>
      </c>
      <c r="EH147" s="45">
        <f t="shared" si="181"/>
        <v>79.680000000000007</v>
      </c>
      <c r="EI147" s="45">
        <f t="shared" si="181"/>
        <v>101.87</v>
      </c>
      <c r="EJ147" s="45">
        <f t="shared" si="181"/>
        <v>119.32</v>
      </c>
      <c r="EL147" s="43" t="str">
        <f t="shared" si="169"/>
        <v>INFINITE 4501 a 1.000</v>
      </c>
      <c r="EM147" s="44" t="s">
        <v>98</v>
      </c>
      <c r="EN147" s="44" t="s">
        <v>50</v>
      </c>
      <c r="EO147" s="45">
        <f t="shared" ref="EO147:EZ157" si="187">ROUND(EO4-EO4*$A$68,2)</f>
        <v>16.420000000000002</v>
      </c>
      <c r="EP147" s="45">
        <f t="shared" si="187"/>
        <v>17.11</v>
      </c>
      <c r="EQ147" s="45">
        <f t="shared" si="187"/>
        <v>17.3</v>
      </c>
      <c r="ER147" s="45">
        <f t="shared" si="187"/>
        <v>17.46</v>
      </c>
      <c r="ES147" s="45">
        <f t="shared" si="187"/>
        <v>19.53</v>
      </c>
      <c r="ET147" s="45">
        <f t="shared" si="187"/>
        <v>21.97</v>
      </c>
      <c r="EU147" s="45">
        <f t="shared" si="187"/>
        <v>24.53</v>
      </c>
      <c r="EV147" s="45">
        <f t="shared" si="187"/>
        <v>29.41</v>
      </c>
      <c r="EW147" s="45">
        <f t="shared" si="187"/>
        <v>23.06</v>
      </c>
      <c r="EX147" s="45">
        <f t="shared" si="187"/>
        <v>27.93</v>
      </c>
      <c r="EY147" s="45">
        <f t="shared" si="187"/>
        <v>46.17</v>
      </c>
      <c r="EZ147" s="45">
        <f t="shared" si="187"/>
        <v>63.07</v>
      </c>
    </row>
    <row r="148" spans="1:156" ht="15" x14ac:dyDescent="0.25">
      <c r="A148" s="87">
        <v>0</v>
      </c>
      <c r="B148" s="85" t="s">
        <v>39</v>
      </c>
      <c r="D148" s="43" t="str">
        <f t="shared" si="163"/>
        <v>INFINITE 33.001 a 4.000</v>
      </c>
      <c r="E148" s="44" t="s">
        <v>94</v>
      </c>
      <c r="F148" s="44" t="s">
        <v>68</v>
      </c>
      <c r="G148" s="45">
        <f t="shared" si="179"/>
        <v>11.86</v>
      </c>
      <c r="H148" s="45">
        <f t="shared" si="179"/>
        <v>12.11</v>
      </c>
      <c r="I148" s="45">
        <f t="shared" si="179"/>
        <v>12.36</v>
      </c>
      <c r="J148" s="45">
        <f t="shared" si="179"/>
        <v>12.62</v>
      </c>
      <c r="K148" s="45">
        <f t="shared" si="179"/>
        <v>19.649999999999999</v>
      </c>
      <c r="L148" s="45">
        <f t="shared" si="179"/>
        <v>19.86</v>
      </c>
      <c r="M148" s="45">
        <f t="shared" si="179"/>
        <v>20.07</v>
      </c>
      <c r="N148" s="45">
        <f t="shared" si="179"/>
        <v>20.27</v>
      </c>
      <c r="O148" s="45">
        <f t="shared" si="179"/>
        <v>34.07</v>
      </c>
      <c r="P148" s="45">
        <f t="shared" si="179"/>
        <v>45.99</v>
      </c>
      <c r="Q148" s="45">
        <f t="shared" si="179"/>
        <v>64.72</v>
      </c>
      <c r="R148" s="45">
        <f t="shared" si="179"/>
        <v>78.349999999999994</v>
      </c>
      <c r="S148" s="45">
        <f t="shared" si="179"/>
        <v>44.56</v>
      </c>
      <c r="T148" s="45">
        <f t="shared" si="179"/>
        <v>55.22</v>
      </c>
      <c r="U148" s="45">
        <f t="shared" si="179"/>
        <v>71.260000000000005</v>
      </c>
      <c r="V148" s="45">
        <f t="shared" si="179"/>
        <v>83.68</v>
      </c>
      <c r="W148" s="45">
        <f t="shared" si="179"/>
        <v>53.05</v>
      </c>
      <c r="X148" s="45">
        <f t="shared" si="179"/>
        <v>65.739999999999995</v>
      </c>
      <c r="Y148" s="45">
        <f t="shared" si="179"/>
        <v>84.83</v>
      </c>
      <c r="Z148" s="45">
        <f t="shared" si="179"/>
        <v>99.62</v>
      </c>
      <c r="AB148" s="43" t="str">
        <f t="shared" si="164"/>
        <v>INFINITE 41.001 a 2.000</v>
      </c>
      <c r="AC148" s="44" t="s">
        <v>98</v>
      </c>
      <c r="AD148" s="44" t="s">
        <v>55</v>
      </c>
      <c r="AE148" s="45">
        <f t="shared" si="185"/>
        <v>13.43</v>
      </c>
      <c r="AF148" s="45">
        <f t="shared" si="185"/>
        <v>14</v>
      </c>
      <c r="AG148" s="45">
        <f t="shared" si="185"/>
        <v>14.14</v>
      </c>
      <c r="AH148" s="45">
        <f t="shared" si="185"/>
        <v>14.29</v>
      </c>
      <c r="AI148" s="45">
        <f t="shared" si="185"/>
        <v>16.68</v>
      </c>
      <c r="AJ148" s="45">
        <f t="shared" si="185"/>
        <v>18.68</v>
      </c>
      <c r="AK148" s="45">
        <f t="shared" si="185"/>
        <v>20.84</v>
      </c>
      <c r="AL148" s="45">
        <f t="shared" si="185"/>
        <v>25.02</v>
      </c>
      <c r="AM148" s="45">
        <f t="shared" si="185"/>
        <v>18.34</v>
      </c>
      <c r="AN148" s="45">
        <f t="shared" si="185"/>
        <v>21.66</v>
      </c>
      <c r="AO148" s="45">
        <f t="shared" si="185"/>
        <v>33.92</v>
      </c>
      <c r="AP148" s="45">
        <f t="shared" si="185"/>
        <v>45.5</v>
      </c>
      <c r="AQ148" s="45">
        <f t="shared" si="185"/>
        <v>21.33</v>
      </c>
      <c r="AR148" s="45">
        <f t="shared" si="185"/>
        <v>25.19</v>
      </c>
      <c r="AS148" s="45">
        <f t="shared" si="185"/>
        <v>39.450000000000003</v>
      </c>
      <c r="AT148" s="45">
        <f t="shared" si="185"/>
        <v>52.92</v>
      </c>
      <c r="BP148" s="43" t="str">
        <f t="shared" si="165"/>
        <v>INFINITE 33.001 a 4.000</v>
      </c>
      <c r="BQ148" s="44" t="s">
        <v>94</v>
      </c>
      <c r="BR148" s="44" t="s">
        <v>68</v>
      </c>
      <c r="BS148" s="45">
        <f t="shared" si="180"/>
        <v>37.44</v>
      </c>
      <c r="BT148" s="45">
        <f t="shared" si="180"/>
        <v>38.24</v>
      </c>
      <c r="BU148" s="45">
        <f t="shared" si="180"/>
        <v>39.03</v>
      </c>
      <c r="BV148" s="45">
        <f t="shared" si="180"/>
        <v>39.840000000000003</v>
      </c>
      <c r="BW148" s="45">
        <f t="shared" si="180"/>
        <v>43.38</v>
      </c>
      <c r="BX148" s="45">
        <f t="shared" si="180"/>
        <v>43.83</v>
      </c>
      <c r="BY148" s="45">
        <f t="shared" si="180"/>
        <v>44.27</v>
      </c>
      <c r="BZ148" s="45">
        <f t="shared" si="180"/>
        <v>44.72</v>
      </c>
      <c r="CA148" s="45">
        <f t="shared" si="180"/>
        <v>77.86</v>
      </c>
      <c r="CB148" s="45">
        <f t="shared" si="180"/>
        <v>117.29</v>
      </c>
      <c r="CC148" s="45">
        <f t="shared" si="180"/>
        <v>143.44999999999999</v>
      </c>
      <c r="CD148" s="45">
        <f t="shared" si="180"/>
        <v>169.6</v>
      </c>
      <c r="CE148" s="45">
        <f t="shared" si="180"/>
        <v>95.25</v>
      </c>
      <c r="CF148" s="45">
        <f t="shared" si="180"/>
        <v>133.58000000000001</v>
      </c>
      <c r="CG148" s="45">
        <f t="shared" si="180"/>
        <v>158.56</v>
      </c>
      <c r="CH148" s="45">
        <f t="shared" si="180"/>
        <v>183.56</v>
      </c>
      <c r="CI148" s="45">
        <f t="shared" si="180"/>
        <v>113.4</v>
      </c>
      <c r="CJ148" s="45">
        <f t="shared" si="180"/>
        <v>159.02000000000001</v>
      </c>
      <c r="CK148" s="45">
        <f t="shared" si="180"/>
        <v>188.76</v>
      </c>
      <c r="CL148" s="45">
        <f t="shared" si="180"/>
        <v>218.51</v>
      </c>
      <c r="CZ148" s="43" t="str">
        <f t="shared" si="166"/>
        <v>INFINITE 4501 a 1.000</v>
      </c>
      <c r="DA148" s="44" t="s">
        <v>98</v>
      </c>
      <c r="DB148" s="46" t="s">
        <v>50</v>
      </c>
      <c r="DC148" s="45">
        <f t="shared" si="186"/>
        <v>13.81</v>
      </c>
      <c r="DD148" s="45">
        <f t="shared" si="186"/>
        <v>14.11</v>
      </c>
      <c r="DE148" s="45">
        <f t="shared" si="186"/>
        <v>14.4</v>
      </c>
      <c r="DG148" s="43" t="str">
        <f t="shared" si="167"/>
        <v>INFINITE 1Coleta no mesmo dia4210-251 a 60</v>
      </c>
      <c r="DH148" s="43" t="s">
        <v>85</v>
      </c>
      <c r="DI148" s="70" t="s">
        <v>71</v>
      </c>
      <c r="DJ148" s="69" t="s">
        <v>72</v>
      </c>
      <c r="DK148" s="61" t="s">
        <v>92</v>
      </c>
      <c r="DL148" s="25" t="s">
        <v>130</v>
      </c>
      <c r="DR148" s="43" t="str">
        <f t="shared" si="168"/>
        <v>INFINITE 33.001 a 4.000</v>
      </c>
      <c r="DS148" s="44" t="s">
        <v>94</v>
      </c>
      <c r="DT148" s="44" t="s">
        <v>68</v>
      </c>
      <c r="DU148" s="45">
        <f t="shared" si="181"/>
        <v>17.82</v>
      </c>
      <c r="DV148" s="45">
        <f t="shared" si="181"/>
        <v>18.190000000000001</v>
      </c>
      <c r="DW148" s="45">
        <f t="shared" si="181"/>
        <v>18.579999999999998</v>
      </c>
      <c r="DX148" s="45">
        <f t="shared" si="181"/>
        <v>18.940000000000001</v>
      </c>
      <c r="DY148" s="45">
        <f t="shared" si="181"/>
        <v>27.24</v>
      </c>
      <c r="DZ148" s="45">
        <f t="shared" si="181"/>
        <v>27.52</v>
      </c>
      <c r="EA148" s="45">
        <f t="shared" si="181"/>
        <v>27.79</v>
      </c>
      <c r="EB148" s="45">
        <f t="shared" si="181"/>
        <v>28.1</v>
      </c>
      <c r="EC148" s="45">
        <f t="shared" si="181"/>
        <v>46.09</v>
      </c>
      <c r="ED148" s="45">
        <f t="shared" si="181"/>
        <v>61.24</v>
      </c>
      <c r="EE148" s="45">
        <f t="shared" si="181"/>
        <v>86.18</v>
      </c>
      <c r="EF148" s="45">
        <f t="shared" si="181"/>
        <v>104.54</v>
      </c>
      <c r="EG148" s="45">
        <f t="shared" si="181"/>
        <v>71.489999999999995</v>
      </c>
      <c r="EH148" s="45">
        <f t="shared" si="181"/>
        <v>87.61</v>
      </c>
      <c r="EI148" s="45">
        <f t="shared" si="181"/>
        <v>112.99</v>
      </c>
      <c r="EJ148" s="45">
        <f t="shared" si="181"/>
        <v>132.84</v>
      </c>
      <c r="EL148" s="43" t="str">
        <f t="shared" si="169"/>
        <v>INFINITE 41.001 a 2.000</v>
      </c>
      <c r="EM148" s="44" t="s">
        <v>98</v>
      </c>
      <c r="EN148" s="44" t="s">
        <v>55</v>
      </c>
      <c r="EO148" s="45">
        <f t="shared" si="187"/>
        <v>17.38</v>
      </c>
      <c r="EP148" s="45">
        <f t="shared" si="187"/>
        <v>18.12</v>
      </c>
      <c r="EQ148" s="45">
        <f t="shared" si="187"/>
        <v>18.29</v>
      </c>
      <c r="ER148" s="45">
        <f t="shared" si="187"/>
        <v>18.48</v>
      </c>
      <c r="ES148" s="45">
        <f t="shared" si="187"/>
        <v>21.58</v>
      </c>
      <c r="ET148" s="45">
        <f t="shared" si="187"/>
        <v>24.16</v>
      </c>
      <c r="EU148" s="45">
        <f t="shared" si="187"/>
        <v>26.97</v>
      </c>
      <c r="EV148" s="45">
        <f t="shared" si="187"/>
        <v>32.36</v>
      </c>
      <c r="EW148" s="45">
        <f t="shared" si="187"/>
        <v>27.58</v>
      </c>
      <c r="EX148" s="45">
        <f t="shared" si="187"/>
        <v>32.58</v>
      </c>
      <c r="EY148" s="45">
        <f t="shared" si="187"/>
        <v>51.02</v>
      </c>
      <c r="EZ148" s="45">
        <f t="shared" si="187"/>
        <v>68.47</v>
      </c>
    </row>
    <row r="149" spans="1:156" ht="15" x14ac:dyDescent="0.25">
      <c r="A149" s="87">
        <v>9.1999999999999998E-2</v>
      </c>
      <c r="B149" s="85" t="s">
        <v>119</v>
      </c>
      <c r="D149" s="43" t="str">
        <f t="shared" si="163"/>
        <v>INFINITE 34.001 a 5.000</v>
      </c>
      <c r="E149" s="44" t="s">
        <v>94</v>
      </c>
      <c r="F149" s="44" t="s">
        <v>70</v>
      </c>
      <c r="G149" s="45">
        <f t="shared" si="179"/>
        <v>12.82</v>
      </c>
      <c r="H149" s="45">
        <f t="shared" si="179"/>
        <v>13.09</v>
      </c>
      <c r="I149" s="45">
        <f t="shared" si="179"/>
        <v>13.37</v>
      </c>
      <c r="J149" s="45">
        <f t="shared" si="179"/>
        <v>13.63</v>
      </c>
      <c r="K149" s="45">
        <f t="shared" si="179"/>
        <v>21.2</v>
      </c>
      <c r="L149" s="45">
        <f t="shared" si="179"/>
        <v>21.42</v>
      </c>
      <c r="M149" s="45">
        <f t="shared" si="179"/>
        <v>21.64</v>
      </c>
      <c r="N149" s="45">
        <f t="shared" si="179"/>
        <v>21.86</v>
      </c>
      <c r="O149" s="45">
        <f t="shared" si="179"/>
        <v>37.6</v>
      </c>
      <c r="P149" s="45">
        <f t="shared" si="179"/>
        <v>50.76</v>
      </c>
      <c r="Q149" s="45">
        <f t="shared" si="179"/>
        <v>71.430000000000007</v>
      </c>
      <c r="R149" s="45">
        <f t="shared" si="179"/>
        <v>86.46</v>
      </c>
      <c r="S149" s="45">
        <f t="shared" si="179"/>
        <v>53.9</v>
      </c>
      <c r="T149" s="45">
        <f t="shared" si="179"/>
        <v>65.59</v>
      </c>
      <c r="U149" s="45">
        <f t="shared" si="179"/>
        <v>83.27</v>
      </c>
      <c r="V149" s="45">
        <f t="shared" si="179"/>
        <v>96.87</v>
      </c>
      <c r="W149" s="45">
        <f t="shared" si="179"/>
        <v>64.17</v>
      </c>
      <c r="X149" s="45">
        <f t="shared" si="179"/>
        <v>78.08</v>
      </c>
      <c r="Y149" s="45">
        <f t="shared" si="179"/>
        <v>99.13</v>
      </c>
      <c r="Z149" s="45">
        <f t="shared" si="179"/>
        <v>115.32</v>
      </c>
      <c r="AB149" s="43" t="str">
        <f t="shared" si="164"/>
        <v>INFINITE 42.001 a 3.000</v>
      </c>
      <c r="AC149" s="44" t="s">
        <v>98</v>
      </c>
      <c r="AD149" s="44" t="s">
        <v>62</v>
      </c>
      <c r="AE149" s="45">
        <f t="shared" si="185"/>
        <v>16.059999999999999</v>
      </c>
      <c r="AF149" s="45">
        <f t="shared" si="185"/>
        <v>16.73</v>
      </c>
      <c r="AG149" s="45">
        <f t="shared" si="185"/>
        <v>16.899999999999999</v>
      </c>
      <c r="AH149" s="45">
        <f t="shared" si="185"/>
        <v>17.079999999999998</v>
      </c>
      <c r="AI149" s="45">
        <f t="shared" si="185"/>
        <v>19.940000000000001</v>
      </c>
      <c r="AJ149" s="45">
        <f t="shared" si="185"/>
        <v>22.33</v>
      </c>
      <c r="AK149" s="45">
        <f t="shared" si="185"/>
        <v>24.91</v>
      </c>
      <c r="AL149" s="45">
        <f t="shared" si="185"/>
        <v>29.91</v>
      </c>
      <c r="AM149" s="45">
        <f t="shared" si="185"/>
        <v>21.14</v>
      </c>
      <c r="AN149" s="45">
        <f t="shared" si="185"/>
        <v>24.8</v>
      </c>
      <c r="AO149" s="45">
        <f t="shared" si="185"/>
        <v>37.43</v>
      </c>
      <c r="AP149" s="45">
        <f t="shared" si="185"/>
        <v>49.72</v>
      </c>
      <c r="AQ149" s="45">
        <f t="shared" si="185"/>
        <v>24.59</v>
      </c>
      <c r="AR149" s="45">
        <f t="shared" si="185"/>
        <v>28.83</v>
      </c>
      <c r="AS149" s="45">
        <f t="shared" si="185"/>
        <v>43.52</v>
      </c>
      <c r="AT149" s="45">
        <f t="shared" si="185"/>
        <v>57.81</v>
      </c>
      <c r="BP149" s="43" t="str">
        <f t="shared" si="165"/>
        <v>INFINITE 34.001 a 5.000</v>
      </c>
      <c r="BQ149" s="44" t="s">
        <v>94</v>
      </c>
      <c r="BR149" s="44" t="s">
        <v>70</v>
      </c>
      <c r="BS149" s="45">
        <f t="shared" si="180"/>
        <v>40.44</v>
      </c>
      <c r="BT149" s="45">
        <f t="shared" si="180"/>
        <v>41.3</v>
      </c>
      <c r="BU149" s="45">
        <f t="shared" si="180"/>
        <v>42.16</v>
      </c>
      <c r="BV149" s="45">
        <f t="shared" si="180"/>
        <v>43.03</v>
      </c>
      <c r="BW149" s="45">
        <f t="shared" si="180"/>
        <v>46.77</v>
      </c>
      <c r="BX149" s="45">
        <f t="shared" si="180"/>
        <v>47.26</v>
      </c>
      <c r="BY149" s="45">
        <f t="shared" si="180"/>
        <v>47.73</v>
      </c>
      <c r="BZ149" s="45">
        <f t="shared" si="180"/>
        <v>48.22</v>
      </c>
      <c r="CA149" s="45">
        <f t="shared" si="180"/>
        <v>88.04</v>
      </c>
      <c r="CB149" s="45">
        <f t="shared" si="180"/>
        <v>131.97</v>
      </c>
      <c r="CC149" s="45">
        <f t="shared" si="180"/>
        <v>161.52000000000001</v>
      </c>
      <c r="CD149" s="45">
        <f t="shared" si="180"/>
        <v>191.06</v>
      </c>
      <c r="CE149" s="45">
        <f t="shared" si="180"/>
        <v>107.33</v>
      </c>
      <c r="CF149" s="45">
        <f t="shared" si="180"/>
        <v>152.77000000000001</v>
      </c>
      <c r="CG149" s="45">
        <f t="shared" si="180"/>
        <v>181.96</v>
      </c>
      <c r="CH149" s="45">
        <f t="shared" si="180"/>
        <v>211.13</v>
      </c>
      <c r="CI149" s="45">
        <f t="shared" si="180"/>
        <v>127.77</v>
      </c>
      <c r="CJ149" s="45">
        <f t="shared" si="180"/>
        <v>181.88</v>
      </c>
      <c r="CK149" s="45">
        <f t="shared" si="180"/>
        <v>216.62</v>
      </c>
      <c r="CL149" s="45">
        <f t="shared" si="180"/>
        <v>251.35</v>
      </c>
      <c r="CZ149" s="43" t="str">
        <f t="shared" si="166"/>
        <v>INFINITE 41.001 a 2.000</v>
      </c>
      <c r="DA149" s="44" t="s">
        <v>98</v>
      </c>
      <c r="DB149" s="46" t="s">
        <v>55</v>
      </c>
      <c r="DC149" s="45">
        <f t="shared" si="186"/>
        <v>16.100000000000001</v>
      </c>
      <c r="DD149" s="45">
        <f t="shared" si="186"/>
        <v>16.43</v>
      </c>
      <c r="DE149" s="45">
        <f t="shared" si="186"/>
        <v>16.78</v>
      </c>
      <c r="DG149" s="43" t="str">
        <f t="shared" si="167"/>
        <v>INFINITE 1Coleta no mesmo dia4210-261 a 70</v>
      </c>
      <c r="DH149" s="43" t="s">
        <v>85</v>
      </c>
      <c r="DI149" s="70" t="s">
        <v>71</v>
      </c>
      <c r="DJ149" s="69" t="s">
        <v>72</v>
      </c>
      <c r="DK149" s="59" t="s">
        <v>96</v>
      </c>
      <c r="DL149" s="22" t="s">
        <v>131</v>
      </c>
      <c r="DR149" s="43" t="str">
        <f t="shared" si="168"/>
        <v>INFINITE 34.001 a 5.000</v>
      </c>
      <c r="DS149" s="44" t="s">
        <v>94</v>
      </c>
      <c r="DT149" s="44" t="s">
        <v>70</v>
      </c>
      <c r="DU149" s="45">
        <f t="shared" si="181"/>
        <v>19.04</v>
      </c>
      <c r="DV149" s="45">
        <f t="shared" si="181"/>
        <v>19.46</v>
      </c>
      <c r="DW149" s="45">
        <f t="shared" si="181"/>
        <v>19.850000000000001</v>
      </c>
      <c r="DX149" s="45">
        <f t="shared" si="181"/>
        <v>20.25</v>
      </c>
      <c r="DY149" s="45">
        <f t="shared" si="181"/>
        <v>29.22</v>
      </c>
      <c r="DZ149" s="45">
        <f t="shared" si="181"/>
        <v>29.51</v>
      </c>
      <c r="EA149" s="45">
        <f t="shared" si="181"/>
        <v>29.82</v>
      </c>
      <c r="EB149" s="45">
        <f t="shared" si="181"/>
        <v>30.12</v>
      </c>
      <c r="EC149" s="45">
        <f t="shared" si="181"/>
        <v>50.77</v>
      </c>
      <c r="ED149" s="45">
        <f t="shared" si="181"/>
        <v>67.56</v>
      </c>
      <c r="EE149" s="45">
        <f t="shared" si="181"/>
        <v>95.09</v>
      </c>
      <c r="EF149" s="45">
        <f t="shared" si="181"/>
        <v>115.3</v>
      </c>
      <c r="EG149" s="45">
        <f t="shared" si="181"/>
        <v>86.32</v>
      </c>
      <c r="EH149" s="45">
        <f t="shared" si="181"/>
        <v>104.02</v>
      </c>
      <c r="EI149" s="45">
        <f t="shared" si="181"/>
        <v>131.97999999999999</v>
      </c>
      <c r="EJ149" s="45">
        <f t="shared" si="181"/>
        <v>153.72</v>
      </c>
      <c r="EL149" s="43" t="str">
        <f t="shared" si="169"/>
        <v>INFINITE 42.001 a 3.000</v>
      </c>
      <c r="EM149" s="44" t="s">
        <v>98</v>
      </c>
      <c r="EN149" s="44" t="s">
        <v>62</v>
      </c>
      <c r="EO149" s="45">
        <f t="shared" si="187"/>
        <v>20.98</v>
      </c>
      <c r="EP149" s="45">
        <f t="shared" si="187"/>
        <v>21.86</v>
      </c>
      <c r="EQ149" s="45">
        <f t="shared" si="187"/>
        <v>22.08</v>
      </c>
      <c r="ER149" s="45">
        <f t="shared" si="187"/>
        <v>22.31</v>
      </c>
      <c r="ES149" s="45">
        <f t="shared" si="187"/>
        <v>26.08</v>
      </c>
      <c r="ET149" s="45">
        <f t="shared" si="187"/>
        <v>28.94</v>
      </c>
      <c r="EU149" s="45">
        <f t="shared" si="187"/>
        <v>32.299999999999997</v>
      </c>
      <c r="EV149" s="45">
        <f t="shared" si="187"/>
        <v>38.79</v>
      </c>
      <c r="EW149" s="45">
        <f t="shared" si="187"/>
        <v>32.4</v>
      </c>
      <c r="EX149" s="45">
        <f t="shared" si="187"/>
        <v>37.53</v>
      </c>
      <c r="EY149" s="45">
        <f t="shared" si="187"/>
        <v>56.41</v>
      </c>
      <c r="EZ149" s="45">
        <f t="shared" si="187"/>
        <v>74.97</v>
      </c>
    </row>
    <row r="150" spans="1:156" ht="15" x14ac:dyDescent="0.25">
      <c r="A150" s="87">
        <v>0.13800000000000001</v>
      </c>
      <c r="B150" s="85" t="s">
        <v>54</v>
      </c>
      <c r="D150" s="43" t="str">
        <f t="shared" si="163"/>
        <v>INFINITE 35.001 a 6.000</v>
      </c>
      <c r="E150" s="44" t="s">
        <v>94</v>
      </c>
      <c r="F150" s="44" t="s">
        <v>76</v>
      </c>
      <c r="G150" s="45">
        <f t="shared" si="179"/>
        <v>13.62</v>
      </c>
      <c r="H150" s="45">
        <f t="shared" si="179"/>
        <v>13.92</v>
      </c>
      <c r="I150" s="45">
        <f t="shared" si="179"/>
        <v>14.2</v>
      </c>
      <c r="J150" s="45">
        <f t="shared" si="179"/>
        <v>14.5</v>
      </c>
      <c r="K150" s="45">
        <f t="shared" si="179"/>
        <v>22.89</v>
      </c>
      <c r="L150" s="45">
        <f t="shared" si="179"/>
        <v>23.13</v>
      </c>
      <c r="M150" s="45">
        <f t="shared" si="179"/>
        <v>23.36</v>
      </c>
      <c r="N150" s="45">
        <f t="shared" si="179"/>
        <v>23.6</v>
      </c>
      <c r="O150" s="45">
        <f t="shared" si="179"/>
        <v>41.22</v>
      </c>
      <c r="P150" s="45">
        <f t="shared" si="179"/>
        <v>55.63</v>
      </c>
      <c r="Q150" s="45">
        <f t="shared" si="179"/>
        <v>78.3</v>
      </c>
      <c r="R150" s="45">
        <f t="shared" si="179"/>
        <v>94.79</v>
      </c>
      <c r="S150" s="45">
        <f t="shared" si="179"/>
        <v>56.93</v>
      </c>
      <c r="T150" s="45">
        <f t="shared" si="179"/>
        <v>69.7</v>
      </c>
      <c r="U150" s="45">
        <f t="shared" si="179"/>
        <v>89.06</v>
      </c>
      <c r="V150" s="45">
        <f t="shared" si="179"/>
        <v>103.87</v>
      </c>
      <c r="W150" s="45">
        <f t="shared" si="179"/>
        <v>67.78</v>
      </c>
      <c r="X150" s="45">
        <f t="shared" si="179"/>
        <v>82.97</v>
      </c>
      <c r="Y150" s="45">
        <f t="shared" si="179"/>
        <v>106.01</v>
      </c>
      <c r="Z150" s="45">
        <f t="shared" si="179"/>
        <v>123.66</v>
      </c>
      <c r="AB150" s="43" t="str">
        <f t="shared" si="164"/>
        <v>INFINITE 43.001 a 4.000</v>
      </c>
      <c r="AC150" s="44" t="s">
        <v>98</v>
      </c>
      <c r="AD150" s="44" t="s">
        <v>68</v>
      </c>
      <c r="AE150" s="45">
        <f t="shared" si="185"/>
        <v>17.14</v>
      </c>
      <c r="AF150" s="45">
        <f t="shared" si="185"/>
        <v>17.87</v>
      </c>
      <c r="AG150" s="45">
        <f t="shared" si="185"/>
        <v>18.05</v>
      </c>
      <c r="AH150" s="45">
        <f t="shared" si="185"/>
        <v>18.23</v>
      </c>
      <c r="AI150" s="45">
        <f t="shared" si="185"/>
        <v>21.3</v>
      </c>
      <c r="AJ150" s="45">
        <f t="shared" si="185"/>
        <v>23.85</v>
      </c>
      <c r="AK150" s="45">
        <f t="shared" si="185"/>
        <v>26.62</v>
      </c>
      <c r="AL150" s="45">
        <f t="shared" si="185"/>
        <v>31.95</v>
      </c>
      <c r="AM150" s="45">
        <f t="shared" si="185"/>
        <v>27.11</v>
      </c>
      <c r="AN150" s="45">
        <f t="shared" si="185"/>
        <v>30.92</v>
      </c>
      <c r="AO150" s="45">
        <f t="shared" si="185"/>
        <v>43.67</v>
      </c>
      <c r="AP150" s="45">
        <f t="shared" si="185"/>
        <v>56.25</v>
      </c>
      <c r="AQ150" s="45">
        <f t="shared" si="185"/>
        <v>31.53</v>
      </c>
      <c r="AR150" s="45">
        <f t="shared" si="185"/>
        <v>35.94</v>
      </c>
      <c r="AS150" s="45">
        <f t="shared" si="185"/>
        <v>50.78</v>
      </c>
      <c r="AT150" s="45">
        <f t="shared" si="185"/>
        <v>65.41</v>
      </c>
      <c r="BP150" s="43" t="str">
        <f t="shared" si="165"/>
        <v>INFINITE 35.001 a 6.000</v>
      </c>
      <c r="BQ150" s="44" t="s">
        <v>94</v>
      </c>
      <c r="BR150" s="44" t="s">
        <v>76</v>
      </c>
      <c r="BS150" s="45">
        <f t="shared" si="180"/>
        <v>43.26</v>
      </c>
      <c r="BT150" s="45">
        <f t="shared" si="180"/>
        <v>44.18</v>
      </c>
      <c r="BU150" s="45">
        <f t="shared" si="180"/>
        <v>45.1</v>
      </c>
      <c r="BV150" s="45">
        <f t="shared" si="180"/>
        <v>46.02</v>
      </c>
      <c r="BW150" s="45">
        <f t="shared" si="180"/>
        <v>50.54</v>
      </c>
      <c r="BX150" s="45">
        <f t="shared" si="180"/>
        <v>51.06</v>
      </c>
      <c r="BY150" s="45">
        <f t="shared" si="180"/>
        <v>51.59</v>
      </c>
      <c r="BZ150" s="45">
        <f t="shared" si="180"/>
        <v>52.11</v>
      </c>
      <c r="CA150" s="45">
        <f t="shared" si="180"/>
        <v>97.83</v>
      </c>
      <c r="CB150" s="45">
        <f t="shared" si="180"/>
        <v>147.04</v>
      </c>
      <c r="CC150" s="45">
        <f t="shared" si="180"/>
        <v>179.93</v>
      </c>
      <c r="CD150" s="45">
        <f t="shared" si="180"/>
        <v>212.82</v>
      </c>
      <c r="CE150" s="45">
        <f t="shared" si="180"/>
        <v>119.33</v>
      </c>
      <c r="CF150" s="45">
        <f t="shared" si="180"/>
        <v>172.14</v>
      </c>
      <c r="CG150" s="45">
        <f t="shared" si="180"/>
        <v>205.65</v>
      </c>
      <c r="CH150" s="45">
        <f t="shared" si="180"/>
        <v>239.14</v>
      </c>
      <c r="CI150" s="45">
        <f t="shared" si="180"/>
        <v>142.05000000000001</v>
      </c>
      <c r="CJ150" s="45">
        <f t="shared" si="180"/>
        <v>204.93</v>
      </c>
      <c r="CK150" s="45">
        <f t="shared" si="180"/>
        <v>244.82</v>
      </c>
      <c r="CL150" s="45">
        <f t="shared" si="180"/>
        <v>284.7</v>
      </c>
      <c r="CZ150" s="43" t="str">
        <f t="shared" si="166"/>
        <v>INFINITE 42.001 a 3.000</v>
      </c>
      <c r="DA150" s="44" t="s">
        <v>98</v>
      </c>
      <c r="DB150" s="46" t="s">
        <v>62</v>
      </c>
      <c r="DC150" s="45">
        <f t="shared" si="186"/>
        <v>17.89</v>
      </c>
      <c r="DD150" s="45">
        <f t="shared" si="186"/>
        <v>18.260000000000002</v>
      </c>
      <c r="DE150" s="45">
        <f t="shared" si="186"/>
        <v>18.649999999999999</v>
      </c>
      <c r="DG150" s="43" t="str">
        <f t="shared" si="167"/>
        <v>INFINITE 1Coleta no mesmo dia4210-271 a 80</v>
      </c>
      <c r="DH150" s="43" t="s">
        <v>85</v>
      </c>
      <c r="DI150" s="70" t="s">
        <v>71</v>
      </c>
      <c r="DJ150" s="69" t="s">
        <v>72</v>
      </c>
      <c r="DK150" s="61" t="s">
        <v>99</v>
      </c>
      <c r="DL150" s="25" t="s">
        <v>131</v>
      </c>
      <c r="DR150" s="43" t="str">
        <f t="shared" si="168"/>
        <v>INFINITE 35.001 a 6.000</v>
      </c>
      <c r="DS150" s="44" t="s">
        <v>94</v>
      </c>
      <c r="DT150" s="44" t="s">
        <v>76</v>
      </c>
      <c r="DU150" s="45">
        <f t="shared" si="181"/>
        <v>19.38</v>
      </c>
      <c r="DV150" s="45">
        <f t="shared" si="181"/>
        <v>19.8</v>
      </c>
      <c r="DW150" s="45">
        <f t="shared" si="181"/>
        <v>20.2</v>
      </c>
      <c r="DX150" s="45">
        <f t="shared" si="181"/>
        <v>20.6</v>
      </c>
      <c r="DY150" s="45">
        <f t="shared" si="181"/>
        <v>30</v>
      </c>
      <c r="DZ150" s="45">
        <f t="shared" si="181"/>
        <v>30.32</v>
      </c>
      <c r="EA150" s="45">
        <f t="shared" si="181"/>
        <v>30.61</v>
      </c>
      <c r="EB150" s="45">
        <f t="shared" si="181"/>
        <v>30.93</v>
      </c>
      <c r="EC150" s="45">
        <f t="shared" si="181"/>
        <v>54.41</v>
      </c>
      <c r="ED150" s="45">
        <f t="shared" si="181"/>
        <v>73.83</v>
      </c>
      <c r="EE150" s="45">
        <f t="shared" si="181"/>
        <v>103.9</v>
      </c>
      <c r="EF150" s="45">
        <f t="shared" si="181"/>
        <v>125.69</v>
      </c>
      <c r="EG150" s="45">
        <f t="shared" si="181"/>
        <v>89.61</v>
      </c>
      <c r="EH150" s="45">
        <f t="shared" si="181"/>
        <v>110.06</v>
      </c>
      <c r="EI150" s="45">
        <f t="shared" si="181"/>
        <v>140.66999999999999</v>
      </c>
      <c r="EJ150" s="45">
        <f t="shared" si="181"/>
        <v>164</v>
      </c>
      <c r="EL150" s="43" t="str">
        <f t="shared" si="169"/>
        <v>INFINITE 43.001 a 4.000</v>
      </c>
      <c r="EM150" s="44" t="s">
        <v>98</v>
      </c>
      <c r="EN150" s="44" t="s">
        <v>68</v>
      </c>
      <c r="EO150" s="45">
        <f t="shared" si="187"/>
        <v>22.59</v>
      </c>
      <c r="EP150" s="45">
        <f t="shared" si="187"/>
        <v>23.55</v>
      </c>
      <c r="EQ150" s="45">
        <f t="shared" si="187"/>
        <v>23.79</v>
      </c>
      <c r="ER150" s="45">
        <f t="shared" si="187"/>
        <v>24.03</v>
      </c>
      <c r="ES150" s="45">
        <f t="shared" si="187"/>
        <v>28.18</v>
      </c>
      <c r="ET150" s="45">
        <f t="shared" si="187"/>
        <v>30.99</v>
      </c>
      <c r="EU150" s="45">
        <f t="shared" si="187"/>
        <v>34.56</v>
      </c>
      <c r="EV150" s="45">
        <f t="shared" si="187"/>
        <v>41.55</v>
      </c>
      <c r="EW150" s="45">
        <f t="shared" si="187"/>
        <v>42.31</v>
      </c>
      <c r="EX150" s="45">
        <f t="shared" si="187"/>
        <v>47.04</v>
      </c>
      <c r="EY150" s="45">
        <f t="shared" si="187"/>
        <v>65.97</v>
      </c>
      <c r="EZ150" s="45">
        <f t="shared" si="187"/>
        <v>85.06</v>
      </c>
    </row>
    <row r="151" spans="1:156" ht="15" x14ac:dyDescent="0.25">
      <c r="A151" s="88">
        <v>0.193</v>
      </c>
      <c r="B151" s="85" t="s">
        <v>61</v>
      </c>
      <c r="D151" s="43" t="str">
        <f t="shared" si="163"/>
        <v>INFINITE 36.001 a 7.000</v>
      </c>
      <c r="E151" s="44" t="s">
        <v>94</v>
      </c>
      <c r="F151" s="44" t="s">
        <v>82</v>
      </c>
      <c r="G151" s="45">
        <f t="shared" si="179"/>
        <v>14.49</v>
      </c>
      <c r="H151" s="45">
        <f t="shared" si="179"/>
        <v>14.79</v>
      </c>
      <c r="I151" s="45">
        <f t="shared" si="179"/>
        <v>15.11</v>
      </c>
      <c r="J151" s="45">
        <f t="shared" si="179"/>
        <v>15.41</v>
      </c>
      <c r="K151" s="45">
        <f t="shared" si="179"/>
        <v>24.52</v>
      </c>
      <c r="L151" s="45">
        <f t="shared" si="179"/>
        <v>24.78</v>
      </c>
      <c r="M151" s="45">
        <f t="shared" si="179"/>
        <v>25.02</v>
      </c>
      <c r="N151" s="45">
        <f t="shared" si="179"/>
        <v>25.27</v>
      </c>
      <c r="O151" s="45">
        <f t="shared" si="179"/>
        <v>45.48</v>
      </c>
      <c r="P151" s="45">
        <f t="shared" si="179"/>
        <v>61.4</v>
      </c>
      <c r="Q151" s="45">
        <f t="shared" si="179"/>
        <v>86.42</v>
      </c>
      <c r="R151" s="45">
        <f t="shared" si="179"/>
        <v>104.6</v>
      </c>
      <c r="S151" s="45">
        <f t="shared" si="179"/>
        <v>60.54</v>
      </c>
      <c r="T151" s="45">
        <f t="shared" si="179"/>
        <v>74.540000000000006</v>
      </c>
      <c r="U151" s="45">
        <f t="shared" si="179"/>
        <v>95.86</v>
      </c>
      <c r="V151" s="45">
        <f t="shared" si="179"/>
        <v>112.1</v>
      </c>
      <c r="W151" s="45">
        <f t="shared" si="179"/>
        <v>72.06</v>
      </c>
      <c r="X151" s="45">
        <f t="shared" si="179"/>
        <v>88.73</v>
      </c>
      <c r="Y151" s="45">
        <f t="shared" si="179"/>
        <v>114.13</v>
      </c>
      <c r="Z151" s="45">
        <f t="shared" si="179"/>
        <v>133.46</v>
      </c>
      <c r="AB151" s="43" t="str">
        <f t="shared" si="164"/>
        <v>INFINITE 44.001 a 5.000</v>
      </c>
      <c r="AC151" s="44" t="s">
        <v>98</v>
      </c>
      <c r="AD151" s="44" t="s">
        <v>70</v>
      </c>
      <c r="AE151" s="45">
        <f t="shared" si="185"/>
        <v>18.32</v>
      </c>
      <c r="AF151" s="45">
        <f t="shared" si="185"/>
        <v>19.100000000000001</v>
      </c>
      <c r="AG151" s="45">
        <f t="shared" si="185"/>
        <v>19.3</v>
      </c>
      <c r="AH151" s="45">
        <f t="shared" si="185"/>
        <v>19.489999999999998</v>
      </c>
      <c r="AI151" s="45">
        <f t="shared" si="185"/>
        <v>22.77</v>
      </c>
      <c r="AJ151" s="45">
        <f t="shared" si="185"/>
        <v>25.5</v>
      </c>
      <c r="AK151" s="45">
        <f t="shared" si="185"/>
        <v>28.47</v>
      </c>
      <c r="AL151" s="45">
        <f t="shared" si="185"/>
        <v>34.15</v>
      </c>
      <c r="AM151" s="45">
        <f t="shared" si="185"/>
        <v>28.37</v>
      </c>
      <c r="AN151" s="45">
        <f t="shared" si="185"/>
        <v>32.33</v>
      </c>
      <c r="AO151" s="45">
        <f t="shared" si="185"/>
        <v>45.27</v>
      </c>
      <c r="AP151" s="45">
        <f t="shared" si="185"/>
        <v>58.16</v>
      </c>
      <c r="AQ151" s="45">
        <f t="shared" si="185"/>
        <v>32.99</v>
      </c>
      <c r="AR151" s="45">
        <f t="shared" si="185"/>
        <v>37.58</v>
      </c>
      <c r="AS151" s="45">
        <f t="shared" si="185"/>
        <v>52.64</v>
      </c>
      <c r="AT151" s="45">
        <f t="shared" si="185"/>
        <v>67.64</v>
      </c>
      <c r="BP151" s="43" t="str">
        <f t="shared" si="165"/>
        <v>INFINITE 36.001 a 7.000</v>
      </c>
      <c r="BQ151" s="44" t="s">
        <v>94</v>
      </c>
      <c r="BR151" s="44" t="s">
        <v>82</v>
      </c>
      <c r="BS151" s="45">
        <f t="shared" si="180"/>
        <v>46.63</v>
      </c>
      <c r="BT151" s="45">
        <f t="shared" si="180"/>
        <v>47.63</v>
      </c>
      <c r="BU151" s="45">
        <f t="shared" si="180"/>
        <v>48.62</v>
      </c>
      <c r="BV151" s="45">
        <f t="shared" si="180"/>
        <v>49.61</v>
      </c>
      <c r="BW151" s="45">
        <f t="shared" si="180"/>
        <v>53.73</v>
      </c>
      <c r="BX151" s="45">
        <f t="shared" si="180"/>
        <v>54.29</v>
      </c>
      <c r="BY151" s="45">
        <f t="shared" si="180"/>
        <v>54.84</v>
      </c>
      <c r="BZ151" s="45">
        <f t="shared" si="180"/>
        <v>55.4</v>
      </c>
      <c r="CA151" s="45">
        <f t="shared" si="180"/>
        <v>107.61</v>
      </c>
      <c r="CB151" s="45">
        <f t="shared" si="180"/>
        <v>161.82</v>
      </c>
      <c r="CC151" s="45">
        <f t="shared" si="180"/>
        <v>198.05</v>
      </c>
      <c r="CD151" s="45">
        <f t="shared" si="180"/>
        <v>234.28</v>
      </c>
      <c r="CE151" s="45">
        <f t="shared" si="180"/>
        <v>131.22</v>
      </c>
      <c r="CF151" s="45">
        <f t="shared" si="180"/>
        <v>191.09</v>
      </c>
      <c r="CG151" s="45">
        <f t="shared" si="180"/>
        <v>228.95</v>
      </c>
      <c r="CH151" s="45">
        <f t="shared" si="180"/>
        <v>266.81</v>
      </c>
      <c r="CI151" s="45">
        <f t="shared" si="180"/>
        <v>156.22999999999999</v>
      </c>
      <c r="CJ151" s="45">
        <f t="shared" si="180"/>
        <v>227.49</v>
      </c>
      <c r="CK151" s="45">
        <f t="shared" si="180"/>
        <v>272.57</v>
      </c>
      <c r="CL151" s="45">
        <f t="shared" si="180"/>
        <v>317.64</v>
      </c>
      <c r="CZ151" s="43" t="str">
        <f t="shared" si="166"/>
        <v>INFINITE 43.001 a 4.000</v>
      </c>
      <c r="DA151" s="44" t="s">
        <v>98</v>
      </c>
      <c r="DB151" s="46" t="s">
        <v>68</v>
      </c>
      <c r="DC151" s="45">
        <f t="shared" si="186"/>
        <v>19.670000000000002</v>
      </c>
      <c r="DD151" s="45">
        <f t="shared" si="186"/>
        <v>20.079999999999998</v>
      </c>
      <c r="DE151" s="45">
        <f t="shared" si="186"/>
        <v>20.5</v>
      </c>
      <c r="DG151" s="43" t="str">
        <f t="shared" si="167"/>
        <v>INFINITE 1Coleta no mesmo dia4210-281 a 90</v>
      </c>
      <c r="DH151" s="43" t="s">
        <v>85</v>
      </c>
      <c r="DI151" s="70" t="s">
        <v>71</v>
      </c>
      <c r="DJ151" s="69" t="s">
        <v>72</v>
      </c>
      <c r="DK151" s="59" t="s">
        <v>102</v>
      </c>
      <c r="DL151" s="22" t="s">
        <v>93</v>
      </c>
      <c r="DR151" s="43" t="str">
        <f t="shared" si="168"/>
        <v>INFINITE 36.001 a 7.000</v>
      </c>
      <c r="DS151" s="44" t="s">
        <v>94</v>
      </c>
      <c r="DT151" s="44" t="s">
        <v>82</v>
      </c>
      <c r="DU151" s="45">
        <f t="shared" si="181"/>
        <v>19.72</v>
      </c>
      <c r="DV151" s="45">
        <f t="shared" si="181"/>
        <v>20.14</v>
      </c>
      <c r="DW151" s="45">
        <f t="shared" si="181"/>
        <v>20.55</v>
      </c>
      <c r="DX151" s="45">
        <f t="shared" si="181"/>
        <v>20.96</v>
      </c>
      <c r="DY151" s="45">
        <f t="shared" si="181"/>
        <v>32.11</v>
      </c>
      <c r="DZ151" s="45">
        <f t="shared" si="181"/>
        <v>32.42</v>
      </c>
      <c r="EA151" s="45">
        <f t="shared" si="181"/>
        <v>32.770000000000003</v>
      </c>
      <c r="EB151" s="45">
        <f t="shared" si="181"/>
        <v>33.1</v>
      </c>
      <c r="EC151" s="45">
        <f t="shared" si="181"/>
        <v>60.02</v>
      </c>
      <c r="ED151" s="45">
        <f t="shared" si="181"/>
        <v>81.459999999999994</v>
      </c>
      <c r="EE151" s="45">
        <f t="shared" si="181"/>
        <v>114.65</v>
      </c>
      <c r="EF151" s="45">
        <f t="shared" si="181"/>
        <v>138.69</v>
      </c>
      <c r="EG151" s="45">
        <f t="shared" si="181"/>
        <v>95.23</v>
      </c>
      <c r="EH151" s="45">
        <f t="shared" si="181"/>
        <v>117.69</v>
      </c>
      <c r="EI151" s="45">
        <f t="shared" si="181"/>
        <v>151.4</v>
      </c>
      <c r="EJ151" s="45">
        <f t="shared" si="181"/>
        <v>176.97</v>
      </c>
      <c r="EL151" s="43" t="str">
        <f t="shared" si="169"/>
        <v>INFINITE 44.001 a 5.000</v>
      </c>
      <c r="EM151" s="44" t="s">
        <v>98</v>
      </c>
      <c r="EN151" s="44" t="s">
        <v>70</v>
      </c>
      <c r="EO151" s="45">
        <f t="shared" si="187"/>
        <v>24.69</v>
      </c>
      <c r="EP151" s="45">
        <f t="shared" si="187"/>
        <v>25.71</v>
      </c>
      <c r="EQ151" s="45">
        <f t="shared" si="187"/>
        <v>25.99</v>
      </c>
      <c r="ER151" s="45">
        <f t="shared" si="187"/>
        <v>26.25</v>
      </c>
      <c r="ES151" s="45">
        <f t="shared" si="187"/>
        <v>30.92</v>
      </c>
      <c r="ET151" s="45">
        <f t="shared" si="187"/>
        <v>33.32</v>
      </c>
      <c r="EU151" s="45">
        <f t="shared" si="187"/>
        <v>37.130000000000003</v>
      </c>
      <c r="EV151" s="45">
        <f t="shared" si="187"/>
        <v>44.73</v>
      </c>
      <c r="EW151" s="45">
        <f t="shared" si="187"/>
        <v>46.13</v>
      </c>
      <c r="EX151" s="45">
        <f t="shared" si="187"/>
        <v>49.85</v>
      </c>
      <c r="EY151" s="45">
        <f t="shared" si="187"/>
        <v>68.709999999999994</v>
      </c>
      <c r="EZ151" s="45">
        <f t="shared" si="187"/>
        <v>88.47</v>
      </c>
    </row>
    <row r="152" spans="1:156" ht="15" x14ac:dyDescent="0.25">
      <c r="A152" s="88">
        <v>0.193</v>
      </c>
      <c r="B152" s="85" t="s">
        <v>66</v>
      </c>
      <c r="D152" s="43" t="str">
        <f t="shared" si="163"/>
        <v>INFINITE 37.001 a 8.000</v>
      </c>
      <c r="E152" s="44" t="s">
        <v>94</v>
      </c>
      <c r="F152" s="44" t="s">
        <v>86</v>
      </c>
      <c r="G152" s="45">
        <f t="shared" si="179"/>
        <v>15.32</v>
      </c>
      <c r="H152" s="45">
        <f t="shared" si="179"/>
        <v>15.63</v>
      </c>
      <c r="I152" s="45">
        <f t="shared" si="179"/>
        <v>15.96</v>
      </c>
      <c r="J152" s="45">
        <f t="shared" si="179"/>
        <v>16.28</v>
      </c>
      <c r="K152" s="45">
        <f t="shared" si="179"/>
        <v>26.23</v>
      </c>
      <c r="L152" s="45">
        <f t="shared" si="179"/>
        <v>26.51</v>
      </c>
      <c r="M152" s="45">
        <f t="shared" si="179"/>
        <v>26.77</v>
      </c>
      <c r="N152" s="45">
        <f t="shared" si="179"/>
        <v>27.04</v>
      </c>
      <c r="O152" s="45">
        <f t="shared" si="179"/>
        <v>49.82</v>
      </c>
      <c r="P152" s="45">
        <f t="shared" si="179"/>
        <v>67.27</v>
      </c>
      <c r="Q152" s="45">
        <f t="shared" si="179"/>
        <v>94.69</v>
      </c>
      <c r="R152" s="45">
        <f t="shared" si="179"/>
        <v>114.6</v>
      </c>
      <c r="S152" s="45">
        <f t="shared" si="179"/>
        <v>67.37</v>
      </c>
      <c r="T152" s="45">
        <f t="shared" si="179"/>
        <v>82.64</v>
      </c>
      <c r="U152" s="45">
        <f t="shared" si="179"/>
        <v>105.99</v>
      </c>
      <c r="V152" s="45">
        <f t="shared" si="179"/>
        <v>123.69</v>
      </c>
      <c r="W152" s="45">
        <f t="shared" si="179"/>
        <v>80.209999999999994</v>
      </c>
      <c r="X152" s="45">
        <f t="shared" si="179"/>
        <v>98.38</v>
      </c>
      <c r="Y152" s="45">
        <f t="shared" si="179"/>
        <v>126.18</v>
      </c>
      <c r="Z152" s="45">
        <f t="shared" si="179"/>
        <v>147.26</v>
      </c>
      <c r="AB152" s="43" t="str">
        <f t="shared" si="164"/>
        <v>INFINITE 45.001 a 6.000</v>
      </c>
      <c r="AC152" s="44" t="s">
        <v>98</v>
      </c>
      <c r="AD152" s="44" t="s">
        <v>76</v>
      </c>
      <c r="AE152" s="45">
        <f t="shared" si="185"/>
        <v>19.329999999999998</v>
      </c>
      <c r="AF152" s="45">
        <f t="shared" si="185"/>
        <v>20.149999999999999</v>
      </c>
      <c r="AG152" s="45">
        <f t="shared" si="185"/>
        <v>20.36</v>
      </c>
      <c r="AH152" s="45">
        <f t="shared" si="185"/>
        <v>20.57</v>
      </c>
      <c r="AI152" s="45">
        <f t="shared" si="185"/>
        <v>25.21</v>
      </c>
      <c r="AJ152" s="45">
        <f t="shared" si="185"/>
        <v>28.99</v>
      </c>
      <c r="AK152" s="45">
        <f t="shared" si="185"/>
        <v>33.08</v>
      </c>
      <c r="AL152" s="45">
        <f t="shared" si="185"/>
        <v>40.97</v>
      </c>
      <c r="AM152" s="45">
        <f t="shared" si="185"/>
        <v>32.880000000000003</v>
      </c>
      <c r="AN152" s="45">
        <f t="shared" si="185"/>
        <v>37.74</v>
      </c>
      <c r="AO152" s="45">
        <f t="shared" si="185"/>
        <v>51.66</v>
      </c>
      <c r="AP152" s="45">
        <f t="shared" si="185"/>
        <v>66.430000000000007</v>
      </c>
      <c r="AQ152" s="45">
        <f t="shared" si="185"/>
        <v>38.229999999999997</v>
      </c>
      <c r="AR152" s="45">
        <f t="shared" si="185"/>
        <v>43.88</v>
      </c>
      <c r="AS152" s="45">
        <f t="shared" si="185"/>
        <v>60.07</v>
      </c>
      <c r="AT152" s="45">
        <f t="shared" si="185"/>
        <v>77.239999999999995</v>
      </c>
      <c r="BP152" s="43" t="str">
        <f t="shared" si="165"/>
        <v>INFINITE 37.001 a 8.000</v>
      </c>
      <c r="BQ152" s="44" t="s">
        <v>94</v>
      </c>
      <c r="BR152" s="44" t="s">
        <v>86</v>
      </c>
      <c r="BS152" s="45">
        <f t="shared" si="180"/>
        <v>49.45</v>
      </c>
      <c r="BT152" s="45">
        <f t="shared" si="180"/>
        <v>50.5</v>
      </c>
      <c r="BU152" s="45">
        <f t="shared" si="180"/>
        <v>51.55</v>
      </c>
      <c r="BV152" s="45">
        <f t="shared" si="180"/>
        <v>52.6</v>
      </c>
      <c r="BW152" s="45">
        <f t="shared" si="180"/>
        <v>57.51</v>
      </c>
      <c r="BX152" s="45">
        <f t="shared" si="180"/>
        <v>58.11</v>
      </c>
      <c r="BY152" s="45">
        <f t="shared" si="180"/>
        <v>58.7</v>
      </c>
      <c r="BZ152" s="45">
        <f t="shared" si="180"/>
        <v>59.29</v>
      </c>
      <c r="CA152" s="45">
        <f t="shared" si="180"/>
        <v>117.39</v>
      </c>
      <c r="CB152" s="45">
        <f t="shared" si="180"/>
        <v>176.29</v>
      </c>
      <c r="CC152" s="45">
        <f t="shared" si="180"/>
        <v>216.12</v>
      </c>
      <c r="CD152" s="45">
        <f t="shared" si="180"/>
        <v>255.95</v>
      </c>
      <c r="CE152" s="45">
        <f t="shared" si="180"/>
        <v>143.13</v>
      </c>
      <c r="CF152" s="45">
        <f t="shared" si="180"/>
        <v>211.22</v>
      </c>
      <c r="CG152" s="45">
        <f t="shared" si="180"/>
        <v>252.93</v>
      </c>
      <c r="CH152" s="45">
        <f t="shared" si="180"/>
        <v>294.64999999999998</v>
      </c>
      <c r="CI152" s="45">
        <f t="shared" si="180"/>
        <v>170.4</v>
      </c>
      <c r="CJ152" s="45">
        <f t="shared" si="180"/>
        <v>251.45</v>
      </c>
      <c r="CK152" s="45">
        <f t="shared" si="180"/>
        <v>301.11</v>
      </c>
      <c r="CL152" s="45">
        <f t="shared" si="180"/>
        <v>350.77</v>
      </c>
      <c r="CZ152" s="43" t="str">
        <f t="shared" si="166"/>
        <v>INFINITE 44.001 a 5.000</v>
      </c>
      <c r="DA152" s="44" t="s">
        <v>98</v>
      </c>
      <c r="DB152" s="46" t="s">
        <v>70</v>
      </c>
      <c r="DC152" s="45">
        <f t="shared" si="186"/>
        <v>21.67</v>
      </c>
      <c r="DD152" s="45">
        <f t="shared" si="186"/>
        <v>22.12</v>
      </c>
      <c r="DE152" s="45">
        <f t="shared" si="186"/>
        <v>22.58</v>
      </c>
      <c r="DG152" s="43" t="str">
        <f t="shared" si="167"/>
        <v>INFINITE 1Coleta no mesmo dia4210-291 a 100</v>
      </c>
      <c r="DH152" s="43" t="s">
        <v>85</v>
      </c>
      <c r="DI152" s="70" t="s">
        <v>71</v>
      </c>
      <c r="DJ152" s="69" t="s">
        <v>72</v>
      </c>
      <c r="DK152" s="61" t="s">
        <v>105</v>
      </c>
      <c r="DL152" s="25" t="s">
        <v>93</v>
      </c>
      <c r="DR152" s="43" t="str">
        <f t="shared" si="168"/>
        <v>INFINITE 37.001 a 8.000</v>
      </c>
      <c r="DS152" s="44" t="s">
        <v>94</v>
      </c>
      <c r="DT152" s="44" t="s">
        <v>86</v>
      </c>
      <c r="DU152" s="45">
        <f t="shared" si="181"/>
        <v>20.07</v>
      </c>
      <c r="DV152" s="45">
        <f t="shared" si="181"/>
        <v>20.5</v>
      </c>
      <c r="DW152" s="45">
        <f t="shared" si="181"/>
        <v>20.91</v>
      </c>
      <c r="DX152" s="45">
        <f t="shared" si="181"/>
        <v>21.33</v>
      </c>
      <c r="DY152" s="45">
        <f t="shared" si="181"/>
        <v>34.39</v>
      </c>
      <c r="DZ152" s="45">
        <f t="shared" si="181"/>
        <v>34.76</v>
      </c>
      <c r="EA152" s="45">
        <f t="shared" si="181"/>
        <v>35.1</v>
      </c>
      <c r="EB152" s="45">
        <f t="shared" si="181"/>
        <v>35.46</v>
      </c>
      <c r="EC152" s="45">
        <f t="shared" si="181"/>
        <v>65.8</v>
      </c>
      <c r="ED152" s="45">
        <f t="shared" si="181"/>
        <v>89.26</v>
      </c>
      <c r="EE152" s="45">
        <f t="shared" si="181"/>
        <v>125.61</v>
      </c>
      <c r="EF152" s="45">
        <f t="shared" si="181"/>
        <v>151.97</v>
      </c>
      <c r="EG152" s="45">
        <f t="shared" si="181"/>
        <v>106.05</v>
      </c>
      <c r="EH152" s="45">
        <f t="shared" si="181"/>
        <v>130.52000000000001</v>
      </c>
      <c r="EI152" s="45">
        <f t="shared" si="181"/>
        <v>167.44</v>
      </c>
      <c r="EJ152" s="45">
        <f t="shared" si="181"/>
        <v>195.31</v>
      </c>
      <c r="EL152" s="43" t="str">
        <f t="shared" si="169"/>
        <v>INFINITE 45.001 a 6.000</v>
      </c>
      <c r="EM152" s="44" t="s">
        <v>98</v>
      </c>
      <c r="EN152" s="44" t="s">
        <v>76</v>
      </c>
      <c r="EO152" s="45">
        <f t="shared" si="187"/>
        <v>25.59</v>
      </c>
      <c r="EP152" s="45">
        <f t="shared" si="187"/>
        <v>26.67</v>
      </c>
      <c r="EQ152" s="45">
        <f t="shared" si="187"/>
        <v>26.95</v>
      </c>
      <c r="ER152" s="45">
        <f t="shared" si="187"/>
        <v>27.23</v>
      </c>
      <c r="ES152" s="45">
        <f t="shared" si="187"/>
        <v>33.549999999999997</v>
      </c>
      <c r="ET152" s="45">
        <f t="shared" si="187"/>
        <v>37.729999999999997</v>
      </c>
      <c r="EU152" s="45">
        <f t="shared" si="187"/>
        <v>43.02</v>
      </c>
      <c r="EV152" s="45">
        <f t="shared" si="187"/>
        <v>53.37</v>
      </c>
      <c r="EW152" s="45">
        <f t="shared" si="187"/>
        <v>51.74</v>
      </c>
      <c r="EX152" s="45">
        <f t="shared" si="187"/>
        <v>57.57</v>
      </c>
      <c r="EY152" s="45">
        <f t="shared" si="187"/>
        <v>78.099999999999994</v>
      </c>
      <c r="EZ152" s="45">
        <f t="shared" si="187"/>
        <v>100.56</v>
      </c>
    </row>
    <row r="153" spans="1:156" ht="15" x14ac:dyDescent="0.25">
      <c r="A153" s="88">
        <v>0.193</v>
      </c>
      <c r="B153" s="85" t="s">
        <v>69</v>
      </c>
      <c r="D153" s="43" t="str">
        <f t="shared" si="163"/>
        <v>INFINITE 38.001 a 9.000</v>
      </c>
      <c r="E153" s="44" t="s">
        <v>94</v>
      </c>
      <c r="F153" s="44" t="s">
        <v>91</v>
      </c>
      <c r="G153" s="45">
        <f t="shared" si="179"/>
        <v>15.81</v>
      </c>
      <c r="H153" s="45">
        <f t="shared" si="179"/>
        <v>16.14</v>
      </c>
      <c r="I153" s="45">
        <f t="shared" si="179"/>
        <v>16.48</v>
      </c>
      <c r="J153" s="45">
        <f t="shared" si="179"/>
        <v>16.82</v>
      </c>
      <c r="K153" s="45">
        <f t="shared" si="179"/>
        <v>27.94</v>
      </c>
      <c r="L153" s="45">
        <f t="shared" si="179"/>
        <v>28.22</v>
      </c>
      <c r="M153" s="45">
        <f t="shared" si="179"/>
        <v>28.51</v>
      </c>
      <c r="N153" s="45">
        <f t="shared" si="179"/>
        <v>28.8</v>
      </c>
      <c r="O153" s="45">
        <f t="shared" si="179"/>
        <v>54.16</v>
      </c>
      <c r="P153" s="45">
        <f t="shared" si="179"/>
        <v>73.11</v>
      </c>
      <c r="Q153" s="45">
        <f t="shared" si="179"/>
        <v>102.91</v>
      </c>
      <c r="R153" s="45">
        <f t="shared" si="179"/>
        <v>124.58</v>
      </c>
      <c r="S153" s="45">
        <f t="shared" si="179"/>
        <v>71.010000000000005</v>
      </c>
      <c r="T153" s="45">
        <f t="shared" si="179"/>
        <v>87.59</v>
      </c>
      <c r="U153" s="45">
        <f t="shared" si="179"/>
        <v>112.92</v>
      </c>
      <c r="V153" s="45">
        <f t="shared" si="179"/>
        <v>132.07</v>
      </c>
      <c r="W153" s="45">
        <f t="shared" si="179"/>
        <v>84.53</v>
      </c>
      <c r="X153" s="45">
        <f t="shared" si="179"/>
        <v>104.27</v>
      </c>
      <c r="Y153" s="45">
        <f t="shared" si="179"/>
        <v>134.43</v>
      </c>
      <c r="Z153" s="45">
        <f t="shared" si="179"/>
        <v>157.22999999999999</v>
      </c>
      <c r="AB153" s="43" t="str">
        <f t="shared" si="164"/>
        <v>INFINITE 46.001 a 7.000</v>
      </c>
      <c r="AC153" s="44" t="s">
        <v>98</v>
      </c>
      <c r="AD153" s="44" t="s">
        <v>82</v>
      </c>
      <c r="AE153" s="45">
        <f t="shared" si="185"/>
        <v>20.41</v>
      </c>
      <c r="AF153" s="45">
        <f t="shared" si="185"/>
        <v>21.28</v>
      </c>
      <c r="AG153" s="45">
        <f t="shared" si="185"/>
        <v>21.51</v>
      </c>
      <c r="AH153" s="45">
        <f t="shared" si="185"/>
        <v>21.72</v>
      </c>
      <c r="AI153" s="45">
        <f t="shared" si="185"/>
        <v>27.84</v>
      </c>
      <c r="AJ153" s="45">
        <f t="shared" si="185"/>
        <v>32.01</v>
      </c>
      <c r="AK153" s="45">
        <f t="shared" si="185"/>
        <v>36.53</v>
      </c>
      <c r="AL153" s="45">
        <f t="shared" si="185"/>
        <v>45.23</v>
      </c>
      <c r="AM153" s="45">
        <f t="shared" si="185"/>
        <v>35.14</v>
      </c>
      <c r="AN153" s="45">
        <f t="shared" si="185"/>
        <v>40.33</v>
      </c>
      <c r="AO153" s="45">
        <f t="shared" si="185"/>
        <v>54.62</v>
      </c>
      <c r="AP153" s="45">
        <f t="shared" si="185"/>
        <v>70.09</v>
      </c>
      <c r="AQ153" s="45">
        <f t="shared" si="185"/>
        <v>40.86</v>
      </c>
      <c r="AR153" s="45">
        <f t="shared" si="185"/>
        <v>46.89</v>
      </c>
      <c r="AS153" s="45">
        <f t="shared" si="185"/>
        <v>63.51</v>
      </c>
      <c r="AT153" s="45">
        <f t="shared" si="185"/>
        <v>81.5</v>
      </c>
      <c r="BP153" s="43" t="str">
        <f t="shared" si="165"/>
        <v>INFINITE 38.001 a 9.000</v>
      </c>
      <c r="BQ153" s="44" t="s">
        <v>94</v>
      </c>
      <c r="BR153" s="44" t="s">
        <v>91</v>
      </c>
      <c r="BS153" s="45">
        <f t="shared" si="180"/>
        <v>53.86</v>
      </c>
      <c r="BT153" s="45">
        <f t="shared" si="180"/>
        <v>55.01</v>
      </c>
      <c r="BU153" s="45">
        <f t="shared" si="180"/>
        <v>56.15</v>
      </c>
      <c r="BV153" s="45">
        <f t="shared" si="180"/>
        <v>57.3</v>
      </c>
      <c r="BW153" s="45">
        <f t="shared" si="180"/>
        <v>61.98</v>
      </c>
      <c r="BX153" s="45">
        <f t="shared" si="180"/>
        <v>62.61</v>
      </c>
      <c r="BY153" s="45">
        <f t="shared" si="180"/>
        <v>63.25</v>
      </c>
      <c r="BZ153" s="45">
        <f t="shared" si="180"/>
        <v>63.89</v>
      </c>
      <c r="CA153" s="45">
        <f t="shared" si="180"/>
        <v>127.97</v>
      </c>
      <c r="CB153" s="45">
        <f t="shared" si="180"/>
        <v>193.95</v>
      </c>
      <c r="CC153" s="45">
        <f t="shared" si="180"/>
        <v>236.28</v>
      </c>
      <c r="CD153" s="45">
        <f t="shared" si="180"/>
        <v>278.61</v>
      </c>
      <c r="CE153" s="45">
        <f t="shared" si="180"/>
        <v>157.13999999999999</v>
      </c>
      <c r="CF153" s="45">
        <f t="shared" si="180"/>
        <v>234.7</v>
      </c>
      <c r="CG153" s="45">
        <f t="shared" si="180"/>
        <v>279.56</v>
      </c>
      <c r="CH153" s="45">
        <f t="shared" si="180"/>
        <v>324.42</v>
      </c>
      <c r="CI153" s="45">
        <f t="shared" si="180"/>
        <v>187.07</v>
      </c>
      <c r="CJ153" s="45">
        <f t="shared" si="180"/>
        <v>279.41000000000003</v>
      </c>
      <c r="CK153" s="45">
        <f t="shared" si="180"/>
        <v>332.81</v>
      </c>
      <c r="CL153" s="45">
        <f t="shared" si="180"/>
        <v>386.21</v>
      </c>
      <c r="CZ153" s="43" t="str">
        <f t="shared" si="166"/>
        <v>INFINITE 45.001 a 6.000</v>
      </c>
      <c r="DA153" s="44" t="s">
        <v>98</v>
      </c>
      <c r="DB153" s="46" t="s">
        <v>76</v>
      </c>
      <c r="DC153" s="45">
        <f t="shared" si="186"/>
        <v>25.24</v>
      </c>
      <c r="DD153" s="45">
        <f t="shared" si="186"/>
        <v>25.76</v>
      </c>
      <c r="DE153" s="45">
        <f t="shared" si="186"/>
        <v>26.31</v>
      </c>
      <c r="DG153" s="43" t="str">
        <f t="shared" si="167"/>
        <v>INFINITE 1Coleta no mesmo dia4210-2Mais de 100</v>
      </c>
      <c r="DH153" s="43" t="s">
        <v>85</v>
      </c>
      <c r="DI153" s="70" t="s">
        <v>71</v>
      </c>
      <c r="DJ153" s="69" t="s">
        <v>72</v>
      </c>
      <c r="DK153" s="59" t="s">
        <v>108</v>
      </c>
      <c r="DL153" s="22" t="s">
        <v>132</v>
      </c>
      <c r="DR153" s="43" t="str">
        <f t="shared" si="168"/>
        <v>INFINITE 38.001 a 9.000</v>
      </c>
      <c r="DS153" s="44" t="s">
        <v>94</v>
      </c>
      <c r="DT153" s="44" t="s">
        <v>91</v>
      </c>
      <c r="DU153" s="45">
        <f t="shared" si="181"/>
        <v>20.88</v>
      </c>
      <c r="DV153" s="45">
        <f t="shared" si="181"/>
        <v>21.31</v>
      </c>
      <c r="DW153" s="45">
        <f t="shared" si="181"/>
        <v>21.75</v>
      </c>
      <c r="DX153" s="45">
        <f t="shared" si="181"/>
        <v>22.19</v>
      </c>
      <c r="DY153" s="45">
        <f t="shared" si="181"/>
        <v>36.57</v>
      </c>
      <c r="DZ153" s="45">
        <f t="shared" si="181"/>
        <v>36.94</v>
      </c>
      <c r="EA153" s="45">
        <f t="shared" si="181"/>
        <v>37.340000000000003</v>
      </c>
      <c r="EB153" s="45">
        <f t="shared" si="181"/>
        <v>37.700000000000003</v>
      </c>
      <c r="EC153" s="45">
        <f t="shared" si="181"/>
        <v>71.48</v>
      </c>
      <c r="ED153" s="45">
        <f t="shared" si="181"/>
        <v>97.02</v>
      </c>
      <c r="EE153" s="45">
        <f t="shared" si="181"/>
        <v>136.55000000000001</v>
      </c>
      <c r="EF153" s="45">
        <f t="shared" si="181"/>
        <v>165.18</v>
      </c>
      <c r="EG153" s="45">
        <f t="shared" si="181"/>
        <v>111.71</v>
      </c>
      <c r="EH153" s="45">
        <f t="shared" si="181"/>
        <v>138.29</v>
      </c>
      <c r="EI153" s="45">
        <f t="shared" si="181"/>
        <v>178.36</v>
      </c>
      <c r="EJ153" s="45">
        <f t="shared" si="181"/>
        <v>208.5</v>
      </c>
      <c r="EL153" s="43" t="str">
        <f t="shared" si="169"/>
        <v>INFINITE 46.001 a 7.000</v>
      </c>
      <c r="EM153" s="44" t="s">
        <v>98</v>
      </c>
      <c r="EN153" s="44" t="s">
        <v>82</v>
      </c>
      <c r="EO153" s="45">
        <f t="shared" si="187"/>
        <v>26.09</v>
      </c>
      <c r="EP153" s="45">
        <f t="shared" si="187"/>
        <v>27.2</v>
      </c>
      <c r="EQ153" s="45">
        <f t="shared" si="187"/>
        <v>27.48</v>
      </c>
      <c r="ER153" s="45">
        <f t="shared" si="187"/>
        <v>27.76</v>
      </c>
      <c r="ES153" s="45">
        <f t="shared" si="187"/>
        <v>35.479999999999997</v>
      </c>
      <c r="ET153" s="45">
        <f t="shared" si="187"/>
        <v>41.3</v>
      </c>
      <c r="EU153" s="45">
        <f t="shared" si="187"/>
        <v>47.15</v>
      </c>
      <c r="EV153" s="45">
        <f t="shared" si="187"/>
        <v>58.31</v>
      </c>
      <c r="EW153" s="45">
        <f t="shared" si="187"/>
        <v>51.61</v>
      </c>
      <c r="EX153" s="45">
        <f t="shared" si="187"/>
        <v>60.22</v>
      </c>
      <c r="EY153" s="45">
        <f t="shared" si="187"/>
        <v>81.94</v>
      </c>
      <c r="EZ153" s="45">
        <f t="shared" si="187"/>
        <v>105.1</v>
      </c>
    </row>
    <row r="154" spans="1:156" ht="15" x14ac:dyDescent="0.25">
      <c r="A154" s="88">
        <v>0.193</v>
      </c>
      <c r="B154" s="85" t="s">
        <v>75</v>
      </c>
      <c r="D154" s="43" t="str">
        <f t="shared" si="163"/>
        <v>INFINITE 39.001 a 10.000</v>
      </c>
      <c r="E154" s="44" t="s">
        <v>94</v>
      </c>
      <c r="F154" s="44" t="s">
        <v>95</v>
      </c>
      <c r="G154" s="45">
        <f t="shared" si="179"/>
        <v>16.16</v>
      </c>
      <c r="H154" s="45">
        <f t="shared" si="179"/>
        <v>16.5</v>
      </c>
      <c r="I154" s="45">
        <f t="shared" si="179"/>
        <v>16.850000000000001</v>
      </c>
      <c r="J154" s="45">
        <f t="shared" si="179"/>
        <v>17.190000000000001</v>
      </c>
      <c r="K154" s="45">
        <f t="shared" si="179"/>
        <v>29.82</v>
      </c>
      <c r="L154" s="45">
        <f t="shared" si="179"/>
        <v>30.13</v>
      </c>
      <c r="M154" s="45">
        <f t="shared" si="179"/>
        <v>30.42</v>
      </c>
      <c r="N154" s="45">
        <f t="shared" si="179"/>
        <v>30.75</v>
      </c>
      <c r="O154" s="45">
        <f t="shared" si="179"/>
        <v>58.52</v>
      </c>
      <c r="P154" s="45">
        <f t="shared" si="179"/>
        <v>78.989999999999995</v>
      </c>
      <c r="Q154" s="45">
        <f t="shared" si="179"/>
        <v>111.18</v>
      </c>
      <c r="R154" s="45">
        <f t="shared" si="179"/>
        <v>134.6</v>
      </c>
      <c r="S154" s="45">
        <f t="shared" si="179"/>
        <v>74.66</v>
      </c>
      <c r="T154" s="45">
        <f t="shared" si="179"/>
        <v>92.51</v>
      </c>
      <c r="U154" s="45">
        <f t="shared" si="179"/>
        <v>119.86</v>
      </c>
      <c r="V154" s="45">
        <f t="shared" si="179"/>
        <v>140.47</v>
      </c>
      <c r="W154" s="45">
        <f t="shared" si="179"/>
        <v>88.89</v>
      </c>
      <c r="X154" s="45">
        <f t="shared" si="179"/>
        <v>110.13</v>
      </c>
      <c r="Y154" s="45">
        <f t="shared" si="179"/>
        <v>142.69</v>
      </c>
      <c r="Z154" s="45">
        <f t="shared" si="179"/>
        <v>167.24</v>
      </c>
      <c r="AB154" s="43" t="str">
        <f t="shared" si="164"/>
        <v>INFINITE 47.001 a 8.000</v>
      </c>
      <c r="AC154" s="44" t="s">
        <v>98</v>
      </c>
      <c r="AD154" s="44" t="s">
        <v>86</v>
      </c>
      <c r="AE154" s="45">
        <f t="shared" si="185"/>
        <v>21.45</v>
      </c>
      <c r="AF154" s="45">
        <f t="shared" si="185"/>
        <v>22.37</v>
      </c>
      <c r="AG154" s="45">
        <f t="shared" si="185"/>
        <v>22.59</v>
      </c>
      <c r="AH154" s="45">
        <f t="shared" si="185"/>
        <v>22.82</v>
      </c>
      <c r="AI154" s="45">
        <f t="shared" si="185"/>
        <v>30.32</v>
      </c>
      <c r="AJ154" s="45">
        <f t="shared" si="185"/>
        <v>34.869999999999997</v>
      </c>
      <c r="AK154" s="45">
        <f t="shared" si="185"/>
        <v>39.79</v>
      </c>
      <c r="AL154" s="45">
        <f t="shared" si="185"/>
        <v>49.27</v>
      </c>
      <c r="AM154" s="45">
        <f t="shared" si="185"/>
        <v>45.27</v>
      </c>
      <c r="AN154" s="45">
        <f t="shared" si="185"/>
        <v>50.79</v>
      </c>
      <c r="AO154" s="45">
        <f t="shared" si="185"/>
        <v>65.430000000000007</v>
      </c>
      <c r="AP154" s="45">
        <f t="shared" si="185"/>
        <v>81.58</v>
      </c>
      <c r="AQ154" s="45">
        <f t="shared" si="185"/>
        <v>52.64</v>
      </c>
      <c r="AR154" s="45">
        <f t="shared" si="185"/>
        <v>59.06</v>
      </c>
      <c r="AS154" s="45">
        <f t="shared" si="185"/>
        <v>76.08</v>
      </c>
      <c r="AT154" s="45">
        <f t="shared" si="185"/>
        <v>94.86</v>
      </c>
      <c r="BP154" s="43" t="str">
        <f t="shared" si="165"/>
        <v>INFINITE 39.001 a 10.000</v>
      </c>
      <c r="BQ154" s="44" t="s">
        <v>94</v>
      </c>
      <c r="BR154" s="44" t="s">
        <v>95</v>
      </c>
      <c r="BS154" s="45">
        <f t="shared" si="180"/>
        <v>58.17</v>
      </c>
      <c r="BT154" s="45">
        <f t="shared" si="180"/>
        <v>59.42</v>
      </c>
      <c r="BU154" s="45">
        <f t="shared" si="180"/>
        <v>60.66</v>
      </c>
      <c r="BV154" s="45">
        <f t="shared" si="180"/>
        <v>61.89</v>
      </c>
      <c r="BW154" s="45">
        <f t="shared" si="180"/>
        <v>66.319999999999993</v>
      </c>
      <c r="BX154" s="45">
        <f t="shared" si="180"/>
        <v>67.010000000000005</v>
      </c>
      <c r="BY154" s="45">
        <f t="shared" si="180"/>
        <v>67.7</v>
      </c>
      <c r="BZ154" s="45">
        <f t="shared" si="180"/>
        <v>68.38</v>
      </c>
      <c r="CA154" s="45">
        <f t="shared" si="180"/>
        <v>138.35</v>
      </c>
      <c r="CB154" s="45">
        <f t="shared" si="180"/>
        <v>211.32</v>
      </c>
      <c r="CC154" s="45">
        <f t="shared" si="180"/>
        <v>256.39999999999998</v>
      </c>
      <c r="CD154" s="45">
        <f t="shared" si="180"/>
        <v>301.45999999999998</v>
      </c>
      <c r="CE154" s="45">
        <f t="shared" si="180"/>
        <v>171.14</v>
      </c>
      <c r="CF154" s="45">
        <f t="shared" si="180"/>
        <v>257.33</v>
      </c>
      <c r="CG154" s="45">
        <f t="shared" si="180"/>
        <v>305.68</v>
      </c>
      <c r="CH154" s="45">
        <f t="shared" si="180"/>
        <v>354.02</v>
      </c>
      <c r="CI154" s="45">
        <f t="shared" si="180"/>
        <v>203.74</v>
      </c>
      <c r="CJ154" s="45">
        <f t="shared" si="180"/>
        <v>306.35000000000002</v>
      </c>
      <c r="CK154" s="45">
        <f t="shared" si="180"/>
        <v>363.9</v>
      </c>
      <c r="CL154" s="45">
        <f t="shared" si="180"/>
        <v>421.45</v>
      </c>
      <c r="CZ154" s="43" t="str">
        <f t="shared" si="166"/>
        <v>INFINITE 46.001 a 7.000</v>
      </c>
      <c r="DA154" s="44" t="s">
        <v>98</v>
      </c>
      <c r="DB154" s="46" t="s">
        <v>82</v>
      </c>
      <c r="DC154" s="45">
        <f t="shared" si="186"/>
        <v>30.02</v>
      </c>
      <c r="DD154" s="45">
        <f t="shared" si="186"/>
        <v>30.63</v>
      </c>
      <c r="DE154" s="45">
        <f t="shared" si="186"/>
        <v>31.27</v>
      </c>
      <c r="DG154" s="43" t="str">
        <f t="shared" si="167"/>
        <v>INFINITE 1Coleta no mesmo dia7790-9Unitizador</v>
      </c>
      <c r="DH154" s="43" t="s">
        <v>85</v>
      </c>
      <c r="DI154" s="70" t="s">
        <v>71</v>
      </c>
      <c r="DJ154" s="22" t="s">
        <v>111</v>
      </c>
      <c r="DK154" s="61" t="s">
        <v>112</v>
      </c>
      <c r="DL154" s="25" t="s">
        <v>133</v>
      </c>
      <c r="DR154" s="43" t="str">
        <f t="shared" si="168"/>
        <v>INFINITE 39.001 a 10.000</v>
      </c>
      <c r="DS154" s="44" t="s">
        <v>94</v>
      </c>
      <c r="DT154" s="44" t="s">
        <v>95</v>
      </c>
      <c r="DU154" s="45">
        <f t="shared" si="181"/>
        <v>21.24</v>
      </c>
      <c r="DV154" s="45">
        <f t="shared" si="181"/>
        <v>21.69</v>
      </c>
      <c r="DW154" s="45">
        <f t="shared" si="181"/>
        <v>22.14</v>
      </c>
      <c r="DX154" s="45">
        <f t="shared" si="181"/>
        <v>22.59</v>
      </c>
      <c r="DY154" s="45">
        <f t="shared" si="181"/>
        <v>38.97</v>
      </c>
      <c r="DZ154" s="45">
        <f t="shared" si="181"/>
        <v>39.369999999999997</v>
      </c>
      <c r="EA154" s="45">
        <f t="shared" si="181"/>
        <v>39.770000000000003</v>
      </c>
      <c r="EB154" s="45">
        <f t="shared" si="181"/>
        <v>40.17</v>
      </c>
      <c r="EC154" s="45">
        <f t="shared" si="181"/>
        <v>77.16</v>
      </c>
      <c r="ED154" s="45">
        <f t="shared" si="181"/>
        <v>104.79</v>
      </c>
      <c r="EE154" s="45">
        <f t="shared" si="181"/>
        <v>147.49</v>
      </c>
      <c r="EF154" s="45">
        <f t="shared" si="181"/>
        <v>178.42</v>
      </c>
      <c r="EG154" s="45">
        <f t="shared" si="181"/>
        <v>117.41</v>
      </c>
      <c r="EH154" s="45">
        <f t="shared" si="181"/>
        <v>146.04</v>
      </c>
      <c r="EI154" s="45">
        <f t="shared" si="181"/>
        <v>189.29</v>
      </c>
      <c r="EJ154" s="45">
        <f t="shared" si="181"/>
        <v>221.73</v>
      </c>
      <c r="EL154" s="43" t="str">
        <f t="shared" si="169"/>
        <v>INFINITE 47.001 a 8.000</v>
      </c>
      <c r="EM154" s="44" t="s">
        <v>98</v>
      </c>
      <c r="EN154" s="44" t="s">
        <v>86</v>
      </c>
      <c r="EO154" s="45">
        <f t="shared" si="187"/>
        <v>27.38</v>
      </c>
      <c r="EP154" s="45">
        <f t="shared" si="187"/>
        <v>28.56</v>
      </c>
      <c r="EQ154" s="45">
        <f t="shared" si="187"/>
        <v>28.84</v>
      </c>
      <c r="ER154" s="45">
        <f t="shared" si="187"/>
        <v>29.15</v>
      </c>
      <c r="ES154" s="45">
        <f t="shared" si="187"/>
        <v>38.6</v>
      </c>
      <c r="ET154" s="45">
        <f t="shared" si="187"/>
        <v>44.98</v>
      </c>
      <c r="EU154" s="45">
        <f t="shared" si="187"/>
        <v>51.35</v>
      </c>
      <c r="EV154" s="45">
        <f t="shared" si="187"/>
        <v>63.51</v>
      </c>
      <c r="EW154" s="45">
        <f t="shared" si="187"/>
        <v>66.37</v>
      </c>
      <c r="EX154" s="45">
        <f t="shared" si="187"/>
        <v>75.8</v>
      </c>
      <c r="EY154" s="45">
        <f t="shared" si="187"/>
        <v>98.14</v>
      </c>
      <c r="EZ154" s="45">
        <f t="shared" si="187"/>
        <v>122.28</v>
      </c>
    </row>
    <row r="155" spans="1:156" ht="25.5" x14ac:dyDescent="0.25">
      <c r="A155" s="88">
        <v>0.193</v>
      </c>
      <c r="B155" s="85" t="s">
        <v>81</v>
      </c>
      <c r="D155" s="43" t="str">
        <f t="shared" si="163"/>
        <v>INFINITE 3Kg Adicional</v>
      </c>
      <c r="E155" s="44" t="s">
        <v>94</v>
      </c>
      <c r="F155" s="44" t="s">
        <v>63</v>
      </c>
      <c r="G155" s="45">
        <f t="shared" si="179"/>
        <v>2.0099999999999998</v>
      </c>
      <c r="H155" s="45">
        <f t="shared" si="179"/>
        <v>2.0499999999999998</v>
      </c>
      <c r="I155" s="45">
        <f t="shared" si="179"/>
        <v>2.09</v>
      </c>
      <c r="J155" s="45">
        <f t="shared" si="179"/>
        <v>2.13</v>
      </c>
      <c r="K155" s="45">
        <f t="shared" si="179"/>
        <v>3.7</v>
      </c>
      <c r="L155" s="45">
        <f t="shared" si="179"/>
        <v>3.74</v>
      </c>
      <c r="M155" s="45">
        <f t="shared" si="179"/>
        <v>3.77</v>
      </c>
      <c r="N155" s="45">
        <f t="shared" si="179"/>
        <v>3.81</v>
      </c>
      <c r="O155" s="45">
        <f t="shared" si="179"/>
        <v>7.26</v>
      </c>
      <c r="P155" s="45">
        <f t="shared" si="179"/>
        <v>9.8000000000000007</v>
      </c>
      <c r="Q155" s="45">
        <f t="shared" si="179"/>
        <v>13.78</v>
      </c>
      <c r="R155" s="45">
        <f t="shared" si="179"/>
        <v>16.7</v>
      </c>
      <c r="S155" s="45">
        <f t="shared" si="179"/>
        <v>9.26</v>
      </c>
      <c r="T155" s="45">
        <f t="shared" si="179"/>
        <v>11.46</v>
      </c>
      <c r="U155" s="45">
        <f t="shared" si="179"/>
        <v>14.87</v>
      </c>
      <c r="V155" s="45">
        <f t="shared" si="179"/>
        <v>17.420000000000002</v>
      </c>
      <c r="W155" s="45">
        <f t="shared" si="179"/>
        <v>11.02</v>
      </c>
      <c r="X155" s="45">
        <f t="shared" si="179"/>
        <v>13.65</v>
      </c>
      <c r="Y155" s="45">
        <f t="shared" si="179"/>
        <v>17.7</v>
      </c>
      <c r="Z155" s="45">
        <f t="shared" si="179"/>
        <v>20.74</v>
      </c>
      <c r="AB155" s="43" t="str">
        <f t="shared" si="164"/>
        <v>INFINITE 48.001 a 9.000</v>
      </c>
      <c r="AC155" s="44" t="s">
        <v>98</v>
      </c>
      <c r="AD155" s="44" t="s">
        <v>91</v>
      </c>
      <c r="AE155" s="45">
        <f t="shared" si="185"/>
        <v>22.08</v>
      </c>
      <c r="AF155" s="45">
        <f t="shared" si="185"/>
        <v>23.02</v>
      </c>
      <c r="AG155" s="45">
        <f t="shared" si="185"/>
        <v>23.26</v>
      </c>
      <c r="AH155" s="45">
        <f t="shared" si="185"/>
        <v>23.49</v>
      </c>
      <c r="AI155" s="45">
        <f t="shared" si="185"/>
        <v>31.82</v>
      </c>
      <c r="AJ155" s="45">
        <f t="shared" si="185"/>
        <v>36.590000000000003</v>
      </c>
      <c r="AK155" s="45">
        <f t="shared" si="185"/>
        <v>41.76</v>
      </c>
      <c r="AL155" s="45">
        <f t="shared" si="185"/>
        <v>51.71</v>
      </c>
      <c r="AM155" s="45">
        <f t="shared" si="185"/>
        <v>46.57</v>
      </c>
      <c r="AN155" s="45">
        <f t="shared" si="185"/>
        <v>52.25</v>
      </c>
      <c r="AO155" s="45">
        <f t="shared" si="185"/>
        <v>67.099999999999994</v>
      </c>
      <c r="AP155" s="45">
        <f t="shared" si="185"/>
        <v>83.66</v>
      </c>
      <c r="AQ155" s="45">
        <f t="shared" si="185"/>
        <v>54.14</v>
      </c>
      <c r="AR155" s="45">
        <f t="shared" si="185"/>
        <v>60.77</v>
      </c>
      <c r="AS155" s="45">
        <f t="shared" si="185"/>
        <v>78.03</v>
      </c>
      <c r="AT155" s="45">
        <f t="shared" si="185"/>
        <v>97.27</v>
      </c>
      <c r="BP155" s="43" t="str">
        <f t="shared" si="165"/>
        <v>INFINITE 3Kg Adicional</v>
      </c>
      <c r="BQ155" s="44" t="s">
        <v>94</v>
      </c>
      <c r="BR155" s="44" t="s">
        <v>63</v>
      </c>
      <c r="BS155" s="45">
        <f t="shared" si="180"/>
        <v>5.91</v>
      </c>
      <c r="BT155" s="45">
        <f t="shared" si="180"/>
        <v>6.04</v>
      </c>
      <c r="BU155" s="45">
        <f t="shared" si="180"/>
        <v>6.16</v>
      </c>
      <c r="BV155" s="45">
        <f t="shared" si="180"/>
        <v>6.29</v>
      </c>
      <c r="BW155" s="45">
        <f t="shared" si="180"/>
        <v>6.68</v>
      </c>
      <c r="BX155" s="45">
        <f t="shared" si="180"/>
        <v>6.75</v>
      </c>
      <c r="BY155" s="45">
        <f t="shared" si="180"/>
        <v>6.82</v>
      </c>
      <c r="BZ155" s="45">
        <f t="shared" si="180"/>
        <v>6.89</v>
      </c>
      <c r="CA155" s="45">
        <f t="shared" si="180"/>
        <v>13.68</v>
      </c>
      <c r="CB155" s="45">
        <f t="shared" si="180"/>
        <v>20.97</v>
      </c>
      <c r="CC155" s="45">
        <f t="shared" si="180"/>
        <v>25.4</v>
      </c>
      <c r="CD155" s="45">
        <f t="shared" si="180"/>
        <v>29.85</v>
      </c>
      <c r="CE155" s="45">
        <f t="shared" si="180"/>
        <v>17.11</v>
      </c>
      <c r="CF155" s="45">
        <f t="shared" si="180"/>
        <v>25.66</v>
      </c>
      <c r="CG155" s="45">
        <f t="shared" si="180"/>
        <v>30.35</v>
      </c>
      <c r="CH155" s="45">
        <f t="shared" si="180"/>
        <v>35.06</v>
      </c>
      <c r="CI155" s="45">
        <f t="shared" si="180"/>
        <v>20.37</v>
      </c>
      <c r="CJ155" s="45">
        <f t="shared" si="180"/>
        <v>30.55</v>
      </c>
      <c r="CK155" s="45">
        <f t="shared" si="180"/>
        <v>36.14</v>
      </c>
      <c r="CL155" s="45">
        <f t="shared" si="180"/>
        <v>41.73</v>
      </c>
      <c r="CZ155" s="43" t="str">
        <f t="shared" si="166"/>
        <v>INFINITE 47.001 a 8.000</v>
      </c>
      <c r="DA155" s="44" t="s">
        <v>98</v>
      </c>
      <c r="DB155" s="46" t="s">
        <v>86</v>
      </c>
      <c r="DC155" s="45">
        <f t="shared" si="186"/>
        <v>38.76</v>
      </c>
      <c r="DD155" s="45">
        <f t="shared" si="186"/>
        <v>39.56</v>
      </c>
      <c r="DE155" s="45">
        <f t="shared" si="186"/>
        <v>40.39</v>
      </c>
      <c r="DG155" s="43" t="str">
        <f t="shared" si="167"/>
        <v>ServiçoCódigoQtde de objetos</v>
      </c>
      <c r="DI155" s="28" t="s">
        <v>34</v>
      </c>
      <c r="DJ155" s="28" t="s">
        <v>35</v>
      </c>
      <c r="DK155" s="29" t="s">
        <v>36</v>
      </c>
      <c r="DL155" s="30" t="s">
        <v>37</v>
      </c>
      <c r="DR155" s="43" t="str">
        <f t="shared" si="168"/>
        <v>INFINITE 3Kg Adicional</v>
      </c>
      <c r="DS155" s="44" t="s">
        <v>94</v>
      </c>
      <c r="DT155" s="44" t="s">
        <v>63</v>
      </c>
      <c r="DU155" s="45">
        <f t="shared" si="181"/>
        <v>2.73</v>
      </c>
      <c r="DV155" s="45">
        <f t="shared" si="181"/>
        <v>2.79</v>
      </c>
      <c r="DW155" s="45">
        <f t="shared" si="181"/>
        <v>2.86</v>
      </c>
      <c r="DX155" s="45">
        <f t="shared" si="181"/>
        <v>2.91</v>
      </c>
      <c r="DY155" s="45">
        <f t="shared" si="181"/>
        <v>4.92</v>
      </c>
      <c r="DZ155" s="45">
        <f t="shared" si="181"/>
        <v>4.96</v>
      </c>
      <c r="EA155" s="45">
        <f t="shared" si="181"/>
        <v>5.01</v>
      </c>
      <c r="EB155" s="45">
        <f t="shared" si="181"/>
        <v>5.07</v>
      </c>
      <c r="EC155" s="45">
        <f t="shared" si="181"/>
        <v>9.64</v>
      </c>
      <c r="ED155" s="45">
        <f t="shared" si="181"/>
        <v>13.01</v>
      </c>
      <c r="EE155" s="45">
        <f t="shared" si="181"/>
        <v>18.309999999999999</v>
      </c>
      <c r="EF155" s="45">
        <f t="shared" si="181"/>
        <v>22.16</v>
      </c>
      <c r="EG155" s="45">
        <f t="shared" si="181"/>
        <v>14.64</v>
      </c>
      <c r="EH155" s="45">
        <f t="shared" si="181"/>
        <v>18.13</v>
      </c>
      <c r="EI155" s="45">
        <f t="shared" si="181"/>
        <v>23.5</v>
      </c>
      <c r="EJ155" s="45">
        <f t="shared" si="181"/>
        <v>27.53</v>
      </c>
      <c r="EL155" s="43" t="str">
        <f t="shared" si="169"/>
        <v>INFINITE 48.001 a 9.000</v>
      </c>
      <c r="EM155" s="44" t="s">
        <v>98</v>
      </c>
      <c r="EN155" s="44" t="s">
        <v>91</v>
      </c>
      <c r="EO155" s="45">
        <f t="shared" si="187"/>
        <v>28.3</v>
      </c>
      <c r="EP155" s="45">
        <f t="shared" si="187"/>
        <v>29.51</v>
      </c>
      <c r="EQ155" s="45">
        <f t="shared" si="187"/>
        <v>29.81</v>
      </c>
      <c r="ER155" s="45">
        <f t="shared" si="187"/>
        <v>30.1</v>
      </c>
      <c r="ES155" s="45">
        <f t="shared" si="187"/>
        <v>40.700000000000003</v>
      </c>
      <c r="ET155" s="45">
        <f t="shared" si="187"/>
        <v>47.23</v>
      </c>
      <c r="EU155" s="45">
        <f t="shared" si="187"/>
        <v>53.91</v>
      </c>
      <c r="EV155" s="45">
        <f t="shared" si="187"/>
        <v>66.69</v>
      </c>
      <c r="EW155" s="45">
        <f t="shared" si="187"/>
        <v>68.78</v>
      </c>
      <c r="EX155" s="45">
        <f t="shared" si="187"/>
        <v>78.180000000000007</v>
      </c>
      <c r="EY155" s="45">
        <f t="shared" si="187"/>
        <v>100.75</v>
      </c>
      <c r="EZ155" s="45">
        <f t="shared" si="187"/>
        <v>125.53</v>
      </c>
    </row>
    <row r="156" spans="1:156" ht="15" x14ac:dyDescent="0.25">
      <c r="A156" s="88">
        <v>0.193</v>
      </c>
      <c r="B156" s="85" t="s">
        <v>85</v>
      </c>
      <c r="D156" s="43" t="str">
        <f t="shared" si="163"/>
        <v>Peso (g)</v>
      </c>
      <c r="F156" s="44" t="s">
        <v>32</v>
      </c>
      <c r="G156" s="45" t="s">
        <v>12</v>
      </c>
      <c r="H156" s="45" t="s">
        <v>13</v>
      </c>
      <c r="I156" s="45" t="s">
        <v>14</v>
      </c>
      <c r="J156" s="45" t="s">
        <v>15</v>
      </c>
      <c r="K156" s="45" t="s">
        <v>16</v>
      </c>
      <c r="L156" s="45" t="s">
        <v>17</v>
      </c>
      <c r="M156" s="45" t="s">
        <v>18</v>
      </c>
      <c r="N156" s="45" t="s">
        <v>19</v>
      </c>
      <c r="O156" s="45" t="s">
        <v>20</v>
      </c>
      <c r="P156" s="45" t="s">
        <v>21</v>
      </c>
      <c r="Q156" s="45" t="s">
        <v>22</v>
      </c>
      <c r="R156" s="45" t="s">
        <v>23</v>
      </c>
      <c r="S156" s="45" t="s">
        <v>24</v>
      </c>
      <c r="T156" s="45" t="s">
        <v>25</v>
      </c>
      <c r="U156" s="45" t="s">
        <v>26</v>
      </c>
      <c r="V156" s="45" t="s">
        <v>27</v>
      </c>
      <c r="W156" s="45" t="s">
        <v>28</v>
      </c>
      <c r="X156" s="45" t="s">
        <v>29</v>
      </c>
      <c r="Y156" s="45" t="s">
        <v>30</v>
      </c>
      <c r="Z156" s="45" t="s">
        <v>31</v>
      </c>
      <c r="AB156" s="43" t="str">
        <f t="shared" si="164"/>
        <v>INFINITE 49.001 a 10.000</v>
      </c>
      <c r="AC156" s="44" t="s">
        <v>98</v>
      </c>
      <c r="AD156" s="44" t="s">
        <v>95</v>
      </c>
      <c r="AE156" s="45">
        <f t="shared" si="185"/>
        <v>22.53</v>
      </c>
      <c r="AF156" s="45">
        <f t="shared" si="185"/>
        <v>23.48</v>
      </c>
      <c r="AG156" s="45">
        <f t="shared" si="185"/>
        <v>23.71</v>
      </c>
      <c r="AH156" s="45">
        <f t="shared" si="185"/>
        <v>23.96</v>
      </c>
      <c r="AI156" s="45">
        <f t="shared" si="185"/>
        <v>32.880000000000003</v>
      </c>
      <c r="AJ156" s="45">
        <f t="shared" si="185"/>
        <v>37.82</v>
      </c>
      <c r="AK156" s="45">
        <f t="shared" si="185"/>
        <v>43.16</v>
      </c>
      <c r="AL156" s="45">
        <f t="shared" si="185"/>
        <v>53.43</v>
      </c>
      <c r="AM156" s="45">
        <f t="shared" si="185"/>
        <v>47.48</v>
      </c>
      <c r="AN156" s="45">
        <f t="shared" si="185"/>
        <v>53.33</v>
      </c>
      <c r="AO156" s="45">
        <f t="shared" si="185"/>
        <v>68.31</v>
      </c>
      <c r="AP156" s="45">
        <f t="shared" si="185"/>
        <v>85.16</v>
      </c>
      <c r="AQ156" s="45">
        <f t="shared" si="185"/>
        <v>55.21</v>
      </c>
      <c r="AR156" s="45">
        <f t="shared" si="185"/>
        <v>62</v>
      </c>
      <c r="AS156" s="45">
        <f t="shared" si="185"/>
        <v>79.430000000000007</v>
      </c>
      <c r="AT156" s="45">
        <f t="shared" si="185"/>
        <v>99.02</v>
      </c>
      <c r="BP156" s="43" t="str">
        <f t="shared" si="165"/>
        <v>Peso (g)</v>
      </c>
      <c r="BR156" s="44" t="s">
        <v>32</v>
      </c>
      <c r="BS156" s="45" t="e">
        <f>ROUND('[2]Base(2023)'!BS156+'[2]Base(2023)'!BS156*'[2]Base(2024)'!$A$31,2)</f>
        <v>#VALUE!</v>
      </c>
      <c r="BT156" s="45" t="e">
        <f>ROUND('[2]Base(2023)'!BT156+'[2]Base(2023)'!BT156*'[2]Base(2024)'!$A$31,2)</f>
        <v>#VALUE!</v>
      </c>
      <c r="BU156" s="45" t="e">
        <f>ROUND('[2]Base(2023)'!BU156+'[2]Base(2023)'!BU156*'[2]Base(2024)'!$A$31,2)</f>
        <v>#VALUE!</v>
      </c>
      <c r="BV156" s="45" t="e">
        <f>ROUND('[2]Base(2023)'!BV156+'[2]Base(2023)'!BV156*'[2]Base(2024)'!$A$31,2)</f>
        <v>#VALUE!</v>
      </c>
      <c r="BW156" s="45" t="e">
        <f>ROUND('[2]Base(2023)'!BW156+'[2]Base(2023)'!BW156*'[2]Base(2024)'!$A$31,2)</f>
        <v>#VALUE!</v>
      </c>
      <c r="BX156" s="45" t="e">
        <f>ROUND('[2]Base(2023)'!BX156+'[2]Base(2023)'!BX156*'[2]Base(2024)'!$A$31,2)</f>
        <v>#VALUE!</v>
      </c>
      <c r="BY156" s="45" t="e">
        <f>ROUND('[2]Base(2023)'!BY156+'[2]Base(2023)'!BY156*'[2]Base(2024)'!$A$31,2)</f>
        <v>#VALUE!</v>
      </c>
      <c r="BZ156" s="45" t="e">
        <f>ROUND('[2]Base(2023)'!BZ156+'[2]Base(2023)'!BZ156*'[2]Base(2024)'!$A$31,2)</f>
        <v>#VALUE!</v>
      </c>
      <c r="CA156" s="45" t="e">
        <f>ROUND('[2]Base(2023)'!CA156+'[2]Base(2023)'!CA156*'[2]Base(2024)'!$A$31,2)</f>
        <v>#VALUE!</v>
      </c>
      <c r="CB156" s="45" t="e">
        <f>ROUND('[2]Base(2023)'!CB156+'[2]Base(2023)'!CB156*'[2]Base(2024)'!$A$31,2)</f>
        <v>#VALUE!</v>
      </c>
      <c r="CC156" s="45" t="e">
        <f>ROUND('[2]Base(2023)'!CC156+'[2]Base(2023)'!CC156*'[2]Base(2024)'!$A$31,2)</f>
        <v>#VALUE!</v>
      </c>
      <c r="CD156" s="45" t="e">
        <f>ROUND('[2]Base(2023)'!CD156+'[2]Base(2023)'!CD156*'[2]Base(2024)'!$A$31,2)</f>
        <v>#VALUE!</v>
      </c>
      <c r="CE156" s="45" t="e">
        <f>ROUND('[2]Base(2023)'!CE156+'[2]Base(2023)'!CE156*'[2]Base(2024)'!$A$31,2)</f>
        <v>#VALUE!</v>
      </c>
      <c r="CF156" s="45" t="e">
        <f>ROUND('[2]Base(2023)'!CF156+'[2]Base(2023)'!CF156*'[2]Base(2024)'!$A$31,2)</f>
        <v>#VALUE!</v>
      </c>
      <c r="CG156" s="45" t="e">
        <f>ROUND('[2]Base(2023)'!CG156+'[2]Base(2023)'!CG156*'[2]Base(2024)'!$A$31,2)</f>
        <v>#VALUE!</v>
      </c>
      <c r="CH156" s="45" t="e">
        <f>ROUND('[2]Base(2023)'!CH156+'[2]Base(2023)'!CH156*'[2]Base(2024)'!$A$31,2)</f>
        <v>#VALUE!</v>
      </c>
      <c r="CI156" s="45" t="e">
        <f>ROUND('[2]Base(2023)'!CI156+'[2]Base(2023)'!CI156*'[2]Base(2024)'!$A$31,2)</f>
        <v>#VALUE!</v>
      </c>
      <c r="CJ156" s="45" t="e">
        <f>ROUND('[2]Base(2023)'!CJ156+'[2]Base(2023)'!CJ156*'[2]Base(2024)'!$A$31,2)</f>
        <v>#VALUE!</v>
      </c>
      <c r="CK156" s="45" t="e">
        <f>ROUND('[2]Base(2023)'!CK156+'[2]Base(2023)'!CK156*'[2]Base(2024)'!$A$31,2)</f>
        <v>#VALUE!</v>
      </c>
      <c r="CL156" s="45" t="e">
        <f>ROUND('[2]Base(2023)'!CL156+'[2]Base(2023)'!CL156*'[2]Base(2024)'!$A$31,2)</f>
        <v>#VALUE!</v>
      </c>
      <c r="CZ156" s="43" t="str">
        <f t="shared" si="166"/>
        <v>INFINITE 48.001 a 9.000</v>
      </c>
      <c r="DA156" s="44" t="s">
        <v>98</v>
      </c>
      <c r="DB156" s="46" t="s">
        <v>91</v>
      </c>
      <c r="DC156" s="45">
        <f t="shared" si="186"/>
        <v>50.09</v>
      </c>
      <c r="DD156" s="45">
        <f t="shared" si="186"/>
        <v>51.13</v>
      </c>
      <c r="DE156" s="45">
        <f t="shared" si="186"/>
        <v>52.2</v>
      </c>
      <c r="DG156" s="43" t="str">
        <f t="shared" si="167"/>
        <v>INFINITE 2Coleta Agendada7789-50 a 10</v>
      </c>
      <c r="DH156" s="43" t="s">
        <v>90</v>
      </c>
      <c r="DI156" s="70" t="s">
        <v>43</v>
      </c>
      <c r="DJ156" s="68" t="s">
        <v>44</v>
      </c>
      <c r="DK156" s="59" t="s">
        <v>45</v>
      </c>
      <c r="DL156" s="22">
        <v>13.28</v>
      </c>
      <c r="DR156" s="43" t="str">
        <f t="shared" si="168"/>
        <v>Peso (g)</v>
      </c>
      <c r="DS156" s="44"/>
      <c r="DT156" s="44" t="s">
        <v>32</v>
      </c>
      <c r="DU156" s="45" t="s">
        <v>12</v>
      </c>
      <c r="DV156" s="45" t="s">
        <v>13</v>
      </c>
      <c r="DW156" s="45" t="s">
        <v>14</v>
      </c>
      <c r="DX156" s="45" t="s">
        <v>15</v>
      </c>
      <c r="DY156" s="45" t="s">
        <v>16</v>
      </c>
      <c r="DZ156" s="45" t="s">
        <v>17</v>
      </c>
      <c r="EA156" s="45" t="s">
        <v>18</v>
      </c>
      <c r="EB156" s="45" t="s">
        <v>19</v>
      </c>
      <c r="EC156" s="45" t="s">
        <v>20</v>
      </c>
      <c r="ED156" s="45" t="s">
        <v>21</v>
      </c>
      <c r="EE156" s="45" t="s">
        <v>22</v>
      </c>
      <c r="EF156" s="45" t="s">
        <v>23</v>
      </c>
      <c r="EG156" s="45" t="s">
        <v>28</v>
      </c>
      <c r="EH156" s="45" t="s">
        <v>29</v>
      </c>
      <c r="EI156" s="45" t="s">
        <v>30</v>
      </c>
      <c r="EJ156" s="45" t="s">
        <v>31</v>
      </c>
      <c r="EL156" s="43" t="str">
        <f t="shared" si="169"/>
        <v>INFINITE 49.001 a 10.000</v>
      </c>
      <c r="EM156" s="44" t="s">
        <v>98</v>
      </c>
      <c r="EN156" s="44" t="s">
        <v>95</v>
      </c>
      <c r="EO156" s="45">
        <f t="shared" si="187"/>
        <v>28.82</v>
      </c>
      <c r="EP156" s="45">
        <f t="shared" si="187"/>
        <v>30.05</v>
      </c>
      <c r="EQ156" s="45">
        <f t="shared" si="187"/>
        <v>30.36</v>
      </c>
      <c r="ER156" s="45">
        <f t="shared" si="187"/>
        <v>30.66</v>
      </c>
      <c r="ES156" s="45">
        <f t="shared" si="187"/>
        <v>41.99</v>
      </c>
      <c r="ET156" s="45">
        <f t="shared" si="187"/>
        <v>48.8</v>
      </c>
      <c r="EU156" s="45">
        <f t="shared" si="187"/>
        <v>55.71</v>
      </c>
      <c r="EV156" s="45">
        <f t="shared" si="187"/>
        <v>68.92</v>
      </c>
      <c r="EW156" s="45">
        <f t="shared" si="187"/>
        <v>69.930000000000007</v>
      </c>
      <c r="EX156" s="45">
        <f t="shared" si="187"/>
        <v>79.680000000000007</v>
      </c>
      <c r="EY156" s="45">
        <f t="shared" si="187"/>
        <v>102.52</v>
      </c>
      <c r="EZ156" s="45">
        <f t="shared" si="187"/>
        <v>127.71</v>
      </c>
    </row>
    <row r="157" spans="1:156" ht="15" x14ac:dyDescent="0.25">
      <c r="A157" s="88">
        <v>0.193</v>
      </c>
      <c r="B157" s="85" t="s">
        <v>90</v>
      </c>
      <c r="D157" s="43" t="str">
        <f t="shared" si="163"/>
        <v>INFINITE 40 a 300</v>
      </c>
      <c r="E157" s="44" t="s">
        <v>98</v>
      </c>
      <c r="F157" s="44" t="s">
        <v>40</v>
      </c>
      <c r="G157" s="45">
        <f>ROUND(G59-G59*$A$57,2)</f>
        <v>6.39</v>
      </c>
      <c r="H157" s="45">
        <f t="shared" ref="H157:Z157" si="188">ROUND(H59-H59*$A$57,2)</f>
        <v>6.53</v>
      </c>
      <c r="I157" s="45">
        <f t="shared" si="188"/>
        <v>6.66</v>
      </c>
      <c r="J157" s="45">
        <f t="shared" si="188"/>
        <v>6.8</v>
      </c>
      <c r="K157" s="45">
        <f t="shared" si="188"/>
        <v>12.55</v>
      </c>
      <c r="L157" s="45">
        <f t="shared" si="188"/>
        <v>12.83</v>
      </c>
      <c r="M157" s="45">
        <f t="shared" si="188"/>
        <v>13.1</v>
      </c>
      <c r="N157" s="45">
        <f t="shared" si="188"/>
        <v>13.93</v>
      </c>
      <c r="O157" s="45">
        <f t="shared" si="188"/>
        <v>19.04</v>
      </c>
      <c r="P157" s="45">
        <f t="shared" si="188"/>
        <v>26.68</v>
      </c>
      <c r="Q157" s="45">
        <f t="shared" si="188"/>
        <v>34.29</v>
      </c>
      <c r="R157" s="45">
        <f t="shared" si="188"/>
        <v>40.01</v>
      </c>
      <c r="S157" s="45">
        <f t="shared" si="188"/>
        <v>25.36</v>
      </c>
      <c r="T157" s="45">
        <f t="shared" si="188"/>
        <v>32.4</v>
      </c>
      <c r="U157" s="45">
        <f t="shared" si="188"/>
        <v>39.11</v>
      </c>
      <c r="V157" s="45">
        <f t="shared" si="188"/>
        <v>44.85</v>
      </c>
      <c r="W157" s="45">
        <f t="shared" si="188"/>
        <v>30.2</v>
      </c>
      <c r="X157" s="45">
        <f t="shared" si="188"/>
        <v>38.57</v>
      </c>
      <c r="Y157" s="45">
        <f t="shared" si="188"/>
        <v>46.55</v>
      </c>
      <c r="Z157" s="45">
        <f t="shared" si="188"/>
        <v>53.39</v>
      </c>
      <c r="AB157" s="43" t="str">
        <f t="shared" si="164"/>
        <v>INFINITE 4Kg Adicional</v>
      </c>
      <c r="AC157" s="44" t="s">
        <v>98</v>
      </c>
      <c r="AD157" s="44" t="s">
        <v>63</v>
      </c>
      <c r="AE157" s="45">
        <f t="shared" si="185"/>
        <v>2.79</v>
      </c>
      <c r="AF157" s="45">
        <f t="shared" si="185"/>
        <v>2.91</v>
      </c>
      <c r="AG157" s="45">
        <f t="shared" si="185"/>
        <v>2.93</v>
      </c>
      <c r="AH157" s="45">
        <f t="shared" si="185"/>
        <v>2.98</v>
      </c>
      <c r="AI157" s="45">
        <f t="shared" si="185"/>
        <v>4.08</v>
      </c>
      <c r="AJ157" s="45">
        <f t="shared" si="185"/>
        <v>4.6900000000000004</v>
      </c>
      <c r="AK157" s="45">
        <f t="shared" si="185"/>
        <v>5.36</v>
      </c>
      <c r="AL157" s="45">
        <f t="shared" si="185"/>
        <v>6.63</v>
      </c>
      <c r="AM157" s="45">
        <f t="shared" si="185"/>
        <v>5.89</v>
      </c>
      <c r="AN157" s="45">
        <f t="shared" si="185"/>
        <v>6.62</v>
      </c>
      <c r="AO157" s="45">
        <f t="shared" si="185"/>
        <v>8.48</v>
      </c>
      <c r="AP157" s="45">
        <f t="shared" si="185"/>
        <v>10.56</v>
      </c>
      <c r="AQ157" s="45">
        <f t="shared" si="185"/>
        <v>6.85</v>
      </c>
      <c r="AR157" s="45">
        <f t="shared" si="185"/>
        <v>7.7</v>
      </c>
      <c r="AS157" s="45">
        <f t="shared" si="185"/>
        <v>9.86</v>
      </c>
      <c r="AT157" s="45">
        <f t="shared" si="185"/>
        <v>12.27</v>
      </c>
      <c r="BP157" s="43" t="str">
        <f t="shared" si="165"/>
        <v>INFINITE 40 a 300</v>
      </c>
      <c r="BQ157" s="44" t="s">
        <v>98</v>
      </c>
      <c r="BR157" s="44" t="s">
        <v>40</v>
      </c>
      <c r="BS157" s="45">
        <f>BS45</f>
        <v>26.36</v>
      </c>
      <c r="BT157" s="45">
        <f t="shared" ref="BT157:CL157" si="189">BT45</f>
        <v>26.93</v>
      </c>
      <c r="BU157" s="45">
        <f t="shared" si="189"/>
        <v>27.49</v>
      </c>
      <c r="BV157" s="45">
        <f t="shared" si="189"/>
        <v>28.05</v>
      </c>
      <c r="BW157" s="45">
        <f t="shared" si="189"/>
        <v>29.25</v>
      </c>
      <c r="BX157" s="45">
        <f t="shared" si="189"/>
        <v>29.54</v>
      </c>
      <c r="BY157" s="45">
        <f t="shared" si="189"/>
        <v>29.85</v>
      </c>
      <c r="BZ157" s="45">
        <f t="shared" si="189"/>
        <v>30.14</v>
      </c>
      <c r="CA157" s="45">
        <f t="shared" si="189"/>
        <v>42.62</v>
      </c>
      <c r="CB157" s="45">
        <f t="shared" si="189"/>
        <v>66.19</v>
      </c>
      <c r="CC157" s="45">
        <f t="shared" si="189"/>
        <v>80.510000000000005</v>
      </c>
      <c r="CD157" s="45">
        <f t="shared" si="189"/>
        <v>94.83</v>
      </c>
      <c r="CE157" s="45">
        <f t="shared" si="189"/>
        <v>54.83</v>
      </c>
      <c r="CF157" s="45">
        <f t="shared" si="189"/>
        <v>73.03</v>
      </c>
      <c r="CG157" s="45">
        <f t="shared" si="189"/>
        <v>84.65</v>
      </c>
      <c r="CH157" s="45">
        <f t="shared" si="189"/>
        <v>96.27</v>
      </c>
      <c r="CI157" s="45">
        <f t="shared" si="189"/>
        <v>65.290000000000006</v>
      </c>
      <c r="CJ157" s="45">
        <f t="shared" si="189"/>
        <v>86.94</v>
      </c>
      <c r="CK157" s="45">
        <f t="shared" si="189"/>
        <v>100.77</v>
      </c>
      <c r="CL157" s="45">
        <f t="shared" si="189"/>
        <v>114.6</v>
      </c>
      <c r="CZ157" s="43" t="str">
        <f t="shared" si="166"/>
        <v>INFINITE 49.001 a 10.000</v>
      </c>
      <c r="DA157" s="44" t="s">
        <v>98</v>
      </c>
      <c r="DB157" s="46" t="s">
        <v>95</v>
      </c>
      <c r="DC157" s="45">
        <f t="shared" si="186"/>
        <v>64.010000000000005</v>
      </c>
      <c r="DD157" s="45">
        <f t="shared" si="186"/>
        <v>65.33</v>
      </c>
      <c r="DE157" s="45">
        <f t="shared" si="186"/>
        <v>66.7</v>
      </c>
      <c r="DG157" s="43" t="str">
        <f t="shared" si="167"/>
        <v>INFINITE 2Coleta Agendada7789-5Mais de 10</v>
      </c>
      <c r="DH157" s="43" t="s">
        <v>90</v>
      </c>
      <c r="DI157" s="70" t="s">
        <v>43</v>
      </c>
      <c r="DJ157" s="68" t="s">
        <v>44</v>
      </c>
      <c r="DK157" s="61" t="s">
        <v>52</v>
      </c>
      <c r="DL157" s="22">
        <v>0</v>
      </c>
      <c r="DR157" s="43" t="str">
        <f t="shared" si="168"/>
        <v>INFINITE 40 a 300</v>
      </c>
      <c r="DS157" s="44" t="s">
        <v>98</v>
      </c>
      <c r="DT157" s="44" t="s">
        <v>40</v>
      </c>
      <c r="DU157" s="45">
        <f>ROUND(DU3-DU3*$A$36,2)</f>
        <v>8.7200000000000006</v>
      </c>
      <c r="DV157" s="45">
        <f t="shared" ref="DV157:EJ157" si="190">ROUND(DV3-DV3*$A$36,2)</f>
        <v>8.91</v>
      </c>
      <c r="DW157" s="45">
        <f t="shared" si="190"/>
        <v>9.09</v>
      </c>
      <c r="DX157" s="45">
        <f t="shared" si="190"/>
        <v>9.2799999999999994</v>
      </c>
      <c r="DY157" s="45">
        <f t="shared" si="190"/>
        <v>16.87</v>
      </c>
      <c r="DZ157" s="45">
        <f t="shared" si="190"/>
        <v>17.239999999999998</v>
      </c>
      <c r="EA157" s="45">
        <f t="shared" si="190"/>
        <v>17.63</v>
      </c>
      <c r="EB157" s="45">
        <f t="shared" si="190"/>
        <v>18.75</v>
      </c>
      <c r="EC157" s="45">
        <f t="shared" si="190"/>
        <v>25.76</v>
      </c>
      <c r="ED157" s="45">
        <f t="shared" si="190"/>
        <v>36.18</v>
      </c>
      <c r="EE157" s="45">
        <f t="shared" si="190"/>
        <v>46.53</v>
      </c>
      <c r="EF157" s="45">
        <f t="shared" si="190"/>
        <v>54.25</v>
      </c>
      <c r="EG157" s="45">
        <f t="shared" si="190"/>
        <v>40.85</v>
      </c>
      <c r="EH157" s="45">
        <f t="shared" si="190"/>
        <v>52.29</v>
      </c>
      <c r="EI157" s="45">
        <f t="shared" si="190"/>
        <v>63.14</v>
      </c>
      <c r="EJ157" s="45">
        <f t="shared" si="190"/>
        <v>72.400000000000006</v>
      </c>
      <c r="EL157" s="43" t="str">
        <f t="shared" si="169"/>
        <v>INFINITE 4Kg Adicional</v>
      </c>
      <c r="EM157" s="44" t="s">
        <v>98</v>
      </c>
      <c r="EN157" s="44" t="s">
        <v>63</v>
      </c>
      <c r="EO157" s="45">
        <f t="shared" si="187"/>
        <v>3.57</v>
      </c>
      <c r="EP157" s="45">
        <f t="shared" si="187"/>
        <v>3.73</v>
      </c>
      <c r="EQ157" s="45">
        <f t="shared" si="187"/>
        <v>3.75</v>
      </c>
      <c r="ER157" s="45">
        <f t="shared" si="187"/>
        <v>3.8</v>
      </c>
      <c r="ES157" s="45">
        <f t="shared" si="187"/>
        <v>5.2</v>
      </c>
      <c r="ET157" s="45">
        <f t="shared" si="187"/>
        <v>6.04</v>
      </c>
      <c r="EU157" s="45">
        <f t="shared" si="187"/>
        <v>6.91</v>
      </c>
      <c r="EV157" s="45">
        <f t="shared" si="187"/>
        <v>8.5399999999999991</v>
      </c>
      <c r="EW157" s="45">
        <f t="shared" si="187"/>
        <v>8.6300000000000008</v>
      </c>
      <c r="EX157" s="45">
        <f t="shared" si="187"/>
        <v>9.8699999999999992</v>
      </c>
      <c r="EY157" s="45">
        <f t="shared" si="187"/>
        <v>12.71</v>
      </c>
      <c r="EZ157" s="45">
        <f t="shared" si="187"/>
        <v>15.83</v>
      </c>
    </row>
    <row r="158" spans="1:156" ht="15" x14ac:dyDescent="0.25">
      <c r="A158" s="88">
        <v>0.193</v>
      </c>
      <c r="B158" s="85" t="s">
        <v>94</v>
      </c>
      <c r="D158" s="43" t="str">
        <f t="shared" si="163"/>
        <v>INFINITE 4301 a 500</v>
      </c>
      <c r="E158" s="44" t="s">
        <v>98</v>
      </c>
      <c r="F158" s="44" t="s">
        <v>49</v>
      </c>
      <c r="G158" s="45">
        <f t="shared" ref="G158:Z169" si="191">ROUND(G60-G60*$A$57,2)</f>
        <v>7.16</v>
      </c>
      <c r="H158" s="45">
        <f t="shared" si="191"/>
        <v>7.31</v>
      </c>
      <c r="I158" s="45">
        <f t="shared" si="191"/>
        <v>7.47</v>
      </c>
      <c r="J158" s="45">
        <f t="shared" si="191"/>
        <v>7.61</v>
      </c>
      <c r="K158" s="45">
        <f t="shared" si="191"/>
        <v>13.01</v>
      </c>
      <c r="L158" s="45">
        <f t="shared" si="191"/>
        <v>13.28</v>
      </c>
      <c r="M158" s="45">
        <f t="shared" si="191"/>
        <v>13.57</v>
      </c>
      <c r="N158" s="45">
        <f t="shared" si="191"/>
        <v>14.45</v>
      </c>
      <c r="O158" s="45">
        <f t="shared" si="191"/>
        <v>19.850000000000001</v>
      </c>
      <c r="P158" s="45">
        <f t="shared" si="191"/>
        <v>27.79</v>
      </c>
      <c r="Q158" s="45">
        <f t="shared" si="191"/>
        <v>35.72</v>
      </c>
      <c r="R158" s="45">
        <f t="shared" si="191"/>
        <v>41.68</v>
      </c>
      <c r="S158" s="45">
        <f t="shared" si="191"/>
        <v>26.04</v>
      </c>
      <c r="T158" s="45">
        <f t="shared" si="191"/>
        <v>33.340000000000003</v>
      </c>
      <c r="U158" s="45">
        <f t="shared" si="191"/>
        <v>40.31</v>
      </c>
      <c r="V158" s="45">
        <f t="shared" si="191"/>
        <v>46.24</v>
      </c>
      <c r="W158" s="45">
        <f t="shared" si="191"/>
        <v>31</v>
      </c>
      <c r="X158" s="45">
        <f t="shared" si="191"/>
        <v>39.68</v>
      </c>
      <c r="Y158" s="45">
        <f t="shared" si="191"/>
        <v>47.98</v>
      </c>
      <c r="Z158" s="45">
        <f t="shared" si="191"/>
        <v>55.05</v>
      </c>
      <c r="AB158" s="43" t="str">
        <f t="shared" si="164"/>
        <v>Peso (g)</v>
      </c>
      <c r="AD158" s="44" t="s">
        <v>32</v>
      </c>
      <c r="AE158" s="45" t="e">
        <f>ROUND('[2]Base(2023)'!AE158+'[2]Base(2023)'!AE158*'[2]Base(2024)'!$A$31,2)</f>
        <v>#VALUE!</v>
      </c>
      <c r="AF158" s="45" t="e">
        <f>ROUND('[2]Base(2023)'!AF158+'[2]Base(2023)'!AF158*'[2]Base(2024)'!$A$31,2)</f>
        <v>#VALUE!</v>
      </c>
      <c r="AG158" s="45" t="e">
        <f>ROUND('[2]Base(2023)'!AG158+'[2]Base(2023)'!AG158*'[2]Base(2024)'!$A$31,2)</f>
        <v>#VALUE!</v>
      </c>
      <c r="AH158" s="45" t="e">
        <f>ROUND('[2]Base(2023)'!AH158+'[2]Base(2023)'!AH158*'[2]Base(2024)'!$A$31,2)</f>
        <v>#VALUE!</v>
      </c>
      <c r="AI158" s="45" t="e">
        <f>ROUND('[2]Base(2023)'!AI158+'[2]Base(2023)'!AI158*'[2]Base(2024)'!$A$31,2)</f>
        <v>#VALUE!</v>
      </c>
      <c r="AJ158" s="45" t="e">
        <f>ROUND('[2]Base(2023)'!AJ158+'[2]Base(2023)'!AJ158*'[2]Base(2024)'!$A$31,2)</f>
        <v>#VALUE!</v>
      </c>
      <c r="AK158" s="45" t="e">
        <f>ROUND('[2]Base(2023)'!AK158+'[2]Base(2023)'!AK158*'[2]Base(2024)'!$A$31,2)</f>
        <v>#VALUE!</v>
      </c>
      <c r="AL158" s="45" t="e">
        <f>ROUND('[2]Base(2023)'!AL158+'[2]Base(2023)'!AL158*'[2]Base(2024)'!$A$31,2)</f>
        <v>#VALUE!</v>
      </c>
      <c r="AM158" s="45" t="e">
        <f>ROUND('[2]Base(2023)'!AM158+'[2]Base(2023)'!AM158*'[2]Base(2024)'!$A$31,2)</f>
        <v>#VALUE!</v>
      </c>
      <c r="AN158" s="45" t="e">
        <f>ROUND('[2]Base(2023)'!AN158+'[2]Base(2023)'!AN158*'[2]Base(2024)'!$A$31,2)</f>
        <v>#VALUE!</v>
      </c>
      <c r="AO158" s="45" t="e">
        <f>ROUND('[2]Base(2023)'!AO158+'[2]Base(2023)'!AO158*'[2]Base(2024)'!$A$31,2)</f>
        <v>#VALUE!</v>
      </c>
      <c r="AP158" s="45" t="e">
        <f>ROUND('[2]Base(2023)'!AP158+'[2]Base(2023)'!AP158*'[2]Base(2024)'!$A$31,2)</f>
        <v>#VALUE!</v>
      </c>
      <c r="AQ158" s="45" t="e">
        <f>ROUND('[2]Base(2023)'!AQ158+'[2]Base(2023)'!AQ158*'[2]Base(2024)'!$A$31,2)</f>
        <v>#VALUE!</v>
      </c>
      <c r="AR158" s="45" t="e">
        <f>ROUND('[2]Base(2023)'!AR158+'[2]Base(2023)'!AR158*'[2]Base(2024)'!$A$31,2)</f>
        <v>#VALUE!</v>
      </c>
      <c r="AS158" s="45" t="e">
        <f>ROUND('[2]Base(2023)'!AS158+'[2]Base(2023)'!AS158*'[2]Base(2024)'!$A$31,2)</f>
        <v>#VALUE!</v>
      </c>
      <c r="AT158" s="45" t="e">
        <f>ROUND('[2]Base(2023)'!AT158+'[2]Base(2023)'!AT158*'[2]Base(2024)'!$A$31,2)</f>
        <v>#VALUE!</v>
      </c>
      <c r="BP158" s="43" t="str">
        <f t="shared" si="165"/>
        <v>INFINITE 4301 a 500</v>
      </c>
      <c r="BQ158" s="44" t="s">
        <v>98</v>
      </c>
      <c r="BR158" s="44" t="s">
        <v>49</v>
      </c>
      <c r="BS158" s="45">
        <f t="shared" ref="BS158:CL169" si="192">BS46</f>
        <v>27.31</v>
      </c>
      <c r="BT158" s="45">
        <f t="shared" si="192"/>
        <v>27.89</v>
      </c>
      <c r="BU158" s="45">
        <f t="shared" si="192"/>
        <v>28.46</v>
      </c>
      <c r="BV158" s="45">
        <f t="shared" si="192"/>
        <v>29.04</v>
      </c>
      <c r="BW158" s="45">
        <f t="shared" si="192"/>
        <v>30.94</v>
      </c>
      <c r="BX158" s="45">
        <f t="shared" si="192"/>
        <v>31.25</v>
      </c>
      <c r="BY158" s="45">
        <f t="shared" si="192"/>
        <v>31.57</v>
      </c>
      <c r="BZ158" s="45">
        <f t="shared" si="192"/>
        <v>31.9</v>
      </c>
      <c r="CA158" s="45">
        <f t="shared" si="192"/>
        <v>45.52</v>
      </c>
      <c r="CB158" s="45">
        <f t="shared" si="192"/>
        <v>69.58</v>
      </c>
      <c r="CC158" s="45">
        <f t="shared" si="192"/>
        <v>84.67</v>
      </c>
      <c r="CD158" s="45">
        <f t="shared" si="192"/>
        <v>99.77</v>
      </c>
      <c r="CE158" s="45">
        <f t="shared" si="192"/>
        <v>56.77</v>
      </c>
      <c r="CF158" s="45">
        <f t="shared" si="192"/>
        <v>74.38</v>
      </c>
      <c r="CG158" s="45">
        <f t="shared" si="192"/>
        <v>86.22</v>
      </c>
      <c r="CH158" s="45">
        <f t="shared" si="192"/>
        <v>98.06</v>
      </c>
      <c r="CI158" s="45">
        <f t="shared" si="192"/>
        <v>67.58</v>
      </c>
      <c r="CJ158" s="45">
        <f t="shared" si="192"/>
        <v>88.54</v>
      </c>
      <c r="CK158" s="45">
        <f t="shared" si="192"/>
        <v>102.65</v>
      </c>
      <c r="CL158" s="45">
        <f t="shared" si="192"/>
        <v>116.74</v>
      </c>
      <c r="CZ158" s="43" t="str">
        <f t="shared" si="166"/>
        <v>Peso (g)</v>
      </c>
      <c r="DB158" s="46" t="s">
        <v>32</v>
      </c>
      <c r="DC158" s="45" t="e">
        <f>ROUND('[2]Base(2023)'!DC158+'[2]Base(2023)'!DC158*'[2]Base(2024)'!$A$31,2)</f>
        <v>#VALUE!</v>
      </c>
      <c r="DD158" s="45" t="e">
        <f>ROUND('[2]Base(2023)'!DD158+'[2]Base(2023)'!DD158*'[2]Base(2024)'!$A$31,2)</f>
        <v>#VALUE!</v>
      </c>
      <c r="DE158" s="45" t="e">
        <f>ROUND('[2]Base(2023)'!DE158+'[2]Base(2023)'!DE158*'[2]Base(2024)'!$A$31,2)</f>
        <v>#VALUE!</v>
      </c>
      <c r="DG158" s="43" t="str">
        <f t="shared" si="167"/>
        <v>INFINITE 2Coleta Agendada7788-70 a 10</v>
      </c>
      <c r="DH158" s="43" t="s">
        <v>90</v>
      </c>
      <c r="DI158" s="70" t="s">
        <v>43</v>
      </c>
      <c r="DJ158" s="25" t="s">
        <v>57</v>
      </c>
      <c r="DK158" s="59" t="s">
        <v>45</v>
      </c>
      <c r="DL158" s="22">
        <v>13.28</v>
      </c>
      <c r="DR158" s="43" t="str">
        <f t="shared" si="168"/>
        <v>INFINITE 4301 a 500</v>
      </c>
      <c r="DS158" s="44" t="s">
        <v>98</v>
      </c>
      <c r="DT158" s="44" t="s">
        <v>49</v>
      </c>
      <c r="DU158" s="45">
        <f t="shared" ref="DU158:EJ169" si="193">ROUND(DU4-DU4*$A$36,2)</f>
        <v>9.98</v>
      </c>
      <c r="DV158" s="45">
        <f t="shared" si="193"/>
        <v>10.19</v>
      </c>
      <c r="DW158" s="45">
        <f t="shared" si="193"/>
        <v>10.4</v>
      </c>
      <c r="DX158" s="45">
        <f t="shared" si="193"/>
        <v>10.61</v>
      </c>
      <c r="DY158" s="45">
        <f t="shared" si="193"/>
        <v>17.64</v>
      </c>
      <c r="DZ158" s="45">
        <f t="shared" si="193"/>
        <v>18.03</v>
      </c>
      <c r="EA158" s="45">
        <f t="shared" si="193"/>
        <v>18.43</v>
      </c>
      <c r="EB158" s="45">
        <f t="shared" si="193"/>
        <v>19.59</v>
      </c>
      <c r="EC158" s="45">
        <f t="shared" si="193"/>
        <v>26.94</v>
      </c>
      <c r="ED158" s="45">
        <f t="shared" si="193"/>
        <v>37.72</v>
      </c>
      <c r="EE158" s="45">
        <f t="shared" si="193"/>
        <v>48.49</v>
      </c>
      <c r="EF158" s="45">
        <f t="shared" si="193"/>
        <v>56.56</v>
      </c>
      <c r="EG158" s="45">
        <f t="shared" si="193"/>
        <v>42.05</v>
      </c>
      <c r="EH158" s="45">
        <f t="shared" si="193"/>
        <v>53.85</v>
      </c>
      <c r="EI158" s="45">
        <f t="shared" si="193"/>
        <v>65.14</v>
      </c>
      <c r="EJ158" s="45">
        <f t="shared" si="193"/>
        <v>74.73</v>
      </c>
      <c r="EL158" s="43" t="str">
        <f t="shared" si="169"/>
        <v>Peso (g)</v>
      </c>
      <c r="EN158" s="44" t="s">
        <v>32</v>
      </c>
      <c r="EO158" s="45" t="s">
        <v>16</v>
      </c>
      <c r="EP158" s="45" t="s">
        <v>17</v>
      </c>
      <c r="EQ158" s="45" t="s">
        <v>18</v>
      </c>
      <c r="ER158" s="45" t="s">
        <v>19</v>
      </c>
      <c r="ES158" s="45" t="s">
        <v>20</v>
      </c>
      <c r="ET158" s="45" t="s">
        <v>21</v>
      </c>
      <c r="EU158" s="45" t="s">
        <v>22</v>
      </c>
      <c r="EV158" s="45" t="s">
        <v>23</v>
      </c>
      <c r="EW158" s="45" t="s">
        <v>28</v>
      </c>
      <c r="EX158" s="45" t="s">
        <v>29</v>
      </c>
      <c r="EY158" s="45" t="s">
        <v>30</v>
      </c>
      <c r="EZ158" s="45" t="s">
        <v>31</v>
      </c>
    </row>
    <row r="159" spans="1:156" ht="15" x14ac:dyDescent="0.25">
      <c r="A159" s="88">
        <v>0.193</v>
      </c>
      <c r="B159" s="85" t="s">
        <v>98</v>
      </c>
      <c r="D159" s="43" t="str">
        <f t="shared" si="163"/>
        <v>INFINITE 4501 a 1.000</v>
      </c>
      <c r="E159" s="44" t="s">
        <v>98</v>
      </c>
      <c r="F159" s="44" t="s">
        <v>50</v>
      </c>
      <c r="G159" s="45">
        <f t="shared" si="191"/>
        <v>7.68</v>
      </c>
      <c r="H159" s="45">
        <f t="shared" si="191"/>
        <v>7.83</v>
      </c>
      <c r="I159" s="45">
        <f t="shared" si="191"/>
        <v>7.99</v>
      </c>
      <c r="J159" s="45">
        <f t="shared" si="191"/>
        <v>8.16</v>
      </c>
      <c r="K159" s="45">
        <f t="shared" si="191"/>
        <v>14.49</v>
      </c>
      <c r="L159" s="45">
        <f t="shared" si="191"/>
        <v>14.65</v>
      </c>
      <c r="M159" s="45">
        <f t="shared" si="191"/>
        <v>14.81</v>
      </c>
      <c r="N159" s="45">
        <f t="shared" si="191"/>
        <v>14.94</v>
      </c>
      <c r="O159" s="45">
        <f t="shared" si="191"/>
        <v>20.65</v>
      </c>
      <c r="P159" s="45">
        <f t="shared" si="191"/>
        <v>28.92</v>
      </c>
      <c r="Q159" s="45">
        <f t="shared" si="191"/>
        <v>37.17</v>
      </c>
      <c r="R159" s="45">
        <f t="shared" si="191"/>
        <v>43.37</v>
      </c>
      <c r="S159" s="45">
        <f t="shared" si="191"/>
        <v>26.71</v>
      </c>
      <c r="T159" s="45">
        <f t="shared" si="191"/>
        <v>34.270000000000003</v>
      </c>
      <c r="U159" s="45">
        <f t="shared" si="191"/>
        <v>41.52</v>
      </c>
      <c r="V159" s="45">
        <f t="shared" si="191"/>
        <v>47.65</v>
      </c>
      <c r="W159" s="45">
        <f t="shared" si="191"/>
        <v>31.8</v>
      </c>
      <c r="X159" s="45">
        <f t="shared" si="191"/>
        <v>40.799999999999997</v>
      </c>
      <c r="Y159" s="45">
        <f t="shared" si="191"/>
        <v>49.43</v>
      </c>
      <c r="Z159" s="45">
        <f t="shared" si="191"/>
        <v>56.72</v>
      </c>
      <c r="AB159" s="43" t="str">
        <f t="shared" si="164"/>
        <v>INFINITE 50 a 500</v>
      </c>
      <c r="AC159" s="44" t="s">
        <v>100</v>
      </c>
      <c r="AD159" s="44" t="s">
        <v>41</v>
      </c>
      <c r="AE159" s="45">
        <f>ROUND(AE55-AE55*$A$91,2)</f>
        <v>11.62</v>
      </c>
      <c r="AF159" s="45">
        <f t="shared" ref="AF159:AT159" si="194">ROUND(AF55-AF55*$A$91,2)</f>
        <v>12.13</v>
      </c>
      <c r="AG159" s="45">
        <f t="shared" si="194"/>
        <v>12.24</v>
      </c>
      <c r="AH159" s="45">
        <f t="shared" si="194"/>
        <v>12.37</v>
      </c>
      <c r="AI159" s="45">
        <f t="shared" si="194"/>
        <v>13.86</v>
      </c>
      <c r="AJ159" s="45">
        <f t="shared" si="194"/>
        <v>15.52</v>
      </c>
      <c r="AK159" s="45">
        <f t="shared" si="194"/>
        <v>17.32</v>
      </c>
      <c r="AL159" s="45">
        <f t="shared" si="194"/>
        <v>20.79</v>
      </c>
      <c r="AM159" s="45">
        <f t="shared" si="194"/>
        <v>14.26</v>
      </c>
      <c r="AN159" s="45">
        <f t="shared" si="194"/>
        <v>17.260000000000002</v>
      </c>
      <c r="AO159" s="45">
        <f t="shared" si="194"/>
        <v>28.96</v>
      </c>
      <c r="AP159" s="45">
        <f t="shared" si="194"/>
        <v>39.770000000000003</v>
      </c>
      <c r="AQ159" s="45">
        <f t="shared" si="194"/>
        <v>16.579999999999998</v>
      </c>
      <c r="AR159" s="45">
        <f t="shared" si="194"/>
        <v>20.059999999999999</v>
      </c>
      <c r="AS159" s="45">
        <f t="shared" si="194"/>
        <v>33.68</v>
      </c>
      <c r="AT159" s="45">
        <f t="shared" si="194"/>
        <v>46.24</v>
      </c>
      <c r="BP159" s="43" t="str">
        <f t="shared" si="165"/>
        <v>INFINITE 4501 a 1.000</v>
      </c>
      <c r="BQ159" s="44" t="s">
        <v>98</v>
      </c>
      <c r="BR159" s="44" t="s">
        <v>50</v>
      </c>
      <c r="BS159" s="45">
        <f t="shared" si="192"/>
        <v>28.24</v>
      </c>
      <c r="BT159" s="45">
        <f t="shared" si="192"/>
        <v>28.84</v>
      </c>
      <c r="BU159" s="45">
        <f t="shared" si="192"/>
        <v>29.45</v>
      </c>
      <c r="BV159" s="45">
        <f t="shared" si="192"/>
        <v>30.04</v>
      </c>
      <c r="BW159" s="45">
        <f t="shared" si="192"/>
        <v>32.64</v>
      </c>
      <c r="BX159" s="45">
        <f t="shared" si="192"/>
        <v>32.97</v>
      </c>
      <c r="BY159" s="45">
        <f t="shared" si="192"/>
        <v>33.299999999999997</v>
      </c>
      <c r="BZ159" s="45">
        <f t="shared" si="192"/>
        <v>33.64</v>
      </c>
      <c r="CA159" s="45">
        <f t="shared" si="192"/>
        <v>48.41</v>
      </c>
      <c r="CB159" s="45">
        <f t="shared" si="192"/>
        <v>72.97</v>
      </c>
      <c r="CC159" s="45">
        <f t="shared" si="192"/>
        <v>88.85</v>
      </c>
      <c r="CD159" s="45">
        <f t="shared" si="192"/>
        <v>104.71</v>
      </c>
      <c r="CE159" s="45">
        <f t="shared" si="192"/>
        <v>58.7</v>
      </c>
      <c r="CF159" s="45">
        <f t="shared" si="192"/>
        <v>75.72</v>
      </c>
      <c r="CG159" s="45">
        <f t="shared" si="192"/>
        <v>87.8</v>
      </c>
      <c r="CH159" s="45">
        <f t="shared" si="192"/>
        <v>99.87</v>
      </c>
      <c r="CI159" s="45">
        <f t="shared" si="192"/>
        <v>69.87</v>
      </c>
      <c r="CJ159" s="45">
        <f t="shared" si="192"/>
        <v>90.14</v>
      </c>
      <c r="CK159" s="45">
        <f t="shared" si="192"/>
        <v>104.52</v>
      </c>
      <c r="CL159" s="45">
        <f t="shared" si="192"/>
        <v>118.88</v>
      </c>
      <c r="CZ159" s="43" t="str">
        <f t="shared" si="166"/>
        <v>INFINITE 50 a 300</v>
      </c>
      <c r="DA159" s="44" t="s">
        <v>100</v>
      </c>
      <c r="DB159" s="46" t="s">
        <v>40</v>
      </c>
      <c r="DC159" s="45">
        <f>DC42</f>
        <v>12.43</v>
      </c>
      <c r="DD159" s="45">
        <f t="shared" ref="DD159:DE159" si="195">DD42</f>
        <v>12.68</v>
      </c>
      <c r="DE159" s="45">
        <f t="shared" si="195"/>
        <v>12.95</v>
      </c>
      <c r="DG159" s="43" t="str">
        <f t="shared" si="167"/>
        <v>INFINITE 2Coleta Programada4209-90 a 10</v>
      </c>
      <c r="DH159" s="43" t="s">
        <v>90</v>
      </c>
      <c r="DI159" s="71" t="s">
        <v>64</v>
      </c>
      <c r="DJ159" s="68" t="s">
        <v>65</v>
      </c>
      <c r="DK159" s="61" t="s">
        <v>45</v>
      </c>
      <c r="DL159" s="25">
        <v>11.07</v>
      </c>
      <c r="DR159" s="43" t="str">
        <f t="shared" si="168"/>
        <v>INFINITE 4501 a 1.000</v>
      </c>
      <c r="DS159" s="44" t="s">
        <v>98</v>
      </c>
      <c r="DT159" s="44" t="s">
        <v>50</v>
      </c>
      <c r="DU159" s="45">
        <f t="shared" si="193"/>
        <v>10.72</v>
      </c>
      <c r="DV159" s="45">
        <f t="shared" si="193"/>
        <v>10.94</v>
      </c>
      <c r="DW159" s="45">
        <f t="shared" si="193"/>
        <v>11.17</v>
      </c>
      <c r="DX159" s="45">
        <f t="shared" si="193"/>
        <v>11.4</v>
      </c>
      <c r="DY159" s="45">
        <f t="shared" si="193"/>
        <v>19.690000000000001</v>
      </c>
      <c r="DZ159" s="45">
        <f t="shared" si="193"/>
        <v>19.89</v>
      </c>
      <c r="EA159" s="45">
        <f t="shared" si="193"/>
        <v>20.09</v>
      </c>
      <c r="EB159" s="45">
        <f t="shared" si="193"/>
        <v>20.3</v>
      </c>
      <c r="EC159" s="45">
        <f t="shared" si="193"/>
        <v>28.04</v>
      </c>
      <c r="ED159" s="45">
        <f t="shared" si="193"/>
        <v>39.24</v>
      </c>
      <c r="EE159" s="45">
        <f t="shared" si="193"/>
        <v>50.46</v>
      </c>
      <c r="EF159" s="45">
        <f t="shared" si="193"/>
        <v>58.87</v>
      </c>
      <c r="EG159" s="45">
        <f t="shared" si="193"/>
        <v>43.16</v>
      </c>
      <c r="EH159" s="45">
        <f t="shared" si="193"/>
        <v>55.38</v>
      </c>
      <c r="EI159" s="45">
        <f t="shared" si="193"/>
        <v>67.099999999999994</v>
      </c>
      <c r="EJ159" s="45">
        <f t="shared" si="193"/>
        <v>77.010000000000005</v>
      </c>
      <c r="EL159" s="43" t="str">
        <f t="shared" si="169"/>
        <v>INFINITE 50 a 500</v>
      </c>
      <c r="EM159" s="44" t="s">
        <v>100</v>
      </c>
      <c r="EN159" s="44" t="s">
        <v>41</v>
      </c>
      <c r="EO159" s="45">
        <f>ROUND(EO3-EO3*$A$68,2)</f>
        <v>15.33</v>
      </c>
      <c r="EP159" s="45">
        <f t="shared" ref="EP159:EZ159" si="196">ROUND(EP3-EP3*$A$68,2)</f>
        <v>15.99</v>
      </c>
      <c r="EQ159" s="45">
        <f t="shared" si="196"/>
        <v>16.14</v>
      </c>
      <c r="ER159" s="45">
        <f t="shared" si="196"/>
        <v>16.3</v>
      </c>
      <c r="ES159" s="45">
        <f t="shared" si="196"/>
        <v>18.23</v>
      </c>
      <c r="ET159" s="45">
        <f t="shared" si="196"/>
        <v>20.51</v>
      </c>
      <c r="EU159" s="45">
        <f t="shared" si="196"/>
        <v>22.89</v>
      </c>
      <c r="EV159" s="45">
        <f t="shared" si="196"/>
        <v>27.45</v>
      </c>
      <c r="EW159" s="45">
        <f t="shared" si="196"/>
        <v>21.76</v>
      </c>
      <c r="EX159" s="45">
        <f t="shared" si="196"/>
        <v>26.47</v>
      </c>
      <c r="EY159" s="45">
        <f t="shared" si="196"/>
        <v>44.54</v>
      </c>
      <c r="EZ159" s="45">
        <f t="shared" si="196"/>
        <v>61.11</v>
      </c>
    </row>
    <row r="160" spans="1:156" ht="15" x14ac:dyDescent="0.25">
      <c r="A160" s="88">
        <v>0.193</v>
      </c>
      <c r="B160" s="85" t="s">
        <v>100</v>
      </c>
      <c r="D160" s="43" t="str">
        <f t="shared" si="163"/>
        <v>INFINITE 41.001 a 2.000</v>
      </c>
      <c r="E160" s="44" t="s">
        <v>98</v>
      </c>
      <c r="F160" s="44" t="s">
        <v>55</v>
      </c>
      <c r="G160" s="45">
        <f t="shared" si="191"/>
        <v>9.6300000000000008</v>
      </c>
      <c r="H160" s="45">
        <f t="shared" si="191"/>
        <v>9.84</v>
      </c>
      <c r="I160" s="45">
        <f t="shared" si="191"/>
        <v>10.039999999999999</v>
      </c>
      <c r="J160" s="45">
        <f t="shared" si="191"/>
        <v>10.25</v>
      </c>
      <c r="K160" s="45">
        <f t="shared" si="191"/>
        <v>15.98</v>
      </c>
      <c r="L160" s="45">
        <f t="shared" si="191"/>
        <v>16.16</v>
      </c>
      <c r="M160" s="45">
        <f t="shared" si="191"/>
        <v>16.32</v>
      </c>
      <c r="N160" s="45">
        <f t="shared" si="191"/>
        <v>16.489999999999998</v>
      </c>
      <c r="O160" s="45">
        <f t="shared" si="191"/>
        <v>24.89</v>
      </c>
      <c r="P160" s="45">
        <f t="shared" si="191"/>
        <v>34.86</v>
      </c>
      <c r="Q160" s="45">
        <f t="shared" si="191"/>
        <v>44.81</v>
      </c>
      <c r="R160" s="45">
        <f t="shared" si="191"/>
        <v>52.28</v>
      </c>
      <c r="S160" s="45">
        <f t="shared" si="191"/>
        <v>33.39</v>
      </c>
      <c r="T160" s="45">
        <f t="shared" si="191"/>
        <v>42.39</v>
      </c>
      <c r="U160" s="45">
        <f t="shared" si="191"/>
        <v>51.06</v>
      </c>
      <c r="V160" s="45">
        <f t="shared" si="191"/>
        <v>58.28</v>
      </c>
      <c r="W160" s="45">
        <f t="shared" si="191"/>
        <v>39.74</v>
      </c>
      <c r="X160" s="45">
        <f t="shared" si="191"/>
        <v>50.46</v>
      </c>
      <c r="Y160" s="45">
        <f t="shared" si="191"/>
        <v>60.78</v>
      </c>
      <c r="Z160" s="45">
        <f t="shared" si="191"/>
        <v>69.37</v>
      </c>
      <c r="AB160" s="43" t="str">
        <f t="shared" si="164"/>
        <v>INFINITE 5501 a 1.000</v>
      </c>
      <c r="AC160" s="44" t="s">
        <v>100</v>
      </c>
      <c r="AD160" s="44" t="s">
        <v>50</v>
      </c>
      <c r="AE160" s="45">
        <f t="shared" ref="AE160:AT170" si="197">ROUND(AE56-AE56*$A$91,2)</f>
        <v>12.47</v>
      </c>
      <c r="AF160" s="45">
        <f t="shared" si="197"/>
        <v>13</v>
      </c>
      <c r="AG160" s="45">
        <f t="shared" si="197"/>
        <v>13.13</v>
      </c>
      <c r="AH160" s="45">
        <f t="shared" si="197"/>
        <v>13.27</v>
      </c>
      <c r="AI160" s="45">
        <f t="shared" si="197"/>
        <v>14.84</v>
      </c>
      <c r="AJ160" s="45">
        <f t="shared" si="197"/>
        <v>16.61</v>
      </c>
      <c r="AK160" s="45">
        <f t="shared" si="197"/>
        <v>18.55</v>
      </c>
      <c r="AL160" s="45">
        <f t="shared" si="197"/>
        <v>22.27</v>
      </c>
      <c r="AM160" s="45">
        <f t="shared" si="197"/>
        <v>15.12</v>
      </c>
      <c r="AN160" s="45">
        <f t="shared" si="197"/>
        <v>18.2</v>
      </c>
      <c r="AO160" s="45">
        <f t="shared" si="197"/>
        <v>30.03</v>
      </c>
      <c r="AP160" s="45">
        <f t="shared" si="197"/>
        <v>41.03</v>
      </c>
      <c r="AQ160" s="45">
        <f t="shared" si="197"/>
        <v>17.57</v>
      </c>
      <c r="AR160" s="45">
        <f t="shared" si="197"/>
        <v>21.16</v>
      </c>
      <c r="AS160" s="45">
        <f t="shared" si="197"/>
        <v>34.92</v>
      </c>
      <c r="AT160" s="45">
        <f t="shared" si="197"/>
        <v>47.72</v>
      </c>
      <c r="BP160" s="43" t="str">
        <f t="shared" si="165"/>
        <v>INFINITE 41.001 a 2.000</v>
      </c>
      <c r="BQ160" s="44" t="s">
        <v>98</v>
      </c>
      <c r="BR160" s="44" t="s">
        <v>55</v>
      </c>
      <c r="BS160" s="45">
        <f t="shared" si="192"/>
        <v>31.24</v>
      </c>
      <c r="BT160" s="45">
        <f t="shared" si="192"/>
        <v>31.91</v>
      </c>
      <c r="BU160" s="45">
        <f t="shared" si="192"/>
        <v>32.57</v>
      </c>
      <c r="BV160" s="45">
        <f t="shared" si="192"/>
        <v>33.24</v>
      </c>
      <c r="BW160" s="45">
        <f t="shared" si="192"/>
        <v>35.92</v>
      </c>
      <c r="BX160" s="45">
        <f t="shared" si="192"/>
        <v>36.299999999999997</v>
      </c>
      <c r="BY160" s="45">
        <f t="shared" si="192"/>
        <v>36.67</v>
      </c>
      <c r="BZ160" s="45">
        <f t="shared" si="192"/>
        <v>37.03</v>
      </c>
      <c r="CA160" s="45">
        <f t="shared" si="192"/>
        <v>57.99</v>
      </c>
      <c r="CB160" s="45">
        <f t="shared" si="192"/>
        <v>87.85</v>
      </c>
      <c r="CC160" s="45">
        <f t="shared" si="192"/>
        <v>107.16</v>
      </c>
      <c r="CD160" s="45">
        <f t="shared" si="192"/>
        <v>126.48</v>
      </c>
      <c r="CE160" s="45">
        <f t="shared" si="192"/>
        <v>70.69</v>
      </c>
      <c r="CF160" s="45">
        <f t="shared" si="192"/>
        <v>95.34</v>
      </c>
      <c r="CG160" s="45">
        <f t="shared" si="192"/>
        <v>111.53</v>
      </c>
      <c r="CH160" s="45">
        <f t="shared" si="192"/>
        <v>127.71</v>
      </c>
      <c r="CI160" s="45">
        <f t="shared" si="192"/>
        <v>84.15</v>
      </c>
      <c r="CJ160" s="45">
        <f t="shared" si="192"/>
        <v>113.5</v>
      </c>
      <c r="CK160" s="45">
        <f t="shared" si="192"/>
        <v>132.77000000000001</v>
      </c>
      <c r="CL160" s="45">
        <f t="shared" si="192"/>
        <v>152.03</v>
      </c>
      <c r="CZ160" s="43" t="str">
        <f t="shared" si="166"/>
        <v>INFINITE 5301 a 500</v>
      </c>
      <c r="DA160" s="44" t="s">
        <v>100</v>
      </c>
      <c r="DB160" s="46" t="s">
        <v>49</v>
      </c>
      <c r="DC160" s="45">
        <f t="shared" ref="DC160:DE170" si="198">DC43</f>
        <v>12.92</v>
      </c>
      <c r="DD160" s="45">
        <f t="shared" si="198"/>
        <v>13.19</v>
      </c>
      <c r="DE160" s="45">
        <f t="shared" si="198"/>
        <v>13.47</v>
      </c>
      <c r="DG160" s="43" t="str">
        <f t="shared" si="167"/>
        <v>INFINITE 2Coleta Programada4209-9Mais de 10</v>
      </c>
      <c r="DH160" s="43" t="s">
        <v>90</v>
      </c>
      <c r="DI160" s="71" t="s">
        <v>64</v>
      </c>
      <c r="DJ160" s="68" t="s">
        <v>65</v>
      </c>
      <c r="DK160" s="59" t="s">
        <v>52</v>
      </c>
      <c r="DL160" s="22">
        <v>0</v>
      </c>
      <c r="DR160" s="43" t="str">
        <f t="shared" si="168"/>
        <v>INFINITE 41.001 a 2.000</v>
      </c>
      <c r="DS160" s="44" t="s">
        <v>98</v>
      </c>
      <c r="DT160" s="44" t="s">
        <v>55</v>
      </c>
      <c r="DU160" s="45">
        <f t="shared" si="193"/>
        <v>14.14</v>
      </c>
      <c r="DV160" s="45">
        <f t="shared" si="193"/>
        <v>14.44</v>
      </c>
      <c r="DW160" s="45">
        <f t="shared" si="193"/>
        <v>14.76</v>
      </c>
      <c r="DX160" s="45">
        <f t="shared" si="193"/>
        <v>15.05</v>
      </c>
      <c r="DY160" s="45">
        <f t="shared" si="193"/>
        <v>22.2</v>
      </c>
      <c r="DZ160" s="45">
        <f t="shared" si="193"/>
        <v>22.43</v>
      </c>
      <c r="EA160" s="45">
        <f t="shared" si="193"/>
        <v>22.66</v>
      </c>
      <c r="EB160" s="45">
        <f t="shared" si="193"/>
        <v>22.89</v>
      </c>
      <c r="EC160" s="45">
        <f t="shared" si="193"/>
        <v>34.130000000000003</v>
      </c>
      <c r="ED160" s="45">
        <f t="shared" si="193"/>
        <v>47.39</v>
      </c>
      <c r="EE160" s="45">
        <f t="shared" si="193"/>
        <v>60.94</v>
      </c>
      <c r="EF160" s="45">
        <f t="shared" si="193"/>
        <v>71.16</v>
      </c>
      <c r="EG160" s="45">
        <f t="shared" si="193"/>
        <v>54.39</v>
      </c>
      <c r="EH160" s="45">
        <f t="shared" si="193"/>
        <v>68.64</v>
      </c>
      <c r="EI160" s="45">
        <f t="shared" si="193"/>
        <v>82.64</v>
      </c>
      <c r="EJ160" s="45">
        <f t="shared" si="193"/>
        <v>94.39</v>
      </c>
      <c r="EL160" s="43" t="str">
        <f t="shared" si="169"/>
        <v>INFINITE 5501 a 1.000</v>
      </c>
      <c r="EM160" s="44" t="s">
        <v>100</v>
      </c>
      <c r="EN160" s="44" t="s">
        <v>50</v>
      </c>
      <c r="EO160" s="45">
        <f t="shared" ref="EO160:EZ170" si="199">ROUND(EO4-EO4*$A$68,2)</f>
        <v>16.420000000000002</v>
      </c>
      <c r="EP160" s="45">
        <f t="shared" si="199"/>
        <v>17.11</v>
      </c>
      <c r="EQ160" s="45">
        <f t="shared" si="199"/>
        <v>17.3</v>
      </c>
      <c r="ER160" s="45">
        <f t="shared" si="199"/>
        <v>17.46</v>
      </c>
      <c r="ES160" s="45">
        <f t="shared" si="199"/>
        <v>19.53</v>
      </c>
      <c r="ET160" s="45">
        <f t="shared" si="199"/>
        <v>21.97</v>
      </c>
      <c r="EU160" s="45">
        <f t="shared" si="199"/>
        <v>24.53</v>
      </c>
      <c r="EV160" s="45">
        <f t="shared" si="199"/>
        <v>29.41</v>
      </c>
      <c r="EW160" s="45">
        <f t="shared" si="199"/>
        <v>23.06</v>
      </c>
      <c r="EX160" s="45">
        <f t="shared" si="199"/>
        <v>27.93</v>
      </c>
      <c r="EY160" s="45">
        <f t="shared" si="199"/>
        <v>46.17</v>
      </c>
      <c r="EZ160" s="45">
        <f t="shared" si="199"/>
        <v>63.07</v>
      </c>
    </row>
    <row r="161" spans="1:156" ht="15" x14ac:dyDescent="0.25">
      <c r="A161" s="88">
        <v>0.193</v>
      </c>
      <c r="B161" s="85" t="s">
        <v>104</v>
      </c>
      <c r="D161" s="43" t="str">
        <f t="shared" si="163"/>
        <v>INFINITE 42.001 a 3.000</v>
      </c>
      <c r="E161" s="44" t="s">
        <v>98</v>
      </c>
      <c r="F161" s="44" t="s">
        <v>62</v>
      </c>
      <c r="G161" s="45">
        <f t="shared" si="191"/>
        <v>10.74</v>
      </c>
      <c r="H161" s="45">
        <f t="shared" si="191"/>
        <v>10.97</v>
      </c>
      <c r="I161" s="45">
        <f t="shared" si="191"/>
        <v>11.2</v>
      </c>
      <c r="J161" s="45">
        <f t="shared" si="191"/>
        <v>11.42</v>
      </c>
      <c r="K161" s="45">
        <f t="shared" si="191"/>
        <v>17.489999999999998</v>
      </c>
      <c r="L161" s="45">
        <f t="shared" si="191"/>
        <v>17.66</v>
      </c>
      <c r="M161" s="45">
        <f t="shared" si="191"/>
        <v>17.850000000000001</v>
      </c>
      <c r="N161" s="45">
        <f t="shared" si="191"/>
        <v>18.02</v>
      </c>
      <c r="O161" s="45">
        <f t="shared" si="191"/>
        <v>29.06</v>
      </c>
      <c r="P161" s="45">
        <f t="shared" si="191"/>
        <v>39.24</v>
      </c>
      <c r="Q161" s="45">
        <f t="shared" si="191"/>
        <v>55.22</v>
      </c>
      <c r="R161" s="45">
        <f t="shared" si="191"/>
        <v>66.84</v>
      </c>
      <c r="S161" s="45">
        <f t="shared" si="191"/>
        <v>40.01</v>
      </c>
      <c r="T161" s="45">
        <f t="shared" si="191"/>
        <v>49.17</v>
      </c>
      <c r="U161" s="45">
        <f t="shared" si="191"/>
        <v>62.91</v>
      </c>
      <c r="V161" s="45">
        <f t="shared" si="191"/>
        <v>73.63</v>
      </c>
      <c r="W161" s="45">
        <f t="shared" si="191"/>
        <v>47.64</v>
      </c>
      <c r="X161" s="45">
        <f t="shared" si="191"/>
        <v>58.54</v>
      </c>
      <c r="Y161" s="45">
        <f t="shared" si="191"/>
        <v>74.900000000000006</v>
      </c>
      <c r="Z161" s="45">
        <f t="shared" si="191"/>
        <v>87.65</v>
      </c>
      <c r="AB161" s="43" t="str">
        <f t="shared" si="164"/>
        <v>INFINITE 51.001 a 2.000</v>
      </c>
      <c r="AC161" s="44" t="s">
        <v>100</v>
      </c>
      <c r="AD161" s="44" t="s">
        <v>55</v>
      </c>
      <c r="AE161" s="45">
        <f t="shared" si="197"/>
        <v>13.13</v>
      </c>
      <c r="AF161" s="45">
        <f t="shared" si="197"/>
        <v>13.69</v>
      </c>
      <c r="AG161" s="45">
        <f t="shared" si="197"/>
        <v>13.82</v>
      </c>
      <c r="AH161" s="45">
        <f t="shared" si="197"/>
        <v>13.97</v>
      </c>
      <c r="AI161" s="45">
        <f t="shared" si="197"/>
        <v>16.309999999999999</v>
      </c>
      <c r="AJ161" s="45">
        <f t="shared" si="197"/>
        <v>18.260000000000002</v>
      </c>
      <c r="AK161" s="45">
        <f t="shared" si="197"/>
        <v>20.38</v>
      </c>
      <c r="AL161" s="45">
        <f t="shared" si="197"/>
        <v>24.46</v>
      </c>
      <c r="AM161" s="45">
        <f t="shared" si="197"/>
        <v>17.93</v>
      </c>
      <c r="AN161" s="45">
        <f t="shared" si="197"/>
        <v>21.18</v>
      </c>
      <c r="AO161" s="45">
        <f t="shared" si="197"/>
        <v>33.17</v>
      </c>
      <c r="AP161" s="45">
        <f t="shared" si="197"/>
        <v>44.49</v>
      </c>
      <c r="AQ161" s="45">
        <f t="shared" si="197"/>
        <v>20.86</v>
      </c>
      <c r="AR161" s="45">
        <f t="shared" si="197"/>
        <v>24.63</v>
      </c>
      <c r="AS161" s="45">
        <f t="shared" si="197"/>
        <v>38.57</v>
      </c>
      <c r="AT161" s="45">
        <f t="shared" si="197"/>
        <v>51.74</v>
      </c>
      <c r="BP161" s="43" t="str">
        <f t="shared" si="165"/>
        <v>INFINITE 42.001 a 3.000</v>
      </c>
      <c r="BQ161" s="44" t="s">
        <v>98</v>
      </c>
      <c r="BR161" s="44" t="s">
        <v>62</v>
      </c>
      <c r="BS161" s="45">
        <f t="shared" si="192"/>
        <v>34.43</v>
      </c>
      <c r="BT161" s="45">
        <f t="shared" si="192"/>
        <v>35.17</v>
      </c>
      <c r="BU161" s="45">
        <f t="shared" si="192"/>
        <v>35.9</v>
      </c>
      <c r="BV161" s="45">
        <f t="shared" si="192"/>
        <v>36.630000000000003</v>
      </c>
      <c r="BW161" s="45">
        <f t="shared" si="192"/>
        <v>39.51</v>
      </c>
      <c r="BX161" s="45">
        <f t="shared" si="192"/>
        <v>39.909999999999997</v>
      </c>
      <c r="BY161" s="45">
        <f t="shared" si="192"/>
        <v>40.32</v>
      </c>
      <c r="BZ161" s="45">
        <f t="shared" si="192"/>
        <v>40.72</v>
      </c>
      <c r="CA161" s="45">
        <f t="shared" si="192"/>
        <v>68.17</v>
      </c>
      <c r="CB161" s="45">
        <f t="shared" si="192"/>
        <v>102.62</v>
      </c>
      <c r="CC161" s="45">
        <f t="shared" si="192"/>
        <v>125.23</v>
      </c>
      <c r="CD161" s="45">
        <f t="shared" si="192"/>
        <v>147.84</v>
      </c>
      <c r="CE161" s="45">
        <f t="shared" si="192"/>
        <v>82.93</v>
      </c>
      <c r="CF161" s="45">
        <f t="shared" si="192"/>
        <v>114.46</v>
      </c>
      <c r="CG161" s="45">
        <f t="shared" si="192"/>
        <v>135.09</v>
      </c>
      <c r="CH161" s="45">
        <f t="shared" si="192"/>
        <v>155.72</v>
      </c>
      <c r="CI161" s="45">
        <f t="shared" si="192"/>
        <v>98.73</v>
      </c>
      <c r="CJ161" s="45">
        <f t="shared" si="192"/>
        <v>136.26</v>
      </c>
      <c r="CK161" s="45">
        <f t="shared" si="192"/>
        <v>160.81</v>
      </c>
      <c r="CL161" s="45">
        <f t="shared" si="192"/>
        <v>185.38</v>
      </c>
      <c r="CZ161" s="43" t="str">
        <f t="shared" si="166"/>
        <v>INFINITE 5501 a 1.000</v>
      </c>
      <c r="DA161" s="44" t="s">
        <v>100</v>
      </c>
      <c r="DB161" s="46" t="s">
        <v>50</v>
      </c>
      <c r="DC161" s="45">
        <f t="shared" si="198"/>
        <v>13.81</v>
      </c>
      <c r="DD161" s="45">
        <f t="shared" si="198"/>
        <v>14.11</v>
      </c>
      <c r="DE161" s="45">
        <f t="shared" si="198"/>
        <v>14.4</v>
      </c>
      <c r="DG161" s="43" t="str">
        <f t="shared" si="167"/>
        <v>INFINITE 2Coleta no mesmo dia4210-211 a 20</v>
      </c>
      <c r="DH161" s="43" t="s">
        <v>90</v>
      </c>
      <c r="DI161" s="70" t="s">
        <v>71</v>
      </c>
      <c r="DJ161" s="69" t="s">
        <v>72</v>
      </c>
      <c r="DK161" s="61" t="s">
        <v>73</v>
      </c>
      <c r="DL161" s="25" t="s">
        <v>127</v>
      </c>
      <c r="DR161" s="43" t="str">
        <f t="shared" si="168"/>
        <v>INFINITE 42.001 a 3.000</v>
      </c>
      <c r="DS161" s="44" t="s">
        <v>98</v>
      </c>
      <c r="DT161" s="44" t="s">
        <v>62</v>
      </c>
      <c r="DU161" s="45">
        <f t="shared" si="193"/>
        <v>16.010000000000002</v>
      </c>
      <c r="DV161" s="45">
        <f t="shared" si="193"/>
        <v>16.34</v>
      </c>
      <c r="DW161" s="45">
        <f t="shared" si="193"/>
        <v>16.690000000000001</v>
      </c>
      <c r="DX161" s="45">
        <f t="shared" si="193"/>
        <v>17.03</v>
      </c>
      <c r="DY161" s="45">
        <f t="shared" si="193"/>
        <v>24.42</v>
      </c>
      <c r="DZ161" s="45">
        <f t="shared" si="193"/>
        <v>24.67</v>
      </c>
      <c r="EA161" s="45">
        <f t="shared" si="193"/>
        <v>24.93</v>
      </c>
      <c r="EB161" s="45">
        <f t="shared" si="193"/>
        <v>25.17</v>
      </c>
      <c r="EC161" s="45">
        <f t="shared" si="193"/>
        <v>39.96</v>
      </c>
      <c r="ED161" s="45">
        <f t="shared" si="193"/>
        <v>53.36</v>
      </c>
      <c r="EE161" s="45">
        <f t="shared" si="193"/>
        <v>75.12</v>
      </c>
      <c r="EF161" s="45">
        <f t="shared" si="193"/>
        <v>91.04</v>
      </c>
      <c r="EG161" s="45">
        <f t="shared" si="193"/>
        <v>65.319999999999993</v>
      </c>
      <c r="EH161" s="45">
        <f t="shared" si="193"/>
        <v>79.680000000000007</v>
      </c>
      <c r="EI161" s="45">
        <f t="shared" si="193"/>
        <v>101.87</v>
      </c>
      <c r="EJ161" s="45">
        <f t="shared" si="193"/>
        <v>119.32</v>
      </c>
      <c r="EL161" s="43" t="str">
        <f t="shared" si="169"/>
        <v>INFINITE 51.001 a 2.000</v>
      </c>
      <c r="EM161" s="44" t="s">
        <v>100</v>
      </c>
      <c r="EN161" s="44" t="s">
        <v>55</v>
      </c>
      <c r="EO161" s="45">
        <f t="shared" si="199"/>
        <v>17.38</v>
      </c>
      <c r="EP161" s="45">
        <f t="shared" si="199"/>
        <v>18.12</v>
      </c>
      <c r="EQ161" s="45">
        <f t="shared" si="199"/>
        <v>18.29</v>
      </c>
      <c r="ER161" s="45">
        <f t="shared" si="199"/>
        <v>18.48</v>
      </c>
      <c r="ES161" s="45">
        <f t="shared" si="199"/>
        <v>21.58</v>
      </c>
      <c r="ET161" s="45">
        <f t="shared" si="199"/>
        <v>24.16</v>
      </c>
      <c r="EU161" s="45">
        <f t="shared" si="199"/>
        <v>26.97</v>
      </c>
      <c r="EV161" s="45">
        <f t="shared" si="199"/>
        <v>32.36</v>
      </c>
      <c r="EW161" s="45">
        <f t="shared" si="199"/>
        <v>27.58</v>
      </c>
      <c r="EX161" s="45">
        <f t="shared" si="199"/>
        <v>32.58</v>
      </c>
      <c r="EY161" s="45">
        <f t="shared" si="199"/>
        <v>51.02</v>
      </c>
      <c r="EZ161" s="45">
        <f t="shared" si="199"/>
        <v>68.47</v>
      </c>
    </row>
    <row r="162" spans="1:156" ht="15" x14ac:dyDescent="0.25">
      <c r="A162" s="88">
        <v>0.193</v>
      </c>
      <c r="B162" s="85" t="s">
        <v>107</v>
      </c>
      <c r="D162" s="43" t="str">
        <f t="shared" si="163"/>
        <v>INFINITE 43.001 a 4.000</v>
      </c>
      <c r="E162" s="44" t="s">
        <v>98</v>
      </c>
      <c r="F162" s="44" t="s">
        <v>68</v>
      </c>
      <c r="G162" s="45">
        <f t="shared" si="191"/>
        <v>11.6</v>
      </c>
      <c r="H162" s="45">
        <f t="shared" si="191"/>
        <v>11.84</v>
      </c>
      <c r="I162" s="45">
        <f t="shared" si="191"/>
        <v>12.1</v>
      </c>
      <c r="J162" s="45">
        <f t="shared" si="191"/>
        <v>12.35</v>
      </c>
      <c r="K162" s="45">
        <f t="shared" si="191"/>
        <v>19.22</v>
      </c>
      <c r="L162" s="45">
        <f t="shared" si="191"/>
        <v>19.43</v>
      </c>
      <c r="M162" s="45">
        <f t="shared" si="191"/>
        <v>19.63</v>
      </c>
      <c r="N162" s="45">
        <f t="shared" si="191"/>
        <v>19.829999999999998</v>
      </c>
      <c r="O162" s="45">
        <f t="shared" si="191"/>
        <v>33.33</v>
      </c>
      <c r="P162" s="45">
        <f t="shared" si="191"/>
        <v>44.99</v>
      </c>
      <c r="Q162" s="45">
        <f t="shared" si="191"/>
        <v>63.32</v>
      </c>
      <c r="R162" s="45">
        <f t="shared" si="191"/>
        <v>76.64</v>
      </c>
      <c r="S162" s="45">
        <f t="shared" si="191"/>
        <v>43.59</v>
      </c>
      <c r="T162" s="45">
        <f t="shared" si="191"/>
        <v>54.02</v>
      </c>
      <c r="U162" s="45">
        <f t="shared" si="191"/>
        <v>69.709999999999994</v>
      </c>
      <c r="V162" s="45">
        <f t="shared" si="191"/>
        <v>81.86</v>
      </c>
      <c r="W162" s="45">
        <f t="shared" si="191"/>
        <v>51.89</v>
      </c>
      <c r="X162" s="45">
        <f t="shared" si="191"/>
        <v>64.31</v>
      </c>
      <c r="Y162" s="45">
        <f t="shared" si="191"/>
        <v>82.99</v>
      </c>
      <c r="Z162" s="45">
        <f t="shared" si="191"/>
        <v>97.45</v>
      </c>
      <c r="AB162" s="43" t="str">
        <f t="shared" si="164"/>
        <v>INFINITE 52.001 a 3.000</v>
      </c>
      <c r="AC162" s="44" t="s">
        <v>100</v>
      </c>
      <c r="AD162" s="44" t="s">
        <v>62</v>
      </c>
      <c r="AE162" s="45">
        <f t="shared" si="197"/>
        <v>15.7</v>
      </c>
      <c r="AF162" s="45">
        <f t="shared" si="197"/>
        <v>16.36</v>
      </c>
      <c r="AG162" s="45">
        <f t="shared" si="197"/>
        <v>16.53</v>
      </c>
      <c r="AH162" s="45">
        <f t="shared" si="197"/>
        <v>16.7</v>
      </c>
      <c r="AI162" s="45">
        <f t="shared" si="197"/>
        <v>19.489999999999998</v>
      </c>
      <c r="AJ162" s="45">
        <f t="shared" si="197"/>
        <v>21.83</v>
      </c>
      <c r="AK162" s="45">
        <f t="shared" si="197"/>
        <v>24.36</v>
      </c>
      <c r="AL162" s="45">
        <f t="shared" si="197"/>
        <v>29.24</v>
      </c>
      <c r="AM162" s="45">
        <f t="shared" si="197"/>
        <v>20.67</v>
      </c>
      <c r="AN162" s="45">
        <f t="shared" si="197"/>
        <v>24.24</v>
      </c>
      <c r="AO162" s="45">
        <f t="shared" si="197"/>
        <v>36.6</v>
      </c>
      <c r="AP162" s="45">
        <f t="shared" si="197"/>
        <v>48.61</v>
      </c>
      <c r="AQ162" s="45">
        <f t="shared" si="197"/>
        <v>24.04</v>
      </c>
      <c r="AR162" s="45">
        <f t="shared" si="197"/>
        <v>28.19</v>
      </c>
      <c r="AS162" s="45">
        <f t="shared" si="197"/>
        <v>42.56</v>
      </c>
      <c r="AT162" s="45">
        <f t="shared" si="197"/>
        <v>56.52</v>
      </c>
      <c r="BP162" s="43" t="str">
        <f t="shared" si="165"/>
        <v>INFINITE 43.001 a 4.000</v>
      </c>
      <c r="BQ162" s="44" t="s">
        <v>98</v>
      </c>
      <c r="BR162" s="44" t="s">
        <v>68</v>
      </c>
      <c r="BS162" s="45">
        <f t="shared" si="192"/>
        <v>37.44</v>
      </c>
      <c r="BT162" s="45">
        <f t="shared" si="192"/>
        <v>38.24</v>
      </c>
      <c r="BU162" s="45">
        <f t="shared" si="192"/>
        <v>39.03</v>
      </c>
      <c r="BV162" s="45">
        <f t="shared" si="192"/>
        <v>39.840000000000003</v>
      </c>
      <c r="BW162" s="45">
        <f t="shared" si="192"/>
        <v>43.38</v>
      </c>
      <c r="BX162" s="45">
        <f t="shared" si="192"/>
        <v>43.83</v>
      </c>
      <c r="BY162" s="45">
        <f t="shared" si="192"/>
        <v>44.27</v>
      </c>
      <c r="BZ162" s="45">
        <f t="shared" si="192"/>
        <v>44.72</v>
      </c>
      <c r="CA162" s="45">
        <f t="shared" si="192"/>
        <v>77.86</v>
      </c>
      <c r="CB162" s="45">
        <f t="shared" si="192"/>
        <v>117.29</v>
      </c>
      <c r="CC162" s="45">
        <f t="shared" si="192"/>
        <v>143.44999999999999</v>
      </c>
      <c r="CD162" s="45">
        <f t="shared" si="192"/>
        <v>169.6</v>
      </c>
      <c r="CE162" s="45">
        <f t="shared" si="192"/>
        <v>95.25</v>
      </c>
      <c r="CF162" s="45">
        <f t="shared" si="192"/>
        <v>133.58000000000001</v>
      </c>
      <c r="CG162" s="45">
        <f t="shared" si="192"/>
        <v>158.56</v>
      </c>
      <c r="CH162" s="45">
        <f t="shared" si="192"/>
        <v>183.56</v>
      </c>
      <c r="CI162" s="45">
        <f t="shared" si="192"/>
        <v>113.4</v>
      </c>
      <c r="CJ162" s="45">
        <f t="shared" si="192"/>
        <v>159.02000000000001</v>
      </c>
      <c r="CK162" s="45">
        <f t="shared" si="192"/>
        <v>188.76</v>
      </c>
      <c r="CL162" s="45">
        <f t="shared" si="192"/>
        <v>218.51</v>
      </c>
      <c r="CZ162" s="43" t="str">
        <f t="shared" si="166"/>
        <v>INFINITE 51.001 a 2.000</v>
      </c>
      <c r="DA162" s="44" t="s">
        <v>100</v>
      </c>
      <c r="DB162" s="46" t="s">
        <v>55</v>
      </c>
      <c r="DC162" s="45">
        <f t="shared" si="198"/>
        <v>16.100000000000001</v>
      </c>
      <c r="DD162" s="45">
        <f t="shared" si="198"/>
        <v>16.43</v>
      </c>
      <c r="DE162" s="45">
        <f t="shared" si="198"/>
        <v>16.78</v>
      </c>
      <c r="DG162" s="43" t="str">
        <f t="shared" si="167"/>
        <v>INFINITE 2Coleta no mesmo dia4210-221 a 30</v>
      </c>
      <c r="DH162" s="43" t="s">
        <v>90</v>
      </c>
      <c r="DI162" s="70" t="s">
        <v>71</v>
      </c>
      <c r="DJ162" s="69" t="s">
        <v>72</v>
      </c>
      <c r="DK162" s="59" t="s">
        <v>77</v>
      </c>
      <c r="DL162" s="22" t="s">
        <v>128</v>
      </c>
      <c r="DR162" s="43" t="str">
        <f t="shared" si="168"/>
        <v>INFINITE 43.001 a 4.000</v>
      </c>
      <c r="DS162" s="44" t="s">
        <v>98</v>
      </c>
      <c r="DT162" s="44" t="s">
        <v>68</v>
      </c>
      <c r="DU162" s="45">
        <f t="shared" si="193"/>
        <v>17.82</v>
      </c>
      <c r="DV162" s="45">
        <f t="shared" si="193"/>
        <v>18.190000000000001</v>
      </c>
      <c r="DW162" s="45">
        <f t="shared" si="193"/>
        <v>18.579999999999998</v>
      </c>
      <c r="DX162" s="45">
        <f t="shared" si="193"/>
        <v>18.940000000000001</v>
      </c>
      <c r="DY162" s="45">
        <f t="shared" si="193"/>
        <v>27.24</v>
      </c>
      <c r="DZ162" s="45">
        <f t="shared" si="193"/>
        <v>27.52</v>
      </c>
      <c r="EA162" s="45">
        <f t="shared" si="193"/>
        <v>27.79</v>
      </c>
      <c r="EB162" s="45">
        <f t="shared" si="193"/>
        <v>28.1</v>
      </c>
      <c r="EC162" s="45">
        <f t="shared" si="193"/>
        <v>46.09</v>
      </c>
      <c r="ED162" s="45">
        <f t="shared" si="193"/>
        <v>61.24</v>
      </c>
      <c r="EE162" s="45">
        <f t="shared" si="193"/>
        <v>86.18</v>
      </c>
      <c r="EF162" s="45">
        <f t="shared" si="193"/>
        <v>104.54</v>
      </c>
      <c r="EG162" s="45">
        <f t="shared" si="193"/>
        <v>71.489999999999995</v>
      </c>
      <c r="EH162" s="45">
        <f t="shared" si="193"/>
        <v>87.61</v>
      </c>
      <c r="EI162" s="45">
        <f t="shared" si="193"/>
        <v>112.99</v>
      </c>
      <c r="EJ162" s="45">
        <f t="shared" si="193"/>
        <v>132.84</v>
      </c>
      <c r="EL162" s="43" t="str">
        <f t="shared" si="169"/>
        <v>INFINITE 52.001 a 3.000</v>
      </c>
      <c r="EM162" s="44" t="s">
        <v>100</v>
      </c>
      <c r="EN162" s="44" t="s">
        <v>62</v>
      </c>
      <c r="EO162" s="45">
        <f t="shared" si="199"/>
        <v>20.98</v>
      </c>
      <c r="EP162" s="45">
        <f t="shared" si="199"/>
        <v>21.86</v>
      </c>
      <c r="EQ162" s="45">
        <f t="shared" si="199"/>
        <v>22.08</v>
      </c>
      <c r="ER162" s="45">
        <f t="shared" si="199"/>
        <v>22.31</v>
      </c>
      <c r="ES162" s="45">
        <f t="shared" si="199"/>
        <v>26.08</v>
      </c>
      <c r="ET162" s="45">
        <f t="shared" si="199"/>
        <v>28.94</v>
      </c>
      <c r="EU162" s="45">
        <f t="shared" si="199"/>
        <v>32.299999999999997</v>
      </c>
      <c r="EV162" s="45">
        <f t="shared" si="199"/>
        <v>38.79</v>
      </c>
      <c r="EW162" s="45">
        <f t="shared" si="199"/>
        <v>32.4</v>
      </c>
      <c r="EX162" s="45">
        <f t="shared" si="199"/>
        <v>37.53</v>
      </c>
      <c r="EY162" s="45">
        <f t="shared" si="199"/>
        <v>56.41</v>
      </c>
      <c r="EZ162" s="45">
        <f t="shared" si="199"/>
        <v>74.97</v>
      </c>
    </row>
    <row r="163" spans="1:156" ht="15" x14ac:dyDescent="0.25">
      <c r="A163" s="88">
        <v>0.193</v>
      </c>
      <c r="B163" s="85" t="s">
        <v>110</v>
      </c>
      <c r="D163" s="43" t="str">
        <f t="shared" si="163"/>
        <v>INFINITE 44.001 a 5.000</v>
      </c>
      <c r="E163" s="44" t="s">
        <v>98</v>
      </c>
      <c r="F163" s="44" t="s">
        <v>70</v>
      </c>
      <c r="G163" s="45">
        <f t="shared" si="191"/>
        <v>12.55</v>
      </c>
      <c r="H163" s="45">
        <f t="shared" si="191"/>
        <v>12.81</v>
      </c>
      <c r="I163" s="45">
        <f t="shared" si="191"/>
        <v>13.08</v>
      </c>
      <c r="J163" s="45">
        <f t="shared" si="191"/>
        <v>13.34</v>
      </c>
      <c r="K163" s="45">
        <f t="shared" si="191"/>
        <v>20.74</v>
      </c>
      <c r="L163" s="45">
        <f t="shared" si="191"/>
        <v>20.95</v>
      </c>
      <c r="M163" s="45">
        <f t="shared" si="191"/>
        <v>21.17</v>
      </c>
      <c r="N163" s="45">
        <f t="shared" si="191"/>
        <v>21.38</v>
      </c>
      <c r="O163" s="45">
        <f t="shared" si="191"/>
        <v>36.78</v>
      </c>
      <c r="P163" s="45">
        <f t="shared" si="191"/>
        <v>49.65</v>
      </c>
      <c r="Q163" s="45">
        <f t="shared" si="191"/>
        <v>69.88</v>
      </c>
      <c r="R163" s="45">
        <f t="shared" si="191"/>
        <v>84.58</v>
      </c>
      <c r="S163" s="45">
        <f t="shared" si="191"/>
        <v>52.73</v>
      </c>
      <c r="T163" s="45">
        <f t="shared" si="191"/>
        <v>64.16</v>
      </c>
      <c r="U163" s="45">
        <f t="shared" si="191"/>
        <v>81.459999999999994</v>
      </c>
      <c r="V163" s="45">
        <f t="shared" si="191"/>
        <v>94.76</v>
      </c>
      <c r="W163" s="45">
        <f t="shared" si="191"/>
        <v>62.78</v>
      </c>
      <c r="X163" s="45">
        <f t="shared" si="191"/>
        <v>76.38</v>
      </c>
      <c r="Y163" s="45">
        <f t="shared" si="191"/>
        <v>96.98</v>
      </c>
      <c r="Z163" s="45">
        <f t="shared" si="191"/>
        <v>112.82</v>
      </c>
      <c r="AB163" s="43" t="str">
        <f t="shared" si="164"/>
        <v>INFINITE 53.001 a 4.000</v>
      </c>
      <c r="AC163" s="44" t="s">
        <v>100</v>
      </c>
      <c r="AD163" s="44" t="s">
        <v>68</v>
      </c>
      <c r="AE163" s="45">
        <f t="shared" si="197"/>
        <v>16.760000000000002</v>
      </c>
      <c r="AF163" s="45">
        <f t="shared" si="197"/>
        <v>17.48</v>
      </c>
      <c r="AG163" s="45">
        <f t="shared" si="197"/>
        <v>17.649999999999999</v>
      </c>
      <c r="AH163" s="45">
        <f t="shared" si="197"/>
        <v>17.82</v>
      </c>
      <c r="AI163" s="45">
        <f t="shared" si="197"/>
        <v>20.83</v>
      </c>
      <c r="AJ163" s="45">
        <f t="shared" si="197"/>
        <v>23.32</v>
      </c>
      <c r="AK163" s="45">
        <f t="shared" si="197"/>
        <v>26.03</v>
      </c>
      <c r="AL163" s="45">
        <f t="shared" si="197"/>
        <v>31.24</v>
      </c>
      <c r="AM163" s="45">
        <f t="shared" si="197"/>
        <v>26.51</v>
      </c>
      <c r="AN163" s="45">
        <f t="shared" si="197"/>
        <v>30.23</v>
      </c>
      <c r="AO163" s="45">
        <f t="shared" si="197"/>
        <v>42.7</v>
      </c>
      <c r="AP163" s="45">
        <f t="shared" si="197"/>
        <v>55</v>
      </c>
      <c r="AQ163" s="45">
        <f t="shared" si="197"/>
        <v>30.83</v>
      </c>
      <c r="AR163" s="45">
        <f t="shared" si="197"/>
        <v>35.14</v>
      </c>
      <c r="AS163" s="45">
        <f t="shared" si="197"/>
        <v>49.65</v>
      </c>
      <c r="AT163" s="45">
        <f t="shared" si="197"/>
        <v>63.96</v>
      </c>
      <c r="BP163" s="43" t="str">
        <f t="shared" si="165"/>
        <v>INFINITE 44.001 a 5.000</v>
      </c>
      <c r="BQ163" s="44" t="s">
        <v>98</v>
      </c>
      <c r="BR163" s="44" t="s">
        <v>70</v>
      </c>
      <c r="BS163" s="45">
        <f t="shared" si="192"/>
        <v>40.44</v>
      </c>
      <c r="BT163" s="45">
        <f t="shared" si="192"/>
        <v>41.3</v>
      </c>
      <c r="BU163" s="45">
        <f t="shared" si="192"/>
        <v>42.16</v>
      </c>
      <c r="BV163" s="45">
        <f t="shared" si="192"/>
        <v>43.03</v>
      </c>
      <c r="BW163" s="45">
        <f t="shared" si="192"/>
        <v>46.77</v>
      </c>
      <c r="BX163" s="45">
        <f t="shared" si="192"/>
        <v>47.26</v>
      </c>
      <c r="BY163" s="45">
        <f t="shared" si="192"/>
        <v>47.73</v>
      </c>
      <c r="BZ163" s="45">
        <f t="shared" si="192"/>
        <v>48.22</v>
      </c>
      <c r="CA163" s="45">
        <f t="shared" si="192"/>
        <v>88.04</v>
      </c>
      <c r="CB163" s="45">
        <f t="shared" si="192"/>
        <v>131.97</v>
      </c>
      <c r="CC163" s="45">
        <f t="shared" si="192"/>
        <v>161.52000000000001</v>
      </c>
      <c r="CD163" s="45">
        <f t="shared" si="192"/>
        <v>191.06</v>
      </c>
      <c r="CE163" s="45">
        <f t="shared" si="192"/>
        <v>107.33</v>
      </c>
      <c r="CF163" s="45">
        <f t="shared" si="192"/>
        <v>152.77000000000001</v>
      </c>
      <c r="CG163" s="45">
        <f t="shared" si="192"/>
        <v>181.96</v>
      </c>
      <c r="CH163" s="45">
        <f t="shared" si="192"/>
        <v>211.13</v>
      </c>
      <c r="CI163" s="45">
        <f t="shared" si="192"/>
        <v>127.77</v>
      </c>
      <c r="CJ163" s="45">
        <f t="shared" si="192"/>
        <v>181.88</v>
      </c>
      <c r="CK163" s="45">
        <f t="shared" si="192"/>
        <v>216.62</v>
      </c>
      <c r="CL163" s="45">
        <f t="shared" si="192"/>
        <v>251.35</v>
      </c>
      <c r="CZ163" s="43" t="str">
        <f t="shared" si="166"/>
        <v>INFINITE 52.001 a 3.000</v>
      </c>
      <c r="DA163" s="44" t="s">
        <v>100</v>
      </c>
      <c r="DB163" s="46" t="s">
        <v>62</v>
      </c>
      <c r="DC163" s="45">
        <f t="shared" si="198"/>
        <v>17.89</v>
      </c>
      <c r="DD163" s="45">
        <f t="shared" si="198"/>
        <v>18.260000000000002</v>
      </c>
      <c r="DE163" s="45">
        <f t="shared" si="198"/>
        <v>18.649999999999999</v>
      </c>
      <c r="DG163" s="43" t="str">
        <f t="shared" si="167"/>
        <v>INFINITE 2Coleta no mesmo dia4210-231 a 40</v>
      </c>
      <c r="DH163" s="43" t="s">
        <v>90</v>
      </c>
      <c r="DI163" s="70" t="s">
        <v>71</v>
      </c>
      <c r="DJ163" s="69" t="s">
        <v>72</v>
      </c>
      <c r="DK163" s="61" t="s">
        <v>83</v>
      </c>
      <c r="DL163" s="25" t="s">
        <v>128</v>
      </c>
      <c r="DR163" s="43" t="str">
        <f t="shared" si="168"/>
        <v>INFINITE 44.001 a 5.000</v>
      </c>
      <c r="DS163" s="44" t="s">
        <v>98</v>
      </c>
      <c r="DT163" s="44" t="s">
        <v>70</v>
      </c>
      <c r="DU163" s="45">
        <f t="shared" si="193"/>
        <v>19.04</v>
      </c>
      <c r="DV163" s="45">
        <f t="shared" si="193"/>
        <v>19.46</v>
      </c>
      <c r="DW163" s="45">
        <f t="shared" si="193"/>
        <v>19.850000000000001</v>
      </c>
      <c r="DX163" s="45">
        <f t="shared" si="193"/>
        <v>20.25</v>
      </c>
      <c r="DY163" s="45">
        <f t="shared" si="193"/>
        <v>29.22</v>
      </c>
      <c r="DZ163" s="45">
        <f t="shared" si="193"/>
        <v>29.51</v>
      </c>
      <c r="EA163" s="45">
        <f t="shared" si="193"/>
        <v>29.82</v>
      </c>
      <c r="EB163" s="45">
        <f t="shared" si="193"/>
        <v>30.12</v>
      </c>
      <c r="EC163" s="45">
        <f t="shared" si="193"/>
        <v>50.77</v>
      </c>
      <c r="ED163" s="45">
        <f t="shared" si="193"/>
        <v>67.56</v>
      </c>
      <c r="EE163" s="45">
        <f t="shared" si="193"/>
        <v>95.09</v>
      </c>
      <c r="EF163" s="45">
        <f t="shared" si="193"/>
        <v>115.3</v>
      </c>
      <c r="EG163" s="45">
        <f t="shared" si="193"/>
        <v>86.32</v>
      </c>
      <c r="EH163" s="45">
        <f t="shared" si="193"/>
        <v>104.02</v>
      </c>
      <c r="EI163" s="45">
        <f t="shared" si="193"/>
        <v>131.97999999999999</v>
      </c>
      <c r="EJ163" s="45">
        <f t="shared" si="193"/>
        <v>153.72</v>
      </c>
      <c r="EL163" s="43" t="str">
        <f t="shared" si="169"/>
        <v>INFINITE 53.001 a 4.000</v>
      </c>
      <c r="EM163" s="44" t="s">
        <v>100</v>
      </c>
      <c r="EN163" s="44" t="s">
        <v>68</v>
      </c>
      <c r="EO163" s="45">
        <f t="shared" si="199"/>
        <v>22.59</v>
      </c>
      <c r="EP163" s="45">
        <f t="shared" si="199"/>
        <v>23.55</v>
      </c>
      <c r="EQ163" s="45">
        <f t="shared" si="199"/>
        <v>23.79</v>
      </c>
      <c r="ER163" s="45">
        <f t="shared" si="199"/>
        <v>24.03</v>
      </c>
      <c r="ES163" s="45">
        <f t="shared" si="199"/>
        <v>28.18</v>
      </c>
      <c r="ET163" s="45">
        <f t="shared" si="199"/>
        <v>30.99</v>
      </c>
      <c r="EU163" s="45">
        <f t="shared" si="199"/>
        <v>34.56</v>
      </c>
      <c r="EV163" s="45">
        <f t="shared" si="199"/>
        <v>41.55</v>
      </c>
      <c r="EW163" s="45">
        <f t="shared" si="199"/>
        <v>42.31</v>
      </c>
      <c r="EX163" s="45">
        <f t="shared" si="199"/>
        <v>47.04</v>
      </c>
      <c r="EY163" s="45">
        <f t="shared" si="199"/>
        <v>65.97</v>
      </c>
      <c r="EZ163" s="45">
        <f t="shared" si="199"/>
        <v>85.06</v>
      </c>
    </row>
    <row r="164" spans="1:156" x14ac:dyDescent="0.25">
      <c r="D164" s="43" t="str">
        <f t="shared" si="163"/>
        <v>INFINITE 45.001 a 6.000</v>
      </c>
      <c r="E164" s="44" t="s">
        <v>98</v>
      </c>
      <c r="F164" s="44" t="s">
        <v>76</v>
      </c>
      <c r="G164" s="45">
        <f t="shared" si="191"/>
        <v>13.32</v>
      </c>
      <c r="H164" s="45">
        <f t="shared" si="191"/>
        <v>13.62</v>
      </c>
      <c r="I164" s="45">
        <f t="shared" si="191"/>
        <v>13.9</v>
      </c>
      <c r="J164" s="45">
        <f t="shared" si="191"/>
        <v>14.18</v>
      </c>
      <c r="K164" s="45">
        <f t="shared" si="191"/>
        <v>22.39</v>
      </c>
      <c r="L164" s="45">
        <f t="shared" si="191"/>
        <v>22.63</v>
      </c>
      <c r="M164" s="45">
        <f t="shared" si="191"/>
        <v>22.85</v>
      </c>
      <c r="N164" s="45">
        <f t="shared" si="191"/>
        <v>23.09</v>
      </c>
      <c r="O164" s="45">
        <f t="shared" si="191"/>
        <v>40.32</v>
      </c>
      <c r="P164" s="45">
        <f t="shared" si="191"/>
        <v>54.42</v>
      </c>
      <c r="Q164" s="45">
        <f t="shared" si="191"/>
        <v>76.599999999999994</v>
      </c>
      <c r="R164" s="45">
        <f t="shared" si="191"/>
        <v>92.73</v>
      </c>
      <c r="S164" s="45">
        <f t="shared" si="191"/>
        <v>55.69</v>
      </c>
      <c r="T164" s="45">
        <f t="shared" si="191"/>
        <v>68.180000000000007</v>
      </c>
      <c r="U164" s="45">
        <f t="shared" si="191"/>
        <v>87.12</v>
      </c>
      <c r="V164" s="45">
        <f t="shared" si="191"/>
        <v>101.61</v>
      </c>
      <c r="W164" s="45">
        <f t="shared" si="191"/>
        <v>66.3</v>
      </c>
      <c r="X164" s="45">
        <f t="shared" si="191"/>
        <v>81.16</v>
      </c>
      <c r="Y164" s="45">
        <f t="shared" si="191"/>
        <v>103.71</v>
      </c>
      <c r="Z164" s="45">
        <f t="shared" si="191"/>
        <v>120.97</v>
      </c>
      <c r="AB164" s="43" t="str">
        <f t="shared" si="164"/>
        <v>INFINITE 54.001 a 5.000</v>
      </c>
      <c r="AC164" s="44" t="s">
        <v>100</v>
      </c>
      <c r="AD164" s="44" t="s">
        <v>70</v>
      </c>
      <c r="AE164" s="45">
        <f t="shared" si="197"/>
        <v>17.920000000000002</v>
      </c>
      <c r="AF164" s="45">
        <f t="shared" si="197"/>
        <v>18.670000000000002</v>
      </c>
      <c r="AG164" s="45">
        <f t="shared" si="197"/>
        <v>18.87</v>
      </c>
      <c r="AH164" s="45">
        <f t="shared" si="197"/>
        <v>19.05</v>
      </c>
      <c r="AI164" s="45">
        <f t="shared" si="197"/>
        <v>22.26</v>
      </c>
      <c r="AJ164" s="45">
        <f t="shared" si="197"/>
        <v>24.93</v>
      </c>
      <c r="AK164" s="45">
        <f t="shared" si="197"/>
        <v>27.83</v>
      </c>
      <c r="AL164" s="45">
        <f t="shared" si="197"/>
        <v>33.39</v>
      </c>
      <c r="AM164" s="45">
        <f t="shared" si="197"/>
        <v>27.74</v>
      </c>
      <c r="AN164" s="45">
        <f t="shared" si="197"/>
        <v>31.61</v>
      </c>
      <c r="AO164" s="45">
        <f t="shared" si="197"/>
        <v>44.26</v>
      </c>
      <c r="AP164" s="45">
        <f t="shared" si="197"/>
        <v>56.87</v>
      </c>
      <c r="AQ164" s="45">
        <f t="shared" si="197"/>
        <v>32.26</v>
      </c>
      <c r="AR164" s="45">
        <f t="shared" si="197"/>
        <v>36.75</v>
      </c>
      <c r="AS164" s="45">
        <f t="shared" si="197"/>
        <v>51.47</v>
      </c>
      <c r="AT164" s="45">
        <f t="shared" si="197"/>
        <v>66.13</v>
      </c>
      <c r="BP164" s="43" t="str">
        <f t="shared" si="165"/>
        <v>INFINITE 45.001 a 6.000</v>
      </c>
      <c r="BQ164" s="44" t="s">
        <v>98</v>
      </c>
      <c r="BR164" s="44" t="s">
        <v>76</v>
      </c>
      <c r="BS164" s="45">
        <f t="shared" si="192"/>
        <v>43.26</v>
      </c>
      <c r="BT164" s="45">
        <f t="shared" si="192"/>
        <v>44.18</v>
      </c>
      <c r="BU164" s="45">
        <f t="shared" si="192"/>
        <v>45.1</v>
      </c>
      <c r="BV164" s="45">
        <f t="shared" si="192"/>
        <v>46.02</v>
      </c>
      <c r="BW164" s="45">
        <f t="shared" si="192"/>
        <v>50.54</v>
      </c>
      <c r="BX164" s="45">
        <f t="shared" si="192"/>
        <v>51.06</v>
      </c>
      <c r="BY164" s="45">
        <f t="shared" si="192"/>
        <v>51.59</v>
      </c>
      <c r="BZ164" s="45">
        <f t="shared" si="192"/>
        <v>52.11</v>
      </c>
      <c r="CA164" s="45">
        <f t="shared" si="192"/>
        <v>97.83</v>
      </c>
      <c r="CB164" s="45">
        <f t="shared" si="192"/>
        <v>147.04</v>
      </c>
      <c r="CC164" s="45">
        <f t="shared" si="192"/>
        <v>179.93</v>
      </c>
      <c r="CD164" s="45">
        <f t="shared" si="192"/>
        <v>212.82</v>
      </c>
      <c r="CE164" s="45">
        <f t="shared" si="192"/>
        <v>119.33</v>
      </c>
      <c r="CF164" s="45">
        <f t="shared" si="192"/>
        <v>172.14</v>
      </c>
      <c r="CG164" s="45">
        <f t="shared" si="192"/>
        <v>205.65</v>
      </c>
      <c r="CH164" s="45">
        <f t="shared" si="192"/>
        <v>239.14</v>
      </c>
      <c r="CI164" s="45">
        <f t="shared" si="192"/>
        <v>142.05000000000001</v>
      </c>
      <c r="CJ164" s="45">
        <f t="shared" si="192"/>
        <v>204.93</v>
      </c>
      <c r="CK164" s="45">
        <f t="shared" si="192"/>
        <v>244.82</v>
      </c>
      <c r="CL164" s="45">
        <f t="shared" si="192"/>
        <v>284.7</v>
      </c>
      <c r="CZ164" s="43" t="str">
        <f t="shared" si="166"/>
        <v>INFINITE 53.001 a 4.000</v>
      </c>
      <c r="DA164" s="44" t="s">
        <v>100</v>
      </c>
      <c r="DB164" s="46" t="s">
        <v>68</v>
      </c>
      <c r="DC164" s="45">
        <f t="shared" si="198"/>
        <v>19.670000000000002</v>
      </c>
      <c r="DD164" s="45">
        <f t="shared" si="198"/>
        <v>20.079999999999998</v>
      </c>
      <c r="DE164" s="45">
        <f t="shared" si="198"/>
        <v>20.5</v>
      </c>
      <c r="DG164" s="43" t="str">
        <f t="shared" si="167"/>
        <v>INFINITE 2Coleta no mesmo dia4210-241 a 50</v>
      </c>
      <c r="DH164" s="43" t="s">
        <v>90</v>
      </c>
      <c r="DI164" s="70" t="s">
        <v>71</v>
      </c>
      <c r="DJ164" s="69" t="s">
        <v>72</v>
      </c>
      <c r="DK164" s="59" t="s">
        <v>87</v>
      </c>
      <c r="DL164" s="22" t="s">
        <v>129</v>
      </c>
      <c r="DR164" s="43" t="str">
        <f t="shared" si="168"/>
        <v>INFINITE 45.001 a 6.000</v>
      </c>
      <c r="DS164" s="44" t="s">
        <v>98</v>
      </c>
      <c r="DT164" s="44" t="s">
        <v>76</v>
      </c>
      <c r="DU164" s="45">
        <f t="shared" si="193"/>
        <v>19.38</v>
      </c>
      <c r="DV164" s="45">
        <f t="shared" si="193"/>
        <v>19.8</v>
      </c>
      <c r="DW164" s="45">
        <f t="shared" si="193"/>
        <v>20.2</v>
      </c>
      <c r="DX164" s="45">
        <f t="shared" si="193"/>
        <v>20.6</v>
      </c>
      <c r="DY164" s="45">
        <f t="shared" si="193"/>
        <v>30</v>
      </c>
      <c r="DZ164" s="45">
        <f t="shared" si="193"/>
        <v>30.32</v>
      </c>
      <c r="EA164" s="45">
        <f t="shared" si="193"/>
        <v>30.61</v>
      </c>
      <c r="EB164" s="45">
        <f t="shared" si="193"/>
        <v>30.93</v>
      </c>
      <c r="EC164" s="45">
        <f t="shared" si="193"/>
        <v>54.41</v>
      </c>
      <c r="ED164" s="45">
        <f t="shared" si="193"/>
        <v>73.83</v>
      </c>
      <c r="EE164" s="45">
        <f t="shared" si="193"/>
        <v>103.9</v>
      </c>
      <c r="EF164" s="45">
        <f t="shared" si="193"/>
        <v>125.69</v>
      </c>
      <c r="EG164" s="45">
        <f t="shared" si="193"/>
        <v>89.61</v>
      </c>
      <c r="EH164" s="45">
        <f t="shared" si="193"/>
        <v>110.06</v>
      </c>
      <c r="EI164" s="45">
        <f t="shared" si="193"/>
        <v>140.66999999999999</v>
      </c>
      <c r="EJ164" s="45">
        <f t="shared" si="193"/>
        <v>164</v>
      </c>
      <c r="EL164" s="43" t="str">
        <f t="shared" si="169"/>
        <v>INFINITE 54.001 a 5.000</v>
      </c>
      <c r="EM164" s="44" t="s">
        <v>100</v>
      </c>
      <c r="EN164" s="44" t="s">
        <v>70</v>
      </c>
      <c r="EO164" s="45">
        <f t="shared" si="199"/>
        <v>24.69</v>
      </c>
      <c r="EP164" s="45">
        <f t="shared" si="199"/>
        <v>25.71</v>
      </c>
      <c r="EQ164" s="45">
        <f t="shared" si="199"/>
        <v>25.99</v>
      </c>
      <c r="ER164" s="45">
        <f t="shared" si="199"/>
        <v>26.25</v>
      </c>
      <c r="ES164" s="45">
        <f t="shared" si="199"/>
        <v>30.92</v>
      </c>
      <c r="ET164" s="45">
        <f t="shared" si="199"/>
        <v>33.32</v>
      </c>
      <c r="EU164" s="45">
        <f t="shared" si="199"/>
        <v>37.130000000000003</v>
      </c>
      <c r="EV164" s="45">
        <f t="shared" si="199"/>
        <v>44.73</v>
      </c>
      <c r="EW164" s="45">
        <f t="shared" si="199"/>
        <v>46.13</v>
      </c>
      <c r="EX164" s="45">
        <f t="shared" si="199"/>
        <v>49.85</v>
      </c>
      <c r="EY164" s="45">
        <f t="shared" si="199"/>
        <v>68.709999999999994</v>
      </c>
      <c r="EZ164" s="45">
        <f t="shared" si="199"/>
        <v>88.47</v>
      </c>
    </row>
    <row r="165" spans="1:156" x14ac:dyDescent="0.25">
      <c r="A165" s="43" t="s">
        <v>124</v>
      </c>
      <c r="D165" s="43" t="str">
        <f t="shared" si="163"/>
        <v>INFINITE 46.001 a 7.000</v>
      </c>
      <c r="E165" s="44" t="s">
        <v>98</v>
      </c>
      <c r="F165" s="44" t="s">
        <v>82</v>
      </c>
      <c r="G165" s="45">
        <f t="shared" si="191"/>
        <v>14.18</v>
      </c>
      <c r="H165" s="45">
        <f t="shared" si="191"/>
        <v>14.47</v>
      </c>
      <c r="I165" s="45">
        <f t="shared" si="191"/>
        <v>14.78</v>
      </c>
      <c r="J165" s="45">
        <f t="shared" si="191"/>
        <v>15.08</v>
      </c>
      <c r="K165" s="45">
        <f t="shared" si="191"/>
        <v>23.99</v>
      </c>
      <c r="L165" s="45">
        <f t="shared" si="191"/>
        <v>24.24</v>
      </c>
      <c r="M165" s="45">
        <f t="shared" si="191"/>
        <v>24.48</v>
      </c>
      <c r="N165" s="45">
        <f t="shared" si="191"/>
        <v>24.72</v>
      </c>
      <c r="O165" s="45">
        <f t="shared" si="191"/>
        <v>44.5</v>
      </c>
      <c r="P165" s="45">
        <f t="shared" si="191"/>
        <v>60.07</v>
      </c>
      <c r="Q165" s="45">
        <f t="shared" si="191"/>
        <v>84.54</v>
      </c>
      <c r="R165" s="45">
        <f t="shared" si="191"/>
        <v>102.33</v>
      </c>
      <c r="S165" s="45">
        <f t="shared" si="191"/>
        <v>59.22</v>
      </c>
      <c r="T165" s="45">
        <f t="shared" si="191"/>
        <v>72.92</v>
      </c>
      <c r="U165" s="45">
        <f t="shared" si="191"/>
        <v>93.78</v>
      </c>
      <c r="V165" s="45">
        <f t="shared" si="191"/>
        <v>109.67</v>
      </c>
      <c r="W165" s="45">
        <f t="shared" si="191"/>
        <v>70.5</v>
      </c>
      <c r="X165" s="45">
        <f t="shared" si="191"/>
        <v>86.81</v>
      </c>
      <c r="Y165" s="45">
        <f t="shared" si="191"/>
        <v>111.65</v>
      </c>
      <c r="Z165" s="45">
        <f t="shared" si="191"/>
        <v>130.56</v>
      </c>
      <c r="AB165" s="43" t="str">
        <f t="shared" si="164"/>
        <v>INFINITE 55.001 a 6.000</v>
      </c>
      <c r="AC165" s="44" t="s">
        <v>100</v>
      </c>
      <c r="AD165" s="44" t="s">
        <v>76</v>
      </c>
      <c r="AE165" s="45">
        <f t="shared" si="197"/>
        <v>18.899999999999999</v>
      </c>
      <c r="AF165" s="45">
        <f t="shared" si="197"/>
        <v>19.7</v>
      </c>
      <c r="AG165" s="45">
        <f t="shared" si="197"/>
        <v>19.91</v>
      </c>
      <c r="AH165" s="45">
        <f t="shared" si="197"/>
        <v>20.11</v>
      </c>
      <c r="AI165" s="45">
        <f t="shared" si="197"/>
        <v>24.65</v>
      </c>
      <c r="AJ165" s="45">
        <f t="shared" si="197"/>
        <v>28.34</v>
      </c>
      <c r="AK165" s="45">
        <f t="shared" si="197"/>
        <v>32.35</v>
      </c>
      <c r="AL165" s="45">
        <f t="shared" si="197"/>
        <v>40.06</v>
      </c>
      <c r="AM165" s="45">
        <f t="shared" si="197"/>
        <v>32.15</v>
      </c>
      <c r="AN165" s="45">
        <f t="shared" si="197"/>
        <v>36.9</v>
      </c>
      <c r="AO165" s="45">
        <f t="shared" si="197"/>
        <v>50.51</v>
      </c>
      <c r="AP165" s="45">
        <f t="shared" si="197"/>
        <v>64.95</v>
      </c>
      <c r="AQ165" s="45">
        <f t="shared" si="197"/>
        <v>37.380000000000003</v>
      </c>
      <c r="AR165" s="45">
        <f t="shared" si="197"/>
        <v>42.9</v>
      </c>
      <c r="AS165" s="45">
        <f t="shared" si="197"/>
        <v>58.73</v>
      </c>
      <c r="AT165" s="45">
        <f t="shared" si="197"/>
        <v>75.52</v>
      </c>
      <c r="BP165" s="43" t="str">
        <f t="shared" si="165"/>
        <v>INFINITE 46.001 a 7.000</v>
      </c>
      <c r="BQ165" s="44" t="s">
        <v>98</v>
      </c>
      <c r="BR165" s="44" t="s">
        <v>82</v>
      </c>
      <c r="BS165" s="45">
        <f t="shared" si="192"/>
        <v>46.63</v>
      </c>
      <c r="BT165" s="45">
        <f t="shared" si="192"/>
        <v>47.63</v>
      </c>
      <c r="BU165" s="45">
        <f t="shared" si="192"/>
        <v>48.62</v>
      </c>
      <c r="BV165" s="45">
        <f t="shared" si="192"/>
        <v>49.61</v>
      </c>
      <c r="BW165" s="45">
        <f t="shared" si="192"/>
        <v>53.73</v>
      </c>
      <c r="BX165" s="45">
        <f t="shared" si="192"/>
        <v>54.29</v>
      </c>
      <c r="BY165" s="45">
        <f t="shared" si="192"/>
        <v>54.84</v>
      </c>
      <c r="BZ165" s="45">
        <f t="shared" si="192"/>
        <v>55.4</v>
      </c>
      <c r="CA165" s="45">
        <f t="shared" si="192"/>
        <v>107.61</v>
      </c>
      <c r="CB165" s="45">
        <f t="shared" si="192"/>
        <v>161.82</v>
      </c>
      <c r="CC165" s="45">
        <f t="shared" si="192"/>
        <v>198.05</v>
      </c>
      <c r="CD165" s="45">
        <f t="shared" si="192"/>
        <v>234.28</v>
      </c>
      <c r="CE165" s="45">
        <f t="shared" si="192"/>
        <v>131.22</v>
      </c>
      <c r="CF165" s="45">
        <f t="shared" si="192"/>
        <v>191.09</v>
      </c>
      <c r="CG165" s="45">
        <f t="shared" si="192"/>
        <v>228.95</v>
      </c>
      <c r="CH165" s="45">
        <f t="shared" si="192"/>
        <v>266.81</v>
      </c>
      <c r="CI165" s="45">
        <f t="shared" si="192"/>
        <v>156.22999999999999</v>
      </c>
      <c r="CJ165" s="45">
        <f t="shared" si="192"/>
        <v>227.49</v>
      </c>
      <c r="CK165" s="45">
        <f t="shared" si="192"/>
        <v>272.57</v>
      </c>
      <c r="CL165" s="45">
        <f t="shared" si="192"/>
        <v>317.64</v>
      </c>
      <c r="CZ165" s="43" t="str">
        <f t="shared" si="166"/>
        <v>INFINITE 54.001 a 5.000</v>
      </c>
      <c r="DA165" s="44" t="s">
        <v>100</v>
      </c>
      <c r="DB165" s="46" t="s">
        <v>70</v>
      </c>
      <c r="DC165" s="45">
        <f t="shared" si="198"/>
        <v>21.67</v>
      </c>
      <c r="DD165" s="45">
        <f t="shared" si="198"/>
        <v>22.12</v>
      </c>
      <c r="DE165" s="45">
        <f t="shared" si="198"/>
        <v>22.58</v>
      </c>
      <c r="DG165" s="43" t="str">
        <f t="shared" si="167"/>
        <v>INFINITE 2Coleta no mesmo dia4210-251 a 60</v>
      </c>
      <c r="DH165" s="43" t="s">
        <v>90</v>
      </c>
      <c r="DI165" s="70" t="s">
        <v>71</v>
      </c>
      <c r="DJ165" s="69" t="s">
        <v>72</v>
      </c>
      <c r="DK165" s="61" t="s">
        <v>92</v>
      </c>
      <c r="DL165" s="25" t="s">
        <v>130</v>
      </c>
      <c r="DR165" s="43" t="str">
        <f t="shared" si="168"/>
        <v>INFINITE 46.001 a 7.000</v>
      </c>
      <c r="DS165" s="44" t="s">
        <v>98</v>
      </c>
      <c r="DT165" s="44" t="s">
        <v>82</v>
      </c>
      <c r="DU165" s="45">
        <f t="shared" si="193"/>
        <v>19.72</v>
      </c>
      <c r="DV165" s="45">
        <f t="shared" si="193"/>
        <v>20.14</v>
      </c>
      <c r="DW165" s="45">
        <f t="shared" si="193"/>
        <v>20.55</v>
      </c>
      <c r="DX165" s="45">
        <f t="shared" si="193"/>
        <v>20.96</v>
      </c>
      <c r="DY165" s="45">
        <f t="shared" si="193"/>
        <v>32.11</v>
      </c>
      <c r="DZ165" s="45">
        <f t="shared" si="193"/>
        <v>32.42</v>
      </c>
      <c r="EA165" s="45">
        <f t="shared" si="193"/>
        <v>32.770000000000003</v>
      </c>
      <c r="EB165" s="45">
        <f t="shared" si="193"/>
        <v>33.1</v>
      </c>
      <c r="EC165" s="45">
        <f t="shared" si="193"/>
        <v>60.02</v>
      </c>
      <c r="ED165" s="45">
        <f t="shared" si="193"/>
        <v>81.459999999999994</v>
      </c>
      <c r="EE165" s="45">
        <f t="shared" si="193"/>
        <v>114.65</v>
      </c>
      <c r="EF165" s="45">
        <f t="shared" si="193"/>
        <v>138.69</v>
      </c>
      <c r="EG165" s="45">
        <f t="shared" si="193"/>
        <v>95.23</v>
      </c>
      <c r="EH165" s="45">
        <f t="shared" si="193"/>
        <v>117.69</v>
      </c>
      <c r="EI165" s="45">
        <f t="shared" si="193"/>
        <v>151.4</v>
      </c>
      <c r="EJ165" s="45">
        <f t="shared" si="193"/>
        <v>176.97</v>
      </c>
      <c r="EL165" s="43" t="str">
        <f t="shared" si="169"/>
        <v>INFINITE 55.001 a 6.000</v>
      </c>
      <c r="EM165" s="44" t="s">
        <v>100</v>
      </c>
      <c r="EN165" s="44" t="s">
        <v>76</v>
      </c>
      <c r="EO165" s="45">
        <f t="shared" si="199"/>
        <v>25.59</v>
      </c>
      <c r="EP165" s="45">
        <f t="shared" si="199"/>
        <v>26.67</v>
      </c>
      <c r="EQ165" s="45">
        <f t="shared" si="199"/>
        <v>26.95</v>
      </c>
      <c r="ER165" s="45">
        <f t="shared" si="199"/>
        <v>27.23</v>
      </c>
      <c r="ES165" s="45">
        <f t="shared" si="199"/>
        <v>33.549999999999997</v>
      </c>
      <c r="ET165" s="45">
        <f t="shared" si="199"/>
        <v>37.729999999999997</v>
      </c>
      <c r="EU165" s="45">
        <f t="shared" si="199"/>
        <v>43.02</v>
      </c>
      <c r="EV165" s="45">
        <f t="shared" si="199"/>
        <v>53.37</v>
      </c>
      <c r="EW165" s="45">
        <f t="shared" si="199"/>
        <v>51.74</v>
      </c>
      <c r="EX165" s="45">
        <f t="shared" si="199"/>
        <v>57.57</v>
      </c>
      <c r="EY165" s="45">
        <f t="shared" si="199"/>
        <v>78.099999999999994</v>
      </c>
      <c r="EZ165" s="45">
        <f t="shared" si="199"/>
        <v>100.56</v>
      </c>
    </row>
    <row r="166" spans="1:156" ht="15" x14ac:dyDescent="0.25">
      <c r="A166" s="92" t="s">
        <v>125</v>
      </c>
      <c r="B166" s="93" t="s">
        <v>126</v>
      </c>
      <c r="D166" s="43" t="str">
        <f t="shared" si="163"/>
        <v>INFINITE 47.001 a 8.000</v>
      </c>
      <c r="E166" s="44" t="s">
        <v>98</v>
      </c>
      <c r="F166" s="44" t="s">
        <v>86</v>
      </c>
      <c r="G166" s="45">
        <f t="shared" si="191"/>
        <v>14.99</v>
      </c>
      <c r="H166" s="45">
        <f t="shared" si="191"/>
        <v>15.29</v>
      </c>
      <c r="I166" s="45">
        <f t="shared" si="191"/>
        <v>15.62</v>
      </c>
      <c r="J166" s="45">
        <f t="shared" si="191"/>
        <v>15.93</v>
      </c>
      <c r="K166" s="45">
        <f t="shared" si="191"/>
        <v>25.66</v>
      </c>
      <c r="L166" s="45">
        <f t="shared" si="191"/>
        <v>25.93</v>
      </c>
      <c r="M166" s="45">
        <f t="shared" si="191"/>
        <v>26.19</v>
      </c>
      <c r="N166" s="45">
        <f t="shared" si="191"/>
        <v>26.45</v>
      </c>
      <c r="O166" s="45">
        <f t="shared" si="191"/>
        <v>48.74</v>
      </c>
      <c r="P166" s="45">
        <f t="shared" si="191"/>
        <v>65.81</v>
      </c>
      <c r="Q166" s="45">
        <f t="shared" si="191"/>
        <v>92.63</v>
      </c>
      <c r="R166" s="45">
        <f t="shared" si="191"/>
        <v>112.11</v>
      </c>
      <c r="S166" s="45">
        <f t="shared" si="191"/>
        <v>65.91</v>
      </c>
      <c r="T166" s="45">
        <f t="shared" si="191"/>
        <v>80.849999999999994</v>
      </c>
      <c r="U166" s="45">
        <f t="shared" si="191"/>
        <v>103.69</v>
      </c>
      <c r="V166" s="45">
        <f t="shared" si="191"/>
        <v>121.01</v>
      </c>
      <c r="W166" s="45">
        <f t="shared" si="191"/>
        <v>78.459999999999994</v>
      </c>
      <c r="X166" s="45">
        <f t="shared" si="191"/>
        <v>96.25</v>
      </c>
      <c r="Y166" s="45">
        <f t="shared" si="191"/>
        <v>123.44</v>
      </c>
      <c r="Z166" s="45">
        <f t="shared" si="191"/>
        <v>144.05000000000001</v>
      </c>
      <c r="AB166" s="43" t="str">
        <f t="shared" si="164"/>
        <v>INFINITE 56.001 a 7.000</v>
      </c>
      <c r="AC166" s="44" t="s">
        <v>100</v>
      </c>
      <c r="AD166" s="44" t="s">
        <v>82</v>
      </c>
      <c r="AE166" s="45">
        <f t="shared" si="197"/>
        <v>19.96</v>
      </c>
      <c r="AF166" s="45">
        <f t="shared" si="197"/>
        <v>20.8</v>
      </c>
      <c r="AG166" s="45">
        <f t="shared" si="197"/>
        <v>21.03</v>
      </c>
      <c r="AH166" s="45">
        <f t="shared" si="197"/>
        <v>21.23</v>
      </c>
      <c r="AI166" s="45">
        <f t="shared" si="197"/>
        <v>27.22</v>
      </c>
      <c r="AJ166" s="45">
        <f t="shared" si="197"/>
        <v>31.3</v>
      </c>
      <c r="AK166" s="45">
        <f t="shared" si="197"/>
        <v>35.72</v>
      </c>
      <c r="AL166" s="45">
        <f t="shared" si="197"/>
        <v>44.23</v>
      </c>
      <c r="AM166" s="45">
        <f t="shared" si="197"/>
        <v>34.36</v>
      </c>
      <c r="AN166" s="45">
        <f t="shared" si="197"/>
        <v>39.43</v>
      </c>
      <c r="AO166" s="45">
        <f t="shared" si="197"/>
        <v>53.41</v>
      </c>
      <c r="AP166" s="45">
        <f t="shared" si="197"/>
        <v>68.53</v>
      </c>
      <c r="AQ166" s="45">
        <f t="shared" si="197"/>
        <v>39.950000000000003</v>
      </c>
      <c r="AR166" s="45">
        <f t="shared" si="197"/>
        <v>45.85</v>
      </c>
      <c r="AS166" s="45">
        <f t="shared" si="197"/>
        <v>62.1</v>
      </c>
      <c r="AT166" s="45">
        <f t="shared" si="197"/>
        <v>79.69</v>
      </c>
      <c r="BP166" s="43" t="str">
        <f t="shared" si="165"/>
        <v>INFINITE 47.001 a 8.000</v>
      </c>
      <c r="BQ166" s="44" t="s">
        <v>98</v>
      </c>
      <c r="BR166" s="44" t="s">
        <v>86</v>
      </c>
      <c r="BS166" s="45">
        <f t="shared" si="192"/>
        <v>49.45</v>
      </c>
      <c r="BT166" s="45">
        <f t="shared" si="192"/>
        <v>50.5</v>
      </c>
      <c r="BU166" s="45">
        <f t="shared" si="192"/>
        <v>51.55</v>
      </c>
      <c r="BV166" s="45">
        <f t="shared" si="192"/>
        <v>52.6</v>
      </c>
      <c r="BW166" s="45">
        <f t="shared" si="192"/>
        <v>57.51</v>
      </c>
      <c r="BX166" s="45">
        <f t="shared" si="192"/>
        <v>58.11</v>
      </c>
      <c r="BY166" s="45">
        <f t="shared" si="192"/>
        <v>58.7</v>
      </c>
      <c r="BZ166" s="45">
        <f t="shared" si="192"/>
        <v>59.29</v>
      </c>
      <c r="CA166" s="45">
        <f t="shared" si="192"/>
        <v>117.39</v>
      </c>
      <c r="CB166" s="45">
        <f t="shared" si="192"/>
        <v>176.29</v>
      </c>
      <c r="CC166" s="45">
        <f t="shared" si="192"/>
        <v>216.12</v>
      </c>
      <c r="CD166" s="45">
        <f t="shared" si="192"/>
        <v>255.95</v>
      </c>
      <c r="CE166" s="45">
        <f t="shared" si="192"/>
        <v>143.13</v>
      </c>
      <c r="CF166" s="45">
        <f t="shared" si="192"/>
        <v>211.22</v>
      </c>
      <c r="CG166" s="45">
        <f t="shared" si="192"/>
        <v>252.93</v>
      </c>
      <c r="CH166" s="45">
        <f t="shared" si="192"/>
        <v>294.64999999999998</v>
      </c>
      <c r="CI166" s="45">
        <f t="shared" si="192"/>
        <v>170.4</v>
      </c>
      <c r="CJ166" s="45">
        <f t="shared" si="192"/>
        <v>251.45</v>
      </c>
      <c r="CK166" s="45">
        <f t="shared" si="192"/>
        <v>301.11</v>
      </c>
      <c r="CL166" s="45">
        <f t="shared" si="192"/>
        <v>350.77</v>
      </c>
      <c r="CZ166" s="43" t="str">
        <f t="shared" si="166"/>
        <v>INFINITE 55.001 a 6.000</v>
      </c>
      <c r="DA166" s="44" t="s">
        <v>100</v>
      </c>
      <c r="DB166" s="46" t="s">
        <v>76</v>
      </c>
      <c r="DC166" s="45">
        <f t="shared" si="198"/>
        <v>25.24</v>
      </c>
      <c r="DD166" s="45">
        <f t="shared" si="198"/>
        <v>25.76</v>
      </c>
      <c r="DE166" s="45">
        <f t="shared" si="198"/>
        <v>26.31</v>
      </c>
      <c r="DG166" s="43" t="str">
        <f t="shared" si="167"/>
        <v>INFINITE 2Coleta no mesmo dia4210-261 a 70</v>
      </c>
      <c r="DH166" s="43" t="s">
        <v>90</v>
      </c>
      <c r="DI166" s="70" t="s">
        <v>71</v>
      </c>
      <c r="DJ166" s="69" t="s">
        <v>72</v>
      </c>
      <c r="DK166" s="59" t="s">
        <v>96</v>
      </c>
      <c r="DL166" s="22" t="s">
        <v>131</v>
      </c>
      <c r="DR166" s="43" t="str">
        <f t="shared" si="168"/>
        <v>INFINITE 47.001 a 8.000</v>
      </c>
      <c r="DS166" s="44" t="s">
        <v>98</v>
      </c>
      <c r="DT166" s="44" t="s">
        <v>86</v>
      </c>
      <c r="DU166" s="45">
        <f t="shared" si="193"/>
        <v>20.07</v>
      </c>
      <c r="DV166" s="45">
        <f t="shared" si="193"/>
        <v>20.5</v>
      </c>
      <c r="DW166" s="45">
        <f t="shared" si="193"/>
        <v>20.91</v>
      </c>
      <c r="DX166" s="45">
        <f t="shared" si="193"/>
        <v>21.33</v>
      </c>
      <c r="DY166" s="45">
        <f t="shared" si="193"/>
        <v>34.39</v>
      </c>
      <c r="DZ166" s="45">
        <f t="shared" si="193"/>
        <v>34.76</v>
      </c>
      <c r="EA166" s="45">
        <f t="shared" si="193"/>
        <v>35.1</v>
      </c>
      <c r="EB166" s="45">
        <f t="shared" si="193"/>
        <v>35.46</v>
      </c>
      <c r="EC166" s="45">
        <f t="shared" si="193"/>
        <v>65.8</v>
      </c>
      <c r="ED166" s="45">
        <f t="shared" si="193"/>
        <v>89.26</v>
      </c>
      <c r="EE166" s="45">
        <f t="shared" si="193"/>
        <v>125.61</v>
      </c>
      <c r="EF166" s="45">
        <f t="shared" si="193"/>
        <v>151.97</v>
      </c>
      <c r="EG166" s="45">
        <f t="shared" si="193"/>
        <v>106.05</v>
      </c>
      <c r="EH166" s="45">
        <f t="shared" si="193"/>
        <v>130.52000000000001</v>
      </c>
      <c r="EI166" s="45">
        <f t="shared" si="193"/>
        <v>167.44</v>
      </c>
      <c r="EJ166" s="45">
        <f t="shared" si="193"/>
        <v>195.31</v>
      </c>
      <c r="EL166" s="43" t="str">
        <f t="shared" si="169"/>
        <v>INFINITE 56.001 a 7.000</v>
      </c>
      <c r="EM166" s="44" t="s">
        <v>100</v>
      </c>
      <c r="EN166" s="44" t="s">
        <v>82</v>
      </c>
      <c r="EO166" s="45">
        <f t="shared" si="199"/>
        <v>26.09</v>
      </c>
      <c r="EP166" s="45">
        <f t="shared" si="199"/>
        <v>27.2</v>
      </c>
      <c r="EQ166" s="45">
        <f t="shared" si="199"/>
        <v>27.48</v>
      </c>
      <c r="ER166" s="45">
        <f t="shared" si="199"/>
        <v>27.76</v>
      </c>
      <c r="ES166" s="45">
        <f t="shared" si="199"/>
        <v>35.479999999999997</v>
      </c>
      <c r="ET166" s="45">
        <f t="shared" si="199"/>
        <v>41.3</v>
      </c>
      <c r="EU166" s="45">
        <f t="shared" si="199"/>
        <v>47.15</v>
      </c>
      <c r="EV166" s="45">
        <f t="shared" si="199"/>
        <v>58.31</v>
      </c>
      <c r="EW166" s="45">
        <f t="shared" si="199"/>
        <v>51.61</v>
      </c>
      <c r="EX166" s="45">
        <f t="shared" si="199"/>
        <v>60.22</v>
      </c>
      <c r="EY166" s="45">
        <f t="shared" si="199"/>
        <v>81.94</v>
      </c>
      <c r="EZ166" s="45">
        <f t="shared" si="199"/>
        <v>105.1</v>
      </c>
    </row>
    <row r="167" spans="1:156" ht="15" x14ac:dyDescent="0.25">
      <c r="A167" s="84">
        <v>0</v>
      </c>
      <c r="B167" s="85" t="s">
        <v>9</v>
      </c>
      <c r="D167" s="43" t="str">
        <f t="shared" si="163"/>
        <v>INFINITE 48.001 a 9.000</v>
      </c>
      <c r="E167" s="44" t="s">
        <v>98</v>
      </c>
      <c r="F167" s="44" t="s">
        <v>91</v>
      </c>
      <c r="G167" s="45">
        <f t="shared" si="191"/>
        <v>15.46</v>
      </c>
      <c r="H167" s="45">
        <f t="shared" si="191"/>
        <v>15.79</v>
      </c>
      <c r="I167" s="45">
        <f t="shared" si="191"/>
        <v>16.12</v>
      </c>
      <c r="J167" s="45">
        <f t="shared" si="191"/>
        <v>16.45</v>
      </c>
      <c r="K167" s="45">
        <f t="shared" si="191"/>
        <v>27.33</v>
      </c>
      <c r="L167" s="45">
        <f t="shared" si="191"/>
        <v>27.6</v>
      </c>
      <c r="M167" s="45">
        <f t="shared" si="191"/>
        <v>27.89</v>
      </c>
      <c r="N167" s="45">
        <f t="shared" si="191"/>
        <v>28.17</v>
      </c>
      <c r="O167" s="45">
        <f t="shared" si="191"/>
        <v>52.98</v>
      </c>
      <c r="P167" s="45">
        <f t="shared" si="191"/>
        <v>71.52</v>
      </c>
      <c r="Q167" s="45">
        <f t="shared" si="191"/>
        <v>100.67</v>
      </c>
      <c r="R167" s="45">
        <f t="shared" si="191"/>
        <v>121.87</v>
      </c>
      <c r="S167" s="45">
        <f t="shared" si="191"/>
        <v>69.459999999999994</v>
      </c>
      <c r="T167" s="45">
        <f t="shared" si="191"/>
        <v>85.69</v>
      </c>
      <c r="U167" s="45">
        <f t="shared" si="191"/>
        <v>110.47</v>
      </c>
      <c r="V167" s="45">
        <f t="shared" si="191"/>
        <v>129.19999999999999</v>
      </c>
      <c r="W167" s="45">
        <f t="shared" si="191"/>
        <v>82.69</v>
      </c>
      <c r="X167" s="45">
        <f t="shared" si="191"/>
        <v>102.01</v>
      </c>
      <c r="Y167" s="45">
        <f t="shared" si="191"/>
        <v>131.51</v>
      </c>
      <c r="Z167" s="45">
        <f t="shared" si="191"/>
        <v>153.81</v>
      </c>
      <c r="AB167" s="43" t="str">
        <f t="shared" si="164"/>
        <v>INFINITE 57.001 a 8.000</v>
      </c>
      <c r="AC167" s="44" t="s">
        <v>100</v>
      </c>
      <c r="AD167" s="44" t="s">
        <v>86</v>
      </c>
      <c r="AE167" s="45">
        <f t="shared" si="197"/>
        <v>20.97</v>
      </c>
      <c r="AF167" s="45">
        <f t="shared" si="197"/>
        <v>21.87</v>
      </c>
      <c r="AG167" s="45">
        <f t="shared" si="197"/>
        <v>22.09</v>
      </c>
      <c r="AH167" s="45">
        <f t="shared" si="197"/>
        <v>22.32</v>
      </c>
      <c r="AI167" s="45">
        <f t="shared" si="197"/>
        <v>29.65</v>
      </c>
      <c r="AJ167" s="45">
        <f t="shared" si="197"/>
        <v>34.090000000000003</v>
      </c>
      <c r="AK167" s="45">
        <f t="shared" si="197"/>
        <v>38.9</v>
      </c>
      <c r="AL167" s="45">
        <f t="shared" si="197"/>
        <v>48.17</v>
      </c>
      <c r="AM167" s="45">
        <f t="shared" si="197"/>
        <v>44.26</v>
      </c>
      <c r="AN167" s="45">
        <f t="shared" si="197"/>
        <v>49.66</v>
      </c>
      <c r="AO167" s="45">
        <f t="shared" si="197"/>
        <v>63.98</v>
      </c>
      <c r="AP167" s="45">
        <f t="shared" si="197"/>
        <v>79.760000000000005</v>
      </c>
      <c r="AQ167" s="45">
        <f t="shared" si="197"/>
        <v>51.47</v>
      </c>
      <c r="AR167" s="45">
        <f t="shared" si="197"/>
        <v>57.75</v>
      </c>
      <c r="AS167" s="45">
        <f t="shared" si="197"/>
        <v>74.39</v>
      </c>
      <c r="AT167" s="45">
        <f t="shared" si="197"/>
        <v>92.75</v>
      </c>
      <c r="BP167" s="43" t="str">
        <f t="shared" si="165"/>
        <v>INFINITE 48.001 a 9.000</v>
      </c>
      <c r="BQ167" s="44" t="s">
        <v>98</v>
      </c>
      <c r="BR167" s="44" t="s">
        <v>91</v>
      </c>
      <c r="BS167" s="45">
        <f t="shared" si="192"/>
        <v>53.86</v>
      </c>
      <c r="BT167" s="45">
        <f t="shared" si="192"/>
        <v>55.01</v>
      </c>
      <c r="BU167" s="45">
        <f t="shared" si="192"/>
        <v>56.15</v>
      </c>
      <c r="BV167" s="45">
        <f t="shared" si="192"/>
        <v>57.3</v>
      </c>
      <c r="BW167" s="45">
        <f t="shared" si="192"/>
        <v>61.98</v>
      </c>
      <c r="BX167" s="45">
        <f t="shared" si="192"/>
        <v>62.61</v>
      </c>
      <c r="BY167" s="45">
        <f t="shared" si="192"/>
        <v>63.25</v>
      </c>
      <c r="BZ167" s="45">
        <f t="shared" si="192"/>
        <v>63.89</v>
      </c>
      <c r="CA167" s="45">
        <f t="shared" si="192"/>
        <v>127.97</v>
      </c>
      <c r="CB167" s="45">
        <f t="shared" si="192"/>
        <v>193.95</v>
      </c>
      <c r="CC167" s="45">
        <f t="shared" si="192"/>
        <v>236.28</v>
      </c>
      <c r="CD167" s="45">
        <f t="shared" si="192"/>
        <v>278.61</v>
      </c>
      <c r="CE167" s="45">
        <f t="shared" si="192"/>
        <v>157.13999999999999</v>
      </c>
      <c r="CF167" s="45">
        <f t="shared" si="192"/>
        <v>234.7</v>
      </c>
      <c r="CG167" s="45">
        <f t="shared" si="192"/>
        <v>279.56</v>
      </c>
      <c r="CH167" s="45">
        <f t="shared" si="192"/>
        <v>324.42</v>
      </c>
      <c r="CI167" s="45">
        <f t="shared" si="192"/>
        <v>187.07</v>
      </c>
      <c r="CJ167" s="45">
        <f t="shared" si="192"/>
        <v>279.41000000000003</v>
      </c>
      <c r="CK167" s="45">
        <f t="shared" si="192"/>
        <v>332.81</v>
      </c>
      <c r="CL167" s="45">
        <f t="shared" si="192"/>
        <v>386.21</v>
      </c>
      <c r="CZ167" s="43" t="str">
        <f t="shared" si="166"/>
        <v>INFINITE 56.001 a 7.000</v>
      </c>
      <c r="DA167" s="44" t="s">
        <v>100</v>
      </c>
      <c r="DB167" s="46" t="s">
        <v>82</v>
      </c>
      <c r="DC167" s="45">
        <f t="shared" si="198"/>
        <v>30.02</v>
      </c>
      <c r="DD167" s="45">
        <f t="shared" si="198"/>
        <v>30.63</v>
      </c>
      <c r="DE167" s="45">
        <f t="shared" si="198"/>
        <v>31.27</v>
      </c>
      <c r="DG167" s="43" t="str">
        <f t="shared" si="167"/>
        <v>INFINITE 2Coleta no mesmo dia4210-271 a 80</v>
      </c>
      <c r="DH167" s="43" t="s">
        <v>90</v>
      </c>
      <c r="DI167" s="70" t="s">
        <v>71</v>
      </c>
      <c r="DJ167" s="69" t="s">
        <v>72</v>
      </c>
      <c r="DK167" s="61" t="s">
        <v>99</v>
      </c>
      <c r="DL167" s="25" t="s">
        <v>131</v>
      </c>
      <c r="DR167" s="43" t="str">
        <f t="shared" si="168"/>
        <v>INFINITE 48.001 a 9.000</v>
      </c>
      <c r="DS167" s="44" t="s">
        <v>98</v>
      </c>
      <c r="DT167" s="44" t="s">
        <v>91</v>
      </c>
      <c r="DU167" s="45">
        <f t="shared" si="193"/>
        <v>20.88</v>
      </c>
      <c r="DV167" s="45">
        <f t="shared" si="193"/>
        <v>21.31</v>
      </c>
      <c r="DW167" s="45">
        <f t="shared" si="193"/>
        <v>21.75</v>
      </c>
      <c r="DX167" s="45">
        <f t="shared" si="193"/>
        <v>22.19</v>
      </c>
      <c r="DY167" s="45">
        <f t="shared" si="193"/>
        <v>36.57</v>
      </c>
      <c r="DZ167" s="45">
        <f t="shared" si="193"/>
        <v>36.94</v>
      </c>
      <c r="EA167" s="45">
        <f t="shared" si="193"/>
        <v>37.340000000000003</v>
      </c>
      <c r="EB167" s="45">
        <f t="shared" si="193"/>
        <v>37.700000000000003</v>
      </c>
      <c r="EC167" s="45">
        <f t="shared" si="193"/>
        <v>71.48</v>
      </c>
      <c r="ED167" s="45">
        <f t="shared" si="193"/>
        <v>97.02</v>
      </c>
      <c r="EE167" s="45">
        <f t="shared" si="193"/>
        <v>136.55000000000001</v>
      </c>
      <c r="EF167" s="45">
        <f t="shared" si="193"/>
        <v>165.18</v>
      </c>
      <c r="EG167" s="45">
        <f t="shared" si="193"/>
        <v>111.71</v>
      </c>
      <c r="EH167" s="45">
        <f t="shared" si="193"/>
        <v>138.29</v>
      </c>
      <c r="EI167" s="45">
        <f t="shared" si="193"/>
        <v>178.36</v>
      </c>
      <c r="EJ167" s="45">
        <f t="shared" si="193"/>
        <v>208.5</v>
      </c>
      <c r="EL167" s="43" t="str">
        <f t="shared" si="169"/>
        <v>INFINITE 57.001 a 8.000</v>
      </c>
      <c r="EM167" s="44" t="s">
        <v>100</v>
      </c>
      <c r="EN167" s="44" t="s">
        <v>86</v>
      </c>
      <c r="EO167" s="45">
        <f t="shared" si="199"/>
        <v>27.38</v>
      </c>
      <c r="EP167" s="45">
        <f t="shared" si="199"/>
        <v>28.56</v>
      </c>
      <c r="EQ167" s="45">
        <f t="shared" si="199"/>
        <v>28.84</v>
      </c>
      <c r="ER167" s="45">
        <f t="shared" si="199"/>
        <v>29.15</v>
      </c>
      <c r="ES167" s="45">
        <f t="shared" si="199"/>
        <v>38.6</v>
      </c>
      <c r="ET167" s="45">
        <f t="shared" si="199"/>
        <v>44.98</v>
      </c>
      <c r="EU167" s="45">
        <f t="shared" si="199"/>
        <v>51.35</v>
      </c>
      <c r="EV167" s="45">
        <f t="shared" si="199"/>
        <v>63.51</v>
      </c>
      <c r="EW167" s="45">
        <f t="shared" si="199"/>
        <v>66.37</v>
      </c>
      <c r="EX167" s="45">
        <f t="shared" si="199"/>
        <v>75.8</v>
      </c>
      <c r="EY167" s="45">
        <f t="shared" si="199"/>
        <v>98.14</v>
      </c>
      <c r="EZ167" s="45">
        <f t="shared" si="199"/>
        <v>122.28</v>
      </c>
    </row>
    <row r="168" spans="1:156" ht="15" x14ac:dyDescent="0.25">
      <c r="A168" s="87">
        <v>0</v>
      </c>
      <c r="B168" s="85" t="s">
        <v>39</v>
      </c>
      <c r="D168" s="43" t="str">
        <f t="shared" si="163"/>
        <v>INFINITE 49.001 a 10.000</v>
      </c>
      <c r="E168" s="44" t="s">
        <v>98</v>
      </c>
      <c r="F168" s="44" t="s">
        <v>95</v>
      </c>
      <c r="G168" s="45">
        <f t="shared" si="191"/>
        <v>15.81</v>
      </c>
      <c r="H168" s="45">
        <f t="shared" si="191"/>
        <v>16.149999999999999</v>
      </c>
      <c r="I168" s="45">
        <f t="shared" si="191"/>
        <v>16.48</v>
      </c>
      <c r="J168" s="45">
        <f t="shared" si="191"/>
        <v>16.82</v>
      </c>
      <c r="K168" s="45">
        <f t="shared" si="191"/>
        <v>29.17</v>
      </c>
      <c r="L168" s="45">
        <f t="shared" si="191"/>
        <v>29.48</v>
      </c>
      <c r="M168" s="45">
        <f t="shared" si="191"/>
        <v>29.76</v>
      </c>
      <c r="N168" s="45">
        <f t="shared" si="191"/>
        <v>30.08</v>
      </c>
      <c r="O168" s="45">
        <f t="shared" si="191"/>
        <v>57.25</v>
      </c>
      <c r="P168" s="45">
        <f t="shared" si="191"/>
        <v>77.27</v>
      </c>
      <c r="Q168" s="45">
        <f t="shared" si="191"/>
        <v>108.77</v>
      </c>
      <c r="R168" s="45">
        <f t="shared" si="191"/>
        <v>131.66999999999999</v>
      </c>
      <c r="S168" s="45">
        <f t="shared" si="191"/>
        <v>73.040000000000006</v>
      </c>
      <c r="T168" s="45">
        <f t="shared" si="191"/>
        <v>90.5</v>
      </c>
      <c r="U168" s="45">
        <f t="shared" si="191"/>
        <v>117.25</v>
      </c>
      <c r="V168" s="45">
        <f t="shared" si="191"/>
        <v>137.41999999999999</v>
      </c>
      <c r="W168" s="45">
        <f t="shared" si="191"/>
        <v>86.96</v>
      </c>
      <c r="X168" s="45">
        <f t="shared" si="191"/>
        <v>107.74</v>
      </c>
      <c r="Y168" s="45">
        <f t="shared" si="191"/>
        <v>139.59</v>
      </c>
      <c r="Z168" s="45">
        <f t="shared" si="191"/>
        <v>163.6</v>
      </c>
      <c r="AB168" s="43" t="str">
        <f t="shared" si="164"/>
        <v>INFINITE 58.001 a 9.000</v>
      </c>
      <c r="AC168" s="44" t="s">
        <v>100</v>
      </c>
      <c r="AD168" s="44" t="s">
        <v>91</v>
      </c>
      <c r="AE168" s="45">
        <f t="shared" si="197"/>
        <v>21.59</v>
      </c>
      <c r="AF168" s="45">
        <f t="shared" si="197"/>
        <v>22.51</v>
      </c>
      <c r="AG168" s="45">
        <f t="shared" si="197"/>
        <v>22.74</v>
      </c>
      <c r="AH168" s="45">
        <f t="shared" si="197"/>
        <v>22.97</v>
      </c>
      <c r="AI168" s="45">
        <f t="shared" si="197"/>
        <v>31.11</v>
      </c>
      <c r="AJ168" s="45">
        <f t="shared" si="197"/>
        <v>35.78</v>
      </c>
      <c r="AK168" s="45">
        <f t="shared" si="197"/>
        <v>40.83</v>
      </c>
      <c r="AL168" s="45">
        <f t="shared" si="197"/>
        <v>50.56</v>
      </c>
      <c r="AM168" s="45">
        <f t="shared" si="197"/>
        <v>45.53</v>
      </c>
      <c r="AN168" s="45">
        <f t="shared" si="197"/>
        <v>51.09</v>
      </c>
      <c r="AO168" s="45">
        <f t="shared" si="197"/>
        <v>65.61</v>
      </c>
      <c r="AP168" s="45">
        <f t="shared" si="197"/>
        <v>81.8</v>
      </c>
      <c r="AQ168" s="45">
        <f t="shared" si="197"/>
        <v>52.94</v>
      </c>
      <c r="AR168" s="45">
        <f t="shared" si="197"/>
        <v>59.42</v>
      </c>
      <c r="AS168" s="45">
        <f t="shared" si="197"/>
        <v>76.3</v>
      </c>
      <c r="AT168" s="45">
        <f t="shared" si="197"/>
        <v>95.11</v>
      </c>
      <c r="BP168" s="43" t="str">
        <f t="shared" si="165"/>
        <v>INFINITE 49.001 a 10.000</v>
      </c>
      <c r="BQ168" s="44" t="s">
        <v>98</v>
      </c>
      <c r="BR168" s="44" t="s">
        <v>95</v>
      </c>
      <c r="BS168" s="45">
        <f t="shared" si="192"/>
        <v>58.17</v>
      </c>
      <c r="BT168" s="45">
        <f t="shared" si="192"/>
        <v>59.42</v>
      </c>
      <c r="BU168" s="45">
        <f t="shared" si="192"/>
        <v>60.66</v>
      </c>
      <c r="BV168" s="45">
        <f t="shared" si="192"/>
        <v>61.89</v>
      </c>
      <c r="BW168" s="45">
        <f t="shared" si="192"/>
        <v>66.319999999999993</v>
      </c>
      <c r="BX168" s="45">
        <f t="shared" si="192"/>
        <v>67.010000000000005</v>
      </c>
      <c r="BY168" s="45">
        <f t="shared" si="192"/>
        <v>67.7</v>
      </c>
      <c r="BZ168" s="45">
        <f t="shared" si="192"/>
        <v>68.38</v>
      </c>
      <c r="CA168" s="45">
        <f t="shared" si="192"/>
        <v>138.35</v>
      </c>
      <c r="CB168" s="45">
        <f t="shared" si="192"/>
        <v>211.32</v>
      </c>
      <c r="CC168" s="45">
        <f t="shared" si="192"/>
        <v>256.39999999999998</v>
      </c>
      <c r="CD168" s="45">
        <f t="shared" si="192"/>
        <v>301.45999999999998</v>
      </c>
      <c r="CE168" s="45">
        <f t="shared" si="192"/>
        <v>171.14</v>
      </c>
      <c r="CF168" s="45">
        <f t="shared" si="192"/>
        <v>257.33</v>
      </c>
      <c r="CG168" s="45">
        <f t="shared" si="192"/>
        <v>305.68</v>
      </c>
      <c r="CH168" s="45">
        <f t="shared" si="192"/>
        <v>354.02</v>
      </c>
      <c r="CI168" s="45">
        <f t="shared" si="192"/>
        <v>203.74</v>
      </c>
      <c r="CJ168" s="45">
        <f t="shared" si="192"/>
        <v>306.35000000000002</v>
      </c>
      <c r="CK168" s="45">
        <f t="shared" si="192"/>
        <v>363.9</v>
      </c>
      <c r="CL168" s="45">
        <f t="shared" si="192"/>
        <v>421.45</v>
      </c>
      <c r="CZ168" s="43" t="str">
        <f t="shared" si="166"/>
        <v>INFINITE 57.001 a 8.000</v>
      </c>
      <c r="DA168" s="44" t="s">
        <v>100</v>
      </c>
      <c r="DB168" s="46" t="s">
        <v>86</v>
      </c>
      <c r="DC168" s="45">
        <f t="shared" si="198"/>
        <v>38.76</v>
      </c>
      <c r="DD168" s="45">
        <f t="shared" si="198"/>
        <v>39.56</v>
      </c>
      <c r="DE168" s="45">
        <f t="shared" si="198"/>
        <v>40.39</v>
      </c>
      <c r="DG168" s="43" t="str">
        <f t="shared" si="167"/>
        <v>INFINITE 2Coleta no mesmo dia4210-281 a 90</v>
      </c>
      <c r="DH168" s="43" t="s">
        <v>90</v>
      </c>
      <c r="DI168" s="70" t="s">
        <v>71</v>
      </c>
      <c r="DJ168" s="69" t="s">
        <v>72</v>
      </c>
      <c r="DK168" s="59" t="s">
        <v>102</v>
      </c>
      <c r="DL168" s="22" t="s">
        <v>93</v>
      </c>
      <c r="DR168" s="43" t="str">
        <f t="shared" si="168"/>
        <v>INFINITE 49.001 a 10.000</v>
      </c>
      <c r="DS168" s="44" t="s">
        <v>98</v>
      </c>
      <c r="DT168" s="44" t="s">
        <v>95</v>
      </c>
      <c r="DU168" s="45">
        <f t="shared" si="193"/>
        <v>21.24</v>
      </c>
      <c r="DV168" s="45">
        <f t="shared" si="193"/>
        <v>21.69</v>
      </c>
      <c r="DW168" s="45">
        <f t="shared" si="193"/>
        <v>22.14</v>
      </c>
      <c r="DX168" s="45">
        <f t="shared" si="193"/>
        <v>22.59</v>
      </c>
      <c r="DY168" s="45">
        <f t="shared" si="193"/>
        <v>38.97</v>
      </c>
      <c r="DZ168" s="45">
        <f t="shared" si="193"/>
        <v>39.369999999999997</v>
      </c>
      <c r="EA168" s="45">
        <f t="shared" si="193"/>
        <v>39.770000000000003</v>
      </c>
      <c r="EB168" s="45">
        <f t="shared" si="193"/>
        <v>40.17</v>
      </c>
      <c r="EC168" s="45">
        <f t="shared" si="193"/>
        <v>77.16</v>
      </c>
      <c r="ED168" s="45">
        <f t="shared" si="193"/>
        <v>104.79</v>
      </c>
      <c r="EE168" s="45">
        <f t="shared" si="193"/>
        <v>147.49</v>
      </c>
      <c r="EF168" s="45">
        <f t="shared" si="193"/>
        <v>178.42</v>
      </c>
      <c r="EG168" s="45">
        <f t="shared" si="193"/>
        <v>117.41</v>
      </c>
      <c r="EH168" s="45">
        <f t="shared" si="193"/>
        <v>146.04</v>
      </c>
      <c r="EI168" s="45">
        <f t="shared" si="193"/>
        <v>189.29</v>
      </c>
      <c r="EJ168" s="45">
        <f t="shared" si="193"/>
        <v>221.73</v>
      </c>
      <c r="EL168" s="43" t="str">
        <f t="shared" si="169"/>
        <v>INFINITE 58.001 a 9.000</v>
      </c>
      <c r="EM168" s="44" t="s">
        <v>100</v>
      </c>
      <c r="EN168" s="44" t="s">
        <v>91</v>
      </c>
      <c r="EO168" s="45">
        <f t="shared" si="199"/>
        <v>28.3</v>
      </c>
      <c r="EP168" s="45">
        <f t="shared" si="199"/>
        <v>29.51</v>
      </c>
      <c r="EQ168" s="45">
        <f t="shared" si="199"/>
        <v>29.81</v>
      </c>
      <c r="ER168" s="45">
        <f t="shared" si="199"/>
        <v>30.1</v>
      </c>
      <c r="ES168" s="45">
        <f t="shared" si="199"/>
        <v>40.700000000000003</v>
      </c>
      <c r="ET168" s="45">
        <f t="shared" si="199"/>
        <v>47.23</v>
      </c>
      <c r="EU168" s="45">
        <f t="shared" si="199"/>
        <v>53.91</v>
      </c>
      <c r="EV168" s="45">
        <f t="shared" si="199"/>
        <v>66.69</v>
      </c>
      <c r="EW168" s="45">
        <f t="shared" si="199"/>
        <v>68.78</v>
      </c>
      <c r="EX168" s="45">
        <f t="shared" si="199"/>
        <v>78.180000000000007</v>
      </c>
      <c r="EY168" s="45">
        <f t="shared" si="199"/>
        <v>100.75</v>
      </c>
      <c r="EZ168" s="45">
        <f t="shared" si="199"/>
        <v>125.53</v>
      </c>
    </row>
    <row r="169" spans="1:156" ht="15" x14ac:dyDescent="0.25">
      <c r="A169" s="87">
        <v>0.03</v>
      </c>
      <c r="B169" s="85" t="s">
        <v>119</v>
      </c>
      <c r="D169" s="43" t="str">
        <f t="shared" si="163"/>
        <v>INFINITE 4Kg Adicional</v>
      </c>
      <c r="E169" s="44" t="s">
        <v>98</v>
      </c>
      <c r="F169" s="44" t="s">
        <v>63</v>
      </c>
      <c r="G169" s="45">
        <f t="shared" si="191"/>
        <v>1.97</v>
      </c>
      <c r="H169" s="45">
        <f t="shared" si="191"/>
        <v>2.0099999999999998</v>
      </c>
      <c r="I169" s="45">
        <f t="shared" si="191"/>
        <v>2.04</v>
      </c>
      <c r="J169" s="45">
        <f t="shared" si="191"/>
        <v>2.08</v>
      </c>
      <c r="K169" s="45">
        <f t="shared" si="191"/>
        <v>3.62</v>
      </c>
      <c r="L169" s="45">
        <f t="shared" si="191"/>
        <v>3.65</v>
      </c>
      <c r="M169" s="45">
        <f t="shared" si="191"/>
        <v>3.69</v>
      </c>
      <c r="N169" s="45">
        <f t="shared" si="191"/>
        <v>3.73</v>
      </c>
      <c r="O169" s="45">
        <f t="shared" si="191"/>
        <v>7.1</v>
      </c>
      <c r="P169" s="45">
        <f t="shared" si="191"/>
        <v>9.59</v>
      </c>
      <c r="Q169" s="45">
        <f t="shared" si="191"/>
        <v>13.48</v>
      </c>
      <c r="R169" s="45">
        <f t="shared" si="191"/>
        <v>16.34</v>
      </c>
      <c r="S169" s="45">
        <f t="shared" si="191"/>
        <v>9.0500000000000007</v>
      </c>
      <c r="T169" s="45">
        <f t="shared" si="191"/>
        <v>11.21</v>
      </c>
      <c r="U169" s="45">
        <f t="shared" si="191"/>
        <v>14.54</v>
      </c>
      <c r="V169" s="45">
        <f t="shared" si="191"/>
        <v>17.04</v>
      </c>
      <c r="W169" s="45">
        <f t="shared" si="191"/>
        <v>10.78</v>
      </c>
      <c r="X169" s="45">
        <f t="shared" si="191"/>
        <v>13.36</v>
      </c>
      <c r="Y169" s="45">
        <f t="shared" si="191"/>
        <v>17.32</v>
      </c>
      <c r="Z169" s="45">
        <f t="shared" si="191"/>
        <v>20.29</v>
      </c>
      <c r="AB169" s="43" t="str">
        <f t="shared" si="164"/>
        <v>INFINITE 59.001 a 10.000</v>
      </c>
      <c r="AC169" s="44" t="s">
        <v>100</v>
      </c>
      <c r="AD169" s="44" t="s">
        <v>95</v>
      </c>
      <c r="AE169" s="45">
        <f t="shared" si="197"/>
        <v>22.03</v>
      </c>
      <c r="AF169" s="45">
        <f t="shared" si="197"/>
        <v>22.96</v>
      </c>
      <c r="AG169" s="45">
        <f t="shared" si="197"/>
        <v>23.18</v>
      </c>
      <c r="AH169" s="45">
        <f t="shared" si="197"/>
        <v>23.43</v>
      </c>
      <c r="AI169" s="45">
        <f t="shared" si="197"/>
        <v>32.15</v>
      </c>
      <c r="AJ169" s="45">
        <f t="shared" si="197"/>
        <v>36.979999999999997</v>
      </c>
      <c r="AK169" s="45">
        <f t="shared" si="197"/>
        <v>42.2</v>
      </c>
      <c r="AL169" s="45">
        <f t="shared" si="197"/>
        <v>52.25</v>
      </c>
      <c r="AM169" s="45">
        <f t="shared" si="197"/>
        <v>46.42</v>
      </c>
      <c r="AN169" s="45">
        <f t="shared" si="197"/>
        <v>52.14</v>
      </c>
      <c r="AO169" s="45">
        <f t="shared" si="197"/>
        <v>66.790000000000006</v>
      </c>
      <c r="AP169" s="45">
        <f t="shared" si="197"/>
        <v>83.27</v>
      </c>
      <c r="AQ169" s="45">
        <f t="shared" si="197"/>
        <v>53.98</v>
      </c>
      <c r="AR169" s="45">
        <f t="shared" si="197"/>
        <v>60.62</v>
      </c>
      <c r="AS169" s="45">
        <f t="shared" si="197"/>
        <v>77.67</v>
      </c>
      <c r="AT169" s="45">
        <f t="shared" si="197"/>
        <v>96.82</v>
      </c>
      <c r="BP169" s="43" t="str">
        <f t="shared" si="165"/>
        <v>INFINITE 4Kg Adicional</v>
      </c>
      <c r="BQ169" s="44" t="s">
        <v>98</v>
      </c>
      <c r="BR169" s="44" t="s">
        <v>63</v>
      </c>
      <c r="BS169" s="45">
        <f t="shared" si="192"/>
        <v>5.91</v>
      </c>
      <c r="BT169" s="45">
        <f t="shared" si="192"/>
        <v>6.04</v>
      </c>
      <c r="BU169" s="45">
        <f t="shared" si="192"/>
        <v>6.16</v>
      </c>
      <c r="BV169" s="45">
        <f t="shared" si="192"/>
        <v>6.29</v>
      </c>
      <c r="BW169" s="45">
        <f t="shared" si="192"/>
        <v>6.68</v>
      </c>
      <c r="BX169" s="45">
        <f t="shared" si="192"/>
        <v>6.75</v>
      </c>
      <c r="BY169" s="45">
        <f t="shared" si="192"/>
        <v>6.82</v>
      </c>
      <c r="BZ169" s="45">
        <f t="shared" si="192"/>
        <v>6.89</v>
      </c>
      <c r="CA169" s="45">
        <f t="shared" si="192"/>
        <v>13.68</v>
      </c>
      <c r="CB169" s="45">
        <f t="shared" si="192"/>
        <v>20.97</v>
      </c>
      <c r="CC169" s="45">
        <f t="shared" si="192"/>
        <v>25.4</v>
      </c>
      <c r="CD169" s="45">
        <f t="shared" si="192"/>
        <v>29.85</v>
      </c>
      <c r="CE169" s="45">
        <f t="shared" si="192"/>
        <v>17.11</v>
      </c>
      <c r="CF169" s="45">
        <f t="shared" si="192"/>
        <v>25.66</v>
      </c>
      <c r="CG169" s="45">
        <f t="shared" si="192"/>
        <v>30.35</v>
      </c>
      <c r="CH169" s="45">
        <f t="shared" si="192"/>
        <v>35.06</v>
      </c>
      <c r="CI169" s="45">
        <f t="shared" si="192"/>
        <v>20.37</v>
      </c>
      <c r="CJ169" s="45">
        <f t="shared" si="192"/>
        <v>30.55</v>
      </c>
      <c r="CK169" s="45">
        <f t="shared" si="192"/>
        <v>36.14</v>
      </c>
      <c r="CL169" s="45">
        <f t="shared" si="192"/>
        <v>41.73</v>
      </c>
      <c r="CZ169" s="43" t="str">
        <f t="shared" si="166"/>
        <v>INFINITE 58.001 a 9.000</v>
      </c>
      <c r="DA169" s="44" t="s">
        <v>100</v>
      </c>
      <c r="DB169" s="46" t="s">
        <v>91</v>
      </c>
      <c r="DC169" s="45">
        <f t="shared" si="198"/>
        <v>50.09</v>
      </c>
      <c r="DD169" s="45">
        <f t="shared" si="198"/>
        <v>51.13</v>
      </c>
      <c r="DE169" s="45">
        <f t="shared" si="198"/>
        <v>52.2</v>
      </c>
      <c r="DG169" s="43" t="str">
        <f t="shared" si="167"/>
        <v>INFINITE 2Coleta no mesmo dia4210-291 a 100</v>
      </c>
      <c r="DH169" s="43" t="s">
        <v>90</v>
      </c>
      <c r="DI169" s="70" t="s">
        <v>71</v>
      </c>
      <c r="DJ169" s="69" t="s">
        <v>72</v>
      </c>
      <c r="DK169" s="61" t="s">
        <v>105</v>
      </c>
      <c r="DL169" s="25" t="s">
        <v>93</v>
      </c>
      <c r="DR169" s="43" t="str">
        <f t="shared" si="168"/>
        <v>INFINITE 4Kg Adicional</v>
      </c>
      <c r="DS169" s="44" t="s">
        <v>98</v>
      </c>
      <c r="DT169" s="44" t="s">
        <v>63</v>
      </c>
      <c r="DU169" s="45">
        <f t="shared" si="193"/>
        <v>2.73</v>
      </c>
      <c r="DV169" s="45">
        <f t="shared" si="193"/>
        <v>2.79</v>
      </c>
      <c r="DW169" s="45">
        <f t="shared" si="193"/>
        <v>2.86</v>
      </c>
      <c r="DX169" s="45">
        <f t="shared" si="193"/>
        <v>2.91</v>
      </c>
      <c r="DY169" s="45">
        <f t="shared" si="193"/>
        <v>4.92</v>
      </c>
      <c r="DZ169" s="45">
        <f t="shared" si="193"/>
        <v>4.96</v>
      </c>
      <c r="EA169" s="45">
        <f t="shared" si="193"/>
        <v>5.01</v>
      </c>
      <c r="EB169" s="45">
        <f t="shared" si="193"/>
        <v>5.07</v>
      </c>
      <c r="EC169" s="45">
        <f t="shared" si="193"/>
        <v>9.64</v>
      </c>
      <c r="ED169" s="45">
        <f t="shared" si="193"/>
        <v>13.01</v>
      </c>
      <c r="EE169" s="45">
        <f t="shared" si="193"/>
        <v>18.309999999999999</v>
      </c>
      <c r="EF169" s="45">
        <f t="shared" si="193"/>
        <v>22.16</v>
      </c>
      <c r="EG169" s="45">
        <f t="shared" si="193"/>
        <v>14.64</v>
      </c>
      <c r="EH169" s="45">
        <f t="shared" si="193"/>
        <v>18.13</v>
      </c>
      <c r="EI169" s="45">
        <f t="shared" si="193"/>
        <v>23.5</v>
      </c>
      <c r="EJ169" s="45">
        <f t="shared" si="193"/>
        <v>27.53</v>
      </c>
      <c r="EL169" s="43" t="str">
        <f t="shared" si="169"/>
        <v>INFINITE 59.001 a 10.000</v>
      </c>
      <c r="EM169" s="44" t="s">
        <v>100</v>
      </c>
      <c r="EN169" s="44" t="s">
        <v>95</v>
      </c>
      <c r="EO169" s="45">
        <f t="shared" si="199"/>
        <v>28.82</v>
      </c>
      <c r="EP169" s="45">
        <f t="shared" si="199"/>
        <v>30.05</v>
      </c>
      <c r="EQ169" s="45">
        <f t="shared" si="199"/>
        <v>30.36</v>
      </c>
      <c r="ER169" s="45">
        <f t="shared" si="199"/>
        <v>30.66</v>
      </c>
      <c r="ES169" s="45">
        <f t="shared" si="199"/>
        <v>41.99</v>
      </c>
      <c r="ET169" s="45">
        <f t="shared" si="199"/>
        <v>48.8</v>
      </c>
      <c r="EU169" s="45">
        <f t="shared" si="199"/>
        <v>55.71</v>
      </c>
      <c r="EV169" s="45">
        <f t="shared" si="199"/>
        <v>68.92</v>
      </c>
      <c r="EW169" s="45">
        <f t="shared" si="199"/>
        <v>69.930000000000007</v>
      </c>
      <c r="EX169" s="45">
        <f t="shared" si="199"/>
        <v>79.680000000000007</v>
      </c>
      <c r="EY169" s="45">
        <f t="shared" si="199"/>
        <v>102.52</v>
      </c>
      <c r="EZ169" s="45">
        <f t="shared" si="199"/>
        <v>127.71</v>
      </c>
    </row>
    <row r="170" spans="1:156" ht="15" x14ac:dyDescent="0.25">
      <c r="A170" s="87">
        <v>0.04</v>
      </c>
      <c r="B170" s="85" t="s">
        <v>54</v>
      </c>
      <c r="D170" s="43" t="str">
        <f t="shared" si="163"/>
        <v>Peso (g)</v>
      </c>
      <c r="F170" s="44" t="s">
        <v>32</v>
      </c>
      <c r="G170" s="45" t="s">
        <v>12</v>
      </c>
      <c r="H170" s="45" t="s">
        <v>13</v>
      </c>
      <c r="I170" s="45" t="s">
        <v>14</v>
      </c>
      <c r="J170" s="45" t="s">
        <v>15</v>
      </c>
      <c r="K170" s="45" t="s">
        <v>16</v>
      </c>
      <c r="L170" s="45" t="s">
        <v>17</v>
      </c>
      <c r="M170" s="45" t="s">
        <v>18</v>
      </c>
      <c r="N170" s="45" t="s">
        <v>19</v>
      </c>
      <c r="O170" s="45" t="s">
        <v>20</v>
      </c>
      <c r="P170" s="45" t="s">
        <v>21</v>
      </c>
      <c r="Q170" s="45" t="s">
        <v>22</v>
      </c>
      <c r="R170" s="45" t="s">
        <v>23</v>
      </c>
      <c r="S170" s="45" t="s">
        <v>24</v>
      </c>
      <c r="T170" s="45" t="s">
        <v>25</v>
      </c>
      <c r="U170" s="45" t="s">
        <v>26</v>
      </c>
      <c r="V170" s="45" t="s">
        <v>27</v>
      </c>
      <c r="W170" s="45" t="s">
        <v>28</v>
      </c>
      <c r="X170" s="45" t="s">
        <v>29</v>
      </c>
      <c r="Y170" s="45" t="s">
        <v>30</v>
      </c>
      <c r="Z170" s="45" t="s">
        <v>31</v>
      </c>
      <c r="AB170" s="43" t="str">
        <f t="shared" si="164"/>
        <v>INFINITE 5Kg Adicional</v>
      </c>
      <c r="AC170" s="44" t="s">
        <v>100</v>
      </c>
      <c r="AD170" s="44" t="s">
        <v>63</v>
      </c>
      <c r="AE170" s="45">
        <f t="shared" si="197"/>
        <v>2.73</v>
      </c>
      <c r="AF170" s="45">
        <f t="shared" si="197"/>
        <v>2.84</v>
      </c>
      <c r="AG170" s="45">
        <f t="shared" si="197"/>
        <v>2.87</v>
      </c>
      <c r="AH170" s="45">
        <f t="shared" si="197"/>
        <v>2.91</v>
      </c>
      <c r="AI170" s="45">
        <f t="shared" si="197"/>
        <v>3.99</v>
      </c>
      <c r="AJ170" s="45">
        <f t="shared" si="197"/>
        <v>4.58</v>
      </c>
      <c r="AK170" s="45">
        <f t="shared" si="197"/>
        <v>5.24</v>
      </c>
      <c r="AL170" s="45">
        <f t="shared" si="197"/>
        <v>6.49</v>
      </c>
      <c r="AM170" s="45">
        <f t="shared" si="197"/>
        <v>5.76</v>
      </c>
      <c r="AN170" s="45">
        <f t="shared" si="197"/>
        <v>6.47</v>
      </c>
      <c r="AO170" s="45">
        <f t="shared" si="197"/>
        <v>8.2899999999999991</v>
      </c>
      <c r="AP170" s="45">
        <f t="shared" si="197"/>
        <v>10.32</v>
      </c>
      <c r="AQ170" s="45">
        <f t="shared" si="197"/>
        <v>6.7</v>
      </c>
      <c r="AR170" s="45">
        <f t="shared" si="197"/>
        <v>7.52</v>
      </c>
      <c r="AS170" s="45">
        <f t="shared" si="197"/>
        <v>9.64</v>
      </c>
      <c r="AT170" s="45">
        <f t="shared" si="197"/>
        <v>11.99</v>
      </c>
      <c r="BP170" s="43" t="str">
        <f t="shared" si="165"/>
        <v>Peso (g)</v>
      </c>
      <c r="BR170" s="44" t="s">
        <v>32</v>
      </c>
      <c r="BS170" s="45" t="e">
        <f>ROUND('[2]Base(2023)'!BS170+'[2]Base(2023)'!BS170*'[2]Base(2024)'!$A$31,2)</f>
        <v>#VALUE!</v>
      </c>
      <c r="BT170" s="45" t="e">
        <f>ROUND('[2]Base(2023)'!BT170+'[2]Base(2023)'!BT170*'[2]Base(2024)'!$A$31,2)</f>
        <v>#VALUE!</v>
      </c>
      <c r="BU170" s="45" t="e">
        <f>ROUND('[2]Base(2023)'!BU170+'[2]Base(2023)'!BU170*'[2]Base(2024)'!$A$31,2)</f>
        <v>#VALUE!</v>
      </c>
      <c r="BV170" s="45" t="e">
        <f>ROUND('[2]Base(2023)'!BV170+'[2]Base(2023)'!BV170*'[2]Base(2024)'!$A$31,2)</f>
        <v>#VALUE!</v>
      </c>
      <c r="BW170" s="45" t="e">
        <f>ROUND('[2]Base(2023)'!BW170+'[2]Base(2023)'!BW170*'[2]Base(2024)'!$A$31,2)</f>
        <v>#VALUE!</v>
      </c>
      <c r="BX170" s="45" t="e">
        <f>ROUND('[2]Base(2023)'!BX170+'[2]Base(2023)'!BX170*'[2]Base(2024)'!$A$31,2)</f>
        <v>#VALUE!</v>
      </c>
      <c r="BY170" s="45" t="e">
        <f>ROUND('[2]Base(2023)'!BY170+'[2]Base(2023)'!BY170*'[2]Base(2024)'!$A$31,2)</f>
        <v>#VALUE!</v>
      </c>
      <c r="BZ170" s="45" t="e">
        <f>ROUND('[2]Base(2023)'!BZ170+'[2]Base(2023)'!BZ170*'[2]Base(2024)'!$A$31,2)</f>
        <v>#VALUE!</v>
      </c>
      <c r="CA170" s="45" t="e">
        <f>ROUND('[2]Base(2023)'!CA170+'[2]Base(2023)'!CA170*'[2]Base(2024)'!$A$31,2)</f>
        <v>#VALUE!</v>
      </c>
      <c r="CB170" s="45" t="e">
        <f>ROUND('[2]Base(2023)'!CB170+'[2]Base(2023)'!CB170*'[2]Base(2024)'!$A$31,2)</f>
        <v>#VALUE!</v>
      </c>
      <c r="CC170" s="45" t="e">
        <f>ROUND('[2]Base(2023)'!CC170+'[2]Base(2023)'!CC170*'[2]Base(2024)'!$A$31,2)</f>
        <v>#VALUE!</v>
      </c>
      <c r="CD170" s="45" t="e">
        <f>ROUND('[2]Base(2023)'!CD170+'[2]Base(2023)'!CD170*'[2]Base(2024)'!$A$31,2)</f>
        <v>#VALUE!</v>
      </c>
      <c r="CE170" s="45" t="e">
        <f>ROUND('[2]Base(2023)'!CE170+'[2]Base(2023)'!CE170*'[2]Base(2024)'!$A$31,2)</f>
        <v>#VALUE!</v>
      </c>
      <c r="CF170" s="45" t="e">
        <f>ROUND('[2]Base(2023)'!CF170+'[2]Base(2023)'!CF170*'[2]Base(2024)'!$A$31,2)</f>
        <v>#VALUE!</v>
      </c>
      <c r="CG170" s="45" t="e">
        <f>ROUND('[2]Base(2023)'!CG170+'[2]Base(2023)'!CG170*'[2]Base(2024)'!$A$31,2)</f>
        <v>#VALUE!</v>
      </c>
      <c r="CH170" s="45" t="e">
        <f>ROUND('[2]Base(2023)'!CH170+'[2]Base(2023)'!CH170*'[2]Base(2024)'!$A$31,2)</f>
        <v>#VALUE!</v>
      </c>
      <c r="CI170" s="45" t="e">
        <f>ROUND('[2]Base(2023)'!CI170+'[2]Base(2023)'!CI170*'[2]Base(2024)'!$A$31,2)</f>
        <v>#VALUE!</v>
      </c>
      <c r="CJ170" s="45" t="e">
        <f>ROUND('[2]Base(2023)'!CJ170+'[2]Base(2023)'!CJ170*'[2]Base(2024)'!$A$31,2)</f>
        <v>#VALUE!</v>
      </c>
      <c r="CK170" s="45" t="e">
        <f>ROUND('[2]Base(2023)'!CK170+'[2]Base(2023)'!CK170*'[2]Base(2024)'!$A$31,2)</f>
        <v>#VALUE!</v>
      </c>
      <c r="CL170" s="45" t="e">
        <f>ROUND('[2]Base(2023)'!CL170+'[2]Base(2023)'!CL170*'[2]Base(2024)'!$A$31,2)</f>
        <v>#VALUE!</v>
      </c>
      <c r="CZ170" s="43" t="str">
        <f t="shared" si="166"/>
        <v>INFINITE 59.001 a 10.000</v>
      </c>
      <c r="DA170" s="44" t="s">
        <v>100</v>
      </c>
      <c r="DB170" s="46" t="s">
        <v>95</v>
      </c>
      <c r="DC170" s="45">
        <f t="shared" si="198"/>
        <v>64.010000000000005</v>
      </c>
      <c r="DD170" s="45">
        <f t="shared" si="198"/>
        <v>65.33</v>
      </c>
      <c r="DE170" s="45">
        <f t="shared" si="198"/>
        <v>66.7</v>
      </c>
      <c r="DG170" s="43" t="str">
        <f t="shared" si="167"/>
        <v>INFINITE 2Coleta no mesmo dia4210-2Mais de 100</v>
      </c>
      <c r="DH170" s="43" t="s">
        <v>90</v>
      </c>
      <c r="DI170" s="70" t="s">
        <v>71</v>
      </c>
      <c r="DJ170" s="69" t="s">
        <v>72</v>
      </c>
      <c r="DK170" s="59" t="s">
        <v>108</v>
      </c>
      <c r="DL170" s="22" t="s">
        <v>132</v>
      </c>
      <c r="DR170" s="43" t="str">
        <f t="shared" si="168"/>
        <v>Peso (g)</v>
      </c>
      <c r="DS170" s="44"/>
      <c r="DT170" s="44" t="s">
        <v>32</v>
      </c>
      <c r="DU170" s="45" t="s">
        <v>12</v>
      </c>
      <c r="DV170" s="45" t="s">
        <v>13</v>
      </c>
      <c r="DW170" s="45" t="s">
        <v>14</v>
      </c>
      <c r="DX170" s="45" t="s">
        <v>15</v>
      </c>
      <c r="DY170" s="45" t="s">
        <v>16</v>
      </c>
      <c r="DZ170" s="45" t="s">
        <v>17</v>
      </c>
      <c r="EA170" s="45" t="s">
        <v>18</v>
      </c>
      <c r="EB170" s="45" t="s">
        <v>19</v>
      </c>
      <c r="EC170" s="45" t="s">
        <v>20</v>
      </c>
      <c r="ED170" s="45" t="s">
        <v>21</v>
      </c>
      <c r="EE170" s="45" t="s">
        <v>22</v>
      </c>
      <c r="EF170" s="45" t="s">
        <v>23</v>
      </c>
      <c r="EG170" s="45" t="s">
        <v>28</v>
      </c>
      <c r="EH170" s="45" t="s">
        <v>29</v>
      </c>
      <c r="EI170" s="45" t="s">
        <v>30</v>
      </c>
      <c r="EJ170" s="45" t="s">
        <v>31</v>
      </c>
      <c r="EL170" s="43" t="str">
        <f t="shared" si="169"/>
        <v>INFINITE 5Kg Adicional</v>
      </c>
      <c r="EM170" s="44" t="s">
        <v>100</v>
      </c>
      <c r="EN170" s="44" t="s">
        <v>63</v>
      </c>
      <c r="EO170" s="45">
        <f t="shared" si="199"/>
        <v>3.57</v>
      </c>
      <c r="EP170" s="45">
        <f t="shared" si="199"/>
        <v>3.73</v>
      </c>
      <c r="EQ170" s="45">
        <f t="shared" si="199"/>
        <v>3.75</v>
      </c>
      <c r="ER170" s="45">
        <f t="shared" si="199"/>
        <v>3.8</v>
      </c>
      <c r="ES170" s="45">
        <f t="shared" si="199"/>
        <v>5.2</v>
      </c>
      <c r="ET170" s="45">
        <f t="shared" si="199"/>
        <v>6.04</v>
      </c>
      <c r="EU170" s="45">
        <f t="shared" si="199"/>
        <v>6.91</v>
      </c>
      <c r="EV170" s="45">
        <f t="shared" si="199"/>
        <v>8.5399999999999991</v>
      </c>
      <c r="EW170" s="45">
        <f t="shared" si="199"/>
        <v>8.6300000000000008</v>
      </c>
      <c r="EX170" s="45">
        <f t="shared" si="199"/>
        <v>9.8699999999999992</v>
      </c>
      <c r="EY170" s="45">
        <f t="shared" si="199"/>
        <v>12.71</v>
      </c>
      <c r="EZ170" s="45">
        <f t="shared" si="199"/>
        <v>15.83</v>
      </c>
    </row>
    <row r="171" spans="1:156" ht="15" x14ac:dyDescent="0.25">
      <c r="A171" s="88">
        <v>0.05</v>
      </c>
      <c r="B171" s="85" t="s">
        <v>61</v>
      </c>
      <c r="D171" s="43" t="str">
        <f t="shared" si="163"/>
        <v>INFINITE 50 a 300</v>
      </c>
      <c r="E171" s="44" t="s">
        <v>100</v>
      </c>
      <c r="F171" s="44" t="s">
        <v>40</v>
      </c>
      <c r="G171" s="45">
        <f>ROUND(G59-G59*$A$58,2)</f>
        <v>6.25</v>
      </c>
      <c r="H171" s="45">
        <f t="shared" ref="H171:Z171" si="200">ROUND(H59-H59*$A$58,2)</f>
        <v>6.39</v>
      </c>
      <c r="I171" s="45">
        <f t="shared" si="200"/>
        <v>6.51</v>
      </c>
      <c r="J171" s="45">
        <f t="shared" si="200"/>
        <v>6.64</v>
      </c>
      <c r="K171" s="45">
        <f t="shared" si="200"/>
        <v>12.27</v>
      </c>
      <c r="L171" s="45">
        <f t="shared" si="200"/>
        <v>12.54</v>
      </c>
      <c r="M171" s="45">
        <f t="shared" si="200"/>
        <v>12.8</v>
      </c>
      <c r="N171" s="45">
        <f t="shared" si="200"/>
        <v>13.62</v>
      </c>
      <c r="O171" s="45">
        <f t="shared" si="200"/>
        <v>18.62</v>
      </c>
      <c r="P171" s="45">
        <f t="shared" si="200"/>
        <v>26.08</v>
      </c>
      <c r="Q171" s="45">
        <f t="shared" si="200"/>
        <v>33.53</v>
      </c>
      <c r="R171" s="45">
        <f t="shared" si="200"/>
        <v>39.119999999999997</v>
      </c>
      <c r="S171" s="45">
        <f t="shared" si="200"/>
        <v>24.8</v>
      </c>
      <c r="T171" s="45">
        <f t="shared" si="200"/>
        <v>31.68</v>
      </c>
      <c r="U171" s="45">
        <f t="shared" si="200"/>
        <v>38.24</v>
      </c>
      <c r="V171" s="45">
        <f t="shared" si="200"/>
        <v>43.85</v>
      </c>
      <c r="W171" s="45">
        <f t="shared" si="200"/>
        <v>29.52</v>
      </c>
      <c r="X171" s="45">
        <f t="shared" si="200"/>
        <v>37.71</v>
      </c>
      <c r="Y171" s="45">
        <f t="shared" si="200"/>
        <v>45.51</v>
      </c>
      <c r="Z171" s="45">
        <f t="shared" si="200"/>
        <v>52.2</v>
      </c>
      <c r="AB171" s="43" t="str">
        <f t="shared" si="164"/>
        <v>Peso (g)</v>
      </c>
      <c r="AD171" s="44" t="s">
        <v>32</v>
      </c>
      <c r="AE171" s="45" t="e">
        <f>ROUND('[2]Base(2023)'!AE171+'[2]Base(2023)'!AE171*'[2]Base(2024)'!$A$31,2)</f>
        <v>#VALUE!</v>
      </c>
      <c r="AF171" s="45" t="e">
        <f>ROUND('[2]Base(2023)'!AF171+'[2]Base(2023)'!AF171*'[2]Base(2024)'!$A$31,2)</f>
        <v>#VALUE!</v>
      </c>
      <c r="AG171" s="45" t="e">
        <f>ROUND('[2]Base(2023)'!AG171+'[2]Base(2023)'!AG171*'[2]Base(2024)'!$A$31,2)</f>
        <v>#VALUE!</v>
      </c>
      <c r="AH171" s="45" t="e">
        <f>ROUND('[2]Base(2023)'!AH171+'[2]Base(2023)'!AH171*'[2]Base(2024)'!$A$31,2)</f>
        <v>#VALUE!</v>
      </c>
      <c r="AI171" s="45" t="e">
        <f>ROUND('[2]Base(2023)'!AI171+'[2]Base(2023)'!AI171*'[2]Base(2024)'!$A$31,2)</f>
        <v>#VALUE!</v>
      </c>
      <c r="AJ171" s="45" t="e">
        <f>ROUND('[2]Base(2023)'!AJ171+'[2]Base(2023)'!AJ171*'[2]Base(2024)'!$A$31,2)</f>
        <v>#VALUE!</v>
      </c>
      <c r="AK171" s="45" t="e">
        <f>ROUND('[2]Base(2023)'!AK171+'[2]Base(2023)'!AK171*'[2]Base(2024)'!$A$31,2)</f>
        <v>#VALUE!</v>
      </c>
      <c r="AL171" s="45" t="e">
        <f>ROUND('[2]Base(2023)'!AL171+'[2]Base(2023)'!AL171*'[2]Base(2024)'!$A$31,2)</f>
        <v>#VALUE!</v>
      </c>
      <c r="AM171" s="45" t="e">
        <f>ROUND('[2]Base(2023)'!AM171+'[2]Base(2023)'!AM171*'[2]Base(2024)'!$A$31,2)</f>
        <v>#VALUE!</v>
      </c>
      <c r="AN171" s="45" t="e">
        <f>ROUND('[2]Base(2023)'!AN171+'[2]Base(2023)'!AN171*'[2]Base(2024)'!$A$31,2)</f>
        <v>#VALUE!</v>
      </c>
      <c r="AO171" s="45" t="e">
        <f>ROUND('[2]Base(2023)'!AO171+'[2]Base(2023)'!AO171*'[2]Base(2024)'!$A$31,2)</f>
        <v>#VALUE!</v>
      </c>
      <c r="AP171" s="45" t="e">
        <f>ROUND('[2]Base(2023)'!AP171+'[2]Base(2023)'!AP171*'[2]Base(2024)'!$A$31,2)</f>
        <v>#VALUE!</v>
      </c>
      <c r="AQ171" s="45" t="e">
        <f>ROUND('[2]Base(2023)'!AQ171+'[2]Base(2023)'!AQ171*'[2]Base(2024)'!$A$31,2)</f>
        <v>#VALUE!</v>
      </c>
      <c r="AR171" s="45" t="e">
        <f>ROUND('[2]Base(2023)'!AR171+'[2]Base(2023)'!AR171*'[2]Base(2024)'!$A$31,2)</f>
        <v>#VALUE!</v>
      </c>
      <c r="AS171" s="45" t="e">
        <f>ROUND('[2]Base(2023)'!AS171+'[2]Base(2023)'!AS171*'[2]Base(2024)'!$A$31,2)</f>
        <v>#VALUE!</v>
      </c>
      <c r="AT171" s="45" t="e">
        <f>ROUND('[2]Base(2023)'!AT171+'[2]Base(2023)'!AT171*'[2]Base(2024)'!$A$31,2)</f>
        <v>#VALUE!</v>
      </c>
      <c r="BP171" s="43" t="str">
        <f t="shared" si="165"/>
        <v>INFINITE 50 a 300</v>
      </c>
      <c r="BQ171" s="44" t="s">
        <v>100</v>
      </c>
      <c r="BR171" s="44" t="s">
        <v>40</v>
      </c>
      <c r="BS171" s="45">
        <f>BS45</f>
        <v>26.36</v>
      </c>
      <c r="BT171" s="45">
        <f t="shared" ref="BT171:CL171" si="201">BT45</f>
        <v>26.93</v>
      </c>
      <c r="BU171" s="45">
        <f t="shared" si="201"/>
        <v>27.49</v>
      </c>
      <c r="BV171" s="45">
        <f t="shared" si="201"/>
        <v>28.05</v>
      </c>
      <c r="BW171" s="45">
        <f t="shared" si="201"/>
        <v>29.25</v>
      </c>
      <c r="BX171" s="45">
        <f t="shared" si="201"/>
        <v>29.54</v>
      </c>
      <c r="BY171" s="45">
        <f t="shared" si="201"/>
        <v>29.85</v>
      </c>
      <c r="BZ171" s="45">
        <f t="shared" si="201"/>
        <v>30.14</v>
      </c>
      <c r="CA171" s="45">
        <f t="shared" si="201"/>
        <v>42.62</v>
      </c>
      <c r="CB171" s="45">
        <f t="shared" si="201"/>
        <v>66.19</v>
      </c>
      <c r="CC171" s="45">
        <f t="shared" si="201"/>
        <v>80.510000000000005</v>
      </c>
      <c r="CD171" s="45">
        <f t="shared" si="201"/>
        <v>94.83</v>
      </c>
      <c r="CE171" s="45">
        <f t="shared" si="201"/>
        <v>54.83</v>
      </c>
      <c r="CF171" s="45">
        <f t="shared" si="201"/>
        <v>73.03</v>
      </c>
      <c r="CG171" s="45">
        <f t="shared" si="201"/>
        <v>84.65</v>
      </c>
      <c r="CH171" s="45">
        <f t="shared" si="201"/>
        <v>96.27</v>
      </c>
      <c r="CI171" s="45">
        <f t="shared" si="201"/>
        <v>65.290000000000006</v>
      </c>
      <c r="CJ171" s="45">
        <f t="shared" si="201"/>
        <v>86.94</v>
      </c>
      <c r="CK171" s="45">
        <f t="shared" si="201"/>
        <v>100.77</v>
      </c>
      <c r="CL171" s="45">
        <f t="shared" si="201"/>
        <v>114.6</v>
      </c>
      <c r="CZ171" s="43" t="str">
        <f t="shared" si="166"/>
        <v>Peso (g)</v>
      </c>
      <c r="DB171" s="46" t="s">
        <v>32</v>
      </c>
      <c r="DC171" s="45" t="e">
        <f>ROUND('[2]Base(2023)'!DC171+'[2]Base(2023)'!DC171*'[2]Base(2024)'!$A$31,2)</f>
        <v>#VALUE!</v>
      </c>
      <c r="DD171" s="45" t="e">
        <f>ROUND('[2]Base(2023)'!DD171+'[2]Base(2023)'!DD171*'[2]Base(2024)'!$A$31,2)</f>
        <v>#VALUE!</v>
      </c>
      <c r="DE171" s="45" t="e">
        <f>ROUND('[2]Base(2023)'!DE171+'[2]Base(2023)'!DE171*'[2]Base(2024)'!$A$31,2)</f>
        <v>#VALUE!</v>
      </c>
      <c r="DG171" s="43" t="str">
        <f t="shared" si="167"/>
        <v>INFINITE 2Coleta no mesmo dia7790-9Unitizador</v>
      </c>
      <c r="DH171" s="43" t="s">
        <v>90</v>
      </c>
      <c r="DI171" s="70" t="s">
        <v>71</v>
      </c>
      <c r="DJ171" s="22" t="s">
        <v>111</v>
      </c>
      <c r="DK171" s="61" t="s">
        <v>112</v>
      </c>
      <c r="DL171" s="25" t="s">
        <v>133</v>
      </c>
      <c r="DR171" s="43" t="str">
        <f t="shared" si="168"/>
        <v>INFINITE 50 a 300</v>
      </c>
      <c r="DS171" s="44" t="s">
        <v>100</v>
      </c>
      <c r="DT171" s="44" t="s">
        <v>40</v>
      </c>
      <c r="DU171" s="45">
        <f>ROUND(DU3-DU3*$A$36,2)</f>
        <v>8.7200000000000006</v>
      </c>
      <c r="DV171" s="45">
        <f t="shared" ref="DV171:EJ171" si="202">ROUND(DV3-DV3*$A$36,2)</f>
        <v>8.91</v>
      </c>
      <c r="DW171" s="45">
        <f t="shared" si="202"/>
        <v>9.09</v>
      </c>
      <c r="DX171" s="45">
        <f t="shared" si="202"/>
        <v>9.2799999999999994</v>
      </c>
      <c r="DY171" s="45">
        <f t="shared" si="202"/>
        <v>16.87</v>
      </c>
      <c r="DZ171" s="45">
        <f t="shared" si="202"/>
        <v>17.239999999999998</v>
      </c>
      <c r="EA171" s="45">
        <f t="shared" si="202"/>
        <v>17.63</v>
      </c>
      <c r="EB171" s="45">
        <f t="shared" si="202"/>
        <v>18.75</v>
      </c>
      <c r="EC171" s="45">
        <f t="shared" si="202"/>
        <v>25.76</v>
      </c>
      <c r="ED171" s="45">
        <f t="shared" si="202"/>
        <v>36.18</v>
      </c>
      <c r="EE171" s="45">
        <f t="shared" si="202"/>
        <v>46.53</v>
      </c>
      <c r="EF171" s="45">
        <f t="shared" si="202"/>
        <v>54.25</v>
      </c>
      <c r="EG171" s="45">
        <f t="shared" si="202"/>
        <v>40.85</v>
      </c>
      <c r="EH171" s="45">
        <f t="shared" si="202"/>
        <v>52.29</v>
      </c>
      <c r="EI171" s="45">
        <f t="shared" si="202"/>
        <v>63.14</v>
      </c>
      <c r="EJ171" s="45">
        <f t="shared" si="202"/>
        <v>72.400000000000006</v>
      </c>
    </row>
    <row r="172" spans="1:156" ht="25.5" x14ac:dyDescent="0.25">
      <c r="A172" s="88">
        <v>0.05</v>
      </c>
      <c r="B172" s="85" t="s">
        <v>66</v>
      </c>
      <c r="D172" s="43" t="str">
        <f t="shared" si="163"/>
        <v>INFINITE 5301 a 500</v>
      </c>
      <c r="E172" s="44" t="s">
        <v>100</v>
      </c>
      <c r="F172" s="44" t="s">
        <v>49</v>
      </c>
      <c r="G172" s="45">
        <f t="shared" ref="G172:Z183" si="203">ROUND(G60-G60*$A$58,2)</f>
        <v>7</v>
      </c>
      <c r="H172" s="45">
        <f t="shared" si="203"/>
        <v>7.15</v>
      </c>
      <c r="I172" s="45">
        <f t="shared" si="203"/>
        <v>7.3</v>
      </c>
      <c r="J172" s="45">
        <f t="shared" si="203"/>
        <v>7.44</v>
      </c>
      <c r="K172" s="45">
        <f t="shared" si="203"/>
        <v>12.72</v>
      </c>
      <c r="L172" s="45">
        <f t="shared" si="203"/>
        <v>12.99</v>
      </c>
      <c r="M172" s="45">
        <f t="shared" si="203"/>
        <v>13.27</v>
      </c>
      <c r="N172" s="45">
        <f t="shared" si="203"/>
        <v>14.12</v>
      </c>
      <c r="O172" s="45">
        <f t="shared" si="203"/>
        <v>19.399999999999999</v>
      </c>
      <c r="P172" s="45">
        <f t="shared" si="203"/>
        <v>27.17</v>
      </c>
      <c r="Q172" s="45">
        <f t="shared" si="203"/>
        <v>34.93</v>
      </c>
      <c r="R172" s="45">
        <f t="shared" si="203"/>
        <v>40.75</v>
      </c>
      <c r="S172" s="45">
        <f t="shared" si="203"/>
        <v>25.46</v>
      </c>
      <c r="T172" s="45">
        <f t="shared" si="203"/>
        <v>32.6</v>
      </c>
      <c r="U172" s="45">
        <f t="shared" si="203"/>
        <v>39.42</v>
      </c>
      <c r="V172" s="45">
        <f t="shared" si="203"/>
        <v>45.21</v>
      </c>
      <c r="W172" s="45">
        <f t="shared" si="203"/>
        <v>30.31</v>
      </c>
      <c r="X172" s="45">
        <f t="shared" si="203"/>
        <v>38.799999999999997</v>
      </c>
      <c r="Y172" s="45">
        <f t="shared" si="203"/>
        <v>46.91</v>
      </c>
      <c r="Z172" s="45">
        <f t="shared" si="203"/>
        <v>53.83</v>
      </c>
      <c r="AB172" s="43" t="str">
        <f t="shared" si="164"/>
        <v>INFINITE 60 a 500</v>
      </c>
      <c r="AC172" s="44" t="s">
        <v>104</v>
      </c>
      <c r="AD172" s="44" t="s">
        <v>41</v>
      </c>
      <c r="AE172" s="45">
        <f>ROUND(AE55-AE55*$A$92,2)</f>
        <v>11.36</v>
      </c>
      <c r="AF172" s="45">
        <f t="shared" ref="AF172:AT172" si="204">ROUND(AF55-AF55*$A$92,2)</f>
        <v>11.85</v>
      </c>
      <c r="AG172" s="45">
        <f t="shared" si="204"/>
        <v>11.96</v>
      </c>
      <c r="AH172" s="45">
        <f t="shared" si="204"/>
        <v>12.09</v>
      </c>
      <c r="AI172" s="45">
        <f t="shared" si="204"/>
        <v>13.55</v>
      </c>
      <c r="AJ172" s="45">
        <f t="shared" si="204"/>
        <v>15.17</v>
      </c>
      <c r="AK172" s="45">
        <f t="shared" si="204"/>
        <v>16.920000000000002</v>
      </c>
      <c r="AL172" s="45">
        <f t="shared" si="204"/>
        <v>20.309999999999999</v>
      </c>
      <c r="AM172" s="45">
        <f t="shared" si="204"/>
        <v>13.94</v>
      </c>
      <c r="AN172" s="45">
        <f t="shared" si="204"/>
        <v>16.86</v>
      </c>
      <c r="AO172" s="45">
        <f t="shared" si="204"/>
        <v>28.3</v>
      </c>
      <c r="AP172" s="45">
        <f t="shared" si="204"/>
        <v>38.86</v>
      </c>
      <c r="AQ172" s="45">
        <f t="shared" si="204"/>
        <v>16.2</v>
      </c>
      <c r="AR172" s="45">
        <f t="shared" si="204"/>
        <v>19.61</v>
      </c>
      <c r="AS172" s="45">
        <f t="shared" si="204"/>
        <v>32.909999999999997</v>
      </c>
      <c r="AT172" s="45">
        <f t="shared" si="204"/>
        <v>45.18</v>
      </c>
      <c r="BP172" s="43" t="str">
        <f t="shared" si="165"/>
        <v>INFINITE 5301 a 500</v>
      </c>
      <c r="BQ172" s="44" t="s">
        <v>100</v>
      </c>
      <c r="BR172" s="44" t="s">
        <v>49</v>
      </c>
      <c r="BS172" s="45">
        <f t="shared" ref="BS172:CL183" si="205">BS46</f>
        <v>27.31</v>
      </c>
      <c r="BT172" s="45">
        <f t="shared" si="205"/>
        <v>27.89</v>
      </c>
      <c r="BU172" s="45">
        <f t="shared" si="205"/>
        <v>28.46</v>
      </c>
      <c r="BV172" s="45">
        <f t="shared" si="205"/>
        <v>29.04</v>
      </c>
      <c r="BW172" s="45">
        <f t="shared" si="205"/>
        <v>30.94</v>
      </c>
      <c r="BX172" s="45">
        <f t="shared" si="205"/>
        <v>31.25</v>
      </c>
      <c r="BY172" s="45">
        <f t="shared" si="205"/>
        <v>31.57</v>
      </c>
      <c r="BZ172" s="45">
        <f t="shared" si="205"/>
        <v>31.9</v>
      </c>
      <c r="CA172" s="45">
        <f t="shared" si="205"/>
        <v>45.52</v>
      </c>
      <c r="CB172" s="45">
        <f t="shared" si="205"/>
        <v>69.58</v>
      </c>
      <c r="CC172" s="45">
        <f t="shared" si="205"/>
        <v>84.67</v>
      </c>
      <c r="CD172" s="45">
        <f t="shared" si="205"/>
        <v>99.77</v>
      </c>
      <c r="CE172" s="45">
        <f t="shared" si="205"/>
        <v>56.77</v>
      </c>
      <c r="CF172" s="45">
        <f t="shared" si="205"/>
        <v>74.38</v>
      </c>
      <c r="CG172" s="45">
        <f t="shared" si="205"/>
        <v>86.22</v>
      </c>
      <c r="CH172" s="45">
        <f t="shared" si="205"/>
        <v>98.06</v>
      </c>
      <c r="CI172" s="45">
        <f t="shared" si="205"/>
        <v>67.58</v>
      </c>
      <c r="CJ172" s="45">
        <f t="shared" si="205"/>
        <v>88.54</v>
      </c>
      <c r="CK172" s="45">
        <f t="shared" si="205"/>
        <v>102.65</v>
      </c>
      <c r="CL172" s="45">
        <f t="shared" si="205"/>
        <v>116.74</v>
      </c>
      <c r="CZ172" s="43" t="str">
        <f t="shared" si="166"/>
        <v>INFINITE 60 a 300</v>
      </c>
      <c r="DA172" s="44" t="s">
        <v>104</v>
      </c>
      <c r="DB172" s="46" t="s">
        <v>40</v>
      </c>
      <c r="DC172" s="45">
        <f>DC42</f>
        <v>12.43</v>
      </c>
      <c r="DD172" s="45">
        <f t="shared" ref="DD172:DE172" si="206">DD42</f>
        <v>12.68</v>
      </c>
      <c r="DE172" s="45">
        <f t="shared" si="206"/>
        <v>12.95</v>
      </c>
      <c r="DG172" s="43" t="str">
        <f t="shared" si="167"/>
        <v>ServiçoCódigoQtde de objetos</v>
      </c>
      <c r="DI172" s="28" t="s">
        <v>34</v>
      </c>
      <c r="DJ172" s="28" t="s">
        <v>35</v>
      </c>
      <c r="DK172" s="29" t="s">
        <v>36</v>
      </c>
      <c r="DL172" s="30" t="s">
        <v>37</v>
      </c>
      <c r="DR172" s="43" t="str">
        <f t="shared" si="168"/>
        <v>INFINITE 5301 a 500</v>
      </c>
      <c r="DS172" s="44" t="s">
        <v>100</v>
      </c>
      <c r="DT172" s="44" t="s">
        <v>49</v>
      </c>
      <c r="DU172" s="45">
        <f t="shared" ref="DU172:EJ183" si="207">ROUND(DU4-DU4*$A$36,2)</f>
        <v>9.98</v>
      </c>
      <c r="DV172" s="45">
        <f t="shared" si="207"/>
        <v>10.19</v>
      </c>
      <c r="DW172" s="45">
        <f t="shared" si="207"/>
        <v>10.4</v>
      </c>
      <c r="DX172" s="45">
        <f t="shared" si="207"/>
        <v>10.61</v>
      </c>
      <c r="DY172" s="45">
        <f t="shared" si="207"/>
        <v>17.64</v>
      </c>
      <c r="DZ172" s="45">
        <f t="shared" si="207"/>
        <v>18.03</v>
      </c>
      <c r="EA172" s="45">
        <f t="shared" si="207"/>
        <v>18.43</v>
      </c>
      <c r="EB172" s="45">
        <f t="shared" si="207"/>
        <v>19.59</v>
      </c>
      <c r="EC172" s="45">
        <f t="shared" si="207"/>
        <v>26.94</v>
      </c>
      <c r="ED172" s="45">
        <f t="shared" si="207"/>
        <v>37.72</v>
      </c>
      <c r="EE172" s="45">
        <f t="shared" si="207"/>
        <v>48.49</v>
      </c>
      <c r="EF172" s="45">
        <f t="shared" si="207"/>
        <v>56.56</v>
      </c>
      <c r="EG172" s="45">
        <f t="shared" si="207"/>
        <v>42.05</v>
      </c>
      <c r="EH172" s="45">
        <f t="shared" si="207"/>
        <v>53.85</v>
      </c>
      <c r="EI172" s="45">
        <f t="shared" si="207"/>
        <v>65.14</v>
      </c>
      <c r="EJ172" s="45">
        <f t="shared" si="207"/>
        <v>74.73</v>
      </c>
    </row>
    <row r="173" spans="1:156" ht="15" x14ac:dyDescent="0.25">
      <c r="A173" s="88">
        <v>0.05</v>
      </c>
      <c r="B173" s="85" t="s">
        <v>69</v>
      </c>
      <c r="D173" s="43" t="str">
        <f t="shared" si="163"/>
        <v>INFINITE 5501 a 1.000</v>
      </c>
      <c r="E173" s="44" t="s">
        <v>100</v>
      </c>
      <c r="F173" s="44" t="s">
        <v>50</v>
      </c>
      <c r="G173" s="45">
        <f t="shared" si="203"/>
        <v>7.51</v>
      </c>
      <c r="H173" s="45">
        <f t="shared" si="203"/>
        <v>7.66</v>
      </c>
      <c r="I173" s="45">
        <f t="shared" si="203"/>
        <v>7.81</v>
      </c>
      <c r="J173" s="45">
        <f t="shared" si="203"/>
        <v>7.98</v>
      </c>
      <c r="K173" s="45">
        <f t="shared" si="203"/>
        <v>14.17</v>
      </c>
      <c r="L173" s="45">
        <f t="shared" si="203"/>
        <v>14.33</v>
      </c>
      <c r="M173" s="45">
        <f t="shared" si="203"/>
        <v>14.48</v>
      </c>
      <c r="N173" s="45">
        <f t="shared" si="203"/>
        <v>14.61</v>
      </c>
      <c r="O173" s="45">
        <f t="shared" si="203"/>
        <v>20.190000000000001</v>
      </c>
      <c r="P173" s="45">
        <f t="shared" si="203"/>
        <v>28.27</v>
      </c>
      <c r="Q173" s="45">
        <f t="shared" si="203"/>
        <v>36.340000000000003</v>
      </c>
      <c r="R173" s="45">
        <f t="shared" si="203"/>
        <v>42.41</v>
      </c>
      <c r="S173" s="45">
        <f t="shared" si="203"/>
        <v>26.12</v>
      </c>
      <c r="T173" s="45">
        <f t="shared" si="203"/>
        <v>33.51</v>
      </c>
      <c r="U173" s="45">
        <f t="shared" si="203"/>
        <v>40.590000000000003</v>
      </c>
      <c r="V173" s="45">
        <f t="shared" si="203"/>
        <v>46.59</v>
      </c>
      <c r="W173" s="45">
        <f t="shared" si="203"/>
        <v>31.09</v>
      </c>
      <c r="X173" s="45">
        <f t="shared" si="203"/>
        <v>39.89</v>
      </c>
      <c r="Y173" s="45">
        <f t="shared" si="203"/>
        <v>48.33</v>
      </c>
      <c r="Z173" s="45">
        <f t="shared" si="203"/>
        <v>55.46</v>
      </c>
      <c r="AB173" s="43" t="str">
        <f t="shared" si="164"/>
        <v>INFINITE 6501 a 1.000</v>
      </c>
      <c r="AC173" s="44" t="s">
        <v>104</v>
      </c>
      <c r="AD173" s="44" t="s">
        <v>50</v>
      </c>
      <c r="AE173" s="45">
        <f t="shared" ref="AE173:AT183" si="208">ROUND(AE56-AE56*$A$92,2)</f>
        <v>12.19</v>
      </c>
      <c r="AF173" s="45">
        <f t="shared" si="208"/>
        <v>12.7</v>
      </c>
      <c r="AG173" s="45">
        <f t="shared" si="208"/>
        <v>12.83</v>
      </c>
      <c r="AH173" s="45">
        <f t="shared" si="208"/>
        <v>12.97</v>
      </c>
      <c r="AI173" s="45">
        <f t="shared" si="208"/>
        <v>14.5</v>
      </c>
      <c r="AJ173" s="45">
        <f t="shared" si="208"/>
        <v>16.239999999999998</v>
      </c>
      <c r="AK173" s="45">
        <f t="shared" si="208"/>
        <v>18.13</v>
      </c>
      <c r="AL173" s="45">
        <f t="shared" si="208"/>
        <v>21.77</v>
      </c>
      <c r="AM173" s="45">
        <f t="shared" si="208"/>
        <v>14.77</v>
      </c>
      <c r="AN173" s="45">
        <f t="shared" si="208"/>
        <v>17.78</v>
      </c>
      <c r="AO173" s="45">
        <f t="shared" si="208"/>
        <v>29.35</v>
      </c>
      <c r="AP173" s="45">
        <f t="shared" si="208"/>
        <v>40.1</v>
      </c>
      <c r="AQ173" s="45">
        <f t="shared" si="208"/>
        <v>17.170000000000002</v>
      </c>
      <c r="AR173" s="45">
        <f t="shared" si="208"/>
        <v>20.68</v>
      </c>
      <c r="AS173" s="45">
        <f t="shared" si="208"/>
        <v>34.119999999999997</v>
      </c>
      <c r="AT173" s="45">
        <f t="shared" si="208"/>
        <v>46.64</v>
      </c>
      <c r="BP173" s="43" t="str">
        <f t="shared" si="165"/>
        <v>INFINITE 5501 a 1.000</v>
      </c>
      <c r="BQ173" s="44" t="s">
        <v>100</v>
      </c>
      <c r="BR173" s="44" t="s">
        <v>50</v>
      </c>
      <c r="BS173" s="45">
        <f t="shared" si="205"/>
        <v>28.24</v>
      </c>
      <c r="BT173" s="45">
        <f t="shared" si="205"/>
        <v>28.84</v>
      </c>
      <c r="BU173" s="45">
        <f t="shared" si="205"/>
        <v>29.45</v>
      </c>
      <c r="BV173" s="45">
        <f t="shared" si="205"/>
        <v>30.04</v>
      </c>
      <c r="BW173" s="45">
        <f t="shared" si="205"/>
        <v>32.64</v>
      </c>
      <c r="BX173" s="45">
        <f t="shared" si="205"/>
        <v>32.97</v>
      </c>
      <c r="BY173" s="45">
        <f t="shared" si="205"/>
        <v>33.299999999999997</v>
      </c>
      <c r="BZ173" s="45">
        <f t="shared" si="205"/>
        <v>33.64</v>
      </c>
      <c r="CA173" s="45">
        <f t="shared" si="205"/>
        <v>48.41</v>
      </c>
      <c r="CB173" s="45">
        <f t="shared" si="205"/>
        <v>72.97</v>
      </c>
      <c r="CC173" s="45">
        <f t="shared" si="205"/>
        <v>88.85</v>
      </c>
      <c r="CD173" s="45">
        <f t="shared" si="205"/>
        <v>104.71</v>
      </c>
      <c r="CE173" s="45">
        <f t="shared" si="205"/>
        <v>58.7</v>
      </c>
      <c r="CF173" s="45">
        <f t="shared" si="205"/>
        <v>75.72</v>
      </c>
      <c r="CG173" s="45">
        <f t="shared" si="205"/>
        <v>87.8</v>
      </c>
      <c r="CH173" s="45">
        <f t="shared" si="205"/>
        <v>99.87</v>
      </c>
      <c r="CI173" s="45">
        <f t="shared" si="205"/>
        <v>69.87</v>
      </c>
      <c r="CJ173" s="45">
        <f t="shared" si="205"/>
        <v>90.14</v>
      </c>
      <c r="CK173" s="45">
        <f t="shared" si="205"/>
        <v>104.52</v>
      </c>
      <c r="CL173" s="45">
        <f t="shared" si="205"/>
        <v>118.88</v>
      </c>
      <c r="CZ173" s="43" t="str">
        <f t="shared" si="166"/>
        <v>INFINITE 6301 a 500</v>
      </c>
      <c r="DA173" s="44" t="s">
        <v>104</v>
      </c>
      <c r="DB173" s="46" t="s">
        <v>49</v>
      </c>
      <c r="DC173" s="45">
        <f t="shared" ref="DC173:DE183" si="209">DC43</f>
        <v>12.92</v>
      </c>
      <c r="DD173" s="45">
        <f t="shared" si="209"/>
        <v>13.19</v>
      </c>
      <c r="DE173" s="45">
        <f t="shared" si="209"/>
        <v>13.47</v>
      </c>
      <c r="DG173" s="43" t="str">
        <f t="shared" si="167"/>
        <v>INFINITE 3Coleta Agendada7789-50 a 10</v>
      </c>
      <c r="DH173" s="43" t="s">
        <v>94</v>
      </c>
      <c r="DI173" s="70" t="s">
        <v>43</v>
      </c>
      <c r="DJ173" s="68" t="s">
        <v>44</v>
      </c>
      <c r="DK173" s="59" t="s">
        <v>45</v>
      </c>
      <c r="DL173" s="22">
        <v>13.28</v>
      </c>
      <c r="DR173" s="43" t="str">
        <f t="shared" si="168"/>
        <v>INFINITE 5501 a 1.000</v>
      </c>
      <c r="DS173" s="44" t="s">
        <v>100</v>
      </c>
      <c r="DT173" s="44" t="s">
        <v>50</v>
      </c>
      <c r="DU173" s="45">
        <f t="shared" si="207"/>
        <v>10.72</v>
      </c>
      <c r="DV173" s="45">
        <f t="shared" si="207"/>
        <v>10.94</v>
      </c>
      <c r="DW173" s="45">
        <f t="shared" si="207"/>
        <v>11.17</v>
      </c>
      <c r="DX173" s="45">
        <f t="shared" si="207"/>
        <v>11.4</v>
      </c>
      <c r="DY173" s="45">
        <f t="shared" si="207"/>
        <v>19.690000000000001</v>
      </c>
      <c r="DZ173" s="45">
        <f t="shared" si="207"/>
        <v>19.89</v>
      </c>
      <c r="EA173" s="45">
        <f t="shared" si="207"/>
        <v>20.09</v>
      </c>
      <c r="EB173" s="45">
        <f t="shared" si="207"/>
        <v>20.3</v>
      </c>
      <c r="EC173" s="45">
        <f t="shared" si="207"/>
        <v>28.04</v>
      </c>
      <c r="ED173" s="45">
        <f t="shared" si="207"/>
        <v>39.24</v>
      </c>
      <c r="EE173" s="45">
        <f t="shared" si="207"/>
        <v>50.46</v>
      </c>
      <c r="EF173" s="45">
        <f t="shared" si="207"/>
        <v>58.87</v>
      </c>
      <c r="EG173" s="45">
        <f t="shared" si="207"/>
        <v>43.16</v>
      </c>
      <c r="EH173" s="45">
        <f t="shared" si="207"/>
        <v>55.38</v>
      </c>
      <c r="EI173" s="45">
        <f t="shared" si="207"/>
        <v>67.099999999999994</v>
      </c>
      <c r="EJ173" s="45">
        <f t="shared" si="207"/>
        <v>77.010000000000005</v>
      </c>
    </row>
    <row r="174" spans="1:156" ht="15" x14ac:dyDescent="0.25">
      <c r="A174" s="88">
        <v>0.05</v>
      </c>
      <c r="B174" s="85" t="s">
        <v>75</v>
      </c>
      <c r="D174" s="43" t="str">
        <f t="shared" si="163"/>
        <v>INFINITE 51.001 a 2.000</v>
      </c>
      <c r="E174" s="44" t="s">
        <v>100</v>
      </c>
      <c r="F174" s="44" t="s">
        <v>55</v>
      </c>
      <c r="G174" s="45">
        <f t="shared" si="203"/>
        <v>9.42</v>
      </c>
      <c r="H174" s="45">
        <f t="shared" si="203"/>
        <v>9.6199999999999992</v>
      </c>
      <c r="I174" s="45">
        <f t="shared" si="203"/>
        <v>9.82</v>
      </c>
      <c r="J174" s="45">
        <f t="shared" si="203"/>
        <v>10.02</v>
      </c>
      <c r="K174" s="45">
        <f t="shared" si="203"/>
        <v>15.63</v>
      </c>
      <c r="L174" s="45">
        <f t="shared" si="203"/>
        <v>15.8</v>
      </c>
      <c r="M174" s="45">
        <f t="shared" si="203"/>
        <v>15.95</v>
      </c>
      <c r="N174" s="45">
        <f t="shared" si="203"/>
        <v>16.12</v>
      </c>
      <c r="O174" s="45">
        <f t="shared" si="203"/>
        <v>24.34</v>
      </c>
      <c r="P174" s="45">
        <f t="shared" si="203"/>
        <v>34.08</v>
      </c>
      <c r="Q174" s="45">
        <f t="shared" si="203"/>
        <v>43.82</v>
      </c>
      <c r="R174" s="45">
        <f t="shared" si="203"/>
        <v>51.12</v>
      </c>
      <c r="S174" s="45">
        <f t="shared" si="203"/>
        <v>32.65</v>
      </c>
      <c r="T174" s="45">
        <f t="shared" si="203"/>
        <v>41.45</v>
      </c>
      <c r="U174" s="45">
        <f t="shared" si="203"/>
        <v>49.92</v>
      </c>
      <c r="V174" s="45">
        <f t="shared" si="203"/>
        <v>56.98</v>
      </c>
      <c r="W174" s="45">
        <f t="shared" si="203"/>
        <v>38.86</v>
      </c>
      <c r="X174" s="45">
        <f t="shared" si="203"/>
        <v>49.34</v>
      </c>
      <c r="Y174" s="45">
        <f t="shared" si="203"/>
        <v>59.43</v>
      </c>
      <c r="Z174" s="45">
        <f t="shared" si="203"/>
        <v>67.83</v>
      </c>
      <c r="AB174" s="43" t="str">
        <f t="shared" si="164"/>
        <v>INFINITE 61.001 a 2.000</v>
      </c>
      <c r="AC174" s="44" t="s">
        <v>104</v>
      </c>
      <c r="AD174" s="44" t="s">
        <v>55</v>
      </c>
      <c r="AE174" s="45">
        <f t="shared" si="208"/>
        <v>12.83</v>
      </c>
      <c r="AF174" s="45">
        <f t="shared" si="208"/>
        <v>13.38</v>
      </c>
      <c r="AG174" s="45">
        <f t="shared" si="208"/>
        <v>13.51</v>
      </c>
      <c r="AH174" s="45">
        <f t="shared" si="208"/>
        <v>13.66</v>
      </c>
      <c r="AI174" s="45">
        <f t="shared" si="208"/>
        <v>15.94</v>
      </c>
      <c r="AJ174" s="45">
        <f t="shared" si="208"/>
        <v>17.850000000000001</v>
      </c>
      <c r="AK174" s="45">
        <f t="shared" si="208"/>
        <v>19.920000000000002</v>
      </c>
      <c r="AL174" s="45">
        <f t="shared" si="208"/>
        <v>23.91</v>
      </c>
      <c r="AM174" s="45">
        <f t="shared" si="208"/>
        <v>17.53</v>
      </c>
      <c r="AN174" s="45">
        <f t="shared" si="208"/>
        <v>20.7</v>
      </c>
      <c r="AO174" s="45">
        <f t="shared" si="208"/>
        <v>32.409999999999997</v>
      </c>
      <c r="AP174" s="45">
        <f t="shared" si="208"/>
        <v>43.48</v>
      </c>
      <c r="AQ174" s="45">
        <f t="shared" si="208"/>
        <v>20.38</v>
      </c>
      <c r="AR174" s="45">
        <f t="shared" si="208"/>
        <v>24.07</v>
      </c>
      <c r="AS174" s="45">
        <f t="shared" si="208"/>
        <v>37.69</v>
      </c>
      <c r="AT174" s="45">
        <f t="shared" si="208"/>
        <v>50.57</v>
      </c>
      <c r="BP174" s="43" t="str">
        <f t="shared" si="165"/>
        <v>INFINITE 51.001 a 2.000</v>
      </c>
      <c r="BQ174" s="44" t="s">
        <v>100</v>
      </c>
      <c r="BR174" s="44" t="s">
        <v>55</v>
      </c>
      <c r="BS174" s="45">
        <f t="shared" si="205"/>
        <v>31.24</v>
      </c>
      <c r="BT174" s="45">
        <f t="shared" si="205"/>
        <v>31.91</v>
      </c>
      <c r="BU174" s="45">
        <f t="shared" si="205"/>
        <v>32.57</v>
      </c>
      <c r="BV174" s="45">
        <f t="shared" si="205"/>
        <v>33.24</v>
      </c>
      <c r="BW174" s="45">
        <f t="shared" si="205"/>
        <v>35.92</v>
      </c>
      <c r="BX174" s="45">
        <f t="shared" si="205"/>
        <v>36.299999999999997</v>
      </c>
      <c r="BY174" s="45">
        <f t="shared" si="205"/>
        <v>36.67</v>
      </c>
      <c r="BZ174" s="45">
        <f t="shared" si="205"/>
        <v>37.03</v>
      </c>
      <c r="CA174" s="45">
        <f t="shared" si="205"/>
        <v>57.99</v>
      </c>
      <c r="CB174" s="45">
        <f t="shared" si="205"/>
        <v>87.85</v>
      </c>
      <c r="CC174" s="45">
        <f t="shared" si="205"/>
        <v>107.16</v>
      </c>
      <c r="CD174" s="45">
        <f t="shared" si="205"/>
        <v>126.48</v>
      </c>
      <c r="CE174" s="45">
        <f t="shared" si="205"/>
        <v>70.69</v>
      </c>
      <c r="CF174" s="45">
        <f t="shared" si="205"/>
        <v>95.34</v>
      </c>
      <c r="CG174" s="45">
        <f t="shared" si="205"/>
        <v>111.53</v>
      </c>
      <c r="CH174" s="45">
        <f t="shared" si="205"/>
        <v>127.71</v>
      </c>
      <c r="CI174" s="45">
        <f t="shared" si="205"/>
        <v>84.15</v>
      </c>
      <c r="CJ174" s="45">
        <f t="shared" si="205"/>
        <v>113.5</v>
      </c>
      <c r="CK174" s="45">
        <f t="shared" si="205"/>
        <v>132.77000000000001</v>
      </c>
      <c r="CL174" s="45">
        <f t="shared" si="205"/>
        <v>152.03</v>
      </c>
      <c r="CZ174" s="43" t="str">
        <f t="shared" si="166"/>
        <v>INFINITE 6501 a 1.000</v>
      </c>
      <c r="DA174" s="44" t="s">
        <v>104</v>
      </c>
      <c r="DB174" s="46" t="s">
        <v>50</v>
      </c>
      <c r="DC174" s="45">
        <f t="shared" si="209"/>
        <v>13.81</v>
      </c>
      <c r="DD174" s="45">
        <f t="shared" si="209"/>
        <v>14.11</v>
      </c>
      <c r="DE174" s="45">
        <f t="shared" si="209"/>
        <v>14.4</v>
      </c>
      <c r="DG174" s="43" t="str">
        <f t="shared" si="167"/>
        <v>INFINITE 3Coleta Agendada7789-5Mais de 10</v>
      </c>
      <c r="DH174" s="43" t="s">
        <v>94</v>
      </c>
      <c r="DI174" s="70" t="s">
        <v>43</v>
      </c>
      <c r="DJ174" s="68" t="s">
        <v>44</v>
      </c>
      <c r="DK174" s="61" t="s">
        <v>52</v>
      </c>
      <c r="DL174" s="22">
        <v>0</v>
      </c>
      <c r="DR174" s="43" t="str">
        <f t="shared" si="168"/>
        <v>INFINITE 51.001 a 2.000</v>
      </c>
      <c r="DS174" s="44" t="s">
        <v>100</v>
      </c>
      <c r="DT174" s="44" t="s">
        <v>55</v>
      </c>
      <c r="DU174" s="45">
        <f t="shared" si="207"/>
        <v>14.14</v>
      </c>
      <c r="DV174" s="45">
        <f t="shared" si="207"/>
        <v>14.44</v>
      </c>
      <c r="DW174" s="45">
        <f t="shared" si="207"/>
        <v>14.76</v>
      </c>
      <c r="DX174" s="45">
        <f t="shared" si="207"/>
        <v>15.05</v>
      </c>
      <c r="DY174" s="45">
        <f t="shared" si="207"/>
        <v>22.2</v>
      </c>
      <c r="DZ174" s="45">
        <f t="shared" si="207"/>
        <v>22.43</v>
      </c>
      <c r="EA174" s="45">
        <f t="shared" si="207"/>
        <v>22.66</v>
      </c>
      <c r="EB174" s="45">
        <f t="shared" si="207"/>
        <v>22.89</v>
      </c>
      <c r="EC174" s="45">
        <f t="shared" si="207"/>
        <v>34.130000000000003</v>
      </c>
      <c r="ED174" s="45">
        <f t="shared" si="207"/>
        <v>47.39</v>
      </c>
      <c r="EE174" s="45">
        <f t="shared" si="207"/>
        <v>60.94</v>
      </c>
      <c r="EF174" s="45">
        <f t="shared" si="207"/>
        <v>71.16</v>
      </c>
      <c r="EG174" s="45">
        <f t="shared" si="207"/>
        <v>54.39</v>
      </c>
      <c r="EH174" s="45">
        <f t="shared" si="207"/>
        <v>68.64</v>
      </c>
      <c r="EI174" s="45">
        <f t="shared" si="207"/>
        <v>82.64</v>
      </c>
      <c r="EJ174" s="45">
        <f t="shared" si="207"/>
        <v>94.39</v>
      </c>
    </row>
    <row r="175" spans="1:156" ht="15" x14ac:dyDescent="0.25">
      <c r="A175" s="88">
        <v>0.05</v>
      </c>
      <c r="B175" s="85" t="s">
        <v>81</v>
      </c>
      <c r="D175" s="43" t="str">
        <f t="shared" si="163"/>
        <v>INFINITE 52.001 a 3.000</v>
      </c>
      <c r="E175" s="44" t="s">
        <v>100</v>
      </c>
      <c r="F175" s="44" t="s">
        <v>62</v>
      </c>
      <c r="G175" s="45">
        <f t="shared" si="203"/>
        <v>10.5</v>
      </c>
      <c r="H175" s="45">
        <f t="shared" si="203"/>
        <v>10.73</v>
      </c>
      <c r="I175" s="45">
        <f t="shared" si="203"/>
        <v>10.95</v>
      </c>
      <c r="J175" s="45">
        <f t="shared" si="203"/>
        <v>11.17</v>
      </c>
      <c r="K175" s="45">
        <f t="shared" si="203"/>
        <v>17.100000000000001</v>
      </c>
      <c r="L175" s="45">
        <f t="shared" si="203"/>
        <v>17.27</v>
      </c>
      <c r="M175" s="45">
        <f t="shared" si="203"/>
        <v>17.45</v>
      </c>
      <c r="N175" s="45">
        <f t="shared" si="203"/>
        <v>17.62</v>
      </c>
      <c r="O175" s="45">
        <f t="shared" si="203"/>
        <v>28.42</v>
      </c>
      <c r="P175" s="45">
        <f t="shared" si="203"/>
        <v>38.369999999999997</v>
      </c>
      <c r="Q175" s="45">
        <f t="shared" si="203"/>
        <v>53.99</v>
      </c>
      <c r="R175" s="45">
        <f t="shared" si="203"/>
        <v>65.36</v>
      </c>
      <c r="S175" s="45">
        <f t="shared" si="203"/>
        <v>39.119999999999997</v>
      </c>
      <c r="T175" s="45">
        <f t="shared" si="203"/>
        <v>48.07</v>
      </c>
      <c r="U175" s="45">
        <f t="shared" si="203"/>
        <v>61.51</v>
      </c>
      <c r="V175" s="45">
        <f t="shared" si="203"/>
        <v>71.989999999999995</v>
      </c>
      <c r="W175" s="45">
        <f t="shared" si="203"/>
        <v>46.58</v>
      </c>
      <c r="X175" s="45">
        <f t="shared" si="203"/>
        <v>57.24</v>
      </c>
      <c r="Y175" s="45">
        <f t="shared" si="203"/>
        <v>73.23</v>
      </c>
      <c r="Z175" s="45">
        <f t="shared" si="203"/>
        <v>85.7</v>
      </c>
      <c r="AB175" s="43" t="str">
        <f t="shared" si="164"/>
        <v>INFINITE 62.001 a 3.000</v>
      </c>
      <c r="AC175" s="44" t="s">
        <v>104</v>
      </c>
      <c r="AD175" s="44" t="s">
        <v>62</v>
      </c>
      <c r="AE175" s="45">
        <f t="shared" si="208"/>
        <v>15.34</v>
      </c>
      <c r="AF175" s="45">
        <f t="shared" si="208"/>
        <v>15.99</v>
      </c>
      <c r="AG175" s="45">
        <f t="shared" si="208"/>
        <v>16.149999999999999</v>
      </c>
      <c r="AH175" s="45">
        <f t="shared" si="208"/>
        <v>16.32</v>
      </c>
      <c r="AI175" s="45">
        <f t="shared" si="208"/>
        <v>19.05</v>
      </c>
      <c r="AJ175" s="45">
        <f t="shared" si="208"/>
        <v>21.34</v>
      </c>
      <c r="AK175" s="45">
        <f t="shared" si="208"/>
        <v>23.8</v>
      </c>
      <c r="AL175" s="45">
        <f t="shared" si="208"/>
        <v>28.58</v>
      </c>
      <c r="AM175" s="45">
        <f t="shared" si="208"/>
        <v>20.2</v>
      </c>
      <c r="AN175" s="45">
        <f t="shared" si="208"/>
        <v>23.69</v>
      </c>
      <c r="AO175" s="45">
        <f t="shared" si="208"/>
        <v>35.770000000000003</v>
      </c>
      <c r="AP175" s="45">
        <f t="shared" si="208"/>
        <v>47.51</v>
      </c>
      <c r="AQ175" s="45">
        <f t="shared" si="208"/>
        <v>23.5</v>
      </c>
      <c r="AR175" s="45">
        <f t="shared" si="208"/>
        <v>27.55</v>
      </c>
      <c r="AS175" s="45">
        <f t="shared" si="208"/>
        <v>41.59</v>
      </c>
      <c r="AT175" s="45">
        <f t="shared" si="208"/>
        <v>55.24</v>
      </c>
      <c r="BP175" s="43" t="str">
        <f t="shared" si="165"/>
        <v>INFINITE 52.001 a 3.000</v>
      </c>
      <c r="BQ175" s="44" t="s">
        <v>100</v>
      </c>
      <c r="BR175" s="44" t="s">
        <v>62</v>
      </c>
      <c r="BS175" s="45">
        <f t="shared" si="205"/>
        <v>34.43</v>
      </c>
      <c r="BT175" s="45">
        <f t="shared" si="205"/>
        <v>35.17</v>
      </c>
      <c r="BU175" s="45">
        <f t="shared" si="205"/>
        <v>35.9</v>
      </c>
      <c r="BV175" s="45">
        <f t="shared" si="205"/>
        <v>36.630000000000003</v>
      </c>
      <c r="BW175" s="45">
        <f t="shared" si="205"/>
        <v>39.51</v>
      </c>
      <c r="BX175" s="45">
        <f t="shared" si="205"/>
        <v>39.909999999999997</v>
      </c>
      <c r="BY175" s="45">
        <f t="shared" si="205"/>
        <v>40.32</v>
      </c>
      <c r="BZ175" s="45">
        <f t="shared" si="205"/>
        <v>40.72</v>
      </c>
      <c r="CA175" s="45">
        <f t="shared" si="205"/>
        <v>68.17</v>
      </c>
      <c r="CB175" s="45">
        <f t="shared" si="205"/>
        <v>102.62</v>
      </c>
      <c r="CC175" s="45">
        <f t="shared" si="205"/>
        <v>125.23</v>
      </c>
      <c r="CD175" s="45">
        <f t="shared" si="205"/>
        <v>147.84</v>
      </c>
      <c r="CE175" s="45">
        <f t="shared" si="205"/>
        <v>82.93</v>
      </c>
      <c r="CF175" s="45">
        <f t="shared" si="205"/>
        <v>114.46</v>
      </c>
      <c r="CG175" s="45">
        <f t="shared" si="205"/>
        <v>135.09</v>
      </c>
      <c r="CH175" s="45">
        <f t="shared" si="205"/>
        <v>155.72</v>
      </c>
      <c r="CI175" s="45">
        <f t="shared" si="205"/>
        <v>98.73</v>
      </c>
      <c r="CJ175" s="45">
        <f t="shared" si="205"/>
        <v>136.26</v>
      </c>
      <c r="CK175" s="45">
        <f t="shared" si="205"/>
        <v>160.81</v>
      </c>
      <c r="CL175" s="45">
        <f t="shared" si="205"/>
        <v>185.38</v>
      </c>
      <c r="CZ175" s="43" t="str">
        <f t="shared" si="166"/>
        <v>INFINITE 61.001 a 2.000</v>
      </c>
      <c r="DA175" s="44" t="s">
        <v>104</v>
      </c>
      <c r="DB175" s="46" t="s">
        <v>55</v>
      </c>
      <c r="DC175" s="45">
        <f t="shared" si="209"/>
        <v>16.100000000000001</v>
      </c>
      <c r="DD175" s="45">
        <f t="shared" si="209"/>
        <v>16.43</v>
      </c>
      <c r="DE175" s="45">
        <f t="shared" si="209"/>
        <v>16.78</v>
      </c>
      <c r="DG175" s="43" t="str">
        <f t="shared" si="167"/>
        <v>INFINITE 3Coleta Agendada7788-70 a 10</v>
      </c>
      <c r="DH175" s="43" t="s">
        <v>94</v>
      </c>
      <c r="DI175" s="70" t="s">
        <v>43</v>
      </c>
      <c r="DJ175" s="25" t="s">
        <v>57</v>
      </c>
      <c r="DK175" s="59" t="s">
        <v>45</v>
      </c>
      <c r="DL175" s="22">
        <v>13.28</v>
      </c>
      <c r="DR175" s="43" t="str">
        <f t="shared" si="168"/>
        <v>INFINITE 52.001 a 3.000</v>
      </c>
      <c r="DS175" s="44" t="s">
        <v>100</v>
      </c>
      <c r="DT175" s="44" t="s">
        <v>62</v>
      </c>
      <c r="DU175" s="45">
        <f t="shared" si="207"/>
        <v>16.010000000000002</v>
      </c>
      <c r="DV175" s="45">
        <f t="shared" si="207"/>
        <v>16.34</v>
      </c>
      <c r="DW175" s="45">
        <f t="shared" si="207"/>
        <v>16.690000000000001</v>
      </c>
      <c r="DX175" s="45">
        <f t="shared" si="207"/>
        <v>17.03</v>
      </c>
      <c r="DY175" s="45">
        <f t="shared" si="207"/>
        <v>24.42</v>
      </c>
      <c r="DZ175" s="45">
        <f t="shared" si="207"/>
        <v>24.67</v>
      </c>
      <c r="EA175" s="45">
        <f t="shared" si="207"/>
        <v>24.93</v>
      </c>
      <c r="EB175" s="45">
        <f t="shared" si="207"/>
        <v>25.17</v>
      </c>
      <c r="EC175" s="45">
        <f t="shared" si="207"/>
        <v>39.96</v>
      </c>
      <c r="ED175" s="45">
        <f t="shared" si="207"/>
        <v>53.36</v>
      </c>
      <c r="EE175" s="45">
        <f t="shared" si="207"/>
        <v>75.12</v>
      </c>
      <c r="EF175" s="45">
        <f t="shared" si="207"/>
        <v>91.04</v>
      </c>
      <c r="EG175" s="45">
        <f t="shared" si="207"/>
        <v>65.319999999999993</v>
      </c>
      <c r="EH175" s="45">
        <f t="shared" si="207"/>
        <v>79.680000000000007</v>
      </c>
      <c r="EI175" s="45">
        <f t="shared" si="207"/>
        <v>101.87</v>
      </c>
      <c r="EJ175" s="45">
        <f t="shared" si="207"/>
        <v>119.32</v>
      </c>
    </row>
    <row r="176" spans="1:156" ht="15" x14ac:dyDescent="0.25">
      <c r="A176" s="88">
        <v>0.05</v>
      </c>
      <c r="B176" s="85" t="s">
        <v>85</v>
      </c>
      <c r="D176" s="43" t="str">
        <f t="shared" si="163"/>
        <v>INFINITE 53.001 a 4.000</v>
      </c>
      <c r="E176" s="44" t="s">
        <v>100</v>
      </c>
      <c r="F176" s="44" t="s">
        <v>68</v>
      </c>
      <c r="G176" s="45">
        <f t="shared" si="203"/>
        <v>11.34</v>
      </c>
      <c r="H176" s="45">
        <f t="shared" si="203"/>
        <v>11.58</v>
      </c>
      <c r="I176" s="45">
        <f t="shared" si="203"/>
        <v>11.83</v>
      </c>
      <c r="J176" s="45">
        <f t="shared" si="203"/>
        <v>12.07</v>
      </c>
      <c r="K176" s="45">
        <f t="shared" si="203"/>
        <v>18.8</v>
      </c>
      <c r="L176" s="45">
        <f t="shared" si="203"/>
        <v>19</v>
      </c>
      <c r="M176" s="45">
        <f t="shared" si="203"/>
        <v>19.190000000000001</v>
      </c>
      <c r="N176" s="45">
        <f t="shared" si="203"/>
        <v>19.39</v>
      </c>
      <c r="O176" s="45">
        <f t="shared" si="203"/>
        <v>32.590000000000003</v>
      </c>
      <c r="P176" s="45">
        <f t="shared" si="203"/>
        <v>43.99</v>
      </c>
      <c r="Q176" s="45">
        <f t="shared" si="203"/>
        <v>61.91</v>
      </c>
      <c r="R176" s="45">
        <f t="shared" si="203"/>
        <v>74.94</v>
      </c>
      <c r="S176" s="45">
        <f t="shared" si="203"/>
        <v>42.62</v>
      </c>
      <c r="T176" s="45">
        <f t="shared" si="203"/>
        <v>52.82</v>
      </c>
      <c r="U176" s="45">
        <f t="shared" si="203"/>
        <v>68.16</v>
      </c>
      <c r="V176" s="45">
        <f t="shared" si="203"/>
        <v>80.040000000000006</v>
      </c>
      <c r="W176" s="45">
        <f t="shared" si="203"/>
        <v>50.74</v>
      </c>
      <c r="X176" s="45">
        <f t="shared" si="203"/>
        <v>62.88</v>
      </c>
      <c r="Y176" s="45">
        <f t="shared" si="203"/>
        <v>81.14</v>
      </c>
      <c r="Z176" s="45">
        <f t="shared" si="203"/>
        <v>95.29</v>
      </c>
      <c r="AB176" s="43" t="str">
        <f t="shared" si="164"/>
        <v>INFINITE 63.001 a 4.000</v>
      </c>
      <c r="AC176" s="44" t="s">
        <v>104</v>
      </c>
      <c r="AD176" s="44" t="s">
        <v>68</v>
      </c>
      <c r="AE176" s="45">
        <f t="shared" si="208"/>
        <v>16.37</v>
      </c>
      <c r="AF176" s="45">
        <f t="shared" si="208"/>
        <v>17.079999999999998</v>
      </c>
      <c r="AG176" s="45">
        <f t="shared" si="208"/>
        <v>17.25</v>
      </c>
      <c r="AH176" s="45">
        <f t="shared" si="208"/>
        <v>17.420000000000002</v>
      </c>
      <c r="AI176" s="45">
        <f t="shared" si="208"/>
        <v>20.36</v>
      </c>
      <c r="AJ176" s="45">
        <f t="shared" si="208"/>
        <v>22.79</v>
      </c>
      <c r="AK176" s="45">
        <f t="shared" si="208"/>
        <v>25.44</v>
      </c>
      <c r="AL176" s="45">
        <f t="shared" si="208"/>
        <v>30.53</v>
      </c>
      <c r="AM176" s="45">
        <f t="shared" si="208"/>
        <v>25.9</v>
      </c>
      <c r="AN176" s="45">
        <f t="shared" si="208"/>
        <v>29.54</v>
      </c>
      <c r="AO176" s="45">
        <f t="shared" si="208"/>
        <v>41.73</v>
      </c>
      <c r="AP176" s="45">
        <f t="shared" si="208"/>
        <v>53.75</v>
      </c>
      <c r="AQ176" s="45">
        <f t="shared" si="208"/>
        <v>30.13</v>
      </c>
      <c r="AR176" s="45">
        <f t="shared" si="208"/>
        <v>34.340000000000003</v>
      </c>
      <c r="AS176" s="45">
        <f t="shared" si="208"/>
        <v>48.52</v>
      </c>
      <c r="AT176" s="45">
        <f t="shared" si="208"/>
        <v>62.5</v>
      </c>
      <c r="BP176" s="43" t="str">
        <f t="shared" si="165"/>
        <v>INFINITE 53.001 a 4.000</v>
      </c>
      <c r="BQ176" s="44" t="s">
        <v>100</v>
      </c>
      <c r="BR176" s="44" t="s">
        <v>68</v>
      </c>
      <c r="BS176" s="45">
        <f t="shared" si="205"/>
        <v>37.44</v>
      </c>
      <c r="BT176" s="45">
        <f t="shared" si="205"/>
        <v>38.24</v>
      </c>
      <c r="BU176" s="45">
        <f t="shared" si="205"/>
        <v>39.03</v>
      </c>
      <c r="BV176" s="45">
        <f t="shared" si="205"/>
        <v>39.840000000000003</v>
      </c>
      <c r="BW176" s="45">
        <f t="shared" si="205"/>
        <v>43.38</v>
      </c>
      <c r="BX176" s="45">
        <f t="shared" si="205"/>
        <v>43.83</v>
      </c>
      <c r="BY176" s="45">
        <f t="shared" si="205"/>
        <v>44.27</v>
      </c>
      <c r="BZ176" s="45">
        <f t="shared" si="205"/>
        <v>44.72</v>
      </c>
      <c r="CA176" s="45">
        <f t="shared" si="205"/>
        <v>77.86</v>
      </c>
      <c r="CB176" s="45">
        <f t="shared" si="205"/>
        <v>117.29</v>
      </c>
      <c r="CC176" s="45">
        <f t="shared" si="205"/>
        <v>143.44999999999999</v>
      </c>
      <c r="CD176" s="45">
        <f t="shared" si="205"/>
        <v>169.6</v>
      </c>
      <c r="CE176" s="45">
        <f t="shared" si="205"/>
        <v>95.25</v>
      </c>
      <c r="CF176" s="45">
        <f t="shared" si="205"/>
        <v>133.58000000000001</v>
      </c>
      <c r="CG176" s="45">
        <f t="shared" si="205"/>
        <v>158.56</v>
      </c>
      <c r="CH176" s="45">
        <f t="shared" si="205"/>
        <v>183.56</v>
      </c>
      <c r="CI176" s="45">
        <f t="shared" si="205"/>
        <v>113.4</v>
      </c>
      <c r="CJ176" s="45">
        <f t="shared" si="205"/>
        <v>159.02000000000001</v>
      </c>
      <c r="CK176" s="45">
        <f t="shared" si="205"/>
        <v>188.76</v>
      </c>
      <c r="CL176" s="45">
        <f t="shared" si="205"/>
        <v>218.51</v>
      </c>
      <c r="CZ176" s="43" t="str">
        <f t="shared" si="166"/>
        <v>INFINITE 62.001 a 3.000</v>
      </c>
      <c r="DA176" s="44" t="s">
        <v>104</v>
      </c>
      <c r="DB176" s="46" t="s">
        <v>62</v>
      </c>
      <c r="DC176" s="45">
        <f t="shared" si="209"/>
        <v>17.89</v>
      </c>
      <c r="DD176" s="45">
        <f t="shared" si="209"/>
        <v>18.260000000000002</v>
      </c>
      <c r="DE176" s="45">
        <f t="shared" si="209"/>
        <v>18.649999999999999</v>
      </c>
      <c r="DG176" s="43" t="str">
        <f t="shared" si="167"/>
        <v>INFINITE 3Coleta Programada4209-90 a 10</v>
      </c>
      <c r="DH176" s="43" t="s">
        <v>94</v>
      </c>
      <c r="DI176" s="71" t="s">
        <v>64</v>
      </c>
      <c r="DJ176" s="68" t="s">
        <v>65</v>
      </c>
      <c r="DK176" s="61" t="s">
        <v>45</v>
      </c>
      <c r="DL176" s="25">
        <v>11.07</v>
      </c>
      <c r="DR176" s="43" t="str">
        <f t="shared" si="168"/>
        <v>INFINITE 53.001 a 4.000</v>
      </c>
      <c r="DS176" s="44" t="s">
        <v>100</v>
      </c>
      <c r="DT176" s="44" t="s">
        <v>68</v>
      </c>
      <c r="DU176" s="45">
        <f t="shared" si="207"/>
        <v>17.82</v>
      </c>
      <c r="DV176" s="45">
        <f t="shared" si="207"/>
        <v>18.190000000000001</v>
      </c>
      <c r="DW176" s="45">
        <f t="shared" si="207"/>
        <v>18.579999999999998</v>
      </c>
      <c r="DX176" s="45">
        <f t="shared" si="207"/>
        <v>18.940000000000001</v>
      </c>
      <c r="DY176" s="45">
        <f t="shared" si="207"/>
        <v>27.24</v>
      </c>
      <c r="DZ176" s="45">
        <f t="shared" si="207"/>
        <v>27.52</v>
      </c>
      <c r="EA176" s="45">
        <f t="shared" si="207"/>
        <v>27.79</v>
      </c>
      <c r="EB176" s="45">
        <f t="shared" si="207"/>
        <v>28.1</v>
      </c>
      <c r="EC176" s="45">
        <f t="shared" si="207"/>
        <v>46.09</v>
      </c>
      <c r="ED176" s="45">
        <f t="shared" si="207"/>
        <v>61.24</v>
      </c>
      <c r="EE176" s="45">
        <f t="shared" si="207"/>
        <v>86.18</v>
      </c>
      <c r="EF176" s="45">
        <f t="shared" si="207"/>
        <v>104.54</v>
      </c>
      <c r="EG176" s="45">
        <f t="shared" si="207"/>
        <v>71.489999999999995</v>
      </c>
      <c r="EH176" s="45">
        <f t="shared" si="207"/>
        <v>87.61</v>
      </c>
      <c r="EI176" s="45">
        <f t="shared" si="207"/>
        <v>112.99</v>
      </c>
      <c r="EJ176" s="45">
        <f t="shared" si="207"/>
        <v>132.84</v>
      </c>
    </row>
    <row r="177" spans="1:140" ht="15" x14ac:dyDescent="0.25">
      <c r="A177" s="88">
        <v>0.05</v>
      </c>
      <c r="B177" s="85" t="s">
        <v>90</v>
      </c>
      <c r="D177" s="43" t="str">
        <f t="shared" si="163"/>
        <v>INFINITE 54.001 a 5.000</v>
      </c>
      <c r="E177" s="44" t="s">
        <v>100</v>
      </c>
      <c r="F177" s="44" t="s">
        <v>70</v>
      </c>
      <c r="G177" s="45">
        <f t="shared" si="203"/>
        <v>12.27</v>
      </c>
      <c r="H177" s="45">
        <f t="shared" si="203"/>
        <v>12.52</v>
      </c>
      <c r="I177" s="45">
        <f t="shared" si="203"/>
        <v>12.79</v>
      </c>
      <c r="J177" s="45">
        <f t="shared" si="203"/>
        <v>13.04</v>
      </c>
      <c r="K177" s="45">
        <f t="shared" si="203"/>
        <v>20.28</v>
      </c>
      <c r="L177" s="45">
        <f t="shared" si="203"/>
        <v>20.49</v>
      </c>
      <c r="M177" s="45">
        <f t="shared" si="203"/>
        <v>20.7</v>
      </c>
      <c r="N177" s="45">
        <f t="shared" si="203"/>
        <v>20.91</v>
      </c>
      <c r="O177" s="45">
        <f t="shared" si="203"/>
        <v>35.97</v>
      </c>
      <c r="P177" s="45">
        <f t="shared" si="203"/>
        <v>48.55</v>
      </c>
      <c r="Q177" s="45">
        <f t="shared" si="203"/>
        <v>68.319999999999993</v>
      </c>
      <c r="R177" s="45">
        <f t="shared" si="203"/>
        <v>82.7</v>
      </c>
      <c r="S177" s="45">
        <f t="shared" si="203"/>
        <v>51.56</v>
      </c>
      <c r="T177" s="45">
        <f t="shared" si="203"/>
        <v>62.74</v>
      </c>
      <c r="U177" s="45">
        <f t="shared" si="203"/>
        <v>79.650000000000006</v>
      </c>
      <c r="V177" s="45">
        <f t="shared" si="203"/>
        <v>92.66</v>
      </c>
      <c r="W177" s="45">
        <f t="shared" si="203"/>
        <v>61.38</v>
      </c>
      <c r="X177" s="45">
        <f t="shared" si="203"/>
        <v>74.69</v>
      </c>
      <c r="Y177" s="45">
        <f t="shared" si="203"/>
        <v>94.82</v>
      </c>
      <c r="Z177" s="45">
        <f t="shared" si="203"/>
        <v>110.31</v>
      </c>
      <c r="AB177" s="43" t="str">
        <f t="shared" si="164"/>
        <v>INFINITE 64.001 a 5.000</v>
      </c>
      <c r="AC177" s="44" t="s">
        <v>104</v>
      </c>
      <c r="AD177" s="44" t="s">
        <v>70</v>
      </c>
      <c r="AE177" s="45">
        <f t="shared" si="208"/>
        <v>17.510000000000002</v>
      </c>
      <c r="AF177" s="45">
        <f t="shared" si="208"/>
        <v>18.25</v>
      </c>
      <c r="AG177" s="45">
        <f t="shared" si="208"/>
        <v>18.440000000000001</v>
      </c>
      <c r="AH177" s="45">
        <f t="shared" si="208"/>
        <v>18.62</v>
      </c>
      <c r="AI177" s="45">
        <f t="shared" si="208"/>
        <v>21.76</v>
      </c>
      <c r="AJ177" s="45">
        <f t="shared" si="208"/>
        <v>24.36</v>
      </c>
      <c r="AK177" s="45">
        <f t="shared" si="208"/>
        <v>27.2</v>
      </c>
      <c r="AL177" s="45">
        <f t="shared" si="208"/>
        <v>32.630000000000003</v>
      </c>
      <c r="AM177" s="45">
        <f t="shared" si="208"/>
        <v>27.11</v>
      </c>
      <c r="AN177" s="45">
        <f t="shared" si="208"/>
        <v>30.89</v>
      </c>
      <c r="AO177" s="45">
        <f t="shared" si="208"/>
        <v>43.26</v>
      </c>
      <c r="AP177" s="45">
        <f t="shared" si="208"/>
        <v>55.57</v>
      </c>
      <c r="AQ177" s="45">
        <f t="shared" si="208"/>
        <v>31.53</v>
      </c>
      <c r="AR177" s="45">
        <f t="shared" si="208"/>
        <v>35.909999999999997</v>
      </c>
      <c r="AS177" s="45">
        <f t="shared" si="208"/>
        <v>50.3</v>
      </c>
      <c r="AT177" s="45">
        <f t="shared" si="208"/>
        <v>64.63</v>
      </c>
      <c r="BP177" s="43" t="str">
        <f t="shared" si="165"/>
        <v>INFINITE 54.001 a 5.000</v>
      </c>
      <c r="BQ177" s="44" t="s">
        <v>100</v>
      </c>
      <c r="BR177" s="44" t="s">
        <v>70</v>
      </c>
      <c r="BS177" s="45">
        <f t="shared" si="205"/>
        <v>40.44</v>
      </c>
      <c r="BT177" s="45">
        <f t="shared" si="205"/>
        <v>41.3</v>
      </c>
      <c r="BU177" s="45">
        <f t="shared" si="205"/>
        <v>42.16</v>
      </c>
      <c r="BV177" s="45">
        <f t="shared" si="205"/>
        <v>43.03</v>
      </c>
      <c r="BW177" s="45">
        <f t="shared" si="205"/>
        <v>46.77</v>
      </c>
      <c r="BX177" s="45">
        <f t="shared" si="205"/>
        <v>47.26</v>
      </c>
      <c r="BY177" s="45">
        <f t="shared" si="205"/>
        <v>47.73</v>
      </c>
      <c r="BZ177" s="45">
        <f t="shared" si="205"/>
        <v>48.22</v>
      </c>
      <c r="CA177" s="45">
        <f t="shared" si="205"/>
        <v>88.04</v>
      </c>
      <c r="CB177" s="45">
        <f t="shared" si="205"/>
        <v>131.97</v>
      </c>
      <c r="CC177" s="45">
        <f t="shared" si="205"/>
        <v>161.52000000000001</v>
      </c>
      <c r="CD177" s="45">
        <f t="shared" si="205"/>
        <v>191.06</v>
      </c>
      <c r="CE177" s="45">
        <f t="shared" si="205"/>
        <v>107.33</v>
      </c>
      <c r="CF177" s="45">
        <f t="shared" si="205"/>
        <v>152.77000000000001</v>
      </c>
      <c r="CG177" s="45">
        <f t="shared" si="205"/>
        <v>181.96</v>
      </c>
      <c r="CH177" s="45">
        <f t="shared" si="205"/>
        <v>211.13</v>
      </c>
      <c r="CI177" s="45">
        <f t="shared" si="205"/>
        <v>127.77</v>
      </c>
      <c r="CJ177" s="45">
        <f t="shared" si="205"/>
        <v>181.88</v>
      </c>
      <c r="CK177" s="45">
        <f t="shared" si="205"/>
        <v>216.62</v>
      </c>
      <c r="CL177" s="45">
        <f t="shared" si="205"/>
        <v>251.35</v>
      </c>
      <c r="CZ177" s="43" t="str">
        <f t="shared" si="166"/>
        <v>INFINITE 63.001 a 4.000</v>
      </c>
      <c r="DA177" s="44" t="s">
        <v>104</v>
      </c>
      <c r="DB177" s="46" t="s">
        <v>68</v>
      </c>
      <c r="DC177" s="45">
        <f t="shared" si="209"/>
        <v>19.670000000000002</v>
      </c>
      <c r="DD177" s="45">
        <f t="shared" si="209"/>
        <v>20.079999999999998</v>
      </c>
      <c r="DE177" s="45">
        <f t="shared" si="209"/>
        <v>20.5</v>
      </c>
      <c r="DG177" s="43" t="str">
        <f t="shared" si="167"/>
        <v>INFINITE 3Coleta Programada4209-9Mais de 10</v>
      </c>
      <c r="DH177" s="43" t="s">
        <v>94</v>
      </c>
      <c r="DI177" s="71" t="s">
        <v>64</v>
      </c>
      <c r="DJ177" s="68" t="s">
        <v>65</v>
      </c>
      <c r="DK177" s="59" t="s">
        <v>52</v>
      </c>
      <c r="DL177" s="22">
        <v>0</v>
      </c>
      <c r="DR177" s="43" t="str">
        <f t="shared" si="168"/>
        <v>INFINITE 54.001 a 5.000</v>
      </c>
      <c r="DS177" s="44" t="s">
        <v>100</v>
      </c>
      <c r="DT177" s="44" t="s">
        <v>70</v>
      </c>
      <c r="DU177" s="45">
        <f t="shared" si="207"/>
        <v>19.04</v>
      </c>
      <c r="DV177" s="45">
        <f t="shared" si="207"/>
        <v>19.46</v>
      </c>
      <c r="DW177" s="45">
        <f t="shared" si="207"/>
        <v>19.850000000000001</v>
      </c>
      <c r="DX177" s="45">
        <f t="shared" si="207"/>
        <v>20.25</v>
      </c>
      <c r="DY177" s="45">
        <f t="shared" si="207"/>
        <v>29.22</v>
      </c>
      <c r="DZ177" s="45">
        <f t="shared" si="207"/>
        <v>29.51</v>
      </c>
      <c r="EA177" s="45">
        <f t="shared" si="207"/>
        <v>29.82</v>
      </c>
      <c r="EB177" s="45">
        <f t="shared" si="207"/>
        <v>30.12</v>
      </c>
      <c r="EC177" s="45">
        <f t="shared" si="207"/>
        <v>50.77</v>
      </c>
      <c r="ED177" s="45">
        <f t="shared" si="207"/>
        <v>67.56</v>
      </c>
      <c r="EE177" s="45">
        <f t="shared" si="207"/>
        <v>95.09</v>
      </c>
      <c r="EF177" s="45">
        <f t="shared" si="207"/>
        <v>115.3</v>
      </c>
      <c r="EG177" s="45">
        <f t="shared" si="207"/>
        <v>86.32</v>
      </c>
      <c r="EH177" s="45">
        <f t="shared" si="207"/>
        <v>104.02</v>
      </c>
      <c r="EI177" s="45">
        <f t="shared" si="207"/>
        <v>131.97999999999999</v>
      </c>
      <c r="EJ177" s="45">
        <f t="shared" si="207"/>
        <v>153.72</v>
      </c>
    </row>
    <row r="178" spans="1:140" ht="15" x14ac:dyDescent="0.25">
      <c r="A178" s="88">
        <v>0.05</v>
      </c>
      <c r="B178" s="85" t="s">
        <v>94</v>
      </c>
      <c r="D178" s="43" t="str">
        <f t="shared" si="163"/>
        <v>INFINITE 55.001 a 6.000</v>
      </c>
      <c r="E178" s="44" t="s">
        <v>100</v>
      </c>
      <c r="F178" s="44" t="s">
        <v>76</v>
      </c>
      <c r="G178" s="45">
        <f t="shared" si="203"/>
        <v>13.02</v>
      </c>
      <c r="H178" s="45">
        <f t="shared" si="203"/>
        <v>13.31</v>
      </c>
      <c r="I178" s="45">
        <f t="shared" si="203"/>
        <v>13.59</v>
      </c>
      <c r="J178" s="45">
        <f t="shared" si="203"/>
        <v>13.87</v>
      </c>
      <c r="K178" s="45">
        <f t="shared" si="203"/>
        <v>21.89</v>
      </c>
      <c r="L178" s="45">
        <f t="shared" si="203"/>
        <v>22.12</v>
      </c>
      <c r="M178" s="45">
        <f t="shared" si="203"/>
        <v>22.34</v>
      </c>
      <c r="N178" s="45">
        <f t="shared" si="203"/>
        <v>22.57</v>
      </c>
      <c r="O178" s="45">
        <f t="shared" si="203"/>
        <v>39.42</v>
      </c>
      <c r="P178" s="45">
        <f t="shared" si="203"/>
        <v>53.21</v>
      </c>
      <c r="Q178" s="45">
        <f t="shared" si="203"/>
        <v>74.900000000000006</v>
      </c>
      <c r="R178" s="45">
        <f t="shared" si="203"/>
        <v>90.67</v>
      </c>
      <c r="S178" s="45">
        <f t="shared" si="203"/>
        <v>54.45</v>
      </c>
      <c r="T178" s="45">
        <f t="shared" si="203"/>
        <v>66.67</v>
      </c>
      <c r="U178" s="45">
        <f t="shared" si="203"/>
        <v>85.18</v>
      </c>
      <c r="V178" s="45">
        <f t="shared" si="203"/>
        <v>99.35</v>
      </c>
      <c r="W178" s="45">
        <f t="shared" si="203"/>
        <v>64.83</v>
      </c>
      <c r="X178" s="45">
        <f t="shared" si="203"/>
        <v>79.36</v>
      </c>
      <c r="Y178" s="45">
        <f t="shared" si="203"/>
        <v>101.4</v>
      </c>
      <c r="Z178" s="45">
        <f t="shared" si="203"/>
        <v>118.28</v>
      </c>
      <c r="AB178" s="43" t="str">
        <f t="shared" si="164"/>
        <v>INFINITE 65.001 a 6.000</v>
      </c>
      <c r="AC178" s="44" t="s">
        <v>104</v>
      </c>
      <c r="AD178" s="44" t="s">
        <v>76</v>
      </c>
      <c r="AE178" s="45">
        <f t="shared" si="208"/>
        <v>18.47</v>
      </c>
      <c r="AF178" s="45">
        <f t="shared" si="208"/>
        <v>19.260000000000002</v>
      </c>
      <c r="AG178" s="45">
        <f t="shared" si="208"/>
        <v>19.45</v>
      </c>
      <c r="AH178" s="45">
        <f t="shared" si="208"/>
        <v>19.649999999999999</v>
      </c>
      <c r="AI178" s="45">
        <f t="shared" si="208"/>
        <v>24.09</v>
      </c>
      <c r="AJ178" s="45">
        <f t="shared" si="208"/>
        <v>27.7</v>
      </c>
      <c r="AK178" s="45">
        <f t="shared" si="208"/>
        <v>31.61</v>
      </c>
      <c r="AL178" s="45">
        <f t="shared" si="208"/>
        <v>39.15</v>
      </c>
      <c r="AM178" s="45">
        <f t="shared" si="208"/>
        <v>31.42</v>
      </c>
      <c r="AN178" s="45">
        <f t="shared" si="208"/>
        <v>36.06</v>
      </c>
      <c r="AO178" s="45">
        <f t="shared" si="208"/>
        <v>49.36</v>
      </c>
      <c r="AP178" s="45">
        <f t="shared" si="208"/>
        <v>63.48</v>
      </c>
      <c r="AQ178" s="45">
        <f t="shared" si="208"/>
        <v>36.53</v>
      </c>
      <c r="AR178" s="45">
        <f t="shared" si="208"/>
        <v>41.93</v>
      </c>
      <c r="AS178" s="45">
        <f t="shared" si="208"/>
        <v>57.4</v>
      </c>
      <c r="AT178" s="45">
        <f t="shared" si="208"/>
        <v>73.81</v>
      </c>
      <c r="BP178" s="43" t="str">
        <f t="shared" si="165"/>
        <v>INFINITE 55.001 a 6.000</v>
      </c>
      <c r="BQ178" s="44" t="s">
        <v>100</v>
      </c>
      <c r="BR178" s="44" t="s">
        <v>76</v>
      </c>
      <c r="BS178" s="45">
        <f t="shared" si="205"/>
        <v>43.26</v>
      </c>
      <c r="BT178" s="45">
        <f t="shared" si="205"/>
        <v>44.18</v>
      </c>
      <c r="BU178" s="45">
        <f t="shared" si="205"/>
        <v>45.1</v>
      </c>
      <c r="BV178" s="45">
        <f t="shared" si="205"/>
        <v>46.02</v>
      </c>
      <c r="BW178" s="45">
        <f t="shared" si="205"/>
        <v>50.54</v>
      </c>
      <c r="BX178" s="45">
        <f t="shared" si="205"/>
        <v>51.06</v>
      </c>
      <c r="BY178" s="45">
        <f t="shared" si="205"/>
        <v>51.59</v>
      </c>
      <c r="BZ178" s="45">
        <f t="shared" si="205"/>
        <v>52.11</v>
      </c>
      <c r="CA178" s="45">
        <f t="shared" si="205"/>
        <v>97.83</v>
      </c>
      <c r="CB178" s="45">
        <f t="shared" si="205"/>
        <v>147.04</v>
      </c>
      <c r="CC178" s="45">
        <f t="shared" si="205"/>
        <v>179.93</v>
      </c>
      <c r="CD178" s="45">
        <f t="shared" si="205"/>
        <v>212.82</v>
      </c>
      <c r="CE178" s="45">
        <f t="shared" si="205"/>
        <v>119.33</v>
      </c>
      <c r="CF178" s="45">
        <f t="shared" si="205"/>
        <v>172.14</v>
      </c>
      <c r="CG178" s="45">
        <f t="shared" si="205"/>
        <v>205.65</v>
      </c>
      <c r="CH178" s="45">
        <f t="shared" si="205"/>
        <v>239.14</v>
      </c>
      <c r="CI178" s="45">
        <f t="shared" si="205"/>
        <v>142.05000000000001</v>
      </c>
      <c r="CJ178" s="45">
        <f t="shared" si="205"/>
        <v>204.93</v>
      </c>
      <c r="CK178" s="45">
        <f t="shared" si="205"/>
        <v>244.82</v>
      </c>
      <c r="CL178" s="45">
        <f t="shared" si="205"/>
        <v>284.7</v>
      </c>
      <c r="CZ178" s="43" t="str">
        <f t="shared" si="166"/>
        <v>INFINITE 64.001 a 5.000</v>
      </c>
      <c r="DA178" s="44" t="s">
        <v>104</v>
      </c>
      <c r="DB178" s="46" t="s">
        <v>70</v>
      </c>
      <c r="DC178" s="45">
        <f t="shared" si="209"/>
        <v>21.67</v>
      </c>
      <c r="DD178" s="45">
        <f t="shared" si="209"/>
        <v>22.12</v>
      </c>
      <c r="DE178" s="45">
        <f t="shared" si="209"/>
        <v>22.58</v>
      </c>
      <c r="DG178" s="43" t="str">
        <f t="shared" si="167"/>
        <v>INFINITE 3Coleta no mesmo dia4210-211 a 20</v>
      </c>
      <c r="DH178" s="43" t="s">
        <v>94</v>
      </c>
      <c r="DI178" s="70" t="s">
        <v>71</v>
      </c>
      <c r="DJ178" s="69" t="s">
        <v>72</v>
      </c>
      <c r="DK178" s="61" t="s">
        <v>73</v>
      </c>
      <c r="DL178" s="25" t="s">
        <v>127</v>
      </c>
      <c r="DR178" s="43" t="str">
        <f t="shared" si="168"/>
        <v>INFINITE 55.001 a 6.000</v>
      </c>
      <c r="DS178" s="44" t="s">
        <v>100</v>
      </c>
      <c r="DT178" s="44" t="s">
        <v>76</v>
      </c>
      <c r="DU178" s="45">
        <f t="shared" si="207"/>
        <v>19.38</v>
      </c>
      <c r="DV178" s="45">
        <f t="shared" si="207"/>
        <v>19.8</v>
      </c>
      <c r="DW178" s="45">
        <f t="shared" si="207"/>
        <v>20.2</v>
      </c>
      <c r="DX178" s="45">
        <f t="shared" si="207"/>
        <v>20.6</v>
      </c>
      <c r="DY178" s="45">
        <f t="shared" si="207"/>
        <v>30</v>
      </c>
      <c r="DZ178" s="45">
        <f t="shared" si="207"/>
        <v>30.32</v>
      </c>
      <c r="EA178" s="45">
        <f t="shared" si="207"/>
        <v>30.61</v>
      </c>
      <c r="EB178" s="45">
        <f t="shared" si="207"/>
        <v>30.93</v>
      </c>
      <c r="EC178" s="45">
        <f t="shared" si="207"/>
        <v>54.41</v>
      </c>
      <c r="ED178" s="45">
        <f t="shared" si="207"/>
        <v>73.83</v>
      </c>
      <c r="EE178" s="45">
        <f t="shared" si="207"/>
        <v>103.9</v>
      </c>
      <c r="EF178" s="45">
        <f t="shared" si="207"/>
        <v>125.69</v>
      </c>
      <c r="EG178" s="45">
        <f t="shared" si="207"/>
        <v>89.61</v>
      </c>
      <c r="EH178" s="45">
        <f t="shared" si="207"/>
        <v>110.06</v>
      </c>
      <c r="EI178" s="45">
        <f t="shared" si="207"/>
        <v>140.66999999999999</v>
      </c>
      <c r="EJ178" s="45">
        <f t="shared" si="207"/>
        <v>164</v>
      </c>
    </row>
    <row r="179" spans="1:140" ht="15" x14ac:dyDescent="0.25">
      <c r="A179" s="88">
        <v>0.05</v>
      </c>
      <c r="B179" s="85" t="s">
        <v>98</v>
      </c>
      <c r="D179" s="43" t="str">
        <f t="shared" si="163"/>
        <v>INFINITE 56.001 a 7.000</v>
      </c>
      <c r="E179" s="44" t="s">
        <v>100</v>
      </c>
      <c r="F179" s="44" t="s">
        <v>82</v>
      </c>
      <c r="G179" s="45">
        <f t="shared" si="203"/>
        <v>13.86</v>
      </c>
      <c r="H179" s="45">
        <f t="shared" si="203"/>
        <v>14.15</v>
      </c>
      <c r="I179" s="45">
        <f t="shared" si="203"/>
        <v>14.45</v>
      </c>
      <c r="J179" s="45">
        <f t="shared" si="203"/>
        <v>14.74</v>
      </c>
      <c r="K179" s="45">
        <f t="shared" si="203"/>
        <v>23.45</v>
      </c>
      <c r="L179" s="45">
        <f t="shared" si="203"/>
        <v>23.7</v>
      </c>
      <c r="M179" s="45">
        <f t="shared" si="203"/>
        <v>23.94</v>
      </c>
      <c r="N179" s="45">
        <f t="shared" si="203"/>
        <v>24.17</v>
      </c>
      <c r="O179" s="45">
        <f t="shared" si="203"/>
        <v>43.51</v>
      </c>
      <c r="P179" s="45">
        <f t="shared" si="203"/>
        <v>58.73</v>
      </c>
      <c r="Q179" s="45">
        <f t="shared" si="203"/>
        <v>82.66</v>
      </c>
      <c r="R179" s="45">
        <f t="shared" si="203"/>
        <v>100.06</v>
      </c>
      <c r="S179" s="45">
        <f t="shared" si="203"/>
        <v>57.9</v>
      </c>
      <c r="T179" s="45">
        <f t="shared" si="203"/>
        <v>71.3</v>
      </c>
      <c r="U179" s="45">
        <f t="shared" si="203"/>
        <v>91.7</v>
      </c>
      <c r="V179" s="45">
        <f t="shared" si="203"/>
        <v>107.23</v>
      </c>
      <c r="W179" s="45">
        <f t="shared" si="203"/>
        <v>68.930000000000007</v>
      </c>
      <c r="X179" s="45">
        <f t="shared" si="203"/>
        <v>84.88</v>
      </c>
      <c r="Y179" s="45">
        <f t="shared" si="203"/>
        <v>109.16</v>
      </c>
      <c r="Z179" s="45">
        <f t="shared" si="203"/>
        <v>127.66</v>
      </c>
      <c r="AB179" s="43" t="str">
        <f t="shared" si="164"/>
        <v>INFINITE 66.001 a 7.000</v>
      </c>
      <c r="AC179" s="44" t="s">
        <v>104</v>
      </c>
      <c r="AD179" s="44" t="s">
        <v>82</v>
      </c>
      <c r="AE179" s="45">
        <f t="shared" si="208"/>
        <v>19.5</v>
      </c>
      <c r="AF179" s="45">
        <f t="shared" si="208"/>
        <v>20.329999999999998</v>
      </c>
      <c r="AG179" s="45">
        <f t="shared" si="208"/>
        <v>20.55</v>
      </c>
      <c r="AH179" s="45">
        <f t="shared" si="208"/>
        <v>20.75</v>
      </c>
      <c r="AI179" s="45">
        <f t="shared" si="208"/>
        <v>26.6</v>
      </c>
      <c r="AJ179" s="45">
        <f t="shared" si="208"/>
        <v>30.59</v>
      </c>
      <c r="AK179" s="45">
        <f t="shared" si="208"/>
        <v>34.909999999999997</v>
      </c>
      <c r="AL179" s="45">
        <f t="shared" si="208"/>
        <v>43.22</v>
      </c>
      <c r="AM179" s="45">
        <f t="shared" si="208"/>
        <v>33.57</v>
      </c>
      <c r="AN179" s="45">
        <f t="shared" si="208"/>
        <v>38.54</v>
      </c>
      <c r="AO179" s="45">
        <f t="shared" si="208"/>
        <v>52.19</v>
      </c>
      <c r="AP179" s="45">
        <f t="shared" si="208"/>
        <v>66.98</v>
      </c>
      <c r="AQ179" s="45">
        <f t="shared" si="208"/>
        <v>39.04</v>
      </c>
      <c r="AR179" s="45">
        <f t="shared" si="208"/>
        <v>44.81</v>
      </c>
      <c r="AS179" s="45">
        <f t="shared" si="208"/>
        <v>60.69</v>
      </c>
      <c r="AT179" s="45">
        <f t="shared" si="208"/>
        <v>77.88</v>
      </c>
      <c r="BP179" s="43" t="str">
        <f t="shared" si="165"/>
        <v>INFINITE 56.001 a 7.000</v>
      </c>
      <c r="BQ179" s="44" t="s">
        <v>100</v>
      </c>
      <c r="BR179" s="44" t="s">
        <v>82</v>
      </c>
      <c r="BS179" s="45">
        <f t="shared" si="205"/>
        <v>46.63</v>
      </c>
      <c r="BT179" s="45">
        <f t="shared" si="205"/>
        <v>47.63</v>
      </c>
      <c r="BU179" s="45">
        <f t="shared" si="205"/>
        <v>48.62</v>
      </c>
      <c r="BV179" s="45">
        <f t="shared" si="205"/>
        <v>49.61</v>
      </c>
      <c r="BW179" s="45">
        <f t="shared" si="205"/>
        <v>53.73</v>
      </c>
      <c r="BX179" s="45">
        <f t="shared" si="205"/>
        <v>54.29</v>
      </c>
      <c r="BY179" s="45">
        <f t="shared" si="205"/>
        <v>54.84</v>
      </c>
      <c r="BZ179" s="45">
        <f t="shared" si="205"/>
        <v>55.4</v>
      </c>
      <c r="CA179" s="45">
        <f t="shared" si="205"/>
        <v>107.61</v>
      </c>
      <c r="CB179" s="45">
        <f t="shared" si="205"/>
        <v>161.82</v>
      </c>
      <c r="CC179" s="45">
        <f t="shared" si="205"/>
        <v>198.05</v>
      </c>
      <c r="CD179" s="45">
        <f t="shared" si="205"/>
        <v>234.28</v>
      </c>
      <c r="CE179" s="45">
        <f t="shared" si="205"/>
        <v>131.22</v>
      </c>
      <c r="CF179" s="45">
        <f t="shared" si="205"/>
        <v>191.09</v>
      </c>
      <c r="CG179" s="45">
        <f t="shared" si="205"/>
        <v>228.95</v>
      </c>
      <c r="CH179" s="45">
        <f t="shared" si="205"/>
        <v>266.81</v>
      </c>
      <c r="CI179" s="45">
        <f t="shared" si="205"/>
        <v>156.22999999999999</v>
      </c>
      <c r="CJ179" s="45">
        <f t="shared" si="205"/>
        <v>227.49</v>
      </c>
      <c r="CK179" s="45">
        <f t="shared" si="205"/>
        <v>272.57</v>
      </c>
      <c r="CL179" s="45">
        <f t="shared" si="205"/>
        <v>317.64</v>
      </c>
      <c r="CZ179" s="43" t="str">
        <f t="shared" si="166"/>
        <v>INFINITE 65.001 a 6.000</v>
      </c>
      <c r="DA179" s="44" t="s">
        <v>104</v>
      </c>
      <c r="DB179" s="46" t="s">
        <v>76</v>
      </c>
      <c r="DC179" s="45">
        <f t="shared" si="209"/>
        <v>25.24</v>
      </c>
      <c r="DD179" s="45">
        <f t="shared" si="209"/>
        <v>25.76</v>
      </c>
      <c r="DE179" s="45">
        <f t="shared" si="209"/>
        <v>26.31</v>
      </c>
      <c r="DG179" s="43" t="str">
        <f t="shared" si="167"/>
        <v>INFINITE 3Coleta no mesmo dia4210-221 a 30</v>
      </c>
      <c r="DH179" s="43" t="s">
        <v>94</v>
      </c>
      <c r="DI179" s="70" t="s">
        <v>71</v>
      </c>
      <c r="DJ179" s="69" t="s">
        <v>72</v>
      </c>
      <c r="DK179" s="59" t="s">
        <v>77</v>
      </c>
      <c r="DL179" s="22" t="s">
        <v>128</v>
      </c>
      <c r="DR179" s="43" t="str">
        <f t="shared" si="168"/>
        <v>INFINITE 56.001 a 7.000</v>
      </c>
      <c r="DS179" s="44" t="s">
        <v>100</v>
      </c>
      <c r="DT179" s="44" t="s">
        <v>82</v>
      </c>
      <c r="DU179" s="45">
        <f t="shared" si="207"/>
        <v>19.72</v>
      </c>
      <c r="DV179" s="45">
        <f t="shared" si="207"/>
        <v>20.14</v>
      </c>
      <c r="DW179" s="45">
        <f t="shared" si="207"/>
        <v>20.55</v>
      </c>
      <c r="DX179" s="45">
        <f t="shared" si="207"/>
        <v>20.96</v>
      </c>
      <c r="DY179" s="45">
        <f t="shared" si="207"/>
        <v>32.11</v>
      </c>
      <c r="DZ179" s="45">
        <f t="shared" si="207"/>
        <v>32.42</v>
      </c>
      <c r="EA179" s="45">
        <f t="shared" si="207"/>
        <v>32.770000000000003</v>
      </c>
      <c r="EB179" s="45">
        <f t="shared" si="207"/>
        <v>33.1</v>
      </c>
      <c r="EC179" s="45">
        <f t="shared" si="207"/>
        <v>60.02</v>
      </c>
      <c r="ED179" s="45">
        <f t="shared" si="207"/>
        <v>81.459999999999994</v>
      </c>
      <c r="EE179" s="45">
        <f t="shared" si="207"/>
        <v>114.65</v>
      </c>
      <c r="EF179" s="45">
        <f t="shared" si="207"/>
        <v>138.69</v>
      </c>
      <c r="EG179" s="45">
        <f t="shared" si="207"/>
        <v>95.23</v>
      </c>
      <c r="EH179" s="45">
        <f t="shared" si="207"/>
        <v>117.69</v>
      </c>
      <c r="EI179" s="45">
        <f t="shared" si="207"/>
        <v>151.4</v>
      </c>
      <c r="EJ179" s="45">
        <f t="shared" si="207"/>
        <v>176.97</v>
      </c>
    </row>
    <row r="180" spans="1:140" ht="15" x14ac:dyDescent="0.25">
      <c r="A180" s="88">
        <v>0.05</v>
      </c>
      <c r="B180" s="85" t="s">
        <v>100</v>
      </c>
      <c r="D180" s="43" t="str">
        <f t="shared" si="163"/>
        <v>INFINITE 57.001 a 8.000</v>
      </c>
      <c r="E180" s="44" t="s">
        <v>100</v>
      </c>
      <c r="F180" s="44" t="s">
        <v>86</v>
      </c>
      <c r="G180" s="45">
        <f t="shared" si="203"/>
        <v>14.65</v>
      </c>
      <c r="H180" s="45">
        <f t="shared" si="203"/>
        <v>14.95</v>
      </c>
      <c r="I180" s="45">
        <f t="shared" si="203"/>
        <v>15.27</v>
      </c>
      <c r="J180" s="45">
        <f t="shared" si="203"/>
        <v>15.58</v>
      </c>
      <c r="K180" s="45">
        <f t="shared" si="203"/>
        <v>25.09</v>
      </c>
      <c r="L180" s="45">
        <f t="shared" si="203"/>
        <v>25.35</v>
      </c>
      <c r="M180" s="45">
        <f t="shared" si="203"/>
        <v>25.61</v>
      </c>
      <c r="N180" s="45">
        <f t="shared" si="203"/>
        <v>25.86</v>
      </c>
      <c r="O180" s="45">
        <f t="shared" si="203"/>
        <v>47.65</v>
      </c>
      <c r="P180" s="45">
        <f t="shared" si="203"/>
        <v>64.349999999999994</v>
      </c>
      <c r="Q180" s="45">
        <f t="shared" si="203"/>
        <v>90.57</v>
      </c>
      <c r="R180" s="45">
        <f t="shared" si="203"/>
        <v>109.62</v>
      </c>
      <c r="S180" s="45">
        <f t="shared" si="203"/>
        <v>64.44</v>
      </c>
      <c r="T180" s="45">
        <f t="shared" si="203"/>
        <v>79.05</v>
      </c>
      <c r="U180" s="45">
        <f t="shared" si="203"/>
        <v>101.38</v>
      </c>
      <c r="V180" s="45">
        <f t="shared" si="203"/>
        <v>118.32</v>
      </c>
      <c r="W180" s="45">
        <f t="shared" si="203"/>
        <v>76.72</v>
      </c>
      <c r="X180" s="45">
        <f t="shared" si="203"/>
        <v>94.11</v>
      </c>
      <c r="Y180" s="45">
        <f t="shared" si="203"/>
        <v>120.69</v>
      </c>
      <c r="Z180" s="45">
        <f t="shared" si="203"/>
        <v>140.85</v>
      </c>
      <c r="AB180" s="43" t="str">
        <f t="shared" si="164"/>
        <v>INFINITE 67.001 a 8.000</v>
      </c>
      <c r="AC180" s="44" t="s">
        <v>104</v>
      </c>
      <c r="AD180" s="44" t="s">
        <v>86</v>
      </c>
      <c r="AE180" s="45">
        <f t="shared" si="208"/>
        <v>20.49</v>
      </c>
      <c r="AF180" s="45">
        <f t="shared" si="208"/>
        <v>21.37</v>
      </c>
      <c r="AG180" s="45">
        <f t="shared" si="208"/>
        <v>21.59</v>
      </c>
      <c r="AH180" s="45">
        <f t="shared" si="208"/>
        <v>21.81</v>
      </c>
      <c r="AI180" s="45">
        <f t="shared" si="208"/>
        <v>28.97</v>
      </c>
      <c r="AJ180" s="45">
        <f t="shared" si="208"/>
        <v>33.32</v>
      </c>
      <c r="AK180" s="45">
        <f t="shared" si="208"/>
        <v>38.020000000000003</v>
      </c>
      <c r="AL180" s="45">
        <f t="shared" si="208"/>
        <v>47.08</v>
      </c>
      <c r="AM180" s="45">
        <f t="shared" si="208"/>
        <v>43.26</v>
      </c>
      <c r="AN180" s="45">
        <f t="shared" si="208"/>
        <v>48.53</v>
      </c>
      <c r="AO180" s="45">
        <f t="shared" si="208"/>
        <v>62.52</v>
      </c>
      <c r="AP180" s="45">
        <f t="shared" si="208"/>
        <v>77.95</v>
      </c>
      <c r="AQ180" s="45">
        <f t="shared" si="208"/>
        <v>50.3</v>
      </c>
      <c r="AR180" s="45">
        <f t="shared" si="208"/>
        <v>56.43</v>
      </c>
      <c r="AS180" s="45">
        <f t="shared" si="208"/>
        <v>72.7</v>
      </c>
      <c r="AT180" s="45">
        <f t="shared" si="208"/>
        <v>90.64</v>
      </c>
      <c r="BP180" s="43" t="str">
        <f t="shared" si="165"/>
        <v>INFINITE 57.001 a 8.000</v>
      </c>
      <c r="BQ180" s="44" t="s">
        <v>100</v>
      </c>
      <c r="BR180" s="44" t="s">
        <v>86</v>
      </c>
      <c r="BS180" s="45">
        <f t="shared" si="205"/>
        <v>49.45</v>
      </c>
      <c r="BT180" s="45">
        <f t="shared" si="205"/>
        <v>50.5</v>
      </c>
      <c r="BU180" s="45">
        <f t="shared" si="205"/>
        <v>51.55</v>
      </c>
      <c r="BV180" s="45">
        <f t="shared" si="205"/>
        <v>52.6</v>
      </c>
      <c r="BW180" s="45">
        <f t="shared" si="205"/>
        <v>57.51</v>
      </c>
      <c r="BX180" s="45">
        <f t="shared" si="205"/>
        <v>58.11</v>
      </c>
      <c r="BY180" s="45">
        <f t="shared" si="205"/>
        <v>58.7</v>
      </c>
      <c r="BZ180" s="45">
        <f t="shared" si="205"/>
        <v>59.29</v>
      </c>
      <c r="CA180" s="45">
        <f t="shared" si="205"/>
        <v>117.39</v>
      </c>
      <c r="CB180" s="45">
        <f t="shared" si="205"/>
        <v>176.29</v>
      </c>
      <c r="CC180" s="45">
        <f t="shared" si="205"/>
        <v>216.12</v>
      </c>
      <c r="CD180" s="45">
        <f t="shared" si="205"/>
        <v>255.95</v>
      </c>
      <c r="CE180" s="45">
        <f t="shared" si="205"/>
        <v>143.13</v>
      </c>
      <c r="CF180" s="45">
        <f t="shared" si="205"/>
        <v>211.22</v>
      </c>
      <c r="CG180" s="45">
        <f t="shared" si="205"/>
        <v>252.93</v>
      </c>
      <c r="CH180" s="45">
        <f t="shared" si="205"/>
        <v>294.64999999999998</v>
      </c>
      <c r="CI180" s="45">
        <f t="shared" si="205"/>
        <v>170.4</v>
      </c>
      <c r="CJ180" s="45">
        <f t="shared" si="205"/>
        <v>251.45</v>
      </c>
      <c r="CK180" s="45">
        <f t="shared" si="205"/>
        <v>301.11</v>
      </c>
      <c r="CL180" s="45">
        <f t="shared" si="205"/>
        <v>350.77</v>
      </c>
      <c r="CZ180" s="43" t="str">
        <f t="shared" si="166"/>
        <v>INFINITE 66.001 a 7.000</v>
      </c>
      <c r="DA180" s="44" t="s">
        <v>104</v>
      </c>
      <c r="DB180" s="46" t="s">
        <v>82</v>
      </c>
      <c r="DC180" s="45">
        <f t="shared" si="209"/>
        <v>30.02</v>
      </c>
      <c r="DD180" s="45">
        <f t="shared" si="209"/>
        <v>30.63</v>
      </c>
      <c r="DE180" s="45">
        <f t="shared" si="209"/>
        <v>31.27</v>
      </c>
      <c r="DG180" s="43" t="str">
        <f t="shared" si="167"/>
        <v>INFINITE 3Coleta no mesmo dia4210-231 a 40</v>
      </c>
      <c r="DH180" s="43" t="s">
        <v>94</v>
      </c>
      <c r="DI180" s="70" t="s">
        <v>71</v>
      </c>
      <c r="DJ180" s="69" t="s">
        <v>72</v>
      </c>
      <c r="DK180" s="61" t="s">
        <v>83</v>
      </c>
      <c r="DL180" s="25" t="s">
        <v>128</v>
      </c>
      <c r="DR180" s="43" t="str">
        <f t="shared" si="168"/>
        <v>INFINITE 57.001 a 8.000</v>
      </c>
      <c r="DS180" s="44" t="s">
        <v>100</v>
      </c>
      <c r="DT180" s="44" t="s">
        <v>86</v>
      </c>
      <c r="DU180" s="45">
        <f t="shared" si="207"/>
        <v>20.07</v>
      </c>
      <c r="DV180" s="45">
        <f t="shared" si="207"/>
        <v>20.5</v>
      </c>
      <c r="DW180" s="45">
        <f t="shared" si="207"/>
        <v>20.91</v>
      </c>
      <c r="DX180" s="45">
        <f t="shared" si="207"/>
        <v>21.33</v>
      </c>
      <c r="DY180" s="45">
        <f t="shared" si="207"/>
        <v>34.39</v>
      </c>
      <c r="DZ180" s="45">
        <f t="shared" si="207"/>
        <v>34.76</v>
      </c>
      <c r="EA180" s="45">
        <f t="shared" si="207"/>
        <v>35.1</v>
      </c>
      <c r="EB180" s="45">
        <f t="shared" si="207"/>
        <v>35.46</v>
      </c>
      <c r="EC180" s="45">
        <f t="shared" si="207"/>
        <v>65.8</v>
      </c>
      <c r="ED180" s="45">
        <f t="shared" si="207"/>
        <v>89.26</v>
      </c>
      <c r="EE180" s="45">
        <f t="shared" si="207"/>
        <v>125.61</v>
      </c>
      <c r="EF180" s="45">
        <f t="shared" si="207"/>
        <v>151.97</v>
      </c>
      <c r="EG180" s="45">
        <f t="shared" si="207"/>
        <v>106.05</v>
      </c>
      <c r="EH180" s="45">
        <f t="shared" si="207"/>
        <v>130.52000000000001</v>
      </c>
      <c r="EI180" s="45">
        <f t="shared" si="207"/>
        <v>167.44</v>
      </c>
      <c r="EJ180" s="45">
        <f t="shared" si="207"/>
        <v>195.31</v>
      </c>
    </row>
    <row r="181" spans="1:140" ht="15" x14ac:dyDescent="0.25">
      <c r="A181" s="88">
        <v>0.05</v>
      </c>
      <c r="B181" s="85" t="s">
        <v>104</v>
      </c>
      <c r="D181" s="43" t="str">
        <f t="shared" si="163"/>
        <v>INFINITE 58.001 a 9.000</v>
      </c>
      <c r="E181" s="44" t="s">
        <v>100</v>
      </c>
      <c r="F181" s="44" t="s">
        <v>91</v>
      </c>
      <c r="G181" s="45">
        <f t="shared" si="203"/>
        <v>15.12</v>
      </c>
      <c r="H181" s="45">
        <f t="shared" si="203"/>
        <v>15.44</v>
      </c>
      <c r="I181" s="45">
        <f t="shared" si="203"/>
        <v>15.76</v>
      </c>
      <c r="J181" s="45">
        <f t="shared" si="203"/>
        <v>16.09</v>
      </c>
      <c r="K181" s="45">
        <f t="shared" si="203"/>
        <v>26.73</v>
      </c>
      <c r="L181" s="45">
        <f t="shared" si="203"/>
        <v>26.99</v>
      </c>
      <c r="M181" s="45">
        <f t="shared" si="203"/>
        <v>27.27</v>
      </c>
      <c r="N181" s="45">
        <f t="shared" si="203"/>
        <v>27.54</v>
      </c>
      <c r="O181" s="45">
        <f t="shared" si="203"/>
        <v>51.81</v>
      </c>
      <c r="P181" s="45">
        <f t="shared" si="203"/>
        <v>69.930000000000007</v>
      </c>
      <c r="Q181" s="45">
        <f t="shared" si="203"/>
        <v>98.44</v>
      </c>
      <c r="R181" s="45">
        <f t="shared" si="203"/>
        <v>119.16</v>
      </c>
      <c r="S181" s="45">
        <f t="shared" si="203"/>
        <v>67.92</v>
      </c>
      <c r="T181" s="45">
        <f t="shared" si="203"/>
        <v>83.78</v>
      </c>
      <c r="U181" s="45">
        <f t="shared" si="203"/>
        <v>108.01</v>
      </c>
      <c r="V181" s="45">
        <f t="shared" si="203"/>
        <v>126.32</v>
      </c>
      <c r="W181" s="45">
        <f t="shared" si="203"/>
        <v>80.849999999999994</v>
      </c>
      <c r="X181" s="45">
        <f t="shared" si="203"/>
        <v>99.74</v>
      </c>
      <c r="Y181" s="45">
        <f t="shared" si="203"/>
        <v>128.59</v>
      </c>
      <c r="Z181" s="45">
        <f t="shared" si="203"/>
        <v>150.38999999999999</v>
      </c>
      <c r="AB181" s="43" t="str">
        <f t="shared" si="164"/>
        <v>INFINITE 68.001 a 9.000</v>
      </c>
      <c r="AC181" s="44" t="s">
        <v>104</v>
      </c>
      <c r="AD181" s="44" t="s">
        <v>91</v>
      </c>
      <c r="AE181" s="45">
        <f t="shared" si="208"/>
        <v>21.1</v>
      </c>
      <c r="AF181" s="45">
        <f t="shared" si="208"/>
        <v>22</v>
      </c>
      <c r="AG181" s="45">
        <f t="shared" si="208"/>
        <v>22.22</v>
      </c>
      <c r="AH181" s="45">
        <f t="shared" si="208"/>
        <v>22.45</v>
      </c>
      <c r="AI181" s="45">
        <f t="shared" si="208"/>
        <v>30.4</v>
      </c>
      <c r="AJ181" s="45">
        <f t="shared" si="208"/>
        <v>34.97</v>
      </c>
      <c r="AK181" s="45">
        <f t="shared" si="208"/>
        <v>39.9</v>
      </c>
      <c r="AL181" s="45">
        <f t="shared" si="208"/>
        <v>49.41</v>
      </c>
      <c r="AM181" s="45">
        <f t="shared" si="208"/>
        <v>44.5</v>
      </c>
      <c r="AN181" s="45">
        <f t="shared" si="208"/>
        <v>49.93</v>
      </c>
      <c r="AO181" s="45">
        <f t="shared" si="208"/>
        <v>64.12</v>
      </c>
      <c r="AP181" s="45">
        <f t="shared" si="208"/>
        <v>79.95</v>
      </c>
      <c r="AQ181" s="45">
        <f t="shared" si="208"/>
        <v>51.74</v>
      </c>
      <c r="AR181" s="45">
        <f t="shared" si="208"/>
        <v>58.07</v>
      </c>
      <c r="AS181" s="45">
        <f t="shared" si="208"/>
        <v>74.56</v>
      </c>
      <c r="AT181" s="45">
        <f t="shared" si="208"/>
        <v>92.95</v>
      </c>
      <c r="BP181" s="43" t="str">
        <f t="shared" si="165"/>
        <v>INFINITE 58.001 a 9.000</v>
      </c>
      <c r="BQ181" s="44" t="s">
        <v>100</v>
      </c>
      <c r="BR181" s="44" t="s">
        <v>91</v>
      </c>
      <c r="BS181" s="45">
        <f t="shared" si="205"/>
        <v>53.86</v>
      </c>
      <c r="BT181" s="45">
        <f t="shared" si="205"/>
        <v>55.01</v>
      </c>
      <c r="BU181" s="45">
        <f t="shared" si="205"/>
        <v>56.15</v>
      </c>
      <c r="BV181" s="45">
        <f t="shared" si="205"/>
        <v>57.3</v>
      </c>
      <c r="BW181" s="45">
        <f t="shared" si="205"/>
        <v>61.98</v>
      </c>
      <c r="BX181" s="45">
        <f t="shared" si="205"/>
        <v>62.61</v>
      </c>
      <c r="BY181" s="45">
        <f t="shared" si="205"/>
        <v>63.25</v>
      </c>
      <c r="BZ181" s="45">
        <f t="shared" si="205"/>
        <v>63.89</v>
      </c>
      <c r="CA181" s="45">
        <f t="shared" si="205"/>
        <v>127.97</v>
      </c>
      <c r="CB181" s="45">
        <f t="shared" si="205"/>
        <v>193.95</v>
      </c>
      <c r="CC181" s="45">
        <f t="shared" si="205"/>
        <v>236.28</v>
      </c>
      <c r="CD181" s="45">
        <f t="shared" si="205"/>
        <v>278.61</v>
      </c>
      <c r="CE181" s="45">
        <f t="shared" si="205"/>
        <v>157.13999999999999</v>
      </c>
      <c r="CF181" s="45">
        <f t="shared" si="205"/>
        <v>234.7</v>
      </c>
      <c r="CG181" s="45">
        <f t="shared" si="205"/>
        <v>279.56</v>
      </c>
      <c r="CH181" s="45">
        <f t="shared" si="205"/>
        <v>324.42</v>
      </c>
      <c r="CI181" s="45">
        <f t="shared" si="205"/>
        <v>187.07</v>
      </c>
      <c r="CJ181" s="45">
        <f t="shared" si="205"/>
        <v>279.41000000000003</v>
      </c>
      <c r="CK181" s="45">
        <f t="shared" si="205"/>
        <v>332.81</v>
      </c>
      <c r="CL181" s="45">
        <f t="shared" si="205"/>
        <v>386.21</v>
      </c>
      <c r="CZ181" s="43" t="str">
        <f t="shared" si="166"/>
        <v>INFINITE 67.001 a 8.000</v>
      </c>
      <c r="DA181" s="44" t="s">
        <v>104</v>
      </c>
      <c r="DB181" s="46" t="s">
        <v>86</v>
      </c>
      <c r="DC181" s="45">
        <f t="shared" si="209"/>
        <v>38.76</v>
      </c>
      <c r="DD181" s="45">
        <f t="shared" si="209"/>
        <v>39.56</v>
      </c>
      <c r="DE181" s="45">
        <f t="shared" si="209"/>
        <v>40.39</v>
      </c>
      <c r="DG181" s="43" t="str">
        <f t="shared" si="167"/>
        <v>INFINITE 3Coleta no mesmo dia4210-241 a 50</v>
      </c>
      <c r="DH181" s="43" t="s">
        <v>94</v>
      </c>
      <c r="DI181" s="70" t="s">
        <v>71</v>
      </c>
      <c r="DJ181" s="69" t="s">
        <v>72</v>
      </c>
      <c r="DK181" s="59" t="s">
        <v>87</v>
      </c>
      <c r="DL181" s="22" t="s">
        <v>129</v>
      </c>
      <c r="DR181" s="43" t="str">
        <f t="shared" si="168"/>
        <v>INFINITE 58.001 a 9.000</v>
      </c>
      <c r="DS181" s="44" t="s">
        <v>100</v>
      </c>
      <c r="DT181" s="44" t="s">
        <v>91</v>
      </c>
      <c r="DU181" s="45">
        <f t="shared" si="207"/>
        <v>20.88</v>
      </c>
      <c r="DV181" s="45">
        <f t="shared" si="207"/>
        <v>21.31</v>
      </c>
      <c r="DW181" s="45">
        <f t="shared" si="207"/>
        <v>21.75</v>
      </c>
      <c r="DX181" s="45">
        <f t="shared" si="207"/>
        <v>22.19</v>
      </c>
      <c r="DY181" s="45">
        <f t="shared" si="207"/>
        <v>36.57</v>
      </c>
      <c r="DZ181" s="45">
        <f t="shared" si="207"/>
        <v>36.94</v>
      </c>
      <c r="EA181" s="45">
        <f t="shared" si="207"/>
        <v>37.340000000000003</v>
      </c>
      <c r="EB181" s="45">
        <f t="shared" si="207"/>
        <v>37.700000000000003</v>
      </c>
      <c r="EC181" s="45">
        <f t="shared" si="207"/>
        <v>71.48</v>
      </c>
      <c r="ED181" s="45">
        <f t="shared" si="207"/>
        <v>97.02</v>
      </c>
      <c r="EE181" s="45">
        <f t="shared" si="207"/>
        <v>136.55000000000001</v>
      </c>
      <c r="EF181" s="45">
        <f t="shared" si="207"/>
        <v>165.18</v>
      </c>
      <c r="EG181" s="45">
        <f t="shared" si="207"/>
        <v>111.71</v>
      </c>
      <c r="EH181" s="45">
        <f t="shared" si="207"/>
        <v>138.29</v>
      </c>
      <c r="EI181" s="45">
        <f t="shared" si="207"/>
        <v>178.36</v>
      </c>
      <c r="EJ181" s="45">
        <f t="shared" si="207"/>
        <v>208.5</v>
      </c>
    </row>
    <row r="182" spans="1:140" ht="15" x14ac:dyDescent="0.25">
      <c r="A182" s="88">
        <v>0.05</v>
      </c>
      <c r="B182" s="85" t="s">
        <v>107</v>
      </c>
      <c r="D182" s="43" t="str">
        <f t="shared" si="163"/>
        <v>INFINITE 59.001 a 10.000</v>
      </c>
      <c r="E182" s="44" t="s">
        <v>100</v>
      </c>
      <c r="F182" s="44" t="s">
        <v>95</v>
      </c>
      <c r="G182" s="45">
        <f t="shared" si="203"/>
        <v>15.46</v>
      </c>
      <c r="H182" s="45">
        <f t="shared" si="203"/>
        <v>15.79</v>
      </c>
      <c r="I182" s="45">
        <f t="shared" si="203"/>
        <v>16.11</v>
      </c>
      <c r="J182" s="45">
        <f t="shared" si="203"/>
        <v>16.45</v>
      </c>
      <c r="K182" s="45">
        <f t="shared" si="203"/>
        <v>28.52</v>
      </c>
      <c r="L182" s="45">
        <f t="shared" si="203"/>
        <v>28.82</v>
      </c>
      <c r="M182" s="45">
        <f t="shared" si="203"/>
        <v>29.1</v>
      </c>
      <c r="N182" s="45">
        <f t="shared" si="203"/>
        <v>29.41</v>
      </c>
      <c r="O182" s="45">
        <f t="shared" si="203"/>
        <v>55.98</v>
      </c>
      <c r="P182" s="45">
        <f t="shared" si="203"/>
        <v>75.56</v>
      </c>
      <c r="Q182" s="45">
        <f t="shared" si="203"/>
        <v>106.35</v>
      </c>
      <c r="R182" s="45">
        <f t="shared" si="203"/>
        <v>128.74</v>
      </c>
      <c r="S182" s="45">
        <f t="shared" si="203"/>
        <v>71.41</v>
      </c>
      <c r="T182" s="45">
        <f t="shared" si="203"/>
        <v>88.48</v>
      </c>
      <c r="U182" s="45">
        <f t="shared" si="203"/>
        <v>114.65</v>
      </c>
      <c r="V182" s="45">
        <f t="shared" si="203"/>
        <v>134.37</v>
      </c>
      <c r="W182" s="45">
        <f t="shared" si="203"/>
        <v>85.03</v>
      </c>
      <c r="X182" s="45">
        <f t="shared" si="203"/>
        <v>105.34</v>
      </c>
      <c r="Y182" s="45">
        <f t="shared" si="203"/>
        <v>136.49</v>
      </c>
      <c r="Z182" s="45">
        <f t="shared" si="203"/>
        <v>159.97</v>
      </c>
      <c r="AB182" s="43" t="str">
        <f t="shared" si="164"/>
        <v>INFINITE 69.001 a 10.000</v>
      </c>
      <c r="AC182" s="44" t="s">
        <v>104</v>
      </c>
      <c r="AD182" s="44" t="s">
        <v>95</v>
      </c>
      <c r="AE182" s="45">
        <f t="shared" si="208"/>
        <v>21.53</v>
      </c>
      <c r="AF182" s="45">
        <f t="shared" si="208"/>
        <v>22.44</v>
      </c>
      <c r="AG182" s="45">
        <f t="shared" si="208"/>
        <v>22.65</v>
      </c>
      <c r="AH182" s="45">
        <f t="shared" si="208"/>
        <v>22.89</v>
      </c>
      <c r="AI182" s="45">
        <f t="shared" si="208"/>
        <v>31.42</v>
      </c>
      <c r="AJ182" s="45">
        <f t="shared" si="208"/>
        <v>36.14</v>
      </c>
      <c r="AK182" s="45">
        <f t="shared" si="208"/>
        <v>41.25</v>
      </c>
      <c r="AL182" s="45">
        <f t="shared" si="208"/>
        <v>51.06</v>
      </c>
      <c r="AM182" s="45">
        <f t="shared" si="208"/>
        <v>45.37</v>
      </c>
      <c r="AN182" s="45">
        <f t="shared" si="208"/>
        <v>50.96</v>
      </c>
      <c r="AO182" s="45">
        <f t="shared" si="208"/>
        <v>65.27</v>
      </c>
      <c r="AP182" s="45">
        <f t="shared" si="208"/>
        <v>81.37</v>
      </c>
      <c r="AQ182" s="45">
        <f t="shared" si="208"/>
        <v>52.75</v>
      </c>
      <c r="AR182" s="45">
        <f t="shared" si="208"/>
        <v>59.25</v>
      </c>
      <c r="AS182" s="45">
        <f t="shared" si="208"/>
        <v>75.900000000000006</v>
      </c>
      <c r="AT182" s="45">
        <f t="shared" si="208"/>
        <v>94.62</v>
      </c>
      <c r="BP182" s="43" t="str">
        <f t="shared" si="165"/>
        <v>INFINITE 59.001 a 10.000</v>
      </c>
      <c r="BQ182" s="44" t="s">
        <v>100</v>
      </c>
      <c r="BR182" s="44" t="s">
        <v>95</v>
      </c>
      <c r="BS182" s="45">
        <f t="shared" si="205"/>
        <v>58.17</v>
      </c>
      <c r="BT182" s="45">
        <f t="shared" si="205"/>
        <v>59.42</v>
      </c>
      <c r="BU182" s="45">
        <f t="shared" si="205"/>
        <v>60.66</v>
      </c>
      <c r="BV182" s="45">
        <f t="shared" si="205"/>
        <v>61.89</v>
      </c>
      <c r="BW182" s="45">
        <f t="shared" si="205"/>
        <v>66.319999999999993</v>
      </c>
      <c r="BX182" s="45">
        <f t="shared" si="205"/>
        <v>67.010000000000005</v>
      </c>
      <c r="BY182" s="45">
        <f t="shared" si="205"/>
        <v>67.7</v>
      </c>
      <c r="BZ182" s="45">
        <f t="shared" si="205"/>
        <v>68.38</v>
      </c>
      <c r="CA182" s="45">
        <f t="shared" si="205"/>
        <v>138.35</v>
      </c>
      <c r="CB182" s="45">
        <f t="shared" si="205"/>
        <v>211.32</v>
      </c>
      <c r="CC182" s="45">
        <f t="shared" si="205"/>
        <v>256.39999999999998</v>
      </c>
      <c r="CD182" s="45">
        <f t="shared" si="205"/>
        <v>301.45999999999998</v>
      </c>
      <c r="CE182" s="45">
        <f t="shared" si="205"/>
        <v>171.14</v>
      </c>
      <c r="CF182" s="45">
        <f t="shared" si="205"/>
        <v>257.33</v>
      </c>
      <c r="CG182" s="45">
        <f t="shared" si="205"/>
        <v>305.68</v>
      </c>
      <c r="CH182" s="45">
        <f t="shared" si="205"/>
        <v>354.02</v>
      </c>
      <c r="CI182" s="45">
        <f t="shared" si="205"/>
        <v>203.74</v>
      </c>
      <c r="CJ182" s="45">
        <f t="shared" si="205"/>
        <v>306.35000000000002</v>
      </c>
      <c r="CK182" s="45">
        <f t="shared" si="205"/>
        <v>363.9</v>
      </c>
      <c r="CL182" s="45">
        <f t="shared" si="205"/>
        <v>421.45</v>
      </c>
      <c r="CZ182" s="43" t="str">
        <f t="shared" si="166"/>
        <v>INFINITE 68.001 a 9.000</v>
      </c>
      <c r="DA182" s="44" t="s">
        <v>104</v>
      </c>
      <c r="DB182" s="46" t="s">
        <v>91</v>
      </c>
      <c r="DC182" s="45">
        <f t="shared" si="209"/>
        <v>50.09</v>
      </c>
      <c r="DD182" s="45">
        <f t="shared" si="209"/>
        <v>51.13</v>
      </c>
      <c r="DE182" s="45">
        <f t="shared" si="209"/>
        <v>52.2</v>
      </c>
      <c r="DG182" s="43" t="str">
        <f t="shared" si="167"/>
        <v>INFINITE 3Coleta no mesmo dia4210-251 a 60</v>
      </c>
      <c r="DH182" s="43" t="s">
        <v>94</v>
      </c>
      <c r="DI182" s="70" t="s">
        <v>71</v>
      </c>
      <c r="DJ182" s="69" t="s">
        <v>72</v>
      </c>
      <c r="DK182" s="61" t="s">
        <v>92</v>
      </c>
      <c r="DL182" s="25" t="s">
        <v>130</v>
      </c>
      <c r="DR182" s="43" t="str">
        <f t="shared" si="168"/>
        <v>INFINITE 59.001 a 10.000</v>
      </c>
      <c r="DS182" s="44" t="s">
        <v>100</v>
      </c>
      <c r="DT182" s="44" t="s">
        <v>95</v>
      </c>
      <c r="DU182" s="45">
        <f t="shared" si="207"/>
        <v>21.24</v>
      </c>
      <c r="DV182" s="45">
        <f t="shared" si="207"/>
        <v>21.69</v>
      </c>
      <c r="DW182" s="45">
        <f t="shared" si="207"/>
        <v>22.14</v>
      </c>
      <c r="DX182" s="45">
        <f t="shared" si="207"/>
        <v>22.59</v>
      </c>
      <c r="DY182" s="45">
        <f t="shared" si="207"/>
        <v>38.97</v>
      </c>
      <c r="DZ182" s="45">
        <f t="shared" si="207"/>
        <v>39.369999999999997</v>
      </c>
      <c r="EA182" s="45">
        <f t="shared" si="207"/>
        <v>39.770000000000003</v>
      </c>
      <c r="EB182" s="45">
        <f t="shared" si="207"/>
        <v>40.17</v>
      </c>
      <c r="EC182" s="45">
        <f t="shared" si="207"/>
        <v>77.16</v>
      </c>
      <c r="ED182" s="45">
        <f t="shared" si="207"/>
        <v>104.79</v>
      </c>
      <c r="EE182" s="45">
        <f t="shared" si="207"/>
        <v>147.49</v>
      </c>
      <c r="EF182" s="45">
        <f t="shared" si="207"/>
        <v>178.42</v>
      </c>
      <c r="EG182" s="45">
        <f t="shared" si="207"/>
        <v>117.41</v>
      </c>
      <c r="EH182" s="45">
        <f t="shared" si="207"/>
        <v>146.04</v>
      </c>
      <c r="EI182" s="45">
        <f t="shared" si="207"/>
        <v>189.29</v>
      </c>
      <c r="EJ182" s="45">
        <f t="shared" si="207"/>
        <v>221.73</v>
      </c>
    </row>
    <row r="183" spans="1:140" ht="15" x14ac:dyDescent="0.25">
      <c r="A183" s="88">
        <v>0.05</v>
      </c>
      <c r="B183" s="85" t="s">
        <v>110</v>
      </c>
      <c r="D183" s="43" t="str">
        <f t="shared" si="163"/>
        <v>INFINITE 5Kg Adicional</v>
      </c>
      <c r="E183" s="44" t="s">
        <v>100</v>
      </c>
      <c r="F183" s="44" t="s">
        <v>63</v>
      </c>
      <c r="G183" s="45">
        <f t="shared" si="203"/>
        <v>1.93</v>
      </c>
      <c r="H183" s="45">
        <f t="shared" si="203"/>
        <v>1.96</v>
      </c>
      <c r="I183" s="45">
        <f t="shared" si="203"/>
        <v>2</v>
      </c>
      <c r="J183" s="45">
        <f t="shared" si="203"/>
        <v>2.0299999999999998</v>
      </c>
      <c r="K183" s="45">
        <f t="shared" si="203"/>
        <v>3.54</v>
      </c>
      <c r="L183" s="45">
        <f t="shared" si="203"/>
        <v>3.57</v>
      </c>
      <c r="M183" s="45">
        <f t="shared" si="203"/>
        <v>3.61</v>
      </c>
      <c r="N183" s="45">
        <f t="shared" si="203"/>
        <v>3.64</v>
      </c>
      <c r="O183" s="45">
        <f t="shared" si="203"/>
        <v>6.94</v>
      </c>
      <c r="P183" s="45">
        <f t="shared" si="203"/>
        <v>9.3699999999999992</v>
      </c>
      <c r="Q183" s="45">
        <f t="shared" si="203"/>
        <v>13.18</v>
      </c>
      <c r="R183" s="45">
        <f t="shared" si="203"/>
        <v>15.97</v>
      </c>
      <c r="S183" s="45">
        <f t="shared" si="203"/>
        <v>8.85</v>
      </c>
      <c r="T183" s="45">
        <f t="shared" si="203"/>
        <v>10.96</v>
      </c>
      <c r="U183" s="45">
        <f t="shared" si="203"/>
        <v>14.22</v>
      </c>
      <c r="V183" s="45">
        <f t="shared" si="203"/>
        <v>16.66</v>
      </c>
      <c r="W183" s="45">
        <f t="shared" si="203"/>
        <v>10.54</v>
      </c>
      <c r="X183" s="45">
        <f t="shared" si="203"/>
        <v>13.06</v>
      </c>
      <c r="Y183" s="45">
        <f t="shared" si="203"/>
        <v>16.93</v>
      </c>
      <c r="Z183" s="45">
        <f t="shared" si="203"/>
        <v>19.84</v>
      </c>
      <c r="AB183" s="43" t="str">
        <f t="shared" si="164"/>
        <v>INFINITE 6Kg Adicional</v>
      </c>
      <c r="AC183" s="44" t="s">
        <v>104</v>
      </c>
      <c r="AD183" s="44" t="s">
        <v>63</v>
      </c>
      <c r="AE183" s="45">
        <f t="shared" si="208"/>
        <v>2.67</v>
      </c>
      <c r="AF183" s="45">
        <f t="shared" si="208"/>
        <v>2.78</v>
      </c>
      <c r="AG183" s="45">
        <f t="shared" si="208"/>
        <v>2.8</v>
      </c>
      <c r="AH183" s="45">
        <f t="shared" si="208"/>
        <v>2.85</v>
      </c>
      <c r="AI183" s="45">
        <f t="shared" si="208"/>
        <v>3.9</v>
      </c>
      <c r="AJ183" s="45">
        <f t="shared" si="208"/>
        <v>4.4800000000000004</v>
      </c>
      <c r="AK183" s="45">
        <f t="shared" si="208"/>
        <v>5.12</v>
      </c>
      <c r="AL183" s="45">
        <f t="shared" si="208"/>
        <v>6.34</v>
      </c>
      <c r="AM183" s="45">
        <f t="shared" si="208"/>
        <v>5.62</v>
      </c>
      <c r="AN183" s="45">
        <f t="shared" si="208"/>
        <v>6.32</v>
      </c>
      <c r="AO183" s="45">
        <f t="shared" si="208"/>
        <v>8.1</v>
      </c>
      <c r="AP183" s="45">
        <f t="shared" si="208"/>
        <v>10.09</v>
      </c>
      <c r="AQ183" s="45">
        <f t="shared" si="208"/>
        <v>6.54</v>
      </c>
      <c r="AR183" s="45">
        <f t="shared" si="208"/>
        <v>7.35</v>
      </c>
      <c r="AS183" s="45">
        <f t="shared" si="208"/>
        <v>9.42</v>
      </c>
      <c r="AT183" s="45">
        <f t="shared" si="208"/>
        <v>11.72</v>
      </c>
      <c r="BP183" s="43" t="str">
        <f t="shared" si="165"/>
        <v>INFINITE 5Kg Adicional</v>
      </c>
      <c r="BQ183" s="44" t="s">
        <v>100</v>
      </c>
      <c r="BR183" s="44" t="s">
        <v>63</v>
      </c>
      <c r="BS183" s="45">
        <f t="shared" si="205"/>
        <v>5.91</v>
      </c>
      <c r="BT183" s="45">
        <f t="shared" si="205"/>
        <v>6.04</v>
      </c>
      <c r="BU183" s="45">
        <f t="shared" si="205"/>
        <v>6.16</v>
      </c>
      <c r="BV183" s="45">
        <f t="shared" si="205"/>
        <v>6.29</v>
      </c>
      <c r="BW183" s="45">
        <f t="shared" si="205"/>
        <v>6.68</v>
      </c>
      <c r="BX183" s="45">
        <f t="shared" si="205"/>
        <v>6.75</v>
      </c>
      <c r="BY183" s="45">
        <f t="shared" si="205"/>
        <v>6.82</v>
      </c>
      <c r="BZ183" s="45">
        <f t="shared" si="205"/>
        <v>6.89</v>
      </c>
      <c r="CA183" s="45">
        <f t="shared" si="205"/>
        <v>13.68</v>
      </c>
      <c r="CB183" s="45">
        <f t="shared" si="205"/>
        <v>20.97</v>
      </c>
      <c r="CC183" s="45">
        <f t="shared" si="205"/>
        <v>25.4</v>
      </c>
      <c r="CD183" s="45">
        <f t="shared" si="205"/>
        <v>29.85</v>
      </c>
      <c r="CE183" s="45">
        <f t="shared" si="205"/>
        <v>17.11</v>
      </c>
      <c r="CF183" s="45">
        <f t="shared" si="205"/>
        <v>25.66</v>
      </c>
      <c r="CG183" s="45">
        <f t="shared" si="205"/>
        <v>30.35</v>
      </c>
      <c r="CH183" s="45">
        <f t="shared" si="205"/>
        <v>35.06</v>
      </c>
      <c r="CI183" s="45">
        <f t="shared" si="205"/>
        <v>20.37</v>
      </c>
      <c r="CJ183" s="45">
        <f t="shared" si="205"/>
        <v>30.55</v>
      </c>
      <c r="CK183" s="45">
        <f t="shared" si="205"/>
        <v>36.14</v>
      </c>
      <c r="CL183" s="45">
        <f t="shared" si="205"/>
        <v>41.73</v>
      </c>
      <c r="CZ183" s="43" t="str">
        <f t="shared" si="166"/>
        <v>INFINITE 69.001 a 10.000</v>
      </c>
      <c r="DA183" s="44" t="s">
        <v>104</v>
      </c>
      <c r="DB183" s="46" t="s">
        <v>95</v>
      </c>
      <c r="DC183" s="45">
        <f t="shared" si="209"/>
        <v>64.010000000000005</v>
      </c>
      <c r="DD183" s="45">
        <f t="shared" si="209"/>
        <v>65.33</v>
      </c>
      <c r="DE183" s="45">
        <f t="shared" si="209"/>
        <v>66.7</v>
      </c>
      <c r="DG183" s="43" t="str">
        <f t="shared" si="167"/>
        <v>INFINITE 3Coleta no mesmo dia4210-261 a 70</v>
      </c>
      <c r="DH183" s="43" t="s">
        <v>94</v>
      </c>
      <c r="DI183" s="70" t="s">
        <v>71</v>
      </c>
      <c r="DJ183" s="69" t="s">
        <v>72</v>
      </c>
      <c r="DK183" s="59" t="s">
        <v>96</v>
      </c>
      <c r="DL183" s="22" t="s">
        <v>131</v>
      </c>
      <c r="DR183" s="43" t="str">
        <f t="shared" si="168"/>
        <v>INFINITE 5Kg Adicional</v>
      </c>
      <c r="DS183" s="44" t="s">
        <v>100</v>
      </c>
      <c r="DT183" s="44" t="s">
        <v>63</v>
      </c>
      <c r="DU183" s="45">
        <f t="shared" si="207"/>
        <v>2.73</v>
      </c>
      <c r="DV183" s="45">
        <f t="shared" si="207"/>
        <v>2.79</v>
      </c>
      <c r="DW183" s="45">
        <f t="shared" si="207"/>
        <v>2.86</v>
      </c>
      <c r="DX183" s="45">
        <f t="shared" si="207"/>
        <v>2.91</v>
      </c>
      <c r="DY183" s="45">
        <f t="shared" si="207"/>
        <v>4.92</v>
      </c>
      <c r="DZ183" s="45">
        <f t="shared" si="207"/>
        <v>4.96</v>
      </c>
      <c r="EA183" s="45">
        <f t="shared" si="207"/>
        <v>5.01</v>
      </c>
      <c r="EB183" s="45">
        <f t="shared" si="207"/>
        <v>5.07</v>
      </c>
      <c r="EC183" s="45">
        <f t="shared" si="207"/>
        <v>9.64</v>
      </c>
      <c r="ED183" s="45">
        <f t="shared" si="207"/>
        <v>13.01</v>
      </c>
      <c r="EE183" s="45">
        <f t="shared" si="207"/>
        <v>18.309999999999999</v>
      </c>
      <c r="EF183" s="45">
        <f t="shared" si="207"/>
        <v>22.16</v>
      </c>
      <c r="EG183" s="45">
        <f t="shared" si="207"/>
        <v>14.64</v>
      </c>
      <c r="EH183" s="45">
        <f t="shared" si="207"/>
        <v>18.13</v>
      </c>
      <c r="EI183" s="45">
        <f t="shared" si="207"/>
        <v>23.5</v>
      </c>
      <c r="EJ183" s="45">
        <f t="shared" si="207"/>
        <v>27.53</v>
      </c>
    </row>
    <row r="184" spans="1:140" ht="15" x14ac:dyDescent="0.25">
      <c r="D184" s="43" t="str">
        <f t="shared" si="163"/>
        <v>Peso (g)</v>
      </c>
      <c r="F184" s="44" t="s">
        <v>32</v>
      </c>
      <c r="G184" s="45" t="s">
        <v>12</v>
      </c>
      <c r="H184" s="45" t="s">
        <v>13</v>
      </c>
      <c r="I184" s="45" t="s">
        <v>14</v>
      </c>
      <c r="J184" s="45" t="s">
        <v>15</v>
      </c>
      <c r="K184" s="45" t="s">
        <v>16</v>
      </c>
      <c r="L184" s="45" t="s">
        <v>17</v>
      </c>
      <c r="M184" s="45" t="s">
        <v>18</v>
      </c>
      <c r="N184" s="45" t="s">
        <v>19</v>
      </c>
      <c r="O184" s="45" t="s">
        <v>20</v>
      </c>
      <c r="P184" s="45" t="s">
        <v>21</v>
      </c>
      <c r="Q184" s="45" t="s">
        <v>22</v>
      </c>
      <c r="R184" s="45" t="s">
        <v>23</v>
      </c>
      <c r="S184" s="45" t="s">
        <v>24</v>
      </c>
      <c r="T184" s="45" t="s">
        <v>25</v>
      </c>
      <c r="U184" s="45" t="s">
        <v>26</v>
      </c>
      <c r="V184" s="45" t="s">
        <v>27</v>
      </c>
      <c r="W184" s="45" t="s">
        <v>28</v>
      </c>
      <c r="X184" s="45" t="s">
        <v>29</v>
      </c>
      <c r="Y184" s="45" t="s">
        <v>30</v>
      </c>
      <c r="Z184" s="45" t="s">
        <v>31</v>
      </c>
      <c r="AB184" s="43" t="str">
        <f t="shared" si="164"/>
        <v>Peso (g)</v>
      </c>
      <c r="AD184" s="44" t="s">
        <v>32</v>
      </c>
      <c r="AE184" s="45" t="e">
        <f>ROUND('[2]Base(2023)'!AE184+'[2]Base(2023)'!AE184*'[2]Base(2024)'!$A$31,2)</f>
        <v>#VALUE!</v>
      </c>
      <c r="AF184" s="45" t="e">
        <f>ROUND('[2]Base(2023)'!AF184+'[2]Base(2023)'!AF184*'[2]Base(2024)'!$A$31,2)</f>
        <v>#VALUE!</v>
      </c>
      <c r="AG184" s="45" t="e">
        <f>ROUND('[2]Base(2023)'!AG184+'[2]Base(2023)'!AG184*'[2]Base(2024)'!$A$31,2)</f>
        <v>#VALUE!</v>
      </c>
      <c r="AH184" s="45" t="e">
        <f>ROUND('[2]Base(2023)'!AH184+'[2]Base(2023)'!AH184*'[2]Base(2024)'!$A$31,2)</f>
        <v>#VALUE!</v>
      </c>
      <c r="AI184" s="45" t="e">
        <f>ROUND('[2]Base(2023)'!AI184+'[2]Base(2023)'!AI184*'[2]Base(2024)'!$A$31,2)</f>
        <v>#VALUE!</v>
      </c>
      <c r="AJ184" s="45" t="e">
        <f>ROUND('[2]Base(2023)'!AJ184+'[2]Base(2023)'!AJ184*'[2]Base(2024)'!$A$31,2)</f>
        <v>#VALUE!</v>
      </c>
      <c r="AK184" s="45" t="e">
        <f>ROUND('[2]Base(2023)'!AK184+'[2]Base(2023)'!AK184*'[2]Base(2024)'!$A$31,2)</f>
        <v>#VALUE!</v>
      </c>
      <c r="AL184" s="45" t="e">
        <f>ROUND('[2]Base(2023)'!AL184+'[2]Base(2023)'!AL184*'[2]Base(2024)'!$A$31,2)</f>
        <v>#VALUE!</v>
      </c>
      <c r="AM184" s="45" t="e">
        <f>ROUND('[2]Base(2023)'!AM184+'[2]Base(2023)'!AM184*'[2]Base(2024)'!$A$31,2)</f>
        <v>#VALUE!</v>
      </c>
      <c r="AN184" s="45" t="e">
        <f>ROUND('[2]Base(2023)'!AN184+'[2]Base(2023)'!AN184*'[2]Base(2024)'!$A$31,2)</f>
        <v>#VALUE!</v>
      </c>
      <c r="AO184" s="45" t="e">
        <f>ROUND('[2]Base(2023)'!AO184+'[2]Base(2023)'!AO184*'[2]Base(2024)'!$A$31,2)</f>
        <v>#VALUE!</v>
      </c>
      <c r="AP184" s="45" t="e">
        <f>ROUND('[2]Base(2023)'!AP184+'[2]Base(2023)'!AP184*'[2]Base(2024)'!$A$31,2)</f>
        <v>#VALUE!</v>
      </c>
      <c r="AQ184" s="45" t="e">
        <f>ROUND('[2]Base(2023)'!AQ184+'[2]Base(2023)'!AQ184*'[2]Base(2024)'!$A$31,2)</f>
        <v>#VALUE!</v>
      </c>
      <c r="AR184" s="45" t="e">
        <f>ROUND('[2]Base(2023)'!AR184+'[2]Base(2023)'!AR184*'[2]Base(2024)'!$A$31,2)</f>
        <v>#VALUE!</v>
      </c>
      <c r="AS184" s="45" t="e">
        <f>ROUND('[2]Base(2023)'!AS184+'[2]Base(2023)'!AS184*'[2]Base(2024)'!$A$31,2)</f>
        <v>#VALUE!</v>
      </c>
      <c r="AT184" s="45" t="e">
        <f>ROUND('[2]Base(2023)'!AT184+'[2]Base(2023)'!AT184*'[2]Base(2024)'!$A$31,2)</f>
        <v>#VALUE!</v>
      </c>
      <c r="BP184" s="43" t="str">
        <f t="shared" si="165"/>
        <v>Peso (g)</v>
      </c>
      <c r="BR184" s="44" t="s">
        <v>32</v>
      </c>
      <c r="BS184" s="45" t="e">
        <f>ROUND('[2]Base(2023)'!BS184+'[2]Base(2023)'!BS184*'[2]Base(2024)'!$A$31,2)</f>
        <v>#VALUE!</v>
      </c>
      <c r="BT184" s="45" t="e">
        <f>ROUND('[2]Base(2023)'!BT184+'[2]Base(2023)'!BT184*'[2]Base(2024)'!$A$31,2)</f>
        <v>#VALUE!</v>
      </c>
      <c r="BU184" s="45" t="e">
        <f>ROUND('[2]Base(2023)'!BU184+'[2]Base(2023)'!BU184*'[2]Base(2024)'!$A$31,2)</f>
        <v>#VALUE!</v>
      </c>
      <c r="BV184" s="45" t="e">
        <f>ROUND('[2]Base(2023)'!BV184+'[2]Base(2023)'!BV184*'[2]Base(2024)'!$A$31,2)</f>
        <v>#VALUE!</v>
      </c>
      <c r="BW184" s="45" t="e">
        <f>ROUND('[2]Base(2023)'!BW184+'[2]Base(2023)'!BW184*'[2]Base(2024)'!$A$31,2)</f>
        <v>#VALUE!</v>
      </c>
      <c r="BX184" s="45" t="e">
        <f>ROUND('[2]Base(2023)'!BX184+'[2]Base(2023)'!BX184*'[2]Base(2024)'!$A$31,2)</f>
        <v>#VALUE!</v>
      </c>
      <c r="BY184" s="45" t="e">
        <f>ROUND('[2]Base(2023)'!BY184+'[2]Base(2023)'!BY184*'[2]Base(2024)'!$A$31,2)</f>
        <v>#VALUE!</v>
      </c>
      <c r="BZ184" s="45" t="e">
        <f>ROUND('[2]Base(2023)'!BZ184+'[2]Base(2023)'!BZ184*'[2]Base(2024)'!$A$31,2)</f>
        <v>#VALUE!</v>
      </c>
      <c r="CA184" s="45" t="e">
        <f>ROUND('[2]Base(2023)'!CA184+'[2]Base(2023)'!CA184*'[2]Base(2024)'!$A$31,2)</f>
        <v>#VALUE!</v>
      </c>
      <c r="CB184" s="45" t="e">
        <f>ROUND('[2]Base(2023)'!CB184+'[2]Base(2023)'!CB184*'[2]Base(2024)'!$A$31,2)</f>
        <v>#VALUE!</v>
      </c>
      <c r="CC184" s="45" t="e">
        <f>ROUND('[2]Base(2023)'!CC184+'[2]Base(2023)'!CC184*'[2]Base(2024)'!$A$31,2)</f>
        <v>#VALUE!</v>
      </c>
      <c r="CD184" s="45" t="e">
        <f>ROUND('[2]Base(2023)'!CD184+'[2]Base(2023)'!CD184*'[2]Base(2024)'!$A$31,2)</f>
        <v>#VALUE!</v>
      </c>
      <c r="CE184" s="45" t="e">
        <f>ROUND('[2]Base(2023)'!CE184+'[2]Base(2023)'!CE184*'[2]Base(2024)'!$A$31,2)</f>
        <v>#VALUE!</v>
      </c>
      <c r="CF184" s="45" t="e">
        <f>ROUND('[2]Base(2023)'!CF184+'[2]Base(2023)'!CF184*'[2]Base(2024)'!$A$31,2)</f>
        <v>#VALUE!</v>
      </c>
      <c r="CG184" s="45" t="e">
        <f>ROUND('[2]Base(2023)'!CG184+'[2]Base(2023)'!CG184*'[2]Base(2024)'!$A$31,2)</f>
        <v>#VALUE!</v>
      </c>
      <c r="CH184" s="45" t="e">
        <f>ROUND('[2]Base(2023)'!CH184+'[2]Base(2023)'!CH184*'[2]Base(2024)'!$A$31,2)</f>
        <v>#VALUE!</v>
      </c>
      <c r="CI184" s="45" t="e">
        <f>ROUND('[2]Base(2023)'!CI184+'[2]Base(2023)'!CI184*'[2]Base(2024)'!$A$31,2)</f>
        <v>#VALUE!</v>
      </c>
      <c r="CJ184" s="45" t="e">
        <f>ROUND('[2]Base(2023)'!CJ184+'[2]Base(2023)'!CJ184*'[2]Base(2024)'!$A$31,2)</f>
        <v>#VALUE!</v>
      </c>
      <c r="CK184" s="45" t="e">
        <f>ROUND('[2]Base(2023)'!CK184+'[2]Base(2023)'!CK184*'[2]Base(2024)'!$A$31,2)</f>
        <v>#VALUE!</v>
      </c>
      <c r="CL184" s="45" t="e">
        <f>ROUND('[2]Base(2023)'!CL184+'[2]Base(2023)'!CL184*'[2]Base(2024)'!$A$31,2)</f>
        <v>#VALUE!</v>
      </c>
      <c r="CZ184" s="43" t="str">
        <f t="shared" si="166"/>
        <v>Peso (g)</v>
      </c>
      <c r="DB184" s="46" t="s">
        <v>32</v>
      </c>
      <c r="DC184" s="45" t="e">
        <f>ROUND('[2]Base(2023)'!DC184+'[2]Base(2023)'!DC184*'[2]Base(2024)'!$A$31,2)</f>
        <v>#VALUE!</v>
      </c>
      <c r="DD184" s="45" t="e">
        <f>ROUND('[2]Base(2023)'!DD184+'[2]Base(2023)'!DD184*'[2]Base(2024)'!$A$31,2)</f>
        <v>#VALUE!</v>
      </c>
      <c r="DE184" s="45" t="e">
        <f>ROUND('[2]Base(2023)'!DE184+'[2]Base(2023)'!DE184*'[2]Base(2024)'!$A$31,2)</f>
        <v>#VALUE!</v>
      </c>
      <c r="DG184" s="43" t="str">
        <f t="shared" si="167"/>
        <v>INFINITE 3Coleta no mesmo dia4210-271 a 80</v>
      </c>
      <c r="DH184" s="43" t="s">
        <v>94</v>
      </c>
      <c r="DI184" s="70" t="s">
        <v>71</v>
      </c>
      <c r="DJ184" s="69" t="s">
        <v>72</v>
      </c>
      <c r="DK184" s="61" t="s">
        <v>99</v>
      </c>
      <c r="DL184" s="25" t="s">
        <v>131</v>
      </c>
      <c r="DR184"/>
      <c r="DS184"/>
      <c r="DT184"/>
    </row>
    <row r="185" spans="1:140" ht="15" x14ac:dyDescent="0.25">
      <c r="D185" s="43" t="str">
        <f t="shared" si="163"/>
        <v>INFINITE 60 a 300</v>
      </c>
      <c r="E185" s="44" t="s">
        <v>104</v>
      </c>
      <c r="F185" s="44" t="s">
        <v>40</v>
      </c>
      <c r="G185" s="45">
        <f>ROUND(G59-G59*$A$59,2)</f>
        <v>6.11</v>
      </c>
      <c r="H185" s="45">
        <f t="shared" ref="H185:Z185" si="210">ROUND(H59-H59*$A$59,2)</f>
        <v>6.24</v>
      </c>
      <c r="I185" s="45">
        <f t="shared" si="210"/>
        <v>6.36</v>
      </c>
      <c r="J185" s="45">
        <f t="shared" si="210"/>
        <v>6.49</v>
      </c>
      <c r="K185" s="45">
        <f t="shared" si="210"/>
        <v>11.99</v>
      </c>
      <c r="L185" s="45">
        <f t="shared" si="210"/>
        <v>12.26</v>
      </c>
      <c r="M185" s="45">
        <f t="shared" si="210"/>
        <v>12.51</v>
      </c>
      <c r="N185" s="45">
        <f t="shared" si="210"/>
        <v>13.31</v>
      </c>
      <c r="O185" s="45">
        <f t="shared" si="210"/>
        <v>18.2</v>
      </c>
      <c r="P185" s="45">
        <f t="shared" si="210"/>
        <v>25.49</v>
      </c>
      <c r="Q185" s="45">
        <f t="shared" si="210"/>
        <v>32.770000000000003</v>
      </c>
      <c r="R185" s="45">
        <f t="shared" si="210"/>
        <v>38.229999999999997</v>
      </c>
      <c r="S185" s="45">
        <f t="shared" si="210"/>
        <v>24.23</v>
      </c>
      <c r="T185" s="45">
        <f t="shared" si="210"/>
        <v>30.96</v>
      </c>
      <c r="U185" s="45">
        <f t="shared" si="210"/>
        <v>37.369999999999997</v>
      </c>
      <c r="V185" s="45">
        <f t="shared" si="210"/>
        <v>42.85</v>
      </c>
      <c r="W185" s="45">
        <f t="shared" si="210"/>
        <v>28.85</v>
      </c>
      <c r="X185" s="45">
        <f t="shared" si="210"/>
        <v>36.85</v>
      </c>
      <c r="Y185" s="45">
        <f t="shared" si="210"/>
        <v>44.48</v>
      </c>
      <c r="Z185" s="45">
        <f t="shared" si="210"/>
        <v>51.02</v>
      </c>
      <c r="AB185" s="43" t="str">
        <f t="shared" si="164"/>
        <v>INFINITE 70 a 500</v>
      </c>
      <c r="AC185" s="44" t="s">
        <v>107</v>
      </c>
      <c r="AD185" s="44" t="s">
        <v>41</v>
      </c>
      <c r="AE185" s="45">
        <f>ROUND(AE55-AE55*$A$93,2)</f>
        <v>11.1</v>
      </c>
      <c r="AF185" s="45">
        <f t="shared" ref="AF185:AT185" si="211">ROUND(AF55-AF55*$A$93,2)</f>
        <v>11.58</v>
      </c>
      <c r="AG185" s="45">
        <f t="shared" si="211"/>
        <v>11.68</v>
      </c>
      <c r="AH185" s="45">
        <f t="shared" si="211"/>
        <v>11.81</v>
      </c>
      <c r="AI185" s="45">
        <f t="shared" si="211"/>
        <v>13.23</v>
      </c>
      <c r="AJ185" s="45">
        <f t="shared" si="211"/>
        <v>14.82</v>
      </c>
      <c r="AK185" s="45">
        <f t="shared" si="211"/>
        <v>16.53</v>
      </c>
      <c r="AL185" s="45">
        <f t="shared" si="211"/>
        <v>19.84</v>
      </c>
      <c r="AM185" s="45">
        <f t="shared" si="211"/>
        <v>13.62</v>
      </c>
      <c r="AN185" s="45">
        <f t="shared" si="211"/>
        <v>16.47</v>
      </c>
      <c r="AO185" s="45">
        <f t="shared" si="211"/>
        <v>27.64</v>
      </c>
      <c r="AP185" s="45">
        <f t="shared" si="211"/>
        <v>37.96</v>
      </c>
      <c r="AQ185" s="45">
        <f t="shared" si="211"/>
        <v>15.83</v>
      </c>
      <c r="AR185" s="45">
        <f t="shared" si="211"/>
        <v>19.149999999999999</v>
      </c>
      <c r="AS185" s="45">
        <f t="shared" si="211"/>
        <v>32.15</v>
      </c>
      <c r="AT185" s="45">
        <f t="shared" si="211"/>
        <v>44.13</v>
      </c>
      <c r="BP185" s="43" t="str">
        <f t="shared" si="165"/>
        <v>INFINITE 60 a 300</v>
      </c>
      <c r="BQ185" s="44" t="s">
        <v>104</v>
      </c>
      <c r="BR185" s="44" t="s">
        <v>40</v>
      </c>
      <c r="BS185" s="45">
        <f>BS45</f>
        <v>26.36</v>
      </c>
      <c r="BT185" s="45">
        <f t="shared" ref="BT185:CL185" si="212">BT45</f>
        <v>26.93</v>
      </c>
      <c r="BU185" s="45">
        <f t="shared" si="212"/>
        <v>27.49</v>
      </c>
      <c r="BV185" s="45">
        <f t="shared" si="212"/>
        <v>28.05</v>
      </c>
      <c r="BW185" s="45">
        <f t="shared" si="212"/>
        <v>29.25</v>
      </c>
      <c r="BX185" s="45">
        <f t="shared" si="212"/>
        <v>29.54</v>
      </c>
      <c r="BY185" s="45">
        <f t="shared" si="212"/>
        <v>29.85</v>
      </c>
      <c r="BZ185" s="45">
        <f t="shared" si="212"/>
        <v>30.14</v>
      </c>
      <c r="CA185" s="45">
        <f t="shared" si="212"/>
        <v>42.62</v>
      </c>
      <c r="CB185" s="45">
        <f t="shared" si="212"/>
        <v>66.19</v>
      </c>
      <c r="CC185" s="45">
        <f t="shared" si="212"/>
        <v>80.510000000000005</v>
      </c>
      <c r="CD185" s="45">
        <f t="shared" si="212"/>
        <v>94.83</v>
      </c>
      <c r="CE185" s="45">
        <f t="shared" si="212"/>
        <v>54.83</v>
      </c>
      <c r="CF185" s="45">
        <f t="shared" si="212"/>
        <v>73.03</v>
      </c>
      <c r="CG185" s="45">
        <f t="shared" si="212"/>
        <v>84.65</v>
      </c>
      <c r="CH185" s="45">
        <f t="shared" si="212"/>
        <v>96.27</v>
      </c>
      <c r="CI185" s="45">
        <f t="shared" si="212"/>
        <v>65.290000000000006</v>
      </c>
      <c r="CJ185" s="45">
        <f t="shared" si="212"/>
        <v>86.94</v>
      </c>
      <c r="CK185" s="45">
        <f t="shared" si="212"/>
        <v>100.77</v>
      </c>
      <c r="CL185" s="45">
        <f t="shared" si="212"/>
        <v>114.6</v>
      </c>
      <c r="CZ185" s="43" t="str">
        <f t="shared" si="166"/>
        <v>INFINITE 70 a 300</v>
      </c>
      <c r="DA185" s="44" t="s">
        <v>107</v>
      </c>
      <c r="DB185" s="46" t="s">
        <v>40</v>
      </c>
      <c r="DC185" s="45">
        <f>DC42</f>
        <v>12.43</v>
      </c>
      <c r="DD185" s="45">
        <f t="shared" ref="DD185:DE185" si="213">DD42</f>
        <v>12.68</v>
      </c>
      <c r="DE185" s="45">
        <f t="shared" si="213"/>
        <v>12.95</v>
      </c>
      <c r="DG185" s="43" t="str">
        <f t="shared" si="167"/>
        <v>INFINITE 3Coleta no mesmo dia4210-281 a 90</v>
      </c>
      <c r="DH185" s="43" t="s">
        <v>94</v>
      </c>
      <c r="DI185" s="70" t="s">
        <v>71</v>
      </c>
      <c r="DJ185" s="69" t="s">
        <v>72</v>
      </c>
      <c r="DK185" s="59" t="s">
        <v>102</v>
      </c>
      <c r="DL185" s="22" t="s">
        <v>93</v>
      </c>
      <c r="DR185"/>
      <c r="DS185"/>
      <c r="DT185"/>
    </row>
    <row r="186" spans="1:140" ht="15" x14ac:dyDescent="0.25">
      <c r="D186" s="43" t="str">
        <f t="shared" si="163"/>
        <v>INFINITE 6301 a 500</v>
      </c>
      <c r="E186" s="44" t="s">
        <v>104</v>
      </c>
      <c r="F186" s="44" t="s">
        <v>49</v>
      </c>
      <c r="G186" s="45">
        <f t="shared" ref="G186:Z197" si="214">ROUND(G60-G60*$A$59,2)</f>
        <v>6.84</v>
      </c>
      <c r="H186" s="45">
        <f t="shared" si="214"/>
        <v>6.98</v>
      </c>
      <c r="I186" s="45">
        <f t="shared" si="214"/>
        <v>7.14</v>
      </c>
      <c r="J186" s="45">
        <f t="shared" si="214"/>
        <v>7.27</v>
      </c>
      <c r="K186" s="45">
        <f t="shared" si="214"/>
        <v>12.43</v>
      </c>
      <c r="L186" s="45">
        <f t="shared" si="214"/>
        <v>12.69</v>
      </c>
      <c r="M186" s="45">
        <f t="shared" si="214"/>
        <v>12.97</v>
      </c>
      <c r="N186" s="45">
        <f t="shared" si="214"/>
        <v>13.8</v>
      </c>
      <c r="O186" s="45">
        <f t="shared" si="214"/>
        <v>18.96</v>
      </c>
      <c r="P186" s="45">
        <f t="shared" si="214"/>
        <v>26.56</v>
      </c>
      <c r="Q186" s="45">
        <f t="shared" si="214"/>
        <v>34.130000000000003</v>
      </c>
      <c r="R186" s="45">
        <f t="shared" si="214"/>
        <v>39.83</v>
      </c>
      <c r="S186" s="45">
        <f t="shared" si="214"/>
        <v>24.88</v>
      </c>
      <c r="T186" s="45">
        <f t="shared" si="214"/>
        <v>31.85</v>
      </c>
      <c r="U186" s="45">
        <f t="shared" si="214"/>
        <v>38.520000000000003</v>
      </c>
      <c r="V186" s="45">
        <f t="shared" si="214"/>
        <v>44.19</v>
      </c>
      <c r="W186" s="45">
        <f t="shared" si="214"/>
        <v>29.62</v>
      </c>
      <c r="X186" s="45">
        <f t="shared" si="214"/>
        <v>37.92</v>
      </c>
      <c r="Y186" s="45">
        <f t="shared" si="214"/>
        <v>45.85</v>
      </c>
      <c r="Z186" s="45">
        <f t="shared" si="214"/>
        <v>52.61</v>
      </c>
      <c r="AB186" s="43" t="str">
        <f t="shared" si="164"/>
        <v>INFINITE 7501 a 1.000</v>
      </c>
      <c r="AC186" s="44" t="s">
        <v>107</v>
      </c>
      <c r="AD186" s="44" t="s">
        <v>50</v>
      </c>
      <c r="AE186" s="45">
        <f t="shared" ref="AE186:AT196" si="215">ROUND(AE56-AE56*$A$93,2)</f>
        <v>11.9</v>
      </c>
      <c r="AF186" s="45">
        <f t="shared" si="215"/>
        <v>12.41</v>
      </c>
      <c r="AG186" s="45">
        <f t="shared" si="215"/>
        <v>12.53</v>
      </c>
      <c r="AH186" s="45">
        <f t="shared" si="215"/>
        <v>12.67</v>
      </c>
      <c r="AI186" s="45">
        <f t="shared" si="215"/>
        <v>14.16</v>
      </c>
      <c r="AJ186" s="45">
        <f t="shared" si="215"/>
        <v>15.86</v>
      </c>
      <c r="AK186" s="45">
        <f t="shared" si="215"/>
        <v>17.71</v>
      </c>
      <c r="AL186" s="45">
        <f t="shared" si="215"/>
        <v>21.26</v>
      </c>
      <c r="AM186" s="45">
        <f t="shared" si="215"/>
        <v>14.43</v>
      </c>
      <c r="AN186" s="45">
        <f t="shared" si="215"/>
        <v>17.37</v>
      </c>
      <c r="AO186" s="45">
        <f t="shared" si="215"/>
        <v>28.67</v>
      </c>
      <c r="AP186" s="45">
        <f t="shared" si="215"/>
        <v>39.17</v>
      </c>
      <c r="AQ186" s="45">
        <f t="shared" si="215"/>
        <v>16.77</v>
      </c>
      <c r="AR186" s="45">
        <f t="shared" si="215"/>
        <v>20.2</v>
      </c>
      <c r="AS186" s="45">
        <f t="shared" si="215"/>
        <v>33.33</v>
      </c>
      <c r="AT186" s="45">
        <f t="shared" si="215"/>
        <v>45.55</v>
      </c>
      <c r="BP186" s="43" t="str">
        <f t="shared" si="165"/>
        <v>INFINITE 6301 a 500</v>
      </c>
      <c r="BQ186" s="44" t="s">
        <v>104</v>
      </c>
      <c r="BR186" s="44" t="s">
        <v>49</v>
      </c>
      <c r="BS186" s="45">
        <f t="shared" ref="BS186:CL197" si="216">BS46</f>
        <v>27.31</v>
      </c>
      <c r="BT186" s="45">
        <f t="shared" si="216"/>
        <v>27.89</v>
      </c>
      <c r="BU186" s="45">
        <f t="shared" si="216"/>
        <v>28.46</v>
      </c>
      <c r="BV186" s="45">
        <f t="shared" si="216"/>
        <v>29.04</v>
      </c>
      <c r="BW186" s="45">
        <f t="shared" si="216"/>
        <v>30.94</v>
      </c>
      <c r="BX186" s="45">
        <f t="shared" si="216"/>
        <v>31.25</v>
      </c>
      <c r="BY186" s="45">
        <f t="shared" si="216"/>
        <v>31.57</v>
      </c>
      <c r="BZ186" s="45">
        <f t="shared" si="216"/>
        <v>31.9</v>
      </c>
      <c r="CA186" s="45">
        <f t="shared" si="216"/>
        <v>45.52</v>
      </c>
      <c r="CB186" s="45">
        <f t="shared" si="216"/>
        <v>69.58</v>
      </c>
      <c r="CC186" s="45">
        <f t="shared" si="216"/>
        <v>84.67</v>
      </c>
      <c r="CD186" s="45">
        <f t="shared" si="216"/>
        <v>99.77</v>
      </c>
      <c r="CE186" s="45">
        <f t="shared" si="216"/>
        <v>56.77</v>
      </c>
      <c r="CF186" s="45">
        <f t="shared" si="216"/>
        <v>74.38</v>
      </c>
      <c r="CG186" s="45">
        <f t="shared" si="216"/>
        <v>86.22</v>
      </c>
      <c r="CH186" s="45">
        <f t="shared" si="216"/>
        <v>98.06</v>
      </c>
      <c r="CI186" s="45">
        <f t="shared" si="216"/>
        <v>67.58</v>
      </c>
      <c r="CJ186" s="45">
        <f t="shared" si="216"/>
        <v>88.54</v>
      </c>
      <c r="CK186" s="45">
        <f t="shared" si="216"/>
        <v>102.65</v>
      </c>
      <c r="CL186" s="45">
        <f t="shared" si="216"/>
        <v>116.74</v>
      </c>
      <c r="CZ186" s="43" t="str">
        <f t="shared" si="166"/>
        <v>INFINITE 7301 a 500</v>
      </c>
      <c r="DA186" s="44" t="s">
        <v>107</v>
      </c>
      <c r="DB186" s="46" t="s">
        <v>49</v>
      </c>
      <c r="DC186" s="45">
        <f t="shared" ref="DC186:DE196" si="217">DC43</f>
        <v>12.92</v>
      </c>
      <c r="DD186" s="45">
        <f t="shared" si="217"/>
        <v>13.19</v>
      </c>
      <c r="DE186" s="45">
        <f t="shared" si="217"/>
        <v>13.47</v>
      </c>
      <c r="DG186" s="43" t="str">
        <f t="shared" si="167"/>
        <v>INFINITE 3Coleta no mesmo dia4210-291 a 100</v>
      </c>
      <c r="DH186" s="43" t="s">
        <v>94</v>
      </c>
      <c r="DI186" s="70" t="s">
        <v>71</v>
      </c>
      <c r="DJ186" s="69" t="s">
        <v>72</v>
      </c>
      <c r="DK186" s="61" t="s">
        <v>105</v>
      </c>
      <c r="DL186" s="25" t="s">
        <v>93</v>
      </c>
      <c r="DR186"/>
      <c r="DS186"/>
      <c r="DT186"/>
    </row>
    <row r="187" spans="1:140" ht="15" x14ac:dyDescent="0.25">
      <c r="D187" s="43" t="str">
        <f t="shared" si="163"/>
        <v>INFINITE 6501 a 1.000</v>
      </c>
      <c r="E187" s="44" t="s">
        <v>104</v>
      </c>
      <c r="F187" s="44" t="s">
        <v>50</v>
      </c>
      <c r="G187" s="45">
        <f t="shared" si="214"/>
        <v>7.34</v>
      </c>
      <c r="H187" s="45">
        <f t="shared" si="214"/>
        <v>7.48</v>
      </c>
      <c r="I187" s="45">
        <f t="shared" si="214"/>
        <v>7.64</v>
      </c>
      <c r="J187" s="45">
        <f t="shared" si="214"/>
        <v>7.8</v>
      </c>
      <c r="K187" s="45">
        <f t="shared" si="214"/>
        <v>13.85</v>
      </c>
      <c r="L187" s="45">
        <f t="shared" si="214"/>
        <v>14</v>
      </c>
      <c r="M187" s="45">
        <f t="shared" si="214"/>
        <v>14.15</v>
      </c>
      <c r="N187" s="45">
        <f t="shared" si="214"/>
        <v>14.28</v>
      </c>
      <c r="O187" s="45">
        <f t="shared" si="214"/>
        <v>19.73</v>
      </c>
      <c r="P187" s="45">
        <f t="shared" si="214"/>
        <v>27.63</v>
      </c>
      <c r="Q187" s="45">
        <f t="shared" si="214"/>
        <v>35.520000000000003</v>
      </c>
      <c r="R187" s="45">
        <f t="shared" si="214"/>
        <v>41.44</v>
      </c>
      <c r="S187" s="45">
        <f t="shared" si="214"/>
        <v>25.52</v>
      </c>
      <c r="T187" s="45">
        <f t="shared" si="214"/>
        <v>32.75</v>
      </c>
      <c r="U187" s="45">
        <f t="shared" si="214"/>
        <v>39.67</v>
      </c>
      <c r="V187" s="45">
        <f t="shared" si="214"/>
        <v>45.53</v>
      </c>
      <c r="W187" s="45">
        <f t="shared" si="214"/>
        <v>30.38</v>
      </c>
      <c r="X187" s="45">
        <f t="shared" si="214"/>
        <v>38.979999999999997</v>
      </c>
      <c r="Y187" s="45">
        <f t="shared" si="214"/>
        <v>47.23</v>
      </c>
      <c r="Z187" s="45">
        <f t="shared" si="214"/>
        <v>54.2</v>
      </c>
      <c r="AB187" s="43" t="str">
        <f t="shared" si="164"/>
        <v>INFINITE 71.001 a 2.000</v>
      </c>
      <c r="AC187" s="44" t="s">
        <v>107</v>
      </c>
      <c r="AD187" s="44" t="s">
        <v>55</v>
      </c>
      <c r="AE187" s="45">
        <f t="shared" si="215"/>
        <v>12.53</v>
      </c>
      <c r="AF187" s="45">
        <f t="shared" si="215"/>
        <v>13.07</v>
      </c>
      <c r="AG187" s="45">
        <f t="shared" si="215"/>
        <v>13.2</v>
      </c>
      <c r="AH187" s="45">
        <f t="shared" si="215"/>
        <v>13.34</v>
      </c>
      <c r="AI187" s="45">
        <f t="shared" si="215"/>
        <v>15.57</v>
      </c>
      <c r="AJ187" s="45">
        <f t="shared" si="215"/>
        <v>17.43</v>
      </c>
      <c r="AK187" s="45">
        <f t="shared" si="215"/>
        <v>19.45</v>
      </c>
      <c r="AL187" s="45">
        <f t="shared" si="215"/>
        <v>23.35</v>
      </c>
      <c r="AM187" s="45">
        <f t="shared" si="215"/>
        <v>17.12</v>
      </c>
      <c r="AN187" s="45">
        <f t="shared" si="215"/>
        <v>20.22</v>
      </c>
      <c r="AO187" s="45">
        <f t="shared" si="215"/>
        <v>31.66</v>
      </c>
      <c r="AP187" s="45">
        <f t="shared" si="215"/>
        <v>42.47</v>
      </c>
      <c r="AQ187" s="45">
        <f t="shared" si="215"/>
        <v>19.91</v>
      </c>
      <c r="AR187" s="45">
        <f t="shared" si="215"/>
        <v>23.51</v>
      </c>
      <c r="AS187" s="45">
        <f t="shared" si="215"/>
        <v>36.82</v>
      </c>
      <c r="AT187" s="45">
        <f t="shared" si="215"/>
        <v>49.39</v>
      </c>
      <c r="BP187" s="43" t="str">
        <f t="shared" si="165"/>
        <v>INFINITE 6501 a 1.000</v>
      </c>
      <c r="BQ187" s="44" t="s">
        <v>104</v>
      </c>
      <c r="BR187" s="44" t="s">
        <v>50</v>
      </c>
      <c r="BS187" s="45">
        <f t="shared" si="216"/>
        <v>28.24</v>
      </c>
      <c r="BT187" s="45">
        <f t="shared" si="216"/>
        <v>28.84</v>
      </c>
      <c r="BU187" s="45">
        <f t="shared" si="216"/>
        <v>29.45</v>
      </c>
      <c r="BV187" s="45">
        <f t="shared" si="216"/>
        <v>30.04</v>
      </c>
      <c r="BW187" s="45">
        <f t="shared" si="216"/>
        <v>32.64</v>
      </c>
      <c r="BX187" s="45">
        <f t="shared" si="216"/>
        <v>32.97</v>
      </c>
      <c r="BY187" s="45">
        <f t="shared" si="216"/>
        <v>33.299999999999997</v>
      </c>
      <c r="BZ187" s="45">
        <f t="shared" si="216"/>
        <v>33.64</v>
      </c>
      <c r="CA187" s="45">
        <f t="shared" si="216"/>
        <v>48.41</v>
      </c>
      <c r="CB187" s="45">
        <f t="shared" si="216"/>
        <v>72.97</v>
      </c>
      <c r="CC187" s="45">
        <f t="shared" si="216"/>
        <v>88.85</v>
      </c>
      <c r="CD187" s="45">
        <f t="shared" si="216"/>
        <v>104.71</v>
      </c>
      <c r="CE187" s="45">
        <f t="shared" si="216"/>
        <v>58.7</v>
      </c>
      <c r="CF187" s="45">
        <f t="shared" si="216"/>
        <v>75.72</v>
      </c>
      <c r="CG187" s="45">
        <f t="shared" si="216"/>
        <v>87.8</v>
      </c>
      <c r="CH187" s="45">
        <f t="shared" si="216"/>
        <v>99.87</v>
      </c>
      <c r="CI187" s="45">
        <f t="shared" si="216"/>
        <v>69.87</v>
      </c>
      <c r="CJ187" s="45">
        <f t="shared" si="216"/>
        <v>90.14</v>
      </c>
      <c r="CK187" s="45">
        <f t="shared" si="216"/>
        <v>104.52</v>
      </c>
      <c r="CL187" s="45">
        <f t="shared" si="216"/>
        <v>118.88</v>
      </c>
      <c r="CZ187" s="43" t="str">
        <f t="shared" si="166"/>
        <v>INFINITE 7501 a 1.000</v>
      </c>
      <c r="DA187" s="44" t="s">
        <v>107</v>
      </c>
      <c r="DB187" s="46" t="s">
        <v>50</v>
      </c>
      <c r="DC187" s="45">
        <f t="shared" si="217"/>
        <v>13.81</v>
      </c>
      <c r="DD187" s="45">
        <f t="shared" si="217"/>
        <v>14.11</v>
      </c>
      <c r="DE187" s="45">
        <f t="shared" si="217"/>
        <v>14.4</v>
      </c>
      <c r="DG187" s="43" t="str">
        <f t="shared" si="167"/>
        <v>INFINITE 3Coleta no mesmo dia4210-2Mais de 100</v>
      </c>
      <c r="DH187" s="43" t="s">
        <v>94</v>
      </c>
      <c r="DI187" s="70" t="s">
        <v>71</v>
      </c>
      <c r="DJ187" s="69" t="s">
        <v>72</v>
      </c>
      <c r="DK187" s="59" t="s">
        <v>108</v>
      </c>
      <c r="DL187" s="22" t="s">
        <v>132</v>
      </c>
      <c r="DR187"/>
      <c r="DS187"/>
      <c r="DT187"/>
    </row>
    <row r="188" spans="1:140" ht="15" x14ac:dyDescent="0.25">
      <c r="D188" s="43" t="str">
        <f t="shared" si="163"/>
        <v>INFINITE 61.001 a 2.000</v>
      </c>
      <c r="E188" s="44" t="s">
        <v>104</v>
      </c>
      <c r="F188" s="44" t="s">
        <v>55</v>
      </c>
      <c r="G188" s="45">
        <f t="shared" si="214"/>
        <v>9.1999999999999993</v>
      </c>
      <c r="H188" s="45">
        <f t="shared" si="214"/>
        <v>9.4</v>
      </c>
      <c r="I188" s="45">
        <f t="shared" si="214"/>
        <v>9.6</v>
      </c>
      <c r="J188" s="45">
        <f t="shared" si="214"/>
        <v>9.8000000000000007</v>
      </c>
      <c r="K188" s="45">
        <f t="shared" si="214"/>
        <v>15.27</v>
      </c>
      <c r="L188" s="45">
        <f t="shared" si="214"/>
        <v>15.44</v>
      </c>
      <c r="M188" s="45">
        <f t="shared" si="214"/>
        <v>15.59</v>
      </c>
      <c r="N188" s="45">
        <f t="shared" si="214"/>
        <v>15.76</v>
      </c>
      <c r="O188" s="45">
        <f t="shared" si="214"/>
        <v>23.79</v>
      </c>
      <c r="P188" s="45">
        <f t="shared" si="214"/>
        <v>33.31</v>
      </c>
      <c r="Q188" s="45">
        <f t="shared" si="214"/>
        <v>42.82</v>
      </c>
      <c r="R188" s="45">
        <f t="shared" si="214"/>
        <v>49.96</v>
      </c>
      <c r="S188" s="45">
        <f t="shared" si="214"/>
        <v>31.91</v>
      </c>
      <c r="T188" s="45">
        <f t="shared" si="214"/>
        <v>40.51</v>
      </c>
      <c r="U188" s="45">
        <f t="shared" si="214"/>
        <v>48.79</v>
      </c>
      <c r="V188" s="45">
        <f t="shared" si="214"/>
        <v>55.69</v>
      </c>
      <c r="W188" s="45">
        <f t="shared" si="214"/>
        <v>37.979999999999997</v>
      </c>
      <c r="X188" s="45">
        <f t="shared" si="214"/>
        <v>48.22</v>
      </c>
      <c r="Y188" s="45">
        <f t="shared" si="214"/>
        <v>58.08</v>
      </c>
      <c r="Z188" s="45">
        <f t="shared" si="214"/>
        <v>66.290000000000006</v>
      </c>
      <c r="AB188" s="43" t="str">
        <f t="shared" si="164"/>
        <v>INFINITE 72.001 a 3.000</v>
      </c>
      <c r="AC188" s="44" t="s">
        <v>107</v>
      </c>
      <c r="AD188" s="44" t="s">
        <v>62</v>
      </c>
      <c r="AE188" s="45">
        <f t="shared" si="215"/>
        <v>14.99</v>
      </c>
      <c r="AF188" s="45">
        <f t="shared" si="215"/>
        <v>15.62</v>
      </c>
      <c r="AG188" s="45">
        <f t="shared" si="215"/>
        <v>15.78</v>
      </c>
      <c r="AH188" s="45">
        <f t="shared" si="215"/>
        <v>15.94</v>
      </c>
      <c r="AI188" s="45">
        <f t="shared" si="215"/>
        <v>18.61</v>
      </c>
      <c r="AJ188" s="45">
        <f t="shared" si="215"/>
        <v>20.84</v>
      </c>
      <c r="AK188" s="45">
        <f t="shared" si="215"/>
        <v>23.25</v>
      </c>
      <c r="AL188" s="45">
        <f t="shared" si="215"/>
        <v>27.91</v>
      </c>
      <c r="AM188" s="45">
        <f t="shared" si="215"/>
        <v>19.73</v>
      </c>
      <c r="AN188" s="45">
        <f t="shared" si="215"/>
        <v>23.14</v>
      </c>
      <c r="AO188" s="45">
        <f t="shared" si="215"/>
        <v>34.94</v>
      </c>
      <c r="AP188" s="45">
        <f t="shared" si="215"/>
        <v>46.4</v>
      </c>
      <c r="AQ188" s="45">
        <f t="shared" si="215"/>
        <v>22.95</v>
      </c>
      <c r="AR188" s="45">
        <f t="shared" si="215"/>
        <v>26.91</v>
      </c>
      <c r="AS188" s="45">
        <f t="shared" si="215"/>
        <v>40.619999999999997</v>
      </c>
      <c r="AT188" s="45">
        <f t="shared" si="215"/>
        <v>53.95</v>
      </c>
      <c r="BP188" s="43" t="str">
        <f t="shared" si="165"/>
        <v>INFINITE 61.001 a 2.000</v>
      </c>
      <c r="BQ188" s="44" t="s">
        <v>104</v>
      </c>
      <c r="BR188" s="44" t="s">
        <v>55</v>
      </c>
      <c r="BS188" s="45">
        <f t="shared" si="216"/>
        <v>31.24</v>
      </c>
      <c r="BT188" s="45">
        <f t="shared" si="216"/>
        <v>31.91</v>
      </c>
      <c r="BU188" s="45">
        <f t="shared" si="216"/>
        <v>32.57</v>
      </c>
      <c r="BV188" s="45">
        <f t="shared" si="216"/>
        <v>33.24</v>
      </c>
      <c r="BW188" s="45">
        <f t="shared" si="216"/>
        <v>35.92</v>
      </c>
      <c r="BX188" s="45">
        <f t="shared" si="216"/>
        <v>36.299999999999997</v>
      </c>
      <c r="BY188" s="45">
        <f t="shared" si="216"/>
        <v>36.67</v>
      </c>
      <c r="BZ188" s="45">
        <f t="shared" si="216"/>
        <v>37.03</v>
      </c>
      <c r="CA188" s="45">
        <f t="shared" si="216"/>
        <v>57.99</v>
      </c>
      <c r="CB188" s="45">
        <f t="shared" si="216"/>
        <v>87.85</v>
      </c>
      <c r="CC188" s="45">
        <f t="shared" si="216"/>
        <v>107.16</v>
      </c>
      <c r="CD188" s="45">
        <f t="shared" si="216"/>
        <v>126.48</v>
      </c>
      <c r="CE188" s="45">
        <f t="shared" si="216"/>
        <v>70.69</v>
      </c>
      <c r="CF188" s="45">
        <f t="shared" si="216"/>
        <v>95.34</v>
      </c>
      <c r="CG188" s="45">
        <f t="shared" si="216"/>
        <v>111.53</v>
      </c>
      <c r="CH188" s="45">
        <f t="shared" si="216"/>
        <v>127.71</v>
      </c>
      <c r="CI188" s="45">
        <f t="shared" si="216"/>
        <v>84.15</v>
      </c>
      <c r="CJ188" s="45">
        <f t="shared" si="216"/>
        <v>113.5</v>
      </c>
      <c r="CK188" s="45">
        <f t="shared" si="216"/>
        <v>132.77000000000001</v>
      </c>
      <c r="CL188" s="45">
        <f t="shared" si="216"/>
        <v>152.03</v>
      </c>
      <c r="CZ188" s="43" t="str">
        <f t="shared" si="166"/>
        <v>INFINITE 71.001 a 2.000</v>
      </c>
      <c r="DA188" s="44" t="s">
        <v>107</v>
      </c>
      <c r="DB188" s="46" t="s">
        <v>55</v>
      </c>
      <c r="DC188" s="45">
        <f t="shared" si="217"/>
        <v>16.100000000000001</v>
      </c>
      <c r="DD188" s="45">
        <f t="shared" si="217"/>
        <v>16.43</v>
      </c>
      <c r="DE188" s="45">
        <f t="shared" si="217"/>
        <v>16.78</v>
      </c>
      <c r="DG188" s="43" t="str">
        <f t="shared" si="167"/>
        <v>INFINITE 3Coleta no mesmo dia7790-9Unitizador</v>
      </c>
      <c r="DH188" s="43" t="s">
        <v>94</v>
      </c>
      <c r="DI188" s="70" t="s">
        <v>71</v>
      </c>
      <c r="DJ188" s="22" t="s">
        <v>111</v>
      </c>
      <c r="DK188" s="61" t="s">
        <v>112</v>
      </c>
      <c r="DL188" s="25" t="s">
        <v>133</v>
      </c>
      <c r="DR188"/>
      <c r="DS188"/>
      <c r="DT188"/>
    </row>
    <row r="189" spans="1:140" ht="25.5" x14ac:dyDescent="0.25">
      <c r="D189" s="43" t="str">
        <f t="shared" si="163"/>
        <v>INFINITE 62.001 a 3.000</v>
      </c>
      <c r="E189" s="44" t="s">
        <v>104</v>
      </c>
      <c r="F189" s="44" t="s">
        <v>62</v>
      </c>
      <c r="G189" s="45">
        <f t="shared" si="214"/>
        <v>10.26</v>
      </c>
      <c r="H189" s="45">
        <f t="shared" si="214"/>
        <v>10.48</v>
      </c>
      <c r="I189" s="45">
        <f t="shared" si="214"/>
        <v>10.7</v>
      </c>
      <c r="J189" s="45">
        <f t="shared" si="214"/>
        <v>10.91</v>
      </c>
      <c r="K189" s="45">
        <f t="shared" si="214"/>
        <v>16.71</v>
      </c>
      <c r="L189" s="45">
        <f t="shared" si="214"/>
        <v>16.87</v>
      </c>
      <c r="M189" s="45">
        <f t="shared" si="214"/>
        <v>17.05</v>
      </c>
      <c r="N189" s="45">
        <f t="shared" si="214"/>
        <v>17.22</v>
      </c>
      <c r="O189" s="45">
        <f t="shared" si="214"/>
        <v>27.77</v>
      </c>
      <c r="P189" s="45">
        <f t="shared" si="214"/>
        <v>37.5</v>
      </c>
      <c r="Q189" s="45">
        <f t="shared" si="214"/>
        <v>52.76</v>
      </c>
      <c r="R189" s="45">
        <f t="shared" si="214"/>
        <v>63.87</v>
      </c>
      <c r="S189" s="45">
        <f t="shared" si="214"/>
        <v>38.24</v>
      </c>
      <c r="T189" s="45">
        <f t="shared" si="214"/>
        <v>46.98</v>
      </c>
      <c r="U189" s="45">
        <f t="shared" si="214"/>
        <v>60.11</v>
      </c>
      <c r="V189" s="45">
        <f t="shared" si="214"/>
        <v>70.36</v>
      </c>
      <c r="W189" s="45">
        <f t="shared" si="214"/>
        <v>45.52</v>
      </c>
      <c r="X189" s="45">
        <f t="shared" si="214"/>
        <v>55.93</v>
      </c>
      <c r="Y189" s="45">
        <f t="shared" si="214"/>
        <v>71.569999999999993</v>
      </c>
      <c r="Z189" s="45">
        <f t="shared" si="214"/>
        <v>83.76</v>
      </c>
      <c r="AB189" s="43" t="str">
        <f t="shared" si="164"/>
        <v>INFINITE 73.001 a 4.000</v>
      </c>
      <c r="AC189" s="44" t="s">
        <v>107</v>
      </c>
      <c r="AD189" s="44" t="s">
        <v>68</v>
      </c>
      <c r="AE189" s="45">
        <f t="shared" si="215"/>
        <v>15.99</v>
      </c>
      <c r="AF189" s="45">
        <f t="shared" si="215"/>
        <v>16.68</v>
      </c>
      <c r="AG189" s="45">
        <f t="shared" si="215"/>
        <v>16.850000000000001</v>
      </c>
      <c r="AH189" s="45">
        <f t="shared" si="215"/>
        <v>17.010000000000002</v>
      </c>
      <c r="AI189" s="45">
        <f t="shared" si="215"/>
        <v>19.88</v>
      </c>
      <c r="AJ189" s="45">
        <f t="shared" si="215"/>
        <v>22.26</v>
      </c>
      <c r="AK189" s="45">
        <f t="shared" si="215"/>
        <v>24.85</v>
      </c>
      <c r="AL189" s="45">
        <f t="shared" si="215"/>
        <v>29.82</v>
      </c>
      <c r="AM189" s="45">
        <f t="shared" si="215"/>
        <v>25.3</v>
      </c>
      <c r="AN189" s="45">
        <f t="shared" si="215"/>
        <v>28.85</v>
      </c>
      <c r="AO189" s="45">
        <f t="shared" si="215"/>
        <v>40.76</v>
      </c>
      <c r="AP189" s="45">
        <f t="shared" si="215"/>
        <v>52.5</v>
      </c>
      <c r="AQ189" s="45">
        <f t="shared" si="215"/>
        <v>29.43</v>
      </c>
      <c r="AR189" s="45">
        <f t="shared" si="215"/>
        <v>33.54</v>
      </c>
      <c r="AS189" s="45">
        <f t="shared" si="215"/>
        <v>47.39</v>
      </c>
      <c r="AT189" s="45">
        <f t="shared" si="215"/>
        <v>61.05</v>
      </c>
      <c r="BP189" s="43" t="str">
        <f t="shared" si="165"/>
        <v>INFINITE 62.001 a 3.000</v>
      </c>
      <c r="BQ189" s="44" t="s">
        <v>104</v>
      </c>
      <c r="BR189" s="44" t="s">
        <v>62</v>
      </c>
      <c r="BS189" s="45">
        <f t="shared" si="216"/>
        <v>34.43</v>
      </c>
      <c r="BT189" s="45">
        <f t="shared" si="216"/>
        <v>35.17</v>
      </c>
      <c r="BU189" s="45">
        <f t="shared" si="216"/>
        <v>35.9</v>
      </c>
      <c r="BV189" s="45">
        <f t="shared" si="216"/>
        <v>36.630000000000003</v>
      </c>
      <c r="BW189" s="45">
        <f t="shared" si="216"/>
        <v>39.51</v>
      </c>
      <c r="BX189" s="45">
        <f t="shared" si="216"/>
        <v>39.909999999999997</v>
      </c>
      <c r="BY189" s="45">
        <f t="shared" si="216"/>
        <v>40.32</v>
      </c>
      <c r="BZ189" s="45">
        <f t="shared" si="216"/>
        <v>40.72</v>
      </c>
      <c r="CA189" s="45">
        <f t="shared" si="216"/>
        <v>68.17</v>
      </c>
      <c r="CB189" s="45">
        <f t="shared" si="216"/>
        <v>102.62</v>
      </c>
      <c r="CC189" s="45">
        <f t="shared" si="216"/>
        <v>125.23</v>
      </c>
      <c r="CD189" s="45">
        <f t="shared" si="216"/>
        <v>147.84</v>
      </c>
      <c r="CE189" s="45">
        <f t="shared" si="216"/>
        <v>82.93</v>
      </c>
      <c r="CF189" s="45">
        <f t="shared" si="216"/>
        <v>114.46</v>
      </c>
      <c r="CG189" s="45">
        <f t="shared" si="216"/>
        <v>135.09</v>
      </c>
      <c r="CH189" s="45">
        <f t="shared" si="216"/>
        <v>155.72</v>
      </c>
      <c r="CI189" s="45">
        <f t="shared" si="216"/>
        <v>98.73</v>
      </c>
      <c r="CJ189" s="45">
        <f t="shared" si="216"/>
        <v>136.26</v>
      </c>
      <c r="CK189" s="45">
        <f t="shared" si="216"/>
        <v>160.81</v>
      </c>
      <c r="CL189" s="45">
        <f t="shared" si="216"/>
        <v>185.38</v>
      </c>
      <c r="CZ189" s="43" t="str">
        <f t="shared" si="166"/>
        <v>INFINITE 72.001 a 3.000</v>
      </c>
      <c r="DA189" s="44" t="s">
        <v>107</v>
      </c>
      <c r="DB189" s="46" t="s">
        <v>62</v>
      </c>
      <c r="DC189" s="45">
        <f t="shared" si="217"/>
        <v>17.89</v>
      </c>
      <c r="DD189" s="45">
        <f t="shared" si="217"/>
        <v>18.260000000000002</v>
      </c>
      <c r="DE189" s="45">
        <f t="shared" si="217"/>
        <v>18.649999999999999</v>
      </c>
      <c r="DG189" s="43" t="str">
        <f t="shared" si="167"/>
        <v>ServiçoCódigoQtde de objetos</v>
      </c>
      <c r="DI189" s="28" t="s">
        <v>34</v>
      </c>
      <c r="DJ189" s="28" t="s">
        <v>35</v>
      </c>
      <c r="DK189" s="29" t="s">
        <v>36</v>
      </c>
      <c r="DL189" s="30" t="s">
        <v>37</v>
      </c>
      <c r="DR189"/>
      <c r="DS189"/>
      <c r="DT189"/>
    </row>
    <row r="190" spans="1:140" ht="15" x14ac:dyDescent="0.25">
      <c r="D190" s="43" t="str">
        <f t="shared" si="163"/>
        <v>INFINITE 63.001 a 4.000</v>
      </c>
      <c r="E190" s="44" t="s">
        <v>104</v>
      </c>
      <c r="F190" s="44" t="s">
        <v>68</v>
      </c>
      <c r="G190" s="45">
        <f t="shared" si="214"/>
        <v>11.09</v>
      </c>
      <c r="H190" s="45">
        <f t="shared" si="214"/>
        <v>11.32</v>
      </c>
      <c r="I190" s="45">
        <f t="shared" si="214"/>
        <v>11.56</v>
      </c>
      <c r="J190" s="45">
        <f t="shared" si="214"/>
        <v>11.8</v>
      </c>
      <c r="K190" s="45">
        <f t="shared" si="214"/>
        <v>18.37</v>
      </c>
      <c r="L190" s="45">
        <f t="shared" si="214"/>
        <v>18.57</v>
      </c>
      <c r="M190" s="45">
        <f t="shared" si="214"/>
        <v>18.760000000000002</v>
      </c>
      <c r="N190" s="45">
        <f t="shared" si="214"/>
        <v>18.95</v>
      </c>
      <c r="O190" s="45">
        <f t="shared" si="214"/>
        <v>31.85</v>
      </c>
      <c r="P190" s="45">
        <f t="shared" si="214"/>
        <v>42.99</v>
      </c>
      <c r="Q190" s="45">
        <f t="shared" si="214"/>
        <v>60.5</v>
      </c>
      <c r="R190" s="45">
        <f t="shared" si="214"/>
        <v>73.239999999999995</v>
      </c>
      <c r="S190" s="45">
        <f t="shared" si="214"/>
        <v>41.65</v>
      </c>
      <c r="T190" s="45">
        <f t="shared" si="214"/>
        <v>51.62</v>
      </c>
      <c r="U190" s="45">
        <f t="shared" si="214"/>
        <v>66.62</v>
      </c>
      <c r="V190" s="45">
        <f t="shared" si="214"/>
        <v>78.23</v>
      </c>
      <c r="W190" s="45">
        <f t="shared" si="214"/>
        <v>49.59</v>
      </c>
      <c r="X190" s="45">
        <f t="shared" si="214"/>
        <v>61.46</v>
      </c>
      <c r="Y190" s="45">
        <f t="shared" si="214"/>
        <v>79.3</v>
      </c>
      <c r="Z190" s="45">
        <f t="shared" si="214"/>
        <v>93.12</v>
      </c>
      <c r="AB190" s="43" t="str">
        <f t="shared" si="164"/>
        <v>INFINITE 74.001 a 5.000</v>
      </c>
      <c r="AC190" s="44" t="s">
        <v>107</v>
      </c>
      <c r="AD190" s="44" t="s">
        <v>70</v>
      </c>
      <c r="AE190" s="45">
        <f t="shared" si="215"/>
        <v>17.100000000000001</v>
      </c>
      <c r="AF190" s="45">
        <f t="shared" si="215"/>
        <v>17.82</v>
      </c>
      <c r="AG190" s="45">
        <f t="shared" si="215"/>
        <v>18.010000000000002</v>
      </c>
      <c r="AH190" s="45">
        <f t="shared" si="215"/>
        <v>18.190000000000001</v>
      </c>
      <c r="AI190" s="45">
        <f t="shared" si="215"/>
        <v>21.25</v>
      </c>
      <c r="AJ190" s="45">
        <f t="shared" si="215"/>
        <v>23.8</v>
      </c>
      <c r="AK190" s="45">
        <f t="shared" si="215"/>
        <v>26.57</v>
      </c>
      <c r="AL190" s="45">
        <f t="shared" si="215"/>
        <v>31.87</v>
      </c>
      <c r="AM190" s="45">
        <f t="shared" si="215"/>
        <v>26.48</v>
      </c>
      <c r="AN190" s="45">
        <f t="shared" si="215"/>
        <v>30.17</v>
      </c>
      <c r="AO190" s="45">
        <f t="shared" si="215"/>
        <v>42.25</v>
      </c>
      <c r="AP190" s="45">
        <f t="shared" si="215"/>
        <v>54.28</v>
      </c>
      <c r="AQ190" s="45">
        <f t="shared" si="215"/>
        <v>30.79</v>
      </c>
      <c r="AR190" s="45">
        <f t="shared" si="215"/>
        <v>35.08</v>
      </c>
      <c r="AS190" s="45">
        <f t="shared" si="215"/>
        <v>49.13</v>
      </c>
      <c r="AT190" s="45">
        <f t="shared" si="215"/>
        <v>63.13</v>
      </c>
      <c r="BP190" s="43" t="str">
        <f t="shared" si="165"/>
        <v>INFINITE 63.001 a 4.000</v>
      </c>
      <c r="BQ190" s="44" t="s">
        <v>104</v>
      </c>
      <c r="BR190" s="44" t="s">
        <v>68</v>
      </c>
      <c r="BS190" s="45">
        <f t="shared" si="216"/>
        <v>37.44</v>
      </c>
      <c r="BT190" s="45">
        <f t="shared" si="216"/>
        <v>38.24</v>
      </c>
      <c r="BU190" s="45">
        <f t="shared" si="216"/>
        <v>39.03</v>
      </c>
      <c r="BV190" s="45">
        <f t="shared" si="216"/>
        <v>39.840000000000003</v>
      </c>
      <c r="BW190" s="45">
        <f t="shared" si="216"/>
        <v>43.38</v>
      </c>
      <c r="BX190" s="45">
        <f t="shared" si="216"/>
        <v>43.83</v>
      </c>
      <c r="BY190" s="45">
        <f t="shared" si="216"/>
        <v>44.27</v>
      </c>
      <c r="BZ190" s="45">
        <f t="shared" si="216"/>
        <v>44.72</v>
      </c>
      <c r="CA190" s="45">
        <f t="shared" si="216"/>
        <v>77.86</v>
      </c>
      <c r="CB190" s="45">
        <f t="shared" si="216"/>
        <v>117.29</v>
      </c>
      <c r="CC190" s="45">
        <f t="shared" si="216"/>
        <v>143.44999999999999</v>
      </c>
      <c r="CD190" s="45">
        <f t="shared" si="216"/>
        <v>169.6</v>
      </c>
      <c r="CE190" s="45">
        <f t="shared" si="216"/>
        <v>95.25</v>
      </c>
      <c r="CF190" s="45">
        <f t="shared" si="216"/>
        <v>133.58000000000001</v>
      </c>
      <c r="CG190" s="45">
        <f t="shared" si="216"/>
        <v>158.56</v>
      </c>
      <c r="CH190" s="45">
        <f t="shared" si="216"/>
        <v>183.56</v>
      </c>
      <c r="CI190" s="45">
        <f t="shared" si="216"/>
        <v>113.4</v>
      </c>
      <c r="CJ190" s="45">
        <f t="shared" si="216"/>
        <v>159.02000000000001</v>
      </c>
      <c r="CK190" s="45">
        <f t="shared" si="216"/>
        <v>188.76</v>
      </c>
      <c r="CL190" s="45">
        <f t="shared" si="216"/>
        <v>218.51</v>
      </c>
      <c r="CZ190" s="43" t="str">
        <f t="shared" si="166"/>
        <v>INFINITE 73.001 a 4.000</v>
      </c>
      <c r="DA190" s="44" t="s">
        <v>107</v>
      </c>
      <c r="DB190" s="46" t="s">
        <v>68</v>
      </c>
      <c r="DC190" s="45">
        <f t="shared" si="217"/>
        <v>19.670000000000002</v>
      </c>
      <c r="DD190" s="45">
        <f t="shared" si="217"/>
        <v>20.079999999999998</v>
      </c>
      <c r="DE190" s="45">
        <f t="shared" si="217"/>
        <v>20.5</v>
      </c>
      <c r="DG190" s="43" t="str">
        <f t="shared" si="167"/>
        <v>INFINITE 4Coleta Agendada7789-50 a 10</v>
      </c>
      <c r="DH190" s="43" t="s">
        <v>98</v>
      </c>
      <c r="DI190" s="70" t="s">
        <v>43</v>
      </c>
      <c r="DJ190" s="68" t="s">
        <v>44</v>
      </c>
      <c r="DK190" s="59" t="s">
        <v>45</v>
      </c>
      <c r="DL190" s="22">
        <v>13.28</v>
      </c>
      <c r="DR190"/>
      <c r="DS190"/>
      <c r="DT190"/>
    </row>
    <row r="191" spans="1:140" ht="15" x14ac:dyDescent="0.25">
      <c r="D191" s="43" t="str">
        <f t="shared" si="163"/>
        <v>INFINITE 64.001 a 5.000</v>
      </c>
      <c r="E191" s="44" t="s">
        <v>104</v>
      </c>
      <c r="F191" s="44" t="s">
        <v>70</v>
      </c>
      <c r="G191" s="45">
        <f t="shared" si="214"/>
        <v>11.99</v>
      </c>
      <c r="H191" s="45">
        <f t="shared" si="214"/>
        <v>12.24</v>
      </c>
      <c r="I191" s="45">
        <f t="shared" si="214"/>
        <v>12.5</v>
      </c>
      <c r="J191" s="45">
        <f t="shared" si="214"/>
        <v>12.75</v>
      </c>
      <c r="K191" s="45">
        <f t="shared" si="214"/>
        <v>19.809999999999999</v>
      </c>
      <c r="L191" s="45">
        <f t="shared" si="214"/>
        <v>20.02</v>
      </c>
      <c r="M191" s="45">
        <f t="shared" si="214"/>
        <v>20.23</v>
      </c>
      <c r="N191" s="45">
        <f t="shared" si="214"/>
        <v>20.43</v>
      </c>
      <c r="O191" s="45">
        <f t="shared" si="214"/>
        <v>35.15</v>
      </c>
      <c r="P191" s="45">
        <f t="shared" si="214"/>
        <v>47.45</v>
      </c>
      <c r="Q191" s="45">
        <f t="shared" si="214"/>
        <v>66.77</v>
      </c>
      <c r="R191" s="45">
        <f t="shared" si="214"/>
        <v>80.819999999999993</v>
      </c>
      <c r="S191" s="45">
        <f t="shared" si="214"/>
        <v>50.39</v>
      </c>
      <c r="T191" s="45">
        <f t="shared" si="214"/>
        <v>61.31</v>
      </c>
      <c r="U191" s="45">
        <f t="shared" si="214"/>
        <v>77.84</v>
      </c>
      <c r="V191" s="45">
        <f t="shared" si="214"/>
        <v>90.55</v>
      </c>
      <c r="W191" s="45">
        <f t="shared" si="214"/>
        <v>59.99</v>
      </c>
      <c r="X191" s="45">
        <f t="shared" si="214"/>
        <v>72.989999999999995</v>
      </c>
      <c r="Y191" s="45">
        <f t="shared" si="214"/>
        <v>92.67</v>
      </c>
      <c r="Z191" s="45">
        <f t="shared" si="214"/>
        <v>107.8</v>
      </c>
      <c r="AB191" s="43" t="str">
        <f t="shared" si="164"/>
        <v>INFINITE 75.001 a 6.000</v>
      </c>
      <c r="AC191" s="44" t="s">
        <v>107</v>
      </c>
      <c r="AD191" s="44" t="s">
        <v>76</v>
      </c>
      <c r="AE191" s="45">
        <f t="shared" si="215"/>
        <v>18.04</v>
      </c>
      <c r="AF191" s="45">
        <f t="shared" si="215"/>
        <v>18.809999999999999</v>
      </c>
      <c r="AG191" s="45">
        <f t="shared" si="215"/>
        <v>19</v>
      </c>
      <c r="AH191" s="45">
        <f t="shared" si="215"/>
        <v>19.190000000000001</v>
      </c>
      <c r="AI191" s="45">
        <f t="shared" si="215"/>
        <v>23.53</v>
      </c>
      <c r="AJ191" s="45">
        <f t="shared" si="215"/>
        <v>27.06</v>
      </c>
      <c r="AK191" s="45">
        <f t="shared" si="215"/>
        <v>30.88</v>
      </c>
      <c r="AL191" s="45">
        <f t="shared" si="215"/>
        <v>38.24</v>
      </c>
      <c r="AM191" s="45">
        <f t="shared" si="215"/>
        <v>30.69</v>
      </c>
      <c r="AN191" s="45">
        <f t="shared" si="215"/>
        <v>35.22</v>
      </c>
      <c r="AO191" s="45">
        <f t="shared" si="215"/>
        <v>48.22</v>
      </c>
      <c r="AP191" s="45">
        <f t="shared" si="215"/>
        <v>62</v>
      </c>
      <c r="AQ191" s="45">
        <f t="shared" si="215"/>
        <v>35.68</v>
      </c>
      <c r="AR191" s="45">
        <f t="shared" si="215"/>
        <v>40.950000000000003</v>
      </c>
      <c r="AS191" s="45">
        <f t="shared" si="215"/>
        <v>56.06</v>
      </c>
      <c r="AT191" s="45">
        <f t="shared" si="215"/>
        <v>72.09</v>
      </c>
      <c r="BP191" s="43" t="str">
        <f t="shared" si="165"/>
        <v>INFINITE 64.001 a 5.000</v>
      </c>
      <c r="BQ191" s="44" t="s">
        <v>104</v>
      </c>
      <c r="BR191" s="44" t="s">
        <v>70</v>
      </c>
      <c r="BS191" s="45">
        <f t="shared" si="216"/>
        <v>40.44</v>
      </c>
      <c r="BT191" s="45">
        <f t="shared" si="216"/>
        <v>41.3</v>
      </c>
      <c r="BU191" s="45">
        <f t="shared" si="216"/>
        <v>42.16</v>
      </c>
      <c r="BV191" s="45">
        <f t="shared" si="216"/>
        <v>43.03</v>
      </c>
      <c r="BW191" s="45">
        <f t="shared" si="216"/>
        <v>46.77</v>
      </c>
      <c r="BX191" s="45">
        <f t="shared" si="216"/>
        <v>47.26</v>
      </c>
      <c r="BY191" s="45">
        <f t="shared" si="216"/>
        <v>47.73</v>
      </c>
      <c r="BZ191" s="45">
        <f t="shared" si="216"/>
        <v>48.22</v>
      </c>
      <c r="CA191" s="45">
        <f t="shared" si="216"/>
        <v>88.04</v>
      </c>
      <c r="CB191" s="45">
        <f t="shared" si="216"/>
        <v>131.97</v>
      </c>
      <c r="CC191" s="45">
        <f t="shared" si="216"/>
        <v>161.52000000000001</v>
      </c>
      <c r="CD191" s="45">
        <f t="shared" si="216"/>
        <v>191.06</v>
      </c>
      <c r="CE191" s="45">
        <f t="shared" si="216"/>
        <v>107.33</v>
      </c>
      <c r="CF191" s="45">
        <f t="shared" si="216"/>
        <v>152.77000000000001</v>
      </c>
      <c r="CG191" s="45">
        <f t="shared" si="216"/>
        <v>181.96</v>
      </c>
      <c r="CH191" s="45">
        <f t="shared" si="216"/>
        <v>211.13</v>
      </c>
      <c r="CI191" s="45">
        <f t="shared" si="216"/>
        <v>127.77</v>
      </c>
      <c r="CJ191" s="45">
        <f t="shared" si="216"/>
        <v>181.88</v>
      </c>
      <c r="CK191" s="45">
        <f t="shared" si="216"/>
        <v>216.62</v>
      </c>
      <c r="CL191" s="45">
        <f t="shared" si="216"/>
        <v>251.35</v>
      </c>
      <c r="CZ191" s="43" t="str">
        <f t="shared" si="166"/>
        <v>INFINITE 74.001 a 5.000</v>
      </c>
      <c r="DA191" s="44" t="s">
        <v>107</v>
      </c>
      <c r="DB191" s="46" t="s">
        <v>70</v>
      </c>
      <c r="DC191" s="45">
        <f t="shared" si="217"/>
        <v>21.67</v>
      </c>
      <c r="DD191" s="45">
        <f t="shared" si="217"/>
        <v>22.12</v>
      </c>
      <c r="DE191" s="45">
        <f t="shared" si="217"/>
        <v>22.58</v>
      </c>
      <c r="DG191" s="43" t="str">
        <f t="shared" si="167"/>
        <v>INFINITE 4Coleta Agendada7789-5Mais de 10</v>
      </c>
      <c r="DH191" s="43" t="s">
        <v>98</v>
      </c>
      <c r="DI191" s="70" t="s">
        <v>43</v>
      </c>
      <c r="DJ191" s="68" t="s">
        <v>44</v>
      </c>
      <c r="DK191" s="61" t="s">
        <v>52</v>
      </c>
      <c r="DL191" s="22">
        <v>0</v>
      </c>
      <c r="DR191"/>
      <c r="DS191"/>
      <c r="DT191"/>
    </row>
    <row r="192" spans="1:140" ht="15" x14ac:dyDescent="0.25">
      <c r="D192" s="43" t="str">
        <f t="shared" si="163"/>
        <v>INFINITE 65.001 a 6.000</v>
      </c>
      <c r="E192" s="44" t="s">
        <v>104</v>
      </c>
      <c r="F192" s="44" t="s">
        <v>76</v>
      </c>
      <c r="G192" s="45">
        <f t="shared" si="214"/>
        <v>12.73</v>
      </c>
      <c r="H192" s="45">
        <f t="shared" si="214"/>
        <v>13.01</v>
      </c>
      <c r="I192" s="45">
        <f t="shared" si="214"/>
        <v>13.28</v>
      </c>
      <c r="J192" s="45">
        <f t="shared" si="214"/>
        <v>13.55</v>
      </c>
      <c r="K192" s="45">
        <f t="shared" si="214"/>
        <v>21.4</v>
      </c>
      <c r="L192" s="45">
        <f t="shared" si="214"/>
        <v>21.62</v>
      </c>
      <c r="M192" s="45">
        <f t="shared" si="214"/>
        <v>21.84</v>
      </c>
      <c r="N192" s="45">
        <f t="shared" si="214"/>
        <v>22.06</v>
      </c>
      <c r="O192" s="45">
        <f t="shared" si="214"/>
        <v>38.53</v>
      </c>
      <c r="P192" s="45">
        <f t="shared" si="214"/>
        <v>52</v>
      </c>
      <c r="Q192" s="45">
        <f t="shared" si="214"/>
        <v>73.19</v>
      </c>
      <c r="R192" s="45">
        <f t="shared" si="214"/>
        <v>88.61</v>
      </c>
      <c r="S192" s="45">
        <f t="shared" si="214"/>
        <v>53.22</v>
      </c>
      <c r="T192" s="45">
        <f t="shared" si="214"/>
        <v>65.150000000000006</v>
      </c>
      <c r="U192" s="45">
        <f t="shared" si="214"/>
        <v>83.25</v>
      </c>
      <c r="V192" s="45">
        <f t="shared" si="214"/>
        <v>97.09</v>
      </c>
      <c r="W192" s="45">
        <f t="shared" si="214"/>
        <v>63.36</v>
      </c>
      <c r="X192" s="45">
        <f t="shared" si="214"/>
        <v>77.55</v>
      </c>
      <c r="Y192" s="45">
        <f t="shared" si="214"/>
        <v>99.1</v>
      </c>
      <c r="Z192" s="45">
        <f t="shared" si="214"/>
        <v>115.59</v>
      </c>
      <c r="AB192" s="43" t="str">
        <f t="shared" si="164"/>
        <v>INFINITE 76.001 a 7.000</v>
      </c>
      <c r="AC192" s="44" t="s">
        <v>107</v>
      </c>
      <c r="AD192" s="44" t="s">
        <v>82</v>
      </c>
      <c r="AE192" s="45">
        <f t="shared" si="215"/>
        <v>19.05</v>
      </c>
      <c r="AF192" s="45">
        <f t="shared" si="215"/>
        <v>19.86</v>
      </c>
      <c r="AG192" s="45">
        <f t="shared" si="215"/>
        <v>20.079999999999998</v>
      </c>
      <c r="AH192" s="45">
        <f t="shared" si="215"/>
        <v>20.27</v>
      </c>
      <c r="AI192" s="45">
        <f t="shared" si="215"/>
        <v>25.98</v>
      </c>
      <c r="AJ192" s="45">
        <f t="shared" si="215"/>
        <v>29.88</v>
      </c>
      <c r="AK192" s="45">
        <f t="shared" si="215"/>
        <v>34.1</v>
      </c>
      <c r="AL192" s="45">
        <f t="shared" si="215"/>
        <v>42.22</v>
      </c>
      <c r="AM192" s="45">
        <f t="shared" si="215"/>
        <v>32.79</v>
      </c>
      <c r="AN192" s="45">
        <f t="shared" si="215"/>
        <v>37.64</v>
      </c>
      <c r="AO192" s="45">
        <f t="shared" si="215"/>
        <v>50.98</v>
      </c>
      <c r="AP192" s="45">
        <f t="shared" si="215"/>
        <v>65.42</v>
      </c>
      <c r="AQ192" s="45">
        <f t="shared" si="215"/>
        <v>38.14</v>
      </c>
      <c r="AR192" s="45">
        <f t="shared" si="215"/>
        <v>43.76</v>
      </c>
      <c r="AS192" s="45">
        <f t="shared" si="215"/>
        <v>59.28</v>
      </c>
      <c r="AT192" s="45">
        <f t="shared" si="215"/>
        <v>76.069999999999993</v>
      </c>
      <c r="BP192" s="43" t="str">
        <f t="shared" si="165"/>
        <v>INFINITE 65.001 a 6.000</v>
      </c>
      <c r="BQ192" s="44" t="s">
        <v>104</v>
      </c>
      <c r="BR192" s="44" t="s">
        <v>76</v>
      </c>
      <c r="BS192" s="45">
        <f t="shared" si="216"/>
        <v>43.26</v>
      </c>
      <c r="BT192" s="45">
        <f t="shared" si="216"/>
        <v>44.18</v>
      </c>
      <c r="BU192" s="45">
        <f t="shared" si="216"/>
        <v>45.1</v>
      </c>
      <c r="BV192" s="45">
        <f t="shared" si="216"/>
        <v>46.02</v>
      </c>
      <c r="BW192" s="45">
        <f t="shared" si="216"/>
        <v>50.54</v>
      </c>
      <c r="BX192" s="45">
        <f t="shared" si="216"/>
        <v>51.06</v>
      </c>
      <c r="BY192" s="45">
        <f t="shared" si="216"/>
        <v>51.59</v>
      </c>
      <c r="BZ192" s="45">
        <f t="shared" si="216"/>
        <v>52.11</v>
      </c>
      <c r="CA192" s="45">
        <f t="shared" si="216"/>
        <v>97.83</v>
      </c>
      <c r="CB192" s="45">
        <f t="shared" si="216"/>
        <v>147.04</v>
      </c>
      <c r="CC192" s="45">
        <f t="shared" si="216"/>
        <v>179.93</v>
      </c>
      <c r="CD192" s="45">
        <f t="shared" si="216"/>
        <v>212.82</v>
      </c>
      <c r="CE192" s="45">
        <f t="shared" si="216"/>
        <v>119.33</v>
      </c>
      <c r="CF192" s="45">
        <f t="shared" si="216"/>
        <v>172.14</v>
      </c>
      <c r="CG192" s="45">
        <f t="shared" si="216"/>
        <v>205.65</v>
      </c>
      <c r="CH192" s="45">
        <f t="shared" si="216"/>
        <v>239.14</v>
      </c>
      <c r="CI192" s="45">
        <f t="shared" si="216"/>
        <v>142.05000000000001</v>
      </c>
      <c r="CJ192" s="45">
        <f t="shared" si="216"/>
        <v>204.93</v>
      </c>
      <c r="CK192" s="45">
        <f t="shared" si="216"/>
        <v>244.82</v>
      </c>
      <c r="CL192" s="45">
        <f t="shared" si="216"/>
        <v>284.7</v>
      </c>
      <c r="CZ192" s="43" t="str">
        <f t="shared" si="166"/>
        <v>INFINITE 75.001 a 6.000</v>
      </c>
      <c r="DA192" s="44" t="s">
        <v>107</v>
      </c>
      <c r="DB192" s="46" t="s">
        <v>76</v>
      </c>
      <c r="DC192" s="45">
        <f t="shared" si="217"/>
        <v>25.24</v>
      </c>
      <c r="DD192" s="45">
        <f t="shared" si="217"/>
        <v>25.76</v>
      </c>
      <c r="DE192" s="45">
        <f t="shared" si="217"/>
        <v>26.31</v>
      </c>
      <c r="DG192" s="43" t="str">
        <f t="shared" si="167"/>
        <v>INFINITE 4Coleta Agendada7788-70 a 10</v>
      </c>
      <c r="DH192" s="43" t="s">
        <v>98</v>
      </c>
      <c r="DI192" s="70" t="s">
        <v>43</v>
      </c>
      <c r="DJ192" s="25" t="s">
        <v>57</v>
      </c>
      <c r="DK192" s="59" t="s">
        <v>45</v>
      </c>
      <c r="DL192" s="22">
        <v>13.28</v>
      </c>
      <c r="DR192"/>
      <c r="DS192"/>
      <c r="DT192"/>
    </row>
    <row r="193" spans="4:124" ht="15" x14ac:dyDescent="0.25">
      <c r="D193" s="43" t="str">
        <f t="shared" si="163"/>
        <v>INFINITE 66.001 a 7.000</v>
      </c>
      <c r="E193" s="44" t="s">
        <v>104</v>
      </c>
      <c r="F193" s="44" t="s">
        <v>82</v>
      </c>
      <c r="G193" s="45">
        <f t="shared" si="214"/>
        <v>13.55</v>
      </c>
      <c r="H193" s="45">
        <f t="shared" si="214"/>
        <v>13.83</v>
      </c>
      <c r="I193" s="45">
        <f t="shared" si="214"/>
        <v>14.12</v>
      </c>
      <c r="J193" s="45">
        <f t="shared" si="214"/>
        <v>14.41</v>
      </c>
      <c r="K193" s="45">
        <f t="shared" si="214"/>
        <v>22.92</v>
      </c>
      <c r="L193" s="45">
        <f t="shared" si="214"/>
        <v>23.16</v>
      </c>
      <c r="M193" s="45">
        <f t="shared" si="214"/>
        <v>23.39</v>
      </c>
      <c r="N193" s="45">
        <f t="shared" si="214"/>
        <v>23.62</v>
      </c>
      <c r="O193" s="45">
        <f t="shared" si="214"/>
        <v>42.52</v>
      </c>
      <c r="P193" s="45">
        <f t="shared" si="214"/>
        <v>57.4</v>
      </c>
      <c r="Q193" s="45">
        <f t="shared" si="214"/>
        <v>80.78</v>
      </c>
      <c r="R193" s="45">
        <f t="shared" si="214"/>
        <v>97.78</v>
      </c>
      <c r="S193" s="45">
        <f t="shared" si="214"/>
        <v>56.59</v>
      </c>
      <c r="T193" s="45">
        <f t="shared" si="214"/>
        <v>69.680000000000007</v>
      </c>
      <c r="U193" s="45">
        <f t="shared" si="214"/>
        <v>89.61</v>
      </c>
      <c r="V193" s="45">
        <f t="shared" si="214"/>
        <v>104.79</v>
      </c>
      <c r="W193" s="45">
        <f t="shared" si="214"/>
        <v>67.36</v>
      </c>
      <c r="X193" s="45">
        <f t="shared" si="214"/>
        <v>82.95</v>
      </c>
      <c r="Y193" s="45">
        <f t="shared" si="214"/>
        <v>106.68</v>
      </c>
      <c r="Z193" s="45">
        <f t="shared" si="214"/>
        <v>124.76</v>
      </c>
      <c r="AB193" s="43" t="str">
        <f t="shared" si="164"/>
        <v>INFINITE 77.001 a 8.000</v>
      </c>
      <c r="AC193" s="44" t="s">
        <v>107</v>
      </c>
      <c r="AD193" s="44" t="s">
        <v>86</v>
      </c>
      <c r="AE193" s="45">
        <f t="shared" si="215"/>
        <v>20.02</v>
      </c>
      <c r="AF193" s="45">
        <f t="shared" si="215"/>
        <v>20.87</v>
      </c>
      <c r="AG193" s="45">
        <f t="shared" si="215"/>
        <v>21.08</v>
      </c>
      <c r="AH193" s="45">
        <f t="shared" si="215"/>
        <v>21.3</v>
      </c>
      <c r="AI193" s="45">
        <f t="shared" si="215"/>
        <v>28.3</v>
      </c>
      <c r="AJ193" s="45">
        <f t="shared" si="215"/>
        <v>32.54</v>
      </c>
      <c r="AK193" s="45">
        <f t="shared" si="215"/>
        <v>37.14</v>
      </c>
      <c r="AL193" s="45">
        <f t="shared" si="215"/>
        <v>45.98</v>
      </c>
      <c r="AM193" s="45">
        <f t="shared" si="215"/>
        <v>42.25</v>
      </c>
      <c r="AN193" s="45">
        <f t="shared" si="215"/>
        <v>47.4</v>
      </c>
      <c r="AO193" s="45">
        <f t="shared" si="215"/>
        <v>61.07</v>
      </c>
      <c r="AP193" s="45">
        <f t="shared" si="215"/>
        <v>76.14</v>
      </c>
      <c r="AQ193" s="45">
        <f t="shared" si="215"/>
        <v>49.13</v>
      </c>
      <c r="AR193" s="45">
        <f t="shared" si="215"/>
        <v>55.12</v>
      </c>
      <c r="AS193" s="45">
        <f t="shared" si="215"/>
        <v>71.010000000000005</v>
      </c>
      <c r="AT193" s="45">
        <f t="shared" si="215"/>
        <v>88.54</v>
      </c>
      <c r="BP193" s="43" t="str">
        <f t="shared" si="165"/>
        <v>INFINITE 66.001 a 7.000</v>
      </c>
      <c r="BQ193" s="44" t="s">
        <v>104</v>
      </c>
      <c r="BR193" s="44" t="s">
        <v>82</v>
      </c>
      <c r="BS193" s="45">
        <f t="shared" si="216"/>
        <v>46.63</v>
      </c>
      <c r="BT193" s="45">
        <f t="shared" si="216"/>
        <v>47.63</v>
      </c>
      <c r="BU193" s="45">
        <f t="shared" si="216"/>
        <v>48.62</v>
      </c>
      <c r="BV193" s="45">
        <f t="shared" si="216"/>
        <v>49.61</v>
      </c>
      <c r="BW193" s="45">
        <f t="shared" si="216"/>
        <v>53.73</v>
      </c>
      <c r="BX193" s="45">
        <f t="shared" si="216"/>
        <v>54.29</v>
      </c>
      <c r="BY193" s="45">
        <f t="shared" si="216"/>
        <v>54.84</v>
      </c>
      <c r="BZ193" s="45">
        <f t="shared" si="216"/>
        <v>55.4</v>
      </c>
      <c r="CA193" s="45">
        <f t="shared" si="216"/>
        <v>107.61</v>
      </c>
      <c r="CB193" s="45">
        <f t="shared" si="216"/>
        <v>161.82</v>
      </c>
      <c r="CC193" s="45">
        <f t="shared" si="216"/>
        <v>198.05</v>
      </c>
      <c r="CD193" s="45">
        <f t="shared" si="216"/>
        <v>234.28</v>
      </c>
      <c r="CE193" s="45">
        <f t="shared" si="216"/>
        <v>131.22</v>
      </c>
      <c r="CF193" s="45">
        <f t="shared" si="216"/>
        <v>191.09</v>
      </c>
      <c r="CG193" s="45">
        <f t="shared" si="216"/>
        <v>228.95</v>
      </c>
      <c r="CH193" s="45">
        <f t="shared" si="216"/>
        <v>266.81</v>
      </c>
      <c r="CI193" s="45">
        <f t="shared" si="216"/>
        <v>156.22999999999999</v>
      </c>
      <c r="CJ193" s="45">
        <f t="shared" si="216"/>
        <v>227.49</v>
      </c>
      <c r="CK193" s="45">
        <f t="shared" si="216"/>
        <v>272.57</v>
      </c>
      <c r="CL193" s="45">
        <f t="shared" si="216"/>
        <v>317.64</v>
      </c>
      <c r="CZ193" s="43" t="str">
        <f t="shared" si="166"/>
        <v>INFINITE 76.001 a 7.000</v>
      </c>
      <c r="DA193" s="44" t="s">
        <v>107</v>
      </c>
      <c r="DB193" s="46" t="s">
        <v>82</v>
      </c>
      <c r="DC193" s="45">
        <f t="shared" si="217"/>
        <v>30.02</v>
      </c>
      <c r="DD193" s="45">
        <f t="shared" si="217"/>
        <v>30.63</v>
      </c>
      <c r="DE193" s="45">
        <f t="shared" si="217"/>
        <v>31.27</v>
      </c>
      <c r="DG193" s="43" t="str">
        <f t="shared" si="167"/>
        <v>INFINITE 4Coleta Programada4209-90 a 10</v>
      </c>
      <c r="DH193" s="43" t="s">
        <v>98</v>
      </c>
      <c r="DI193" s="71" t="s">
        <v>64</v>
      </c>
      <c r="DJ193" s="68" t="s">
        <v>65</v>
      </c>
      <c r="DK193" s="61" t="s">
        <v>45</v>
      </c>
      <c r="DL193" s="25">
        <v>11.07</v>
      </c>
      <c r="DR193"/>
      <c r="DS193"/>
      <c r="DT193"/>
    </row>
    <row r="194" spans="4:124" ht="15" x14ac:dyDescent="0.25">
      <c r="D194" s="43" t="str">
        <f t="shared" si="163"/>
        <v>INFINITE 67.001 a 8.000</v>
      </c>
      <c r="E194" s="44" t="s">
        <v>104</v>
      </c>
      <c r="F194" s="44" t="s">
        <v>86</v>
      </c>
      <c r="G194" s="45">
        <f t="shared" si="214"/>
        <v>14.32</v>
      </c>
      <c r="H194" s="45">
        <f t="shared" si="214"/>
        <v>14.61</v>
      </c>
      <c r="I194" s="45">
        <f t="shared" si="214"/>
        <v>14.92</v>
      </c>
      <c r="J194" s="45">
        <f t="shared" si="214"/>
        <v>15.22</v>
      </c>
      <c r="K194" s="45">
        <f t="shared" si="214"/>
        <v>24.52</v>
      </c>
      <c r="L194" s="45">
        <f t="shared" si="214"/>
        <v>24.78</v>
      </c>
      <c r="M194" s="45">
        <f t="shared" si="214"/>
        <v>25.03</v>
      </c>
      <c r="N194" s="45">
        <f t="shared" si="214"/>
        <v>25.28</v>
      </c>
      <c r="O194" s="45">
        <f t="shared" si="214"/>
        <v>46.57</v>
      </c>
      <c r="P194" s="45">
        <f t="shared" si="214"/>
        <v>62.88</v>
      </c>
      <c r="Q194" s="45">
        <f t="shared" si="214"/>
        <v>88.51</v>
      </c>
      <c r="R194" s="45">
        <f t="shared" si="214"/>
        <v>107.13</v>
      </c>
      <c r="S194" s="45">
        <f t="shared" si="214"/>
        <v>62.98</v>
      </c>
      <c r="T194" s="45">
        <f t="shared" si="214"/>
        <v>77.25</v>
      </c>
      <c r="U194" s="45">
        <f t="shared" si="214"/>
        <v>99.08</v>
      </c>
      <c r="V194" s="45">
        <f t="shared" si="214"/>
        <v>115.63</v>
      </c>
      <c r="W194" s="45">
        <f t="shared" si="214"/>
        <v>74.97</v>
      </c>
      <c r="X194" s="45">
        <f t="shared" si="214"/>
        <v>91.97</v>
      </c>
      <c r="Y194" s="45">
        <f t="shared" si="214"/>
        <v>117.95</v>
      </c>
      <c r="Z194" s="45">
        <f t="shared" si="214"/>
        <v>137.65</v>
      </c>
      <c r="AB194" s="43" t="str">
        <f t="shared" si="164"/>
        <v>INFINITE 78.001 a 9.000</v>
      </c>
      <c r="AC194" s="44" t="s">
        <v>107</v>
      </c>
      <c r="AD194" s="44" t="s">
        <v>91</v>
      </c>
      <c r="AE194" s="45">
        <f t="shared" si="215"/>
        <v>20.61</v>
      </c>
      <c r="AF194" s="45">
        <f t="shared" si="215"/>
        <v>21.49</v>
      </c>
      <c r="AG194" s="45">
        <f t="shared" si="215"/>
        <v>21.71</v>
      </c>
      <c r="AH194" s="45">
        <f t="shared" si="215"/>
        <v>21.92</v>
      </c>
      <c r="AI194" s="45">
        <f t="shared" si="215"/>
        <v>29.69</v>
      </c>
      <c r="AJ194" s="45">
        <f t="shared" si="215"/>
        <v>34.15</v>
      </c>
      <c r="AK194" s="45">
        <f t="shared" si="215"/>
        <v>38.979999999999997</v>
      </c>
      <c r="AL194" s="45">
        <f t="shared" si="215"/>
        <v>48.26</v>
      </c>
      <c r="AM194" s="45">
        <f t="shared" si="215"/>
        <v>43.46</v>
      </c>
      <c r="AN194" s="45">
        <f t="shared" si="215"/>
        <v>48.77</v>
      </c>
      <c r="AO194" s="45">
        <f t="shared" si="215"/>
        <v>62.63</v>
      </c>
      <c r="AP194" s="45">
        <f t="shared" si="215"/>
        <v>78.09</v>
      </c>
      <c r="AQ194" s="45">
        <f t="shared" si="215"/>
        <v>50.53</v>
      </c>
      <c r="AR194" s="45">
        <f t="shared" si="215"/>
        <v>56.72</v>
      </c>
      <c r="AS194" s="45">
        <f t="shared" si="215"/>
        <v>72.83</v>
      </c>
      <c r="AT194" s="45">
        <f t="shared" si="215"/>
        <v>90.79</v>
      </c>
      <c r="BP194" s="43" t="str">
        <f t="shared" si="165"/>
        <v>INFINITE 67.001 a 8.000</v>
      </c>
      <c r="BQ194" s="44" t="s">
        <v>104</v>
      </c>
      <c r="BR194" s="44" t="s">
        <v>86</v>
      </c>
      <c r="BS194" s="45">
        <f t="shared" si="216"/>
        <v>49.45</v>
      </c>
      <c r="BT194" s="45">
        <f t="shared" si="216"/>
        <v>50.5</v>
      </c>
      <c r="BU194" s="45">
        <f t="shared" si="216"/>
        <v>51.55</v>
      </c>
      <c r="BV194" s="45">
        <f t="shared" si="216"/>
        <v>52.6</v>
      </c>
      <c r="BW194" s="45">
        <f t="shared" si="216"/>
        <v>57.51</v>
      </c>
      <c r="BX194" s="45">
        <f t="shared" si="216"/>
        <v>58.11</v>
      </c>
      <c r="BY194" s="45">
        <f t="shared" si="216"/>
        <v>58.7</v>
      </c>
      <c r="BZ194" s="45">
        <f t="shared" si="216"/>
        <v>59.29</v>
      </c>
      <c r="CA194" s="45">
        <f t="shared" si="216"/>
        <v>117.39</v>
      </c>
      <c r="CB194" s="45">
        <f t="shared" si="216"/>
        <v>176.29</v>
      </c>
      <c r="CC194" s="45">
        <f t="shared" si="216"/>
        <v>216.12</v>
      </c>
      <c r="CD194" s="45">
        <f t="shared" si="216"/>
        <v>255.95</v>
      </c>
      <c r="CE194" s="45">
        <f t="shared" si="216"/>
        <v>143.13</v>
      </c>
      <c r="CF194" s="45">
        <f t="shared" si="216"/>
        <v>211.22</v>
      </c>
      <c r="CG194" s="45">
        <f t="shared" si="216"/>
        <v>252.93</v>
      </c>
      <c r="CH194" s="45">
        <f t="shared" si="216"/>
        <v>294.64999999999998</v>
      </c>
      <c r="CI194" s="45">
        <f t="shared" si="216"/>
        <v>170.4</v>
      </c>
      <c r="CJ194" s="45">
        <f t="shared" si="216"/>
        <v>251.45</v>
      </c>
      <c r="CK194" s="45">
        <f t="shared" si="216"/>
        <v>301.11</v>
      </c>
      <c r="CL194" s="45">
        <f t="shared" si="216"/>
        <v>350.77</v>
      </c>
      <c r="CZ194" s="43" t="str">
        <f t="shared" si="166"/>
        <v>INFINITE 77.001 a 8.000</v>
      </c>
      <c r="DA194" s="44" t="s">
        <v>107</v>
      </c>
      <c r="DB194" s="46" t="s">
        <v>86</v>
      </c>
      <c r="DC194" s="45">
        <f t="shared" si="217"/>
        <v>38.76</v>
      </c>
      <c r="DD194" s="45">
        <f t="shared" si="217"/>
        <v>39.56</v>
      </c>
      <c r="DE194" s="45">
        <f t="shared" si="217"/>
        <v>40.39</v>
      </c>
      <c r="DG194" s="43" t="str">
        <f t="shared" si="167"/>
        <v>INFINITE 4Coleta Programada4209-9Mais de 10</v>
      </c>
      <c r="DH194" s="43" t="s">
        <v>98</v>
      </c>
      <c r="DI194" s="71" t="s">
        <v>64</v>
      </c>
      <c r="DJ194" s="68" t="s">
        <v>65</v>
      </c>
      <c r="DK194" s="59" t="s">
        <v>52</v>
      </c>
      <c r="DL194" s="22">
        <v>0</v>
      </c>
      <c r="DR194"/>
      <c r="DS194"/>
      <c r="DT194"/>
    </row>
    <row r="195" spans="4:124" ht="15" x14ac:dyDescent="0.25">
      <c r="D195" s="43" t="str">
        <f t="shared" si="163"/>
        <v>INFINITE 68.001 a 9.000</v>
      </c>
      <c r="E195" s="44" t="s">
        <v>104</v>
      </c>
      <c r="F195" s="44" t="s">
        <v>91</v>
      </c>
      <c r="G195" s="45">
        <f t="shared" si="214"/>
        <v>14.77</v>
      </c>
      <c r="H195" s="45">
        <f t="shared" si="214"/>
        <v>15.08</v>
      </c>
      <c r="I195" s="45">
        <f t="shared" si="214"/>
        <v>15.4</v>
      </c>
      <c r="J195" s="45">
        <f t="shared" si="214"/>
        <v>15.72</v>
      </c>
      <c r="K195" s="45">
        <f t="shared" si="214"/>
        <v>26.12</v>
      </c>
      <c r="L195" s="45">
        <f t="shared" si="214"/>
        <v>26.38</v>
      </c>
      <c r="M195" s="45">
        <f t="shared" si="214"/>
        <v>26.65</v>
      </c>
      <c r="N195" s="45">
        <f t="shared" si="214"/>
        <v>26.92</v>
      </c>
      <c r="O195" s="45">
        <f t="shared" si="214"/>
        <v>50.63</v>
      </c>
      <c r="P195" s="45">
        <f t="shared" si="214"/>
        <v>68.34</v>
      </c>
      <c r="Q195" s="45">
        <f t="shared" si="214"/>
        <v>96.2</v>
      </c>
      <c r="R195" s="45">
        <f t="shared" si="214"/>
        <v>116.45</v>
      </c>
      <c r="S195" s="45">
        <f t="shared" si="214"/>
        <v>66.37</v>
      </c>
      <c r="T195" s="45">
        <f t="shared" si="214"/>
        <v>81.88</v>
      </c>
      <c r="U195" s="45">
        <f t="shared" si="214"/>
        <v>105.56</v>
      </c>
      <c r="V195" s="45">
        <f t="shared" si="214"/>
        <v>123.45</v>
      </c>
      <c r="W195" s="45">
        <f t="shared" si="214"/>
        <v>79.02</v>
      </c>
      <c r="X195" s="45">
        <f t="shared" si="214"/>
        <v>97.47</v>
      </c>
      <c r="Y195" s="45">
        <f t="shared" si="214"/>
        <v>125.66</v>
      </c>
      <c r="Z195" s="45">
        <f t="shared" si="214"/>
        <v>146.97</v>
      </c>
      <c r="AB195" s="43" t="str">
        <f t="shared" si="164"/>
        <v>INFINITE 79.001 a 10.000</v>
      </c>
      <c r="AC195" s="44" t="s">
        <v>107</v>
      </c>
      <c r="AD195" s="44" t="s">
        <v>95</v>
      </c>
      <c r="AE195" s="45">
        <f t="shared" si="215"/>
        <v>21.03</v>
      </c>
      <c r="AF195" s="45">
        <f t="shared" si="215"/>
        <v>21.92</v>
      </c>
      <c r="AG195" s="45">
        <f t="shared" si="215"/>
        <v>22.13</v>
      </c>
      <c r="AH195" s="45">
        <f t="shared" si="215"/>
        <v>22.36</v>
      </c>
      <c r="AI195" s="45">
        <f t="shared" si="215"/>
        <v>30.69</v>
      </c>
      <c r="AJ195" s="45">
        <f t="shared" si="215"/>
        <v>35.299999999999997</v>
      </c>
      <c r="AK195" s="45">
        <f t="shared" si="215"/>
        <v>40.29</v>
      </c>
      <c r="AL195" s="45">
        <f t="shared" si="215"/>
        <v>49.87</v>
      </c>
      <c r="AM195" s="45">
        <f t="shared" si="215"/>
        <v>44.31</v>
      </c>
      <c r="AN195" s="45">
        <f t="shared" si="215"/>
        <v>49.77</v>
      </c>
      <c r="AO195" s="45">
        <f t="shared" si="215"/>
        <v>63.76</v>
      </c>
      <c r="AP195" s="45">
        <f t="shared" si="215"/>
        <v>79.48</v>
      </c>
      <c r="AQ195" s="45">
        <f t="shared" si="215"/>
        <v>51.53</v>
      </c>
      <c r="AR195" s="45">
        <f t="shared" si="215"/>
        <v>57.87</v>
      </c>
      <c r="AS195" s="45">
        <f t="shared" si="215"/>
        <v>74.14</v>
      </c>
      <c r="AT195" s="45">
        <f t="shared" si="215"/>
        <v>92.42</v>
      </c>
      <c r="BP195" s="43" t="str">
        <f t="shared" si="165"/>
        <v>INFINITE 68.001 a 9.000</v>
      </c>
      <c r="BQ195" s="44" t="s">
        <v>104</v>
      </c>
      <c r="BR195" s="44" t="s">
        <v>91</v>
      </c>
      <c r="BS195" s="45">
        <f t="shared" si="216"/>
        <v>53.86</v>
      </c>
      <c r="BT195" s="45">
        <f t="shared" si="216"/>
        <v>55.01</v>
      </c>
      <c r="BU195" s="45">
        <f t="shared" si="216"/>
        <v>56.15</v>
      </c>
      <c r="BV195" s="45">
        <f t="shared" si="216"/>
        <v>57.3</v>
      </c>
      <c r="BW195" s="45">
        <f t="shared" si="216"/>
        <v>61.98</v>
      </c>
      <c r="BX195" s="45">
        <f t="shared" si="216"/>
        <v>62.61</v>
      </c>
      <c r="BY195" s="45">
        <f t="shared" si="216"/>
        <v>63.25</v>
      </c>
      <c r="BZ195" s="45">
        <f t="shared" si="216"/>
        <v>63.89</v>
      </c>
      <c r="CA195" s="45">
        <f t="shared" si="216"/>
        <v>127.97</v>
      </c>
      <c r="CB195" s="45">
        <f t="shared" si="216"/>
        <v>193.95</v>
      </c>
      <c r="CC195" s="45">
        <f t="shared" si="216"/>
        <v>236.28</v>
      </c>
      <c r="CD195" s="45">
        <f t="shared" si="216"/>
        <v>278.61</v>
      </c>
      <c r="CE195" s="45">
        <f t="shared" si="216"/>
        <v>157.13999999999999</v>
      </c>
      <c r="CF195" s="45">
        <f t="shared" si="216"/>
        <v>234.7</v>
      </c>
      <c r="CG195" s="45">
        <f t="shared" si="216"/>
        <v>279.56</v>
      </c>
      <c r="CH195" s="45">
        <f t="shared" si="216"/>
        <v>324.42</v>
      </c>
      <c r="CI195" s="45">
        <f t="shared" si="216"/>
        <v>187.07</v>
      </c>
      <c r="CJ195" s="45">
        <f t="shared" si="216"/>
        <v>279.41000000000003</v>
      </c>
      <c r="CK195" s="45">
        <f t="shared" si="216"/>
        <v>332.81</v>
      </c>
      <c r="CL195" s="45">
        <f t="shared" si="216"/>
        <v>386.21</v>
      </c>
      <c r="CZ195" s="43" t="str">
        <f t="shared" si="166"/>
        <v>INFINITE 78.001 a 9.000</v>
      </c>
      <c r="DA195" s="44" t="s">
        <v>107</v>
      </c>
      <c r="DB195" s="46" t="s">
        <v>91</v>
      </c>
      <c r="DC195" s="45">
        <f t="shared" si="217"/>
        <v>50.09</v>
      </c>
      <c r="DD195" s="45">
        <f t="shared" si="217"/>
        <v>51.13</v>
      </c>
      <c r="DE195" s="45">
        <f t="shared" si="217"/>
        <v>52.2</v>
      </c>
      <c r="DG195" s="43" t="str">
        <f t="shared" si="167"/>
        <v>INFINITE 4Coleta no mesmo dia4210-211 a 20</v>
      </c>
      <c r="DH195" s="43" t="s">
        <v>98</v>
      </c>
      <c r="DI195" s="70" t="s">
        <v>71</v>
      </c>
      <c r="DJ195" s="69" t="s">
        <v>72</v>
      </c>
      <c r="DK195" s="61" t="s">
        <v>73</v>
      </c>
      <c r="DL195" s="25" t="s">
        <v>127</v>
      </c>
      <c r="DR195"/>
      <c r="DS195"/>
      <c r="DT195"/>
    </row>
    <row r="196" spans="4:124" ht="15" x14ac:dyDescent="0.25">
      <c r="D196" s="43" t="str">
        <f t="shared" ref="D196:D239" si="218">CONCATENATE(E196,F196)</f>
        <v>INFINITE 69.001 a 10.000</v>
      </c>
      <c r="E196" s="44" t="s">
        <v>104</v>
      </c>
      <c r="F196" s="44" t="s">
        <v>95</v>
      </c>
      <c r="G196" s="45">
        <f t="shared" si="214"/>
        <v>15.11</v>
      </c>
      <c r="H196" s="45">
        <f t="shared" si="214"/>
        <v>15.43</v>
      </c>
      <c r="I196" s="45">
        <f t="shared" si="214"/>
        <v>15.75</v>
      </c>
      <c r="J196" s="45">
        <f t="shared" si="214"/>
        <v>16.07</v>
      </c>
      <c r="K196" s="45">
        <f t="shared" si="214"/>
        <v>27.87</v>
      </c>
      <c r="L196" s="45">
        <f t="shared" si="214"/>
        <v>28.17</v>
      </c>
      <c r="M196" s="45">
        <f t="shared" si="214"/>
        <v>28.44</v>
      </c>
      <c r="N196" s="45">
        <f t="shared" si="214"/>
        <v>28.74</v>
      </c>
      <c r="O196" s="45">
        <f t="shared" si="214"/>
        <v>54.7</v>
      </c>
      <c r="P196" s="45">
        <f t="shared" si="214"/>
        <v>73.84</v>
      </c>
      <c r="Q196" s="45">
        <f t="shared" si="214"/>
        <v>103.93</v>
      </c>
      <c r="R196" s="45">
        <f t="shared" si="214"/>
        <v>125.82</v>
      </c>
      <c r="S196" s="45">
        <f t="shared" si="214"/>
        <v>69.790000000000006</v>
      </c>
      <c r="T196" s="45">
        <f t="shared" si="214"/>
        <v>86.47</v>
      </c>
      <c r="U196" s="45">
        <f t="shared" si="214"/>
        <v>112.04</v>
      </c>
      <c r="V196" s="45">
        <f t="shared" si="214"/>
        <v>131.31</v>
      </c>
      <c r="W196" s="45">
        <f t="shared" si="214"/>
        <v>83.09</v>
      </c>
      <c r="X196" s="45">
        <f t="shared" si="214"/>
        <v>102.95</v>
      </c>
      <c r="Y196" s="45">
        <f t="shared" si="214"/>
        <v>133.38999999999999</v>
      </c>
      <c r="Z196" s="45">
        <f t="shared" si="214"/>
        <v>156.33000000000001</v>
      </c>
      <c r="AB196" s="43" t="str">
        <f t="shared" ref="AB196:AB222" si="219">CONCATENATE(AC196,AD196)</f>
        <v>INFINITE 7Kg Adicional</v>
      </c>
      <c r="AC196" s="44" t="s">
        <v>107</v>
      </c>
      <c r="AD196" s="44" t="s">
        <v>63</v>
      </c>
      <c r="AE196" s="45">
        <f t="shared" si="215"/>
        <v>2.6</v>
      </c>
      <c r="AF196" s="45">
        <f t="shared" si="215"/>
        <v>2.71</v>
      </c>
      <c r="AG196" s="45">
        <f t="shared" si="215"/>
        <v>2.74</v>
      </c>
      <c r="AH196" s="45">
        <f t="shared" si="215"/>
        <v>2.78</v>
      </c>
      <c r="AI196" s="45">
        <f t="shared" si="215"/>
        <v>3.81</v>
      </c>
      <c r="AJ196" s="45">
        <f t="shared" si="215"/>
        <v>4.38</v>
      </c>
      <c r="AK196" s="45">
        <f t="shared" si="215"/>
        <v>5</v>
      </c>
      <c r="AL196" s="45">
        <f t="shared" si="215"/>
        <v>6.19</v>
      </c>
      <c r="AM196" s="45">
        <f t="shared" si="215"/>
        <v>5.49</v>
      </c>
      <c r="AN196" s="45">
        <f t="shared" si="215"/>
        <v>6.17</v>
      </c>
      <c r="AO196" s="45">
        <f t="shared" si="215"/>
        <v>7.91</v>
      </c>
      <c r="AP196" s="45">
        <f t="shared" si="215"/>
        <v>9.85</v>
      </c>
      <c r="AQ196" s="45">
        <f t="shared" si="215"/>
        <v>6.39</v>
      </c>
      <c r="AR196" s="45">
        <f t="shared" si="215"/>
        <v>7.18</v>
      </c>
      <c r="AS196" s="45">
        <f t="shared" si="215"/>
        <v>9.1999999999999993</v>
      </c>
      <c r="AT196" s="45">
        <f t="shared" si="215"/>
        <v>11.45</v>
      </c>
      <c r="BP196" s="43" t="str">
        <f t="shared" ref="BP196:BP239" si="220">CONCATENATE(BQ196,BR196)</f>
        <v>INFINITE 69.001 a 10.000</v>
      </c>
      <c r="BQ196" s="44" t="s">
        <v>104</v>
      </c>
      <c r="BR196" s="44" t="s">
        <v>95</v>
      </c>
      <c r="BS196" s="45">
        <f t="shared" si="216"/>
        <v>58.17</v>
      </c>
      <c r="BT196" s="45">
        <f t="shared" si="216"/>
        <v>59.42</v>
      </c>
      <c r="BU196" s="45">
        <f t="shared" si="216"/>
        <v>60.66</v>
      </c>
      <c r="BV196" s="45">
        <f t="shared" si="216"/>
        <v>61.89</v>
      </c>
      <c r="BW196" s="45">
        <f t="shared" si="216"/>
        <v>66.319999999999993</v>
      </c>
      <c r="BX196" s="45">
        <f t="shared" si="216"/>
        <v>67.010000000000005</v>
      </c>
      <c r="BY196" s="45">
        <f t="shared" si="216"/>
        <v>67.7</v>
      </c>
      <c r="BZ196" s="45">
        <f t="shared" si="216"/>
        <v>68.38</v>
      </c>
      <c r="CA196" s="45">
        <f t="shared" si="216"/>
        <v>138.35</v>
      </c>
      <c r="CB196" s="45">
        <f t="shared" si="216"/>
        <v>211.32</v>
      </c>
      <c r="CC196" s="45">
        <f t="shared" si="216"/>
        <v>256.39999999999998</v>
      </c>
      <c r="CD196" s="45">
        <f t="shared" si="216"/>
        <v>301.45999999999998</v>
      </c>
      <c r="CE196" s="45">
        <f t="shared" si="216"/>
        <v>171.14</v>
      </c>
      <c r="CF196" s="45">
        <f t="shared" si="216"/>
        <v>257.33</v>
      </c>
      <c r="CG196" s="45">
        <f t="shared" si="216"/>
        <v>305.68</v>
      </c>
      <c r="CH196" s="45">
        <f t="shared" si="216"/>
        <v>354.02</v>
      </c>
      <c r="CI196" s="45">
        <f t="shared" si="216"/>
        <v>203.74</v>
      </c>
      <c r="CJ196" s="45">
        <f t="shared" si="216"/>
        <v>306.35000000000002</v>
      </c>
      <c r="CK196" s="45">
        <f t="shared" si="216"/>
        <v>363.9</v>
      </c>
      <c r="CL196" s="45">
        <f t="shared" si="216"/>
        <v>421.45</v>
      </c>
      <c r="CZ196" s="43" t="str">
        <f t="shared" ref="CZ196:CZ222" si="221">CONCATENATE(DA196,DB196)</f>
        <v>INFINITE 79.001 a 10.000</v>
      </c>
      <c r="DA196" s="44" t="s">
        <v>107</v>
      </c>
      <c r="DB196" s="46" t="s">
        <v>95</v>
      </c>
      <c r="DC196" s="45">
        <f t="shared" si="217"/>
        <v>64.010000000000005</v>
      </c>
      <c r="DD196" s="45">
        <f t="shared" si="217"/>
        <v>65.33</v>
      </c>
      <c r="DE196" s="45">
        <f t="shared" si="217"/>
        <v>66.7</v>
      </c>
      <c r="DG196" s="43" t="str">
        <f t="shared" ref="DG196:DG259" si="222">CONCATENATE(DH196,DI196,DJ196,DK196)</f>
        <v>INFINITE 4Coleta no mesmo dia4210-221 a 30</v>
      </c>
      <c r="DH196" s="43" t="s">
        <v>98</v>
      </c>
      <c r="DI196" s="70" t="s">
        <v>71</v>
      </c>
      <c r="DJ196" s="69" t="s">
        <v>72</v>
      </c>
      <c r="DK196" s="59" t="s">
        <v>77</v>
      </c>
      <c r="DL196" s="22" t="s">
        <v>128</v>
      </c>
      <c r="DR196"/>
      <c r="DS196"/>
      <c r="DT196"/>
    </row>
    <row r="197" spans="4:124" ht="15" x14ac:dyDescent="0.25">
      <c r="D197" s="43" t="str">
        <f t="shared" si="218"/>
        <v>INFINITE 6Kg Adicional</v>
      </c>
      <c r="E197" s="44" t="s">
        <v>104</v>
      </c>
      <c r="F197" s="44" t="s">
        <v>63</v>
      </c>
      <c r="G197" s="45">
        <f t="shared" si="214"/>
        <v>1.88</v>
      </c>
      <c r="H197" s="45">
        <f t="shared" si="214"/>
        <v>1.92</v>
      </c>
      <c r="I197" s="45">
        <f t="shared" si="214"/>
        <v>1.95</v>
      </c>
      <c r="J197" s="45">
        <f t="shared" si="214"/>
        <v>1.99</v>
      </c>
      <c r="K197" s="45">
        <f t="shared" si="214"/>
        <v>3.46</v>
      </c>
      <c r="L197" s="45">
        <f t="shared" si="214"/>
        <v>3.49</v>
      </c>
      <c r="M197" s="45">
        <f t="shared" si="214"/>
        <v>3.53</v>
      </c>
      <c r="N197" s="45">
        <f t="shared" si="214"/>
        <v>3.56</v>
      </c>
      <c r="O197" s="45">
        <f t="shared" si="214"/>
        <v>6.79</v>
      </c>
      <c r="P197" s="45">
        <f t="shared" si="214"/>
        <v>9.16</v>
      </c>
      <c r="Q197" s="45">
        <f t="shared" si="214"/>
        <v>12.88</v>
      </c>
      <c r="R197" s="45">
        <f t="shared" si="214"/>
        <v>15.61</v>
      </c>
      <c r="S197" s="45">
        <f t="shared" si="214"/>
        <v>8.65</v>
      </c>
      <c r="T197" s="45">
        <f t="shared" si="214"/>
        <v>10.72</v>
      </c>
      <c r="U197" s="45">
        <f t="shared" si="214"/>
        <v>13.9</v>
      </c>
      <c r="V197" s="45">
        <f t="shared" si="214"/>
        <v>16.28</v>
      </c>
      <c r="W197" s="45">
        <f t="shared" si="214"/>
        <v>10.3</v>
      </c>
      <c r="X197" s="45">
        <f t="shared" si="214"/>
        <v>12.76</v>
      </c>
      <c r="Y197" s="45">
        <f t="shared" si="214"/>
        <v>16.55</v>
      </c>
      <c r="Z197" s="45">
        <f t="shared" si="214"/>
        <v>19.38</v>
      </c>
      <c r="AB197" s="43" t="str">
        <f t="shared" si="219"/>
        <v>Peso (g)</v>
      </c>
      <c r="AD197" s="44" t="s">
        <v>32</v>
      </c>
      <c r="AE197" s="45" t="e">
        <f>ROUND('[2]Base(2023)'!AE197+'[2]Base(2023)'!AE197*'[2]Base(2024)'!$A$31,2)</f>
        <v>#VALUE!</v>
      </c>
      <c r="AF197" s="45" t="e">
        <f>ROUND('[2]Base(2023)'!AF197+'[2]Base(2023)'!AF197*'[2]Base(2024)'!$A$31,2)</f>
        <v>#VALUE!</v>
      </c>
      <c r="AG197" s="45" t="e">
        <f>ROUND('[2]Base(2023)'!AG197+'[2]Base(2023)'!AG197*'[2]Base(2024)'!$A$31,2)</f>
        <v>#VALUE!</v>
      </c>
      <c r="AH197" s="45" t="e">
        <f>ROUND('[2]Base(2023)'!AH197+'[2]Base(2023)'!AH197*'[2]Base(2024)'!$A$31,2)</f>
        <v>#VALUE!</v>
      </c>
      <c r="AI197" s="45" t="e">
        <f>ROUND('[2]Base(2023)'!AI197+'[2]Base(2023)'!AI197*'[2]Base(2024)'!$A$31,2)</f>
        <v>#VALUE!</v>
      </c>
      <c r="AJ197" s="45" t="e">
        <f>ROUND('[2]Base(2023)'!AJ197+'[2]Base(2023)'!AJ197*'[2]Base(2024)'!$A$31,2)</f>
        <v>#VALUE!</v>
      </c>
      <c r="AK197" s="45" t="e">
        <f>ROUND('[2]Base(2023)'!AK197+'[2]Base(2023)'!AK197*'[2]Base(2024)'!$A$31,2)</f>
        <v>#VALUE!</v>
      </c>
      <c r="AL197" s="45" t="e">
        <f>ROUND('[2]Base(2023)'!AL197+'[2]Base(2023)'!AL197*'[2]Base(2024)'!$A$31,2)</f>
        <v>#VALUE!</v>
      </c>
      <c r="AM197" s="45" t="e">
        <f>ROUND('[2]Base(2023)'!AM197+'[2]Base(2023)'!AM197*'[2]Base(2024)'!$A$31,2)</f>
        <v>#VALUE!</v>
      </c>
      <c r="AN197" s="45" t="e">
        <f>ROUND('[2]Base(2023)'!AN197+'[2]Base(2023)'!AN197*'[2]Base(2024)'!$A$31,2)</f>
        <v>#VALUE!</v>
      </c>
      <c r="AO197" s="45" t="e">
        <f>ROUND('[2]Base(2023)'!AO197+'[2]Base(2023)'!AO197*'[2]Base(2024)'!$A$31,2)</f>
        <v>#VALUE!</v>
      </c>
      <c r="AP197" s="45" t="e">
        <f>ROUND('[2]Base(2023)'!AP197+'[2]Base(2023)'!AP197*'[2]Base(2024)'!$A$31,2)</f>
        <v>#VALUE!</v>
      </c>
      <c r="AQ197" s="45" t="e">
        <f>ROUND('[2]Base(2023)'!AQ197+'[2]Base(2023)'!AQ197*'[2]Base(2024)'!$A$31,2)</f>
        <v>#VALUE!</v>
      </c>
      <c r="AR197" s="45" t="e">
        <f>ROUND('[2]Base(2023)'!AR197+'[2]Base(2023)'!AR197*'[2]Base(2024)'!$A$31,2)</f>
        <v>#VALUE!</v>
      </c>
      <c r="AS197" s="45" t="e">
        <f>ROUND('[2]Base(2023)'!AS197+'[2]Base(2023)'!AS197*'[2]Base(2024)'!$A$31,2)</f>
        <v>#VALUE!</v>
      </c>
      <c r="AT197" s="45" t="e">
        <f>ROUND('[2]Base(2023)'!AT197+'[2]Base(2023)'!AT197*'[2]Base(2024)'!$A$31,2)</f>
        <v>#VALUE!</v>
      </c>
      <c r="BP197" s="43" t="str">
        <f t="shared" si="220"/>
        <v>INFINITE 6Kg Adicional</v>
      </c>
      <c r="BQ197" s="44" t="s">
        <v>104</v>
      </c>
      <c r="BR197" s="44" t="s">
        <v>63</v>
      </c>
      <c r="BS197" s="45">
        <f t="shared" si="216"/>
        <v>5.91</v>
      </c>
      <c r="BT197" s="45">
        <f t="shared" si="216"/>
        <v>6.04</v>
      </c>
      <c r="BU197" s="45">
        <f t="shared" si="216"/>
        <v>6.16</v>
      </c>
      <c r="BV197" s="45">
        <f t="shared" si="216"/>
        <v>6.29</v>
      </c>
      <c r="BW197" s="45">
        <f t="shared" si="216"/>
        <v>6.68</v>
      </c>
      <c r="BX197" s="45">
        <f t="shared" si="216"/>
        <v>6.75</v>
      </c>
      <c r="BY197" s="45">
        <f t="shared" si="216"/>
        <v>6.82</v>
      </c>
      <c r="BZ197" s="45">
        <f t="shared" si="216"/>
        <v>6.89</v>
      </c>
      <c r="CA197" s="45">
        <f t="shared" si="216"/>
        <v>13.68</v>
      </c>
      <c r="CB197" s="45">
        <f t="shared" si="216"/>
        <v>20.97</v>
      </c>
      <c r="CC197" s="45">
        <f t="shared" si="216"/>
        <v>25.4</v>
      </c>
      <c r="CD197" s="45">
        <f t="shared" si="216"/>
        <v>29.85</v>
      </c>
      <c r="CE197" s="45">
        <f t="shared" si="216"/>
        <v>17.11</v>
      </c>
      <c r="CF197" s="45">
        <f t="shared" si="216"/>
        <v>25.66</v>
      </c>
      <c r="CG197" s="45">
        <f t="shared" si="216"/>
        <v>30.35</v>
      </c>
      <c r="CH197" s="45">
        <f t="shared" si="216"/>
        <v>35.06</v>
      </c>
      <c r="CI197" s="45">
        <f t="shared" si="216"/>
        <v>20.37</v>
      </c>
      <c r="CJ197" s="45">
        <f t="shared" si="216"/>
        <v>30.55</v>
      </c>
      <c r="CK197" s="45">
        <f t="shared" si="216"/>
        <v>36.14</v>
      </c>
      <c r="CL197" s="45">
        <f t="shared" si="216"/>
        <v>41.73</v>
      </c>
      <c r="CZ197" s="43" t="str">
        <f t="shared" si="221"/>
        <v>Peso (g)</v>
      </c>
      <c r="DB197" s="46" t="s">
        <v>32</v>
      </c>
      <c r="DC197" s="45" t="e">
        <f>ROUND('[2]Base(2023)'!DC197+'[2]Base(2023)'!DC197*'[2]Base(2024)'!$A$31,2)</f>
        <v>#VALUE!</v>
      </c>
      <c r="DD197" s="45" t="e">
        <f>ROUND('[2]Base(2023)'!DD197+'[2]Base(2023)'!DD197*'[2]Base(2024)'!$A$31,2)</f>
        <v>#VALUE!</v>
      </c>
      <c r="DE197" s="45" t="e">
        <f>ROUND('[2]Base(2023)'!DE197+'[2]Base(2023)'!DE197*'[2]Base(2024)'!$A$31,2)</f>
        <v>#VALUE!</v>
      </c>
      <c r="DG197" s="43" t="str">
        <f t="shared" si="222"/>
        <v>INFINITE 4Coleta no mesmo dia4210-231 a 40</v>
      </c>
      <c r="DH197" s="43" t="s">
        <v>98</v>
      </c>
      <c r="DI197" s="70" t="s">
        <v>71</v>
      </c>
      <c r="DJ197" s="69" t="s">
        <v>72</v>
      </c>
      <c r="DK197" s="61" t="s">
        <v>83</v>
      </c>
      <c r="DL197" s="25" t="s">
        <v>128</v>
      </c>
      <c r="DR197"/>
      <c r="DS197"/>
      <c r="DT197"/>
    </row>
    <row r="198" spans="4:124" ht="15" x14ac:dyDescent="0.25">
      <c r="D198" s="43" t="str">
        <f t="shared" si="218"/>
        <v>Peso (g)</v>
      </c>
      <c r="F198" s="44" t="s">
        <v>32</v>
      </c>
      <c r="G198" s="45" t="s">
        <v>12</v>
      </c>
      <c r="H198" s="45" t="s">
        <v>13</v>
      </c>
      <c r="I198" s="45" t="s">
        <v>14</v>
      </c>
      <c r="J198" s="45" t="s">
        <v>15</v>
      </c>
      <c r="K198" s="45" t="s">
        <v>16</v>
      </c>
      <c r="L198" s="45" t="s">
        <v>17</v>
      </c>
      <c r="M198" s="45" t="s">
        <v>18</v>
      </c>
      <c r="N198" s="45" t="s">
        <v>19</v>
      </c>
      <c r="O198" s="45" t="s">
        <v>20</v>
      </c>
      <c r="P198" s="45" t="s">
        <v>21</v>
      </c>
      <c r="Q198" s="45" t="s">
        <v>22</v>
      </c>
      <c r="R198" s="45" t="s">
        <v>23</v>
      </c>
      <c r="S198" s="45" t="s">
        <v>24</v>
      </c>
      <c r="T198" s="45" t="s">
        <v>25</v>
      </c>
      <c r="U198" s="45" t="s">
        <v>26</v>
      </c>
      <c r="V198" s="45" t="s">
        <v>27</v>
      </c>
      <c r="W198" s="45" t="s">
        <v>28</v>
      </c>
      <c r="X198" s="45" t="s">
        <v>29</v>
      </c>
      <c r="Y198" s="45" t="s">
        <v>30</v>
      </c>
      <c r="Z198" s="45" t="s">
        <v>31</v>
      </c>
      <c r="AB198" s="43" t="str">
        <f t="shared" si="219"/>
        <v>INFINITE 80 a 500</v>
      </c>
      <c r="AC198" s="44" t="s">
        <v>110</v>
      </c>
      <c r="AD198" s="44" t="s">
        <v>41</v>
      </c>
      <c r="AE198" s="45">
        <f>ROUND(AE55-AE55*$A$94,2)</f>
        <v>10.83</v>
      </c>
      <c r="AF198" s="45">
        <f t="shared" ref="AF198:AT198" si="223">ROUND(AF55-AF55*$A$94,2)</f>
        <v>11.3</v>
      </c>
      <c r="AG198" s="45">
        <f t="shared" si="223"/>
        <v>11.41</v>
      </c>
      <c r="AH198" s="45">
        <f t="shared" si="223"/>
        <v>11.53</v>
      </c>
      <c r="AI198" s="45">
        <f t="shared" si="223"/>
        <v>12.92</v>
      </c>
      <c r="AJ198" s="45">
        <f t="shared" si="223"/>
        <v>14.46</v>
      </c>
      <c r="AK198" s="45">
        <f t="shared" si="223"/>
        <v>16.14</v>
      </c>
      <c r="AL198" s="45">
        <f t="shared" si="223"/>
        <v>19.37</v>
      </c>
      <c r="AM198" s="45">
        <f t="shared" si="223"/>
        <v>13.29</v>
      </c>
      <c r="AN198" s="45">
        <f t="shared" si="223"/>
        <v>16.079999999999998</v>
      </c>
      <c r="AO198" s="45">
        <f t="shared" si="223"/>
        <v>26.99</v>
      </c>
      <c r="AP198" s="45">
        <f t="shared" si="223"/>
        <v>37.06</v>
      </c>
      <c r="AQ198" s="45">
        <f t="shared" si="223"/>
        <v>15.45</v>
      </c>
      <c r="AR198" s="45">
        <f t="shared" si="223"/>
        <v>18.7</v>
      </c>
      <c r="AS198" s="45">
        <f t="shared" si="223"/>
        <v>31.38</v>
      </c>
      <c r="AT198" s="45">
        <f t="shared" si="223"/>
        <v>43.08</v>
      </c>
      <c r="BP198" s="43" t="str">
        <f t="shared" si="220"/>
        <v>Peso (g)</v>
      </c>
      <c r="BR198" s="44" t="s">
        <v>32</v>
      </c>
      <c r="BS198" s="45" t="e">
        <f>ROUND('[2]Base(2023)'!BS198+'[2]Base(2023)'!BS198*'[2]Base(2024)'!$A$31,2)</f>
        <v>#VALUE!</v>
      </c>
      <c r="BT198" s="45" t="e">
        <f>ROUND('[2]Base(2023)'!BT198+'[2]Base(2023)'!BT198*'[2]Base(2024)'!$A$31,2)</f>
        <v>#VALUE!</v>
      </c>
      <c r="BU198" s="45" t="e">
        <f>ROUND('[2]Base(2023)'!BU198+'[2]Base(2023)'!BU198*'[2]Base(2024)'!$A$31,2)</f>
        <v>#VALUE!</v>
      </c>
      <c r="BV198" s="45" t="e">
        <f>ROUND('[2]Base(2023)'!BV198+'[2]Base(2023)'!BV198*'[2]Base(2024)'!$A$31,2)</f>
        <v>#VALUE!</v>
      </c>
      <c r="BW198" s="45" t="e">
        <f>ROUND('[2]Base(2023)'!BW198+'[2]Base(2023)'!BW198*'[2]Base(2024)'!$A$31,2)</f>
        <v>#VALUE!</v>
      </c>
      <c r="BX198" s="45" t="e">
        <f>ROUND('[2]Base(2023)'!BX198+'[2]Base(2023)'!BX198*'[2]Base(2024)'!$A$31,2)</f>
        <v>#VALUE!</v>
      </c>
      <c r="BY198" s="45" t="e">
        <f>ROUND('[2]Base(2023)'!BY198+'[2]Base(2023)'!BY198*'[2]Base(2024)'!$A$31,2)</f>
        <v>#VALUE!</v>
      </c>
      <c r="BZ198" s="45" t="e">
        <f>ROUND('[2]Base(2023)'!BZ198+'[2]Base(2023)'!BZ198*'[2]Base(2024)'!$A$31,2)</f>
        <v>#VALUE!</v>
      </c>
      <c r="CA198" s="45" t="e">
        <f>ROUND('[2]Base(2023)'!CA198+'[2]Base(2023)'!CA198*'[2]Base(2024)'!$A$31,2)</f>
        <v>#VALUE!</v>
      </c>
      <c r="CB198" s="45" t="e">
        <f>ROUND('[2]Base(2023)'!CB198+'[2]Base(2023)'!CB198*'[2]Base(2024)'!$A$31,2)</f>
        <v>#VALUE!</v>
      </c>
      <c r="CC198" s="45" t="e">
        <f>ROUND('[2]Base(2023)'!CC198+'[2]Base(2023)'!CC198*'[2]Base(2024)'!$A$31,2)</f>
        <v>#VALUE!</v>
      </c>
      <c r="CD198" s="45" t="e">
        <f>ROUND('[2]Base(2023)'!CD198+'[2]Base(2023)'!CD198*'[2]Base(2024)'!$A$31,2)</f>
        <v>#VALUE!</v>
      </c>
      <c r="CE198" s="45" t="e">
        <f>ROUND('[2]Base(2023)'!CE198+'[2]Base(2023)'!CE198*'[2]Base(2024)'!$A$31,2)</f>
        <v>#VALUE!</v>
      </c>
      <c r="CF198" s="45" t="e">
        <f>ROUND('[2]Base(2023)'!CF198+'[2]Base(2023)'!CF198*'[2]Base(2024)'!$A$31,2)</f>
        <v>#VALUE!</v>
      </c>
      <c r="CG198" s="45" t="e">
        <f>ROUND('[2]Base(2023)'!CG198+'[2]Base(2023)'!CG198*'[2]Base(2024)'!$A$31,2)</f>
        <v>#VALUE!</v>
      </c>
      <c r="CH198" s="45" t="e">
        <f>ROUND('[2]Base(2023)'!CH198+'[2]Base(2023)'!CH198*'[2]Base(2024)'!$A$31,2)</f>
        <v>#VALUE!</v>
      </c>
      <c r="CI198" s="45" t="e">
        <f>ROUND('[2]Base(2023)'!CI198+'[2]Base(2023)'!CI198*'[2]Base(2024)'!$A$31,2)</f>
        <v>#VALUE!</v>
      </c>
      <c r="CJ198" s="45" t="e">
        <f>ROUND('[2]Base(2023)'!CJ198+'[2]Base(2023)'!CJ198*'[2]Base(2024)'!$A$31,2)</f>
        <v>#VALUE!</v>
      </c>
      <c r="CK198" s="45" t="e">
        <f>ROUND('[2]Base(2023)'!CK198+'[2]Base(2023)'!CK198*'[2]Base(2024)'!$A$31,2)</f>
        <v>#VALUE!</v>
      </c>
      <c r="CL198" s="45" t="e">
        <f>ROUND('[2]Base(2023)'!CL198+'[2]Base(2023)'!CL198*'[2]Base(2024)'!$A$31,2)</f>
        <v>#VALUE!</v>
      </c>
      <c r="CZ198" s="43" t="str">
        <f t="shared" si="221"/>
        <v>INFINITE 80 a 300</v>
      </c>
      <c r="DA198" s="44" t="s">
        <v>110</v>
      </c>
      <c r="DB198" s="46" t="s">
        <v>40</v>
      </c>
      <c r="DC198" s="45">
        <f>DC42</f>
        <v>12.43</v>
      </c>
      <c r="DD198" s="45">
        <f t="shared" ref="DD198:DE198" si="224">DD42</f>
        <v>12.68</v>
      </c>
      <c r="DE198" s="45">
        <f t="shared" si="224"/>
        <v>12.95</v>
      </c>
      <c r="DG198" s="43" t="str">
        <f t="shared" si="222"/>
        <v>INFINITE 4Coleta no mesmo dia4210-241 a 50</v>
      </c>
      <c r="DH198" s="43" t="s">
        <v>98</v>
      </c>
      <c r="DI198" s="70" t="s">
        <v>71</v>
      </c>
      <c r="DJ198" s="69" t="s">
        <v>72</v>
      </c>
      <c r="DK198" s="59" t="s">
        <v>87</v>
      </c>
      <c r="DL198" s="22" t="s">
        <v>129</v>
      </c>
      <c r="DR198"/>
      <c r="DS198"/>
      <c r="DT198"/>
    </row>
    <row r="199" spans="4:124" ht="15" x14ac:dyDescent="0.25">
      <c r="D199" s="43" t="str">
        <f t="shared" si="218"/>
        <v>INFINITE 70 a 300</v>
      </c>
      <c r="E199" s="44" t="s">
        <v>107</v>
      </c>
      <c r="F199" s="44" t="s">
        <v>40</v>
      </c>
      <c r="G199" s="45">
        <f>ROUND(G59-G59*$A$60,2)</f>
        <v>5.96</v>
      </c>
      <c r="H199" s="45">
        <f t="shared" ref="H199:Z199" si="225">ROUND(H59-H59*$A$60,2)</f>
        <v>6.1</v>
      </c>
      <c r="I199" s="45">
        <f t="shared" si="225"/>
        <v>6.22</v>
      </c>
      <c r="J199" s="45">
        <f t="shared" si="225"/>
        <v>6.34</v>
      </c>
      <c r="K199" s="45">
        <f t="shared" si="225"/>
        <v>11.71</v>
      </c>
      <c r="L199" s="45">
        <f t="shared" si="225"/>
        <v>11.97</v>
      </c>
      <c r="M199" s="45">
        <f t="shared" si="225"/>
        <v>12.22</v>
      </c>
      <c r="N199" s="45">
        <f t="shared" si="225"/>
        <v>13</v>
      </c>
      <c r="O199" s="45">
        <f t="shared" si="225"/>
        <v>17.77</v>
      </c>
      <c r="P199" s="45">
        <f t="shared" si="225"/>
        <v>24.9</v>
      </c>
      <c r="Q199" s="45">
        <f t="shared" si="225"/>
        <v>32</v>
      </c>
      <c r="R199" s="45">
        <f t="shared" si="225"/>
        <v>37.340000000000003</v>
      </c>
      <c r="S199" s="45">
        <f t="shared" si="225"/>
        <v>23.67</v>
      </c>
      <c r="T199" s="45">
        <f t="shared" si="225"/>
        <v>30.24</v>
      </c>
      <c r="U199" s="45">
        <f t="shared" si="225"/>
        <v>36.5</v>
      </c>
      <c r="V199" s="45">
        <f t="shared" si="225"/>
        <v>41.86</v>
      </c>
      <c r="W199" s="45">
        <f t="shared" si="225"/>
        <v>28.18</v>
      </c>
      <c r="X199" s="45">
        <f t="shared" si="225"/>
        <v>35.99</v>
      </c>
      <c r="Y199" s="45">
        <f t="shared" si="225"/>
        <v>43.44</v>
      </c>
      <c r="Z199" s="45">
        <f t="shared" si="225"/>
        <v>49.83</v>
      </c>
      <c r="AB199" s="43" t="str">
        <f t="shared" si="219"/>
        <v>INFINITE 8501 a 1.000</v>
      </c>
      <c r="AC199" s="44" t="s">
        <v>110</v>
      </c>
      <c r="AD199" s="44" t="s">
        <v>50</v>
      </c>
      <c r="AE199" s="45">
        <f t="shared" ref="AE199:AT209" si="226">ROUND(AE56-AE56*$A$94,2)</f>
        <v>11.62</v>
      </c>
      <c r="AF199" s="45">
        <f t="shared" si="226"/>
        <v>12.11</v>
      </c>
      <c r="AG199" s="45">
        <f t="shared" si="226"/>
        <v>12.23</v>
      </c>
      <c r="AH199" s="45">
        <f t="shared" si="226"/>
        <v>12.37</v>
      </c>
      <c r="AI199" s="45">
        <f t="shared" si="226"/>
        <v>13.83</v>
      </c>
      <c r="AJ199" s="45">
        <f t="shared" si="226"/>
        <v>15.48</v>
      </c>
      <c r="AK199" s="45">
        <f t="shared" si="226"/>
        <v>17.29</v>
      </c>
      <c r="AL199" s="45">
        <f t="shared" si="226"/>
        <v>20.75</v>
      </c>
      <c r="AM199" s="45">
        <f t="shared" si="226"/>
        <v>14.09</v>
      </c>
      <c r="AN199" s="45">
        <f t="shared" si="226"/>
        <v>16.96</v>
      </c>
      <c r="AO199" s="45">
        <f t="shared" si="226"/>
        <v>27.99</v>
      </c>
      <c r="AP199" s="45">
        <f t="shared" si="226"/>
        <v>38.24</v>
      </c>
      <c r="AQ199" s="45">
        <f t="shared" si="226"/>
        <v>16.38</v>
      </c>
      <c r="AR199" s="45">
        <f t="shared" si="226"/>
        <v>19.72</v>
      </c>
      <c r="AS199" s="45">
        <f t="shared" si="226"/>
        <v>32.54</v>
      </c>
      <c r="AT199" s="45">
        <f t="shared" si="226"/>
        <v>44.47</v>
      </c>
      <c r="BP199" s="43" t="str">
        <f t="shared" si="220"/>
        <v>INFINITE 70 a 300</v>
      </c>
      <c r="BQ199" s="44" t="s">
        <v>107</v>
      </c>
      <c r="BR199" s="44" t="s">
        <v>40</v>
      </c>
      <c r="BS199" s="45">
        <f>BS45</f>
        <v>26.36</v>
      </c>
      <c r="BT199" s="45">
        <f t="shared" ref="BT199:CL199" si="227">BT45</f>
        <v>26.93</v>
      </c>
      <c r="BU199" s="45">
        <f t="shared" si="227"/>
        <v>27.49</v>
      </c>
      <c r="BV199" s="45">
        <f t="shared" si="227"/>
        <v>28.05</v>
      </c>
      <c r="BW199" s="45">
        <f t="shared" si="227"/>
        <v>29.25</v>
      </c>
      <c r="BX199" s="45">
        <f t="shared" si="227"/>
        <v>29.54</v>
      </c>
      <c r="BY199" s="45">
        <f t="shared" si="227"/>
        <v>29.85</v>
      </c>
      <c r="BZ199" s="45">
        <f t="shared" si="227"/>
        <v>30.14</v>
      </c>
      <c r="CA199" s="45">
        <f t="shared" si="227"/>
        <v>42.62</v>
      </c>
      <c r="CB199" s="45">
        <f t="shared" si="227"/>
        <v>66.19</v>
      </c>
      <c r="CC199" s="45">
        <f t="shared" si="227"/>
        <v>80.510000000000005</v>
      </c>
      <c r="CD199" s="45">
        <f t="shared" si="227"/>
        <v>94.83</v>
      </c>
      <c r="CE199" s="45">
        <f t="shared" si="227"/>
        <v>54.83</v>
      </c>
      <c r="CF199" s="45">
        <f t="shared" si="227"/>
        <v>73.03</v>
      </c>
      <c r="CG199" s="45">
        <f t="shared" si="227"/>
        <v>84.65</v>
      </c>
      <c r="CH199" s="45">
        <f t="shared" si="227"/>
        <v>96.27</v>
      </c>
      <c r="CI199" s="45">
        <f t="shared" si="227"/>
        <v>65.290000000000006</v>
      </c>
      <c r="CJ199" s="45">
        <f t="shared" si="227"/>
        <v>86.94</v>
      </c>
      <c r="CK199" s="45">
        <f t="shared" si="227"/>
        <v>100.77</v>
      </c>
      <c r="CL199" s="45">
        <f t="shared" si="227"/>
        <v>114.6</v>
      </c>
      <c r="CZ199" s="43" t="str">
        <f t="shared" si="221"/>
        <v>INFINITE 8301 a 500</v>
      </c>
      <c r="DA199" s="44" t="s">
        <v>110</v>
      </c>
      <c r="DB199" s="46" t="s">
        <v>49</v>
      </c>
      <c r="DC199" s="45">
        <f t="shared" ref="DC199:DE209" si="228">DC43</f>
        <v>12.92</v>
      </c>
      <c r="DD199" s="45">
        <f t="shared" si="228"/>
        <v>13.19</v>
      </c>
      <c r="DE199" s="45">
        <f t="shared" si="228"/>
        <v>13.47</v>
      </c>
      <c r="DG199" s="43" t="str">
        <f t="shared" si="222"/>
        <v>INFINITE 4Coleta no mesmo dia4210-251 a 60</v>
      </c>
      <c r="DH199" s="43" t="s">
        <v>98</v>
      </c>
      <c r="DI199" s="70" t="s">
        <v>71</v>
      </c>
      <c r="DJ199" s="69" t="s">
        <v>72</v>
      </c>
      <c r="DK199" s="61" t="s">
        <v>92</v>
      </c>
      <c r="DL199" s="25" t="s">
        <v>130</v>
      </c>
      <c r="DR199"/>
      <c r="DS199"/>
      <c r="DT199"/>
    </row>
    <row r="200" spans="4:124" ht="15" x14ac:dyDescent="0.25">
      <c r="D200" s="43" t="str">
        <f t="shared" si="218"/>
        <v>INFINITE 7301 a 500</v>
      </c>
      <c r="E200" s="44" t="s">
        <v>107</v>
      </c>
      <c r="F200" s="44" t="s">
        <v>49</v>
      </c>
      <c r="G200" s="45">
        <f t="shared" ref="G200:Z211" si="229">ROUND(G60-G60*$A$60,2)</f>
        <v>6.68</v>
      </c>
      <c r="H200" s="45">
        <f t="shared" si="229"/>
        <v>6.82</v>
      </c>
      <c r="I200" s="45">
        <f t="shared" si="229"/>
        <v>6.97</v>
      </c>
      <c r="J200" s="45">
        <f t="shared" si="229"/>
        <v>7.1</v>
      </c>
      <c r="K200" s="45">
        <f t="shared" si="229"/>
        <v>12.14</v>
      </c>
      <c r="L200" s="45">
        <f t="shared" si="229"/>
        <v>12.4</v>
      </c>
      <c r="M200" s="45">
        <f t="shared" si="229"/>
        <v>12.67</v>
      </c>
      <c r="N200" s="45">
        <f t="shared" si="229"/>
        <v>13.48</v>
      </c>
      <c r="O200" s="45">
        <f t="shared" si="229"/>
        <v>18.52</v>
      </c>
      <c r="P200" s="45">
        <f t="shared" si="229"/>
        <v>25.94</v>
      </c>
      <c r="Q200" s="45">
        <f t="shared" si="229"/>
        <v>33.340000000000003</v>
      </c>
      <c r="R200" s="45">
        <f t="shared" si="229"/>
        <v>38.9</v>
      </c>
      <c r="S200" s="45">
        <f t="shared" si="229"/>
        <v>24.3</v>
      </c>
      <c r="T200" s="45">
        <f t="shared" si="229"/>
        <v>31.11</v>
      </c>
      <c r="U200" s="45">
        <f t="shared" si="229"/>
        <v>37.619999999999997</v>
      </c>
      <c r="V200" s="45">
        <f t="shared" si="229"/>
        <v>43.16</v>
      </c>
      <c r="W200" s="45">
        <f t="shared" si="229"/>
        <v>28.93</v>
      </c>
      <c r="X200" s="45">
        <f t="shared" si="229"/>
        <v>37.04</v>
      </c>
      <c r="Y200" s="45">
        <f t="shared" si="229"/>
        <v>44.78</v>
      </c>
      <c r="Z200" s="45">
        <f t="shared" si="229"/>
        <v>51.38</v>
      </c>
      <c r="AB200" s="43" t="str">
        <f t="shared" si="219"/>
        <v>INFINITE 81.001 a 2.000</v>
      </c>
      <c r="AC200" s="44" t="s">
        <v>110</v>
      </c>
      <c r="AD200" s="44" t="s">
        <v>55</v>
      </c>
      <c r="AE200" s="45">
        <f t="shared" si="226"/>
        <v>12.23</v>
      </c>
      <c r="AF200" s="45">
        <f t="shared" si="226"/>
        <v>12.76</v>
      </c>
      <c r="AG200" s="45">
        <f t="shared" si="226"/>
        <v>12.88</v>
      </c>
      <c r="AH200" s="45">
        <f t="shared" si="226"/>
        <v>13.02</v>
      </c>
      <c r="AI200" s="45">
        <f t="shared" si="226"/>
        <v>15.19</v>
      </c>
      <c r="AJ200" s="45">
        <f t="shared" si="226"/>
        <v>17.02</v>
      </c>
      <c r="AK200" s="45">
        <f t="shared" si="226"/>
        <v>18.989999999999998</v>
      </c>
      <c r="AL200" s="45">
        <f t="shared" si="226"/>
        <v>22.8</v>
      </c>
      <c r="AM200" s="45">
        <f t="shared" si="226"/>
        <v>16.71</v>
      </c>
      <c r="AN200" s="45">
        <f t="shared" si="226"/>
        <v>19.739999999999998</v>
      </c>
      <c r="AO200" s="45">
        <f t="shared" si="226"/>
        <v>30.91</v>
      </c>
      <c r="AP200" s="45">
        <f t="shared" si="226"/>
        <v>41.46</v>
      </c>
      <c r="AQ200" s="45">
        <f t="shared" si="226"/>
        <v>19.43</v>
      </c>
      <c r="AR200" s="45">
        <f t="shared" si="226"/>
        <v>22.95</v>
      </c>
      <c r="AS200" s="45">
        <f t="shared" si="226"/>
        <v>35.94</v>
      </c>
      <c r="AT200" s="45">
        <f t="shared" si="226"/>
        <v>48.22</v>
      </c>
      <c r="BP200" s="43" t="str">
        <f t="shared" si="220"/>
        <v>INFINITE 7301 a 500</v>
      </c>
      <c r="BQ200" s="44" t="s">
        <v>107</v>
      </c>
      <c r="BR200" s="44" t="s">
        <v>49</v>
      </c>
      <c r="BS200" s="45">
        <f t="shared" ref="BS200:CL211" si="230">BS46</f>
        <v>27.31</v>
      </c>
      <c r="BT200" s="45">
        <f t="shared" si="230"/>
        <v>27.89</v>
      </c>
      <c r="BU200" s="45">
        <f t="shared" si="230"/>
        <v>28.46</v>
      </c>
      <c r="BV200" s="45">
        <f t="shared" si="230"/>
        <v>29.04</v>
      </c>
      <c r="BW200" s="45">
        <f t="shared" si="230"/>
        <v>30.94</v>
      </c>
      <c r="BX200" s="45">
        <f t="shared" si="230"/>
        <v>31.25</v>
      </c>
      <c r="BY200" s="45">
        <f t="shared" si="230"/>
        <v>31.57</v>
      </c>
      <c r="BZ200" s="45">
        <f t="shared" si="230"/>
        <v>31.9</v>
      </c>
      <c r="CA200" s="45">
        <f t="shared" si="230"/>
        <v>45.52</v>
      </c>
      <c r="CB200" s="45">
        <f t="shared" si="230"/>
        <v>69.58</v>
      </c>
      <c r="CC200" s="45">
        <f t="shared" si="230"/>
        <v>84.67</v>
      </c>
      <c r="CD200" s="45">
        <f t="shared" si="230"/>
        <v>99.77</v>
      </c>
      <c r="CE200" s="45">
        <f t="shared" si="230"/>
        <v>56.77</v>
      </c>
      <c r="CF200" s="45">
        <f t="shared" si="230"/>
        <v>74.38</v>
      </c>
      <c r="CG200" s="45">
        <f t="shared" si="230"/>
        <v>86.22</v>
      </c>
      <c r="CH200" s="45">
        <f t="shared" si="230"/>
        <v>98.06</v>
      </c>
      <c r="CI200" s="45">
        <f t="shared" si="230"/>
        <v>67.58</v>
      </c>
      <c r="CJ200" s="45">
        <f t="shared" si="230"/>
        <v>88.54</v>
      </c>
      <c r="CK200" s="45">
        <f t="shared" si="230"/>
        <v>102.65</v>
      </c>
      <c r="CL200" s="45">
        <f t="shared" si="230"/>
        <v>116.74</v>
      </c>
      <c r="CZ200" s="43" t="str">
        <f t="shared" si="221"/>
        <v>INFINITE 8501 a 1.000</v>
      </c>
      <c r="DA200" s="44" t="s">
        <v>110</v>
      </c>
      <c r="DB200" s="46" t="s">
        <v>50</v>
      </c>
      <c r="DC200" s="45">
        <f t="shared" si="228"/>
        <v>13.81</v>
      </c>
      <c r="DD200" s="45">
        <f t="shared" si="228"/>
        <v>14.11</v>
      </c>
      <c r="DE200" s="45">
        <f t="shared" si="228"/>
        <v>14.4</v>
      </c>
      <c r="DG200" s="43" t="str">
        <f t="shared" si="222"/>
        <v>INFINITE 4Coleta no mesmo dia4210-261 a 70</v>
      </c>
      <c r="DH200" s="43" t="s">
        <v>98</v>
      </c>
      <c r="DI200" s="70" t="s">
        <v>71</v>
      </c>
      <c r="DJ200" s="69" t="s">
        <v>72</v>
      </c>
      <c r="DK200" s="59" t="s">
        <v>96</v>
      </c>
      <c r="DL200" s="22" t="s">
        <v>131</v>
      </c>
      <c r="DR200"/>
      <c r="DS200"/>
      <c r="DT200"/>
    </row>
    <row r="201" spans="4:124" ht="15" x14ac:dyDescent="0.25">
      <c r="D201" s="43" t="str">
        <f t="shared" si="218"/>
        <v>INFINITE 7501 a 1.000</v>
      </c>
      <c r="E201" s="44" t="s">
        <v>107</v>
      </c>
      <c r="F201" s="44" t="s">
        <v>50</v>
      </c>
      <c r="G201" s="45">
        <f t="shared" si="229"/>
        <v>7.17</v>
      </c>
      <c r="H201" s="45">
        <f t="shared" si="229"/>
        <v>7.31</v>
      </c>
      <c r="I201" s="45">
        <f t="shared" si="229"/>
        <v>7.46</v>
      </c>
      <c r="J201" s="45">
        <f t="shared" si="229"/>
        <v>7.62</v>
      </c>
      <c r="K201" s="45">
        <f t="shared" si="229"/>
        <v>13.52</v>
      </c>
      <c r="L201" s="45">
        <f t="shared" si="229"/>
        <v>13.68</v>
      </c>
      <c r="M201" s="45">
        <f t="shared" si="229"/>
        <v>13.82</v>
      </c>
      <c r="N201" s="45">
        <f t="shared" si="229"/>
        <v>13.94</v>
      </c>
      <c r="O201" s="45">
        <f t="shared" si="229"/>
        <v>19.27</v>
      </c>
      <c r="P201" s="45">
        <f t="shared" si="229"/>
        <v>26.99</v>
      </c>
      <c r="Q201" s="45">
        <f t="shared" si="229"/>
        <v>34.69</v>
      </c>
      <c r="R201" s="45">
        <f t="shared" si="229"/>
        <v>40.479999999999997</v>
      </c>
      <c r="S201" s="45">
        <f t="shared" si="229"/>
        <v>24.93</v>
      </c>
      <c r="T201" s="45">
        <f t="shared" si="229"/>
        <v>31.99</v>
      </c>
      <c r="U201" s="45">
        <f t="shared" si="229"/>
        <v>38.75</v>
      </c>
      <c r="V201" s="45">
        <f t="shared" si="229"/>
        <v>44.47</v>
      </c>
      <c r="W201" s="45">
        <f t="shared" si="229"/>
        <v>29.68</v>
      </c>
      <c r="X201" s="45">
        <f t="shared" si="229"/>
        <v>38.08</v>
      </c>
      <c r="Y201" s="45">
        <f t="shared" si="229"/>
        <v>46.13</v>
      </c>
      <c r="Z201" s="45">
        <f t="shared" si="229"/>
        <v>52.94</v>
      </c>
      <c r="AB201" s="43" t="str">
        <f t="shared" si="219"/>
        <v>INFINITE 82.001 a 3.000</v>
      </c>
      <c r="AC201" s="44" t="s">
        <v>110</v>
      </c>
      <c r="AD201" s="44" t="s">
        <v>62</v>
      </c>
      <c r="AE201" s="45">
        <f t="shared" si="226"/>
        <v>14.63</v>
      </c>
      <c r="AF201" s="45">
        <f t="shared" si="226"/>
        <v>15.24</v>
      </c>
      <c r="AG201" s="45">
        <f t="shared" si="226"/>
        <v>15.4</v>
      </c>
      <c r="AH201" s="45">
        <f t="shared" si="226"/>
        <v>15.56</v>
      </c>
      <c r="AI201" s="45">
        <f t="shared" si="226"/>
        <v>18.16</v>
      </c>
      <c r="AJ201" s="45">
        <f t="shared" si="226"/>
        <v>20.34</v>
      </c>
      <c r="AK201" s="45">
        <f t="shared" si="226"/>
        <v>22.7</v>
      </c>
      <c r="AL201" s="45">
        <f t="shared" si="226"/>
        <v>27.25</v>
      </c>
      <c r="AM201" s="45">
        <f t="shared" si="226"/>
        <v>19.260000000000002</v>
      </c>
      <c r="AN201" s="45">
        <f t="shared" si="226"/>
        <v>22.59</v>
      </c>
      <c r="AO201" s="45">
        <f t="shared" si="226"/>
        <v>34.1</v>
      </c>
      <c r="AP201" s="45">
        <f t="shared" si="226"/>
        <v>45.3</v>
      </c>
      <c r="AQ201" s="45">
        <f t="shared" si="226"/>
        <v>22.4</v>
      </c>
      <c r="AR201" s="45">
        <f t="shared" si="226"/>
        <v>26.26</v>
      </c>
      <c r="AS201" s="45">
        <f t="shared" si="226"/>
        <v>39.659999999999997</v>
      </c>
      <c r="AT201" s="45">
        <f t="shared" si="226"/>
        <v>52.67</v>
      </c>
      <c r="BP201" s="43" t="str">
        <f t="shared" si="220"/>
        <v>INFINITE 7501 a 1.000</v>
      </c>
      <c r="BQ201" s="44" t="s">
        <v>107</v>
      </c>
      <c r="BR201" s="44" t="s">
        <v>50</v>
      </c>
      <c r="BS201" s="45">
        <f t="shared" si="230"/>
        <v>28.24</v>
      </c>
      <c r="BT201" s="45">
        <f t="shared" si="230"/>
        <v>28.84</v>
      </c>
      <c r="BU201" s="45">
        <f t="shared" si="230"/>
        <v>29.45</v>
      </c>
      <c r="BV201" s="45">
        <f t="shared" si="230"/>
        <v>30.04</v>
      </c>
      <c r="BW201" s="45">
        <f t="shared" si="230"/>
        <v>32.64</v>
      </c>
      <c r="BX201" s="45">
        <f t="shared" si="230"/>
        <v>32.97</v>
      </c>
      <c r="BY201" s="45">
        <f t="shared" si="230"/>
        <v>33.299999999999997</v>
      </c>
      <c r="BZ201" s="45">
        <f t="shared" si="230"/>
        <v>33.64</v>
      </c>
      <c r="CA201" s="45">
        <f t="shared" si="230"/>
        <v>48.41</v>
      </c>
      <c r="CB201" s="45">
        <f t="shared" si="230"/>
        <v>72.97</v>
      </c>
      <c r="CC201" s="45">
        <f t="shared" si="230"/>
        <v>88.85</v>
      </c>
      <c r="CD201" s="45">
        <f t="shared" si="230"/>
        <v>104.71</v>
      </c>
      <c r="CE201" s="45">
        <f t="shared" si="230"/>
        <v>58.7</v>
      </c>
      <c r="CF201" s="45">
        <f t="shared" si="230"/>
        <v>75.72</v>
      </c>
      <c r="CG201" s="45">
        <f t="shared" si="230"/>
        <v>87.8</v>
      </c>
      <c r="CH201" s="45">
        <f t="shared" si="230"/>
        <v>99.87</v>
      </c>
      <c r="CI201" s="45">
        <f t="shared" si="230"/>
        <v>69.87</v>
      </c>
      <c r="CJ201" s="45">
        <f t="shared" si="230"/>
        <v>90.14</v>
      </c>
      <c r="CK201" s="45">
        <f t="shared" si="230"/>
        <v>104.52</v>
      </c>
      <c r="CL201" s="45">
        <f t="shared" si="230"/>
        <v>118.88</v>
      </c>
      <c r="CZ201" s="43" t="str">
        <f t="shared" si="221"/>
        <v>INFINITE 81.001 a 2.000</v>
      </c>
      <c r="DA201" s="44" t="s">
        <v>110</v>
      </c>
      <c r="DB201" s="46" t="s">
        <v>55</v>
      </c>
      <c r="DC201" s="45">
        <f t="shared" si="228"/>
        <v>16.100000000000001</v>
      </c>
      <c r="DD201" s="45">
        <f t="shared" si="228"/>
        <v>16.43</v>
      </c>
      <c r="DE201" s="45">
        <f t="shared" si="228"/>
        <v>16.78</v>
      </c>
      <c r="DG201" s="43" t="str">
        <f t="shared" si="222"/>
        <v>INFINITE 4Coleta no mesmo dia4210-271 a 80</v>
      </c>
      <c r="DH201" s="43" t="s">
        <v>98</v>
      </c>
      <c r="DI201" s="70" t="s">
        <v>71</v>
      </c>
      <c r="DJ201" s="69" t="s">
        <v>72</v>
      </c>
      <c r="DK201" s="61" t="s">
        <v>99</v>
      </c>
      <c r="DL201" s="25" t="s">
        <v>131</v>
      </c>
      <c r="DR201"/>
      <c r="DS201"/>
      <c r="DT201"/>
    </row>
    <row r="202" spans="4:124" ht="15" x14ac:dyDescent="0.25">
      <c r="D202" s="43" t="str">
        <f t="shared" si="218"/>
        <v>INFINITE 71.001 a 2.000</v>
      </c>
      <c r="E202" s="44" t="s">
        <v>107</v>
      </c>
      <c r="F202" s="44" t="s">
        <v>55</v>
      </c>
      <c r="G202" s="45">
        <f t="shared" si="229"/>
        <v>8.99</v>
      </c>
      <c r="H202" s="45">
        <f t="shared" si="229"/>
        <v>9.18</v>
      </c>
      <c r="I202" s="45">
        <f t="shared" si="229"/>
        <v>9.3699999999999992</v>
      </c>
      <c r="J202" s="45">
        <f t="shared" si="229"/>
        <v>9.57</v>
      </c>
      <c r="K202" s="45">
        <f t="shared" si="229"/>
        <v>14.92</v>
      </c>
      <c r="L202" s="45">
        <f t="shared" si="229"/>
        <v>15.08</v>
      </c>
      <c r="M202" s="45">
        <f t="shared" si="229"/>
        <v>15.23</v>
      </c>
      <c r="N202" s="45">
        <f t="shared" si="229"/>
        <v>15.39</v>
      </c>
      <c r="O202" s="45">
        <f t="shared" si="229"/>
        <v>23.23</v>
      </c>
      <c r="P202" s="45">
        <f t="shared" si="229"/>
        <v>32.53</v>
      </c>
      <c r="Q202" s="45">
        <f t="shared" si="229"/>
        <v>41.82</v>
      </c>
      <c r="R202" s="45">
        <f t="shared" si="229"/>
        <v>48.8</v>
      </c>
      <c r="S202" s="45">
        <f t="shared" si="229"/>
        <v>31.16</v>
      </c>
      <c r="T202" s="45">
        <f t="shared" si="229"/>
        <v>39.56</v>
      </c>
      <c r="U202" s="45">
        <f t="shared" si="229"/>
        <v>47.65</v>
      </c>
      <c r="V202" s="45">
        <f t="shared" si="229"/>
        <v>54.39</v>
      </c>
      <c r="W202" s="45">
        <f t="shared" si="229"/>
        <v>37.090000000000003</v>
      </c>
      <c r="X202" s="45">
        <f t="shared" si="229"/>
        <v>47.1</v>
      </c>
      <c r="Y202" s="45">
        <f t="shared" si="229"/>
        <v>56.73</v>
      </c>
      <c r="Z202" s="45">
        <f t="shared" si="229"/>
        <v>64.75</v>
      </c>
      <c r="AB202" s="43" t="str">
        <f t="shared" si="219"/>
        <v>INFINITE 83.001 a 4.000</v>
      </c>
      <c r="AC202" s="44" t="s">
        <v>110</v>
      </c>
      <c r="AD202" s="44" t="s">
        <v>68</v>
      </c>
      <c r="AE202" s="45">
        <f t="shared" si="226"/>
        <v>15.61</v>
      </c>
      <c r="AF202" s="45">
        <f t="shared" si="226"/>
        <v>16.29</v>
      </c>
      <c r="AG202" s="45">
        <f t="shared" si="226"/>
        <v>16.45</v>
      </c>
      <c r="AH202" s="45">
        <f t="shared" si="226"/>
        <v>16.61</v>
      </c>
      <c r="AI202" s="45">
        <f t="shared" si="226"/>
        <v>19.41</v>
      </c>
      <c r="AJ202" s="45">
        <f t="shared" si="226"/>
        <v>21.73</v>
      </c>
      <c r="AK202" s="45">
        <f t="shared" si="226"/>
        <v>24.26</v>
      </c>
      <c r="AL202" s="45">
        <f t="shared" si="226"/>
        <v>29.11</v>
      </c>
      <c r="AM202" s="45">
        <f t="shared" si="226"/>
        <v>24.7</v>
      </c>
      <c r="AN202" s="45">
        <f t="shared" si="226"/>
        <v>28.17</v>
      </c>
      <c r="AO202" s="45">
        <f t="shared" si="226"/>
        <v>39.79</v>
      </c>
      <c r="AP202" s="45">
        <f t="shared" si="226"/>
        <v>51.25</v>
      </c>
      <c r="AQ202" s="45">
        <f t="shared" si="226"/>
        <v>28.72</v>
      </c>
      <c r="AR202" s="45">
        <f t="shared" si="226"/>
        <v>32.74</v>
      </c>
      <c r="AS202" s="45">
        <f t="shared" si="226"/>
        <v>46.26</v>
      </c>
      <c r="AT202" s="45">
        <f t="shared" si="226"/>
        <v>59.6</v>
      </c>
      <c r="BP202" s="43" t="str">
        <f t="shared" si="220"/>
        <v>INFINITE 71.001 a 2.000</v>
      </c>
      <c r="BQ202" s="44" t="s">
        <v>107</v>
      </c>
      <c r="BR202" s="44" t="s">
        <v>55</v>
      </c>
      <c r="BS202" s="45">
        <f t="shared" si="230"/>
        <v>31.24</v>
      </c>
      <c r="BT202" s="45">
        <f t="shared" si="230"/>
        <v>31.91</v>
      </c>
      <c r="BU202" s="45">
        <f t="shared" si="230"/>
        <v>32.57</v>
      </c>
      <c r="BV202" s="45">
        <f t="shared" si="230"/>
        <v>33.24</v>
      </c>
      <c r="BW202" s="45">
        <f t="shared" si="230"/>
        <v>35.92</v>
      </c>
      <c r="BX202" s="45">
        <f t="shared" si="230"/>
        <v>36.299999999999997</v>
      </c>
      <c r="BY202" s="45">
        <f t="shared" si="230"/>
        <v>36.67</v>
      </c>
      <c r="BZ202" s="45">
        <f t="shared" si="230"/>
        <v>37.03</v>
      </c>
      <c r="CA202" s="45">
        <f t="shared" si="230"/>
        <v>57.99</v>
      </c>
      <c r="CB202" s="45">
        <f t="shared" si="230"/>
        <v>87.85</v>
      </c>
      <c r="CC202" s="45">
        <f t="shared" si="230"/>
        <v>107.16</v>
      </c>
      <c r="CD202" s="45">
        <f t="shared" si="230"/>
        <v>126.48</v>
      </c>
      <c r="CE202" s="45">
        <f t="shared" si="230"/>
        <v>70.69</v>
      </c>
      <c r="CF202" s="45">
        <f t="shared" si="230"/>
        <v>95.34</v>
      </c>
      <c r="CG202" s="45">
        <f t="shared" si="230"/>
        <v>111.53</v>
      </c>
      <c r="CH202" s="45">
        <f t="shared" si="230"/>
        <v>127.71</v>
      </c>
      <c r="CI202" s="45">
        <f t="shared" si="230"/>
        <v>84.15</v>
      </c>
      <c r="CJ202" s="45">
        <f t="shared" si="230"/>
        <v>113.5</v>
      </c>
      <c r="CK202" s="45">
        <f t="shared" si="230"/>
        <v>132.77000000000001</v>
      </c>
      <c r="CL202" s="45">
        <f t="shared" si="230"/>
        <v>152.03</v>
      </c>
      <c r="CZ202" s="43" t="str">
        <f t="shared" si="221"/>
        <v>INFINITE 82.001 a 3.000</v>
      </c>
      <c r="DA202" s="44" t="s">
        <v>110</v>
      </c>
      <c r="DB202" s="46" t="s">
        <v>62</v>
      </c>
      <c r="DC202" s="45">
        <f t="shared" si="228"/>
        <v>17.89</v>
      </c>
      <c r="DD202" s="45">
        <f t="shared" si="228"/>
        <v>18.260000000000002</v>
      </c>
      <c r="DE202" s="45">
        <f t="shared" si="228"/>
        <v>18.649999999999999</v>
      </c>
      <c r="DG202" s="43" t="str">
        <f t="shared" si="222"/>
        <v>INFINITE 4Coleta no mesmo dia4210-281 a 90</v>
      </c>
      <c r="DH202" s="43" t="s">
        <v>98</v>
      </c>
      <c r="DI202" s="70" t="s">
        <v>71</v>
      </c>
      <c r="DJ202" s="69" t="s">
        <v>72</v>
      </c>
      <c r="DK202" s="59" t="s">
        <v>102</v>
      </c>
      <c r="DL202" s="22" t="s">
        <v>93</v>
      </c>
      <c r="DR202"/>
      <c r="DS202"/>
      <c r="DT202"/>
    </row>
    <row r="203" spans="4:124" ht="15" x14ac:dyDescent="0.25">
      <c r="D203" s="43" t="str">
        <f t="shared" si="218"/>
        <v>INFINITE 72.001 a 3.000</v>
      </c>
      <c r="E203" s="44" t="s">
        <v>107</v>
      </c>
      <c r="F203" s="44" t="s">
        <v>62</v>
      </c>
      <c r="G203" s="45">
        <f t="shared" si="229"/>
        <v>10.02</v>
      </c>
      <c r="H203" s="45">
        <f t="shared" si="229"/>
        <v>10.24</v>
      </c>
      <c r="I203" s="45">
        <f t="shared" si="229"/>
        <v>10.45</v>
      </c>
      <c r="J203" s="45">
        <f t="shared" si="229"/>
        <v>10.66</v>
      </c>
      <c r="K203" s="45">
        <f t="shared" si="229"/>
        <v>16.32</v>
      </c>
      <c r="L203" s="45">
        <f t="shared" si="229"/>
        <v>16.48</v>
      </c>
      <c r="M203" s="45">
        <f t="shared" si="229"/>
        <v>16.66</v>
      </c>
      <c r="N203" s="45">
        <f t="shared" si="229"/>
        <v>16.82</v>
      </c>
      <c r="O203" s="45">
        <f t="shared" si="229"/>
        <v>27.12</v>
      </c>
      <c r="P203" s="45">
        <f t="shared" si="229"/>
        <v>36.619999999999997</v>
      </c>
      <c r="Q203" s="45">
        <f t="shared" si="229"/>
        <v>51.53</v>
      </c>
      <c r="R203" s="45">
        <f t="shared" si="229"/>
        <v>62.39</v>
      </c>
      <c r="S203" s="45">
        <f t="shared" si="229"/>
        <v>37.35</v>
      </c>
      <c r="T203" s="45">
        <f t="shared" si="229"/>
        <v>45.89</v>
      </c>
      <c r="U203" s="45">
        <f t="shared" si="229"/>
        <v>58.72</v>
      </c>
      <c r="V203" s="45">
        <f t="shared" si="229"/>
        <v>68.72</v>
      </c>
      <c r="W203" s="45">
        <f t="shared" si="229"/>
        <v>44.46</v>
      </c>
      <c r="X203" s="45">
        <f t="shared" si="229"/>
        <v>54.63</v>
      </c>
      <c r="Y203" s="45">
        <f t="shared" si="229"/>
        <v>69.900000000000006</v>
      </c>
      <c r="Z203" s="45">
        <f t="shared" si="229"/>
        <v>81.81</v>
      </c>
      <c r="AB203" s="43" t="str">
        <f t="shared" si="219"/>
        <v>INFINITE 84.001 a 5.000</v>
      </c>
      <c r="AC203" s="44" t="s">
        <v>110</v>
      </c>
      <c r="AD203" s="44" t="s">
        <v>70</v>
      </c>
      <c r="AE203" s="45">
        <f t="shared" si="226"/>
        <v>16.7</v>
      </c>
      <c r="AF203" s="45">
        <f t="shared" si="226"/>
        <v>17.399999999999999</v>
      </c>
      <c r="AG203" s="45">
        <f t="shared" si="226"/>
        <v>17.579999999999998</v>
      </c>
      <c r="AH203" s="45">
        <f t="shared" si="226"/>
        <v>17.75</v>
      </c>
      <c r="AI203" s="45">
        <f t="shared" si="226"/>
        <v>20.75</v>
      </c>
      <c r="AJ203" s="45">
        <f t="shared" si="226"/>
        <v>23.23</v>
      </c>
      <c r="AK203" s="45">
        <f t="shared" si="226"/>
        <v>25.94</v>
      </c>
      <c r="AL203" s="45">
        <f t="shared" si="226"/>
        <v>31.11</v>
      </c>
      <c r="AM203" s="45">
        <f t="shared" si="226"/>
        <v>25.85</v>
      </c>
      <c r="AN203" s="45">
        <f t="shared" si="226"/>
        <v>29.45</v>
      </c>
      <c r="AO203" s="45">
        <f t="shared" si="226"/>
        <v>41.25</v>
      </c>
      <c r="AP203" s="45">
        <f t="shared" si="226"/>
        <v>52.99</v>
      </c>
      <c r="AQ203" s="45">
        <f t="shared" si="226"/>
        <v>30.06</v>
      </c>
      <c r="AR203" s="45">
        <f t="shared" si="226"/>
        <v>34.24</v>
      </c>
      <c r="AS203" s="45">
        <f t="shared" si="226"/>
        <v>47.96</v>
      </c>
      <c r="AT203" s="45">
        <f t="shared" si="226"/>
        <v>61.62</v>
      </c>
      <c r="BP203" s="43" t="str">
        <f t="shared" si="220"/>
        <v>INFINITE 72.001 a 3.000</v>
      </c>
      <c r="BQ203" s="44" t="s">
        <v>107</v>
      </c>
      <c r="BR203" s="44" t="s">
        <v>62</v>
      </c>
      <c r="BS203" s="45">
        <f t="shared" si="230"/>
        <v>34.43</v>
      </c>
      <c r="BT203" s="45">
        <f t="shared" si="230"/>
        <v>35.17</v>
      </c>
      <c r="BU203" s="45">
        <f t="shared" si="230"/>
        <v>35.9</v>
      </c>
      <c r="BV203" s="45">
        <f t="shared" si="230"/>
        <v>36.630000000000003</v>
      </c>
      <c r="BW203" s="45">
        <f t="shared" si="230"/>
        <v>39.51</v>
      </c>
      <c r="BX203" s="45">
        <f t="shared" si="230"/>
        <v>39.909999999999997</v>
      </c>
      <c r="BY203" s="45">
        <f t="shared" si="230"/>
        <v>40.32</v>
      </c>
      <c r="BZ203" s="45">
        <f t="shared" si="230"/>
        <v>40.72</v>
      </c>
      <c r="CA203" s="45">
        <f t="shared" si="230"/>
        <v>68.17</v>
      </c>
      <c r="CB203" s="45">
        <f t="shared" si="230"/>
        <v>102.62</v>
      </c>
      <c r="CC203" s="45">
        <f t="shared" si="230"/>
        <v>125.23</v>
      </c>
      <c r="CD203" s="45">
        <f t="shared" si="230"/>
        <v>147.84</v>
      </c>
      <c r="CE203" s="45">
        <f t="shared" si="230"/>
        <v>82.93</v>
      </c>
      <c r="CF203" s="45">
        <f t="shared" si="230"/>
        <v>114.46</v>
      </c>
      <c r="CG203" s="45">
        <f t="shared" si="230"/>
        <v>135.09</v>
      </c>
      <c r="CH203" s="45">
        <f t="shared" si="230"/>
        <v>155.72</v>
      </c>
      <c r="CI203" s="45">
        <f t="shared" si="230"/>
        <v>98.73</v>
      </c>
      <c r="CJ203" s="45">
        <f t="shared" si="230"/>
        <v>136.26</v>
      </c>
      <c r="CK203" s="45">
        <f t="shared" si="230"/>
        <v>160.81</v>
      </c>
      <c r="CL203" s="45">
        <f t="shared" si="230"/>
        <v>185.38</v>
      </c>
      <c r="CZ203" s="43" t="str">
        <f t="shared" si="221"/>
        <v>INFINITE 83.001 a 4.000</v>
      </c>
      <c r="DA203" s="44" t="s">
        <v>110</v>
      </c>
      <c r="DB203" s="46" t="s">
        <v>68</v>
      </c>
      <c r="DC203" s="45">
        <f t="shared" si="228"/>
        <v>19.670000000000002</v>
      </c>
      <c r="DD203" s="45">
        <f t="shared" si="228"/>
        <v>20.079999999999998</v>
      </c>
      <c r="DE203" s="45">
        <f t="shared" si="228"/>
        <v>20.5</v>
      </c>
      <c r="DG203" s="43" t="str">
        <f t="shared" si="222"/>
        <v>INFINITE 4Coleta no mesmo dia4210-291 a 100</v>
      </c>
      <c r="DH203" s="43" t="s">
        <v>98</v>
      </c>
      <c r="DI203" s="70" t="s">
        <v>71</v>
      </c>
      <c r="DJ203" s="69" t="s">
        <v>72</v>
      </c>
      <c r="DK203" s="61" t="s">
        <v>105</v>
      </c>
      <c r="DL203" s="25" t="s">
        <v>93</v>
      </c>
      <c r="DR203"/>
      <c r="DS203"/>
      <c r="DT203"/>
    </row>
    <row r="204" spans="4:124" ht="15" x14ac:dyDescent="0.25">
      <c r="D204" s="43" t="str">
        <f t="shared" si="218"/>
        <v>INFINITE 73.001 a 4.000</v>
      </c>
      <c r="E204" s="44" t="s">
        <v>107</v>
      </c>
      <c r="F204" s="44" t="s">
        <v>68</v>
      </c>
      <c r="G204" s="45">
        <f t="shared" si="229"/>
        <v>10.83</v>
      </c>
      <c r="H204" s="45">
        <f t="shared" si="229"/>
        <v>11.05</v>
      </c>
      <c r="I204" s="45">
        <f t="shared" si="229"/>
        <v>11.29</v>
      </c>
      <c r="J204" s="45">
        <f t="shared" si="229"/>
        <v>11.52</v>
      </c>
      <c r="K204" s="45">
        <f t="shared" si="229"/>
        <v>17.940000000000001</v>
      </c>
      <c r="L204" s="45">
        <f t="shared" si="229"/>
        <v>18.14</v>
      </c>
      <c r="M204" s="45">
        <f t="shared" si="229"/>
        <v>18.32</v>
      </c>
      <c r="N204" s="45">
        <f t="shared" si="229"/>
        <v>18.510000000000002</v>
      </c>
      <c r="O204" s="45">
        <f t="shared" si="229"/>
        <v>31.11</v>
      </c>
      <c r="P204" s="45">
        <f t="shared" si="229"/>
        <v>41.99</v>
      </c>
      <c r="Q204" s="45">
        <f t="shared" si="229"/>
        <v>59.09</v>
      </c>
      <c r="R204" s="45">
        <f t="shared" si="229"/>
        <v>71.53</v>
      </c>
      <c r="S204" s="45">
        <f t="shared" si="229"/>
        <v>40.68</v>
      </c>
      <c r="T204" s="45">
        <f t="shared" si="229"/>
        <v>50.42</v>
      </c>
      <c r="U204" s="45">
        <f t="shared" si="229"/>
        <v>65.069999999999993</v>
      </c>
      <c r="V204" s="45">
        <f t="shared" si="229"/>
        <v>76.41</v>
      </c>
      <c r="W204" s="45">
        <f t="shared" si="229"/>
        <v>48.43</v>
      </c>
      <c r="X204" s="45">
        <f t="shared" si="229"/>
        <v>60.03</v>
      </c>
      <c r="Y204" s="45">
        <f t="shared" si="229"/>
        <v>77.459999999999994</v>
      </c>
      <c r="Z204" s="45">
        <f t="shared" si="229"/>
        <v>90.96</v>
      </c>
      <c r="AB204" s="43" t="str">
        <f t="shared" si="219"/>
        <v>INFINITE 85.001 a 6.000</v>
      </c>
      <c r="AC204" s="44" t="s">
        <v>110</v>
      </c>
      <c r="AD204" s="44" t="s">
        <v>76</v>
      </c>
      <c r="AE204" s="45">
        <f t="shared" si="226"/>
        <v>17.61</v>
      </c>
      <c r="AF204" s="45">
        <f t="shared" si="226"/>
        <v>18.36</v>
      </c>
      <c r="AG204" s="45">
        <f t="shared" si="226"/>
        <v>18.55</v>
      </c>
      <c r="AH204" s="45">
        <f t="shared" si="226"/>
        <v>18.739999999999998</v>
      </c>
      <c r="AI204" s="45">
        <f t="shared" si="226"/>
        <v>22.97</v>
      </c>
      <c r="AJ204" s="45">
        <f t="shared" si="226"/>
        <v>26.41</v>
      </c>
      <c r="AK204" s="45">
        <f t="shared" si="226"/>
        <v>30.14</v>
      </c>
      <c r="AL204" s="45">
        <f t="shared" si="226"/>
        <v>37.33</v>
      </c>
      <c r="AM204" s="45">
        <f t="shared" si="226"/>
        <v>29.95</v>
      </c>
      <c r="AN204" s="45">
        <f t="shared" si="226"/>
        <v>34.380000000000003</v>
      </c>
      <c r="AO204" s="45">
        <f t="shared" si="226"/>
        <v>47.07</v>
      </c>
      <c r="AP204" s="45">
        <f t="shared" si="226"/>
        <v>60.52</v>
      </c>
      <c r="AQ204" s="45">
        <f t="shared" si="226"/>
        <v>34.83</v>
      </c>
      <c r="AR204" s="45">
        <f t="shared" si="226"/>
        <v>39.979999999999997</v>
      </c>
      <c r="AS204" s="45">
        <f t="shared" si="226"/>
        <v>54.73</v>
      </c>
      <c r="AT204" s="45">
        <f t="shared" si="226"/>
        <v>70.37</v>
      </c>
      <c r="BP204" s="43" t="str">
        <f t="shared" si="220"/>
        <v>INFINITE 73.001 a 4.000</v>
      </c>
      <c r="BQ204" s="44" t="s">
        <v>107</v>
      </c>
      <c r="BR204" s="44" t="s">
        <v>68</v>
      </c>
      <c r="BS204" s="45">
        <f t="shared" si="230"/>
        <v>37.44</v>
      </c>
      <c r="BT204" s="45">
        <f t="shared" si="230"/>
        <v>38.24</v>
      </c>
      <c r="BU204" s="45">
        <f t="shared" si="230"/>
        <v>39.03</v>
      </c>
      <c r="BV204" s="45">
        <f t="shared" si="230"/>
        <v>39.840000000000003</v>
      </c>
      <c r="BW204" s="45">
        <f t="shared" si="230"/>
        <v>43.38</v>
      </c>
      <c r="BX204" s="45">
        <f t="shared" si="230"/>
        <v>43.83</v>
      </c>
      <c r="BY204" s="45">
        <f t="shared" si="230"/>
        <v>44.27</v>
      </c>
      <c r="BZ204" s="45">
        <f t="shared" si="230"/>
        <v>44.72</v>
      </c>
      <c r="CA204" s="45">
        <f t="shared" si="230"/>
        <v>77.86</v>
      </c>
      <c r="CB204" s="45">
        <f t="shared" si="230"/>
        <v>117.29</v>
      </c>
      <c r="CC204" s="45">
        <f t="shared" si="230"/>
        <v>143.44999999999999</v>
      </c>
      <c r="CD204" s="45">
        <f t="shared" si="230"/>
        <v>169.6</v>
      </c>
      <c r="CE204" s="45">
        <f t="shared" si="230"/>
        <v>95.25</v>
      </c>
      <c r="CF204" s="45">
        <f t="shared" si="230"/>
        <v>133.58000000000001</v>
      </c>
      <c r="CG204" s="45">
        <f t="shared" si="230"/>
        <v>158.56</v>
      </c>
      <c r="CH204" s="45">
        <f t="shared" si="230"/>
        <v>183.56</v>
      </c>
      <c r="CI204" s="45">
        <f t="shared" si="230"/>
        <v>113.4</v>
      </c>
      <c r="CJ204" s="45">
        <f t="shared" si="230"/>
        <v>159.02000000000001</v>
      </c>
      <c r="CK204" s="45">
        <f t="shared" si="230"/>
        <v>188.76</v>
      </c>
      <c r="CL204" s="45">
        <f t="shared" si="230"/>
        <v>218.51</v>
      </c>
      <c r="CZ204" s="43" t="str">
        <f t="shared" si="221"/>
        <v>INFINITE 84.001 a 5.000</v>
      </c>
      <c r="DA204" s="44" t="s">
        <v>110</v>
      </c>
      <c r="DB204" s="46" t="s">
        <v>70</v>
      </c>
      <c r="DC204" s="45">
        <f t="shared" si="228"/>
        <v>21.67</v>
      </c>
      <c r="DD204" s="45">
        <f t="shared" si="228"/>
        <v>22.12</v>
      </c>
      <c r="DE204" s="45">
        <f t="shared" si="228"/>
        <v>22.58</v>
      </c>
      <c r="DG204" s="43" t="str">
        <f t="shared" si="222"/>
        <v>INFINITE 4Coleta no mesmo dia4210-2Mais de 100</v>
      </c>
      <c r="DH204" s="43" t="s">
        <v>98</v>
      </c>
      <c r="DI204" s="70" t="s">
        <v>71</v>
      </c>
      <c r="DJ204" s="69" t="s">
        <v>72</v>
      </c>
      <c r="DK204" s="59" t="s">
        <v>108</v>
      </c>
      <c r="DL204" s="22" t="s">
        <v>132</v>
      </c>
      <c r="DR204"/>
      <c r="DS204"/>
      <c r="DT204"/>
    </row>
    <row r="205" spans="4:124" ht="15" x14ac:dyDescent="0.25">
      <c r="D205" s="43" t="str">
        <f t="shared" si="218"/>
        <v>INFINITE 74.001 a 5.000</v>
      </c>
      <c r="E205" s="44" t="s">
        <v>107</v>
      </c>
      <c r="F205" s="44" t="s">
        <v>70</v>
      </c>
      <c r="G205" s="45">
        <f t="shared" si="229"/>
        <v>11.71</v>
      </c>
      <c r="H205" s="45">
        <f t="shared" si="229"/>
        <v>11.95</v>
      </c>
      <c r="I205" s="45">
        <f t="shared" si="229"/>
        <v>12.21</v>
      </c>
      <c r="J205" s="45">
        <f t="shared" si="229"/>
        <v>12.45</v>
      </c>
      <c r="K205" s="45">
        <f t="shared" si="229"/>
        <v>19.350000000000001</v>
      </c>
      <c r="L205" s="45">
        <f t="shared" si="229"/>
        <v>19.559999999999999</v>
      </c>
      <c r="M205" s="45">
        <f t="shared" si="229"/>
        <v>19.760000000000002</v>
      </c>
      <c r="N205" s="45">
        <f t="shared" si="229"/>
        <v>19.96</v>
      </c>
      <c r="O205" s="45">
        <f t="shared" si="229"/>
        <v>34.33</v>
      </c>
      <c r="P205" s="45">
        <f t="shared" si="229"/>
        <v>46.34</v>
      </c>
      <c r="Q205" s="45">
        <f t="shared" si="229"/>
        <v>65.22</v>
      </c>
      <c r="R205" s="45">
        <f t="shared" si="229"/>
        <v>78.94</v>
      </c>
      <c r="S205" s="45">
        <f t="shared" si="229"/>
        <v>49.22</v>
      </c>
      <c r="T205" s="45">
        <f t="shared" si="229"/>
        <v>59.88</v>
      </c>
      <c r="U205" s="45">
        <f t="shared" si="229"/>
        <v>76.03</v>
      </c>
      <c r="V205" s="45">
        <f t="shared" si="229"/>
        <v>88.44</v>
      </c>
      <c r="W205" s="45">
        <f t="shared" si="229"/>
        <v>58.59</v>
      </c>
      <c r="X205" s="45">
        <f t="shared" si="229"/>
        <v>71.290000000000006</v>
      </c>
      <c r="Y205" s="45">
        <f t="shared" si="229"/>
        <v>90.51</v>
      </c>
      <c r="Z205" s="45">
        <f t="shared" si="229"/>
        <v>105.29</v>
      </c>
      <c r="AB205" s="43" t="str">
        <f t="shared" si="219"/>
        <v>INFINITE 86.001 a 7.000</v>
      </c>
      <c r="AC205" s="44" t="s">
        <v>110</v>
      </c>
      <c r="AD205" s="44" t="s">
        <v>82</v>
      </c>
      <c r="AE205" s="45">
        <f t="shared" si="226"/>
        <v>18.600000000000001</v>
      </c>
      <c r="AF205" s="45">
        <f t="shared" si="226"/>
        <v>19.38</v>
      </c>
      <c r="AG205" s="45">
        <f t="shared" si="226"/>
        <v>19.600000000000001</v>
      </c>
      <c r="AH205" s="45">
        <f t="shared" si="226"/>
        <v>19.79</v>
      </c>
      <c r="AI205" s="45">
        <f t="shared" si="226"/>
        <v>25.36</v>
      </c>
      <c r="AJ205" s="45">
        <f t="shared" si="226"/>
        <v>29.17</v>
      </c>
      <c r="AK205" s="45">
        <f t="shared" si="226"/>
        <v>33.28</v>
      </c>
      <c r="AL205" s="45">
        <f t="shared" si="226"/>
        <v>41.21</v>
      </c>
      <c r="AM205" s="45">
        <f t="shared" si="226"/>
        <v>32.01</v>
      </c>
      <c r="AN205" s="45">
        <f t="shared" si="226"/>
        <v>36.74</v>
      </c>
      <c r="AO205" s="45">
        <f t="shared" si="226"/>
        <v>49.77</v>
      </c>
      <c r="AP205" s="45">
        <f t="shared" si="226"/>
        <v>63.86</v>
      </c>
      <c r="AQ205" s="45">
        <f t="shared" si="226"/>
        <v>37.229999999999997</v>
      </c>
      <c r="AR205" s="45">
        <f t="shared" si="226"/>
        <v>42.72</v>
      </c>
      <c r="AS205" s="45">
        <f t="shared" si="226"/>
        <v>57.87</v>
      </c>
      <c r="AT205" s="45">
        <f t="shared" si="226"/>
        <v>74.260000000000005</v>
      </c>
      <c r="BP205" s="43" t="str">
        <f t="shared" si="220"/>
        <v>INFINITE 74.001 a 5.000</v>
      </c>
      <c r="BQ205" s="44" t="s">
        <v>107</v>
      </c>
      <c r="BR205" s="44" t="s">
        <v>70</v>
      </c>
      <c r="BS205" s="45">
        <f t="shared" si="230"/>
        <v>40.44</v>
      </c>
      <c r="BT205" s="45">
        <f t="shared" si="230"/>
        <v>41.3</v>
      </c>
      <c r="BU205" s="45">
        <f t="shared" si="230"/>
        <v>42.16</v>
      </c>
      <c r="BV205" s="45">
        <f t="shared" si="230"/>
        <v>43.03</v>
      </c>
      <c r="BW205" s="45">
        <f t="shared" si="230"/>
        <v>46.77</v>
      </c>
      <c r="BX205" s="45">
        <f t="shared" si="230"/>
        <v>47.26</v>
      </c>
      <c r="BY205" s="45">
        <f t="shared" si="230"/>
        <v>47.73</v>
      </c>
      <c r="BZ205" s="45">
        <f t="shared" si="230"/>
        <v>48.22</v>
      </c>
      <c r="CA205" s="45">
        <f t="shared" si="230"/>
        <v>88.04</v>
      </c>
      <c r="CB205" s="45">
        <f t="shared" si="230"/>
        <v>131.97</v>
      </c>
      <c r="CC205" s="45">
        <f t="shared" si="230"/>
        <v>161.52000000000001</v>
      </c>
      <c r="CD205" s="45">
        <f t="shared" si="230"/>
        <v>191.06</v>
      </c>
      <c r="CE205" s="45">
        <f t="shared" si="230"/>
        <v>107.33</v>
      </c>
      <c r="CF205" s="45">
        <f t="shared" si="230"/>
        <v>152.77000000000001</v>
      </c>
      <c r="CG205" s="45">
        <f t="shared" si="230"/>
        <v>181.96</v>
      </c>
      <c r="CH205" s="45">
        <f t="shared" si="230"/>
        <v>211.13</v>
      </c>
      <c r="CI205" s="45">
        <f t="shared" si="230"/>
        <v>127.77</v>
      </c>
      <c r="CJ205" s="45">
        <f t="shared" si="230"/>
        <v>181.88</v>
      </c>
      <c r="CK205" s="45">
        <f t="shared" si="230"/>
        <v>216.62</v>
      </c>
      <c r="CL205" s="45">
        <f t="shared" si="230"/>
        <v>251.35</v>
      </c>
      <c r="CZ205" s="43" t="str">
        <f t="shared" si="221"/>
        <v>INFINITE 85.001 a 6.000</v>
      </c>
      <c r="DA205" s="44" t="s">
        <v>110</v>
      </c>
      <c r="DB205" s="46" t="s">
        <v>76</v>
      </c>
      <c r="DC205" s="45">
        <f t="shared" si="228"/>
        <v>25.24</v>
      </c>
      <c r="DD205" s="45">
        <f t="shared" si="228"/>
        <v>25.76</v>
      </c>
      <c r="DE205" s="45">
        <f t="shared" si="228"/>
        <v>26.31</v>
      </c>
      <c r="DG205" s="43" t="str">
        <f t="shared" si="222"/>
        <v>INFINITE 4Coleta no mesmo dia7790-9Unitizador</v>
      </c>
      <c r="DH205" s="43" t="s">
        <v>98</v>
      </c>
      <c r="DI205" s="70" t="s">
        <v>71</v>
      </c>
      <c r="DJ205" s="22" t="s">
        <v>111</v>
      </c>
      <c r="DK205" s="61" t="s">
        <v>112</v>
      </c>
      <c r="DL205" s="25" t="s">
        <v>133</v>
      </c>
      <c r="DR205"/>
      <c r="DS205"/>
      <c r="DT205"/>
    </row>
    <row r="206" spans="4:124" ht="25.5" x14ac:dyDescent="0.25">
      <c r="D206" s="43" t="str">
        <f t="shared" si="218"/>
        <v>INFINITE 75.001 a 6.000</v>
      </c>
      <c r="E206" s="44" t="s">
        <v>107</v>
      </c>
      <c r="F206" s="44" t="s">
        <v>76</v>
      </c>
      <c r="G206" s="45">
        <f t="shared" si="229"/>
        <v>12.43</v>
      </c>
      <c r="H206" s="45">
        <f t="shared" si="229"/>
        <v>12.71</v>
      </c>
      <c r="I206" s="45">
        <f t="shared" si="229"/>
        <v>12.97</v>
      </c>
      <c r="J206" s="45">
        <f t="shared" si="229"/>
        <v>13.24</v>
      </c>
      <c r="K206" s="45">
        <f t="shared" si="229"/>
        <v>20.9</v>
      </c>
      <c r="L206" s="45">
        <f t="shared" si="229"/>
        <v>21.12</v>
      </c>
      <c r="M206" s="45">
        <f t="shared" si="229"/>
        <v>21.33</v>
      </c>
      <c r="N206" s="45">
        <f t="shared" si="229"/>
        <v>21.55</v>
      </c>
      <c r="O206" s="45">
        <f t="shared" si="229"/>
        <v>37.630000000000003</v>
      </c>
      <c r="P206" s="45">
        <f t="shared" si="229"/>
        <v>50.79</v>
      </c>
      <c r="Q206" s="45">
        <f t="shared" si="229"/>
        <v>71.489999999999995</v>
      </c>
      <c r="R206" s="45">
        <f t="shared" si="229"/>
        <v>86.55</v>
      </c>
      <c r="S206" s="45">
        <f t="shared" si="229"/>
        <v>51.98</v>
      </c>
      <c r="T206" s="45">
        <f t="shared" si="229"/>
        <v>63.64</v>
      </c>
      <c r="U206" s="45">
        <f t="shared" si="229"/>
        <v>81.31</v>
      </c>
      <c r="V206" s="45">
        <f t="shared" si="229"/>
        <v>94.84</v>
      </c>
      <c r="W206" s="45">
        <f t="shared" si="229"/>
        <v>61.88</v>
      </c>
      <c r="X206" s="45">
        <f t="shared" si="229"/>
        <v>75.75</v>
      </c>
      <c r="Y206" s="45">
        <f t="shared" si="229"/>
        <v>96.79</v>
      </c>
      <c r="Z206" s="45">
        <f t="shared" si="229"/>
        <v>112.9</v>
      </c>
      <c r="AB206" s="43" t="str">
        <f t="shared" si="219"/>
        <v>INFINITE 87.001 a 8.000</v>
      </c>
      <c r="AC206" s="44" t="s">
        <v>110</v>
      </c>
      <c r="AD206" s="44" t="s">
        <v>86</v>
      </c>
      <c r="AE206" s="45">
        <f t="shared" si="226"/>
        <v>19.54</v>
      </c>
      <c r="AF206" s="45">
        <f t="shared" si="226"/>
        <v>20.38</v>
      </c>
      <c r="AG206" s="45">
        <f t="shared" si="226"/>
        <v>20.58</v>
      </c>
      <c r="AH206" s="45">
        <f t="shared" si="226"/>
        <v>20.8</v>
      </c>
      <c r="AI206" s="45">
        <f t="shared" si="226"/>
        <v>27.63</v>
      </c>
      <c r="AJ206" s="45">
        <f t="shared" si="226"/>
        <v>31.77</v>
      </c>
      <c r="AK206" s="45">
        <f t="shared" si="226"/>
        <v>36.25</v>
      </c>
      <c r="AL206" s="45">
        <f t="shared" si="226"/>
        <v>44.89</v>
      </c>
      <c r="AM206" s="45">
        <f t="shared" si="226"/>
        <v>41.25</v>
      </c>
      <c r="AN206" s="45">
        <f t="shared" si="226"/>
        <v>46.27</v>
      </c>
      <c r="AO206" s="45">
        <f t="shared" si="226"/>
        <v>59.61</v>
      </c>
      <c r="AP206" s="45">
        <f t="shared" si="226"/>
        <v>74.319999999999993</v>
      </c>
      <c r="AQ206" s="45">
        <f t="shared" si="226"/>
        <v>47.96</v>
      </c>
      <c r="AR206" s="45">
        <f t="shared" si="226"/>
        <v>53.81</v>
      </c>
      <c r="AS206" s="45">
        <f t="shared" si="226"/>
        <v>69.31</v>
      </c>
      <c r="AT206" s="45">
        <f t="shared" si="226"/>
        <v>86.43</v>
      </c>
      <c r="BP206" s="43" t="str">
        <f t="shared" si="220"/>
        <v>INFINITE 75.001 a 6.000</v>
      </c>
      <c r="BQ206" s="44" t="s">
        <v>107</v>
      </c>
      <c r="BR206" s="44" t="s">
        <v>76</v>
      </c>
      <c r="BS206" s="45">
        <f t="shared" si="230"/>
        <v>43.26</v>
      </c>
      <c r="BT206" s="45">
        <f t="shared" si="230"/>
        <v>44.18</v>
      </c>
      <c r="BU206" s="45">
        <f t="shared" si="230"/>
        <v>45.1</v>
      </c>
      <c r="BV206" s="45">
        <f t="shared" si="230"/>
        <v>46.02</v>
      </c>
      <c r="BW206" s="45">
        <f t="shared" si="230"/>
        <v>50.54</v>
      </c>
      <c r="BX206" s="45">
        <f t="shared" si="230"/>
        <v>51.06</v>
      </c>
      <c r="BY206" s="45">
        <f t="shared" si="230"/>
        <v>51.59</v>
      </c>
      <c r="BZ206" s="45">
        <f t="shared" si="230"/>
        <v>52.11</v>
      </c>
      <c r="CA206" s="45">
        <f t="shared" si="230"/>
        <v>97.83</v>
      </c>
      <c r="CB206" s="45">
        <f t="shared" si="230"/>
        <v>147.04</v>
      </c>
      <c r="CC206" s="45">
        <f t="shared" si="230"/>
        <v>179.93</v>
      </c>
      <c r="CD206" s="45">
        <f t="shared" si="230"/>
        <v>212.82</v>
      </c>
      <c r="CE206" s="45">
        <f t="shared" si="230"/>
        <v>119.33</v>
      </c>
      <c r="CF206" s="45">
        <f t="shared" si="230"/>
        <v>172.14</v>
      </c>
      <c r="CG206" s="45">
        <f t="shared" si="230"/>
        <v>205.65</v>
      </c>
      <c r="CH206" s="45">
        <f t="shared" si="230"/>
        <v>239.14</v>
      </c>
      <c r="CI206" s="45">
        <f t="shared" si="230"/>
        <v>142.05000000000001</v>
      </c>
      <c r="CJ206" s="45">
        <f t="shared" si="230"/>
        <v>204.93</v>
      </c>
      <c r="CK206" s="45">
        <f t="shared" si="230"/>
        <v>244.82</v>
      </c>
      <c r="CL206" s="45">
        <f t="shared" si="230"/>
        <v>284.7</v>
      </c>
      <c r="CZ206" s="43" t="str">
        <f t="shared" si="221"/>
        <v>INFINITE 86.001 a 7.000</v>
      </c>
      <c r="DA206" s="44" t="s">
        <v>110</v>
      </c>
      <c r="DB206" s="46" t="s">
        <v>82</v>
      </c>
      <c r="DC206" s="45">
        <f t="shared" si="228"/>
        <v>30.02</v>
      </c>
      <c r="DD206" s="45">
        <f t="shared" si="228"/>
        <v>30.63</v>
      </c>
      <c r="DE206" s="45">
        <f t="shared" si="228"/>
        <v>31.27</v>
      </c>
      <c r="DG206" s="43" t="str">
        <f t="shared" si="222"/>
        <v>ServiçoCódigoQtde de objetos</v>
      </c>
      <c r="DI206" s="28" t="s">
        <v>34</v>
      </c>
      <c r="DJ206" s="28" t="s">
        <v>35</v>
      </c>
      <c r="DK206" s="29" t="s">
        <v>36</v>
      </c>
      <c r="DL206" s="30" t="s">
        <v>37</v>
      </c>
      <c r="DR206"/>
      <c r="DS206"/>
      <c r="DT206"/>
    </row>
    <row r="207" spans="4:124" ht="15" x14ac:dyDescent="0.25">
      <c r="D207" s="43" t="str">
        <f t="shared" si="218"/>
        <v>INFINITE 76.001 a 7.000</v>
      </c>
      <c r="E207" s="44" t="s">
        <v>107</v>
      </c>
      <c r="F207" s="44" t="s">
        <v>82</v>
      </c>
      <c r="G207" s="45">
        <f t="shared" si="229"/>
        <v>13.23</v>
      </c>
      <c r="H207" s="45">
        <f t="shared" si="229"/>
        <v>13.51</v>
      </c>
      <c r="I207" s="45">
        <f t="shared" si="229"/>
        <v>13.79</v>
      </c>
      <c r="J207" s="45">
        <f t="shared" si="229"/>
        <v>14.07</v>
      </c>
      <c r="K207" s="45">
        <f t="shared" si="229"/>
        <v>22.39</v>
      </c>
      <c r="L207" s="45">
        <f t="shared" si="229"/>
        <v>22.62</v>
      </c>
      <c r="M207" s="45">
        <f t="shared" si="229"/>
        <v>22.85</v>
      </c>
      <c r="N207" s="45">
        <f t="shared" si="229"/>
        <v>23.07</v>
      </c>
      <c r="O207" s="45">
        <f t="shared" si="229"/>
        <v>41.53</v>
      </c>
      <c r="P207" s="45">
        <f t="shared" si="229"/>
        <v>56.06</v>
      </c>
      <c r="Q207" s="45">
        <f t="shared" si="229"/>
        <v>78.900000000000006</v>
      </c>
      <c r="R207" s="45">
        <f t="shared" si="229"/>
        <v>95.51</v>
      </c>
      <c r="S207" s="45">
        <f t="shared" si="229"/>
        <v>55.27</v>
      </c>
      <c r="T207" s="45">
        <f t="shared" si="229"/>
        <v>68.06</v>
      </c>
      <c r="U207" s="45">
        <f t="shared" si="229"/>
        <v>87.53</v>
      </c>
      <c r="V207" s="45">
        <f t="shared" si="229"/>
        <v>102.35</v>
      </c>
      <c r="W207" s="45">
        <f t="shared" si="229"/>
        <v>65.8</v>
      </c>
      <c r="X207" s="45">
        <f t="shared" si="229"/>
        <v>81.02</v>
      </c>
      <c r="Y207" s="45">
        <f t="shared" si="229"/>
        <v>104.2</v>
      </c>
      <c r="Z207" s="45">
        <f t="shared" si="229"/>
        <v>121.86</v>
      </c>
      <c r="AB207" s="43" t="str">
        <f t="shared" si="219"/>
        <v>INFINITE 88.001 a 9.000</v>
      </c>
      <c r="AC207" s="44" t="s">
        <v>110</v>
      </c>
      <c r="AD207" s="44" t="s">
        <v>91</v>
      </c>
      <c r="AE207" s="45">
        <f t="shared" si="226"/>
        <v>20.11</v>
      </c>
      <c r="AF207" s="45">
        <f t="shared" si="226"/>
        <v>20.98</v>
      </c>
      <c r="AG207" s="45">
        <f t="shared" si="226"/>
        <v>21.19</v>
      </c>
      <c r="AH207" s="45">
        <f t="shared" si="226"/>
        <v>21.4</v>
      </c>
      <c r="AI207" s="45">
        <f t="shared" si="226"/>
        <v>28.99</v>
      </c>
      <c r="AJ207" s="45">
        <f t="shared" si="226"/>
        <v>33.340000000000003</v>
      </c>
      <c r="AK207" s="45">
        <f t="shared" si="226"/>
        <v>38.049999999999997</v>
      </c>
      <c r="AL207" s="45">
        <f t="shared" si="226"/>
        <v>47.11</v>
      </c>
      <c r="AM207" s="45">
        <f t="shared" si="226"/>
        <v>42.43</v>
      </c>
      <c r="AN207" s="45">
        <f t="shared" si="226"/>
        <v>47.61</v>
      </c>
      <c r="AO207" s="45">
        <f t="shared" si="226"/>
        <v>61.14</v>
      </c>
      <c r="AP207" s="45">
        <f t="shared" si="226"/>
        <v>76.23</v>
      </c>
      <c r="AQ207" s="45">
        <f t="shared" si="226"/>
        <v>49.33</v>
      </c>
      <c r="AR207" s="45">
        <f t="shared" si="226"/>
        <v>55.37</v>
      </c>
      <c r="AS207" s="45">
        <f t="shared" si="226"/>
        <v>71.09</v>
      </c>
      <c r="AT207" s="45">
        <f t="shared" si="226"/>
        <v>88.63</v>
      </c>
      <c r="BP207" s="43" t="str">
        <f t="shared" si="220"/>
        <v>INFINITE 76.001 a 7.000</v>
      </c>
      <c r="BQ207" s="44" t="s">
        <v>107</v>
      </c>
      <c r="BR207" s="44" t="s">
        <v>82</v>
      </c>
      <c r="BS207" s="45">
        <f t="shared" si="230"/>
        <v>46.63</v>
      </c>
      <c r="BT207" s="45">
        <f t="shared" si="230"/>
        <v>47.63</v>
      </c>
      <c r="BU207" s="45">
        <f t="shared" si="230"/>
        <v>48.62</v>
      </c>
      <c r="BV207" s="45">
        <f t="shared" si="230"/>
        <v>49.61</v>
      </c>
      <c r="BW207" s="45">
        <f t="shared" si="230"/>
        <v>53.73</v>
      </c>
      <c r="BX207" s="45">
        <f t="shared" si="230"/>
        <v>54.29</v>
      </c>
      <c r="BY207" s="45">
        <f t="shared" si="230"/>
        <v>54.84</v>
      </c>
      <c r="BZ207" s="45">
        <f t="shared" si="230"/>
        <v>55.4</v>
      </c>
      <c r="CA207" s="45">
        <f t="shared" si="230"/>
        <v>107.61</v>
      </c>
      <c r="CB207" s="45">
        <f t="shared" si="230"/>
        <v>161.82</v>
      </c>
      <c r="CC207" s="45">
        <f t="shared" si="230"/>
        <v>198.05</v>
      </c>
      <c r="CD207" s="45">
        <f t="shared" si="230"/>
        <v>234.28</v>
      </c>
      <c r="CE207" s="45">
        <f t="shared" si="230"/>
        <v>131.22</v>
      </c>
      <c r="CF207" s="45">
        <f t="shared" si="230"/>
        <v>191.09</v>
      </c>
      <c r="CG207" s="45">
        <f t="shared" si="230"/>
        <v>228.95</v>
      </c>
      <c r="CH207" s="45">
        <f t="shared" si="230"/>
        <v>266.81</v>
      </c>
      <c r="CI207" s="45">
        <f t="shared" si="230"/>
        <v>156.22999999999999</v>
      </c>
      <c r="CJ207" s="45">
        <f t="shared" si="230"/>
        <v>227.49</v>
      </c>
      <c r="CK207" s="45">
        <f t="shared" si="230"/>
        <v>272.57</v>
      </c>
      <c r="CL207" s="45">
        <f t="shared" si="230"/>
        <v>317.64</v>
      </c>
      <c r="CZ207" s="43" t="str">
        <f t="shared" si="221"/>
        <v>INFINITE 87.001 a 8.000</v>
      </c>
      <c r="DA207" s="44" t="s">
        <v>110</v>
      </c>
      <c r="DB207" s="46" t="s">
        <v>86</v>
      </c>
      <c r="DC207" s="45">
        <f t="shared" si="228"/>
        <v>38.76</v>
      </c>
      <c r="DD207" s="45">
        <f t="shared" si="228"/>
        <v>39.56</v>
      </c>
      <c r="DE207" s="45">
        <f t="shared" si="228"/>
        <v>40.39</v>
      </c>
      <c r="DG207" s="43" t="str">
        <f t="shared" si="222"/>
        <v>INFINITE 5Coleta Agendada7789-50 a 10</v>
      </c>
      <c r="DH207" s="43" t="s">
        <v>100</v>
      </c>
      <c r="DI207" s="70" t="s">
        <v>43</v>
      </c>
      <c r="DJ207" s="68" t="s">
        <v>44</v>
      </c>
      <c r="DK207" s="59" t="s">
        <v>45</v>
      </c>
      <c r="DL207" s="22">
        <v>13.28</v>
      </c>
      <c r="DR207"/>
      <c r="DS207"/>
      <c r="DT207"/>
    </row>
    <row r="208" spans="4:124" ht="15" x14ac:dyDescent="0.25">
      <c r="D208" s="43" t="str">
        <f t="shared" si="218"/>
        <v>INFINITE 77.001 a 8.000</v>
      </c>
      <c r="E208" s="44" t="s">
        <v>107</v>
      </c>
      <c r="F208" s="44" t="s">
        <v>86</v>
      </c>
      <c r="G208" s="45">
        <f t="shared" si="229"/>
        <v>13.99</v>
      </c>
      <c r="H208" s="45">
        <f t="shared" si="229"/>
        <v>14.27</v>
      </c>
      <c r="I208" s="45">
        <f t="shared" si="229"/>
        <v>14.57</v>
      </c>
      <c r="J208" s="45">
        <f t="shared" si="229"/>
        <v>14.87</v>
      </c>
      <c r="K208" s="45">
        <f t="shared" si="229"/>
        <v>23.95</v>
      </c>
      <c r="L208" s="45">
        <f t="shared" si="229"/>
        <v>24.2</v>
      </c>
      <c r="M208" s="45">
        <f t="shared" si="229"/>
        <v>24.44</v>
      </c>
      <c r="N208" s="45">
        <f t="shared" si="229"/>
        <v>24.69</v>
      </c>
      <c r="O208" s="45">
        <f t="shared" si="229"/>
        <v>45.49</v>
      </c>
      <c r="P208" s="45">
        <f t="shared" si="229"/>
        <v>61.42</v>
      </c>
      <c r="Q208" s="45">
        <f t="shared" si="229"/>
        <v>86.45</v>
      </c>
      <c r="R208" s="45">
        <f t="shared" si="229"/>
        <v>104.64</v>
      </c>
      <c r="S208" s="45">
        <f t="shared" si="229"/>
        <v>61.51</v>
      </c>
      <c r="T208" s="45">
        <f t="shared" si="229"/>
        <v>75.459999999999994</v>
      </c>
      <c r="U208" s="45">
        <f t="shared" si="229"/>
        <v>96.78</v>
      </c>
      <c r="V208" s="45">
        <f t="shared" si="229"/>
        <v>112.94</v>
      </c>
      <c r="W208" s="45">
        <f t="shared" si="229"/>
        <v>73.23</v>
      </c>
      <c r="X208" s="45">
        <f t="shared" si="229"/>
        <v>89.83</v>
      </c>
      <c r="Y208" s="45">
        <f t="shared" si="229"/>
        <v>115.21</v>
      </c>
      <c r="Z208" s="45">
        <f t="shared" si="229"/>
        <v>134.44999999999999</v>
      </c>
      <c r="AB208" s="43" t="str">
        <f t="shared" si="219"/>
        <v>INFINITE 89.001 a 10.000</v>
      </c>
      <c r="AC208" s="44" t="s">
        <v>110</v>
      </c>
      <c r="AD208" s="44" t="s">
        <v>95</v>
      </c>
      <c r="AE208" s="45">
        <f t="shared" si="226"/>
        <v>20.52</v>
      </c>
      <c r="AF208" s="45">
        <f t="shared" si="226"/>
        <v>21.39</v>
      </c>
      <c r="AG208" s="45">
        <f t="shared" si="226"/>
        <v>21.6</v>
      </c>
      <c r="AH208" s="45">
        <f t="shared" si="226"/>
        <v>21.83</v>
      </c>
      <c r="AI208" s="45">
        <f t="shared" si="226"/>
        <v>29.95</v>
      </c>
      <c r="AJ208" s="45">
        <f t="shared" si="226"/>
        <v>34.46</v>
      </c>
      <c r="AK208" s="45">
        <f t="shared" si="226"/>
        <v>39.33</v>
      </c>
      <c r="AL208" s="45">
        <f t="shared" si="226"/>
        <v>48.68</v>
      </c>
      <c r="AM208" s="45">
        <f t="shared" si="226"/>
        <v>43.26</v>
      </c>
      <c r="AN208" s="45">
        <f t="shared" si="226"/>
        <v>48.59</v>
      </c>
      <c r="AO208" s="45">
        <f t="shared" si="226"/>
        <v>62.24</v>
      </c>
      <c r="AP208" s="45">
        <f t="shared" si="226"/>
        <v>77.59</v>
      </c>
      <c r="AQ208" s="45">
        <f t="shared" si="226"/>
        <v>50.3</v>
      </c>
      <c r="AR208" s="45">
        <f t="shared" si="226"/>
        <v>56.49</v>
      </c>
      <c r="AS208" s="45">
        <f t="shared" si="226"/>
        <v>72.37</v>
      </c>
      <c r="AT208" s="45">
        <f t="shared" si="226"/>
        <v>90.22</v>
      </c>
      <c r="BP208" s="43" t="str">
        <f t="shared" si="220"/>
        <v>INFINITE 77.001 a 8.000</v>
      </c>
      <c r="BQ208" s="44" t="s">
        <v>107</v>
      </c>
      <c r="BR208" s="44" t="s">
        <v>86</v>
      </c>
      <c r="BS208" s="45">
        <f t="shared" si="230"/>
        <v>49.45</v>
      </c>
      <c r="BT208" s="45">
        <f t="shared" si="230"/>
        <v>50.5</v>
      </c>
      <c r="BU208" s="45">
        <f t="shared" si="230"/>
        <v>51.55</v>
      </c>
      <c r="BV208" s="45">
        <f t="shared" si="230"/>
        <v>52.6</v>
      </c>
      <c r="BW208" s="45">
        <f t="shared" si="230"/>
        <v>57.51</v>
      </c>
      <c r="BX208" s="45">
        <f t="shared" si="230"/>
        <v>58.11</v>
      </c>
      <c r="BY208" s="45">
        <f t="shared" si="230"/>
        <v>58.7</v>
      </c>
      <c r="BZ208" s="45">
        <f t="shared" si="230"/>
        <v>59.29</v>
      </c>
      <c r="CA208" s="45">
        <f t="shared" si="230"/>
        <v>117.39</v>
      </c>
      <c r="CB208" s="45">
        <f t="shared" si="230"/>
        <v>176.29</v>
      </c>
      <c r="CC208" s="45">
        <f t="shared" si="230"/>
        <v>216.12</v>
      </c>
      <c r="CD208" s="45">
        <f t="shared" si="230"/>
        <v>255.95</v>
      </c>
      <c r="CE208" s="45">
        <f t="shared" si="230"/>
        <v>143.13</v>
      </c>
      <c r="CF208" s="45">
        <f t="shared" si="230"/>
        <v>211.22</v>
      </c>
      <c r="CG208" s="45">
        <f t="shared" si="230"/>
        <v>252.93</v>
      </c>
      <c r="CH208" s="45">
        <f t="shared" si="230"/>
        <v>294.64999999999998</v>
      </c>
      <c r="CI208" s="45">
        <f t="shared" si="230"/>
        <v>170.4</v>
      </c>
      <c r="CJ208" s="45">
        <f t="shared" si="230"/>
        <v>251.45</v>
      </c>
      <c r="CK208" s="45">
        <f t="shared" si="230"/>
        <v>301.11</v>
      </c>
      <c r="CL208" s="45">
        <f t="shared" si="230"/>
        <v>350.77</v>
      </c>
      <c r="CZ208" s="43" t="str">
        <f t="shared" si="221"/>
        <v>INFINITE 88.001 a 9.000</v>
      </c>
      <c r="DA208" s="44" t="s">
        <v>110</v>
      </c>
      <c r="DB208" s="46" t="s">
        <v>91</v>
      </c>
      <c r="DC208" s="45">
        <f t="shared" si="228"/>
        <v>50.09</v>
      </c>
      <c r="DD208" s="45">
        <f t="shared" si="228"/>
        <v>51.13</v>
      </c>
      <c r="DE208" s="45">
        <f t="shared" si="228"/>
        <v>52.2</v>
      </c>
      <c r="DG208" s="43" t="str">
        <f t="shared" si="222"/>
        <v>INFINITE 5Coleta Agendada7789-5Mais de 10</v>
      </c>
      <c r="DH208" s="43" t="s">
        <v>100</v>
      </c>
      <c r="DI208" s="70" t="s">
        <v>43</v>
      </c>
      <c r="DJ208" s="68" t="s">
        <v>44</v>
      </c>
      <c r="DK208" s="61" t="s">
        <v>52</v>
      </c>
      <c r="DL208" s="22">
        <v>0</v>
      </c>
      <c r="DR208"/>
      <c r="DS208"/>
      <c r="DT208"/>
    </row>
    <row r="209" spans="4:124" ht="15" x14ac:dyDescent="0.25">
      <c r="D209" s="43" t="str">
        <f t="shared" si="218"/>
        <v>INFINITE 78.001 a 9.000</v>
      </c>
      <c r="E209" s="44" t="s">
        <v>107</v>
      </c>
      <c r="F209" s="44" t="s">
        <v>91</v>
      </c>
      <c r="G209" s="45">
        <f t="shared" si="229"/>
        <v>14.43</v>
      </c>
      <c r="H209" s="45">
        <f t="shared" si="229"/>
        <v>14.73</v>
      </c>
      <c r="I209" s="45">
        <f t="shared" si="229"/>
        <v>15.04</v>
      </c>
      <c r="J209" s="45">
        <f t="shared" si="229"/>
        <v>15.36</v>
      </c>
      <c r="K209" s="45">
        <f t="shared" si="229"/>
        <v>25.51</v>
      </c>
      <c r="L209" s="45">
        <f t="shared" si="229"/>
        <v>25.76</v>
      </c>
      <c r="M209" s="45">
        <f t="shared" si="229"/>
        <v>26.03</v>
      </c>
      <c r="N209" s="45">
        <f t="shared" si="229"/>
        <v>26.29</v>
      </c>
      <c r="O209" s="45">
        <f t="shared" si="229"/>
        <v>49.45</v>
      </c>
      <c r="P209" s="45">
        <f t="shared" si="229"/>
        <v>66.75</v>
      </c>
      <c r="Q209" s="45">
        <f t="shared" si="229"/>
        <v>93.96</v>
      </c>
      <c r="R209" s="45">
        <f t="shared" si="229"/>
        <v>113.74</v>
      </c>
      <c r="S209" s="45">
        <f t="shared" si="229"/>
        <v>64.83</v>
      </c>
      <c r="T209" s="45">
        <f t="shared" si="229"/>
        <v>79.98</v>
      </c>
      <c r="U209" s="45">
        <f t="shared" si="229"/>
        <v>103.1</v>
      </c>
      <c r="V209" s="45">
        <f t="shared" si="229"/>
        <v>120.58</v>
      </c>
      <c r="W209" s="45">
        <f t="shared" si="229"/>
        <v>77.180000000000007</v>
      </c>
      <c r="X209" s="45">
        <f t="shared" si="229"/>
        <v>95.21</v>
      </c>
      <c r="Y209" s="45">
        <f t="shared" si="229"/>
        <v>122.74</v>
      </c>
      <c r="Z209" s="45">
        <f t="shared" si="229"/>
        <v>143.56</v>
      </c>
      <c r="AB209" s="43" t="str">
        <f t="shared" si="219"/>
        <v>INFINITE 8Kg Adicional</v>
      </c>
      <c r="AC209" s="44" t="s">
        <v>110</v>
      </c>
      <c r="AD209" s="44" t="s">
        <v>63</v>
      </c>
      <c r="AE209" s="45">
        <f t="shared" si="226"/>
        <v>2.54</v>
      </c>
      <c r="AF209" s="45">
        <f t="shared" si="226"/>
        <v>2.65</v>
      </c>
      <c r="AG209" s="45">
        <f t="shared" si="226"/>
        <v>2.67</v>
      </c>
      <c r="AH209" s="45">
        <f t="shared" si="226"/>
        <v>2.71</v>
      </c>
      <c r="AI209" s="45">
        <f t="shared" si="226"/>
        <v>3.71</v>
      </c>
      <c r="AJ209" s="45">
        <f t="shared" si="226"/>
        <v>4.2699999999999996</v>
      </c>
      <c r="AK209" s="45">
        <f t="shared" si="226"/>
        <v>4.88</v>
      </c>
      <c r="AL209" s="45">
        <f t="shared" si="226"/>
        <v>6.04</v>
      </c>
      <c r="AM209" s="45">
        <f t="shared" si="226"/>
        <v>5.36</v>
      </c>
      <c r="AN209" s="45">
        <f t="shared" si="226"/>
        <v>6.03</v>
      </c>
      <c r="AO209" s="45">
        <f t="shared" si="226"/>
        <v>7.72</v>
      </c>
      <c r="AP209" s="45">
        <f t="shared" si="226"/>
        <v>9.6199999999999992</v>
      </c>
      <c r="AQ209" s="45">
        <f t="shared" si="226"/>
        <v>6.24</v>
      </c>
      <c r="AR209" s="45">
        <f t="shared" si="226"/>
        <v>7.01</v>
      </c>
      <c r="AS209" s="45">
        <f t="shared" si="226"/>
        <v>8.98</v>
      </c>
      <c r="AT209" s="45">
        <f t="shared" si="226"/>
        <v>11.18</v>
      </c>
      <c r="BP209" s="43" t="str">
        <f t="shared" si="220"/>
        <v>INFINITE 78.001 a 9.000</v>
      </c>
      <c r="BQ209" s="44" t="s">
        <v>107</v>
      </c>
      <c r="BR209" s="44" t="s">
        <v>91</v>
      </c>
      <c r="BS209" s="45">
        <f t="shared" si="230"/>
        <v>53.86</v>
      </c>
      <c r="BT209" s="45">
        <f t="shared" si="230"/>
        <v>55.01</v>
      </c>
      <c r="BU209" s="45">
        <f t="shared" si="230"/>
        <v>56.15</v>
      </c>
      <c r="BV209" s="45">
        <f t="shared" si="230"/>
        <v>57.3</v>
      </c>
      <c r="BW209" s="45">
        <f t="shared" si="230"/>
        <v>61.98</v>
      </c>
      <c r="BX209" s="45">
        <f t="shared" si="230"/>
        <v>62.61</v>
      </c>
      <c r="BY209" s="45">
        <f t="shared" si="230"/>
        <v>63.25</v>
      </c>
      <c r="BZ209" s="45">
        <f t="shared" si="230"/>
        <v>63.89</v>
      </c>
      <c r="CA209" s="45">
        <f t="shared" si="230"/>
        <v>127.97</v>
      </c>
      <c r="CB209" s="45">
        <f t="shared" si="230"/>
        <v>193.95</v>
      </c>
      <c r="CC209" s="45">
        <f t="shared" si="230"/>
        <v>236.28</v>
      </c>
      <c r="CD209" s="45">
        <f t="shared" si="230"/>
        <v>278.61</v>
      </c>
      <c r="CE209" s="45">
        <f t="shared" si="230"/>
        <v>157.13999999999999</v>
      </c>
      <c r="CF209" s="45">
        <f t="shared" si="230"/>
        <v>234.7</v>
      </c>
      <c r="CG209" s="45">
        <f t="shared" si="230"/>
        <v>279.56</v>
      </c>
      <c r="CH209" s="45">
        <f t="shared" si="230"/>
        <v>324.42</v>
      </c>
      <c r="CI209" s="45">
        <f t="shared" si="230"/>
        <v>187.07</v>
      </c>
      <c r="CJ209" s="45">
        <f t="shared" si="230"/>
        <v>279.41000000000003</v>
      </c>
      <c r="CK209" s="45">
        <f t="shared" si="230"/>
        <v>332.81</v>
      </c>
      <c r="CL209" s="45">
        <f t="shared" si="230"/>
        <v>386.21</v>
      </c>
      <c r="CZ209" s="43" t="str">
        <f t="shared" si="221"/>
        <v>INFINITE 89.001 a 10.000</v>
      </c>
      <c r="DA209" s="44" t="s">
        <v>110</v>
      </c>
      <c r="DB209" s="46" t="s">
        <v>95</v>
      </c>
      <c r="DC209" s="45">
        <f t="shared" si="228"/>
        <v>64.010000000000005</v>
      </c>
      <c r="DD209" s="45">
        <f t="shared" si="228"/>
        <v>65.33</v>
      </c>
      <c r="DE209" s="45">
        <f t="shared" si="228"/>
        <v>66.7</v>
      </c>
      <c r="DG209" s="43" t="str">
        <f t="shared" si="222"/>
        <v>INFINITE 5Coleta Agendada7788-70 a 10</v>
      </c>
      <c r="DH209" s="43" t="s">
        <v>100</v>
      </c>
      <c r="DI209" s="70" t="s">
        <v>43</v>
      </c>
      <c r="DJ209" s="25" t="s">
        <v>57</v>
      </c>
      <c r="DK209" s="59" t="s">
        <v>45</v>
      </c>
      <c r="DL209" s="22">
        <v>13.28</v>
      </c>
      <c r="DR209"/>
      <c r="DS209"/>
      <c r="DT209"/>
    </row>
    <row r="210" spans="4:124" ht="15" x14ac:dyDescent="0.25">
      <c r="D210" s="43" t="str">
        <f t="shared" si="218"/>
        <v>INFINITE 79.001 a 10.000</v>
      </c>
      <c r="E210" s="44" t="s">
        <v>107</v>
      </c>
      <c r="F210" s="44" t="s">
        <v>95</v>
      </c>
      <c r="G210" s="45">
        <f t="shared" si="229"/>
        <v>14.76</v>
      </c>
      <c r="H210" s="45">
        <f t="shared" si="229"/>
        <v>15.07</v>
      </c>
      <c r="I210" s="45">
        <f t="shared" si="229"/>
        <v>15.38</v>
      </c>
      <c r="J210" s="45">
        <f t="shared" si="229"/>
        <v>15.7</v>
      </c>
      <c r="K210" s="45">
        <f t="shared" si="229"/>
        <v>27.22</v>
      </c>
      <c r="L210" s="45">
        <f t="shared" si="229"/>
        <v>27.51</v>
      </c>
      <c r="M210" s="45">
        <f t="shared" si="229"/>
        <v>27.78</v>
      </c>
      <c r="N210" s="45">
        <f t="shared" si="229"/>
        <v>28.07</v>
      </c>
      <c r="O210" s="45">
        <f t="shared" si="229"/>
        <v>53.43</v>
      </c>
      <c r="P210" s="45">
        <f t="shared" si="229"/>
        <v>72.12</v>
      </c>
      <c r="Q210" s="45">
        <f t="shared" si="229"/>
        <v>101.51</v>
      </c>
      <c r="R210" s="45">
        <f t="shared" si="229"/>
        <v>122.89</v>
      </c>
      <c r="S210" s="45">
        <f t="shared" si="229"/>
        <v>68.17</v>
      </c>
      <c r="T210" s="45">
        <f t="shared" si="229"/>
        <v>84.46</v>
      </c>
      <c r="U210" s="45">
        <f t="shared" si="229"/>
        <v>109.44</v>
      </c>
      <c r="V210" s="45">
        <f t="shared" si="229"/>
        <v>128.26</v>
      </c>
      <c r="W210" s="45">
        <f t="shared" si="229"/>
        <v>81.16</v>
      </c>
      <c r="X210" s="45">
        <f t="shared" si="229"/>
        <v>100.56</v>
      </c>
      <c r="Y210" s="45">
        <f t="shared" si="229"/>
        <v>130.28</v>
      </c>
      <c r="Z210" s="45">
        <f t="shared" si="229"/>
        <v>152.69999999999999</v>
      </c>
      <c r="AB210" s="43" t="str">
        <f t="shared" si="219"/>
        <v>Peso (g)</v>
      </c>
      <c r="AD210" s="44" t="s">
        <v>32</v>
      </c>
      <c r="AE210" s="45" t="e">
        <f>ROUND('[2]Base(2023)'!AE210+'[2]Base(2023)'!AE210*'[2]Base(2024)'!$A$31,2)</f>
        <v>#VALUE!</v>
      </c>
      <c r="AF210" s="45" t="e">
        <f>ROUND('[2]Base(2023)'!AF210+'[2]Base(2023)'!AF210*'[2]Base(2024)'!$A$31,2)</f>
        <v>#VALUE!</v>
      </c>
      <c r="AG210" s="45" t="e">
        <f>ROUND('[2]Base(2023)'!AG210+'[2]Base(2023)'!AG210*'[2]Base(2024)'!$A$31,2)</f>
        <v>#VALUE!</v>
      </c>
      <c r="AH210" s="45" t="e">
        <f>ROUND('[2]Base(2023)'!AH210+'[2]Base(2023)'!AH210*'[2]Base(2024)'!$A$31,2)</f>
        <v>#VALUE!</v>
      </c>
      <c r="AI210" s="45" t="e">
        <f>ROUND('[2]Base(2023)'!AI210+'[2]Base(2023)'!AI210*'[2]Base(2024)'!$A$31,2)</f>
        <v>#VALUE!</v>
      </c>
      <c r="AJ210" s="45" t="e">
        <f>ROUND('[2]Base(2023)'!AJ210+'[2]Base(2023)'!AJ210*'[2]Base(2024)'!$A$31,2)</f>
        <v>#VALUE!</v>
      </c>
      <c r="AK210" s="45" t="e">
        <f>ROUND('[2]Base(2023)'!AK210+'[2]Base(2023)'!AK210*'[2]Base(2024)'!$A$31,2)</f>
        <v>#VALUE!</v>
      </c>
      <c r="AL210" s="45" t="e">
        <f>ROUND('[2]Base(2023)'!AL210+'[2]Base(2023)'!AL210*'[2]Base(2024)'!$A$31,2)</f>
        <v>#VALUE!</v>
      </c>
      <c r="AM210" s="45" t="e">
        <f>ROUND('[2]Base(2023)'!AM210+'[2]Base(2023)'!AM210*'[2]Base(2024)'!$A$31,2)</f>
        <v>#VALUE!</v>
      </c>
      <c r="AN210" s="45" t="e">
        <f>ROUND('[2]Base(2023)'!AN210+'[2]Base(2023)'!AN210*'[2]Base(2024)'!$A$31,2)</f>
        <v>#VALUE!</v>
      </c>
      <c r="AO210" s="45" t="e">
        <f>ROUND('[2]Base(2023)'!AO210+'[2]Base(2023)'!AO210*'[2]Base(2024)'!$A$31,2)</f>
        <v>#VALUE!</v>
      </c>
      <c r="AP210" s="45" t="e">
        <f>ROUND('[2]Base(2023)'!AP210+'[2]Base(2023)'!AP210*'[2]Base(2024)'!$A$31,2)</f>
        <v>#VALUE!</v>
      </c>
      <c r="AQ210" s="45" t="e">
        <f>ROUND('[2]Base(2023)'!AQ210+'[2]Base(2023)'!AQ210*'[2]Base(2024)'!$A$31,2)</f>
        <v>#VALUE!</v>
      </c>
      <c r="AR210" s="45" t="e">
        <f>ROUND('[2]Base(2023)'!AR210+'[2]Base(2023)'!AR210*'[2]Base(2024)'!$A$31,2)</f>
        <v>#VALUE!</v>
      </c>
      <c r="AS210" s="45" t="e">
        <f>ROUND('[2]Base(2023)'!AS210+'[2]Base(2023)'!AS210*'[2]Base(2024)'!$A$31,2)</f>
        <v>#VALUE!</v>
      </c>
      <c r="AT210" s="45" t="e">
        <f>ROUND('[2]Base(2023)'!AT210+'[2]Base(2023)'!AT210*'[2]Base(2024)'!$A$31,2)</f>
        <v>#VALUE!</v>
      </c>
      <c r="BP210" s="43" t="str">
        <f t="shared" si="220"/>
        <v>INFINITE 79.001 a 10.000</v>
      </c>
      <c r="BQ210" s="44" t="s">
        <v>107</v>
      </c>
      <c r="BR210" s="44" t="s">
        <v>95</v>
      </c>
      <c r="BS210" s="45">
        <f t="shared" si="230"/>
        <v>58.17</v>
      </c>
      <c r="BT210" s="45">
        <f t="shared" si="230"/>
        <v>59.42</v>
      </c>
      <c r="BU210" s="45">
        <f t="shared" si="230"/>
        <v>60.66</v>
      </c>
      <c r="BV210" s="45">
        <f t="shared" si="230"/>
        <v>61.89</v>
      </c>
      <c r="BW210" s="45">
        <f t="shared" si="230"/>
        <v>66.319999999999993</v>
      </c>
      <c r="BX210" s="45">
        <f t="shared" si="230"/>
        <v>67.010000000000005</v>
      </c>
      <c r="BY210" s="45">
        <f t="shared" si="230"/>
        <v>67.7</v>
      </c>
      <c r="BZ210" s="45">
        <f t="shared" si="230"/>
        <v>68.38</v>
      </c>
      <c r="CA210" s="45">
        <f t="shared" si="230"/>
        <v>138.35</v>
      </c>
      <c r="CB210" s="45">
        <f t="shared" si="230"/>
        <v>211.32</v>
      </c>
      <c r="CC210" s="45">
        <f t="shared" si="230"/>
        <v>256.39999999999998</v>
      </c>
      <c r="CD210" s="45">
        <f t="shared" si="230"/>
        <v>301.45999999999998</v>
      </c>
      <c r="CE210" s="45">
        <f t="shared" si="230"/>
        <v>171.14</v>
      </c>
      <c r="CF210" s="45">
        <f t="shared" si="230"/>
        <v>257.33</v>
      </c>
      <c r="CG210" s="45">
        <f t="shared" si="230"/>
        <v>305.68</v>
      </c>
      <c r="CH210" s="45">
        <f t="shared" si="230"/>
        <v>354.02</v>
      </c>
      <c r="CI210" s="45">
        <f t="shared" si="230"/>
        <v>203.74</v>
      </c>
      <c r="CJ210" s="45">
        <f t="shared" si="230"/>
        <v>306.35000000000002</v>
      </c>
      <c r="CK210" s="45">
        <f t="shared" si="230"/>
        <v>363.9</v>
      </c>
      <c r="CL210" s="45">
        <f t="shared" si="230"/>
        <v>421.45</v>
      </c>
      <c r="CZ210" s="43" t="str">
        <f t="shared" si="221"/>
        <v>Peso (g)</v>
      </c>
      <c r="DB210" s="46" t="s">
        <v>32</v>
      </c>
      <c r="DC210" s="45" t="e">
        <f>ROUND('[2]Base(2023)'!DC210+'[2]Base(2023)'!DC210*'[2]Base(2024)'!$A$31,2)</f>
        <v>#VALUE!</v>
      </c>
      <c r="DD210" s="45" t="e">
        <f>ROUND('[2]Base(2023)'!DD210+'[2]Base(2023)'!DD210*'[2]Base(2024)'!$A$31,2)</f>
        <v>#VALUE!</v>
      </c>
      <c r="DE210" s="45" t="e">
        <f>ROUND('[2]Base(2023)'!DE210+'[2]Base(2023)'!DE210*'[2]Base(2024)'!$A$31,2)</f>
        <v>#VALUE!</v>
      </c>
      <c r="DG210" s="43" t="str">
        <f t="shared" si="222"/>
        <v>INFINITE 5Coleta Programada4209-90 a 10</v>
      </c>
      <c r="DH210" s="43" t="s">
        <v>100</v>
      </c>
      <c r="DI210" s="71" t="s">
        <v>64</v>
      </c>
      <c r="DJ210" s="68" t="s">
        <v>65</v>
      </c>
      <c r="DK210" s="61" t="s">
        <v>45</v>
      </c>
      <c r="DL210" s="25">
        <v>11.07</v>
      </c>
      <c r="DR210"/>
      <c r="DS210"/>
      <c r="DT210"/>
    </row>
    <row r="211" spans="4:124" ht="15" x14ac:dyDescent="0.25">
      <c r="D211" s="43" t="str">
        <f t="shared" si="218"/>
        <v>INFINITE 7Kg Adicional</v>
      </c>
      <c r="E211" s="44" t="s">
        <v>107</v>
      </c>
      <c r="F211" s="44" t="s">
        <v>63</v>
      </c>
      <c r="G211" s="45">
        <f t="shared" si="229"/>
        <v>1.84</v>
      </c>
      <c r="H211" s="45">
        <f t="shared" si="229"/>
        <v>1.87</v>
      </c>
      <c r="I211" s="45">
        <f t="shared" si="229"/>
        <v>1.91</v>
      </c>
      <c r="J211" s="45">
        <f t="shared" si="229"/>
        <v>1.94</v>
      </c>
      <c r="K211" s="45">
        <f t="shared" si="229"/>
        <v>3.38</v>
      </c>
      <c r="L211" s="45">
        <f t="shared" si="229"/>
        <v>3.41</v>
      </c>
      <c r="M211" s="45">
        <f t="shared" si="229"/>
        <v>3.44</v>
      </c>
      <c r="N211" s="45">
        <f t="shared" si="229"/>
        <v>3.48</v>
      </c>
      <c r="O211" s="45">
        <f t="shared" si="229"/>
        <v>6.63</v>
      </c>
      <c r="P211" s="45">
        <f t="shared" si="229"/>
        <v>8.9499999999999993</v>
      </c>
      <c r="Q211" s="45">
        <f t="shared" si="229"/>
        <v>12.58</v>
      </c>
      <c r="R211" s="45">
        <f t="shared" si="229"/>
        <v>15.25</v>
      </c>
      <c r="S211" s="45">
        <f t="shared" si="229"/>
        <v>8.4499999999999993</v>
      </c>
      <c r="T211" s="45">
        <f t="shared" si="229"/>
        <v>10.47</v>
      </c>
      <c r="U211" s="45">
        <f t="shared" si="229"/>
        <v>13.57</v>
      </c>
      <c r="V211" s="45">
        <f t="shared" si="229"/>
        <v>15.9</v>
      </c>
      <c r="W211" s="45">
        <f t="shared" si="229"/>
        <v>10.06</v>
      </c>
      <c r="X211" s="45">
        <f t="shared" si="229"/>
        <v>12.47</v>
      </c>
      <c r="Y211" s="45">
        <f t="shared" si="229"/>
        <v>16.16</v>
      </c>
      <c r="Z211" s="45">
        <f t="shared" si="229"/>
        <v>18.93</v>
      </c>
      <c r="AB211" s="43" t="str">
        <f t="shared" si="219"/>
        <v>CLUBE CORREIOS0 a 500</v>
      </c>
      <c r="AC211" s="44" t="s">
        <v>9</v>
      </c>
      <c r="AD211" s="44" t="s">
        <v>41</v>
      </c>
      <c r="AE211" s="45">
        <f t="shared" ref="AE211:AT222" si="231">AE42</f>
        <v>15.39</v>
      </c>
      <c r="AF211" s="45">
        <f t="shared" ref="AF211:AT211" si="232">AF42</f>
        <v>16.05</v>
      </c>
      <c r="AG211" s="45">
        <f t="shared" si="232"/>
        <v>16.21</v>
      </c>
      <c r="AH211" s="45">
        <f t="shared" si="232"/>
        <v>16.38</v>
      </c>
      <c r="AI211" s="45">
        <f t="shared" si="232"/>
        <v>18.32</v>
      </c>
      <c r="AJ211" s="45">
        <f t="shared" si="232"/>
        <v>20.53</v>
      </c>
      <c r="AK211" s="45">
        <f t="shared" si="232"/>
        <v>22.91</v>
      </c>
      <c r="AL211" s="45">
        <f t="shared" si="232"/>
        <v>27.49</v>
      </c>
      <c r="AM211" s="45">
        <f t="shared" si="232"/>
        <v>18.87</v>
      </c>
      <c r="AN211" s="45">
        <f t="shared" si="232"/>
        <v>22.83</v>
      </c>
      <c r="AO211" s="45">
        <f t="shared" si="232"/>
        <v>38.340000000000003</v>
      </c>
      <c r="AP211" s="45">
        <f t="shared" si="232"/>
        <v>52.61</v>
      </c>
      <c r="AQ211" s="45">
        <f t="shared" si="232"/>
        <v>21.93</v>
      </c>
      <c r="AR211" s="45">
        <f t="shared" si="232"/>
        <v>26.53</v>
      </c>
      <c r="AS211" s="45">
        <f t="shared" si="232"/>
        <v>44.57</v>
      </c>
      <c r="AT211" s="45">
        <f t="shared" si="232"/>
        <v>61.18</v>
      </c>
      <c r="BP211" s="43" t="str">
        <f t="shared" si="220"/>
        <v>INFINITE 7Kg Adicional</v>
      </c>
      <c r="BQ211" s="44" t="s">
        <v>107</v>
      </c>
      <c r="BR211" s="44" t="s">
        <v>63</v>
      </c>
      <c r="BS211" s="45">
        <f t="shared" si="230"/>
        <v>5.91</v>
      </c>
      <c r="BT211" s="45">
        <f t="shared" si="230"/>
        <v>6.04</v>
      </c>
      <c r="BU211" s="45">
        <f t="shared" si="230"/>
        <v>6.16</v>
      </c>
      <c r="BV211" s="45">
        <f t="shared" si="230"/>
        <v>6.29</v>
      </c>
      <c r="BW211" s="45">
        <f t="shared" si="230"/>
        <v>6.68</v>
      </c>
      <c r="BX211" s="45">
        <f t="shared" si="230"/>
        <v>6.75</v>
      </c>
      <c r="BY211" s="45">
        <f t="shared" si="230"/>
        <v>6.82</v>
      </c>
      <c r="BZ211" s="45">
        <f t="shared" si="230"/>
        <v>6.89</v>
      </c>
      <c r="CA211" s="45">
        <f t="shared" si="230"/>
        <v>13.68</v>
      </c>
      <c r="CB211" s="45">
        <f t="shared" si="230"/>
        <v>20.97</v>
      </c>
      <c r="CC211" s="45">
        <f t="shared" si="230"/>
        <v>25.4</v>
      </c>
      <c r="CD211" s="45">
        <f t="shared" si="230"/>
        <v>29.85</v>
      </c>
      <c r="CE211" s="45">
        <f t="shared" si="230"/>
        <v>17.11</v>
      </c>
      <c r="CF211" s="45">
        <f t="shared" si="230"/>
        <v>25.66</v>
      </c>
      <c r="CG211" s="45">
        <f t="shared" si="230"/>
        <v>30.35</v>
      </c>
      <c r="CH211" s="45">
        <f t="shared" si="230"/>
        <v>35.06</v>
      </c>
      <c r="CI211" s="45">
        <f t="shared" si="230"/>
        <v>20.37</v>
      </c>
      <c r="CJ211" s="45">
        <f t="shared" si="230"/>
        <v>30.55</v>
      </c>
      <c r="CK211" s="45">
        <f t="shared" si="230"/>
        <v>36.14</v>
      </c>
      <c r="CL211" s="45">
        <f t="shared" si="230"/>
        <v>41.73</v>
      </c>
      <c r="CZ211" s="43" t="str">
        <f t="shared" si="221"/>
        <v>CLUBE CORREIOS0 a 300</v>
      </c>
      <c r="DA211" s="44" t="s">
        <v>9</v>
      </c>
      <c r="DB211" s="46" t="s">
        <v>40</v>
      </c>
      <c r="DC211" s="45">
        <f>DC42</f>
        <v>12.43</v>
      </c>
      <c r="DD211" s="45">
        <f t="shared" ref="DD211:DE211" si="233">DD42</f>
        <v>12.68</v>
      </c>
      <c r="DE211" s="45">
        <f t="shared" si="233"/>
        <v>12.95</v>
      </c>
      <c r="DG211" s="43" t="str">
        <f t="shared" si="222"/>
        <v>INFINITE 5Coleta Programada4209-9Mais de 10</v>
      </c>
      <c r="DH211" s="43" t="s">
        <v>100</v>
      </c>
      <c r="DI211" s="71" t="s">
        <v>64</v>
      </c>
      <c r="DJ211" s="68" t="s">
        <v>65</v>
      </c>
      <c r="DK211" s="59" t="s">
        <v>52</v>
      </c>
      <c r="DL211" s="22">
        <v>0</v>
      </c>
      <c r="DR211"/>
      <c r="DS211"/>
      <c r="DT211"/>
    </row>
    <row r="212" spans="4:124" ht="15" x14ac:dyDescent="0.25">
      <c r="D212" s="43" t="str">
        <f t="shared" si="218"/>
        <v>Peso (g)</v>
      </c>
      <c r="F212" s="44" t="s">
        <v>32</v>
      </c>
      <c r="G212" s="45" t="s">
        <v>12</v>
      </c>
      <c r="H212" s="45" t="s">
        <v>13</v>
      </c>
      <c r="I212" s="45" t="s">
        <v>14</v>
      </c>
      <c r="J212" s="45" t="s">
        <v>15</v>
      </c>
      <c r="K212" s="45" t="s">
        <v>16</v>
      </c>
      <c r="L212" s="45" t="s">
        <v>17</v>
      </c>
      <c r="M212" s="45" t="s">
        <v>18</v>
      </c>
      <c r="N212" s="45" t="s">
        <v>19</v>
      </c>
      <c r="O212" s="45" t="s">
        <v>20</v>
      </c>
      <c r="P212" s="45" t="s">
        <v>21</v>
      </c>
      <c r="Q212" s="45" t="s">
        <v>22</v>
      </c>
      <c r="R212" s="45" t="s">
        <v>23</v>
      </c>
      <c r="S212" s="45" t="s">
        <v>24</v>
      </c>
      <c r="T212" s="45" t="s">
        <v>25</v>
      </c>
      <c r="U212" s="45" t="s">
        <v>26</v>
      </c>
      <c r="V212" s="45" t="s">
        <v>27</v>
      </c>
      <c r="W212" s="45" t="s">
        <v>28</v>
      </c>
      <c r="X212" s="45" t="s">
        <v>29</v>
      </c>
      <c r="Y212" s="45" t="s">
        <v>30</v>
      </c>
      <c r="Z212" s="45" t="s">
        <v>31</v>
      </c>
      <c r="AB212" s="43" t="str">
        <f t="shared" si="219"/>
        <v>CLUBE CORREIOS501 a 1.000</v>
      </c>
      <c r="AC212" s="44" t="s">
        <v>9</v>
      </c>
      <c r="AD212" s="44" t="s">
        <v>50</v>
      </c>
      <c r="AE212" s="45">
        <f t="shared" si="231"/>
        <v>16.489999999999998</v>
      </c>
      <c r="AF212" s="45">
        <f t="shared" si="231"/>
        <v>17.190000000000001</v>
      </c>
      <c r="AG212" s="45">
        <f t="shared" si="231"/>
        <v>17.37</v>
      </c>
      <c r="AH212" s="45">
        <f t="shared" si="231"/>
        <v>17.54</v>
      </c>
      <c r="AI212" s="45">
        <f t="shared" si="231"/>
        <v>19.63</v>
      </c>
      <c r="AJ212" s="45">
        <f t="shared" si="231"/>
        <v>22</v>
      </c>
      <c r="AK212" s="45">
        <f t="shared" si="231"/>
        <v>24.55</v>
      </c>
      <c r="AL212" s="45">
        <f t="shared" si="231"/>
        <v>29.45</v>
      </c>
      <c r="AM212" s="45">
        <f t="shared" si="231"/>
        <v>19.989999999999998</v>
      </c>
      <c r="AN212" s="45">
        <f t="shared" si="231"/>
        <v>24.09</v>
      </c>
      <c r="AO212" s="45">
        <f t="shared" si="231"/>
        <v>39.729999999999997</v>
      </c>
      <c r="AP212" s="45">
        <f t="shared" si="231"/>
        <v>54.31</v>
      </c>
      <c r="AQ212" s="45">
        <f t="shared" si="231"/>
        <v>23.25</v>
      </c>
      <c r="AR212" s="45">
        <f t="shared" si="231"/>
        <v>28</v>
      </c>
      <c r="AS212" s="45">
        <f t="shared" si="231"/>
        <v>46.2</v>
      </c>
      <c r="AT212" s="45">
        <f t="shared" si="231"/>
        <v>63.14</v>
      </c>
      <c r="BP212" s="43" t="str">
        <f t="shared" si="220"/>
        <v>Peso (g)</v>
      </c>
      <c r="BR212" s="44" t="s">
        <v>32</v>
      </c>
      <c r="BS212" s="45" t="e">
        <f>ROUND('[2]Base(2023)'!BS212+'[2]Base(2023)'!BS212*'[2]Base(2024)'!$A$31,2)</f>
        <v>#VALUE!</v>
      </c>
      <c r="BT212" s="45" t="e">
        <f>ROUND('[2]Base(2023)'!BT212+'[2]Base(2023)'!BT212*'[2]Base(2024)'!$A$31,2)</f>
        <v>#VALUE!</v>
      </c>
      <c r="BU212" s="45" t="e">
        <f>ROUND('[2]Base(2023)'!BU212+'[2]Base(2023)'!BU212*'[2]Base(2024)'!$A$31,2)</f>
        <v>#VALUE!</v>
      </c>
      <c r="BV212" s="45" t="e">
        <f>ROUND('[2]Base(2023)'!BV212+'[2]Base(2023)'!BV212*'[2]Base(2024)'!$A$31,2)</f>
        <v>#VALUE!</v>
      </c>
      <c r="BW212" s="45" t="e">
        <f>ROUND('[2]Base(2023)'!BW212+'[2]Base(2023)'!BW212*'[2]Base(2024)'!$A$31,2)</f>
        <v>#VALUE!</v>
      </c>
      <c r="BX212" s="45" t="e">
        <f>ROUND('[2]Base(2023)'!BX212+'[2]Base(2023)'!BX212*'[2]Base(2024)'!$A$31,2)</f>
        <v>#VALUE!</v>
      </c>
      <c r="BY212" s="45" t="e">
        <f>ROUND('[2]Base(2023)'!BY212+'[2]Base(2023)'!BY212*'[2]Base(2024)'!$A$31,2)</f>
        <v>#VALUE!</v>
      </c>
      <c r="BZ212" s="45" t="e">
        <f>ROUND('[2]Base(2023)'!BZ212+'[2]Base(2023)'!BZ212*'[2]Base(2024)'!$A$31,2)</f>
        <v>#VALUE!</v>
      </c>
      <c r="CA212" s="45" t="e">
        <f>ROUND('[2]Base(2023)'!CA212+'[2]Base(2023)'!CA212*'[2]Base(2024)'!$A$31,2)</f>
        <v>#VALUE!</v>
      </c>
      <c r="CB212" s="45" t="e">
        <f>ROUND('[2]Base(2023)'!CB212+'[2]Base(2023)'!CB212*'[2]Base(2024)'!$A$31,2)</f>
        <v>#VALUE!</v>
      </c>
      <c r="CC212" s="45" t="e">
        <f>ROUND('[2]Base(2023)'!CC212+'[2]Base(2023)'!CC212*'[2]Base(2024)'!$A$31,2)</f>
        <v>#VALUE!</v>
      </c>
      <c r="CD212" s="45" t="e">
        <f>ROUND('[2]Base(2023)'!CD212+'[2]Base(2023)'!CD212*'[2]Base(2024)'!$A$31,2)</f>
        <v>#VALUE!</v>
      </c>
      <c r="CE212" s="45" t="e">
        <f>ROUND('[2]Base(2023)'!CE212+'[2]Base(2023)'!CE212*'[2]Base(2024)'!$A$31,2)</f>
        <v>#VALUE!</v>
      </c>
      <c r="CF212" s="45" t="e">
        <f>ROUND('[2]Base(2023)'!CF212+'[2]Base(2023)'!CF212*'[2]Base(2024)'!$A$31,2)</f>
        <v>#VALUE!</v>
      </c>
      <c r="CG212" s="45" t="e">
        <f>ROUND('[2]Base(2023)'!CG212+'[2]Base(2023)'!CG212*'[2]Base(2024)'!$A$31,2)</f>
        <v>#VALUE!</v>
      </c>
      <c r="CH212" s="45" t="e">
        <f>ROUND('[2]Base(2023)'!CH212+'[2]Base(2023)'!CH212*'[2]Base(2024)'!$A$31,2)</f>
        <v>#VALUE!</v>
      </c>
      <c r="CI212" s="45" t="e">
        <f>ROUND('[2]Base(2023)'!CI212+'[2]Base(2023)'!CI212*'[2]Base(2024)'!$A$31,2)</f>
        <v>#VALUE!</v>
      </c>
      <c r="CJ212" s="45" t="e">
        <f>ROUND('[2]Base(2023)'!CJ212+'[2]Base(2023)'!CJ212*'[2]Base(2024)'!$A$31,2)</f>
        <v>#VALUE!</v>
      </c>
      <c r="CK212" s="45" t="e">
        <f>ROUND('[2]Base(2023)'!CK212+'[2]Base(2023)'!CK212*'[2]Base(2024)'!$A$31,2)</f>
        <v>#VALUE!</v>
      </c>
      <c r="CL212" s="45" t="e">
        <f>ROUND('[2]Base(2023)'!CL212+'[2]Base(2023)'!CL212*'[2]Base(2024)'!$A$31,2)</f>
        <v>#VALUE!</v>
      </c>
      <c r="CZ212" s="43" t="str">
        <f t="shared" si="221"/>
        <v>CLUBE CORREIOS301 a 500</v>
      </c>
      <c r="DA212" s="44" t="s">
        <v>9</v>
      </c>
      <c r="DB212" s="46" t="s">
        <v>49</v>
      </c>
      <c r="DC212" s="45">
        <f t="shared" ref="DC212:DE222" si="234">DC43</f>
        <v>12.92</v>
      </c>
      <c r="DD212" s="45">
        <f t="shared" si="234"/>
        <v>13.19</v>
      </c>
      <c r="DE212" s="45">
        <f t="shared" si="234"/>
        <v>13.47</v>
      </c>
      <c r="DG212" s="43" t="str">
        <f t="shared" si="222"/>
        <v>INFINITE 5Coleta no mesmo dia4210-211 a 20</v>
      </c>
      <c r="DH212" s="43" t="s">
        <v>100</v>
      </c>
      <c r="DI212" s="70" t="s">
        <v>71</v>
      </c>
      <c r="DJ212" s="69" t="s">
        <v>72</v>
      </c>
      <c r="DK212" s="61" t="s">
        <v>73</v>
      </c>
      <c r="DL212" s="25" t="s">
        <v>127</v>
      </c>
      <c r="DR212"/>
      <c r="DS212"/>
      <c r="DT212"/>
    </row>
    <row r="213" spans="4:124" ht="15" x14ac:dyDescent="0.25">
      <c r="D213" s="43" t="str">
        <f t="shared" si="218"/>
        <v>INFINITE 80 a 300</v>
      </c>
      <c r="E213" s="44" t="s">
        <v>110</v>
      </c>
      <c r="F213" s="44" t="s">
        <v>40</v>
      </c>
      <c r="G213" s="45">
        <f>ROUND(G59-G59*$A$61,2)</f>
        <v>5.82</v>
      </c>
      <c r="H213" s="45">
        <f t="shared" ref="H213:Z213" si="235">ROUND(H59-H59*$A$61,2)</f>
        <v>5.95</v>
      </c>
      <c r="I213" s="45">
        <f t="shared" si="235"/>
        <v>6.07</v>
      </c>
      <c r="J213" s="45">
        <f t="shared" si="235"/>
        <v>6.19</v>
      </c>
      <c r="K213" s="45">
        <f t="shared" si="235"/>
        <v>11.43</v>
      </c>
      <c r="L213" s="45">
        <f t="shared" si="235"/>
        <v>11.69</v>
      </c>
      <c r="M213" s="45">
        <f t="shared" si="235"/>
        <v>11.93</v>
      </c>
      <c r="N213" s="45">
        <f t="shared" si="235"/>
        <v>12.69</v>
      </c>
      <c r="O213" s="45">
        <f t="shared" si="235"/>
        <v>17.350000000000001</v>
      </c>
      <c r="P213" s="45">
        <f t="shared" si="235"/>
        <v>24.3</v>
      </c>
      <c r="Q213" s="45">
        <f t="shared" si="235"/>
        <v>31.24</v>
      </c>
      <c r="R213" s="45">
        <f t="shared" si="235"/>
        <v>36.450000000000003</v>
      </c>
      <c r="S213" s="45">
        <f t="shared" si="235"/>
        <v>23.11</v>
      </c>
      <c r="T213" s="45">
        <f t="shared" si="235"/>
        <v>29.52</v>
      </c>
      <c r="U213" s="45">
        <f t="shared" si="235"/>
        <v>35.630000000000003</v>
      </c>
      <c r="V213" s="45">
        <f t="shared" si="235"/>
        <v>40.86</v>
      </c>
      <c r="W213" s="45">
        <f t="shared" si="235"/>
        <v>27.51</v>
      </c>
      <c r="X213" s="45">
        <f t="shared" si="235"/>
        <v>35.14</v>
      </c>
      <c r="Y213" s="45">
        <f t="shared" si="235"/>
        <v>42.41</v>
      </c>
      <c r="Z213" s="45">
        <f t="shared" si="235"/>
        <v>48.64</v>
      </c>
      <c r="AB213" s="43" t="str">
        <f t="shared" si="219"/>
        <v>CLUBE CORREIOS1.001 a 2.000</v>
      </c>
      <c r="AC213" s="44" t="s">
        <v>9</v>
      </c>
      <c r="AD213" s="44" t="s">
        <v>55</v>
      </c>
      <c r="AE213" s="45">
        <f t="shared" si="231"/>
        <v>17.38</v>
      </c>
      <c r="AF213" s="45">
        <f t="shared" si="231"/>
        <v>18.12</v>
      </c>
      <c r="AG213" s="45">
        <f t="shared" si="231"/>
        <v>18.29</v>
      </c>
      <c r="AH213" s="45">
        <f t="shared" si="231"/>
        <v>18.48</v>
      </c>
      <c r="AI213" s="45">
        <f t="shared" si="231"/>
        <v>21.58</v>
      </c>
      <c r="AJ213" s="45">
        <f t="shared" si="231"/>
        <v>24.16</v>
      </c>
      <c r="AK213" s="45">
        <f t="shared" si="231"/>
        <v>26.97</v>
      </c>
      <c r="AL213" s="45">
        <f t="shared" si="231"/>
        <v>32.36</v>
      </c>
      <c r="AM213" s="45">
        <f t="shared" si="231"/>
        <v>23.73</v>
      </c>
      <c r="AN213" s="45">
        <f t="shared" si="231"/>
        <v>28.02</v>
      </c>
      <c r="AO213" s="45">
        <f t="shared" si="231"/>
        <v>43.88</v>
      </c>
      <c r="AP213" s="45">
        <f t="shared" si="231"/>
        <v>58.88</v>
      </c>
      <c r="AQ213" s="45">
        <f t="shared" si="231"/>
        <v>27.58</v>
      </c>
      <c r="AR213" s="45">
        <f t="shared" si="231"/>
        <v>32.58</v>
      </c>
      <c r="AS213" s="45">
        <f t="shared" si="231"/>
        <v>51.02</v>
      </c>
      <c r="AT213" s="45">
        <f t="shared" si="231"/>
        <v>68.47</v>
      </c>
      <c r="BP213" s="43" t="str">
        <f t="shared" si="220"/>
        <v>INFINITE 80 a 300</v>
      </c>
      <c r="BQ213" s="44" t="s">
        <v>110</v>
      </c>
      <c r="BR213" s="44" t="s">
        <v>40</v>
      </c>
      <c r="BS213" s="45">
        <f>BS45</f>
        <v>26.36</v>
      </c>
      <c r="BT213" s="45">
        <f t="shared" ref="BT213:CL213" si="236">BT45</f>
        <v>26.93</v>
      </c>
      <c r="BU213" s="45">
        <f t="shared" si="236"/>
        <v>27.49</v>
      </c>
      <c r="BV213" s="45">
        <f t="shared" si="236"/>
        <v>28.05</v>
      </c>
      <c r="BW213" s="45">
        <f t="shared" si="236"/>
        <v>29.25</v>
      </c>
      <c r="BX213" s="45">
        <f t="shared" si="236"/>
        <v>29.54</v>
      </c>
      <c r="BY213" s="45">
        <f t="shared" si="236"/>
        <v>29.85</v>
      </c>
      <c r="BZ213" s="45">
        <f t="shared" si="236"/>
        <v>30.14</v>
      </c>
      <c r="CA213" s="45">
        <f t="shared" si="236"/>
        <v>42.62</v>
      </c>
      <c r="CB213" s="45">
        <f t="shared" si="236"/>
        <v>66.19</v>
      </c>
      <c r="CC213" s="45">
        <f t="shared" si="236"/>
        <v>80.510000000000005</v>
      </c>
      <c r="CD213" s="45">
        <f t="shared" si="236"/>
        <v>94.83</v>
      </c>
      <c r="CE213" s="45">
        <f t="shared" si="236"/>
        <v>54.83</v>
      </c>
      <c r="CF213" s="45">
        <f t="shared" si="236"/>
        <v>73.03</v>
      </c>
      <c r="CG213" s="45">
        <f t="shared" si="236"/>
        <v>84.65</v>
      </c>
      <c r="CH213" s="45">
        <f t="shared" si="236"/>
        <v>96.27</v>
      </c>
      <c r="CI213" s="45">
        <f t="shared" si="236"/>
        <v>65.290000000000006</v>
      </c>
      <c r="CJ213" s="45">
        <f t="shared" si="236"/>
        <v>86.94</v>
      </c>
      <c r="CK213" s="45">
        <f t="shared" si="236"/>
        <v>100.77</v>
      </c>
      <c r="CL213" s="45">
        <f t="shared" si="236"/>
        <v>114.6</v>
      </c>
      <c r="CZ213" s="43" t="str">
        <f t="shared" si="221"/>
        <v>CLUBE CORREIOS501 a 1.000</v>
      </c>
      <c r="DA213" s="44" t="s">
        <v>9</v>
      </c>
      <c r="DB213" s="46" t="s">
        <v>50</v>
      </c>
      <c r="DC213" s="45">
        <f t="shared" si="234"/>
        <v>13.81</v>
      </c>
      <c r="DD213" s="45">
        <f t="shared" si="234"/>
        <v>14.11</v>
      </c>
      <c r="DE213" s="45">
        <f t="shared" si="234"/>
        <v>14.4</v>
      </c>
      <c r="DG213" s="43" t="str">
        <f t="shared" si="222"/>
        <v>INFINITE 5Coleta no mesmo dia4210-221 a 30</v>
      </c>
      <c r="DH213" s="43" t="s">
        <v>100</v>
      </c>
      <c r="DI213" s="70" t="s">
        <v>71</v>
      </c>
      <c r="DJ213" s="69" t="s">
        <v>72</v>
      </c>
      <c r="DK213" s="59" t="s">
        <v>77</v>
      </c>
      <c r="DL213" s="22" t="s">
        <v>128</v>
      </c>
      <c r="DR213"/>
      <c r="DS213"/>
      <c r="DT213"/>
    </row>
    <row r="214" spans="4:124" ht="15" x14ac:dyDescent="0.25">
      <c r="D214" s="43" t="str">
        <f t="shared" si="218"/>
        <v>INFINITE 8301 a 500</v>
      </c>
      <c r="E214" s="44" t="s">
        <v>110</v>
      </c>
      <c r="F214" s="44" t="s">
        <v>49</v>
      </c>
      <c r="G214" s="45">
        <f t="shared" ref="G214:Z225" si="237">ROUND(G60-G60*$A$61,2)</f>
        <v>6.52</v>
      </c>
      <c r="H214" s="45">
        <f t="shared" si="237"/>
        <v>6.66</v>
      </c>
      <c r="I214" s="45">
        <f t="shared" si="237"/>
        <v>6.81</v>
      </c>
      <c r="J214" s="45">
        <f t="shared" si="237"/>
        <v>6.93</v>
      </c>
      <c r="K214" s="45">
        <f t="shared" si="237"/>
        <v>11.85</v>
      </c>
      <c r="L214" s="45">
        <f t="shared" si="237"/>
        <v>12.1</v>
      </c>
      <c r="M214" s="45">
        <f t="shared" si="237"/>
        <v>12.37</v>
      </c>
      <c r="N214" s="45">
        <f t="shared" si="237"/>
        <v>13.16</v>
      </c>
      <c r="O214" s="45">
        <f t="shared" si="237"/>
        <v>18.079999999999998</v>
      </c>
      <c r="P214" s="45">
        <f t="shared" si="237"/>
        <v>25.32</v>
      </c>
      <c r="Q214" s="45">
        <f t="shared" si="237"/>
        <v>32.549999999999997</v>
      </c>
      <c r="R214" s="45">
        <f t="shared" si="237"/>
        <v>37.97</v>
      </c>
      <c r="S214" s="45">
        <f t="shared" si="237"/>
        <v>23.72</v>
      </c>
      <c r="T214" s="45">
        <f t="shared" si="237"/>
        <v>30.37</v>
      </c>
      <c r="U214" s="45">
        <f t="shared" si="237"/>
        <v>36.729999999999997</v>
      </c>
      <c r="V214" s="45">
        <f t="shared" si="237"/>
        <v>42.13</v>
      </c>
      <c r="W214" s="45">
        <f t="shared" si="237"/>
        <v>28.24</v>
      </c>
      <c r="X214" s="45">
        <f t="shared" si="237"/>
        <v>36.15</v>
      </c>
      <c r="Y214" s="45">
        <f t="shared" si="237"/>
        <v>43.71</v>
      </c>
      <c r="Z214" s="45">
        <f t="shared" si="237"/>
        <v>50.16</v>
      </c>
      <c r="AB214" s="43" t="str">
        <f t="shared" si="219"/>
        <v>CLUBE CORREIOS2.001 a 3.000</v>
      </c>
      <c r="AC214" s="44" t="s">
        <v>9</v>
      </c>
      <c r="AD214" s="44" t="s">
        <v>62</v>
      </c>
      <c r="AE214" s="45">
        <f t="shared" si="231"/>
        <v>20.77</v>
      </c>
      <c r="AF214" s="45">
        <f t="shared" si="231"/>
        <v>21.65</v>
      </c>
      <c r="AG214" s="45">
        <f t="shared" si="231"/>
        <v>21.87</v>
      </c>
      <c r="AH214" s="45">
        <f t="shared" si="231"/>
        <v>22.1</v>
      </c>
      <c r="AI214" s="45">
        <f t="shared" si="231"/>
        <v>25.79</v>
      </c>
      <c r="AJ214" s="45">
        <f t="shared" si="231"/>
        <v>28.88</v>
      </c>
      <c r="AK214" s="45">
        <f t="shared" si="231"/>
        <v>32.24</v>
      </c>
      <c r="AL214" s="45">
        <f t="shared" si="231"/>
        <v>38.68</v>
      </c>
      <c r="AM214" s="45">
        <f t="shared" si="231"/>
        <v>27.34</v>
      </c>
      <c r="AN214" s="45">
        <f t="shared" si="231"/>
        <v>32.08</v>
      </c>
      <c r="AO214" s="45">
        <f t="shared" si="231"/>
        <v>48.41</v>
      </c>
      <c r="AP214" s="45">
        <f t="shared" si="231"/>
        <v>64.31</v>
      </c>
      <c r="AQ214" s="45">
        <f t="shared" si="231"/>
        <v>31.8</v>
      </c>
      <c r="AR214" s="45">
        <f t="shared" si="231"/>
        <v>37.31</v>
      </c>
      <c r="AS214" s="45">
        <f t="shared" si="231"/>
        <v>56.29</v>
      </c>
      <c r="AT214" s="45">
        <f t="shared" si="231"/>
        <v>74.78</v>
      </c>
      <c r="BP214" s="43" t="str">
        <f t="shared" si="220"/>
        <v>INFINITE 8301 a 500</v>
      </c>
      <c r="BQ214" s="44" t="s">
        <v>110</v>
      </c>
      <c r="BR214" s="44" t="s">
        <v>49</v>
      </c>
      <c r="BS214" s="45">
        <f t="shared" ref="BS214:CL225" si="238">BS46</f>
        <v>27.31</v>
      </c>
      <c r="BT214" s="45">
        <f t="shared" si="238"/>
        <v>27.89</v>
      </c>
      <c r="BU214" s="45">
        <f t="shared" si="238"/>
        <v>28.46</v>
      </c>
      <c r="BV214" s="45">
        <f t="shared" si="238"/>
        <v>29.04</v>
      </c>
      <c r="BW214" s="45">
        <f t="shared" si="238"/>
        <v>30.94</v>
      </c>
      <c r="BX214" s="45">
        <f t="shared" si="238"/>
        <v>31.25</v>
      </c>
      <c r="BY214" s="45">
        <f t="shared" si="238"/>
        <v>31.57</v>
      </c>
      <c r="BZ214" s="45">
        <f t="shared" si="238"/>
        <v>31.9</v>
      </c>
      <c r="CA214" s="45">
        <f t="shared" si="238"/>
        <v>45.52</v>
      </c>
      <c r="CB214" s="45">
        <f t="shared" si="238"/>
        <v>69.58</v>
      </c>
      <c r="CC214" s="45">
        <f t="shared" si="238"/>
        <v>84.67</v>
      </c>
      <c r="CD214" s="45">
        <f t="shared" si="238"/>
        <v>99.77</v>
      </c>
      <c r="CE214" s="45">
        <f t="shared" si="238"/>
        <v>56.77</v>
      </c>
      <c r="CF214" s="45">
        <f t="shared" si="238"/>
        <v>74.38</v>
      </c>
      <c r="CG214" s="45">
        <f t="shared" si="238"/>
        <v>86.22</v>
      </c>
      <c r="CH214" s="45">
        <f t="shared" si="238"/>
        <v>98.06</v>
      </c>
      <c r="CI214" s="45">
        <f t="shared" si="238"/>
        <v>67.58</v>
      </c>
      <c r="CJ214" s="45">
        <f t="shared" si="238"/>
        <v>88.54</v>
      </c>
      <c r="CK214" s="45">
        <f t="shared" si="238"/>
        <v>102.65</v>
      </c>
      <c r="CL214" s="45">
        <f t="shared" si="238"/>
        <v>116.74</v>
      </c>
      <c r="CZ214" s="43" t="str">
        <f t="shared" si="221"/>
        <v>CLUBE CORREIOS1.001 a 2.000</v>
      </c>
      <c r="DA214" s="44" t="s">
        <v>9</v>
      </c>
      <c r="DB214" s="46" t="s">
        <v>55</v>
      </c>
      <c r="DC214" s="45">
        <f t="shared" si="234"/>
        <v>16.100000000000001</v>
      </c>
      <c r="DD214" s="45">
        <f t="shared" si="234"/>
        <v>16.43</v>
      </c>
      <c r="DE214" s="45">
        <f t="shared" si="234"/>
        <v>16.78</v>
      </c>
      <c r="DG214" s="43" t="str">
        <f t="shared" si="222"/>
        <v>INFINITE 5Coleta no mesmo dia4210-231 a 40</v>
      </c>
      <c r="DH214" s="43" t="s">
        <v>100</v>
      </c>
      <c r="DI214" s="70" t="s">
        <v>71</v>
      </c>
      <c r="DJ214" s="69" t="s">
        <v>72</v>
      </c>
      <c r="DK214" s="61" t="s">
        <v>83</v>
      </c>
      <c r="DL214" s="25" t="s">
        <v>128</v>
      </c>
      <c r="DR214"/>
      <c r="DS214"/>
      <c r="DT214"/>
    </row>
    <row r="215" spans="4:124" ht="15" x14ac:dyDescent="0.25">
      <c r="D215" s="43" t="str">
        <f t="shared" si="218"/>
        <v>INFINITE 8501 a 1.000</v>
      </c>
      <c r="E215" s="44" t="s">
        <v>110</v>
      </c>
      <c r="F215" s="44" t="s">
        <v>50</v>
      </c>
      <c r="G215" s="45">
        <f t="shared" si="237"/>
        <v>6.99</v>
      </c>
      <c r="H215" s="45">
        <f t="shared" si="237"/>
        <v>7.13</v>
      </c>
      <c r="I215" s="45">
        <f t="shared" si="237"/>
        <v>7.28</v>
      </c>
      <c r="J215" s="45">
        <f t="shared" si="237"/>
        <v>7.44</v>
      </c>
      <c r="K215" s="45">
        <f t="shared" si="237"/>
        <v>13.2</v>
      </c>
      <c r="L215" s="45">
        <f t="shared" si="237"/>
        <v>13.35</v>
      </c>
      <c r="M215" s="45">
        <f t="shared" si="237"/>
        <v>13.49</v>
      </c>
      <c r="N215" s="45">
        <f t="shared" si="237"/>
        <v>13.61</v>
      </c>
      <c r="O215" s="45">
        <f t="shared" si="237"/>
        <v>18.809999999999999</v>
      </c>
      <c r="P215" s="45">
        <f t="shared" si="237"/>
        <v>26.35</v>
      </c>
      <c r="Q215" s="45">
        <f t="shared" si="237"/>
        <v>33.869999999999997</v>
      </c>
      <c r="R215" s="45">
        <f t="shared" si="237"/>
        <v>39.520000000000003</v>
      </c>
      <c r="S215" s="45">
        <f t="shared" si="237"/>
        <v>24.34</v>
      </c>
      <c r="T215" s="45">
        <f t="shared" si="237"/>
        <v>31.23</v>
      </c>
      <c r="U215" s="45">
        <f t="shared" si="237"/>
        <v>37.83</v>
      </c>
      <c r="V215" s="45">
        <f t="shared" si="237"/>
        <v>43.41</v>
      </c>
      <c r="W215" s="45">
        <f t="shared" si="237"/>
        <v>28.97</v>
      </c>
      <c r="X215" s="45">
        <f t="shared" si="237"/>
        <v>37.17</v>
      </c>
      <c r="Y215" s="45">
        <f t="shared" si="237"/>
        <v>45.03</v>
      </c>
      <c r="Z215" s="45">
        <f t="shared" si="237"/>
        <v>51.68</v>
      </c>
      <c r="AB215" s="43" t="str">
        <f t="shared" si="219"/>
        <v>CLUBE CORREIOS3.001 a 4.000</v>
      </c>
      <c r="AC215" s="44" t="s">
        <v>9</v>
      </c>
      <c r="AD215" s="44" t="s">
        <v>68</v>
      </c>
      <c r="AE215" s="45">
        <f t="shared" si="231"/>
        <v>22.16</v>
      </c>
      <c r="AF215" s="45">
        <f t="shared" si="231"/>
        <v>23.11</v>
      </c>
      <c r="AG215" s="45">
        <f t="shared" si="231"/>
        <v>23.34</v>
      </c>
      <c r="AH215" s="45">
        <f t="shared" si="231"/>
        <v>23.58</v>
      </c>
      <c r="AI215" s="45">
        <f t="shared" si="231"/>
        <v>27.54</v>
      </c>
      <c r="AJ215" s="45">
        <f t="shared" si="231"/>
        <v>30.85</v>
      </c>
      <c r="AK215" s="45">
        <f t="shared" si="231"/>
        <v>34.43</v>
      </c>
      <c r="AL215" s="45">
        <f t="shared" si="231"/>
        <v>41.31</v>
      </c>
      <c r="AM215" s="45">
        <f t="shared" si="231"/>
        <v>35.06</v>
      </c>
      <c r="AN215" s="45">
        <f t="shared" si="231"/>
        <v>39.979999999999997</v>
      </c>
      <c r="AO215" s="45">
        <f t="shared" si="231"/>
        <v>56.5</v>
      </c>
      <c r="AP215" s="45">
        <f t="shared" si="231"/>
        <v>72.77</v>
      </c>
      <c r="AQ215" s="45">
        <f t="shared" si="231"/>
        <v>40.770000000000003</v>
      </c>
      <c r="AR215" s="45">
        <f t="shared" si="231"/>
        <v>46.49</v>
      </c>
      <c r="AS215" s="45">
        <f t="shared" si="231"/>
        <v>65.7</v>
      </c>
      <c r="AT215" s="45">
        <f t="shared" si="231"/>
        <v>84.62</v>
      </c>
      <c r="BP215" s="43" t="str">
        <f t="shared" si="220"/>
        <v>INFINITE 8501 a 1.000</v>
      </c>
      <c r="BQ215" s="44" t="s">
        <v>110</v>
      </c>
      <c r="BR215" s="44" t="s">
        <v>50</v>
      </c>
      <c r="BS215" s="45">
        <f t="shared" si="238"/>
        <v>28.24</v>
      </c>
      <c r="BT215" s="45">
        <f t="shared" si="238"/>
        <v>28.84</v>
      </c>
      <c r="BU215" s="45">
        <f t="shared" si="238"/>
        <v>29.45</v>
      </c>
      <c r="BV215" s="45">
        <f t="shared" si="238"/>
        <v>30.04</v>
      </c>
      <c r="BW215" s="45">
        <f t="shared" si="238"/>
        <v>32.64</v>
      </c>
      <c r="BX215" s="45">
        <f t="shared" si="238"/>
        <v>32.97</v>
      </c>
      <c r="BY215" s="45">
        <f t="shared" si="238"/>
        <v>33.299999999999997</v>
      </c>
      <c r="BZ215" s="45">
        <f t="shared" si="238"/>
        <v>33.64</v>
      </c>
      <c r="CA215" s="45">
        <f t="shared" si="238"/>
        <v>48.41</v>
      </c>
      <c r="CB215" s="45">
        <f t="shared" si="238"/>
        <v>72.97</v>
      </c>
      <c r="CC215" s="45">
        <f t="shared" si="238"/>
        <v>88.85</v>
      </c>
      <c r="CD215" s="45">
        <f t="shared" si="238"/>
        <v>104.71</v>
      </c>
      <c r="CE215" s="45">
        <f t="shared" si="238"/>
        <v>58.7</v>
      </c>
      <c r="CF215" s="45">
        <f t="shared" si="238"/>
        <v>75.72</v>
      </c>
      <c r="CG215" s="45">
        <f t="shared" si="238"/>
        <v>87.8</v>
      </c>
      <c r="CH215" s="45">
        <f t="shared" si="238"/>
        <v>99.87</v>
      </c>
      <c r="CI215" s="45">
        <f t="shared" si="238"/>
        <v>69.87</v>
      </c>
      <c r="CJ215" s="45">
        <f t="shared" si="238"/>
        <v>90.14</v>
      </c>
      <c r="CK215" s="45">
        <f t="shared" si="238"/>
        <v>104.52</v>
      </c>
      <c r="CL215" s="45">
        <f t="shared" si="238"/>
        <v>118.88</v>
      </c>
      <c r="CZ215" s="43" t="str">
        <f t="shared" si="221"/>
        <v>CLUBE CORREIOS2.001 a 3.000</v>
      </c>
      <c r="DA215" s="44" t="s">
        <v>9</v>
      </c>
      <c r="DB215" s="46" t="s">
        <v>62</v>
      </c>
      <c r="DC215" s="45">
        <f t="shared" si="234"/>
        <v>17.89</v>
      </c>
      <c r="DD215" s="45">
        <f t="shared" si="234"/>
        <v>18.260000000000002</v>
      </c>
      <c r="DE215" s="45">
        <f t="shared" si="234"/>
        <v>18.649999999999999</v>
      </c>
      <c r="DG215" s="43" t="str">
        <f t="shared" si="222"/>
        <v>INFINITE 5Coleta no mesmo dia4210-241 a 50</v>
      </c>
      <c r="DH215" s="43" t="s">
        <v>100</v>
      </c>
      <c r="DI215" s="70" t="s">
        <v>71</v>
      </c>
      <c r="DJ215" s="69" t="s">
        <v>72</v>
      </c>
      <c r="DK215" s="59" t="s">
        <v>87</v>
      </c>
      <c r="DL215" s="22" t="s">
        <v>129</v>
      </c>
      <c r="DR215"/>
      <c r="DS215"/>
      <c r="DT215"/>
    </row>
    <row r="216" spans="4:124" ht="15" x14ac:dyDescent="0.25">
      <c r="D216" s="43" t="str">
        <f t="shared" si="218"/>
        <v>INFINITE 81.001 a 2.000</v>
      </c>
      <c r="E216" s="44" t="s">
        <v>110</v>
      </c>
      <c r="F216" s="44" t="s">
        <v>55</v>
      </c>
      <c r="G216" s="45">
        <f t="shared" si="237"/>
        <v>8.77</v>
      </c>
      <c r="H216" s="45">
        <f t="shared" si="237"/>
        <v>8.9600000000000009</v>
      </c>
      <c r="I216" s="45">
        <f t="shared" si="237"/>
        <v>9.15</v>
      </c>
      <c r="J216" s="45">
        <f t="shared" si="237"/>
        <v>9.34</v>
      </c>
      <c r="K216" s="45">
        <f t="shared" si="237"/>
        <v>14.56</v>
      </c>
      <c r="L216" s="45">
        <f t="shared" si="237"/>
        <v>14.72</v>
      </c>
      <c r="M216" s="45">
        <f t="shared" si="237"/>
        <v>14.87</v>
      </c>
      <c r="N216" s="45">
        <f t="shared" si="237"/>
        <v>15.02</v>
      </c>
      <c r="O216" s="45">
        <f t="shared" si="237"/>
        <v>22.68</v>
      </c>
      <c r="P216" s="45">
        <f t="shared" si="237"/>
        <v>31.76</v>
      </c>
      <c r="Q216" s="45">
        <f t="shared" si="237"/>
        <v>40.83</v>
      </c>
      <c r="R216" s="45">
        <f t="shared" si="237"/>
        <v>47.63</v>
      </c>
      <c r="S216" s="45">
        <f t="shared" si="237"/>
        <v>30.42</v>
      </c>
      <c r="T216" s="45">
        <f t="shared" si="237"/>
        <v>38.619999999999997</v>
      </c>
      <c r="U216" s="45">
        <f t="shared" si="237"/>
        <v>46.52</v>
      </c>
      <c r="V216" s="45">
        <f t="shared" si="237"/>
        <v>53.1</v>
      </c>
      <c r="W216" s="45">
        <f t="shared" si="237"/>
        <v>36.21</v>
      </c>
      <c r="X216" s="45">
        <f t="shared" si="237"/>
        <v>45.98</v>
      </c>
      <c r="Y216" s="45">
        <f t="shared" si="237"/>
        <v>55.37</v>
      </c>
      <c r="Z216" s="45">
        <f t="shared" si="237"/>
        <v>63.21</v>
      </c>
      <c r="AB216" s="43" t="str">
        <f t="shared" si="219"/>
        <v>CLUBE CORREIOS4.001 a 5.000</v>
      </c>
      <c r="AC216" s="44" t="s">
        <v>9</v>
      </c>
      <c r="AD216" s="44" t="s">
        <v>70</v>
      </c>
      <c r="AE216" s="45">
        <f t="shared" si="231"/>
        <v>23.71</v>
      </c>
      <c r="AF216" s="45">
        <f t="shared" si="231"/>
        <v>24.7</v>
      </c>
      <c r="AG216" s="45">
        <f t="shared" si="231"/>
        <v>24.96</v>
      </c>
      <c r="AH216" s="45">
        <f t="shared" si="231"/>
        <v>25.21</v>
      </c>
      <c r="AI216" s="45">
        <f t="shared" si="231"/>
        <v>29.44</v>
      </c>
      <c r="AJ216" s="45">
        <f t="shared" si="231"/>
        <v>32.979999999999997</v>
      </c>
      <c r="AK216" s="45">
        <f t="shared" si="231"/>
        <v>36.82</v>
      </c>
      <c r="AL216" s="45">
        <f t="shared" si="231"/>
        <v>44.18</v>
      </c>
      <c r="AM216" s="45">
        <f t="shared" si="231"/>
        <v>36.71</v>
      </c>
      <c r="AN216" s="45">
        <f t="shared" si="231"/>
        <v>41.83</v>
      </c>
      <c r="AO216" s="45">
        <f t="shared" si="231"/>
        <v>58.57</v>
      </c>
      <c r="AP216" s="45">
        <f t="shared" si="231"/>
        <v>75.239999999999995</v>
      </c>
      <c r="AQ216" s="45">
        <f t="shared" si="231"/>
        <v>42.69</v>
      </c>
      <c r="AR216" s="45">
        <f t="shared" si="231"/>
        <v>48.64</v>
      </c>
      <c r="AS216" s="45">
        <f t="shared" si="231"/>
        <v>68.099999999999994</v>
      </c>
      <c r="AT216" s="45">
        <f t="shared" si="231"/>
        <v>87.49</v>
      </c>
      <c r="BP216" s="43" t="str">
        <f t="shared" si="220"/>
        <v>INFINITE 81.001 a 2.000</v>
      </c>
      <c r="BQ216" s="44" t="s">
        <v>110</v>
      </c>
      <c r="BR216" s="44" t="s">
        <v>55</v>
      </c>
      <c r="BS216" s="45">
        <f t="shared" si="238"/>
        <v>31.24</v>
      </c>
      <c r="BT216" s="45">
        <f t="shared" si="238"/>
        <v>31.91</v>
      </c>
      <c r="BU216" s="45">
        <f t="shared" si="238"/>
        <v>32.57</v>
      </c>
      <c r="BV216" s="45">
        <f t="shared" si="238"/>
        <v>33.24</v>
      </c>
      <c r="BW216" s="45">
        <f t="shared" si="238"/>
        <v>35.92</v>
      </c>
      <c r="BX216" s="45">
        <f t="shared" si="238"/>
        <v>36.299999999999997</v>
      </c>
      <c r="BY216" s="45">
        <f t="shared" si="238"/>
        <v>36.67</v>
      </c>
      <c r="BZ216" s="45">
        <f t="shared" si="238"/>
        <v>37.03</v>
      </c>
      <c r="CA216" s="45">
        <f t="shared" si="238"/>
        <v>57.99</v>
      </c>
      <c r="CB216" s="45">
        <f t="shared" si="238"/>
        <v>87.85</v>
      </c>
      <c r="CC216" s="45">
        <f t="shared" si="238"/>
        <v>107.16</v>
      </c>
      <c r="CD216" s="45">
        <f t="shared" si="238"/>
        <v>126.48</v>
      </c>
      <c r="CE216" s="45">
        <f t="shared" si="238"/>
        <v>70.69</v>
      </c>
      <c r="CF216" s="45">
        <f t="shared" si="238"/>
        <v>95.34</v>
      </c>
      <c r="CG216" s="45">
        <f t="shared" si="238"/>
        <v>111.53</v>
      </c>
      <c r="CH216" s="45">
        <f t="shared" si="238"/>
        <v>127.71</v>
      </c>
      <c r="CI216" s="45">
        <f t="shared" si="238"/>
        <v>84.15</v>
      </c>
      <c r="CJ216" s="45">
        <f t="shared" si="238"/>
        <v>113.5</v>
      </c>
      <c r="CK216" s="45">
        <f t="shared" si="238"/>
        <v>132.77000000000001</v>
      </c>
      <c r="CL216" s="45">
        <f t="shared" si="238"/>
        <v>152.03</v>
      </c>
      <c r="CZ216" s="43" t="str">
        <f t="shared" si="221"/>
        <v>CLUBE CORREIOS3.001 a 4.000</v>
      </c>
      <c r="DA216" s="44" t="s">
        <v>9</v>
      </c>
      <c r="DB216" s="46" t="s">
        <v>68</v>
      </c>
      <c r="DC216" s="45">
        <f t="shared" si="234"/>
        <v>19.670000000000002</v>
      </c>
      <c r="DD216" s="45">
        <f t="shared" si="234"/>
        <v>20.079999999999998</v>
      </c>
      <c r="DE216" s="45">
        <f t="shared" si="234"/>
        <v>20.5</v>
      </c>
      <c r="DG216" s="43" t="str">
        <f t="shared" si="222"/>
        <v>INFINITE 5Coleta no mesmo dia4210-251 a 60</v>
      </c>
      <c r="DH216" s="43" t="s">
        <v>100</v>
      </c>
      <c r="DI216" s="70" t="s">
        <v>71</v>
      </c>
      <c r="DJ216" s="69" t="s">
        <v>72</v>
      </c>
      <c r="DK216" s="61" t="s">
        <v>92</v>
      </c>
      <c r="DL216" s="25" t="s">
        <v>130</v>
      </c>
      <c r="DR216"/>
      <c r="DS216"/>
      <c r="DT216"/>
    </row>
    <row r="217" spans="4:124" ht="15" x14ac:dyDescent="0.25">
      <c r="D217" s="43" t="str">
        <f t="shared" si="218"/>
        <v>INFINITE 82.001 a 3.000</v>
      </c>
      <c r="E217" s="44" t="s">
        <v>110</v>
      </c>
      <c r="F217" s="44" t="s">
        <v>62</v>
      </c>
      <c r="G217" s="45">
        <f t="shared" si="237"/>
        <v>9.7799999999999994</v>
      </c>
      <c r="H217" s="45">
        <f t="shared" si="237"/>
        <v>10</v>
      </c>
      <c r="I217" s="45">
        <f t="shared" si="237"/>
        <v>10.199999999999999</v>
      </c>
      <c r="J217" s="45">
        <f t="shared" si="237"/>
        <v>10.41</v>
      </c>
      <c r="K217" s="45">
        <f t="shared" si="237"/>
        <v>15.93</v>
      </c>
      <c r="L217" s="45">
        <f t="shared" si="237"/>
        <v>16.09</v>
      </c>
      <c r="M217" s="45">
        <f t="shared" si="237"/>
        <v>16.260000000000002</v>
      </c>
      <c r="N217" s="45">
        <f t="shared" si="237"/>
        <v>16.420000000000002</v>
      </c>
      <c r="O217" s="45">
        <f t="shared" si="237"/>
        <v>26.48</v>
      </c>
      <c r="P217" s="45">
        <f t="shared" si="237"/>
        <v>35.75</v>
      </c>
      <c r="Q217" s="45">
        <f t="shared" si="237"/>
        <v>50.31</v>
      </c>
      <c r="R217" s="45">
        <f t="shared" si="237"/>
        <v>60.9</v>
      </c>
      <c r="S217" s="45">
        <f t="shared" si="237"/>
        <v>36.46</v>
      </c>
      <c r="T217" s="45">
        <f t="shared" si="237"/>
        <v>44.8</v>
      </c>
      <c r="U217" s="45">
        <f t="shared" si="237"/>
        <v>57.32</v>
      </c>
      <c r="V217" s="45">
        <f t="shared" si="237"/>
        <v>67.08</v>
      </c>
      <c r="W217" s="45">
        <f t="shared" si="237"/>
        <v>43.4</v>
      </c>
      <c r="X217" s="45">
        <f t="shared" si="237"/>
        <v>53.33</v>
      </c>
      <c r="Y217" s="45">
        <f t="shared" si="237"/>
        <v>68.239999999999995</v>
      </c>
      <c r="Z217" s="45">
        <f t="shared" si="237"/>
        <v>79.86</v>
      </c>
      <c r="AB217" s="43" t="str">
        <f t="shared" si="219"/>
        <v>CLUBE CORREIOS5.001 a 6.000</v>
      </c>
      <c r="AC217" s="44" t="s">
        <v>9</v>
      </c>
      <c r="AD217" s="44" t="s">
        <v>76</v>
      </c>
      <c r="AE217" s="45">
        <f t="shared" si="231"/>
        <v>25</v>
      </c>
      <c r="AF217" s="45">
        <f t="shared" si="231"/>
        <v>26.05</v>
      </c>
      <c r="AG217" s="45">
        <f t="shared" si="231"/>
        <v>26.32</v>
      </c>
      <c r="AH217" s="45">
        <f t="shared" si="231"/>
        <v>26.61</v>
      </c>
      <c r="AI217" s="45">
        <f t="shared" si="231"/>
        <v>32.61</v>
      </c>
      <c r="AJ217" s="45">
        <f t="shared" si="231"/>
        <v>37.51</v>
      </c>
      <c r="AK217" s="45">
        <f t="shared" si="231"/>
        <v>42.81</v>
      </c>
      <c r="AL217" s="45">
        <f t="shared" si="231"/>
        <v>52.99</v>
      </c>
      <c r="AM217" s="45">
        <f t="shared" si="231"/>
        <v>42.54</v>
      </c>
      <c r="AN217" s="45">
        <f t="shared" si="231"/>
        <v>48.82</v>
      </c>
      <c r="AO217" s="45">
        <f t="shared" si="231"/>
        <v>66.83</v>
      </c>
      <c r="AP217" s="45">
        <f t="shared" si="231"/>
        <v>85.94</v>
      </c>
      <c r="AQ217" s="45">
        <f t="shared" si="231"/>
        <v>49.46</v>
      </c>
      <c r="AR217" s="45">
        <f t="shared" si="231"/>
        <v>56.77</v>
      </c>
      <c r="AS217" s="45">
        <f t="shared" si="231"/>
        <v>77.7</v>
      </c>
      <c r="AT217" s="45">
        <f t="shared" si="231"/>
        <v>99.92</v>
      </c>
      <c r="BP217" s="43" t="str">
        <f t="shared" si="220"/>
        <v>INFINITE 82.001 a 3.000</v>
      </c>
      <c r="BQ217" s="44" t="s">
        <v>110</v>
      </c>
      <c r="BR217" s="44" t="s">
        <v>62</v>
      </c>
      <c r="BS217" s="45">
        <f t="shared" si="238"/>
        <v>34.43</v>
      </c>
      <c r="BT217" s="45">
        <f t="shared" si="238"/>
        <v>35.17</v>
      </c>
      <c r="BU217" s="45">
        <f t="shared" si="238"/>
        <v>35.9</v>
      </c>
      <c r="BV217" s="45">
        <f t="shared" si="238"/>
        <v>36.630000000000003</v>
      </c>
      <c r="BW217" s="45">
        <f t="shared" si="238"/>
        <v>39.51</v>
      </c>
      <c r="BX217" s="45">
        <f t="shared" si="238"/>
        <v>39.909999999999997</v>
      </c>
      <c r="BY217" s="45">
        <f t="shared" si="238"/>
        <v>40.32</v>
      </c>
      <c r="BZ217" s="45">
        <f t="shared" si="238"/>
        <v>40.72</v>
      </c>
      <c r="CA217" s="45">
        <f t="shared" si="238"/>
        <v>68.17</v>
      </c>
      <c r="CB217" s="45">
        <f t="shared" si="238"/>
        <v>102.62</v>
      </c>
      <c r="CC217" s="45">
        <f t="shared" si="238"/>
        <v>125.23</v>
      </c>
      <c r="CD217" s="45">
        <f t="shared" si="238"/>
        <v>147.84</v>
      </c>
      <c r="CE217" s="45">
        <f t="shared" si="238"/>
        <v>82.93</v>
      </c>
      <c r="CF217" s="45">
        <f t="shared" si="238"/>
        <v>114.46</v>
      </c>
      <c r="CG217" s="45">
        <f t="shared" si="238"/>
        <v>135.09</v>
      </c>
      <c r="CH217" s="45">
        <f t="shared" si="238"/>
        <v>155.72</v>
      </c>
      <c r="CI217" s="45">
        <f t="shared" si="238"/>
        <v>98.73</v>
      </c>
      <c r="CJ217" s="45">
        <f t="shared" si="238"/>
        <v>136.26</v>
      </c>
      <c r="CK217" s="45">
        <f t="shared" si="238"/>
        <v>160.81</v>
      </c>
      <c r="CL217" s="45">
        <f t="shared" si="238"/>
        <v>185.38</v>
      </c>
      <c r="CZ217" s="43" t="str">
        <f t="shared" si="221"/>
        <v>CLUBE CORREIOS4.001 a 5.000</v>
      </c>
      <c r="DA217" s="44" t="s">
        <v>9</v>
      </c>
      <c r="DB217" s="46" t="s">
        <v>70</v>
      </c>
      <c r="DC217" s="45">
        <f t="shared" si="234"/>
        <v>21.67</v>
      </c>
      <c r="DD217" s="45">
        <f t="shared" si="234"/>
        <v>22.12</v>
      </c>
      <c r="DE217" s="45">
        <f t="shared" si="234"/>
        <v>22.58</v>
      </c>
      <c r="DG217" s="43" t="str">
        <f t="shared" si="222"/>
        <v>INFINITE 5Coleta no mesmo dia4210-261 a 70</v>
      </c>
      <c r="DH217" s="43" t="s">
        <v>100</v>
      </c>
      <c r="DI217" s="70" t="s">
        <v>71</v>
      </c>
      <c r="DJ217" s="69" t="s">
        <v>72</v>
      </c>
      <c r="DK217" s="59" t="s">
        <v>96</v>
      </c>
      <c r="DL217" s="22" t="s">
        <v>131</v>
      </c>
      <c r="DR217"/>
      <c r="DS217"/>
      <c r="DT217"/>
    </row>
    <row r="218" spans="4:124" ht="15" x14ac:dyDescent="0.25">
      <c r="D218" s="43" t="str">
        <f t="shared" si="218"/>
        <v>INFINITE 83.001 a 4.000</v>
      </c>
      <c r="E218" s="44" t="s">
        <v>110</v>
      </c>
      <c r="F218" s="44" t="s">
        <v>68</v>
      </c>
      <c r="G218" s="45">
        <f t="shared" si="237"/>
        <v>10.57</v>
      </c>
      <c r="H218" s="45">
        <f t="shared" si="237"/>
        <v>10.79</v>
      </c>
      <c r="I218" s="45">
        <f t="shared" si="237"/>
        <v>11.02</v>
      </c>
      <c r="J218" s="45">
        <f t="shared" si="237"/>
        <v>11.25</v>
      </c>
      <c r="K218" s="45">
        <f t="shared" si="237"/>
        <v>17.52</v>
      </c>
      <c r="L218" s="45">
        <f t="shared" si="237"/>
        <v>17.7</v>
      </c>
      <c r="M218" s="45">
        <f t="shared" si="237"/>
        <v>17.88</v>
      </c>
      <c r="N218" s="45">
        <f t="shared" si="237"/>
        <v>18.059999999999999</v>
      </c>
      <c r="O218" s="45">
        <f t="shared" si="237"/>
        <v>30.36</v>
      </c>
      <c r="P218" s="45">
        <f t="shared" si="237"/>
        <v>40.99</v>
      </c>
      <c r="Q218" s="45">
        <f t="shared" si="237"/>
        <v>57.69</v>
      </c>
      <c r="R218" s="45">
        <f t="shared" si="237"/>
        <v>69.83</v>
      </c>
      <c r="S218" s="45">
        <f t="shared" si="237"/>
        <v>39.71</v>
      </c>
      <c r="T218" s="45">
        <f t="shared" si="237"/>
        <v>49.22</v>
      </c>
      <c r="U218" s="45">
        <f t="shared" si="237"/>
        <v>63.52</v>
      </c>
      <c r="V218" s="45">
        <f t="shared" si="237"/>
        <v>74.59</v>
      </c>
      <c r="W218" s="45">
        <f t="shared" si="237"/>
        <v>47.28</v>
      </c>
      <c r="X218" s="45">
        <f t="shared" si="237"/>
        <v>58.6</v>
      </c>
      <c r="Y218" s="45">
        <f t="shared" si="237"/>
        <v>75.61</v>
      </c>
      <c r="Z218" s="45">
        <f t="shared" si="237"/>
        <v>88.79</v>
      </c>
      <c r="AB218" s="43" t="str">
        <f t="shared" si="219"/>
        <v>CLUBE CORREIOS6.001 a 7.000</v>
      </c>
      <c r="AC218" s="44" t="s">
        <v>9</v>
      </c>
      <c r="AD218" s="44" t="s">
        <v>82</v>
      </c>
      <c r="AE218" s="45">
        <f t="shared" si="231"/>
        <v>26.41</v>
      </c>
      <c r="AF218" s="45">
        <f t="shared" si="231"/>
        <v>27.53</v>
      </c>
      <c r="AG218" s="45">
        <f t="shared" si="231"/>
        <v>27.82</v>
      </c>
      <c r="AH218" s="45">
        <f t="shared" si="231"/>
        <v>28.1</v>
      </c>
      <c r="AI218" s="45">
        <f t="shared" si="231"/>
        <v>36.01</v>
      </c>
      <c r="AJ218" s="45">
        <f t="shared" si="231"/>
        <v>41.43</v>
      </c>
      <c r="AK218" s="45">
        <f t="shared" si="231"/>
        <v>47.27</v>
      </c>
      <c r="AL218" s="45">
        <f t="shared" si="231"/>
        <v>58.52</v>
      </c>
      <c r="AM218" s="45">
        <f t="shared" si="231"/>
        <v>45.46</v>
      </c>
      <c r="AN218" s="45">
        <f t="shared" si="231"/>
        <v>52.18</v>
      </c>
      <c r="AO218" s="45">
        <f t="shared" si="231"/>
        <v>70.650000000000006</v>
      </c>
      <c r="AP218" s="45">
        <f t="shared" si="231"/>
        <v>90.68</v>
      </c>
      <c r="AQ218" s="45">
        <f t="shared" si="231"/>
        <v>52.86</v>
      </c>
      <c r="AR218" s="45">
        <f t="shared" si="231"/>
        <v>60.66</v>
      </c>
      <c r="AS218" s="45">
        <f t="shared" si="231"/>
        <v>82.15</v>
      </c>
      <c r="AT218" s="45">
        <f t="shared" si="231"/>
        <v>105.44</v>
      </c>
      <c r="BP218" s="43" t="str">
        <f t="shared" si="220"/>
        <v>INFINITE 83.001 a 4.000</v>
      </c>
      <c r="BQ218" s="44" t="s">
        <v>110</v>
      </c>
      <c r="BR218" s="44" t="s">
        <v>68</v>
      </c>
      <c r="BS218" s="45">
        <f t="shared" si="238"/>
        <v>37.44</v>
      </c>
      <c r="BT218" s="45">
        <f t="shared" si="238"/>
        <v>38.24</v>
      </c>
      <c r="BU218" s="45">
        <f t="shared" si="238"/>
        <v>39.03</v>
      </c>
      <c r="BV218" s="45">
        <f t="shared" si="238"/>
        <v>39.840000000000003</v>
      </c>
      <c r="BW218" s="45">
        <f t="shared" si="238"/>
        <v>43.38</v>
      </c>
      <c r="BX218" s="45">
        <f t="shared" si="238"/>
        <v>43.83</v>
      </c>
      <c r="BY218" s="45">
        <f t="shared" si="238"/>
        <v>44.27</v>
      </c>
      <c r="BZ218" s="45">
        <f t="shared" si="238"/>
        <v>44.72</v>
      </c>
      <c r="CA218" s="45">
        <f t="shared" si="238"/>
        <v>77.86</v>
      </c>
      <c r="CB218" s="45">
        <f t="shared" si="238"/>
        <v>117.29</v>
      </c>
      <c r="CC218" s="45">
        <f t="shared" si="238"/>
        <v>143.44999999999999</v>
      </c>
      <c r="CD218" s="45">
        <f t="shared" si="238"/>
        <v>169.6</v>
      </c>
      <c r="CE218" s="45">
        <f t="shared" si="238"/>
        <v>95.25</v>
      </c>
      <c r="CF218" s="45">
        <f t="shared" si="238"/>
        <v>133.58000000000001</v>
      </c>
      <c r="CG218" s="45">
        <f t="shared" si="238"/>
        <v>158.56</v>
      </c>
      <c r="CH218" s="45">
        <f t="shared" si="238"/>
        <v>183.56</v>
      </c>
      <c r="CI218" s="45">
        <f t="shared" si="238"/>
        <v>113.4</v>
      </c>
      <c r="CJ218" s="45">
        <f t="shared" si="238"/>
        <v>159.02000000000001</v>
      </c>
      <c r="CK218" s="45">
        <f t="shared" si="238"/>
        <v>188.76</v>
      </c>
      <c r="CL218" s="45">
        <f t="shared" si="238"/>
        <v>218.51</v>
      </c>
      <c r="CZ218" s="43" t="str">
        <f t="shared" si="221"/>
        <v>CLUBE CORREIOS5.001 a 6.000</v>
      </c>
      <c r="DA218" s="44" t="s">
        <v>9</v>
      </c>
      <c r="DB218" s="46" t="s">
        <v>76</v>
      </c>
      <c r="DC218" s="45">
        <f t="shared" si="234"/>
        <v>25.24</v>
      </c>
      <c r="DD218" s="45">
        <f t="shared" si="234"/>
        <v>25.76</v>
      </c>
      <c r="DE218" s="45">
        <f t="shared" si="234"/>
        <v>26.31</v>
      </c>
      <c r="DG218" s="43" t="str">
        <f t="shared" si="222"/>
        <v>INFINITE 5Coleta no mesmo dia4210-271 a 80</v>
      </c>
      <c r="DH218" s="43" t="s">
        <v>100</v>
      </c>
      <c r="DI218" s="70" t="s">
        <v>71</v>
      </c>
      <c r="DJ218" s="69" t="s">
        <v>72</v>
      </c>
      <c r="DK218" s="61" t="s">
        <v>99</v>
      </c>
      <c r="DL218" s="25" t="s">
        <v>131</v>
      </c>
      <c r="DR218"/>
      <c r="DS218"/>
      <c r="DT218"/>
    </row>
    <row r="219" spans="4:124" ht="15" x14ac:dyDescent="0.25">
      <c r="D219" s="43" t="str">
        <f t="shared" si="218"/>
        <v>INFINITE 84.001 a 5.000</v>
      </c>
      <c r="E219" s="44" t="s">
        <v>110</v>
      </c>
      <c r="F219" s="44" t="s">
        <v>70</v>
      </c>
      <c r="G219" s="45">
        <f t="shared" si="237"/>
        <v>11.43</v>
      </c>
      <c r="H219" s="45">
        <f t="shared" si="237"/>
        <v>11.67</v>
      </c>
      <c r="I219" s="45">
        <f t="shared" si="237"/>
        <v>11.91</v>
      </c>
      <c r="J219" s="45">
        <f t="shared" si="237"/>
        <v>12.15</v>
      </c>
      <c r="K219" s="45">
        <f t="shared" si="237"/>
        <v>18.89</v>
      </c>
      <c r="L219" s="45">
        <f t="shared" si="237"/>
        <v>19.09</v>
      </c>
      <c r="M219" s="45">
        <f t="shared" si="237"/>
        <v>19.29</v>
      </c>
      <c r="N219" s="45">
        <f t="shared" si="237"/>
        <v>19.48</v>
      </c>
      <c r="O219" s="45">
        <f t="shared" si="237"/>
        <v>33.51</v>
      </c>
      <c r="P219" s="45">
        <f t="shared" si="237"/>
        <v>45.24</v>
      </c>
      <c r="Q219" s="45">
        <f t="shared" si="237"/>
        <v>63.66</v>
      </c>
      <c r="R219" s="45">
        <f t="shared" si="237"/>
        <v>77.06</v>
      </c>
      <c r="S219" s="45">
        <f t="shared" si="237"/>
        <v>48.04</v>
      </c>
      <c r="T219" s="45">
        <f t="shared" si="237"/>
        <v>58.46</v>
      </c>
      <c r="U219" s="45">
        <f t="shared" si="237"/>
        <v>74.22</v>
      </c>
      <c r="V219" s="45">
        <f t="shared" si="237"/>
        <v>86.34</v>
      </c>
      <c r="W219" s="45">
        <f t="shared" si="237"/>
        <v>57.2</v>
      </c>
      <c r="X219" s="45">
        <f t="shared" si="237"/>
        <v>69.59</v>
      </c>
      <c r="Y219" s="45">
        <f t="shared" si="237"/>
        <v>88.36</v>
      </c>
      <c r="Z219" s="45">
        <f t="shared" si="237"/>
        <v>102.79</v>
      </c>
      <c r="AB219" s="43" t="str">
        <f t="shared" si="219"/>
        <v>CLUBE CORREIOS7.001 a 8.000</v>
      </c>
      <c r="AC219" s="44" t="s">
        <v>9</v>
      </c>
      <c r="AD219" s="44" t="s">
        <v>86</v>
      </c>
      <c r="AE219" s="45">
        <f t="shared" si="231"/>
        <v>27.75</v>
      </c>
      <c r="AF219" s="45">
        <f t="shared" si="231"/>
        <v>28.93</v>
      </c>
      <c r="AG219" s="45">
        <f t="shared" si="231"/>
        <v>29.23</v>
      </c>
      <c r="AH219" s="45">
        <f t="shared" si="231"/>
        <v>29.53</v>
      </c>
      <c r="AI219" s="45">
        <f t="shared" si="231"/>
        <v>39.229999999999997</v>
      </c>
      <c r="AJ219" s="45">
        <f t="shared" si="231"/>
        <v>45.13</v>
      </c>
      <c r="AK219" s="45">
        <f t="shared" si="231"/>
        <v>51.49</v>
      </c>
      <c r="AL219" s="45">
        <f t="shared" si="231"/>
        <v>63.76</v>
      </c>
      <c r="AM219" s="45">
        <f t="shared" si="231"/>
        <v>58.57</v>
      </c>
      <c r="AN219" s="45">
        <f t="shared" si="231"/>
        <v>65.709999999999994</v>
      </c>
      <c r="AO219" s="45">
        <f t="shared" si="231"/>
        <v>84.64</v>
      </c>
      <c r="AP219" s="45">
        <f t="shared" si="231"/>
        <v>105.53</v>
      </c>
      <c r="AQ219" s="45">
        <f t="shared" si="231"/>
        <v>68.11</v>
      </c>
      <c r="AR219" s="45">
        <f t="shared" si="231"/>
        <v>76.41</v>
      </c>
      <c r="AS219" s="45">
        <f t="shared" si="231"/>
        <v>98.42</v>
      </c>
      <c r="AT219" s="45">
        <f t="shared" si="231"/>
        <v>122.71</v>
      </c>
      <c r="BP219" s="43" t="str">
        <f t="shared" si="220"/>
        <v>INFINITE 84.001 a 5.000</v>
      </c>
      <c r="BQ219" s="44" t="s">
        <v>110</v>
      </c>
      <c r="BR219" s="44" t="s">
        <v>70</v>
      </c>
      <c r="BS219" s="45">
        <f t="shared" si="238"/>
        <v>40.44</v>
      </c>
      <c r="BT219" s="45">
        <f t="shared" si="238"/>
        <v>41.3</v>
      </c>
      <c r="BU219" s="45">
        <f t="shared" si="238"/>
        <v>42.16</v>
      </c>
      <c r="BV219" s="45">
        <f t="shared" si="238"/>
        <v>43.03</v>
      </c>
      <c r="BW219" s="45">
        <f t="shared" si="238"/>
        <v>46.77</v>
      </c>
      <c r="BX219" s="45">
        <f t="shared" si="238"/>
        <v>47.26</v>
      </c>
      <c r="BY219" s="45">
        <f t="shared" si="238"/>
        <v>47.73</v>
      </c>
      <c r="BZ219" s="45">
        <f t="shared" si="238"/>
        <v>48.22</v>
      </c>
      <c r="CA219" s="45">
        <f t="shared" si="238"/>
        <v>88.04</v>
      </c>
      <c r="CB219" s="45">
        <f t="shared" si="238"/>
        <v>131.97</v>
      </c>
      <c r="CC219" s="45">
        <f t="shared" si="238"/>
        <v>161.52000000000001</v>
      </c>
      <c r="CD219" s="45">
        <f t="shared" si="238"/>
        <v>191.06</v>
      </c>
      <c r="CE219" s="45">
        <f t="shared" si="238"/>
        <v>107.33</v>
      </c>
      <c r="CF219" s="45">
        <f t="shared" si="238"/>
        <v>152.77000000000001</v>
      </c>
      <c r="CG219" s="45">
        <f t="shared" si="238"/>
        <v>181.96</v>
      </c>
      <c r="CH219" s="45">
        <f t="shared" si="238"/>
        <v>211.13</v>
      </c>
      <c r="CI219" s="45">
        <f t="shared" si="238"/>
        <v>127.77</v>
      </c>
      <c r="CJ219" s="45">
        <f t="shared" si="238"/>
        <v>181.88</v>
      </c>
      <c r="CK219" s="45">
        <f t="shared" si="238"/>
        <v>216.62</v>
      </c>
      <c r="CL219" s="45">
        <f t="shared" si="238"/>
        <v>251.35</v>
      </c>
      <c r="CZ219" s="43" t="str">
        <f t="shared" si="221"/>
        <v>CLUBE CORREIOS6.001 a 7.000</v>
      </c>
      <c r="DA219" s="44" t="s">
        <v>9</v>
      </c>
      <c r="DB219" s="46" t="s">
        <v>82</v>
      </c>
      <c r="DC219" s="45">
        <f t="shared" si="234"/>
        <v>30.02</v>
      </c>
      <c r="DD219" s="45">
        <f t="shared" si="234"/>
        <v>30.63</v>
      </c>
      <c r="DE219" s="45">
        <f t="shared" si="234"/>
        <v>31.27</v>
      </c>
      <c r="DG219" s="43" t="str">
        <f t="shared" si="222"/>
        <v>INFINITE 5Coleta no mesmo dia4210-281 a 90</v>
      </c>
      <c r="DH219" s="43" t="s">
        <v>100</v>
      </c>
      <c r="DI219" s="70" t="s">
        <v>71</v>
      </c>
      <c r="DJ219" s="69" t="s">
        <v>72</v>
      </c>
      <c r="DK219" s="59" t="s">
        <v>102</v>
      </c>
      <c r="DL219" s="22" t="s">
        <v>93</v>
      </c>
      <c r="DR219"/>
      <c r="DS219"/>
      <c r="DT219"/>
    </row>
    <row r="220" spans="4:124" ht="15" x14ac:dyDescent="0.25">
      <c r="D220" s="43" t="str">
        <f t="shared" si="218"/>
        <v>INFINITE 85.001 a 6.000</v>
      </c>
      <c r="E220" s="44" t="s">
        <v>110</v>
      </c>
      <c r="F220" s="44" t="s">
        <v>76</v>
      </c>
      <c r="G220" s="45">
        <f t="shared" si="237"/>
        <v>12.14</v>
      </c>
      <c r="H220" s="45">
        <f t="shared" si="237"/>
        <v>12.41</v>
      </c>
      <c r="I220" s="45">
        <f t="shared" si="237"/>
        <v>12.66</v>
      </c>
      <c r="J220" s="45">
        <f t="shared" si="237"/>
        <v>12.92</v>
      </c>
      <c r="K220" s="45">
        <f t="shared" si="237"/>
        <v>20.399999999999999</v>
      </c>
      <c r="L220" s="45">
        <f t="shared" si="237"/>
        <v>20.61</v>
      </c>
      <c r="M220" s="45">
        <f t="shared" si="237"/>
        <v>20.82</v>
      </c>
      <c r="N220" s="45">
        <f t="shared" si="237"/>
        <v>21.03</v>
      </c>
      <c r="O220" s="45">
        <f t="shared" si="237"/>
        <v>36.74</v>
      </c>
      <c r="P220" s="45">
        <f t="shared" si="237"/>
        <v>49.59</v>
      </c>
      <c r="Q220" s="45">
        <f t="shared" si="237"/>
        <v>69.790000000000006</v>
      </c>
      <c r="R220" s="45">
        <f t="shared" si="237"/>
        <v>84.48</v>
      </c>
      <c r="S220" s="45">
        <f t="shared" si="237"/>
        <v>50.74</v>
      </c>
      <c r="T220" s="45">
        <f t="shared" si="237"/>
        <v>62.12</v>
      </c>
      <c r="U220" s="45">
        <f t="shared" si="237"/>
        <v>79.38</v>
      </c>
      <c r="V220" s="45">
        <f t="shared" si="237"/>
        <v>92.58</v>
      </c>
      <c r="W220" s="45">
        <f t="shared" si="237"/>
        <v>60.41</v>
      </c>
      <c r="X220" s="45">
        <f t="shared" si="237"/>
        <v>73.95</v>
      </c>
      <c r="Y220" s="45">
        <f t="shared" si="237"/>
        <v>94.49</v>
      </c>
      <c r="Z220" s="45">
        <f t="shared" si="237"/>
        <v>110.22</v>
      </c>
      <c r="AB220" s="43" t="str">
        <f t="shared" si="219"/>
        <v>CLUBE CORREIOS8.001 a 9.000</v>
      </c>
      <c r="AC220" s="44" t="s">
        <v>9</v>
      </c>
      <c r="AD220" s="44" t="s">
        <v>91</v>
      </c>
      <c r="AE220" s="45">
        <f t="shared" si="231"/>
        <v>28.56</v>
      </c>
      <c r="AF220" s="45">
        <f t="shared" si="231"/>
        <v>29.78</v>
      </c>
      <c r="AG220" s="45">
        <f t="shared" si="231"/>
        <v>30.07</v>
      </c>
      <c r="AH220" s="45">
        <f t="shared" si="231"/>
        <v>30.38</v>
      </c>
      <c r="AI220" s="45">
        <f t="shared" si="231"/>
        <v>41.16</v>
      </c>
      <c r="AJ220" s="45">
        <f t="shared" si="231"/>
        <v>47.33</v>
      </c>
      <c r="AK220" s="45">
        <f t="shared" si="231"/>
        <v>54.01</v>
      </c>
      <c r="AL220" s="45">
        <f t="shared" si="231"/>
        <v>66.87</v>
      </c>
      <c r="AM220" s="45">
        <f t="shared" si="231"/>
        <v>60.22</v>
      </c>
      <c r="AN220" s="45">
        <f t="shared" si="231"/>
        <v>67.61</v>
      </c>
      <c r="AO220" s="45">
        <f t="shared" si="231"/>
        <v>86.82</v>
      </c>
      <c r="AP220" s="45">
        <f t="shared" si="231"/>
        <v>108.23</v>
      </c>
      <c r="AQ220" s="45">
        <f t="shared" si="231"/>
        <v>70.03</v>
      </c>
      <c r="AR220" s="45">
        <f t="shared" si="231"/>
        <v>78.61</v>
      </c>
      <c r="AS220" s="45">
        <f t="shared" si="231"/>
        <v>100.95</v>
      </c>
      <c r="AT220" s="45">
        <f t="shared" si="231"/>
        <v>125.84</v>
      </c>
      <c r="BP220" s="43" t="str">
        <f t="shared" si="220"/>
        <v>INFINITE 85.001 a 6.000</v>
      </c>
      <c r="BQ220" s="44" t="s">
        <v>110</v>
      </c>
      <c r="BR220" s="44" t="s">
        <v>76</v>
      </c>
      <c r="BS220" s="45">
        <f t="shared" si="238"/>
        <v>43.26</v>
      </c>
      <c r="BT220" s="45">
        <f t="shared" si="238"/>
        <v>44.18</v>
      </c>
      <c r="BU220" s="45">
        <f t="shared" si="238"/>
        <v>45.1</v>
      </c>
      <c r="BV220" s="45">
        <f t="shared" si="238"/>
        <v>46.02</v>
      </c>
      <c r="BW220" s="45">
        <f t="shared" si="238"/>
        <v>50.54</v>
      </c>
      <c r="BX220" s="45">
        <f t="shared" si="238"/>
        <v>51.06</v>
      </c>
      <c r="BY220" s="45">
        <f t="shared" si="238"/>
        <v>51.59</v>
      </c>
      <c r="BZ220" s="45">
        <f t="shared" si="238"/>
        <v>52.11</v>
      </c>
      <c r="CA220" s="45">
        <f t="shared" si="238"/>
        <v>97.83</v>
      </c>
      <c r="CB220" s="45">
        <f t="shared" si="238"/>
        <v>147.04</v>
      </c>
      <c r="CC220" s="45">
        <f t="shared" si="238"/>
        <v>179.93</v>
      </c>
      <c r="CD220" s="45">
        <f t="shared" si="238"/>
        <v>212.82</v>
      </c>
      <c r="CE220" s="45">
        <f t="shared" si="238"/>
        <v>119.33</v>
      </c>
      <c r="CF220" s="45">
        <f t="shared" si="238"/>
        <v>172.14</v>
      </c>
      <c r="CG220" s="45">
        <f t="shared" si="238"/>
        <v>205.65</v>
      </c>
      <c r="CH220" s="45">
        <f t="shared" si="238"/>
        <v>239.14</v>
      </c>
      <c r="CI220" s="45">
        <f t="shared" si="238"/>
        <v>142.05000000000001</v>
      </c>
      <c r="CJ220" s="45">
        <f t="shared" si="238"/>
        <v>204.93</v>
      </c>
      <c r="CK220" s="45">
        <f t="shared" si="238"/>
        <v>244.82</v>
      </c>
      <c r="CL220" s="45">
        <f t="shared" si="238"/>
        <v>284.7</v>
      </c>
      <c r="CZ220" s="43" t="str">
        <f t="shared" si="221"/>
        <v>CLUBE CORREIOS7.001 a 8.000</v>
      </c>
      <c r="DA220" s="44" t="s">
        <v>9</v>
      </c>
      <c r="DB220" s="46" t="s">
        <v>86</v>
      </c>
      <c r="DC220" s="45">
        <f t="shared" si="234"/>
        <v>38.76</v>
      </c>
      <c r="DD220" s="45">
        <f t="shared" si="234"/>
        <v>39.56</v>
      </c>
      <c r="DE220" s="45">
        <f t="shared" si="234"/>
        <v>40.39</v>
      </c>
      <c r="DG220" s="43" t="str">
        <f t="shared" si="222"/>
        <v>INFINITE 5Coleta no mesmo dia4210-291 a 100</v>
      </c>
      <c r="DH220" s="43" t="s">
        <v>100</v>
      </c>
      <c r="DI220" s="70" t="s">
        <v>71</v>
      </c>
      <c r="DJ220" s="69" t="s">
        <v>72</v>
      </c>
      <c r="DK220" s="61" t="s">
        <v>105</v>
      </c>
      <c r="DL220" s="25" t="s">
        <v>93</v>
      </c>
      <c r="DR220"/>
      <c r="DS220"/>
      <c r="DT220"/>
    </row>
    <row r="221" spans="4:124" ht="15" x14ac:dyDescent="0.25">
      <c r="D221" s="43" t="str">
        <f t="shared" si="218"/>
        <v>INFINITE 86.001 a 7.000</v>
      </c>
      <c r="E221" s="44" t="s">
        <v>110</v>
      </c>
      <c r="F221" s="44" t="s">
        <v>82</v>
      </c>
      <c r="G221" s="45">
        <f t="shared" si="237"/>
        <v>12.92</v>
      </c>
      <c r="H221" s="45">
        <f t="shared" si="237"/>
        <v>13.19</v>
      </c>
      <c r="I221" s="45">
        <f t="shared" si="237"/>
        <v>13.46</v>
      </c>
      <c r="J221" s="45">
        <f t="shared" si="237"/>
        <v>13.74</v>
      </c>
      <c r="K221" s="45">
        <f t="shared" si="237"/>
        <v>21.85</v>
      </c>
      <c r="L221" s="45">
        <f t="shared" si="237"/>
        <v>22.08</v>
      </c>
      <c r="M221" s="45">
        <f t="shared" si="237"/>
        <v>22.3</v>
      </c>
      <c r="N221" s="45">
        <f t="shared" si="237"/>
        <v>22.53</v>
      </c>
      <c r="O221" s="45">
        <f t="shared" si="237"/>
        <v>40.54</v>
      </c>
      <c r="P221" s="45">
        <f t="shared" si="237"/>
        <v>54.73</v>
      </c>
      <c r="Q221" s="45">
        <f t="shared" si="237"/>
        <v>77.02</v>
      </c>
      <c r="R221" s="45">
        <f t="shared" si="237"/>
        <v>93.23</v>
      </c>
      <c r="S221" s="45">
        <f t="shared" si="237"/>
        <v>53.96</v>
      </c>
      <c r="T221" s="45">
        <f t="shared" si="237"/>
        <v>66.44</v>
      </c>
      <c r="U221" s="45">
        <f t="shared" si="237"/>
        <v>85.44</v>
      </c>
      <c r="V221" s="45">
        <f t="shared" si="237"/>
        <v>99.92</v>
      </c>
      <c r="W221" s="45">
        <f t="shared" si="237"/>
        <v>64.23</v>
      </c>
      <c r="X221" s="45">
        <f t="shared" si="237"/>
        <v>79.09</v>
      </c>
      <c r="Y221" s="45">
        <f t="shared" si="237"/>
        <v>101.72</v>
      </c>
      <c r="Z221" s="45">
        <f t="shared" si="237"/>
        <v>118.96</v>
      </c>
      <c r="AB221" s="43" t="str">
        <f t="shared" si="219"/>
        <v>CLUBE CORREIOS9.001 a 10.000</v>
      </c>
      <c r="AC221" s="44" t="s">
        <v>9</v>
      </c>
      <c r="AD221" s="44" t="s">
        <v>95</v>
      </c>
      <c r="AE221" s="45">
        <f t="shared" si="231"/>
        <v>29.14</v>
      </c>
      <c r="AF221" s="45">
        <f t="shared" si="231"/>
        <v>30.38</v>
      </c>
      <c r="AG221" s="45">
        <f t="shared" si="231"/>
        <v>30.68</v>
      </c>
      <c r="AH221" s="45">
        <f t="shared" si="231"/>
        <v>30.99</v>
      </c>
      <c r="AI221" s="45">
        <f t="shared" si="231"/>
        <v>42.54</v>
      </c>
      <c r="AJ221" s="45">
        <f t="shared" si="231"/>
        <v>48.93</v>
      </c>
      <c r="AK221" s="45">
        <f t="shared" si="231"/>
        <v>55.83</v>
      </c>
      <c r="AL221" s="45">
        <f t="shared" si="231"/>
        <v>69.14</v>
      </c>
      <c r="AM221" s="45">
        <f t="shared" si="231"/>
        <v>61.42</v>
      </c>
      <c r="AN221" s="45">
        <f t="shared" si="231"/>
        <v>68.97</v>
      </c>
      <c r="AO221" s="45">
        <f t="shared" si="231"/>
        <v>88.38</v>
      </c>
      <c r="AP221" s="45">
        <f t="shared" si="231"/>
        <v>110.15</v>
      </c>
      <c r="AQ221" s="45">
        <f t="shared" si="231"/>
        <v>71.42</v>
      </c>
      <c r="AR221" s="45">
        <f t="shared" si="231"/>
        <v>80.2</v>
      </c>
      <c r="AS221" s="45">
        <f t="shared" si="231"/>
        <v>102.76</v>
      </c>
      <c r="AT221" s="45">
        <f t="shared" si="231"/>
        <v>128.08000000000001</v>
      </c>
      <c r="BP221" s="43" t="str">
        <f t="shared" si="220"/>
        <v>INFINITE 86.001 a 7.000</v>
      </c>
      <c r="BQ221" s="44" t="s">
        <v>110</v>
      </c>
      <c r="BR221" s="44" t="s">
        <v>82</v>
      </c>
      <c r="BS221" s="45">
        <f t="shared" si="238"/>
        <v>46.63</v>
      </c>
      <c r="BT221" s="45">
        <f t="shared" si="238"/>
        <v>47.63</v>
      </c>
      <c r="BU221" s="45">
        <f t="shared" si="238"/>
        <v>48.62</v>
      </c>
      <c r="BV221" s="45">
        <f t="shared" si="238"/>
        <v>49.61</v>
      </c>
      <c r="BW221" s="45">
        <f t="shared" si="238"/>
        <v>53.73</v>
      </c>
      <c r="BX221" s="45">
        <f t="shared" si="238"/>
        <v>54.29</v>
      </c>
      <c r="BY221" s="45">
        <f t="shared" si="238"/>
        <v>54.84</v>
      </c>
      <c r="BZ221" s="45">
        <f t="shared" si="238"/>
        <v>55.4</v>
      </c>
      <c r="CA221" s="45">
        <f t="shared" si="238"/>
        <v>107.61</v>
      </c>
      <c r="CB221" s="45">
        <f t="shared" si="238"/>
        <v>161.82</v>
      </c>
      <c r="CC221" s="45">
        <f t="shared" si="238"/>
        <v>198.05</v>
      </c>
      <c r="CD221" s="45">
        <f t="shared" si="238"/>
        <v>234.28</v>
      </c>
      <c r="CE221" s="45">
        <f t="shared" si="238"/>
        <v>131.22</v>
      </c>
      <c r="CF221" s="45">
        <f t="shared" si="238"/>
        <v>191.09</v>
      </c>
      <c r="CG221" s="45">
        <f t="shared" si="238"/>
        <v>228.95</v>
      </c>
      <c r="CH221" s="45">
        <f t="shared" si="238"/>
        <v>266.81</v>
      </c>
      <c r="CI221" s="45">
        <f t="shared" si="238"/>
        <v>156.22999999999999</v>
      </c>
      <c r="CJ221" s="45">
        <f t="shared" si="238"/>
        <v>227.49</v>
      </c>
      <c r="CK221" s="45">
        <f t="shared" si="238"/>
        <v>272.57</v>
      </c>
      <c r="CL221" s="45">
        <f t="shared" si="238"/>
        <v>317.64</v>
      </c>
      <c r="CZ221" s="43" t="str">
        <f t="shared" si="221"/>
        <v>CLUBE CORREIOS8.001 a 9.000</v>
      </c>
      <c r="DA221" s="44" t="s">
        <v>9</v>
      </c>
      <c r="DB221" s="46" t="s">
        <v>91</v>
      </c>
      <c r="DC221" s="45">
        <f t="shared" si="234"/>
        <v>50.09</v>
      </c>
      <c r="DD221" s="45">
        <f t="shared" si="234"/>
        <v>51.13</v>
      </c>
      <c r="DE221" s="45">
        <f t="shared" si="234"/>
        <v>52.2</v>
      </c>
      <c r="DG221" s="43" t="str">
        <f t="shared" si="222"/>
        <v>INFINITE 5Coleta no mesmo dia4210-2Mais de 100</v>
      </c>
      <c r="DH221" s="43" t="s">
        <v>100</v>
      </c>
      <c r="DI221" s="70" t="s">
        <v>71</v>
      </c>
      <c r="DJ221" s="69" t="s">
        <v>72</v>
      </c>
      <c r="DK221" s="59" t="s">
        <v>108</v>
      </c>
      <c r="DL221" s="22" t="s">
        <v>132</v>
      </c>
      <c r="DR221"/>
      <c r="DS221"/>
      <c r="DT221"/>
    </row>
    <row r="222" spans="4:124" ht="15" x14ac:dyDescent="0.25">
      <c r="D222" s="43" t="str">
        <f t="shared" si="218"/>
        <v>INFINITE 87.001 a 8.000</v>
      </c>
      <c r="E222" s="44" t="s">
        <v>110</v>
      </c>
      <c r="F222" s="44" t="s">
        <v>86</v>
      </c>
      <c r="G222" s="45">
        <f t="shared" si="237"/>
        <v>13.65</v>
      </c>
      <c r="H222" s="45">
        <f t="shared" si="237"/>
        <v>13.93</v>
      </c>
      <c r="I222" s="45">
        <f t="shared" si="237"/>
        <v>14.23</v>
      </c>
      <c r="J222" s="45">
        <f t="shared" si="237"/>
        <v>14.51</v>
      </c>
      <c r="K222" s="45">
        <f t="shared" si="237"/>
        <v>23.38</v>
      </c>
      <c r="L222" s="45">
        <f t="shared" si="237"/>
        <v>23.62</v>
      </c>
      <c r="M222" s="45">
        <f t="shared" si="237"/>
        <v>23.86</v>
      </c>
      <c r="N222" s="45">
        <f t="shared" si="237"/>
        <v>24.1</v>
      </c>
      <c r="O222" s="45">
        <f t="shared" si="237"/>
        <v>44.4</v>
      </c>
      <c r="P222" s="45">
        <f t="shared" si="237"/>
        <v>59.96</v>
      </c>
      <c r="Q222" s="45">
        <f t="shared" si="237"/>
        <v>84.39</v>
      </c>
      <c r="R222" s="45">
        <f t="shared" si="237"/>
        <v>102.15</v>
      </c>
      <c r="S222" s="45">
        <f t="shared" si="237"/>
        <v>60.05</v>
      </c>
      <c r="T222" s="45">
        <f t="shared" si="237"/>
        <v>73.66</v>
      </c>
      <c r="U222" s="45">
        <f t="shared" si="237"/>
        <v>94.47</v>
      </c>
      <c r="V222" s="45">
        <f t="shared" si="237"/>
        <v>110.25</v>
      </c>
      <c r="W222" s="45">
        <f t="shared" si="237"/>
        <v>71.489999999999995</v>
      </c>
      <c r="X222" s="45">
        <f t="shared" si="237"/>
        <v>87.69</v>
      </c>
      <c r="Y222" s="45">
        <f t="shared" si="237"/>
        <v>112.46</v>
      </c>
      <c r="Z222" s="45">
        <f t="shared" si="237"/>
        <v>131.25</v>
      </c>
      <c r="AB222" s="43" t="str">
        <f t="shared" si="219"/>
        <v>CLUBE CORREIOSKg Adicional</v>
      </c>
      <c r="AC222" s="44" t="s">
        <v>9</v>
      </c>
      <c r="AD222" s="44" t="s">
        <v>63</v>
      </c>
      <c r="AE222" s="45">
        <f t="shared" si="231"/>
        <v>3.62</v>
      </c>
      <c r="AF222" s="45">
        <f t="shared" si="231"/>
        <v>3.77</v>
      </c>
      <c r="AG222" s="45">
        <f t="shared" si="231"/>
        <v>3.8</v>
      </c>
      <c r="AH222" s="45">
        <f t="shared" si="231"/>
        <v>3.85</v>
      </c>
      <c r="AI222" s="45">
        <f t="shared" si="231"/>
        <v>5.27</v>
      </c>
      <c r="AJ222" s="45">
        <f t="shared" si="231"/>
        <v>6.06</v>
      </c>
      <c r="AK222" s="45">
        <f t="shared" si="231"/>
        <v>6.93</v>
      </c>
      <c r="AL222" s="45">
        <f t="shared" si="231"/>
        <v>8.57</v>
      </c>
      <c r="AM222" s="45">
        <f t="shared" si="231"/>
        <v>7.61</v>
      </c>
      <c r="AN222" s="45">
        <f t="shared" si="231"/>
        <v>8.56</v>
      </c>
      <c r="AO222" s="45">
        <f t="shared" si="231"/>
        <v>10.96</v>
      </c>
      <c r="AP222" s="45">
        <f t="shared" si="231"/>
        <v>13.66</v>
      </c>
      <c r="AQ222" s="45">
        <f t="shared" si="231"/>
        <v>8.84</v>
      </c>
      <c r="AR222" s="45">
        <f t="shared" si="231"/>
        <v>9.9499999999999993</v>
      </c>
      <c r="AS222" s="45">
        <f t="shared" si="231"/>
        <v>12.73</v>
      </c>
      <c r="AT222" s="45">
        <f t="shared" si="231"/>
        <v>15.88</v>
      </c>
      <c r="BP222" s="43" t="str">
        <f t="shared" si="220"/>
        <v>INFINITE 87.001 a 8.000</v>
      </c>
      <c r="BQ222" s="44" t="s">
        <v>110</v>
      </c>
      <c r="BR222" s="44" t="s">
        <v>86</v>
      </c>
      <c r="BS222" s="45">
        <f t="shared" si="238"/>
        <v>49.45</v>
      </c>
      <c r="BT222" s="45">
        <f t="shared" si="238"/>
        <v>50.5</v>
      </c>
      <c r="BU222" s="45">
        <f t="shared" si="238"/>
        <v>51.55</v>
      </c>
      <c r="BV222" s="45">
        <f t="shared" si="238"/>
        <v>52.6</v>
      </c>
      <c r="BW222" s="45">
        <f t="shared" si="238"/>
        <v>57.51</v>
      </c>
      <c r="BX222" s="45">
        <f t="shared" si="238"/>
        <v>58.11</v>
      </c>
      <c r="BY222" s="45">
        <f t="shared" si="238"/>
        <v>58.7</v>
      </c>
      <c r="BZ222" s="45">
        <f t="shared" si="238"/>
        <v>59.29</v>
      </c>
      <c r="CA222" s="45">
        <f t="shared" si="238"/>
        <v>117.39</v>
      </c>
      <c r="CB222" s="45">
        <f t="shared" si="238"/>
        <v>176.29</v>
      </c>
      <c r="CC222" s="45">
        <f t="shared" si="238"/>
        <v>216.12</v>
      </c>
      <c r="CD222" s="45">
        <f t="shared" si="238"/>
        <v>255.95</v>
      </c>
      <c r="CE222" s="45">
        <f t="shared" si="238"/>
        <v>143.13</v>
      </c>
      <c r="CF222" s="45">
        <f t="shared" si="238"/>
        <v>211.22</v>
      </c>
      <c r="CG222" s="45">
        <f t="shared" si="238"/>
        <v>252.93</v>
      </c>
      <c r="CH222" s="45">
        <f t="shared" si="238"/>
        <v>294.64999999999998</v>
      </c>
      <c r="CI222" s="45">
        <f t="shared" si="238"/>
        <v>170.4</v>
      </c>
      <c r="CJ222" s="45">
        <f t="shared" si="238"/>
        <v>251.45</v>
      </c>
      <c r="CK222" s="45">
        <f t="shared" si="238"/>
        <v>301.11</v>
      </c>
      <c r="CL222" s="45">
        <f t="shared" si="238"/>
        <v>350.77</v>
      </c>
      <c r="CZ222" s="43" t="str">
        <f t="shared" si="221"/>
        <v>CLUBE CORREIOS9.001 a 10.000</v>
      </c>
      <c r="DA222" s="44" t="s">
        <v>9</v>
      </c>
      <c r="DB222" s="46" t="s">
        <v>95</v>
      </c>
      <c r="DC222" s="45">
        <f t="shared" si="234"/>
        <v>64.010000000000005</v>
      </c>
      <c r="DD222" s="45">
        <f t="shared" si="234"/>
        <v>65.33</v>
      </c>
      <c r="DE222" s="45">
        <f t="shared" si="234"/>
        <v>66.7</v>
      </c>
      <c r="DG222" s="43" t="str">
        <f t="shared" si="222"/>
        <v>INFINITE 5Coleta no mesmo dia7790-9Unitizador</v>
      </c>
      <c r="DH222" s="43" t="s">
        <v>100</v>
      </c>
      <c r="DI222" s="70" t="s">
        <v>71</v>
      </c>
      <c r="DJ222" s="22" t="s">
        <v>111</v>
      </c>
      <c r="DK222" s="61" t="s">
        <v>112</v>
      </c>
      <c r="DL222" s="25" t="s">
        <v>133</v>
      </c>
      <c r="DR222"/>
      <c r="DS222"/>
      <c r="DT222"/>
    </row>
    <row r="223" spans="4:124" ht="25.5" x14ac:dyDescent="0.25">
      <c r="D223" s="43" t="str">
        <f t="shared" si="218"/>
        <v>INFINITE 88.001 a 9.000</v>
      </c>
      <c r="E223" s="44" t="s">
        <v>110</v>
      </c>
      <c r="F223" s="44" t="s">
        <v>91</v>
      </c>
      <c r="G223" s="45">
        <f t="shared" si="237"/>
        <v>14.09</v>
      </c>
      <c r="H223" s="45">
        <f t="shared" si="237"/>
        <v>14.38</v>
      </c>
      <c r="I223" s="45">
        <f t="shared" si="237"/>
        <v>14.69</v>
      </c>
      <c r="J223" s="45">
        <f t="shared" si="237"/>
        <v>14.99</v>
      </c>
      <c r="K223" s="45">
        <f t="shared" si="237"/>
        <v>24.9</v>
      </c>
      <c r="L223" s="45">
        <f t="shared" si="237"/>
        <v>25.15</v>
      </c>
      <c r="M223" s="45">
        <f t="shared" si="237"/>
        <v>25.41</v>
      </c>
      <c r="N223" s="45">
        <f t="shared" si="237"/>
        <v>25.67</v>
      </c>
      <c r="O223" s="45">
        <f t="shared" si="237"/>
        <v>48.27</v>
      </c>
      <c r="P223" s="45">
        <f t="shared" si="237"/>
        <v>65.17</v>
      </c>
      <c r="Q223" s="45">
        <f t="shared" si="237"/>
        <v>91.73</v>
      </c>
      <c r="R223" s="45">
        <f t="shared" si="237"/>
        <v>111.04</v>
      </c>
      <c r="S223" s="45">
        <f t="shared" si="237"/>
        <v>63.29</v>
      </c>
      <c r="T223" s="45">
        <f t="shared" si="237"/>
        <v>78.069999999999993</v>
      </c>
      <c r="U223" s="45">
        <f t="shared" si="237"/>
        <v>100.65</v>
      </c>
      <c r="V223" s="45">
        <f t="shared" si="237"/>
        <v>117.71</v>
      </c>
      <c r="W223" s="45">
        <f t="shared" si="237"/>
        <v>75.34</v>
      </c>
      <c r="X223" s="45">
        <f t="shared" si="237"/>
        <v>92.94</v>
      </c>
      <c r="Y223" s="45">
        <f t="shared" si="237"/>
        <v>119.82</v>
      </c>
      <c r="Z223" s="45">
        <f t="shared" si="237"/>
        <v>140.13999999999999</v>
      </c>
      <c r="BP223" s="43" t="str">
        <f t="shared" si="220"/>
        <v>INFINITE 88.001 a 9.000</v>
      </c>
      <c r="BQ223" s="44" t="s">
        <v>110</v>
      </c>
      <c r="BR223" s="44" t="s">
        <v>91</v>
      </c>
      <c r="BS223" s="45">
        <f t="shared" si="238"/>
        <v>53.86</v>
      </c>
      <c r="BT223" s="45">
        <f t="shared" si="238"/>
        <v>55.01</v>
      </c>
      <c r="BU223" s="45">
        <f t="shared" si="238"/>
        <v>56.15</v>
      </c>
      <c r="BV223" s="45">
        <f t="shared" si="238"/>
        <v>57.3</v>
      </c>
      <c r="BW223" s="45">
        <f t="shared" si="238"/>
        <v>61.98</v>
      </c>
      <c r="BX223" s="45">
        <f t="shared" si="238"/>
        <v>62.61</v>
      </c>
      <c r="BY223" s="45">
        <f t="shared" si="238"/>
        <v>63.25</v>
      </c>
      <c r="BZ223" s="45">
        <f t="shared" si="238"/>
        <v>63.89</v>
      </c>
      <c r="CA223" s="45">
        <f t="shared" si="238"/>
        <v>127.97</v>
      </c>
      <c r="CB223" s="45">
        <f t="shared" si="238"/>
        <v>193.95</v>
      </c>
      <c r="CC223" s="45">
        <f t="shared" si="238"/>
        <v>236.28</v>
      </c>
      <c r="CD223" s="45">
        <f t="shared" si="238"/>
        <v>278.61</v>
      </c>
      <c r="CE223" s="45">
        <f t="shared" si="238"/>
        <v>157.13999999999999</v>
      </c>
      <c r="CF223" s="45">
        <f t="shared" si="238"/>
        <v>234.7</v>
      </c>
      <c r="CG223" s="45">
        <f t="shared" si="238"/>
        <v>279.56</v>
      </c>
      <c r="CH223" s="45">
        <f t="shared" si="238"/>
        <v>324.42</v>
      </c>
      <c r="CI223" s="45">
        <f t="shared" si="238"/>
        <v>187.07</v>
      </c>
      <c r="CJ223" s="45">
        <f t="shared" si="238"/>
        <v>279.41000000000003</v>
      </c>
      <c r="CK223" s="45">
        <f t="shared" si="238"/>
        <v>332.81</v>
      </c>
      <c r="CL223" s="45">
        <f t="shared" si="238"/>
        <v>386.21</v>
      </c>
      <c r="DG223" s="43" t="str">
        <f t="shared" si="222"/>
        <v>ServiçoCódigoQtde de objetos</v>
      </c>
      <c r="DI223" s="28" t="s">
        <v>34</v>
      </c>
      <c r="DJ223" s="28" t="s">
        <v>35</v>
      </c>
      <c r="DK223" s="29" t="s">
        <v>36</v>
      </c>
      <c r="DL223" s="30" t="s">
        <v>37</v>
      </c>
      <c r="DR223"/>
      <c r="DS223"/>
      <c r="DT223"/>
    </row>
    <row r="224" spans="4:124" ht="15" x14ac:dyDescent="0.25">
      <c r="D224" s="43" t="str">
        <f t="shared" si="218"/>
        <v>INFINITE 89.001 a 10.000</v>
      </c>
      <c r="E224" s="44" t="s">
        <v>110</v>
      </c>
      <c r="F224" s="44" t="s">
        <v>95</v>
      </c>
      <c r="G224" s="45">
        <f t="shared" si="237"/>
        <v>14.41</v>
      </c>
      <c r="H224" s="45">
        <f t="shared" si="237"/>
        <v>14.71</v>
      </c>
      <c r="I224" s="45">
        <f t="shared" si="237"/>
        <v>15.01</v>
      </c>
      <c r="J224" s="45">
        <f t="shared" si="237"/>
        <v>15.33</v>
      </c>
      <c r="K224" s="45">
        <f t="shared" si="237"/>
        <v>26.58</v>
      </c>
      <c r="L224" s="45">
        <f t="shared" si="237"/>
        <v>26.86</v>
      </c>
      <c r="M224" s="45">
        <f t="shared" si="237"/>
        <v>27.12</v>
      </c>
      <c r="N224" s="45">
        <f t="shared" si="237"/>
        <v>27.4</v>
      </c>
      <c r="O224" s="45">
        <f t="shared" si="237"/>
        <v>52.16</v>
      </c>
      <c r="P224" s="45">
        <f t="shared" si="237"/>
        <v>70.41</v>
      </c>
      <c r="Q224" s="45">
        <f t="shared" si="237"/>
        <v>99.1</v>
      </c>
      <c r="R224" s="45">
        <f t="shared" si="237"/>
        <v>119.97</v>
      </c>
      <c r="S224" s="45">
        <f t="shared" si="237"/>
        <v>66.540000000000006</v>
      </c>
      <c r="T224" s="45">
        <f t="shared" si="237"/>
        <v>82.45</v>
      </c>
      <c r="U224" s="45">
        <f t="shared" si="237"/>
        <v>106.83</v>
      </c>
      <c r="V224" s="45">
        <f t="shared" si="237"/>
        <v>125.21</v>
      </c>
      <c r="W224" s="45">
        <f t="shared" si="237"/>
        <v>79.23</v>
      </c>
      <c r="X224" s="45">
        <f t="shared" si="237"/>
        <v>98.16</v>
      </c>
      <c r="Y224" s="45">
        <f t="shared" si="237"/>
        <v>127.18</v>
      </c>
      <c r="Z224" s="45">
        <f t="shared" si="237"/>
        <v>149.06</v>
      </c>
      <c r="BP224" s="43" t="str">
        <f t="shared" si="220"/>
        <v>INFINITE 89.001 a 10.000</v>
      </c>
      <c r="BQ224" s="44" t="s">
        <v>110</v>
      </c>
      <c r="BR224" s="44" t="s">
        <v>95</v>
      </c>
      <c r="BS224" s="45">
        <f t="shared" si="238"/>
        <v>58.17</v>
      </c>
      <c r="BT224" s="45">
        <f t="shared" si="238"/>
        <v>59.42</v>
      </c>
      <c r="BU224" s="45">
        <f t="shared" si="238"/>
        <v>60.66</v>
      </c>
      <c r="BV224" s="45">
        <f t="shared" si="238"/>
        <v>61.89</v>
      </c>
      <c r="BW224" s="45">
        <f t="shared" si="238"/>
        <v>66.319999999999993</v>
      </c>
      <c r="BX224" s="45">
        <f t="shared" si="238"/>
        <v>67.010000000000005</v>
      </c>
      <c r="BY224" s="45">
        <f t="shared" si="238"/>
        <v>67.7</v>
      </c>
      <c r="BZ224" s="45">
        <f t="shared" si="238"/>
        <v>68.38</v>
      </c>
      <c r="CA224" s="45">
        <f t="shared" si="238"/>
        <v>138.35</v>
      </c>
      <c r="CB224" s="45">
        <f t="shared" si="238"/>
        <v>211.32</v>
      </c>
      <c r="CC224" s="45">
        <f t="shared" si="238"/>
        <v>256.39999999999998</v>
      </c>
      <c r="CD224" s="45">
        <f t="shared" si="238"/>
        <v>301.45999999999998</v>
      </c>
      <c r="CE224" s="45">
        <f t="shared" si="238"/>
        <v>171.14</v>
      </c>
      <c r="CF224" s="45">
        <f t="shared" si="238"/>
        <v>257.33</v>
      </c>
      <c r="CG224" s="45">
        <f t="shared" si="238"/>
        <v>305.68</v>
      </c>
      <c r="CH224" s="45">
        <f t="shared" si="238"/>
        <v>354.02</v>
      </c>
      <c r="CI224" s="45">
        <f t="shared" si="238"/>
        <v>203.74</v>
      </c>
      <c r="CJ224" s="45">
        <f t="shared" si="238"/>
        <v>306.35000000000002</v>
      </c>
      <c r="CK224" s="45">
        <f t="shared" si="238"/>
        <v>363.9</v>
      </c>
      <c r="CL224" s="45">
        <f t="shared" si="238"/>
        <v>421.45</v>
      </c>
      <c r="DG224" s="43" t="str">
        <f t="shared" si="222"/>
        <v>INFINITE 6Coleta Agendada7789-50 a 10</v>
      </c>
      <c r="DH224" s="43" t="s">
        <v>104</v>
      </c>
      <c r="DI224" s="70" t="s">
        <v>43</v>
      </c>
      <c r="DJ224" s="68" t="s">
        <v>44</v>
      </c>
      <c r="DK224" s="59" t="s">
        <v>45</v>
      </c>
      <c r="DL224" s="22">
        <v>13.28</v>
      </c>
      <c r="DR224"/>
      <c r="DS224"/>
      <c r="DT224"/>
    </row>
    <row r="225" spans="4:124" ht="15" x14ac:dyDescent="0.25">
      <c r="D225" s="43" t="str">
        <f t="shared" si="218"/>
        <v>INFINITE 8Kg Adicional</v>
      </c>
      <c r="E225" s="44" t="s">
        <v>110</v>
      </c>
      <c r="F225" s="44" t="s">
        <v>63</v>
      </c>
      <c r="G225" s="45">
        <f t="shared" si="237"/>
        <v>1.8</v>
      </c>
      <c r="H225" s="45">
        <f t="shared" si="237"/>
        <v>1.83</v>
      </c>
      <c r="I225" s="45">
        <f t="shared" si="237"/>
        <v>1.86</v>
      </c>
      <c r="J225" s="45">
        <f t="shared" si="237"/>
        <v>1.89</v>
      </c>
      <c r="K225" s="45">
        <f t="shared" si="237"/>
        <v>3.3</v>
      </c>
      <c r="L225" s="45">
        <f t="shared" si="237"/>
        <v>3.33</v>
      </c>
      <c r="M225" s="45">
        <f t="shared" si="237"/>
        <v>3.36</v>
      </c>
      <c r="N225" s="45">
        <f t="shared" si="237"/>
        <v>3.39</v>
      </c>
      <c r="O225" s="45">
        <f t="shared" si="237"/>
        <v>6.47</v>
      </c>
      <c r="P225" s="45">
        <f t="shared" si="237"/>
        <v>8.73</v>
      </c>
      <c r="Q225" s="45">
        <f t="shared" si="237"/>
        <v>12.28</v>
      </c>
      <c r="R225" s="45">
        <f t="shared" si="237"/>
        <v>14.88</v>
      </c>
      <c r="S225" s="45">
        <f t="shared" si="237"/>
        <v>8.25</v>
      </c>
      <c r="T225" s="45">
        <f t="shared" si="237"/>
        <v>10.220000000000001</v>
      </c>
      <c r="U225" s="45">
        <f t="shared" si="237"/>
        <v>13.25</v>
      </c>
      <c r="V225" s="45">
        <f t="shared" si="237"/>
        <v>15.52</v>
      </c>
      <c r="W225" s="45">
        <f t="shared" si="237"/>
        <v>9.82</v>
      </c>
      <c r="X225" s="45">
        <f t="shared" si="237"/>
        <v>12.17</v>
      </c>
      <c r="Y225" s="45">
        <f t="shared" si="237"/>
        <v>15.78</v>
      </c>
      <c r="Z225" s="45">
        <f t="shared" si="237"/>
        <v>18.48</v>
      </c>
      <c r="BP225" s="43" t="str">
        <f t="shared" si="220"/>
        <v>INFINITE 8Kg Adicional</v>
      </c>
      <c r="BQ225" s="44" t="s">
        <v>110</v>
      </c>
      <c r="BR225" s="44" t="s">
        <v>63</v>
      </c>
      <c r="BS225" s="45">
        <f t="shared" si="238"/>
        <v>5.91</v>
      </c>
      <c r="BT225" s="45">
        <f t="shared" si="238"/>
        <v>6.04</v>
      </c>
      <c r="BU225" s="45">
        <f t="shared" si="238"/>
        <v>6.16</v>
      </c>
      <c r="BV225" s="45">
        <f t="shared" si="238"/>
        <v>6.29</v>
      </c>
      <c r="BW225" s="45">
        <f t="shared" si="238"/>
        <v>6.68</v>
      </c>
      <c r="BX225" s="45">
        <f t="shared" si="238"/>
        <v>6.75</v>
      </c>
      <c r="BY225" s="45">
        <f t="shared" si="238"/>
        <v>6.82</v>
      </c>
      <c r="BZ225" s="45">
        <f t="shared" si="238"/>
        <v>6.89</v>
      </c>
      <c r="CA225" s="45">
        <f t="shared" si="238"/>
        <v>13.68</v>
      </c>
      <c r="CB225" s="45">
        <f t="shared" si="238"/>
        <v>20.97</v>
      </c>
      <c r="CC225" s="45">
        <f t="shared" si="238"/>
        <v>25.4</v>
      </c>
      <c r="CD225" s="45">
        <f t="shared" si="238"/>
        <v>29.85</v>
      </c>
      <c r="CE225" s="45">
        <f t="shared" si="238"/>
        <v>17.11</v>
      </c>
      <c r="CF225" s="45">
        <f t="shared" si="238"/>
        <v>25.66</v>
      </c>
      <c r="CG225" s="45">
        <f t="shared" si="238"/>
        <v>30.35</v>
      </c>
      <c r="CH225" s="45">
        <f t="shared" si="238"/>
        <v>35.06</v>
      </c>
      <c r="CI225" s="45">
        <f t="shared" si="238"/>
        <v>20.37</v>
      </c>
      <c r="CJ225" s="45">
        <f t="shared" si="238"/>
        <v>30.55</v>
      </c>
      <c r="CK225" s="45">
        <f t="shared" si="238"/>
        <v>36.14</v>
      </c>
      <c r="CL225" s="45">
        <f t="shared" si="238"/>
        <v>41.73</v>
      </c>
      <c r="DG225" s="43" t="str">
        <f t="shared" si="222"/>
        <v>INFINITE 6Coleta Agendada7789-5Mais de 10</v>
      </c>
      <c r="DH225" s="43" t="s">
        <v>104</v>
      </c>
      <c r="DI225" s="70" t="s">
        <v>43</v>
      </c>
      <c r="DJ225" s="68" t="s">
        <v>44</v>
      </c>
      <c r="DK225" s="61" t="s">
        <v>52</v>
      </c>
      <c r="DL225" s="22">
        <v>0</v>
      </c>
      <c r="DR225"/>
      <c r="DS225"/>
      <c r="DT225"/>
    </row>
    <row r="226" spans="4:124" ht="15" x14ac:dyDescent="0.25">
      <c r="D226" s="43" t="str">
        <f t="shared" si="218"/>
        <v>Peso (g)</v>
      </c>
      <c r="F226" s="44" t="s">
        <v>32</v>
      </c>
      <c r="G226" s="45" t="s">
        <v>12</v>
      </c>
      <c r="H226" s="45" t="s">
        <v>13</v>
      </c>
      <c r="I226" s="45" t="s">
        <v>14</v>
      </c>
      <c r="J226" s="45" t="s">
        <v>15</v>
      </c>
      <c r="K226" s="45" t="s">
        <v>16</v>
      </c>
      <c r="L226" s="45" t="s">
        <v>17</v>
      </c>
      <c r="M226" s="45" t="s">
        <v>18</v>
      </c>
      <c r="N226" s="45" t="s">
        <v>19</v>
      </c>
      <c r="O226" s="45" t="s">
        <v>20</v>
      </c>
      <c r="P226" s="45" t="s">
        <v>21</v>
      </c>
      <c r="Q226" s="45" t="s">
        <v>22</v>
      </c>
      <c r="R226" s="45" t="s">
        <v>23</v>
      </c>
      <c r="S226" s="45" t="s">
        <v>24</v>
      </c>
      <c r="T226" s="45" t="s">
        <v>25</v>
      </c>
      <c r="U226" s="45" t="s">
        <v>26</v>
      </c>
      <c r="V226" s="45" t="s">
        <v>27</v>
      </c>
      <c r="W226" s="45" t="s">
        <v>28</v>
      </c>
      <c r="X226" s="45" t="s">
        <v>29</v>
      </c>
      <c r="Y226" s="45" t="s">
        <v>30</v>
      </c>
      <c r="Z226" s="45" t="s">
        <v>31</v>
      </c>
      <c r="BP226" s="43" t="str">
        <f t="shared" si="220"/>
        <v>Peso (g)</v>
      </c>
      <c r="BR226" s="44" t="s">
        <v>32</v>
      </c>
      <c r="BS226" s="45" t="e">
        <f>ROUND('[2]Base(2023)'!BS226+'[2]Base(2023)'!BS226*'[2]Base(2024)'!$A$31,2)</f>
        <v>#VALUE!</v>
      </c>
      <c r="BT226" s="45" t="e">
        <f>ROUND('[2]Base(2023)'!BT226+'[2]Base(2023)'!BT226*'[2]Base(2024)'!$A$31,2)</f>
        <v>#VALUE!</v>
      </c>
      <c r="BU226" s="45" t="e">
        <f>ROUND('[2]Base(2023)'!BU226+'[2]Base(2023)'!BU226*'[2]Base(2024)'!$A$31,2)</f>
        <v>#VALUE!</v>
      </c>
      <c r="BV226" s="45" t="e">
        <f>ROUND('[2]Base(2023)'!BV226+'[2]Base(2023)'!BV226*'[2]Base(2024)'!$A$31,2)</f>
        <v>#VALUE!</v>
      </c>
      <c r="BW226" s="45" t="e">
        <f>ROUND('[2]Base(2023)'!BW226+'[2]Base(2023)'!BW226*'[2]Base(2024)'!$A$31,2)</f>
        <v>#VALUE!</v>
      </c>
      <c r="BX226" s="45" t="e">
        <f>ROUND('[2]Base(2023)'!BX226+'[2]Base(2023)'!BX226*'[2]Base(2024)'!$A$31,2)</f>
        <v>#VALUE!</v>
      </c>
      <c r="BY226" s="45" t="e">
        <f>ROUND('[2]Base(2023)'!BY226+'[2]Base(2023)'!BY226*'[2]Base(2024)'!$A$31,2)</f>
        <v>#VALUE!</v>
      </c>
      <c r="BZ226" s="45" t="e">
        <f>ROUND('[2]Base(2023)'!BZ226+'[2]Base(2023)'!BZ226*'[2]Base(2024)'!$A$31,2)</f>
        <v>#VALUE!</v>
      </c>
      <c r="CA226" s="45" t="e">
        <f>ROUND('[2]Base(2023)'!CA226+'[2]Base(2023)'!CA226*'[2]Base(2024)'!$A$31,2)</f>
        <v>#VALUE!</v>
      </c>
      <c r="CB226" s="45" t="e">
        <f>ROUND('[2]Base(2023)'!CB226+'[2]Base(2023)'!CB226*'[2]Base(2024)'!$A$31,2)</f>
        <v>#VALUE!</v>
      </c>
      <c r="CC226" s="45" t="e">
        <f>ROUND('[2]Base(2023)'!CC226+'[2]Base(2023)'!CC226*'[2]Base(2024)'!$A$31,2)</f>
        <v>#VALUE!</v>
      </c>
      <c r="CD226" s="45" t="e">
        <f>ROUND('[2]Base(2023)'!CD226+'[2]Base(2023)'!CD226*'[2]Base(2024)'!$A$31,2)</f>
        <v>#VALUE!</v>
      </c>
      <c r="CE226" s="45" t="e">
        <f>ROUND('[2]Base(2023)'!CE226+'[2]Base(2023)'!CE226*'[2]Base(2024)'!$A$31,2)</f>
        <v>#VALUE!</v>
      </c>
      <c r="CF226" s="45" t="e">
        <f>ROUND('[2]Base(2023)'!CF226+'[2]Base(2023)'!CF226*'[2]Base(2024)'!$A$31,2)</f>
        <v>#VALUE!</v>
      </c>
      <c r="CG226" s="45" t="e">
        <f>ROUND('[2]Base(2023)'!CG226+'[2]Base(2023)'!CG226*'[2]Base(2024)'!$A$31,2)</f>
        <v>#VALUE!</v>
      </c>
      <c r="CH226" s="45" t="e">
        <f>ROUND('[2]Base(2023)'!CH226+'[2]Base(2023)'!CH226*'[2]Base(2024)'!$A$31,2)</f>
        <v>#VALUE!</v>
      </c>
      <c r="CI226" s="45" t="e">
        <f>ROUND('[2]Base(2023)'!CI226+'[2]Base(2023)'!CI226*'[2]Base(2024)'!$A$31,2)</f>
        <v>#VALUE!</v>
      </c>
      <c r="CJ226" s="45" t="e">
        <f>ROUND('[2]Base(2023)'!CJ226+'[2]Base(2023)'!CJ226*'[2]Base(2024)'!$A$31,2)</f>
        <v>#VALUE!</v>
      </c>
      <c r="CK226" s="45" t="e">
        <f>ROUND('[2]Base(2023)'!CK226+'[2]Base(2023)'!CK226*'[2]Base(2024)'!$A$31,2)</f>
        <v>#VALUE!</v>
      </c>
      <c r="CL226" s="45" t="e">
        <f>ROUND('[2]Base(2023)'!CL226+'[2]Base(2023)'!CL226*'[2]Base(2024)'!$A$31,2)</f>
        <v>#VALUE!</v>
      </c>
      <c r="DG226" s="43" t="str">
        <f t="shared" si="222"/>
        <v>INFINITE 6Coleta Agendada7788-70 a 10</v>
      </c>
      <c r="DH226" s="43" t="s">
        <v>104</v>
      </c>
      <c r="DI226" s="70" t="s">
        <v>43</v>
      </c>
      <c r="DJ226" s="25" t="s">
        <v>57</v>
      </c>
      <c r="DK226" s="59" t="s">
        <v>45</v>
      </c>
      <c r="DL226" s="22">
        <v>13.28</v>
      </c>
      <c r="DR226"/>
      <c r="DS226"/>
      <c r="DT226"/>
    </row>
    <row r="227" spans="4:124" ht="15" x14ac:dyDescent="0.25">
      <c r="D227" s="43" t="str">
        <f t="shared" si="218"/>
        <v>CLUBE CORREIOS0 a 300</v>
      </c>
      <c r="E227" s="44" t="s">
        <v>9</v>
      </c>
      <c r="F227" s="44" t="s">
        <v>40</v>
      </c>
      <c r="G227" s="45">
        <f>G45</f>
        <v>8.91</v>
      </c>
      <c r="H227" s="45">
        <f t="shared" ref="H227:Z227" si="239">H45</f>
        <v>9.1</v>
      </c>
      <c r="I227" s="45">
        <f t="shared" si="239"/>
        <v>9.2899999999999991</v>
      </c>
      <c r="J227" s="45">
        <f t="shared" si="239"/>
        <v>9.48</v>
      </c>
      <c r="K227" s="45">
        <f t="shared" si="239"/>
        <v>17.03</v>
      </c>
      <c r="L227" s="45">
        <f t="shared" si="239"/>
        <v>17.399999999999999</v>
      </c>
      <c r="M227" s="45">
        <f t="shared" si="239"/>
        <v>17.79</v>
      </c>
      <c r="N227" s="45">
        <f t="shared" si="239"/>
        <v>18.93</v>
      </c>
      <c r="O227" s="45">
        <f t="shared" si="239"/>
        <v>25.86</v>
      </c>
      <c r="P227" s="45">
        <f t="shared" si="239"/>
        <v>36.21</v>
      </c>
      <c r="Q227" s="45">
        <f t="shared" si="239"/>
        <v>46.56</v>
      </c>
      <c r="R227" s="45">
        <f t="shared" si="239"/>
        <v>54.31</v>
      </c>
      <c r="S227" s="45">
        <f t="shared" si="239"/>
        <v>34.43</v>
      </c>
      <c r="T227" s="45">
        <f t="shared" si="239"/>
        <v>43.96</v>
      </c>
      <c r="U227" s="45">
        <f t="shared" si="239"/>
        <v>53.07</v>
      </c>
      <c r="V227" s="45">
        <f t="shared" si="239"/>
        <v>60.87</v>
      </c>
      <c r="W227" s="45">
        <f t="shared" si="239"/>
        <v>40.99</v>
      </c>
      <c r="X227" s="45">
        <f t="shared" si="239"/>
        <v>52.34</v>
      </c>
      <c r="Y227" s="45">
        <f t="shared" si="239"/>
        <v>63.19</v>
      </c>
      <c r="Z227" s="45">
        <f t="shared" si="239"/>
        <v>72.47</v>
      </c>
      <c r="BP227" s="43" t="str">
        <f t="shared" si="220"/>
        <v>CLUBE CORREIOS0 a 300</v>
      </c>
      <c r="BQ227" s="44" t="s">
        <v>9</v>
      </c>
      <c r="BR227" s="44" t="s">
        <v>40</v>
      </c>
      <c r="BS227" s="45">
        <f>BS45</f>
        <v>26.36</v>
      </c>
      <c r="BT227" s="45">
        <f t="shared" ref="BT227:CL227" si="240">BT45</f>
        <v>26.93</v>
      </c>
      <c r="BU227" s="45">
        <f t="shared" si="240"/>
        <v>27.49</v>
      </c>
      <c r="BV227" s="45">
        <f t="shared" si="240"/>
        <v>28.05</v>
      </c>
      <c r="BW227" s="45">
        <f t="shared" si="240"/>
        <v>29.25</v>
      </c>
      <c r="BX227" s="45">
        <f t="shared" si="240"/>
        <v>29.54</v>
      </c>
      <c r="BY227" s="45">
        <f t="shared" si="240"/>
        <v>29.85</v>
      </c>
      <c r="BZ227" s="45">
        <f t="shared" si="240"/>
        <v>30.14</v>
      </c>
      <c r="CA227" s="45">
        <f t="shared" si="240"/>
        <v>42.62</v>
      </c>
      <c r="CB227" s="45">
        <f t="shared" si="240"/>
        <v>66.19</v>
      </c>
      <c r="CC227" s="45">
        <f t="shared" si="240"/>
        <v>80.510000000000005</v>
      </c>
      <c r="CD227" s="45">
        <f t="shared" si="240"/>
        <v>94.83</v>
      </c>
      <c r="CE227" s="45">
        <f t="shared" si="240"/>
        <v>54.83</v>
      </c>
      <c r="CF227" s="45">
        <f t="shared" si="240"/>
        <v>73.03</v>
      </c>
      <c r="CG227" s="45">
        <f t="shared" si="240"/>
        <v>84.65</v>
      </c>
      <c r="CH227" s="45">
        <f t="shared" si="240"/>
        <v>96.27</v>
      </c>
      <c r="CI227" s="45">
        <f t="shared" si="240"/>
        <v>65.290000000000006</v>
      </c>
      <c r="CJ227" s="45">
        <f t="shared" si="240"/>
        <v>86.94</v>
      </c>
      <c r="CK227" s="45">
        <f t="shared" si="240"/>
        <v>100.77</v>
      </c>
      <c r="CL227" s="45">
        <f t="shared" si="240"/>
        <v>114.6</v>
      </c>
      <c r="DG227" s="43" t="str">
        <f t="shared" si="222"/>
        <v>INFINITE 6Coleta Programada4209-90 a 10</v>
      </c>
      <c r="DH227" s="43" t="s">
        <v>104</v>
      </c>
      <c r="DI227" s="71" t="s">
        <v>64</v>
      </c>
      <c r="DJ227" s="68" t="s">
        <v>65</v>
      </c>
      <c r="DK227" s="61" t="s">
        <v>45</v>
      </c>
      <c r="DL227" s="25">
        <v>11.07</v>
      </c>
      <c r="DR227"/>
      <c r="DS227"/>
      <c r="DT227"/>
    </row>
    <row r="228" spans="4:124" ht="15" x14ac:dyDescent="0.25">
      <c r="D228" s="43" t="str">
        <f t="shared" si="218"/>
        <v>CLUBE CORREIOS301 a 500</v>
      </c>
      <c r="E228" s="44" t="s">
        <v>9</v>
      </c>
      <c r="F228" s="44" t="s">
        <v>49</v>
      </c>
      <c r="G228" s="45">
        <f t="shared" ref="G228:Z239" si="241">G46</f>
        <v>9.99</v>
      </c>
      <c r="H228" s="45">
        <f t="shared" si="241"/>
        <v>10.210000000000001</v>
      </c>
      <c r="I228" s="45">
        <f t="shared" si="241"/>
        <v>10.42</v>
      </c>
      <c r="J228" s="45">
        <f t="shared" si="241"/>
        <v>10.63</v>
      </c>
      <c r="K228" s="45">
        <f t="shared" si="241"/>
        <v>17.649999999999999</v>
      </c>
      <c r="L228" s="45">
        <f t="shared" si="241"/>
        <v>18.04</v>
      </c>
      <c r="M228" s="45">
        <f t="shared" si="241"/>
        <v>18.440000000000001</v>
      </c>
      <c r="N228" s="45">
        <f t="shared" si="241"/>
        <v>19.61</v>
      </c>
      <c r="O228" s="45">
        <f t="shared" si="241"/>
        <v>26.95</v>
      </c>
      <c r="P228" s="45">
        <f t="shared" si="241"/>
        <v>37.72</v>
      </c>
      <c r="Q228" s="45">
        <f t="shared" si="241"/>
        <v>48.49</v>
      </c>
      <c r="R228" s="45">
        <f t="shared" si="241"/>
        <v>56.57</v>
      </c>
      <c r="S228" s="45">
        <f t="shared" si="241"/>
        <v>35.340000000000003</v>
      </c>
      <c r="T228" s="45">
        <f t="shared" si="241"/>
        <v>45.23</v>
      </c>
      <c r="U228" s="45">
        <f t="shared" si="241"/>
        <v>54.72</v>
      </c>
      <c r="V228" s="45">
        <f t="shared" si="241"/>
        <v>62.79</v>
      </c>
      <c r="W228" s="45">
        <f t="shared" si="241"/>
        <v>42.06</v>
      </c>
      <c r="X228" s="45">
        <f t="shared" si="241"/>
        <v>53.85</v>
      </c>
      <c r="Y228" s="45">
        <f t="shared" si="241"/>
        <v>65.14</v>
      </c>
      <c r="Z228" s="45">
        <f t="shared" si="241"/>
        <v>74.739999999999995</v>
      </c>
      <c r="BP228" s="43" t="str">
        <f t="shared" si="220"/>
        <v>CLUBE CORREIOS301 a 500</v>
      </c>
      <c r="BQ228" s="44" t="s">
        <v>9</v>
      </c>
      <c r="BR228" s="44" t="s">
        <v>49</v>
      </c>
      <c r="BS228" s="45">
        <f t="shared" ref="BS228:CL239" si="242">BS46</f>
        <v>27.31</v>
      </c>
      <c r="BT228" s="45">
        <f t="shared" si="242"/>
        <v>27.89</v>
      </c>
      <c r="BU228" s="45">
        <f t="shared" si="242"/>
        <v>28.46</v>
      </c>
      <c r="BV228" s="45">
        <f t="shared" si="242"/>
        <v>29.04</v>
      </c>
      <c r="BW228" s="45">
        <f t="shared" si="242"/>
        <v>30.94</v>
      </c>
      <c r="BX228" s="45">
        <f t="shared" si="242"/>
        <v>31.25</v>
      </c>
      <c r="BY228" s="45">
        <f t="shared" si="242"/>
        <v>31.57</v>
      </c>
      <c r="BZ228" s="45">
        <f t="shared" si="242"/>
        <v>31.9</v>
      </c>
      <c r="CA228" s="45">
        <f t="shared" si="242"/>
        <v>45.52</v>
      </c>
      <c r="CB228" s="45">
        <f t="shared" si="242"/>
        <v>69.58</v>
      </c>
      <c r="CC228" s="45">
        <f t="shared" si="242"/>
        <v>84.67</v>
      </c>
      <c r="CD228" s="45">
        <f t="shared" si="242"/>
        <v>99.77</v>
      </c>
      <c r="CE228" s="45">
        <f t="shared" si="242"/>
        <v>56.77</v>
      </c>
      <c r="CF228" s="45">
        <f t="shared" si="242"/>
        <v>74.38</v>
      </c>
      <c r="CG228" s="45">
        <f t="shared" si="242"/>
        <v>86.22</v>
      </c>
      <c r="CH228" s="45">
        <f t="shared" si="242"/>
        <v>98.06</v>
      </c>
      <c r="CI228" s="45">
        <f t="shared" si="242"/>
        <v>67.58</v>
      </c>
      <c r="CJ228" s="45">
        <f t="shared" si="242"/>
        <v>88.54</v>
      </c>
      <c r="CK228" s="45">
        <f t="shared" si="242"/>
        <v>102.65</v>
      </c>
      <c r="CL228" s="45">
        <f t="shared" si="242"/>
        <v>116.74</v>
      </c>
      <c r="DG228" s="43" t="str">
        <f t="shared" si="222"/>
        <v>INFINITE 6Coleta Programada4209-9Mais de 10</v>
      </c>
      <c r="DH228" s="43" t="s">
        <v>104</v>
      </c>
      <c r="DI228" s="71" t="s">
        <v>64</v>
      </c>
      <c r="DJ228" s="68" t="s">
        <v>65</v>
      </c>
      <c r="DK228" s="59" t="s">
        <v>52</v>
      </c>
      <c r="DL228" s="22">
        <v>0</v>
      </c>
      <c r="DR228"/>
      <c r="DS228"/>
      <c r="DT228"/>
    </row>
    <row r="229" spans="4:124" ht="15" x14ac:dyDescent="0.25">
      <c r="D229" s="43" t="str">
        <f t="shared" si="218"/>
        <v>CLUBE CORREIOS501 a 1.000</v>
      </c>
      <c r="E229" s="44" t="s">
        <v>9</v>
      </c>
      <c r="F229" s="44" t="s">
        <v>50</v>
      </c>
      <c r="G229" s="45">
        <f t="shared" si="241"/>
        <v>10.7</v>
      </c>
      <c r="H229" s="45">
        <f t="shared" si="241"/>
        <v>10.92</v>
      </c>
      <c r="I229" s="45">
        <f t="shared" si="241"/>
        <v>11.16</v>
      </c>
      <c r="J229" s="45">
        <f t="shared" si="241"/>
        <v>11.39</v>
      </c>
      <c r="K229" s="45">
        <f t="shared" si="241"/>
        <v>19.68</v>
      </c>
      <c r="L229" s="45">
        <f t="shared" si="241"/>
        <v>19.88</v>
      </c>
      <c r="M229" s="45">
        <f t="shared" si="241"/>
        <v>20.079999999999998</v>
      </c>
      <c r="N229" s="45">
        <f t="shared" si="241"/>
        <v>20.29</v>
      </c>
      <c r="O229" s="45">
        <f t="shared" si="241"/>
        <v>28.03</v>
      </c>
      <c r="P229" s="45">
        <f t="shared" si="241"/>
        <v>39.24</v>
      </c>
      <c r="Q229" s="45">
        <f t="shared" si="241"/>
        <v>50.46</v>
      </c>
      <c r="R229" s="45">
        <f t="shared" si="241"/>
        <v>58.87</v>
      </c>
      <c r="S229" s="45">
        <f t="shared" si="241"/>
        <v>36.25</v>
      </c>
      <c r="T229" s="45">
        <f t="shared" si="241"/>
        <v>46.52</v>
      </c>
      <c r="U229" s="45">
        <f t="shared" si="241"/>
        <v>56.36</v>
      </c>
      <c r="V229" s="45">
        <f t="shared" si="241"/>
        <v>64.69</v>
      </c>
      <c r="W229" s="45">
        <f t="shared" si="241"/>
        <v>43.16</v>
      </c>
      <c r="X229" s="45">
        <f t="shared" si="241"/>
        <v>55.38</v>
      </c>
      <c r="Y229" s="45">
        <f t="shared" si="241"/>
        <v>67.099999999999994</v>
      </c>
      <c r="Z229" s="45">
        <f t="shared" si="241"/>
        <v>77.010000000000005</v>
      </c>
      <c r="BP229" s="43" t="str">
        <f t="shared" si="220"/>
        <v>CLUBE CORREIOS501 a 1.000</v>
      </c>
      <c r="BQ229" s="44" t="s">
        <v>9</v>
      </c>
      <c r="BR229" s="44" t="s">
        <v>50</v>
      </c>
      <c r="BS229" s="45">
        <f t="shared" si="242"/>
        <v>28.24</v>
      </c>
      <c r="BT229" s="45">
        <f t="shared" si="242"/>
        <v>28.84</v>
      </c>
      <c r="BU229" s="45">
        <f t="shared" si="242"/>
        <v>29.45</v>
      </c>
      <c r="BV229" s="45">
        <f t="shared" si="242"/>
        <v>30.04</v>
      </c>
      <c r="BW229" s="45">
        <f t="shared" si="242"/>
        <v>32.64</v>
      </c>
      <c r="BX229" s="45">
        <f t="shared" si="242"/>
        <v>32.97</v>
      </c>
      <c r="BY229" s="45">
        <f t="shared" si="242"/>
        <v>33.299999999999997</v>
      </c>
      <c r="BZ229" s="45">
        <f t="shared" si="242"/>
        <v>33.64</v>
      </c>
      <c r="CA229" s="45">
        <f t="shared" si="242"/>
        <v>48.41</v>
      </c>
      <c r="CB229" s="45">
        <f t="shared" si="242"/>
        <v>72.97</v>
      </c>
      <c r="CC229" s="45">
        <f t="shared" si="242"/>
        <v>88.85</v>
      </c>
      <c r="CD229" s="45">
        <f t="shared" si="242"/>
        <v>104.71</v>
      </c>
      <c r="CE229" s="45">
        <f t="shared" si="242"/>
        <v>58.7</v>
      </c>
      <c r="CF229" s="45">
        <f t="shared" si="242"/>
        <v>75.72</v>
      </c>
      <c r="CG229" s="45">
        <f t="shared" si="242"/>
        <v>87.8</v>
      </c>
      <c r="CH229" s="45">
        <f t="shared" si="242"/>
        <v>99.87</v>
      </c>
      <c r="CI229" s="45">
        <f t="shared" si="242"/>
        <v>69.87</v>
      </c>
      <c r="CJ229" s="45">
        <f t="shared" si="242"/>
        <v>90.14</v>
      </c>
      <c r="CK229" s="45">
        <f t="shared" si="242"/>
        <v>104.52</v>
      </c>
      <c r="CL229" s="45">
        <f t="shared" si="242"/>
        <v>118.88</v>
      </c>
      <c r="DG229" s="43" t="str">
        <f t="shared" si="222"/>
        <v>INFINITE 6Coleta no mesmo dia4210-211 a 20</v>
      </c>
      <c r="DH229" s="43" t="s">
        <v>104</v>
      </c>
      <c r="DI229" s="70" t="s">
        <v>71</v>
      </c>
      <c r="DJ229" s="69" t="s">
        <v>72</v>
      </c>
      <c r="DK229" s="61" t="s">
        <v>73</v>
      </c>
      <c r="DL229" s="25" t="s">
        <v>127</v>
      </c>
      <c r="DR229"/>
      <c r="DS229"/>
      <c r="DT229"/>
    </row>
    <row r="230" spans="4:124" ht="15" x14ac:dyDescent="0.25">
      <c r="D230" s="43" t="str">
        <f t="shared" si="218"/>
        <v>CLUBE CORREIOS1.001 a 2.000</v>
      </c>
      <c r="E230" s="44" t="s">
        <v>9</v>
      </c>
      <c r="F230" s="44" t="s">
        <v>55</v>
      </c>
      <c r="G230" s="45">
        <f t="shared" si="241"/>
        <v>13.43</v>
      </c>
      <c r="H230" s="45">
        <f t="shared" si="241"/>
        <v>13.72</v>
      </c>
      <c r="I230" s="45">
        <f t="shared" si="241"/>
        <v>14.02</v>
      </c>
      <c r="J230" s="45">
        <f t="shared" si="241"/>
        <v>14.29</v>
      </c>
      <c r="K230" s="45">
        <f t="shared" si="241"/>
        <v>21.71</v>
      </c>
      <c r="L230" s="45">
        <f t="shared" si="241"/>
        <v>21.93</v>
      </c>
      <c r="M230" s="45">
        <f t="shared" si="241"/>
        <v>22.16</v>
      </c>
      <c r="N230" s="45">
        <f t="shared" si="241"/>
        <v>22.38</v>
      </c>
      <c r="O230" s="45">
        <f t="shared" si="241"/>
        <v>33.79</v>
      </c>
      <c r="P230" s="45">
        <f t="shared" si="241"/>
        <v>47.33</v>
      </c>
      <c r="Q230" s="45">
        <f t="shared" si="241"/>
        <v>60.85</v>
      </c>
      <c r="R230" s="45">
        <f t="shared" si="241"/>
        <v>70.97</v>
      </c>
      <c r="S230" s="45">
        <f t="shared" si="241"/>
        <v>45.33</v>
      </c>
      <c r="T230" s="45">
        <f t="shared" si="241"/>
        <v>57.54</v>
      </c>
      <c r="U230" s="45">
        <f t="shared" si="241"/>
        <v>69.319999999999993</v>
      </c>
      <c r="V230" s="45">
        <f t="shared" si="241"/>
        <v>79.11</v>
      </c>
      <c r="W230" s="45">
        <f t="shared" si="241"/>
        <v>53.97</v>
      </c>
      <c r="X230" s="45">
        <f t="shared" si="241"/>
        <v>68.5</v>
      </c>
      <c r="Y230" s="45">
        <f t="shared" si="241"/>
        <v>82.52</v>
      </c>
      <c r="Z230" s="45">
        <f t="shared" si="241"/>
        <v>94.17</v>
      </c>
      <c r="BP230" s="43" t="str">
        <f t="shared" si="220"/>
        <v>CLUBE CORREIOS1.001 a 2.000</v>
      </c>
      <c r="BQ230" s="44" t="s">
        <v>9</v>
      </c>
      <c r="BR230" s="44" t="s">
        <v>55</v>
      </c>
      <c r="BS230" s="45">
        <f t="shared" si="242"/>
        <v>31.24</v>
      </c>
      <c r="BT230" s="45">
        <f t="shared" si="242"/>
        <v>31.91</v>
      </c>
      <c r="BU230" s="45">
        <f t="shared" si="242"/>
        <v>32.57</v>
      </c>
      <c r="BV230" s="45">
        <f t="shared" si="242"/>
        <v>33.24</v>
      </c>
      <c r="BW230" s="45">
        <f t="shared" si="242"/>
        <v>35.92</v>
      </c>
      <c r="BX230" s="45">
        <f t="shared" si="242"/>
        <v>36.299999999999997</v>
      </c>
      <c r="BY230" s="45">
        <f t="shared" si="242"/>
        <v>36.67</v>
      </c>
      <c r="BZ230" s="45">
        <f t="shared" si="242"/>
        <v>37.03</v>
      </c>
      <c r="CA230" s="45">
        <f t="shared" si="242"/>
        <v>57.99</v>
      </c>
      <c r="CB230" s="45">
        <f t="shared" si="242"/>
        <v>87.85</v>
      </c>
      <c r="CC230" s="45">
        <f t="shared" si="242"/>
        <v>107.16</v>
      </c>
      <c r="CD230" s="45">
        <f t="shared" si="242"/>
        <v>126.48</v>
      </c>
      <c r="CE230" s="45">
        <f t="shared" si="242"/>
        <v>70.69</v>
      </c>
      <c r="CF230" s="45">
        <f t="shared" si="242"/>
        <v>95.34</v>
      </c>
      <c r="CG230" s="45">
        <f t="shared" si="242"/>
        <v>111.53</v>
      </c>
      <c r="CH230" s="45">
        <f t="shared" si="242"/>
        <v>127.71</v>
      </c>
      <c r="CI230" s="45">
        <f t="shared" si="242"/>
        <v>84.15</v>
      </c>
      <c r="CJ230" s="45">
        <f t="shared" si="242"/>
        <v>113.5</v>
      </c>
      <c r="CK230" s="45">
        <f t="shared" si="242"/>
        <v>132.77000000000001</v>
      </c>
      <c r="CL230" s="45">
        <f t="shared" si="242"/>
        <v>152.03</v>
      </c>
      <c r="DG230" s="43" t="str">
        <f t="shared" si="222"/>
        <v>INFINITE 6Coleta no mesmo dia4210-221 a 30</v>
      </c>
      <c r="DH230" s="43" t="s">
        <v>104</v>
      </c>
      <c r="DI230" s="70" t="s">
        <v>71</v>
      </c>
      <c r="DJ230" s="69" t="s">
        <v>72</v>
      </c>
      <c r="DK230" s="59" t="s">
        <v>77</v>
      </c>
      <c r="DL230" s="22" t="s">
        <v>128</v>
      </c>
      <c r="DR230"/>
      <c r="DS230"/>
      <c r="DT230"/>
    </row>
    <row r="231" spans="4:124" ht="15" x14ac:dyDescent="0.25">
      <c r="D231" s="43" t="str">
        <f t="shared" si="218"/>
        <v>CLUBE CORREIOS2.001 a 3.000</v>
      </c>
      <c r="E231" s="44" t="s">
        <v>9</v>
      </c>
      <c r="F231" s="44" t="s">
        <v>62</v>
      </c>
      <c r="G231" s="45">
        <f t="shared" si="241"/>
        <v>14.99</v>
      </c>
      <c r="H231" s="45">
        <f t="shared" si="241"/>
        <v>15.31</v>
      </c>
      <c r="I231" s="45">
        <f t="shared" si="241"/>
        <v>15.63</v>
      </c>
      <c r="J231" s="45">
        <f t="shared" si="241"/>
        <v>15.94</v>
      </c>
      <c r="K231" s="45">
        <f t="shared" si="241"/>
        <v>23.72</v>
      </c>
      <c r="L231" s="45">
        <f t="shared" si="241"/>
        <v>23.96</v>
      </c>
      <c r="M231" s="45">
        <f t="shared" si="241"/>
        <v>24.22</v>
      </c>
      <c r="N231" s="45">
        <f t="shared" si="241"/>
        <v>24.45</v>
      </c>
      <c r="O231" s="45">
        <f t="shared" si="241"/>
        <v>39.450000000000003</v>
      </c>
      <c r="P231" s="45">
        <f t="shared" si="241"/>
        <v>53.27</v>
      </c>
      <c r="Q231" s="45">
        <f t="shared" si="241"/>
        <v>74.97</v>
      </c>
      <c r="R231" s="45">
        <f t="shared" si="241"/>
        <v>90.74</v>
      </c>
      <c r="S231" s="45">
        <f t="shared" si="241"/>
        <v>54.33</v>
      </c>
      <c r="T231" s="45">
        <f t="shared" si="241"/>
        <v>66.77</v>
      </c>
      <c r="U231" s="45">
        <f t="shared" si="241"/>
        <v>85.41</v>
      </c>
      <c r="V231" s="45">
        <f t="shared" si="241"/>
        <v>99.94</v>
      </c>
      <c r="W231" s="45">
        <f t="shared" si="241"/>
        <v>64.67</v>
      </c>
      <c r="X231" s="45">
        <f t="shared" si="241"/>
        <v>79.48</v>
      </c>
      <c r="Y231" s="45">
        <f t="shared" si="241"/>
        <v>101.68</v>
      </c>
      <c r="Z231" s="45">
        <f t="shared" si="241"/>
        <v>118.98</v>
      </c>
      <c r="BP231" s="43" t="str">
        <f t="shared" si="220"/>
        <v>CLUBE CORREIOS2.001 a 3.000</v>
      </c>
      <c r="BQ231" s="44" t="s">
        <v>9</v>
      </c>
      <c r="BR231" s="44" t="s">
        <v>62</v>
      </c>
      <c r="BS231" s="45">
        <f t="shared" si="242"/>
        <v>34.43</v>
      </c>
      <c r="BT231" s="45">
        <f t="shared" si="242"/>
        <v>35.17</v>
      </c>
      <c r="BU231" s="45">
        <f t="shared" si="242"/>
        <v>35.9</v>
      </c>
      <c r="BV231" s="45">
        <f t="shared" si="242"/>
        <v>36.630000000000003</v>
      </c>
      <c r="BW231" s="45">
        <f t="shared" si="242"/>
        <v>39.51</v>
      </c>
      <c r="BX231" s="45">
        <f t="shared" si="242"/>
        <v>39.909999999999997</v>
      </c>
      <c r="BY231" s="45">
        <f t="shared" si="242"/>
        <v>40.32</v>
      </c>
      <c r="BZ231" s="45">
        <f t="shared" si="242"/>
        <v>40.72</v>
      </c>
      <c r="CA231" s="45">
        <f t="shared" si="242"/>
        <v>68.17</v>
      </c>
      <c r="CB231" s="45">
        <f t="shared" si="242"/>
        <v>102.62</v>
      </c>
      <c r="CC231" s="45">
        <f t="shared" si="242"/>
        <v>125.23</v>
      </c>
      <c r="CD231" s="45">
        <f t="shared" si="242"/>
        <v>147.84</v>
      </c>
      <c r="CE231" s="45">
        <f t="shared" si="242"/>
        <v>82.93</v>
      </c>
      <c r="CF231" s="45">
        <f t="shared" si="242"/>
        <v>114.46</v>
      </c>
      <c r="CG231" s="45">
        <f t="shared" si="242"/>
        <v>135.09</v>
      </c>
      <c r="CH231" s="45">
        <f t="shared" si="242"/>
        <v>155.72</v>
      </c>
      <c r="CI231" s="45">
        <f t="shared" si="242"/>
        <v>98.73</v>
      </c>
      <c r="CJ231" s="45">
        <f t="shared" si="242"/>
        <v>136.26</v>
      </c>
      <c r="CK231" s="45">
        <f t="shared" si="242"/>
        <v>160.81</v>
      </c>
      <c r="CL231" s="45">
        <f t="shared" si="242"/>
        <v>185.38</v>
      </c>
      <c r="DG231" s="43" t="str">
        <f t="shared" si="222"/>
        <v>INFINITE 6Coleta no mesmo dia4210-231 a 40</v>
      </c>
      <c r="DH231" s="43" t="s">
        <v>104</v>
      </c>
      <c r="DI231" s="70" t="s">
        <v>71</v>
      </c>
      <c r="DJ231" s="69" t="s">
        <v>72</v>
      </c>
      <c r="DK231" s="61" t="s">
        <v>83</v>
      </c>
      <c r="DL231" s="25" t="s">
        <v>128</v>
      </c>
      <c r="DR231"/>
      <c r="DS231"/>
      <c r="DT231"/>
    </row>
    <row r="232" spans="4:124" ht="15" x14ac:dyDescent="0.25">
      <c r="D232" s="43" t="str">
        <f t="shared" si="218"/>
        <v>CLUBE CORREIOS3.001 a 4.000</v>
      </c>
      <c r="E232" s="44" t="s">
        <v>9</v>
      </c>
      <c r="F232" s="44" t="s">
        <v>68</v>
      </c>
      <c r="G232" s="45">
        <f t="shared" si="241"/>
        <v>16.2</v>
      </c>
      <c r="H232" s="45">
        <f t="shared" si="241"/>
        <v>16.54</v>
      </c>
      <c r="I232" s="45">
        <f t="shared" si="241"/>
        <v>16.89</v>
      </c>
      <c r="J232" s="45">
        <f t="shared" si="241"/>
        <v>17.22</v>
      </c>
      <c r="K232" s="45">
        <f t="shared" si="241"/>
        <v>26.13</v>
      </c>
      <c r="L232" s="45">
        <f t="shared" si="241"/>
        <v>26.38</v>
      </c>
      <c r="M232" s="45">
        <f t="shared" si="241"/>
        <v>26.65</v>
      </c>
      <c r="N232" s="45">
        <f t="shared" si="241"/>
        <v>26.93</v>
      </c>
      <c r="O232" s="45">
        <f t="shared" si="241"/>
        <v>45.23</v>
      </c>
      <c r="P232" s="45">
        <f t="shared" si="241"/>
        <v>61.07</v>
      </c>
      <c r="Q232" s="45">
        <f t="shared" si="241"/>
        <v>85.94</v>
      </c>
      <c r="R232" s="45">
        <f t="shared" si="241"/>
        <v>104.04</v>
      </c>
      <c r="S232" s="45">
        <f t="shared" si="241"/>
        <v>59.18</v>
      </c>
      <c r="T232" s="45">
        <f t="shared" si="241"/>
        <v>73.319999999999993</v>
      </c>
      <c r="U232" s="45">
        <f t="shared" si="241"/>
        <v>94.65</v>
      </c>
      <c r="V232" s="45">
        <f t="shared" si="241"/>
        <v>111.11</v>
      </c>
      <c r="W232" s="45">
        <f t="shared" si="241"/>
        <v>70.45</v>
      </c>
      <c r="X232" s="45">
        <f t="shared" si="241"/>
        <v>87.29</v>
      </c>
      <c r="Y232" s="45">
        <f t="shared" si="241"/>
        <v>112.68</v>
      </c>
      <c r="Z232" s="45">
        <f t="shared" si="241"/>
        <v>132.28</v>
      </c>
      <c r="BP232" s="43" t="str">
        <f t="shared" si="220"/>
        <v>CLUBE CORREIOS3.001 a 4.000</v>
      </c>
      <c r="BQ232" s="44" t="s">
        <v>9</v>
      </c>
      <c r="BR232" s="44" t="s">
        <v>68</v>
      </c>
      <c r="BS232" s="45">
        <f t="shared" si="242"/>
        <v>37.44</v>
      </c>
      <c r="BT232" s="45">
        <f t="shared" si="242"/>
        <v>38.24</v>
      </c>
      <c r="BU232" s="45">
        <f t="shared" si="242"/>
        <v>39.03</v>
      </c>
      <c r="BV232" s="45">
        <f t="shared" si="242"/>
        <v>39.840000000000003</v>
      </c>
      <c r="BW232" s="45">
        <f t="shared" si="242"/>
        <v>43.38</v>
      </c>
      <c r="BX232" s="45">
        <f t="shared" si="242"/>
        <v>43.83</v>
      </c>
      <c r="BY232" s="45">
        <f t="shared" si="242"/>
        <v>44.27</v>
      </c>
      <c r="BZ232" s="45">
        <f t="shared" si="242"/>
        <v>44.72</v>
      </c>
      <c r="CA232" s="45">
        <f t="shared" si="242"/>
        <v>77.86</v>
      </c>
      <c r="CB232" s="45">
        <f t="shared" si="242"/>
        <v>117.29</v>
      </c>
      <c r="CC232" s="45">
        <f t="shared" si="242"/>
        <v>143.44999999999999</v>
      </c>
      <c r="CD232" s="45">
        <f t="shared" si="242"/>
        <v>169.6</v>
      </c>
      <c r="CE232" s="45">
        <f t="shared" si="242"/>
        <v>95.25</v>
      </c>
      <c r="CF232" s="45">
        <f t="shared" si="242"/>
        <v>133.58000000000001</v>
      </c>
      <c r="CG232" s="45">
        <f t="shared" si="242"/>
        <v>158.56</v>
      </c>
      <c r="CH232" s="45">
        <f t="shared" si="242"/>
        <v>183.56</v>
      </c>
      <c r="CI232" s="45">
        <f t="shared" si="242"/>
        <v>113.4</v>
      </c>
      <c r="CJ232" s="45">
        <f t="shared" si="242"/>
        <v>159.02000000000001</v>
      </c>
      <c r="CK232" s="45">
        <f t="shared" si="242"/>
        <v>188.76</v>
      </c>
      <c r="CL232" s="45">
        <f t="shared" si="242"/>
        <v>218.51</v>
      </c>
      <c r="DG232" s="43" t="str">
        <f t="shared" si="222"/>
        <v>INFINITE 6Coleta no mesmo dia4210-241 a 50</v>
      </c>
      <c r="DH232" s="43" t="s">
        <v>104</v>
      </c>
      <c r="DI232" s="70" t="s">
        <v>71</v>
      </c>
      <c r="DJ232" s="69" t="s">
        <v>72</v>
      </c>
      <c r="DK232" s="59" t="s">
        <v>87</v>
      </c>
      <c r="DL232" s="22" t="s">
        <v>129</v>
      </c>
      <c r="DR232"/>
      <c r="DS232"/>
      <c r="DT232"/>
    </row>
    <row r="233" spans="4:124" ht="15" x14ac:dyDescent="0.25">
      <c r="D233" s="43" t="str">
        <f t="shared" si="218"/>
        <v>CLUBE CORREIOS4.001 a 5.000</v>
      </c>
      <c r="E233" s="44" t="s">
        <v>9</v>
      </c>
      <c r="F233" s="44" t="s">
        <v>70</v>
      </c>
      <c r="G233" s="45">
        <f t="shared" si="241"/>
        <v>17.5</v>
      </c>
      <c r="H233" s="45">
        <f t="shared" si="241"/>
        <v>17.88</v>
      </c>
      <c r="I233" s="45">
        <f t="shared" si="241"/>
        <v>18.239999999999998</v>
      </c>
      <c r="J233" s="45">
        <f t="shared" si="241"/>
        <v>18.61</v>
      </c>
      <c r="K233" s="45">
        <f t="shared" si="241"/>
        <v>28.15</v>
      </c>
      <c r="L233" s="45">
        <f t="shared" si="241"/>
        <v>28.43</v>
      </c>
      <c r="M233" s="45">
        <f t="shared" si="241"/>
        <v>28.74</v>
      </c>
      <c r="N233" s="45">
        <f t="shared" si="241"/>
        <v>29.02</v>
      </c>
      <c r="O233" s="45">
        <f t="shared" si="241"/>
        <v>49.92</v>
      </c>
      <c r="P233" s="45">
        <f t="shared" si="241"/>
        <v>67.400000000000006</v>
      </c>
      <c r="Q233" s="45">
        <f t="shared" si="241"/>
        <v>94.86</v>
      </c>
      <c r="R233" s="45">
        <f t="shared" si="241"/>
        <v>114.81</v>
      </c>
      <c r="S233" s="45">
        <f t="shared" si="241"/>
        <v>71.569999999999993</v>
      </c>
      <c r="T233" s="45">
        <f t="shared" si="241"/>
        <v>87.09</v>
      </c>
      <c r="U233" s="45">
        <f t="shared" si="241"/>
        <v>110.59</v>
      </c>
      <c r="V233" s="45">
        <f t="shared" si="241"/>
        <v>128.63</v>
      </c>
      <c r="W233" s="45">
        <f t="shared" si="241"/>
        <v>85.21</v>
      </c>
      <c r="X233" s="45">
        <f t="shared" si="241"/>
        <v>103.68</v>
      </c>
      <c r="Y233" s="45">
        <f t="shared" si="241"/>
        <v>131.65</v>
      </c>
      <c r="Z233" s="45">
        <f t="shared" si="241"/>
        <v>153.13999999999999</v>
      </c>
      <c r="BP233" s="43" t="str">
        <f t="shared" si="220"/>
        <v>CLUBE CORREIOS4.001 a 5.000</v>
      </c>
      <c r="BQ233" s="44" t="s">
        <v>9</v>
      </c>
      <c r="BR233" s="44" t="s">
        <v>70</v>
      </c>
      <c r="BS233" s="45">
        <f t="shared" si="242"/>
        <v>40.44</v>
      </c>
      <c r="BT233" s="45">
        <f t="shared" si="242"/>
        <v>41.3</v>
      </c>
      <c r="BU233" s="45">
        <f t="shared" si="242"/>
        <v>42.16</v>
      </c>
      <c r="BV233" s="45">
        <f t="shared" si="242"/>
        <v>43.03</v>
      </c>
      <c r="BW233" s="45">
        <f t="shared" si="242"/>
        <v>46.77</v>
      </c>
      <c r="BX233" s="45">
        <f t="shared" si="242"/>
        <v>47.26</v>
      </c>
      <c r="BY233" s="45">
        <f t="shared" si="242"/>
        <v>47.73</v>
      </c>
      <c r="BZ233" s="45">
        <f t="shared" si="242"/>
        <v>48.22</v>
      </c>
      <c r="CA233" s="45">
        <f t="shared" si="242"/>
        <v>88.04</v>
      </c>
      <c r="CB233" s="45">
        <f t="shared" si="242"/>
        <v>131.97</v>
      </c>
      <c r="CC233" s="45">
        <f t="shared" si="242"/>
        <v>161.52000000000001</v>
      </c>
      <c r="CD233" s="45">
        <f t="shared" si="242"/>
        <v>191.06</v>
      </c>
      <c r="CE233" s="45">
        <f t="shared" si="242"/>
        <v>107.33</v>
      </c>
      <c r="CF233" s="45">
        <f t="shared" si="242"/>
        <v>152.77000000000001</v>
      </c>
      <c r="CG233" s="45">
        <f t="shared" si="242"/>
        <v>181.96</v>
      </c>
      <c r="CH233" s="45">
        <f t="shared" si="242"/>
        <v>211.13</v>
      </c>
      <c r="CI233" s="45">
        <f t="shared" si="242"/>
        <v>127.77</v>
      </c>
      <c r="CJ233" s="45">
        <f t="shared" si="242"/>
        <v>181.88</v>
      </c>
      <c r="CK233" s="45">
        <f t="shared" si="242"/>
        <v>216.62</v>
      </c>
      <c r="CL233" s="45">
        <f t="shared" si="242"/>
        <v>251.35</v>
      </c>
      <c r="DG233" s="43" t="str">
        <f t="shared" si="222"/>
        <v>INFINITE 6Coleta no mesmo dia4210-251 a 60</v>
      </c>
      <c r="DH233" s="43" t="s">
        <v>104</v>
      </c>
      <c r="DI233" s="70" t="s">
        <v>71</v>
      </c>
      <c r="DJ233" s="69" t="s">
        <v>72</v>
      </c>
      <c r="DK233" s="61" t="s">
        <v>92</v>
      </c>
      <c r="DL233" s="25" t="s">
        <v>130</v>
      </c>
      <c r="DR233"/>
      <c r="DS233"/>
      <c r="DT233"/>
    </row>
    <row r="234" spans="4:124" ht="15" x14ac:dyDescent="0.25">
      <c r="D234" s="43" t="str">
        <f t="shared" si="218"/>
        <v>CLUBE CORREIOS5.001 a 6.000</v>
      </c>
      <c r="E234" s="44" t="s">
        <v>9</v>
      </c>
      <c r="F234" s="44" t="s">
        <v>76</v>
      </c>
      <c r="G234" s="45">
        <f t="shared" si="241"/>
        <v>18.59</v>
      </c>
      <c r="H234" s="45">
        <f t="shared" si="241"/>
        <v>18.98</v>
      </c>
      <c r="I234" s="45">
        <f t="shared" si="241"/>
        <v>19.39</v>
      </c>
      <c r="J234" s="45">
        <f t="shared" si="241"/>
        <v>19.8</v>
      </c>
      <c r="K234" s="45">
        <f t="shared" si="241"/>
        <v>30.4</v>
      </c>
      <c r="L234" s="45">
        <f t="shared" si="241"/>
        <v>30.73</v>
      </c>
      <c r="M234" s="45">
        <f t="shared" si="241"/>
        <v>31.03</v>
      </c>
      <c r="N234" s="45">
        <f t="shared" si="241"/>
        <v>31.35</v>
      </c>
      <c r="O234" s="45">
        <f t="shared" si="241"/>
        <v>54.73</v>
      </c>
      <c r="P234" s="45">
        <f t="shared" si="241"/>
        <v>73.89</v>
      </c>
      <c r="Q234" s="45">
        <f t="shared" si="241"/>
        <v>104</v>
      </c>
      <c r="R234" s="45">
        <f t="shared" si="241"/>
        <v>125.88</v>
      </c>
      <c r="S234" s="45">
        <f t="shared" si="241"/>
        <v>75.63</v>
      </c>
      <c r="T234" s="45">
        <f t="shared" si="241"/>
        <v>92.55</v>
      </c>
      <c r="U234" s="45">
        <f t="shared" si="241"/>
        <v>118.27</v>
      </c>
      <c r="V234" s="45">
        <f t="shared" si="241"/>
        <v>137.93</v>
      </c>
      <c r="W234" s="45">
        <f t="shared" si="241"/>
        <v>90.02</v>
      </c>
      <c r="X234" s="45">
        <f t="shared" si="241"/>
        <v>110.19</v>
      </c>
      <c r="Y234" s="45">
        <f t="shared" si="241"/>
        <v>140.79</v>
      </c>
      <c r="Z234" s="45">
        <f t="shared" si="241"/>
        <v>164.21</v>
      </c>
      <c r="BP234" s="43" t="str">
        <f t="shared" si="220"/>
        <v>CLUBE CORREIOS5.001 a 6.000</v>
      </c>
      <c r="BQ234" s="44" t="s">
        <v>9</v>
      </c>
      <c r="BR234" s="44" t="s">
        <v>76</v>
      </c>
      <c r="BS234" s="45">
        <f t="shared" si="242"/>
        <v>43.26</v>
      </c>
      <c r="BT234" s="45">
        <f t="shared" si="242"/>
        <v>44.18</v>
      </c>
      <c r="BU234" s="45">
        <f t="shared" si="242"/>
        <v>45.1</v>
      </c>
      <c r="BV234" s="45">
        <f t="shared" si="242"/>
        <v>46.02</v>
      </c>
      <c r="BW234" s="45">
        <f t="shared" si="242"/>
        <v>50.54</v>
      </c>
      <c r="BX234" s="45">
        <f t="shared" si="242"/>
        <v>51.06</v>
      </c>
      <c r="BY234" s="45">
        <f t="shared" si="242"/>
        <v>51.59</v>
      </c>
      <c r="BZ234" s="45">
        <f t="shared" si="242"/>
        <v>52.11</v>
      </c>
      <c r="CA234" s="45">
        <f t="shared" si="242"/>
        <v>97.83</v>
      </c>
      <c r="CB234" s="45">
        <f t="shared" si="242"/>
        <v>147.04</v>
      </c>
      <c r="CC234" s="45">
        <f t="shared" si="242"/>
        <v>179.93</v>
      </c>
      <c r="CD234" s="45">
        <f t="shared" si="242"/>
        <v>212.82</v>
      </c>
      <c r="CE234" s="45">
        <f t="shared" si="242"/>
        <v>119.33</v>
      </c>
      <c r="CF234" s="45">
        <f t="shared" si="242"/>
        <v>172.14</v>
      </c>
      <c r="CG234" s="45">
        <f t="shared" si="242"/>
        <v>205.65</v>
      </c>
      <c r="CH234" s="45">
        <f t="shared" si="242"/>
        <v>239.14</v>
      </c>
      <c r="CI234" s="45">
        <f t="shared" si="242"/>
        <v>142.05000000000001</v>
      </c>
      <c r="CJ234" s="45">
        <f t="shared" si="242"/>
        <v>204.93</v>
      </c>
      <c r="CK234" s="45">
        <f t="shared" si="242"/>
        <v>244.82</v>
      </c>
      <c r="CL234" s="45">
        <f t="shared" si="242"/>
        <v>284.7</v>
      </c>
      <c r="DG234" s="43" t="str">
        <f t="shared" si="222"/>
        <v>INFINITE 6Coleta no mesmo dia4210-261 a 70</v>
      </c>
      <c r="DH234" s="43" t="s">
        <v>104</v>
      </c>
      <c r="DI234" s="70" t="s">
        <v>71</v>
      </c>
      <c r="DJ234" s="69" t="s">
        <v>72</v>
      </c>
      <c r="DK234" s="59" t="s">
        <v>96</v>
      </c>
      <c r="DL234" s="22" t="s">
        <v>131</v>
      </c>
      <c r="DR234"/>
      <c r="DS234"/>
      <c r="DT234"/>
    </row>
    <row r="235" spans="4:124" ht="15" x14ac:dyDescent="0.25">
      <c r="D235" s="43" t="str">
        <f t="shared" si="218"/>
        <v>CLUBE CORREIOS6.001 a 7.000</v>
      </c>
      <c r="E235" s="44" t="s">
        <v>9</v>
      </c>
      <c r="F235" s="44" t="s">
        <v>82</v>
      </c>
      <c r="G235" s="45">
        <f t="shared" si="241"/>
        <v>19.77</v>
      </c>
      <c r="H235" s="45">
        <f t="shared" si="241"/>
        <v>20.190000000000001</v>
      </c>
      <c r="I235" s="45">
        <f t="shared" si="241"/>
        <v>20.61</v>
      </c>
      <c r="J235" s="45">
        <f t="shared" si="241"/>
        <v>21.03</v>
      </c>
      <c r="K235" s="45">
        <f t="shared" si="241"/>
        <v>32.56</v>
      </c>
      <c r="L235" s="45">
        <f t="shared" si="241"/>
        <v>32.89</v>
      </c>
      <c r="M235" s="45">
        <f t="shared" si="241"/>
        <v>33.24</v>
      </c>
      <c r="N235" s="45">
        <f t="shared" si="241"/>
        <v>33.57</v>
      </c>
      <c r="O235" s="45">
        <f t="shared" si="241"/>
        <v>60.39</v>
      </c>
      <c r="P235" s="45">
        <f t="shared" si="241"/>
        <v>81.53</v>
      </c>
      <c r="Q235" s="45">
        <f t="shared" si="241"/>
        <v>114.74</v>
      </c>
      <c r="R235" s="45">
        <f t="shared" si="241"/>
        <v>138.91</v>
      </c>
      <c r="S235" s="45">
        <f t="shared" si="241"/>
        <v>80.38</v>
      </c>
      <c r="T235" s="45">
        <f t="shared" si="241"/>
        <v>98.98</v>
      </c>
      <c r="U235" s="45">
        <f t="shared" si="241"/>
        <v>127.3</v>
      </c>
      <c r="V235" s="45">
        <f t="shared" si="241"/>
        <v>148.87</v>
      </c>
      <c r="W235" s="45">
        <f t="shared" si="241"/>
        <v>95.7</v>
      </c>
      <c r="X235" s="45">
        <f t="shared" si="241"/>
        <v>117.83</v>
      </c>
      <c r="Y235" s="45">
        <f t="shared" si="241"/>
        <v>151.54</v>
      </c>
      <c r="Z235" s="45">
        <f t="shared" si="241"/>
        <v>177.22</v>
      </c>
      <c r="BP235" s="43" t="str">
        <f t="shared" si="220"/>
        <v>CLUBE CORREIOS6.001 a 7.000</v>
      </c>
      <c r="BQ235" s="44" t="s">
        <v>9</v>
      </c>
      <c r="BR235" s="44" t="s">
        <v>82</v>
      </c>
      <c r="BS235" s="45">
        <f t="shared" si="242"/>
        <v>46.63</v>
      </c>
      <c r="BT235" s="45">
        <f t="shared" si="242"/>
        <v>47.63</v>
      </c>
      <c r="BU235" s="45">
        <f t="shared" si="242"/>
        <v>48.62</v>
      </c>
      <c r="BV235" s="45">
        <f t="shared" si="242"/>
        <v>49.61</v>
      </c>
      <c r="BW235" s="45">
        <f t="shared" si="242"/>
        <v>53.73</v>
      </c>
      <c r="BX235" s="45">
        <f t="shared" si="242"/>
        <v>54.29</v>
      </c>
      <c r="BY235" s="45">
        <f t="shared" si="242"/>
        <v>54.84</v>
      </c>
      <c r="BZ235" s="45">
        <f t="shared" si="242"/>
        <v>55.4</v>
      </c>
      <c r="CA235" s="45">
        <f t="shared" si="242"/>
        <v>107.61</v>
      </c>
      <c r="CB235" s="45">
        <f t="shared" si="242"/>
        <v>161.82</v>
      </c>
      <c r="CC235" s="45">
        <f t="shared" si="242"/>
        <v>198.05</v>
      </c>
      <c r="CD235" s="45">
        <f t="shared" si="242"/>
        <v>234.28</v>
      </c>
      <c r="CE235" s="45">
        <f t="shared" si="242"/>
        <v>131.22</v>
      </c>
      <c r="CF235" s="45">
        <f t="shared" si="242"/>
        <v>191.09</v>
      </c>
      <c r="CG235" s="45">
        <f t="shared" si="242"/>
        <v>228.95</v>
      </c>
      <c r="CH235" s="45">
        <f t="shared" si="242"/>
        <v>266.81</v>
      </c>
      <c r="CI235" s="45">
        <f t="shared" si="242"/>
        <v>156.22999999999999</v>
      </c>
      <c r="CJ235" s="45">
        <f t="shared" si="242"/>
        <v>227.49</v>
      </c>
      <c r="CK235" s="45">
        <f t="shared" si="242"/>
        <v>272.57</v>
      </c>
      <c r="CL235" s="45">
        <f t="shared" si="242"/>
        <v>317.64</v>
      </c>
      <c r="DG235" s="43" t="str">
        <f t="shared" si="222"/>
        <v>INFINITE 6Coleta no mesmo dia4210-271 a 80</v>
      </c>
      <c r="DH235" s="43" t="s">
        <v>104</v>
      </c>
      <c r="DI235" s="70" t="s">
        <v>71</v>
      </c>
      <c r="DJ235" s="69" t="s">
        <v>72</v>
      </c>
      <c r="DK235" s="61" t="s">
        <v>99</v>
      </c>
      <c r="DL235" s="25" t="s">
        <v>131</v>
      </c>
      <c r="DR235"/>
      <c r="DS235"/>
      <c r="DT235"/>
    </row>
    <row r="236" spans="4:124" ht="15" x14ac:dyDescent="0.25">
      <c r="D236" s="43" t="str">
        <f t="shared" si="218"/>
        <v>CLUBE CORREIOS7.001 a 8.000</v>
      </c>
      <c r="E236" s="44" t="s">
        <v>9</v>
      </c>
      <c r="F236" s="44" t="s">
        <v>86</v>
      </c>
      <c r="G236" s="45">
        <f t="shared" si="241"/>
        <v>20.9</v>
      </c>
      <c r="H236" s="45">
        <f t="shared" si="241"/>
        <v>21.34</v>
      </c>
      <c r="I236" s="45">
        <f t="shared" si="241"/>
        <v>21.79</v>
      </c>
      <c r="J236" s="45">
        <f t="shared" si="241"/>
        <v>22.23</v>
      </c>
      <c r="K236" s="45">
        <f t="shared" si="241"/>
        <v>34.82</v>
      </c>
      <c r="L236" s="45">
        <f t="shared" si="241"/>
        <v>35.200000000000003</v>
      </c>
      <c r="M236" s="45">
        <f t="shared" si="241"/>
        <v>35.54</v>
      </c>
      <c r="N236" s="45">
        <f t="shared" si="241"/>
        <v>35.909999999999997</v>
      </c>
      <c r="O236" s="45">
        <f t="shared" si="241"/>
        <v>66.150000000000006</v>
      </c>
      <c r="P236" s="45">
        <f t="shared" si="241"/>
        <v>89.32</v>
      </c>
      <c r="Q236" s="45">
        <f t="shared" si="241"/>
        <v>125.71</v>
      </c>
      <c r="R236" s="45">
        <f t="shared" si="241"/>
        <v>152.18</v>
      </c>
      <c r="S236" s="45">
        <f t="shared" si="241"/>
        <v>89.46</v>
      </c>
      <c r="T236" s="45">
        <f t="shared" si="241"/>
        <v>109.76</v>
      </c>
      <c r="U236" s="45">
        <f t="shared" si="241"/>
        <v>140.76</v>
      </c>
      <c r="V236" s="45">
        <f t="shared" si="241"/>
        <v>164.26</v>
      </c>
      <c r="W236" s="45">
        <f t="shared" si="241"/>
        <v>106.49</v>
      </c>
      <c r="X236" s="45">
        <f t="shared" si="241"/>
        <v>130.66</v>
      </c>
      <c r="Y236" s="45">
        <f t="shared" si="241"/>
        <v>167.57</v>
      </c>
      <c r="Z236" s="45">
        <f t="shared" si="241"/>
        <v>195.55</v>
      </c>
      <c r="BP236" s="43" t="str">
        <f t="shared" si="220"/>
        <v>CLUBE CORREIOS7.001 a 8.000</v>
      </c>
      <c r="BQ236" s="44" t="s">
        <v>9</v>
      </c>
      <c r="BR236" s="44" t="s">
        <v>86</v>
      </c>
      <c r="BS236" s="45">
        <f t="shared" si="242"/>
        <v>49.45</v>
      </c>
      <c r="BT236" s="45">
        <f t="shared" si="242"/>
        <v>50.5</v>
      </c>
      <c r="BU236" s="45">
        <f t="shared" si="242"/>
        <v>51.55</v>
      </c>
      <c r="BV236" s="45">
        <f t="shared" si="242"/>
        <v>52.6</v>
      </c>
      <c r="BW236" s="45">
        <f t="shared" si="242"/>
        <v>57.51</v>
      </c>
      <c r="BX236" s="45">
        <f t="shared" si="242"/>
        <v>58.11</v>
      </c>
      <c r="BY236" s="45">
        <f t="shared" si="242"/>
        <v>58.7</v>
      </c>
      <c r="BZ236" s="45">
        <f t="shared" si="242"/>
        <v>59.29</v>
      </c>
      <c r="CA236" s="45">
        <f t="shared" si="242"/>
        <v>117.39</v>
      </c>
      <c r="CB236" s="45">
        <f t="shared" si="242"/>
        <v>176.29</v>
      </c>
      <c r="CC236" s="45">
        <f t="shared" si="242"/>
        <v>216.12</v>
      </c>
      <c r="CD236" s="45">
        <f t="shared" si="242"/>
        <v>255.95</v>
      </c>
      <c r="CE236" s="45">
        <f t="shared" si="242"/>
        <v>143.13</v>
      </c>
      <c r="CF236" s="45">
        <f t="shared" si="242"/>
        <v>211.22</v>
      </c>
      <c r="CG236" s="45">
        <f t="shared" si="242"/>
        <v>252.93</v>
      </c>
      <c r="CH236" s="45">
        <f t="shared" si="242"/>
        <v>294.64999999999998</v>
      </c>
      <c r="CI236" s="45">
        <f t="shared" si="242"/>
        <v>170.4</v>
      </c>
      <c r="CJ236" s="45">
        <f t="shared" si="242"/>
        <v>251.45</v>
      </c>
      <c r="CK236" s="45">
        <f t="shared" si="242"/>
        <v>301.11</v>
      </c>
      <c r="CL236" s="45">
        <f t="shared" si="242"/>
        <v>350.77</v>
      </c>
      <c r="DG236" s="43" t="str">
        <f t="shared" si="222"/>
        <v>INFINITE 6Coleta no mesmo dia4210-281 a 90</v>
      </c>
      <c r="DH236" s="43" t="s">
        <v>104</v>
      </c>
      <c r="DI236" s="70" t="s">
        <v>71</v>
      </c>
      <c r="DJ236" s="69" t="s">
        <v>72</v>
      </c>
      <c r="DK236" s="59" t="s">
        <v>102</v>
      </c>
      <c r="DL236" s="22" t="s">
        <v>93</v>
      </c>
      <c r="DR236"/>
      <c r="DS236"/>
      <c r="DT236"/>
    </row>
    <row r="237" spans="4:124" ht="15" x14ac:dyDescent="0.25">
      <c r="D237" s="43" t="str">
        <f t="shared" si="218"/>
        <v>CLUBE CORREIOS8.001 a 9.000</v>
      </c>
      <c r="E237" s="44" t="s">
        <v>9</v>
      </c>
      <c r="F237" s="44" t="s">
        <v>91</v>
      </c>
      <c r="G237" s="45">
        <f t="shared" si="241"/>
        <v>21.58</v>
      </c>
      <c r="H237" s="45">
        <f t="shared" si="241"/>
        <v>22.04</v>
      </c>
      <c r="I237" s="45">
        <f t="shared" si="241"/>
        <v>22.5</v>
      </c>
      <c r="J237" s="45">
        <f t="shared" si="241"/>
        <v>22.95</v>
      </c>
      <c r="K237" s="45">
        <f t="shared" si="241"/>
        <v>37.1</v>
      </c>
      <c r="L237" s="45">
        <f t="shared" si="241"/>
        <v>37.47</v>
      </c>
      <c r="M237" s="45">
        <f t="shared" si="241"/>
        <v>37.869999999999997</v>
      </c>
      <c r="N237" s="45">
        <f t="shared" si="241"/>
        <v>38.24</v>
      </c>
      <c r="O237" s="45">
        <f t="shared" si="241"/>
        <v>71.930000000000007</v>
      </c>
      <c r="P237" s="45">
        <f t="shared" si="241"/>
        <v>97.1</v>
      </c>
      <c r="Q237" s="45">
        <f t="shared" si="241"/>
        <v>136.66999999999999</v>
      </c>
      <c r="R237" s="45">
        <f t="shared" si="241"/>
        <v>165.44</v>
      </c>
      <c r="S237" s="45">
        <f t="shared" si="241"/>
        <v>94.3</v>
      </c>
      <c r="T237" s="45">
        <f t="shared" si="241"/>
        <v>116.31</v>
      </c>
      <c r="U237" s="45">
        <f t="shared" si="241"/>
        <v>149.97</v>
      </c>
      <c r="V237" s="45">
        <f t="shared" si="241"/>
        <v>175.39</v>
      </c>
      <c r="W237" s="45">
        <f t="shared" si="241"/>
        <v>112.26</v>
      </c>
      <c r="X237" s="45">
        <f t="shared" si="241"/>
        <v>138.46</v>
      </c>
      <c r="Y237" s="45">
        <f t="shared" si="241"/>
        <v>178.53</v>
      </c>
      <c r="Z237" s="45">
        <f t="shared" si="241"/>
        <v>208.8</v>
      </c>
      <c r="BP237" s="43" t="str">
        <f t="shared" si="220"/>
        <v>CLUBE CORREIOS8.001 a 9.000</v>
      </c>
      <c r="BQ237" s="44" t="s">
        <v>9</v>
      </c>
      <c r="BR237" s="44" t="s">
        <v>91</v>
      </c>
      <c r="BS237" s="45">
        <f t="shared" si="242"/>
        <v>53.86</v>
      </c>
      <c r="BT237" s="45">
        <f t="shared" si="242"/>
        <v>55.01</v>
      </c>
      <c r="BU237" s="45">
        <f t="shared" si="242"/>
        <v>56.15</v>
      </c>
      <c r="BV237" s="45">
        <f t="shared" si="242"/>
        <v>57.3</v>
      </c>
      <c r="BW237" s="45">
        <f t="shared" si="242"/>
        <v>61.98</v>
      </c>
      <c r="BX237" s="45">
        <f t="shared" si="242"/>
        <v>62.61</v>
      </c>
      <c r="BY237" s="45">
        <f t="shared" si="242"/>
        <v>63.25</v>
      </c>
      <c r="BZ237" s="45">
        <f t="shared" si="242"/>
        <v>63.89</v>
      </c>
      <c r="CA237" s="45">
        <f t="shared" si="242"/>
        <v>127.97</v>
      </c>
      <c r="CB237" s="45">
        <f t="shared" si="242"/>
        <v>193.95</v>
      </c>
      <c r="CC237" s="45">
        <f t="shared" si="242"/>
        <v>236.28</v>
      </c>
      <c r="CD237" s="45">
        <f t="shared" si="242"/>
        <v>278.61</v>
      </c>
      <c r="CE237" s="45">
        <f t="shared" si="242"/>
        <v>157.13999999999999</v>
      </c>
      <c r="CF237" s="45">
        <f t="shared" si="242"/>
        <v>234.7</v>
      </c>
      <c r="CG237" s="45">
        <f t="shared" si="242"/>
        <v>279.56</v>
      </c>
      <c r="CH237" s="45">
        <f t="shared" si="242"/>
        <v>324.42</v>
      </c>
      <c r="CI237" s="45">
        <f t="shared" si="242"/>
        <v>187.07</v>
      </c>
      <c r="CJ237" s="45">
        <f t="shared" si="242"/>
        <v>279.41000000000003</v>
      </c>
      <c r="CK237" s="45">
        <f t="shared" si="242"/>
        <v>332.81</v>
      </c>
      <c r="CL237" s="45">
        <f t="shared" si="242"/>
        <v>386.21</v>
      </c>
      <c r="DG237" s="43" t="str">
        <f t="shared" si="222"/>
        <v>INFINITE 6Coleta no mesmo dia4210-291 a 100</v>
      </c>
      <c r="DH237" s="43" t="s">
        <v>104</v>
      </c>
      <c r="DI237" s="70" t="s">
        <v>71</v>
      </c>
      <c r="DJ237" s="69" t="s">
        <v>72</v>
      </c>
      <c r="DK237" s="61" t="s">
        <v>105</v>
      </c>
      <c r="DL237" s="25" t="s">
        <v>93</v>
      </c>
      <c r="DR237"/>
      <c r="DS237"/>
      <c r="DT237"/>
    </row>
    <row r="238" spans="4:124" ht="15" x14ac:dyDescent="0.25">
      <c r="D238" s="43" t="str">
        <f t="shared" si="218"/>
        <v>CLUBE CORREIOS9.001 a 10.000</v>
      </c>
      <c r="E238" s="44" t="s">
        <v>9</v>
      </c>
      <c r="F238" s="44" t="s">
        <v>95</v>
      </c>
      <c r="G238" s="45">
        <f t="shared" si="241"/>
        <v>22.06</v>
      </c>
      <c r="H238" s="45">
        <f t="shared" si="241"/>
        <v>22.53</v>
      </c>
      <c r="I238" s="45">
        <f t="shared" si="241"/>
        <v>22.99</v>
      </c>
      <c r="J238" s="45">
        <f t="shared" si="241"/>
        <v>23.46</v>
      </c>
      <c r="K238" s="45">
        <f t="shared" si="241"/>
        <v>39.6</v>
      </c>
      <c r="L238" s="45">
        <f t="shared" si="241"/>
        <v>40</v>
      </c>
      <c r="M238" s="45">
        <f t="shared" si="241"/>
        <v>40.42</v>
      </c>
      <c r="N238" s="45">
        <f t="shared" si="241"/>
        <v>40.83</v>
      </c>
      <c r="O238" s="45">
        <f t="shared" si="241"/>
        <v>77.709999999999994</v>
      </c>
      <c r="P238" s="45">
        <f t="shared" si="241"/>
        <v>104.91</v>
      </c>
      <c r="Q238" s="45">
        <f t="shared" si="241"/>
        <v>147.65</v>
      </c>
      <c r="R238" s="45">
        <f t="shared" si="241"/>
        <v>178.74</v>
      </c>
      <c r="S238" s="45">
        <f t="shared" si="241"/>
        <v>99.17</v>
      </c>
      <c r="T238" s="45">
        <f t="shared" si="241"/>
        <v>122.84</v>
      </c>
      <c r="U238" s="45">
        <f t="shared" si="241"/>
        <v>159.16999999999999</v>
      </c>
      <c r="V238" s="45">
        <f t="shared" si="241"/>
        <v>186.56</v>
      </c>
      <c r="W238" s="45">
        <f t="shared" si="241"/>
        <v>118.05</v>
      </c>
      <c r="X238" s="45">
        <f t="shared" si="241"/>
        <v>146.24</v>
      </c>
      <c r="Y238" s="45">
        <f t="shared" si="241"/>
        <v>189.49</v>
      </c>
      <c r="Z238" s="45">
        <f t="shared" si="241"/>
        <v>222.08</v>
      </c>
      <c r="BP238" s="43" t="str">
        <f t="shared" si="220"/>
        <v>CLUBE CORREIOS9.001 a 10.000</v>
      </c>
      <c r="BQ238" s="44" t="s">
        <v>9</v>
      </c>
      <c r="BR238" s="44" t="s">
        <v>95</v>
      </c>
      <c r="BS238" s="45">
        <f t="shared" si="242"/>
        <v>58.17</v>
      </c>
      <c r="BT238" s="45">
        <f t="shared" si="242"/>
        <v>59.42</v>
      </c>
      <c r="BU238" s="45">
        <f t="shared" si="242"/>
        <v>60.66</v>
      </c>
      <c r="BV238" s="45">
        <f t="shared" si="242"/>
        <v>61.89</v>
      </c>
      <c r="BW238" s="45">
        <f t="shared" si="242"/>
        <v>66.319999999999993</v>
      </c>
      <c r="BX238" s="45">
        <f t="shared" si="242"/>
        <v>67.010000000000005</v>
      </c>
      <c r="BY238" s="45">
        <f t="shared" si="242"/>
        <v>67.7</v>
      </c>
      <c r="BZ238" s="45">
        <f t="shared" si="242"/>
        <v>68.38</v>
      </c>
      <c r="CA238" s="45">
        <f t="shared" si="242"/>
        <v>138.35</v>
      </c>
      <c r="CB238" s="45">
        <f t="shared" si="242"/>
        <v>211.32</v>
      </c>
      <c r="CC238" s="45">
        <f t="shared" si="242"/>
        <v>256.39999999999998</v>
      </c>
      <c r="CD238" s="45">
        <f t="shared" si="242"/>
        <v>301.45999999999998</v>
      </c>
      <c r="CE238" s="45">
        <f t="shared" si="242"/>
        <v>171.14</v>
      </c>
      <c r="CF238" s="45">
        <f t="shared" si="242"/>
        <v>257.33</v>
      </c>
      <c r="CG238" s="45">
        <f t="shared" si="242"/>
        <v>305.68</v>
      </c>
      <c r="CH238" s="45">
        <f t="shared" si="242"/>
        <v>354.02</v>
      </c>
      <c r="CI238" s="45">
        <f t="shared" si="242"/>
        <v>203.74</v>
      </c>
      <c r="CJ238" s="45">
        <f t="shared" si="242"/>
        <v>306.35000000000002</v>
      </c>
      <c r="CK238" s="45">
        <f t="shared" si="242"/>
        <v>363.9</v>
      </c>
      <c r="CL238" s="45">
        <f t="shared" si="242"/>
        <v>421.45</v>
      </c>
      <c r="DG238" s="43" t="str">
        <f t="shared" si="222"/>
        <v>INFINITE 6Coleta no mesmo dia4210-2Mais de 100</v>
      </c>
      <c r="DH238" s="43" t="s">
        <v>104</v>
      </c>
      <c r="DI238" s="70" t="s">
        <v>71</v>
      </c>
      <c r="DJ238" s="69" t="s">
        <v>72</v>
      </c>
      <c r="DK238" s="59" t="s">
        <v>108</v>
      </c>
      <c r="DL238" s="22" t="s">
        <v>132</v>
      </c>
      <c r="DR238"/>
      <c r="DS238"/>
      <c r="DT238"/>
    </row>
    <row r="239" spans="4:124" ht="15" x14ac:dyDescent="0.25">
      <c r="D239" s="43" t="str">
        <f t="shared" si="218"/>
        <v>CLUBE CORREIOSKg Adicional</v>
      </c>
      <c r="E239" s="44" t="s">
        <v>9</v>
      </c>
      <c r="F239" s="44" t="s">
        <v>63</v>
      </c>
      <c r="G239" s="45">
        <f t="shared" si="241"/>
        <v>2.73</v>
      </c>
      <c r="H239" s="45">
        <f t="shared" si="241"/>
        <v>2.79</v>
      </c>
      <c r="I239" s="45">
        <f t="shared" si="241"/>
        <v>2.86</v>
      </c>
      <c r="J239" s="45">
        <f t="shared" si="241"/>
        <v>2.91</v>
      </c>
      <c r="K239" s="45">
        <f t="shared" si="241"/>
        <v>4.92</v>
      </c>
      <c r="L239" s="45">
        <f t="shared" si="241"/>
        <v>4.96</v>
      </c>
      <c r="M239" s="45">
        <f t="shared" si="241"/>
        <v>5.01</v>
      </c>
      <c r="N239" s="45">
        <f t="shared" si="241"/>
        <v>5.07</v>
      </c>
      <c r="O239" s="45">
        <f t="shared" si="241"/>
        <v>9.64</v>
      </c>
      <c r="P239" s="45">
        <f t="shared" si="241"/>
        <v>13.01</v>
      </c>
      <c r="Q239" s="45">
        <f t="shared" si="241"/>
        <v>18.309999999999999</v>
      </c>
      <c r="R239" s="45">
        <f t="shared" si="241"/>
        <v>22.16</v>
      </c>
      <c r="S239" s="45">
        <f t="shared" si="241"/>
        <v>12.3</v>
      </c>
      <c r="T239" s="45">
        <f t="shared" si="241"/>
        <v>15.23</v>
      </c>
      <c r="U239" s="45">
        <f t="shared" si="241"/>
        <v>19.739999999999998</v>
      </c>
      <c r="V239" s="45">
        <f t="shared" si="241"/>
        <v>23.13</v>
      </c>
      <c r="W239" s="45">
        <f t="shared" si="241"/>
        <v>14.64</v>
      </c>
      <c r="X239" s="45">
        <f t="shared" si="241"/>
        <v>18.13</v>
      </c>
      <c r="Y239" s="45">
        <f t="shared" si="241"/>
        <v>23.5</v>
      </c>
      <c r="Z239" s="45">
        <f t="shared" si="241"/>
        <v>27.53</v>
      </c>
      <c r="BP239" s="43" t="str">
        <f t="shared" si="220"/>
        <v>CLUBE CORREIOSKg adicional</v>
      </c>
      <c r="BQ239" s="44" t="s">
        <v>9</v>
      </c>
      <c r="BR239" s="44" t="s">
        <v>101</v>
      </c>
      <c r="BS239" s="45">
        <f t="shared" si="242"/>
        <v>5.91</v>
      </c>
      <c r="BT239" s="45">
        <f t="shared" si="242"/>
        <v>6.04</v>
      </c>
      <c r="BU239" s="45">
        <f t="shared" si="242"/>
        <v>6.16</v>
      </c>
      <c r="BV239" s="45">
        <f t="shared" si="242"/>
        <v>6.29</v>
      </c>
      <c r="BW239" s="45">
        <f t="shared" si="242"/>
        <v>6.68</v>
      </c>
      <c r="BX239" s="45">
        <f t="shared" si="242"/>
        <v>6.75</v>
      </c>
      <c r="BY239" s="45">
        <f t="shared" si="242"/>
        <v>6.82</v>
      </c>
      <c r="BZ239" s="45">
        <f t="shared" si="242"/>
        <v>6.89</v>
      </c>
      <c r="CA239" s="45">
        <f t="shared" si="242"/>
        <v>13.68</v>
      </c>
      <c r="CB239" s="45">
        <f t="shared" si="242"/>
        <v>20.97</v>
      </c>
      <c r="CC239" s="45">
        <f t="shared" si="242"/>
        <v>25.4</v>
      </c>
      <c r="CD239" s="45">
        <f t="shared" si="242"/>
        <v>29.85</v>
      </c>
      <c r="CE239" s="45">
        <f t="shared" si="242"/>
        <v>17.11</v>
      </c>
      <c r="CF239" s="45">
        <f t="shared" si="242"/>
        <v>25.66</v>
      </c>
      <c r="CG239" s="45">
        <f t="shared" si="242"/>
        <v>30.35</v>
      </c>
      <c r="CH239" s="45">
        <f t="shared" si="242"/>
        <v>35.06</v>
      </c>
      <c r="CI239" s="45">
        <f t="shared" si="242"/>
        <v>20.37</v>
      </c>
      <c r="CJ239" s="45">
        <f t="shared" si="242"/>
        <v>30.55</v>
      </c>
      <c r="CK239" s="45">
        <f t="shared" si="242"/>
        <v>36.14</v>
      </c>
      <c r="CL239" s="45">
        <f t="shared" si="242"/>
        <v>41.73</v>
      </c>
      <c r="DG239" s="43" t="str">
        <f t="shared" si="222"/>
        <v>INFINITE 6Coleta no mesmo dia7790-9Unitizador</v>
      </c>
      <c r="DH239" s="43" t="s">
        <v>104</v>
      </c>
      <c r="DI239" s="70" t="s">
        <v>71</v>
      </c>
      <c r="DJ239" s="22" t="s">
        <v>111</v>
      </c>
      <c r="DK239" s="61" t="s">
        <v>112</v>
      </c>
      <c r="DL239" s="25" t="s">
        <v>133</v>
      </c>
      <c r="DR239"/>
      <c r="DS239"/>
      <c r="DT239"/>
    </row>
    <row r="240" spans="4:124" ht="25.5" x14ac:dyDescent="0.25">
      <c r="DG240" s="43" t="str">
        <f t="shared" si="222"/>
        <v>ServiçoCódigoQtde de objetos</v>
      </c>
      <c r="DI240" s="28" t="s">
        <v>34</v>
      </c>
      <c r="DJ240" s="28" t="s">
        <v>35</v>
      </c>
      <c r="DK240" s="29" t="s">
        <v>36</v>
      </c>
      <c r="DL240" s="30" t="s">
        <v>37</v>
      </c>
      <c r="DR240"/>
      <c r="DS240"/>
      <c r="DT240"/>
    </row>
    <row r="241" spans="111:124" ht="15" x14ac:dyDescent="0.25">
      <c r="DG241" s="43" t="str">
        <f t="shared" si="222"/>
        <v>INFINITE 7Coleta Agendada7789-50 a 10</v>
      </c>
      <c r="DH241" s="43" t="s">
        <v>107</v>
      </c>
      <c r="DI241" s="70" t="s">
        <v>43</v>
      </c>
      <c r="DJ241" s="68" t="s">
        <v>44</v>
      </c>
      <c r="DK241" s="59" t="s">
        <v>45</v>
      </c>
      <c r="DL241" s="22">
        <v>13.28</v>
      </c>
      <c r="DR241"/>
      <c r="DS241"/>
      <c r="DT241"/>
    </row>
    <row r="242" spans="111:124" ht="15" x14ac:dyDescent="0.25">
      <c r="DG242" s="43" t="str">
        <f t="shared" si="222"/>
        <v>INFINITE 7Coleta Agendada7789-5Mais de 10</v>
      </c>
      <c r="DH242" s="43" t="s">
        <v>107</v>
      </c>
      <c r="DI242" s="70" t="s">
        <v>43</v>
      </c>
      <c r="DJ242" s="68" t="s">
        <v>44</v>
      </c>
      <c r="DK242" s="61" t="s">
        <v>52</v>
      </c>
      <c r="DL242" s="22">
        <v>0</v>
      </c>
      <c r="DR242"/>
      <c r="DS242"/>
      <c r="DT242"/>
    </row>
    <row r="243" spans="111:124" ht="15" x14ac:dyDescent="0.25">
      <c r="DG243" s="43" t="str">
        <f t="shared" si="222"/>
        <v>INFINITE 7Coleta Agendada7788-70 a 10</v>
      </c>
      <c r="DH243" s="43" t="s">
        <v>107</v>
      </c>
      <c r="DI243" s="70" t="s">
        <v>43</v>
      </c>
      <c r="DJ243" s="25" t="s">
        <v>57</v>
      </c>
      <c r="DK243" s="59" t="s">
        <v>45</v>
      </c>
      <c r="DL243" s="22">
        <v>13.28</v>
      </c>
      <c r="DR243"/>
      <c r="DS243"/>
      <c r="DT243"/>
    </row>
    <row r="244" spans="111:124" ht="15" x14ac:dyDescent="0.25">
      <c r="DG244" s="43" t="str">
        <f t="shared" si="222"/>
        <v>INFINITE 7Coleta Programada4209-90 a 10</v>
      </c>
      <c r="DH244" s="43" t="s">
        <v>107</v>
      </c>
      <c r="DI244" s="71" t="s">
        <v>64</v>
      </c>
      <c r="DJ244" s="68" t="s">
        <v>65</v>
      </c>
      <c r="DK244" s="61" t="s">
        <v>45</v>
      </c>
      <c r="DL244" s="25">
        <v>11.07</v>
      </c>
      <c r="DR244"/>
      <c r="DS244"/>
      <c r="DT244"/>
    </row>
    <row r="245" spans="111:124" ht="15" x14ac:dyDescent="0.25">
      <c r="DG245" s="43" t="str">
        <f t="shared" si="222"/>
        <v>INFINITE 7Coleta Programada4209-9Mais de 10</v>
      </c>
      <c r="DH245" s="43" t="s">
        <v>107</v>
      </c>
      <c r="DI245" s="71" t="s">
        <v>64</v>
      </c>
      <c r="DJ245" s="68" t="s">
        <v>65</v>
      </c>
      <c r="DK245" s="59" t="s">
        <v>52</v>
      </c>
      <c r="DL245" s="22">
        <v>0</v>
      </c>
      <c r="DR245"/>
      <c r="DS245"/>
      <c r="DT245"/>
    </row>
    <row r="246" spans="111:124" ht="15" x14ac:dyDescent="0.25">
      <c r="DG246" s="43" t="str">
        <f t="shared" si="222"/>
        <v>INFINITE 7Coleta no mesmo dia4210-211 a 20</v>
      </c>
      <c r="DH246" s="43" t="s">
        <v>107</v>
      </c>
      <c r="DI246" s="70" t="s">
        <v>71</v>
      </c>
      <c r="DJ246" s="69" t="s">
        <v>72</v>
      </c>
      <c r="DK246" s="61" t="s">
        <v>73</v>
      </c>
      <c r="DL246" s="25" t="s">
        <v>127</v>
      </c>
      <c r="DR246"/>
      <c r="DS246"/>
      <c r="DT246"/>
    </row>
    <row r="247" spans="111:124" ht="15" x14ac:dyDescent="0.25">
      <c r="DG247" s="43" t="str">
        <f t="shared" si="222"/>
        <v>INFINITE 7Coleta no mesmo dia4210-221 a 30</v>
      </c>
      <c r="DH247" s="43" t="s">
        <v>107</v>
      </c>
      <c r="DI247" s="70" t="s">
        <v>71</v>
      </c>
      <c r="DJ247" s="69" t="s">
        <v>72</v>
      </c>
      <c r="DK247" s="59" t="s">
        <v>77</v>
      </c>
      <c r="DL247" s="22" t="s">
        <v>128</v>
      </c>
      <c r="DR247"/>
      <c r="DS247"/>
      <c r="DT247"/>
    </row>
    <row r="248" spans="111:124" ht="15" x14ac:dyDescent="0.25">
      <c r="DG248" s="43" t="str">
        <f t="shared" si="222"/>
        <v>INFINITE 7Coleta no mesmo dia4210-231 a 40</v>
      </c>
      <c r="DH248" s="43" t="s">
        <v>107</v>
      </c>
      <c r="DI248" s="70" t="s">
        <v>71</v>
      </c>
      <c r="DJ248" s="69" t="s">
        <v>72</v>
      </c>
      <c r="DK248" s="61" t="s">
        <v>83</v>
      </c>
      <c r="DL248" s="25" t="s">
        <v>128</v>
      </c>
      <c r="DR248"/>
      <c r="DS248"/>
      <c r="DT248"/>
    </row>
    <row r="249" spans="111:124" ht="15" x14ac:dyDescent="0.25">
      <c r="DG249" s="43" t="str">
        <f t="shared" si="222"/>
        <v>INFINITE 7Coleta no mesmo dia4210-241 a 50</v>
      </c>
      <c r="DH249" s="43" t="s">
        <v>107</v>
      </c>
      <c r="DI249" s="70" t="s">
        <v>71</v>
      </c>
      <c r="DJ249" s="69" t="s">
        <v>72</v>
      </c>
      <c r="DK249" s="59" t="s">
        <v>87</v>
      </c>
      <c r="DL249" s="22" t="s">
        <v>129</v>
      </c>
      <c r="DR249"/>
      <c r="DS249"/>
      <c r="DT249"/>
    </row>
    <row r="250" spans="111:124" ht="15" x14ac:dyDescent="0.25">
      <c r="DG250" s="43" t="str">
        <f t="shared" si="222"/>
        <v>INFINITE 7Coleta no mesmo dia4210-251 a 60</v>
      </c>
      <c r="DH250" s="43" t="s">
        <v>107</v>
      </c>
      <c r="DI250" s="70" t="s">
        <v>71</v>
      </c>
      <c r="DJ250" s="69" t="s">
        <v>72</v>
      </c>
      <c r="DK250" s="61" t="s">
        <v>92</v>
      </c>
      <c r="DL250" s="25" t="s">
        <v>130</v>
      </c>
      <c r="DR250"/>
      <c r="DS250"/>
      <c r="DT250"/>
    </row>
    <row r="251" spans="111:124" ht="15" x14ac:dyDescent="0.25">
      <c r="DG251" s="43" t="str">
        <f t="shared" si="222"/>
        <v>INFINITE 7Coleta no mesmo dia4210-261 a 70</v>
      </c>
      <c r="DH251" s="43" t="s">
        <v>107</v>
      </c>
      <c r="DI251" s="70" t="s">
        <v>71</v>
      </c>
      <c r="DJ251" s="69" t="s">
        <v>72</v>
      </c>
      <c r="DK251" s="59" t="s">
        <v>96</v>
      </c>
      <c r="DL251" s="22" t="s">
        <v>131</v>
      </c>
      <c r="DR251"/>
      <c r="DS251"/>
      <c r="DT251"/>
    </row>
    <row r="252" spans="111:124" ht="15" x14ac:dyDescent="0.25">
      <c r="DG252" s="43" t="str">
        <f t="shared" si="222"/>
        <v>INFINITE 7Coleta no mesmo dia4210-271 a 80</v>
      </c>
      <c r="DH252" s="43" t="s">
        <v>107</v>
      </c>
      <c r="DI252" s="70" t="s">
        <v>71</v>
      </c>
      <c r="DJ252" s="69" t="s">
        <v>72</v>
      </c>
      <c r="DK252" s="61" t="s">
        <v>99</v>
      </c>
      <c r="DL252" s="25" t="s">
        <v>131</v>
      </c>
      <c r="DR252"/>
      <c r="DS252"/>
      <c r="DT252"/>
    </row>
    <row r="253" spans="111:124" ht="15" x14ac:dyDescent="0.25">
      <c r="DG253" s="43" t="str">
        <f t="shared" si="222"/>
        <v>INFINITE 7Coleta no mesmo dia4210-281 a 90</v>
      </c>
      <c r="DH253" s="43" t="s">
        <v>107</v>
      </c>
      <c r="DI253" s="70" t="s">
        <v>71</v>
      </c>
      <c r="DJ253" s="69" t="s">
        <v>72</v>
      </c>
      <c r="DK253" s="59" t="s">
        <v>102</v>
      </c>
      <c r="DL253" s="22" t="s">
        <v>93</v>
      </c>
      <c r="DR253"/>
      <c r="DS253"/>
      <c r="DT253"/>
    </row>
    <row r="254" spans="111:124" ht="15" x14ac:dyDescent="0.25">
      <c r="DG254" s="43" t="str">
        <f t="shared" si="222"/>
        <v>INFINITE 7Coleta no mesmo dia4210-291 a 100</v>
      </c>
      <c r="DH254" s="43" t="s">
        <v>107</v>
      </c>
      <c r="DI254" s="70" t="s">
        <v>71</v>
      </c>
      <c r="DJ254" s="69" t="s">
        <v>72</v>
      </c>
      <c r="DK254" s="61" t="s">
        <v>105</v>
      </c>
      <c r="DL254" s="25" t="s">
        <v>93</v>
      </c>
      <c r="DR254"/>
      <c r="DS254"/>
      <c r="DT254"/>
    </row>
    <row r="255" spans="111:124" ht="15" x14ac:dyDescent="0.25">
      <c r="DG255" s="43" t="str">
        <f t="shared" si="222"/>
        <v>INFINITE 7Coleta no mesmo dia4210-2Mais de 100</v>
      </c>
      <c r="DH255" s="43" t="s">
        <v>107</v>
      </c>
      <c r="DI255" s="70" t="s">
        <v>71</v>
      </c>
      <c r="DJ255" s="69" t="s">
        <v>72</v>
      </c>
      <c r="DK255" s="59" t="s">
        <v>108</v>
      </c>
      <c r="DL255" s="22" t="s">
        <v>132</v>
      </c>
      <c r="DR255"/>
      <c r="DS255"/>
      <c r="DT255"/>
    </row>
    <row r="256" spans="111:124" ht="15" x14ac:dyDescent="0.25">
      <c r="DG256" s="43" t="str">
        <f t="shared" si="222"/>
        <v>INFINITE 7Coleta no mesmo dia7790-9Unitizador</v>
      </c>
      <c r="DH256" s="43" t="s">
        <v>107</v>
      </c>
      <c r="DI256" s="70" t="s">
        <v>71</v>
      </c>
      <c r="DJ256" s="22" t="s">
        <v>111</v>
      </c>
      <c r="DK256" s="61" t="s">
        <v>112</v>
      </c>
      <c r="DL256" s="25" t="s">
        <v>133</v>
      </c>
      <c r="DR256"/>
      <c r="DS256"/>
      <c r="DT256"/>
    </row>
    <row r="257" spans="111:124" ht="25.5" x14ac:dyDescent="0.25">
      <c r="DG257" s="43" t="str">
        <f t="shared" si="222"/>
        <v>ServiçoCódigoQtde de objetos</v>
      </c>
      <c r="DI257" s="28" t="s">
        <v>34</v>
      </c>
      <c r="DJ257" s="28" t="s">
        <v>35</v>
      </c>
      <c r="DK257" s="29" t="s">
        <v>36</v>
      </c>
      <c r="DL257" s="30" t="s">
        <v>37</v>
      </c>
      <c r="DR257"/>
      <c r="DS257"/>
      <c r="DT257"/>
    </row>
    <row r="258" spans="111:124" ht="15" x14ac:dyDescent="0.25">
      <c r="DG258" s="43" t="str">
        <f t="shared" si="222"/>
        <v>INFINITE 8Coleta Agendada7789-50 a 10</v>
      </c>
      <c r="DH258" s="43" t="s">
        <v>110</v>
      </c>
      <c r="DI258" s="70" t="s">
        <v>43</v>
      </c>
      <c r="DJ258" s="68" t="s">
        <v>44</v>
      </c>
      <c r="DK258" s="59" t="s">
        <v>45</v>
      </c>
      <c r="DL258" s="22">
        <v>13.28</v>
      </c>
      <c r="DR258"/>
      <c r="DS258"/>
      <c r="DT258"/>
    </row>
    <row r="259" spans="111:124" ht="15" x14ac:dyDescent="0.25">
      <c r="DG259" s="43" t="str">
        <f t="shared" si="222"/>
        <v>INFINITE 8Coleta Agendada7789-5Mais de 10</v>
      </c>
      <c r="DH259" s="43" t="s">
        <v>110</v>
      </c>
      <c r="DI259" s="70" t="s">
        <v>43</v>
      </c>
      <c r="DJ259" s="68" t="s">
        <v>44</v>
      </c>
      <c r="DK259" s="61" t="s">
        <v>52</v>
      </c>
      <c r="DL259" s="22">
        <v>0</v>
      </c>
      <c r="DR259"/>
      <c r="DS259"/>
      <c r="DT259"/>
    </row>
    <row r="260" spans="111:124" ht="15" x14ac:dyDescent="0.25">
      <c r="DG260" s="43" t="str">
        <f t="shared" ref="DG260:DG273" si="243">CONCATENATE(DH260,DI260,DJ260,DK260)</f>
        <v>INFINITE 8Coleta Agendada7788-70 a 10</v>
      </c>
      <c r="DH260" s="43" t="s">
        <v>110</v>
      </c>
      <c r="DI260" s="70" t="s">
        <v>43</v>
      </c>
      <c r="DJ260" s="25" t="s">
        <v>57</v>
      </c>
      <c r="DK260" s="59" t="s">
        <v>45</v>
      </c>
      <c r="DL260" s="22">
        <v>13.28</v>
      </c>
      <c r="DR260"/>
      <c r="DS260"/>
      <c r="DT260"/>
    </row>
    <row r="261" spans="111:124" ht="15" x14ac:dyDescent="0.25">
      <c r="DG261" s="43" t="str">
        <f t="shared" si="243"/>
        <v>INFINITE 8Coleta Programada4209-90 a 10</v>
      </c>
      <c r="DH261" s="43" t="s">
        <v>110</v>
      </c>
      <c r="DI261" s="71" t="s">
        <v>64</v>
      </c>
      <c r="DJ261" s="68" t="s">
        <v>65</v>
      </c>
      <c r="DK261" s="61" t="s">
        <v>45</v>
      </c>
      <c r="DL261" s="25">
        <v>11.07</v>
      </c>
      <c r="DR261"/>
      <c r="DS261"/>
      <c r="DT261"/>
    </row>
    <row r="262" spans="111:124" ht="15" x14ac:dyDescent="0.25">
      <c r="DG262" s="43" t="str">
        <f t="shared" si="243"/>
        <v>INFINITE 8Coleta Programada4209-9Mais de 10</v>
      </c>
      <c r="DH262" s="43" t="s">
        <v>110</v>
      </c>
      <c r="DI262" s="71" t="s">
        <v>64</v>
      </c>
      <c r="DJ262" s="68" t="s">
        <v>65</v>
      </c>
      <c r="DK262" s="59" t="s">
        <v>52</v>
      </c>
      <c r="DL262" s="22">
        <v>0</v>
      </c>
      <c r="DR262"/>
      <c r="DS262"/>
      <c r="DT262"/>
    </row>
    <row r="263" spans="111:124" ht="15" x14ac:dyDescent="0.25">
      <c r="DG263" s="43" t="str">
        <f t="shared" si="243"/>
        <v>INFINITE 8Coleta no mesmo dia4210-211 a 20</v>
      </c>
      <c r="DH263" s="43" t="s">
        <v>110</v>
      </c>
      <c r="DI263" s="70" t="s">
        <v>71</v>
      </c>
      <c r="DJ263" s="69" t="s">
        <v>72</v>
      </c>
      <c r="DK263" s="61" t="s">
        <v>73</v>
      </c>
      <c r="DL263" s="25" t="s">
        <v>127</v>
      </c>
      <c r="DR263"/>
      <c r="DS263"/>
      <c r="DT263"/>
    </row>
    <row r="264" spans="111:124" ht="15" x14ac:dyDescent="0.25">
      <c r="DG264" s="43" t="str">
        <f t="shared" si="243"/>
        <v>INFINITE 8Coleta no mesmo dia4210-221 a 30</v>
      </c>
      <c r="DH264" s="43" t="s">
        <v>110</v>
      </c>
      <c r="DI264" s="70" t="s">
        <v>71</v>
      </c>
      <c r="DJ264" s="69" t="s">
        <v>72</v>
      </c>
      <c r="DK264" s="59" t="s">
        <v>77</v>
      </c>
      <c r="DL264" s="22" t="s">
        <v>128</v>
      </c>
      <c r="DR264"/>
      <c r="DS264"/>
      <c r="DT264"/>
    </row>
    <row r="265" spans="111:124" ht="15" x14ac:dyDescent="0.25">
      <c r="DG265" s="43" t="str">
        <f t="shared" si="243"/>
        <v>INFINITE 8Coleta no mesmo dia4210-231 a 40</v>
      </c>
      <c r="DH265" s="43" t="s">
        <v>110</v>
      </c>
      <c r="DI265" s="70" t="s">
        <v>71</v>
      </c>
      <c r="DJ265" s="69" t="s">
        <v>72</v>
      </c>
      <c r="DK265" s="61" t="s">
        <v>83</v>
      </c>
      <c r="DL265" s="25" t="s">
        <v>128</v>
      </c>
      <c r="DR265"/>
      <c r="DS265"/>
      <c r="DT265"/>
    </row>
    <row r="266" spans="111:124" ht="15" x14ac:dyDescent="0.25">
      <c r="DG266" s="43" t="str">
        <f t="shared" si="243"/>
        <v>INFINITE 8Coleta no mesmo dia4210-241 a 50</v>
      </c>
      <c r="DH266" s="43" t="s">
        <v>110</v>
      </c>
      <c r="DI266" s="70" t="s">
        <v>71</v>
      </c>
      <c r="DJ266" s="69" t="s">
        <v>72</v>
      </c>
      <c r="DK266" s="59" t="s">
        <v>87</v>
      </c>
      <c r="DL266" s="22" t="s">
        <v>129</v>
      </c>
      <c r="DR266"/>
      <c r="DS266"/>
      <c r="DT266"/>
    </row>
    <row r="267" spans="111:124" ht="15" x14ac:dyDescent="0.25">
      <c r="DG267" s="43" t="str">
        <f t="shared" si="243"/>
        <v>INFINITE 8Coleta no mesmo dia4210-251 a 60</v>
      </c>
      <c r="DH267" s="43" t="s">
        <v>110</v>
      </c>
      <c r="DI267" s="70" t="s">
        <v>71</v>
      </c>
      <c r="DJ267" s="69" t="s">
        <v>72</v>
      </c>
      <c r="DK267" s="61" t="s">
        <v>92</v>
      </c>
      <c r="DL267" s="25" t="s">
        <v>130</v>
      </c>
      <c r="DR267"/>
      <c r="DS267"/>
      <c r="DT267"/>
    </row>
    <row r="268" spans="111:124" ht="15" x14ac:dyDescent="0.25">
      <c r="DG268" s="43" t="str">
        <f t="shared" si="243"/>
        <v>INFINITE 8Coleta no mesmo dia4210-261 a 70</v>
      </c>
      <c r="DH268" s="43" t="s">
        <v>110</v>
      </c>
      <c r="DI268" s="70" t="s">
        <v>71</v>
      </c>
      <c r="DJ268" s="69" t="s">
        <v>72</v>
      </c>
      <c r="DK268" s="59" t="s">
        <v>96</v>
      </c>
      <c r="DL268" s="22" t="s">
        <v>131</v>
      </c>
      <c r="DR268"/>
      <c r="DS268"/>
      <c r="DT268"/>
    </row>
    <row r="269" spans="111:124" ht="15" x14ac:dyDescent="0.25">
      <c r="DG269" s="43" t="str">
        <f t="shared" si="243"/>
        <v>INFINITE 8Coleta no mesmo dia4210-271 a 80</v>
      </c>
      <c r="DH269" s="43" t="s">
        <v>110</v>
      </c>
      <c r="DI269" s="70" t="s">
        <v>71</v>
      </c>
      <c r="DJ269" s="69" t="s">
        <v>72</v>
      </c>
      <c r="DK269" s="61" t="s">
        <v>99</v>
      </c>
      <c r="DL269" s="25" t="s">
        <v>131</v>
      </c>
      <c r="DR269"/>
      <c r="DS269"/>
      <c r="DT269"/>
    </row>
    <row r="270" spans="111:124" ht="15" x14ac:dyDescent="0.25">
      <c r="DG270" s="43" t="str">
        <f t="shared" si="243"/>
        <v>INFINITE 8Coleta no mesmo dia4210-281 a 90</v>
      </c>
      <c r="DH270" s="43" t="s">
        <v>110</v>
      </c>
      <c r="DI270" s="70" t="s">
        <v>71</v>
      </c>
      <c r="DJ270" s="69" t="s">
        <v>72</v>
      </c>
      <c r="DK270" s="59" t="s">
        <v>102</v>
      </c>
      <c r="DL270" s="22" t="s">
        <v>93</v>
      </c>
      <c r="DR270"/>
      <c r="DS270"/>
      <c r="DT270"/>
    </row>
    <row r="271" spans="111:124" ht="15" x14ac:dyDescent="0.25">
      <c r="DG271" s="43" t="str">
        <f t="shared" si="243"/>
        <v>INFINITE 8Coleta no mesmo dia4210-291 a 100</v>
      </c>
      <c r="DH271" s="43" t="s">
        <v>110</v>
      </c>
      <c r="DI271" s="70" t="s">
        <v>71</v>
      </c>
      <c r="DJ271" s="69" t="s">
        <v>72</v>
      </c>
      <c r="DK271" s="61" t="s">
        <v>105</v>
      </c>
      <c r="DL271" s="25" t="s">
        <v>93</v>
      </c>
      <c r="DR271"/>
      <c r="DS271"/>
      <c r="DT271"/>
    </row>
    <row r="272" spans="111:124" ht="15" x14ac:dyDescent="0.25">
      <c r="DG272" s="43" t="str">
        <f t="shared" si="243"/>
        <v>INFINITE 8Coleta no mesmo dia4210-2Mais de 100</v>
      </c>
      <c r="DH272" s="43" t="s">
        <v>110</v>
      </c>
      <c r="DI272" s="70" t="s">
        <v>71</v>
      </c>
      <c r="DJ272" s="69" t="s">
        <v>72</v>
      </c>
      <c r="DK272" s="59" t="s">
        <v>108</v>
      </c>
      <c r="DL272" s="22" t="s">
        <v>132</v>
      </c>
      <c r="DR272"/>
      <c r="DS272"/>
      <c r="DT272"/>
    </row>
    <row r="273" spans="111:124" ht="15" x14ac:dyDescent="0.25">
      <c r="DG273" s="43" t="str">
        <f t="shared" si="243"/>
        <v>INFINITE 8Coleta no mesmo dia7790-9Unitizador</v>
      </c>
      <c r="DH273" s="43" t="s">
        <v>110</v>
      </c>
      <c r="DI273" s="70" t="s">
        <v>71</v>
      </c>
      <c r="DJ273" s="22" t="s">
        <v>111</v>
      </c>
      <c r="DK273" s="61" t="s">
        <v>112</v>
      </c>
      <c r="DL273" s="25" t="s">
        <v>133</v>
      </c>
      <c r="DR273"/>
      <c r="DS273"/>
      <c r="DT273"/>
    </row>
    <row r="274" spans="111:124" ht="25.5" x14ac:dyDescent="0.25">
      <c r="DI274" s="28" t="s">
        <v>34</v>
      </c>
      <c r="DJ274" s="28" t="s">
        <v>35</v>
      </c>
      <c r="DK274" s="29" t="s">
        <v>36</v>
      </c>
      <c r="DL274" s="30" t="s">
        <v>37</v>
      </c>
    </row>
    <row r="275" spans="111:124" x14ac:dyDescent="0.25">
      <c r="DG275" s="43" t="str">
        <f>CONCATENATE(DH275,DI275,DJ275,DK275)</f>
        <v>CLUBE CORREIOSColeta Agendada7789-50 a 10</v>
      </c>
      <c r="DH275" s="43" t="s">
        <v>9</v>
      </c>
      <c r="DI275" s="70" t="s">
        <v>43</v>
      </c>
      <c r="DJ275" s="68" t="s">
        <v>44</v>
      </c>
      <c r="DK275" s="59" t="s">
        <v>45</v>
      </c>
      <c r="DL275" s="22">
        <v>13.28</v>
      </c>
    </row>
    <row r="276" spans="111:124" x14ac:dyDescent="0.25">
      <c r="DG276" s="43" t="str">
        <f t="shared" ref="DG276:DG290" si="244">CONCATENATE(DH276,DI276,DJ276,DK276)</f>
        <v>CLUBE CORREIOSColeta Agendada7789-5Mais de 10</v>
      </c>
      <c r="DH276" s="43" t="s">
        <v>9</v>
      </c>
      <c r="DI276" s="70" t="s">
        <v>43</v>
      </c>
      <c r="DJ276" s="68" t="s">
        <v>44</v>
      </c>
      <c r="DK276" s="61" t="s">
        <v>52</v>
      </c>
      <c r="DL276" s="22">
        <v>0</v>
      </c>
    </row>
    <row r="277" spans="111:124" x14ac:dyDescent="0.25">
      <c r="DG277" s="43" t="str">
        <f t="shared" si="244"/>
        <v>CLUBE CORREIOSColeta Agendada7788-70 a 10</v>
      </c>
      <c r="DH277" s="43" t="s">
        <v>9</v>
      </c>
      <c r="DI277" s="70" t="s">
        <v>43</v>
      </c>
      <c r="DJ277" s="25" t="s">
        <v>57</v>
      </c>
      <c r="DK277" s="59" t="s">
        <v>45</v>
      </c>
      <c r="DL277" s="22">
        <v>13.28</v>
      </c>
    </row>
    <row r="278" spans="111:124" x14ac:dyDescent="0.25">
      <c r="DG278" s="43" t="str">
        <f t="shared" si="244"/>
        <v>CLUBE CORREIOSColeta Programada4209-90 a 10</v>
      </c>
      <c r="DH278" s="43" t="s">
        <v>9</v>
      </c>
      <c r="DI278" s="71" t="s">
        <v>64</v>
      </c>
      <c r="DJ278" s="68" t="s">
        <v>65</v>
      </c>
      <c r="DK278" s="61" t="s">
        <v>45</v>
      </c>
      <c r="DL278" s="25">
        <v>11.07</v>
      </c>
    </row>
    <row r="279" spans="111:124" x14ac:dyDescent="0.25">
      <c r="DG279" s="43" t="str">
        <f t="shared" si="244"/>
        <v>CLUBE CORREIOSColeta Programada4209-9Mais de 10</v>
      </c>
      <c r="DH279" s="43" t="s">
        <v>9</v>
      </c>
      <c r="DI279" s="71" t="s">
        <v>64</v>
      </c>
      <c r="DJ279" s="68" t="s">
        <v>65</v>
      </c>
      <c r="DK279" s="59" t="s">
        <v>52</v>
      </c>
      <c r="DL279" s="22">
        <v>0</v>
      </c>
    </row>
    <row r="280" spans="111:124" x14ac:dyDescent="0.25">
      <c r="DG280" s="43" t="str">
        <f t="shared" si="244"/>
        <v>CLUBE CORREIOSColeta no mesmo dia4210-211 a 20</v>
      </c>
      <c r="DH280" s="43" t="s">
        <v>9</v>
      </c>
      <c r="DI280" s="70" t="s">
        <v>71</v>
      </c>
      <c r="DJ280" s="69" t="s">
        <v>72</v>
      </c>
      <c r="DK280" s="61" t="s">
        <v>73</v>
      </c>
      <c r="DL280" s="25" t="s">
        <v>127</v>
      </c>
    </row>
    <row r="281" spans="111:124" x14ac:dyDescent="0.25">
      <c r="DG281" s="43" t="str">
        <f t="shared" si="244"/>
        <v>CLUBE CORREIOSColeta no mesmo dia4210-221 a 30</v>
      </c>
      <c r="DH281" s="43" t="s">
        <v>9</v>
      </c>
      <c r="DI281" s="70" t="s">
        <v>71</v>
      </c>
      <c r="DJ281" s="69" t="s">
        <v>72</v>
      </c>
      <c r="DK281" s="59" t="s">
        <v>77</v>
      </c>
      <c r="DL281" s="22" t="s">
        <v>128</v>
      </c>
    </row>
    <row r="282" spans="111:124" x14ac:dyDescent="0.25">
      <c r="DG282" s="43" t="str">
        <f t="shared" si="244"/>
        <v>CLUBE CORREIOSColeta no mesmo dia4210-231 a 40</v>
      </c>
      <c r="DH282" s="43" t="s">
        <v>9</v>
      </c>
      <c r="DI282" s="70" t="s">
        <v>71</v>
      </c>
      <c r="DJ282" s="69" t="s">
        <v>72</v>
      </c>
      <c r="DK282" s="61" t="s">
        <v>83</v>
      </c>
      <c r="DL282" s="25" t="s">
        <v>128</v>
      </c>
    </row>
    <row r="283" spans="111:124" x14ac:dyDescent="0.25">
      <c r="DG283" s="43" t="str">
        <f t="shared" si="244"/>
        <v>CLUBE CORREIOSColeta no mesmo dia4210-241 a 50</v>
      </c>
      <c r="DH283" s="43" t="s">
        <v>9</v>
      </c>
      <c r="DI283" s="70" t="s">
        <v>71</v>
      </c>
      <c r="DJ283" s="69" t="s">
        <v>72</v>
      </c>
      <c r="DK283" s="59" t="s">
        <v>87</v>
      </c>
      <c r="DL283" s="22" t="s">
        <v>129</v>
      </c>
    </row>
    <row r="284" spans="111:124" x14ac:dyDescent="0.25">
      <c r="DG284" s="43" t="str">
        <f t="shared" si="244"/>
        <v>CLUBE CORREIOSColeta no mesmo dia4210-251 a 60</v>
      </c>
      <c r="DH284" s="43" t="s">
        <v>9</v>
      </c>
      <c r="DI284" s="70" t="s">
        <v>71</v>
      </c>
      <c r="DJ284" s="69" t="s">
        <v>72</v>
      </c>
      <c r="DK284" s="61" t="s">
        <v>92</v>
      </c>
      <c r="DL284" s="25" t="s">
        <v>130</v>
      </c>
    </row>
    <row r="285" spans="111:124" x14ac:dyDescent="0.25">
      <c r="DG285" s="43" t="str">
        <f t="shared" si="244"/>
        <v>CLUBE CORREIOSColeta no mesmo dia4210-261 a 70</v>
      </c>
      <c r="DH285" s="43" t="s">
        <v>9</v>
      </c>
      <c r="DI285" s="70" t="s">
        <v>71</v>
      </c>
      <c r="DJ285" s="69" t="s">
        <v>72</v>
      </c>
      <c r="DK285" s="59" t="s">
        <v>96</v>
      </c>
      <c r="DL285" s="22" t="s">
        <v>131</v>
      </c>
    </row>
    <row r="286" spans="111:124" x14ac:dyDescent="0.25">
      <c r="DG286" s="43" t="str">
        <f t="shared" si="244"/>
        <v>CLUBE CORREIOSColeta no mesmo dia4210-271 a 80</v>
      </c>
      <c r="DH286" s="43" t="s">
        <v>9</v>
      </c>
      <c r="DI286" s="70" t="s">
        <v>71</v>
      </c>
      <c r="DJ286" s="69" t="s">
        <v>72</v>
      </c>
      <c r="DK286" s="61" t="s">
        <v>99</v>
      </c>
      <c r="DL286" s="25" t="s">
        <v>131</v>
      </c>
    </row>
    <row r="287" spans="111:124" x14ac:dyDescent="0.25">
      <c r="DG287" s="43" t="str">
        <f t="shared" si="244"/>
        <v>CLUBE CORREIOSColeta no mesmo dia4210-281 a 90</v>
      </c>
      <c r="DH287" s="43" t="s">
        <v>9</v>
      </c>
      <c r="DI287" s="70" t="s">
        <v>71</v>
      </c>
      <c r="DJ287" s="69" t="s">
        <v>72</v>
      </c>
      <c r="DK287" s="59" t="s">
        <v>102</v>
      </c>
      <c r="DL287" s="22" t="s">
        <v>93</v>
      </c>
    </row>
    <row r="288" spans="111:124" x14ac:dyDescent="0.25">
      <c r="DG288" s="43" t="str">
        <f t="shared" si="244"/>
        <v>CLUBE CORREIOSColeta no mesmo dia4210-291 a 100</v>
      </c>
      <c r="DH288" s="43" t="s">
        <v>9</v>
      </c>
      <c r="DI288" s="70" t="s">
        <v>71</v>
      </c>
      <c r="DJ288" s="69" t="s">
        <v>72</v>
      </c>
      <c r="DK288" s="61" t="s">
        <v>105</v>
      </c>
      <c r="DL288" s="25" t="s">
        <v>93</v>
      </c>
    </row>
    <row r="289" spans="111:116" x14ac:dyDescent="0.25">
      <c r="DG289" s="43" t="str">
        <f t="shared" si="244"/>
        <v>CLUBE CORREIOSColeta no mesmo dia4210-2Mais de 100</v>
      </c>
      <c r="DH289" s="43" t="s">
        <v>9</v>
      </c>
      <c r="DI289" s="70" t="s">
        <v>71</v>
      </c>
      <c r="DJ289" s="69" t="s">
        <v>72</v>
      </c>
      <c r="DK289" s="59" t="s">
        <v>108</v>
      </c>
      <c r="DL289" s="22" t="s">
        <v>132</v>
      </c>
    </row>
    <row r="290" spans="111:116" x14ac:dyDescent="0.25">
      <c r="DG290" s="43" t="str">
        <f t="shared" si="244"/>
        <v>CLUBE CORREIOSColeta no mesmo dia7790-9Unitizador</v>
      </c>
      <c r="DH290" s="43" t="s">
        <v>9</v>
      </c>
      <c r="DI290" s="70" t="s">
        <v>71</v>
      </c>
      <c r="DJ290" s="22" t="s">
        <v>111</v>
      </c>
      <c r="DK290" s="61" t="s">
        <v>112</v>
      </c>
      <c r="DL290" s="25" t="s">
        <v>133</v>
      </c>
    </row>
  </sheetData>
  <sheetProtection algorithmName="SHA-512" hashValue="SIut6tjGNwF/5om3wQHDzalQm6tirwLulOmb/iBSEYhz7KdbZ+/HkFAtnnZDNYw79BrZNy5sV2Du+bNxQCScug==" saltValue="ne+KtOvXUcYSLG4WKBI/VQ==" spinCount="100000" sheet="1" objects="1" scenarios="1"/>
  <mergeCells count="10">
    <mergeCell ref="DG1:DP1"/>
    <mergeCell ref="DR1:EJ1"/>
    <mergeCell ref="EL1:EZ1"/>
    <mergeCell ref="DN3:DN4"/>
    <mergeCell ref="D1:Z1"/>
    <mergeCell ref="AB1:AT1"/>
    <mergeCell ref="AV1:BN1"/>
    <mergeCell ref="BP1:CL1"/>
    <mergeCell ref="CN1:CX1"/>
    <mergeCell ref="CZ1:DE1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FR344"/>
  <sheetViews>
    <sheetView showGridLines="0" topLeftCell="FS1" workbookViewId="0">
      <selection activeCell="FS1" sqref="FS1"/>
    </sheetView>
  </sheetViews>
  <sheetFormatPr defaultColWidth="10" defaultRowHeight="15" x14ac:dyDescent="0.25"/>
  <cols>
    <col min="1" max="1" width="26.28515625" style="43" bestFit="1" customWidth="1"/>
    <col min="2" max="2" width="17.7109375" style="43" bestFit="1" customWidth="1"/>
    <col min="3" max="3" width="10" style="43" customWidth="1"/>
    <col min="4" max="4" width="30.42578125" style="43" customWidth="1"/>
    <col min="5" max="5" width="20.85546875" style="44" customWidth="1"/>
    <col min="6" max="6" width="13.42578125" style="44" customWidth="1"/>
    <col min="7" max="26" width="10" style="45" customWidth="1"/>
    <col min="27" max="27" width="10" style="43" customWidth="1"/>
    <col min="28" max="28" width="35.7109375" style="43" customWidth="1"/>
    <col min="29" max="29" width="18.7109375" style="44" customWidth="1"/>
    <col min="30" max="30" width="13.5703125" style="44" customWidth="1"/>
    <col min="31" max="50" width="10" style="45" customWidth="1"/>
    <col min="51" max="51" width="10" style="147" customWidth="1"/>
    <col min="52" max="52" width="28.7109375" style="46" customWidth="1"/>
    <col min="53" max="53" width="17.85546875" style="44" customWidth="1"/>
    <col min="54" max="54" width="10" style="46" customWidth="1"/>
    <col min="55" max="62" width="10" style="45" customWidth="1"/>
    <col min="63" max="63" width="10" style="159" customWidth="1"/>
    <col min="64" max="64" width="30.85546875" style="46" customWidth="1"/>
    <col min="65" max="65" width="17.85546875" style="44" customWidth="1"/>
    <col min="66" max="66" width="13.5703125" style="46" customWidth="1"/>
    <col min="67" max="68" width="10" style="45" customWidth="1"/>
    <col min="69" max="69" width="7.140625" style="45" customWidth="1"/>
    <col min="70" max="70" width="10" style="147" customWidth="1"/>
    <col min="71" max="71" width="31.42578125" style="43" customWidth="1"/>
    <col min="72" max="72" width="18.7109375" style="43" customWidth="1"/>
    <col min="73" max="74" width="13.7109375" style="43" customWidth="1"/>
    <col min="75" max="77" width="11.85546875" style="43" customWidth="1"/>
    <col min="78" max="85" width="13.7109375" style="43" customWidth="1"/>
    <col min="86" max="90" width="10" style="147" customWidth="1"/>
    <col min="91" max="91" width="31.42578125" style="43" customWidth="1"/>
    <col min="92" max="92" width="18.7109375" style="44" customWidth="1"/>
    <col min="93" max="93" width="13.5703125" style="44" customWidth="1"/>
    <col min="94" max="94" width="14.5703125" style="45" customWidth="1"/>
    <col min="95" max="110" width="10" style="45" customWidth="1"/>
    <col min="111" max="111" width="10" style="147" customWidth="1"/>
    <col min="112" max="112" width="31.7109375" style="43" customWidth="1"/>
    <col min="113" max="113" width="30.42578125" style="44" customWidth="1"/>
    <col min="114" max="114" width="17.28515625" style="44" customWidth="1"/>
    <col min="115" max="115" width="13.7109375" style="45" customWidth="1"/>
    <col min="116" max="126" width="10" style="45" customWidth="1"/>
    <col min="127" max="127" width="10" style="43" customWidth="1"/>
    <col min="128" max="128" width="25.28515625" style="43" customWidth="1"/>
    <col min="129" max="129" width="24.42578125" style="44" customWidth="1"/>
    <col min="130" max="130" width="17.85546875" style="44" customWidth="1"/>
    <col min="131" max="146" width="10" style="45" customWidth="1"/>
    <col min="147" max="149" width="10" style="43" customWidth="1"/>
    <col min="150" max="150" width="18.5703125" style="43" customWidth="1"/>
    <col min="151" max="151" width="10" style="43" customWidth="1"/>
    <col min="152" max="152" width="11.140625" style="43" customWidth="1"/>
    <col min="153" max="153" width="24.140625" style="43" customWidth="1"/>
    <col min="154" max="157" width="10" style="43" customWidth="1"/>
    <col min="158" max="158" width="18.7109375" style="43" customWidth="1"/>
    <col min="159" max="159" width="15.28515625" style="43" customWidth="1"/>
    <col min="160" max="160" width="38.140625" style="43" customWidth="1"/>
    <col min="161" max="161" width="13.85546875" style="43" customWidth="1"/>
    <col min="162" max="162" width="10" style="43" customWidth="1"/>
    <col min="163" max="163" width="20.7109375" style="43" customWidth="1"/>
    <col min="164" max="166" width="10" style="43" customWidth="1"/>
    <col min="167" max="167" width="90.140625" style="43" customWidth="1"/>
    <col min="168" max="168" width="18.7109375" style="43" customWidth="1"/>
    <col min="169" max="169" width="11.85546875" customWidth="1"/>
    <col min="170" max="170" width="67" customWidth="1"/>
    <col min="171" max="171" width="9.140625" customWidth="1"/>
    <col min="172" max="172" width="26" customWidth="1"/>
    <col min="173" max="173" width="9.140625" customWidth="1"/>
    <col min="174" max="174" width="23" customWidth="1"/>
    <col min="175" max="16384" width="10" style="43"/>
  </cols>
  <sheetData>
    <row r="1" spans="1:174" s="40" customFormat="1" ht="15" customHeight="1" x14ac:dyDescent="0.25">
      <c r="A1" s="40" t="s">
        <v>0</v>
      </c>
      <c r="D1" s="273" t="s">
        <v>1</v>
      </c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B1" s="273" t="s">
        <v>234</v>
      </c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158"/>
      <c r="AZ1" s="273" t="s">
        <v>5</v>
      </c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158"/>
      <c r="BL1" s="273" t="s">
        <v>229</v>
      </c>
      <c r="BM1" s="273"/>
      <c r="BN1" s="273"/>
      <c r="BO1" s="273"/>
      <c r="BP1" s="273"/>
      <c r="BQ1" s="273"/>
      <c r="BR1" s="158"/>
      <c r="BS1" s="273" t="s">
        <v>7</v>
      </c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/>
      <c r="CM1" s="265" t="s">
        <v>2</v>
      </c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206"/>
      <c r="DG1" s="158"/>
      <c r="DH1" s="265" t="s">
        <v>8</v>
      </c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V1" s="265"/>
      <c r="DX1" s="265" t="s">
        <v>3</v>
      </c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P1" s="265"/>
      <c r="ER1" s="263" t="s">
        <v>6</v>
      </c>
      <c r="ES1" s="263"/>
      <c r="ET1" s="263"/>
      <c r="EU1" s="263"/>
      <c r="EV1" s="263"/>
      <c r="EW1" s="263"/>
      <c r="EX1" s="194"/>
      <c r="EY1" s="194"/>
      <c r="FA1" s="263" t="s">
        <v>257</v>
      </c>
      <c r="FB1" s="263"/>
      <c r="FC1" s="263"/>
      <c r="FD1" s="263"/>
      <c r="FE1" s="263"/>
      <c r="FK1" s="271" t="s">
        <v>313</v>
      </c>
      <c r="FL1" s="271"/>
      <c r="FM1" s="271"/>
      <c r="FN1" s="271"/>
      <c r="FO1" s="271"/>
      <c r="FP1" s="271"/>
      <c r="FQ1" s="271"/>
      <c r="FR1" s="271"/>
    </row>
    <row r="2" spans="1:174" ht="25.5" x14ac:dyDescent="0.2">
      <c r="A2" s="42" t="s">
        <v>61</v>
      </c>
      <c r="B2" s="73"/>
      <c r="D2" s="43" t="str">
        <f t="shared" ref="D2:D67" si="0">CONCATENATE(E2,F2)</f>
        <v>Peso (g)</v>
      </c>
      <c r="F2" s="44" t="s">
        <v>32</v>
      </c>
      <c r="G2" s="45" t="s">
        <v>12</v>
      </c>
      <c r="H2" s="45" t="s">
        <v>13</v>
      </c>
      <c r="I2" s="45" t="s">
        <v>14</v>
      </c>
      <c r="J2" s="45" t="s">
        <v>15</v>
      </c>
      <c r="K2" s="45" t="s">
        <v>16</v>
      </c>
      <c r="L2" s="45" t="s">
        <v>17</v>
      </c>
      <c r="M2" s="45" t="s">
        <v>18</v>
      </c>
      <c r="N2" s="45" t="s">
        <v>19</v>
      </c>
      <c r="O2" s="45" t="s">
        <v>20</v>
      </c>
      <c r="P2" s="45" t="s">
        <v>21</v>
      </c>
      <c r="Q2" s="45" t="s">
        <v>22</v>
      </c>
      <c r="R2" s="45" t="s">
        <v>23</v>
      </c>
      <c r="S2" s="45" t="s">
        <v>24</v>
      </c>
      <c r="T2" s="45" t="s">
        <v>25</v>
      </c>
      <c r="U2" s="45" t="s">
        <v>26</v>
      </c>
      <c r="V2" s="45" t="s">
        <v>27</v>
      </c>
      <c r="W2" s="45" t="s">
        <v>28</v>
      </c>
      <c r="X2" s="45" t="s">
        <v>29</v>
      </c>
      <c r="Y2" s="45" t="s">
        <v>30</v>
      </c>
      <c r="Z2" s="45" t="s">
        <v>31</v>
      </c>
      <c r="AB2" s="43" t="str">
        <f t="shared" ref="AB2:AB79" si="1">CONCATENATE(AC2,AD2)</f>
        <v>Peso (g)</v>
      </c>
      <c r="AD2" s="44" t="s">
        <v>32</v>
      </c>
      <c r="AE2" s="45" t="s">
        <v>12</v>
      </c>
      <c r="AF2" s="45" t="s">
        <v>13</v>
      </c>
      <c r="AG2" s="45" t="s">
        <v>14</v>
      </c>
      <c r="AH2" s="45" t="s">
        <v>15</v>
      </c>
      <c r="AI2" s="45" t="s">
        <v>16</v>
      </c>
      <c r="AJ2" s="45" t="s">
        <v>17</v>
      </c>
      <c r="AK2" s="45" t="s">
        <v>18</v>
      </c>
      <c r="AL2" s="45" t="s">
        <v>19</v>
      </c>
      <c r="AM2" s="45" t="s">
        <v>20</v>
      </c>
      <c r="AN2" s="45" t="s">
        <v>21</v>
      </c>
      <c r="AO2" s="45" t="s">
        <v>22</v>
      </c>
      <c r="AP2" s="45" t="s">
        <v>23</v>
      </c>
      <c r="AQ2" s="45" t="s">
        <v>24</v>
      </c>
      <c r="AR2" s="45" t="s">
        <v>25</v>
      </c>
      <c r="AS2" s="45" t="s">
        <v>26</v>
      </c>
      <c r="AT2" s="45" t="s">
        <v>27</v>
      </c>
      <c r="AU2" s="45" t="s">
        <v>28</v>
      </c>
      <c r="AV2" s="45" t="s">
        <v>29</v>
      </c>
      <c r="AW2" s="45" t="s">
        <v>30</v>
      </c>
      <c r="AX2" s="45" t="s">
        <v>31</v>
      </c>
      <c r="BB2" s="46" t="s">
        <v>33</v>
      </c>
      <c r="BC2" s="45" t="s">
        <v>12</v>
      </c>
      <c r="BD2" s="45" t="s">
        <v>13</v>
      </c>
      <c r="BE2" s="45" t="s">
        <v>14</v>
      </c>
      <c r="BF2" s="45" t="s">
        <v>15</v>
      </c>
      <c r="BG2" s="45" t="s">
        <v>16</v>
      </c>
      <c r="BH2" s="45" t="s">
        <v>17</v>
      </c>
      <c r="BI2" s="45" t="s">
        <v>18</v>
      </c>
      <c r="BJ2" s="45" t="s">
        <v>19</v>
      </c>
      <c r="BN2" s="46" t="s">
        <v>32</v>
      </c>
      <c r="BO2" s="45" t="s">
        <v>12</v>
      </c>
      <c r="BP2" s="45" t="s">
        <v>13</v>
      </c>
      <c r="BQ2" s="45" t="s">
        <v>14</v>
      </c>
      <c r="BT2" s="44"/>
      <c r="BU2" s="44" t="s">
        <v>11</v>
      </c>
      <c r="BV2" s="45" t="s">
        <v>12</v>
      </c>
      <c r="BW2" s="45" t="s">
        <v>13</v>
      </c>
      <c r="BX2" s="45" t="s">
        <v>14</v>
      </c>
      <c r="BY2" s="45" t="s">
        <v>15</v>
      </c>
      <c r="BZ2" s="45" t="s">
        <v>16</v>
      </c>
      <c r="CA2" s="45" t="s">
        <v>17</v>
      </c>
      <c r="CB2" s="45" t="s">
        <v>18</v>
      </c>
      <c r="CC2" s="45" t="s">
        <v>19</v>
      </c>
      <c r="CD2" s="45" t="s">
        <v>20</v>
      </c>
      <c r="CE2" s="45" t="s">
        <v>21</v>
      </c>
      <c r="CF2" s="45" t="s">
        <v>22</v>
      </c>
      <c r="CG2" s="45" t="s">
        <v>23</v>
      </c>
      <c r="CH2" s="45" t="s">
        <v>28</v>
      </c>
      <c r="CI2" s="45" t="s">
        <v>29</v>
      </c>
      <c r="CJ2" s="45" t="s">
        <v>30</v>
      </c>
      <c r="CK2" s="45" t="s">
        <v>31</v>
      </c>
      <c r="CL2" s="45"/>
      <c r="CM2" s="159"/>
      <c r="CN2" s="43"/>
      <c r="CO2" s="44" t="s">
        <v>32</v>
      </c>
      <c r="CP2" s="45" t="s">
        <v>16</v>
      </c>
      <c r="CQ2" s="45" t="s">
        <v>17</v>
      </c>
      <c r="CR2" s="45" t="s">
        <v>18</v>
      </c>
      <c r="CS2" s="45" t="s">
        <v>19</v>
      </c>
      <c r="CT2" s="45" t="s">
        <v>20</v>
      </c>
      <c r="CU2" s="45" t="s">
        <v>21</v>
      </c>
      <c r="CV2" s="45" t="s">
        <v>22</v>
      </c>
      <c r="CW2" s="45" t="s">
        <v>23</v>
      </c>
      <c r="CX2" s="45" t="s">
        <v>24</v>
      </c>
      <c r="CY2" s="45" t="s">
        <v>25</v>
      </c>
      <c r="CZ2" s="45" t="s">
        <v>26</v>
      </c>
      <c r="DA2" s="45" t="s">
        <v>27</v>
      </c>
      <c r="DB2" s="45" t="s">
        <v>28</v>
      </c>
      <c r="DC2" s="45" t="s">
        <v>29</v>
      </c>
      <c r="DD2" s="45" t="s">
        <v>30</v>
      </c>
      <c r="DE2" s="45" t="s">
        <v>31</v>
      </c>
      <c r="DG2" s="45"/>
      <c r="DJ2" s="44" t="s">
        <v>32</v>
      </c>
      <c r="DK2" s="45" t="s">
        <v>16</v>
      </c>
      <c r="DL2" s="45" t="s">
        <v>17</v>
      </c>
      <c r="DM2" s="45" t="s">
        <v>18</v>
      </c>
      <c r="DN2" s="45" t="s">
        <v>19</v>
      </c>
      <c r="DO2" s="45" t="s">
        <v>20</v>
      </c>
      <c r="DP2" s="45" t="s">
        <v>21</v>
      </c>
      <c r="DQ2" s="45" t="s">
        <v>22</v>
      </c>
      <c r="DR2" s="45" t="s">
        <v>23</v>
      </c>
      <c r="DS2" s="45" t="s">
        <v>28</v>
      </c>
      <c r="DT2" s="45" t="s">
        <v>29</v>
      </c>
      <c r="DU2" s="45" t="s">
        <v>30</v>
      </c>
      <c r="DV2" s="45" t="s">
        <v>31</v>
      </c>
      <c r="DZ2" s="44" t="s">
        <v>32</v>
      </c>
      <c r="EA2" s="45" t="s">
        <v>16</v>
      </c>
      <c r="EB2" s="45" t="s">
        <v>17</v>
      </c>
      <c r="EC2" s="45" t="s">
        <v>18</v>
      </c>
      <c r="ED2" s="45" t="s">
        <v>19</v>
      </c>
      <c r="EE2" s="45" t="s">
        <v>20</v>
      </c>
      <c r="EF2" s="45" t="s">
        <v>21</v>
      </c>
      <c r="EG2" s="45" t="s">
        <v>22</v>
      </c>
      <c r="EH2" s="45" t="s">
        <v>23</v>
      </c>
      <c r="EI2" s="45" t="s">
        <v>24</v>
      </c>
      <c r="EJ2" s="45" t="s">
        <v>25</v>
      </c>
      <c r="EK2" s="45" t="s">
        <v>26</v>
      </c>
      <c r="EL2" s="45" t="s">
        <v>27</v>
      </c>
      <c r="EM2" s="45" t="s">
        <v>28</v>
      </c>
      <c r="EN2" s="45" t="s">
        <v>29</v>
      </c>
      <c r="EO2" s="45" t="s">
        <v>30</v>
      </c>
      <c r="EP2" s="45" t="s">
        <v>31</v>
      </c>
      <c r="ET2" s="195" t="s">
        <v>34</v>
      </c>
      <c r="EU2" s="195" t="s">
        <v>35</v>
      </c>
      <c r="EV2" s="196" t="s">
        <v>36</v>
      </c>
      <c r="EW2" s="197" t="s">
        <v>37</v>
      </c>
      <c r="FA2" s="207"/>
      <c r="FB2" s="207"/>
      <c r="FC2" s="195" t="s">
        <v>34</v>
      </c>
      <c r="FD2" s="208" t="s">
        <v>38</v>
      </c>
      <c r="FE2" s="197" t="s">
        <v>37</v>
      </c>
      <c r="FF2" s="60"/>
      <c r="FG2" s="28" t="s">
        <v>79</v>
      </c>
      <c r="FH2" s="30" t="s">
        <v>80</v>
      </c>
      <c r="FI2" s="60"/>
      <c r="FK2" s="207"/>
      <c r="FL2" s="207"/>
      <c r="FM2" s="214" t="s">
        <v>38</v>
      </c>
      <c r="FN2" s="214"/>
      <c r="FO2" s="272" t="s">
        <v>314</v>
      </c>
      <c r="FP2" s="272"/>
      <c r="FQ2" s="272"/>
      <c r="FR2" s="272"/>
    </row>
    <row r="3" spans="1:174" x14ac:dyDescent="0.25">
      <c r="A3" s="42" t="s">
        <v>9</v>
      </c>
      <c r="B3" s="73"/>
      <c r="D3" s="43" t="str">
        <f t="shared" si="0"/>
        <v>PLATINUM0 a 300</v>
      </c>
      <c r="E3" s="44" t="s">
        <v>61</v>
      </c>
      <c r="F3" s="44" t="s">
        <v>40</v>
      </c>
      <c r="G3" s="147">
        <f>ROUND('Base(2024)'!G3*'BASE 2025'!$A$25,2)</f>
        <v>9.5299999999999994</v>
      </c>
      <c r="H3" s="147">
        <f>ROUND('Base(2024)'!H3*'BASE 2025'!$A$25,2)</f>
        <v>9.74</v>
      </c>
      <c r="I3" s="147">
        <f>ROUND('Base(2024)'!I3*'BASE 2025'!$A$25,2)</f>
        <v>9.94</v>
      </c>
      <c r="J3" s="147">
        <f>ROUND('Base(2024)'!J3*'BASE 2025'!$A$25,2)</f>
        <v>10.14</v>
      </c>
      <c r="K3" s="147">
        <f>ROUND('Base(2024)'!K3*'BASE 2025'!$A$25,2)</f>
        <v>18.22</v>
      </c>
      <c r="L3" s="147">
        <f>ROUND('Base(2024)'!L3*'BASE 2025'!$A$25,2)</f>
        <v>18.62</v>
      </c>
      <c r="M3" s="147">
        <f>ROUND('Base(2024)'!M3*'BASE 2025'!$A$25,2)</f>
        <v>19.03</v>
      </c>
      <c r="N3" s="147">
        <f>ROUND('Base(2024)'!N3*'BASE 2025'!$A$25,2)</f>
        <v>20.25</v>
      </c>
      <c r="O3" s="147">
        <f>ROUND('Base(2024)'!O3*'BASE 2025'!$A$25,2)</f>
        <v>27.67</v>
      </c>
      <c r="P3" s="147">
        <f>ROUND('Base(2024)'!P3*'BASE 2025'!$A$25,2)</f>
        <v>38.74</v>
      </c>
      <c r="Q3" s="147">
        <f>ROUND('Base(2024)'!Q3*'BASE 2025'!$A$25,2)</f>
        <v>49.81</v>
      </c>
      <c r="R3" s="147">
        <f>ROUND('Base(2024)'!R3*'BASE 2025'!$A$25,2)</f>
        <v>58.11</v>
      </c>
      <c r="S3" s="147">
        <f>ROUND('Base(2024)'!S3*'BASE 2025'!$A$25,2)</f>
        <v>36.840000000000003</v>
      </c>
      <c r="T3" s="147">
        <f>ROUND('Base(2024)'!T3*'BASE 2025'!$A$25,2)</f>
        <v>47.03</v>
      </c>
      <c r="U3" s="147">
        <f>ROUND('Base(2024)'!U3*'BASE 2025'!$A$25,2)</f>
        <v>56.78</v>
      </c>
      <c r="V3" s="147">
        <f>ROUND('Base(2024)'!V3*'BASE 2025'!$A$25,2)</f>
        <v>65.12</v>
      </c>
      <c r="W3" s="147">
        <f>ROUND('Base(2024)'!W3*'BASE 2025'!$A$25,2)</f>
        <v>43.86</v>
      </c>
      <c r="X3" s="147">
        <f>ROUND('Base(2024)'!X3*'BASE 2025'!$A$25,2)</f>
        <v>56</v>
      </c>
      <c r="Y3" s="147">
        <f>ROUND('Base(2024)'!Y3*'BASE 2025'!$A$25,2)</f>
        <v>67.61</v>
      </c>
      <c r="Z3" s="147">
        <f>ROUND('Base(2024)'!Z3*'BASE 2025'!$A$25,2)</f>
        <v>77.540000000000006</v>
      </c>
      <c r="AB3" s="43" t="str">
        <f t="shared" si="1"/>
        <v>PLATINUM0 a 300</v>
      </c>
      <c r="AC3" s="44" t="s">
        <v>61</v>
      </c>
      <c r="AD3" s="44" t="s">
        <v>40</v>
      </c>
      <c r="AE3" s="147">
        <f>ROUND('Base(2024)'!BS45*'BASE 2025'!$A$25,2)</f>
        <v>28.2</v>
      </c>
      <c r="AF3" s="147">
        <f>ROUND('Base(2024)'!BT45*'BASE 2025'!$A$25,2)</f>
        <v>28.81</v>
      </c>
      <c r="AG3" s="147">
        <f>ROUND('Base(2024)'!BU45*'BASE 2025'!$A$25,2)</f>
        <v>29.41</v>
      </c>
      <c r="AH3" s="147">
        <f>ROUND('Base(2024)'!BV45*'BASE 2025'!$A$25,2)</f>
        <v>30.01</v>
      </c>
      <c r="AI3" s="147">
        <f>ROUND('Base(2024)'!BW45*'BASE 2025'!$A$25,2)</f>
        <v>31.29</v>
      </c>
      <c r="AJ3" s="147">
        <f>ROUND('Base(2024)'!BX45*'BASE 2025'!$A$25,2)</f>
        <v>31.6</v>
      </c>
      <c r="AK3" s="147">
        <f>ROUND('Base(2024)'!BY45*'BASE 2025'!$A$25,2)</f>
        <v>31.94</v>
      </c>
      <c r="AL3" s="147">
        <f>ROUND('Base(2024)'!BZ45*'BASE 2025'!$A$25,2)</f>
        <v>32.25</v>
      </c>
      <c r="AM3" s="147">
        <f>ROUND('Base(2024)'!CA45*'BASE 2025'!$A$25,2)</f>
        <v>45.6</v>
      </c>
      <c r="AN3" s="147">
        <f>ROUND('Base(2024)'!CB45*'BASE 2025'!$A$25,2)</f>
        <v>70.819999999999993</v>
      </c>
      <c r="AO3" s="147">
        <f>ROUND('Base(2024)'!CC45*'BASE 2025'!$A$25,2)</f>
        <v>86.14</v>
      </c>
      <c r="AP3" s="147">
        <f>ROUND('Base(2024)'!CD45*'BASE 2025'!$A$25,2)</f>
        <v>101.46</v>
      </c>
      <c r="AQ3" s="147">
        <f>ROUND('Base(2024)'!CE45*'BASE 2025'!$A$25,2)</f>
        <v>58.66</v>
      </c>
      <c r="AR3" s="147">
        <f>ROUND('Base(2024)'!CF45*'BASE 2025'!$A$25,2)</f>
        <v>78.13</v>
      </c>
      <c r="AS3" s="147">
        <f>ROUND('Base(2024)'!CG45*'BASE 2025'!$A$25,2)</f>
        <v>90.57</v>
      </c>
      <c r="AT3" s="147">
        <f>ROUND('Base(2024)'!CH45*'BASE 2025'!$A$25,2)</f>
        <v>103</v>
      </c>
      <c r="AU3" s="147">
        <f>ROUND('Base(2024)'!CI45*'BASE 2025'!$A$25,2)</f>
        <v>69.849999999999994</v>
      </c>
      <c r="AV3" s="147">
        <f>ROUND('Base(2024)'!CJ45*'BASE 2025'!$A$25,2)</f>
        <v>93.02</v>
      </c>
      <c r="AW3" s="147">
        <f>ROUND('Base(2024)'!CK45*'BASE 2025'!$A$25,2)</f>
        <v>107.81</v>
      </c>
      <c r="AX3" s="147">
        <f>ROUND('Base(2024)'!CL45*'BASE 2025'!$A$25,2)</f>
        <v>122.61</v>
      </c>
      <c r="AZ3" s="43" t="str">
        <f t="shared" ref="AZ3:AZ6" si="2">CONCATENATE(BA3,BB3)</f>
        <v>PLATINUMAté 1</v>
      </c>
      <c r="BA3" s="44" t="s">
        <v>61</v>
      </c>
      <c r="BB3" s="46" t="s">
        <v>42</v>
      </c>
      <c r="BC3" s="147">
        <f>ROUND('Base(2024)'!CQ3*'BASE 2025'!$A$25,2)</f>
        <v>33</v>
      </c>
      <c r="BD3" s="147">
        <f>ROUND('Base(2024)'!CR3*'BASE 2025'!$A$25,2)</f>
        <v>33.67</v>
      </c>
      <c r="BE3" s="147">
        <f>ROUND('Base(2024)'!CS3*'BASE 2025'!$A$25,2)</f>
        <v>34.369999999999997</v>
      </c>
      <c r="BF3" s="147">
        <f>ROUND('Base(2024)'!CT3*'BASE 2025'!$A$25,2)</f>
        <v>35.049999999999997</v>
      </c>
      <c r="BG3" s="147">
        <f>ROUND('Base(2024)'!CU3*'BASE 2025'!$A$25,2)</f>
        <v>46.96</v>
      </c>
      <c r="BH3" s="147">
        <f>ROUND('Base(2024)'!CV3*'BASE 2025'!$A$25,2)</f>
        <v>47.46</v>
      </c>
      <c r="BI3" s="147">
        <f>ROUND('Base(2024)'!CW3*'BASE 2025'!$A$25,2)</f>
        <v>47.94</v>
      </c>
      <c r="BJ3" s="147">
        <f>ROUND('Base(2024)'!CX3*'BASE 2025'!$A$25,2)</f>
        <v>48.34</v>
      </c>
      <c r="BL3" s="43" t="str">
        <f t="shared" ref="BL3:BL66" si="3">CONCATENATE(BM3,BN3)</f>
        <v>PLATINUM0 a 300</v>
      </c>
      <c r="BM3" s="44" t="s">
        <v>61</v>
      </c>
      <c r="BN3" s="148" t="s">
        <v>40</v>
      </c>
      <c r="BO3" s="170">
        <f>ROUND('Base(2024)'!DC3*'BASE 2025'!$A$25,2)</f>
        <v>13.3</v>
      </c>
      <c r="BP3" s="170">
        <f>ROUND('Base(2024)'!DD3*'BASE 2025'!$A$25,2)</f>
        <v>13.57</v>
      </c>
      <c r="BQ3" s="170">
        <f>ROUND('Base(2024)'!DE3*'BASE 2025'!$A$25,2)</f>
        <v>13.86</v>
      </c>
      <c r="BS3" s="60" t="str">
        <f>CONCATENATE(BT3,BU3)</f>
        <v>PLATINUM0 a 300</v>
      </c>
      <c r="BT3" s="44" t="s">
        <v>61</v>
      </c>
      <c r="BU3" s="44" t="s">
        <v>40</v>
      </c>
      <c r="BV3" s="170">
        <v>9.14</v>
      </c>
      <c r="BW3" s="170">
        <v>9.34</v>
      </c>
      <c r="BX3" s="170">
        <v>9.5299999999999994</v>
      </c>
      <c r="BY3" s="170">
        <v>9.73</v>
      </c>
      <c r="BZ3" s="170">
        <v>17.690000000000001</v>
      </c>
      <c r="CA3" s="170">
        <v>18.07</v>
      </c>
      <c r="CB3" s="170">
        <v>18.48</v>
      </c>
      <c r="CC3" s="170">
        <v>19.66</v>
      </c>
      <c r="CD3" s="170">
        <v>27</v>
      </c>
      <c r="CE3" s="170">
        <v>37.93</v>
      </c>
      <c r="CF3" s="170">
        <v>48.78</v>
      </c>
      <c r="CG3" s="170">
        <v>56.87</v>
      </c>
      <c r="CH3" s="170">
        <v>42.82</v>
      </c>
      <c r="CI3" s="170">
        <v>54.82</v>
      </c>
      <c r="CJ3" s="170">
        <v>66.19</v>
      </c>
      <c r="CK3" s="170">
        <v>75.900000000000006</v>
      </c>
      <c r="CM3" s="226" t="str">
        <f t="shared" ref="CM3" si="4">CONCATENATE(CN3,CO3)</f>
        <v>PLATINUM0 a 300</v>
      </c>
      <c r="CN3" s="227" t="s">
        <v>61</v>
      </c>
      <c r="CO3" s="228" t="s">
        <v>40</v>
      </c>
      <c r="CP3" s="229"/>
      <c r="CQ3" s="229"/>
      <c r="CR3" s="229"/>
      <c r="CS3" s="229"/>
      <c r="CT3" s="229"/>
      <c r="CU3" s="229"/>
      <c r="CV3" s="229"/>
      <c r="CW3" s="229"/>
      <c r="CX3" s="229"/>
      <c r="CY3" s="229"/>
      <c r="CZ3" s="229"/>
      <c r="DA3" s="229"/>
      <c r="DB3" s="229"/>
      <c r="DC3" s="229"/>
      <c r="DD3" s="229"/>
      <c r="DE3" s="229"/>
      <c r="DF3" s="229" t="s">
        <v>264</v>
      </c>
      <c r="DG3" s="159"/>
      <c r="DH3" s="43" t="str">
        <f>CONCATENATE(DI3,DJ3)</f>
        <v>PLATINUM0 a 500</v>
      </c>
      <c r="DI3" s="44" t="s">
        <v>61</v>
      </c>
      <c r="DJ3" s="44" t="s">
        <v>41</v>
      </c>
      <c r="DK3" s="147">
        <v>16.07</v>
      </c>
      <c r="DL3" s="147">
        <v>16.760000000000002</v>
      </c>
      <c r="DM3" s="147">
        <v>16.920000000000002</v>
      </c>
      <c r="DN3" s="147">
        <v>17.09</v>
      </c>
      <c r="DO3" s="147">
        <v>19.11</v>
      </c>
      <c r="DP3" s="147">
        <v>21.5</v>
      </c>
      <c r="DQ3" s="147">
        <v>24</v>
      </c>
      <c r="DR3" s="147">
        <v>28.78</v>
      </c>
      <c r="DS3" s="147">
        <v>22.81</v>
      </c>
      <c r="DT3" s="147">
        <v>27.75</v>
      </c>
      <c r="DU3" s="147">
        <v>46.69</v>
      </c>
      <c r="DV3" s="147">
        <v>64.06</v>
      </c>
      <c r="DX3" s="43" t="str">
        <f t="shared" ref="DX3:DX18" si="5">CONCATENATE(DY3,DZ3)</f>
        <v>PLATINUM0 a 300</v>
      </c>
      <c r="DY3" s="44" t="s">
        <v>61</v>
      </c>
      <c r="DZ3" t="s">
        <v>40</v>
      </c>
      <c r="EA3" s="147">
        <f>ROUND('Base(2024)'!AY6*'BASE 2025'!$A$25,2)</f>
        <v>11.5</v>
      </c>
      <c r="EB3" s="147">
        <f>ROUND('Base(2024)'!AZ6*'BASE 2025'!$A$25,2)</f>
        <v>11.99</v>
      </c>
      <c r="EC3" s="147">
        <f>ROUND('Base(2024)'!BA6*'BASE 2025'!$A$25,2)</f>
        <v>12.11</v>
      </c>
      <c r="ED3" s="147">
        <f>ROUND('Base(2024)'!BB6*'BASE 2025'!$A$25,2)</f>
        <v>12.24</v>
      </c>
      <c r="EE3" s="147">
        <f>ROUND('Base(2024)'!BC6*'BASE 2025'!$A$25,2)</f>
        <v>13.71</v>
      </c>
      <c r="EF3" s="147">
        <f>ROUND('Base(2024)'!BD6*'BASE 2025'!$A$25,2)</f>
        <v>15.34</v>
      </c>
      <c r="EG3" s="147">
        <f>ROUND('Base(2024)'!BE6*'BASE 2025'!$A$25,2)</f>
        <v>17.12</v>
      </c>
      <c r="EH3" s="147">
        <f>ROUND('Base(2024)'!BF6*'BASE 2025'!$A$25,2)</f>
        <v>20.54</v>
      </c>
      <c r="EI3" s="147">
        <f>ROUND('Base(2024)'!BG6*'BASE 2025'!$A$25,2)</f>
        <v>14.26</v>
      </c>
      <c r="EJ3" s="147">
        <f>ROUND('Base(2024)'!BH6*'BASE 2025'!$A$25,2)</f>
        <v>15.96</v>
      </c>
      <c r="EK3" s="147">
        <f>ROUND('Base(2024)'!BI6*'BASE 2025'!$A$25,2)</f>
        <v>18.41</v>
      </c>
      <c r="EL3" s="147">
        <f>ROUND('Base(2024)'!BJ6*'BASE 2025'!$A$25,2)</f>
        <v>21.37</v>
      </c>
      <c r="EM3" s="147">
        <f>ROUND('Base(2024)'!BK6*'BASE 2025'!$A$25,2)</f>
        <v>15.85</v>
      </c>
      <c r="EN3" s="147">
        <f>ROUND('Base(2024)'!BL6*'BASE 2025'!$A$25,2)</f>
        <v>18.559999999999999</v>
      </c>
      <c r="EO3" s="147">
        <f>ROUND('Base(2024)'!BM6*'BASE 2025'!$A$25,2)</f>
        <v>21.42</v>
      </c>
      <c r="EP3" s="147">
        <f>ROUND('Base(2024)'!BN6*'BASE 2025'!$A$25,2)</f>
        <v>24.84</v>
      </c>
      <c r="ER3" s="198" t="str">
        <f>CONCATENATE(ES3,ET3,EU3,EV3)</f>
        <v>PLATINUMColeta Agendada7789-50 a 10</v>
      </c>
      <c r="ES3" s="198" t="s">
        <v>61</v>
      </c>
      <c r="ET3" s="199" t="s">
        <v>43</v>
      </c>
      <c r="EU3" s="200" t="s">
        <v>44</v>
      </c>
      <c r="EV3" s="201" t="s">
        <v>45</v>
      </c>
      <c r="EW3" s="200">
        <f>ROUND('Base(2024)'!DL3*'BASE 2025'!$A$25,2)</f>
        <v>14.21</v>
      </c>
      <c r="FA3" s="207" t="s">
        <v>265</v>
      </c>
      <c r="FB3" s="207" t="s">
        <v>61</v>
      </c>
      <c r="FC3" s="209" t="s">
        <v>46</v>
      </c>
      <c r="FD3" s="201" t="s">
        <v>47</v>
      </c>
      <c r="FE3" s="200">
        <v>13.96</v>
      </c>
      <c r="FF3" s="60"/>
      <c r="FG3" s="59" t="s">
        <v>84</v>
      </c>
      <c r="FH3" s="62">
        <v>0.09</v>
      </c>
      <c r="FI3" s="203" t="s">
        <v>264</v>
      </c>
      <c r="FK3" s="207"/>
      <c r="FL3" s="207"/>
      <c r="FM3" s="214"/>
      <c r="FN3" s="214"/>
      <c r="FO3" s="215" t="s">
        <v>35</v>
      </c>
      <c r="FP3" s="215" t="s">
        <v>315</v>
      </c>
      <c r="FQ3" s="215" t="s">
        <v>35</v>
      </c>
      <c r="FR3" s="215" t="s">
        <v>316</v>
      </c>
    </row>
    <row r="4" spans="1:174" x14ac:dyDescent="0.25">
      <c r="A4" s="42" t="s">
        <v>116</v>
      </c>
      <c r="B4" s="73"/>
      <c r="D4" s="43" t="str">
        <f t="shared" si="0"/>
        <v>PLATINUM301 a 500</v>
      </c>
      <c r="E4" s="44" t="s">
        <v>61</v>
      </c>
      <c r="F4" s="44" t="s">
        <v>49</v>
      </c>
      <c r="G4" s="147">
        <f>ROUND('Base(2024)'!G4*'BASE 2025'!$A$25,2)</f>
        <v>10.69</v>
      </c>
      <c r="H4" s="147">
        <f>ROUND('Base(2024)'!H4*'BASE 2025'!$A$25,2)</f>
        <v>10.92</v>
      </c>
      <c r="I4" s="147">
        <f>ROUND('Base(2024)'!I4*'BASE 2025'!$A$25,2)</f>
        <v>11.15</v>
      </c>
      <c r="J4" s="147">
        <f>ROUND('Base(2024)'!J4*'BASE 2025'!$A$25,2)</f>
        <v>11.37</v>
      </c>
      <c r="K4" s="147">
        <f>ROUND('Base(2024)'!K4*'BASE 2025'!$A$25,2)</f>
        <v>18.88</v>
      </c>
      <c r="L4" s="147">
        <f>ROUND('Base(2024)'!L4*'BASE 2025'!$A$25,2)</f>
        <v>19.3</v>
      </c>
      <c r="M4" s="147">
        <f>ROUND('Base(2024)'!M4*'BASE 2025'!$A$25,2)</f>
        <v>19.73</v>
      </c>
      <c r="N4" s="147">
        <f>ROUND('Base(2024)'!N4*'BASE 2025'!$A$25,2)</f>
        <v>20.98</v>
      </c>
      <c r="O4" s="147">
        <f>ROUND('Base(2024)'!O4*'BASE 2025'!$A$25,2)</f>
        <v>28.83</v>
      </c>
      <c r="P4" s="147">
        <f>ROUND('Base(2024)'!P4*'BASE 2025'!$A$25,2)</f>
        <v>40.36</v>
      </c>
      <c r="Q4" s="147">
        <f>ROUND('Base(2024)'!Q4*'BASE 2025'!$A$25,2)</f>
        <v>51.88</v>
      </c>
      <c r="R4" s="147">
        <f>ROUND('Base(2024)'!R4*'BASE 2025'!$A$25,2)</f>
        <v>60.52</v>
      </c>
      <c r="S4" s="147">
        <f>ROUND('Base(2024)'!S4*'BASE 2025'!$A$25,2)</f>
        <v>37.81</v>
      </c>
      <c r="T4" s="147">
        <f>ROUND('Base(2024)'!T4*'BASE 2025'!$A$25,2)</f>
        <v>48.39</v>
      </c>
      <c r="U4" s="147">
        <f>ROUND('Base(2024)'!U4*'BASE 2025'!$A$25,2)</f>
        <v>58.54</v>
      </c>
      <c r="V4" s="147">
        <f>ROUND('Base(2024)'!V4*'BASE 2025'!$A$25,2)</f>
        <v>67.180000000000007</v>
      </c>
      <c r="W4" s="147">
        <f>ROUND('Base(2024)'!W4*'BASE 2025'!$A$25,2)</f>
        <v>45</v>
      </c>
      <c r="X4" s="147">
        <f>ROUND('Base(2024)'!X4*'BASE 2025'!$A$25,2)</f>
        <v>57.61</v>
      </c>
      <c r="Y4" s="147">
        <f>ROUND('Base(2024)'!Y4*'BASE 2025'!$A$25,2)</f>
        <v>69.69</v>
      </c>
      <c r="Z4" s="147">
        <f>ROUND('Base(2024)'!Z4*'BASE 2025'!$A$25,2)</f>
        <v>79.959999999999994</v>
      </c>
      <c r="AB4" s="43" t="str">
        <f t="shared" si="1"/>
        <v>PLATINUM301 a 500</v>
      </c>
      <c r="AC4" s="44" t="s">
        <v>61</v>
      </c>
      <c r="AD4" s="44" t="s">
        <v>49</v>
      </c>
      <c r="AE4" s="147">
        <f>ROUND('Base(2024)'!BS46*'BASE 2025'!$A$25,2)</f>
        <v>29.22</v>
      </c>
      <c r="AF4" s="147">
        <f>ROUND('Base(2024)'!BT46*'BASE 2025'!$A$25,2)</f>
        <v>29.84</v>
      </c>
      <c r="AG4" s="147">
        <f>ROUND('Base(2024)'!BU46*'BASE 2025'!$A$25,2)</f>
        <v>30.45</v>
      </c>
      <c r="AH4" s="147">
        <f>ROUND('Base(2024)'!BV46*'BASE 2025'!$A$25,2)</f>
        <v>31.07</v>
      </c>
      <c r="AI4" s="147">
        <f>ROUND('Base(2024)'!BW46*'BASE 2025'!$A$25,2)</f>
        <v>33.1</v>
      </c>
      <c r="AJ4" s="147">
        <f>ROUND('Base(2024)'!BX46*'BASE 2025'!$A$25,2)</f>
        <v>33.43</v>
      </c>
      <c r="AK4" s="147">
        <f>ROUND('Base(2024)'!BY46*'BASE 2025'!$A$25,2)</f>
        <v>33.78</v>
      </c>
      <c r="AL4" s="147">
        <f>ROUND('Base(2024)'!BZ46*'BASE 2025'!$A$25,2)</f>
        <v>34.130000000000003</v>
      </c>
      <c r="AM4" s="147">
        <f>ROUND('Base(2024)'!CA46*'BASE 2025'!$A$25,2)</f>
        <v>48.7</v>
      </c>
      <c r="AN4" s="147">
        <f>ROUND('Base(2024)'!CB46*'BASE 2025'!$A$25,2)</f>
        <v>74.44</v>
      </c>
      <c r="AO4" s="147">
        <f>ROUND('Base(2024)'!CC46*'BASE 2025'!$A$25,2)</f>
        <v>90.59</v>
      </c>
      <c r="AP4" s="147">
        <f>ROUND('Base(2024)'!CD46*'BASE 2025'!$A$25,2)</f>
        <v>106.74</v>
      </c>
      <c r="AQ4" s="147">
        <f>ROUND('Base(2024)'!CE46*'BASE 2025'!$A$25,2)</f>
        <v>60.74</v>
      </c>
      <c r="AR4" s="147">
        <f>ROUND('Base(2024)'!CF46*'BASE 2025'!$A$25,2)</f>
        <v>79.58</v>
      </c>
      <c r="AS4" s="147">
        <f>ROUND('Base(2024)'!CG46*'BASE 2025'!$A$25,2)</f>
        <v>92.25</v>
      </c>
      <c r="AT4" s="147">
        <f>ROUND('Base(2024)'!CH46*'BASE 2025'!$A$25,2)</f>
        <v>104.91</v>
      </c>
      <c r="AU4" s="147">
        <f>ROUND('Base(2024)'!CI46*'BASE 2025'!$A$25,2)</f>
        <v>72.3</v>
      </c>
      <c r="AV4" s="147">
        <f>ROUND('Base(2024)'!CJ46*'BASE 2025'!$A$25,2)</f>
        <v>94.73</v>
      </c>
      <c r="AW4" s="147">
        <f>ROUND('Base(2024)'!CK46*'BASE 2025'!$A$25,2)</f>
        <v>109.83</v>
      </c>
      <c r="AX4" s="147">
        <f>ROUND('Base(2024)'!CL46*'BASE 2025'!$A$25,2)</f>
        <v>124.9</v>
      </c>
      <c r="AZ4" s="43" t="str">
        <f t="shared" si="2"/>
        <v>PLATINUM1 a 5</v>
      </c>
      <c r="BA4" s="44" t="s">
        <v>61</v>
      </c>
      <c r="BB4" s="46" t="s">
        <v>51</v>
      </c>
      <c r="BC4" s="147">
        <f>ROUND('Base(2024)'!CQ4*'BASE 2025'!$A$25,2)</f>
        <v>43.02</v>
      </c>
      <c r="BD4" s="147">
        <f>ROUND('Base(2024)'!CR4*'BASE 2025'!$A$25,2)</f>
        <v>43.91</v>
      </c>
      <c r="BE4" s="147">
        <f>ROUND('Base(2024)'!CS4*'BASE 2025'!$A$25,2)</f>
        <v>44.81</v>
      </c>
      <c r="BF4" s="147">
        <f>ROUND('Base(2024)'!CT4*'BASE 2025'!$A$25,2)</f>
        <v>45.7</v>
      </c>
      <c r="BG4" s="147">
        <f>ROUND('Base(2024)'!CU4*'BASE 2025'!$A$25,2)</f>
        <v>59.97</v>
      </c>
      <c r="BH4" s="147">
        <f>ROUND('Base(2024)'!CV4*'BASE 2025'!$A$25,2)</f>
        <v>60.56</v>
      </c>
      <c r="BI4" s="147">
        <f>ROUND('Base(2024)'!CW4*'BASE 2025'!$A$25,2)</f>
        <v>61.14</v>
      </c>
      <c r="BJ4" s="147">
        <f>ROUND('Base(2024)'!CX4*'BASE 2025'!$A$25,2)</f>
        <v>61.73</v>
      </c>
      <c r="BL4" s="43" t="str">
        <f t="shared" si="3"/>
        <v>PLATINUM301 a 500</v>
      </c>
      <c r="BM4" s="44" t="s">
        <v>61</v>
      </c>
      <c r="BN4" s="148" t="s">
        <v>49</v>
      </c>
      <c r="BO4" s="170">
        <f>ROUND('Base(2024)'!DC4*'BASE 2025'!$A$25,2)</f>
        <v>13.82</v>
      </c>
      <c r="BP4" s="170">
        <f>ROUND('Base(2024)'!DD4*'BASE 2025'!$A$25,2)</f>
        <v>14.11</v>
      </c>
      <c r="BQ4" s="170">
        <f>ROUND('Base(2024)'!DE4*'BASE 2025'!$A$25,2)</f>
        <v>14.41</v>
      </c>
      <c r="BS4" s="60" t="str">
        <f t="shared" ref="BS4:BS67" si="6">CONCATENATE(BT4,BU4)</f>
        <v>PLATINUM301 a 500</v>
      </c>
      <c r="BT4" s="44" t="s">
        <v>61</v>
      </c>
      <c r="BU4" s="44" t="s">
        <v>49</v>
      </c>
      <c r="BV4" s="170">
        <v>10.46</v>
      </c>
      <c r="BW4" s="170">
        <v>10.68</v>
      </c>
      <c r="BX4" s="170">
        <v>10.9</v>
      </c>
      <c r="BY4" s="170">
        <v>11.12</v>
      </c>
      <c r="BZ4" s="170">
        <v>18.489999999999998</v>
      </c>
      <c r="CA4" s="170">
        <v>18.899999999999999</v>
      </c>
      <c r="CB4" s="170">
        <v>19.32</v>
      </c>
      <c r="CC4" s="170">
        <v>20.54</v>
      </c>
      <c r="CD4" s="170">
        <v>28.24</v>
      </c>
      <c r="CE4" s="170">
        <v>39.54</v>
      </c>
      <c r="CF4" s="170">
        <v>50.83</v>
      </c>
      <c r="CG4" s="170">
        <v>59.29</v>
      </c>
      <c r="CH4" s="170">
        <v>44.08</v>
      </c>
      <c r="CI4" s="170">
        <v>56.45</v>
      </c>
      <c r="CJ4" s="170">
        <v>68.290000000000006</v>
      </c>
      <c r="CK4" s="170">
        <v>78.34</v>
      </c>
      <c r="CM4" s="224" t="str">
        <f t="shared" ref="CM4:CM71" si="7">CONCATENATE(CN4,CO4)</f>
        <v>PLATINUM301 a 500</v>
      </c>
      <c r="CN4" s="225" t="s">
        <v>61</v>
      </c>
      <c r="CO4" s="225" t="s">
        <v>49</v>
      </c>
      <c r="CP4" s="172">
        <f>ROUND('Base(2024)'!AE42*'BASE 2025'!$A$25,2)</f>
        <v>16.47</v>
      </c>
      <c r="CQ4" s="172">
        <f>ROUND('Base(2024)'!AF42*'BASE 2025'!$A$25,2)</f>
        <v>17.170000000000002</v>
      </c>
      <c r="CR4" s="172">
        <f>ROUND('Base(2024)'!AG42*'BASE 2025'!$A$25,2)</f>
        <v>17.34</v>
      </c>
      <c r="CS4" s="172">
        <f>ROUND('Base(2024)'!AH42*'BASE 2025'!$A$25,2)</f>
        <v>17.52</v>
      </c>
      <c r="CT4" s="172">
        <f>ROUND('Base(2024)'!AI42*'BASE 2025'!$A$25,2)</f>
        <v>19.600000000000001</v>
      </c>
      <c r="CU4" s="172">
        <f>ROUND('Base(2024)'!AJ42*'BASE 2025'!$A$25,2)</f>
        <v>21.97</v>
      </c>
      <c r="CV4" s="172">
        <f>ROUND('Base(2024)'!AK42*'BASE 2025'!$A$25,2)</f>
        <v>24.51</v>
      </c>
      <c r="CW4" s="172">
        <f>ROUND('Base(2024)'!AL42*'BASE 2025'!$A$25,2)</f>
        <v>29.41</v>
      </c>
      <c r="CX4" s="172">
        <f>ROUND('Base(2024)'!AM42*'BASE 2025'!$A$25,2)</f>
        <v>20.190000000000001</v>
      </c>
      <c r="CY4" s="172">
        <f>ROUND('Base(2024)'!AN42*'BASE 2025'!$A$25,2)</f>
        <v>24.43</v>
      </c>
      <c r="CZ4" s="172">
        <f>ROUND('Base(2024)'!AO42*'BASE 2025'!$A$25,2)</f>
        <v>41.02</v>
      </c>
      <c r="DA4" s="172">
        <f>ROUND('Base(2024)'!AP42*'BASE 2025'!$A$25,2)</f>
        <v>56.29</v>
      </c>
      <c r="DB4" s="172">
        <f>ROUND('Base(2024)'!AQ42*'BASE 2025'!$A$25,2)</f>
        <v>23.46</v>
      </c>
      <c r="DC4" s="172">
        <f>ROUND('Base(2024)'!AR42*'BASE 2025'!$A$25,2)</f>
        <v>28.38</v>
      </c>
      <c r="DD4" s="172">
        <f>ROUND('Base(2024)'!AS42*'BASE 2025'!$A$25,2)</f>
        <v>47.69</v>
      </c>
      <c r="DE4" s="172">
        <f>ROUND('Base(2024)'!AT42*'BASE 2025'!$A$25,2)</f>
        <v>65.459999999999994</v>
      </c>
      <c r="DF4" s="172"/>
      <c r="DG4" s="159"/>
      <c r="DH4" s="43" t="str">
        <f t="shared" ref="DH4:DH28" si="8">CONCATENATE(DI4,DJ4)</f>
        <v>PLATINUM501 a 1.000</v>
      </c>
      <c r="DI4" s="44" t="s">
        <v>61</v>
      </c>
      <c r="DJ4" s="44" t="s">
        <v>50</v>
      </c>
      <c r="DK4" s="147">
        <v>17.21</v>
      </c>
      <c r="DL4" s="147">
        <v>17.940000000000001</v>
      </c>
      <c r="DM4" s="147">
        <v>18.14</v>
      </c>
      <c r="DN4" s="147">
        <v>18.3</v>
      </c>
      <c r="DO4" s="147">
        <v>20.47</v>
      </c>
      <c r="DP4" s="147">
        <v>23.03</v>
      </c>
      <c r="DQ4" s="147">
        <v>25.72</v>
      </c>
      <c r="DR4" s="147">
        <v>30.83</v>
      </c>
      <c r="DS4" s="147">
        <v>24.17</v>
      </c>
      <c r="DT4" s="147">
        <v>29.28</v>
      </c>
      <c r="DU4" s="147">
        <v>48.4</v>
      </c>
      <c r="DV4" s="147">
        <v>66.12</v>
      </c>
      <c r="DX4" s="43" t="str">
        <f>CONCATENATE(DY4,DZ4)</f>
        <v>CLUBE CORREIOS0 a 300</v>
      </c>
      <c r="DY4" s="44" t="s">
        <v>9</v>
      </c>
      <c r="DZ4" t="s">
        <v>40</v>
      </c>
      <c r="EA4" s="147">
        <f>ROUND('Base(2024)'!AY19*'BASE 2025'!$A$25,2)</f>
        <v>11.5</v>
      </c>
      <c r="EB4" s="147">
        <f>ROUND('Base(2024)'!AZ19*'BASE 2025'!$A$25,2)</f>
        <v>11.99</v>
      </c>
      <c r="EC4" s="147">
        <f>ROUND('Base(2024)'!BA19*'BASE 2025'!$A$25,2)</f>
        <v>12.11</v>
      </c>
      <c r="ED4" s="147">
        <f>ROUND('Base(2024)'!BB19*'BASE 2025'!$A$25,2)</f>
        <v>12.24</v>
      </c>
      <c r="EE4" s="147">
        <f>ROUND('Base(2024)'!BC19*'BASE 2025'!$A$25,2)</f>
        <v>13.71</v>
      </c>
      <c r="EF4" s="147">
        <f>ROUND('Base(2024)'!BD19*'BASE 2025'!$A$25,2)</f>
        <v>15.34</v>
      </c>
      <c r="EG4" s="147">
        <f>ROUND('Base(2024)'!BE19*'BASE 2025'!$A$25,2)</f>
        <v>17.12</v>
      </c>
      <c r="EH4" s="147">
        <f>ROUND('Base(2024)'!BF19*'BASE 2025'!$A$25,2)</f>
        <v>20.54</v>
      </c>
      <c r="EI4" s="147">
        <f>ROUND('Base(2024)'!BG19*'BASE 2025'!$A$25,2)</f>
        <v>14.26</v>
      </c>
      <c r="EJ4" s="147">
        <f>ROUND('Base(2024)'!BH19*'BASE 2025'!$A$25,2)</f>
        <v>15.96</v>
      </c>
      <c r="EK4" s="147">
        <f>ROUND('Base(2024)'!BI19*'BASE 2025'!$A$25,2)</f>
        <v>18.41</v>
      </c>
      <c r="EL4" s="147">
        <f>ROUND('Base(2024)'!BJ19*'BASE 2025'!$A$25,2)</f>
        <v>21.37</v>
      </c>
      <c r="EM4" s="147">
        <f>ROUND('Base(2024)'!BK19*'BASE 2025'!$A$25,2)</f>
        <v>15.85</v>
      </c>
      <c r="EN4" s="147">
        <f>ROUND('Base(2024)'!BL19*'BASE 2025'!$A$25,2)</f>
        <v>18.559999999999999</v>
      </c>
      <c r="EO4" s="147">
        <f>ROUND('Base(2024)'!BM19*'BASE 2025'!$A$25,2)</f>
        <v>21.42</v>
      </c>
      <c r="EP4" s="147">
        <f>ROUND('Base(2024)'!BN19*'BASE 2025'!$A$25,2)</f>
        <v>24.84</v>
      </c>
      <c r="ER4" s="198" t="str">
        <f t="shared" ref="ER4:ER19" si="9">CONCATENATE(ES4,ET4,EU4,EV4)</f>
        <v>PLATINUMColeta Agendada7789-5Mais de 10</v>
      </c>
      <c r="ES4" s="198" t="s">
        <v>61</v>
      </c>
      <c r="ET4" s="199" t="s">
        <v>43</v>
      </c>
      <c r="EU4" s="200" t="s">
        <v>44</v>
      </c>
      <c r="EV4" s="201" t="s">
        <v>52</v>
      </c>
      <c r="EW4" s="200" t="s">
        <v>251</v>
      </c>
      <c r="FA4" s="207" t="s">
        <v>266</v>
      </c>
      <c r="FB4" s="207" t="s">
        <v>61</v>
      </c>
      <c r="FC4" s="209" t="s">
        <v>46</v>
      </c>
      <c r="FD4" s="201" t="s">
        <v>53</v>
      </c>
      <c r="FE4" s="200">
        <v>15.76</v>
      </c>
      <c r="FF4" s="60"/>
      <c r="FG4" s="61" t="s">
        <v>89</v>
      </c>
      <c r="FH4" s="63">
        <v>0.18</v>
      </c>
      <c r="FI4" s="203" t="s">
        <v>264</v>
      </c>
      <c r="FK4" s="207" t="str">
        <f>CONCATENATE(FL4,FN4,FM4)</f>
        <v>PLATINUMEtiquetagem, carimbação e triagemOperação A</v>
      </c>
      <c r="FL4" s="207" t="s">
        <v>61</v>
      </c>
      <c r="FM4" s="207" t="s">
        <v>317</v>
      </c>
      <c r="FN4" s="216" t="s">
        <v>318</v>
      </c>
      <c r="FO4" s="217">
        <v>76112</v>
      </c>
      <c r="FP4" s="218">
        <v>0.23</v>
      </c>
      <c r="FQ4" s="217">
        <v>76163</v>
      </c>
      <c r="FR4" s="218">
        <f>'[3]Base(2024)'!$FI$4*'[3]BASE 2025'!$A$20</f>
        <v>0.27256086000000002</v>
      </c>
    </row>
    <row r="5" spans="1:174" x14ac:dyDescent="0.25">
      <c r="A5" s="42" t="s">
        <v>117</v>
      </c>
      <c r="B5" s="73"/>
      <c r="D5" s="43" t="str">
        <f t="shared" si="0"/>
        <v>PLATINUM501 a 1.000</v>
      </c>
      <c r="E5" s="44" t="s">
        <v>61</v>
      </c>
      <c r="F5" s="44" t="s">
        <v>50</v>
      </c>
      <c r="G5" s="147">
        <f>ROUND('Base(2024)'!G5*'BASE 2025'!$A$25,2)</f>
        <v>11.45</v>
      </c>
      <c r="H5" s="147">
        <f>ROUND('Base(2024)'!H5*'BASE 2025'!$A$25,2)</f>
        <v>11.68</v>
      </c>
      <c r="I5" s="147">
        <f>ROUND('Base(2024)'!I5*'BASE 2025'!$A$25,2)</f>
        <v>11.94</v>
      </c>
      <c r="J5" s="147">
        <f>ROUND('Base(2024)'!J5*'BASE 2025'!$A$25,2)</f>
        <v>12.19</v>
      </c>
      <c r="K5" s="147">
        <f>ROUND('Base(2024)'!K5*'BASE 2025'!$A$25,2)</f>
        <v>21.06</v>
      </c>
      <c r="L5" s="147">
        <f>ROUND('Base(2024)'!L5*'BASE 2025'!$A$25,2)</f>
        <v>21.27</v>
      </c>
      <c r="M5" s="147">
        <f>ROUND('Base(2024)'!M5*'BASE 2025'!$A$25,2)</f>
        <v>21.48</v>
      </c>
      <c r="N5" s="147">
        <f>ROUND('Base(2024)'!N5*'BASE 2025'!$A$25,2)</f>
        <v>21.71</v>
      </c>
      <c r="O5" s="147">
        <f>ROUND('Base(2024)'!O5*'BASE 2025'!$A$25,2)</f>
        <v>29.99</v>
      </c>
      <c r="P5" s="147">
        <f>ROUND('Base(2024)'!P5*'BASE 2025'!$A$25,2)</f>
        <v>41.98</v>
      </c>
      <c r="Q5" s="147">
        <f>ROUND('Base(2024)'!Q5*'BASE 2025'!$A$25,2)</f>
        <v>53.99</v>
      </c>
      <c r="R5" s="147">
        <f>ROUND('Base(2024)'!R5*'BASE 2025'!$A$25,2)</f>
        <v>62.99</v>
      </c>
      <c r="S5" s="147">
        <f>ROUND('Base(2024)'!S5*'BASE 2025'!$A$25,2)</f>
        <v>38.78</v>
      </c>
      <c r="T5" s="147">
        <f>ROUND('Base(2024)'!T5*'BASE 2025'!$A$25,2)</f>
        <v>49.77</v>
      </c>
      <c r="U5" s="147">
        <f>ROUND('Base(2024)'!U5*'BASE 2025'!$A$25,2)</f>
        <v>60.3</v>
      </c>
      <c r="V5" s="147">
        <f>ROUND('Base(2024)'!V5*'BASE 2025'!$A$25,2)</f>
        <v>69.209999999999994</v>
      </c>
      <c r="W5" s="147">
        <f>ROUND('Base(2024)'!W5*'BASE 2025'!$A$25,2)</f>
        <v>46.18</v>
      </c>
      <c r="X5" s="147">
        <f>ROUND('Base(2024)'!X5*'BASE 2025'!$A$25,2)</f>
        <v>59.25</v>
      </c>
      <c r="Y5" s="147">
        <f>ROUND('Base(2024)'!Y5*'BASE 2025'!$A$25,2)</f>
        <v>71.790000000000006</v>
      </c>
      <c r="Z5" s="147">
        <f>ROUND('Base(2024)'!Z5*'BASE 2025'!$A$25,2)</f>
        <v>82.39</v>
      </c>
      <c r="AB5" s="43" t="str">
        <f t="shared" si="1"/>
        <v>PLATINUM501 a 1.000</v>
      </c>
      <c r="AC5" s="44" t="s">
        <v>61</v>
      </c>
      <c r="AD5" s="44" t="s">
        <v>50</v>
      </c>
      <c r="AE5" s="147">
        <f>ROUND('Base(2024)'!BS47*'BASE 2025'!$A$25,2)</f>
        <v>30.21</v>
      </c>
      <c r="AF5" s="147">
        <f>ROUND('Base(2024)'!BT47*'BASE 2025'!$A$25,2)</f>
        <v>30.86</v>
      </c>
      <c r="AG5" s="147">
        <f>ROUND('Base(2024)'!BU47*'BASE 2025'!$A$25,2)</f>
        <v>31.51</v>
      </c>
      <c r="AH5" s="147">
        <f>ROUND('Base(2024)'!BV47*'BASE 2025'!$A$25,2)</f>
        <v>32.14</v>
      </c>
      <c r="AI5" s="147">
        <f>ROUND('Base(2024)'!BW47*'BASE 2025'!$A$25,2)</f>
        <v>34.92</v>
      </c>
      <c r="AJ5" s="147">
        <f>ROUND('Base(2024)'!BX47*'BASE 2025'!$A$25,2)</f>
        <v>35.270000000000003</v>
      </c>
      <c r="AK5" s="147">
        <f>ROUND('Base(2024)'!BY47*'BASE 2025'!$A$25,2)</f>
        <v>35.630000000000003</v>
      </c>
      <c r="AL5" s="147">
        <f>ROUND('Base(2024)'!BZ47*'BASE 2025'!$A$25,2)</f>
        <v>35.99</v>
      </c>
      <c r="AM5" s="147">
        <f>ROUND('Base(2024)'!CA47*'BASE 2025'!$A$25,2)</f>
        <v>51.79</v>
      </c>
      <c r="AN5" s="147">
        <f>ROUND('Base(2024)'!CB47*'BASE 2025'!$A$25,2)</f>
        <v>78.069999999999993</v>
      </c>
      <c r="AO5" s="147">
        <f>ROUND('Base(2024)'!CC47*'BASE 2025'!$A$25,2)</f>
        <v>95.06</v>
      </c>
      <c r="AP5" s="147">
        <f>ROUND('Base(2024)'!CD47*'BASE 2025'!$A$25,2)</f>
        <v>112.03</v>
      </c>
      <c r="AQ5" s="147">
        <f>ROUND('Base(2024)'!CE47*'BASE 2025'!$A$25,2)</f>
        <v>62.8</v>
      </c>
      <c r="AR5" s="147">
        <f>ROUND('Base(2024)'!CF47*'BASE 2025'!$A$25,2)</f>
        <v>81.010000000000005</v>
      </c>
      <c r="AS5" s="147">
        <f>ROUND('Base(2024)'!CG47*'BASE 2025'!$A$25,2)</f>
        <v>93.94</v>
      </c>
      <c r="AT5" s="147">
        <f>ROUND('Base(2024)'!CH47*'BASE 2025'!$A$25,2)</f>
        <v>106.85</v>
      </c>
      <c r="AU5" s="147">
        <f>ROUND('Base(2024)'!CI47*'BASE 2025'!$A$25,2)</f>
        <v>74.75</v>
      </c>
      <c r="AV5" s="147">
        <f>ROUND('Base(2024)'!CJ47*'BASE 2025'!$A$25,2)</f>
        <v>96.44</v>
      </c>
      <c r="AW5" s="147">
        <f>ROUND('Base(2024)'!CK47*'BASE 2025'!$A$25,2)</f>
        <v>111.83</v>
      </c>
      <c r="AX5" s="147">
        <f>ROUND('Base(2024)'!CL47*'BASE 2025'!$A$25,2)</f>
        <v>127.19</v>
      </c>
      <c r="AZ5" s="43" t="str">
        <f t="shared" si="2"/>
        <v>PLATINUM5 a 10</v>
      </c>
      <c r="BA5" s="44" t="s">
        <v>61</v>
      </c>
      <c r="BB5" s="46" t="s">
        <v>56</v>
      </c>
      <c r="BC5" s="147">
        <f>ROUND('Base(2024)'!CQ5*'BASE 2025'!$A$25,2)</f>
        <v>63.8</v>
      </c>
      <c r="BD5" s="147">
        <f>ROUND('Base(2024)'!CR5*'BASE 2025'!$A$25,2)</f>
        <v>65.180000000000007</v>
      </c>
      <c r="BE5" s="147">
        <f>ROUND('Base(2024)'!CS5*'BASE 2025'!$A$25,2)</f>
        <v>66.55</v>
      </c>
      <c r="BF5" s="147">
        <f>ROUND('Base(2024)'!CT5*'BASE 2025'!$A$25,2)</f>
        <v>67.84</v>
      </c>
      <c r="BG5" s="147">
        <f>ROUND('Base(2024)'!CU5*'BASE 2025'!$A$25,2)</f>
        <v>81.53</v>
      </c>
      <c r="BH5" s="147">
        <f>ROUND('Base(2024)'!CV5*'BASE 2025'!$A$25,2)</f>
        <v>82.31</v>
      </c>
      <c r="BI5" s="147">
        <f>ROUND('Base(2024)'!CW5*'BASE 2025'!$A$25,2)</f>
        <v>83.21</v>
      </c>
      <c r="BJ5" s="147">
        <f>ROUND('Base(2024)'!CX5*'BASE 2025'!$A$25,2)</f>
        <v>83.99</v>
      </c>
      <c r="BL5" s="43" t="str">
        <f t="shared" si="3"/>
        <v>PLATINUM501 a 1.000</v>
      </c>
      <c r="BM5" s="44" t="s">
        <v>61</v>
      </c>
      <c r="BN5" s="148" t="s">
        <v>50</v>
      </c>
      <c r="BO5" s="170">
        <f>ROUND('Base(2024)'!DC5*'BASE 2025'!$A$25,2)</f>
        <v>14.78</v>
      </c>
      <c r="BP5" s="170">
        <f>ROUND('Base(2024)'!DD5*'BASE 2025'!$A$25,2)</f>
        <v>15.1</v>
      </c>
      <c r="BQ5" s="170">
        <f>ROUND('Base(2024)'!DE5*'BASE 2025'!$A$25,2)</f>
        <v>15.41</v>
      </c>
      <c r="BS5" s="60" t="str">
        <f t="shared" si="6"/>
        <v>PLATINUM501 a 1.000</v>
      </c>
      <c r="BT5" s="44" t="s">
        <v>61</v>
      </c>
      <c r="BU5" s="44" t="s">
        <v>50</v>
      </c>
      <c r="BV5" s="170">
        <v>11.24</v>
      </c>
      <c r="BW5" s="170">
        <v>11.47</v>
      </c>
      <c r="BX5" s="170">
        <v>11.71</v>
      </c>
      <c r="BY5" s="170">
        <v>11.95</v>
      </c>
      <c r="BZ5" s="170">
        <v>20.64</v>
      </c>
      <c r="CA5" s="170">
        <v>20.85</v>
      </c>
      <c r="CB5" s="170">
        <v>21.06</v>
      </c>
      <c r="CC5" s="170">
        <v>21.28</v>
      </c>
      <c r="CD5" s="170">
        <v>29.39</v>
      </c>
      <c r="CE5" s="170">
        <v>41.14</v>
      </c>
      <c r="CF5" s="170">
        <v>52.9</v>
      </c>
      <c r="CG5" s="170">
        <v>61.71</v>
      </c>
      <c r="CH5" s="170">
        <v>45.25</v>
      </c>
      <c r="CI5" s="170">
        <v>58.06</v>
      </c>
      <c r="CJ5" s="170">
        <v>70.34</v>
      </c>
      <c r="CK5" s="170">
        <v>80.73</v>
      </c>
      <c r="CM5" s="43" t="str">
        <f t="shared" si="7"/>
        <v>PLATINUM501 a 1.000</v>
      </c>
      <c r="CN5" s="44" t="s">
        <v>61</v>
      </c>
      <c r="CO5" s="44" t="s">
        <v>50</v>
      </c>
      <c r="CP5" s="147">
        <f>ROUND('Base(2024)'!AE43*'BASE 2025'!$A$25,2)</f>
        <v>17.64</v>
      </c>
      <c r="CQ5" s="147">
        <f>ROUND('Base(2024)'!AF43*'BASE 2025'!$A$25,2)</f>
        <v>18.39</v>
      </c>
      <c r="CR5" s="147">
        <f>ROUND('Base(2024)'!AG43*'BASE 2025'!$A$25,2)</f>
        <v>18.579999999999998</v>
      </c>
      <c r="CS5" s="147">
        <f>ROUND('Base(2024)'!AH43*'BASE 2025'!$A$25,2)</f>
        <v>18.77</v>
      </c>
      <c r="CT5" s="147">
        <f>ROUND('Base(2024)'!AI43*'BASE 2025'!$A$25,2)</f>
        <v>21</v>
      </c>
      <c r="CU5" s="147">
        <f>ROUND('Base(2024)'!AJ43*'BASE 2025'!$A$25,2)</f>
        <v>23.54</v>
      </c>
      <c r="CV5" s="147">
        <f>ROUND('Base(2024)'!AK43*'BASE 2025'!$A$25,2)</f>
        <v>26.27</v>
      </c>
      <c r="CW5" s="147">
        <f>ROUND('Base(2024)'!AL43*'BASE 2025'!$A$25,2)</f>
        <v>31.51</v>
      </c>
      <c r="CX5" s="147">
        <f>ROUND('Base(2024)'!AM43*'BASE 2025'!$A$25,2)</f>
        <v>21.39</v>
      </c>
      <c r="CY5" s="147">
        <f>ROUND('Base(2024)'!AN43*'BASE 2025'!$A$25,2)</f>
        <v>25.77</v>
      </c>
      <c r="CZ5" s="147">
        <f>ROUND('Base(2024)'!AO43*'BASE 2025'!$A$25,2)</f>
        <v>42.51</v>
      </c>
      <c r="DA5" s="147">
        <f>ROUND('Base(2024)'!AP43*'BASE 2025'!$A$25,2)</f>
        <v>58.11</v>
      </c>
      <c r="DB5" s="147">
        <f>ROUND('Base(2024)'!AQ43*'BASE 2025'!$A$25,2)</f>
        <v>24.88</v>
      </c>
      <c r="DC5" s="147">
        <f>ROUND('Base(2024)'!AR43*'BASE 2025'!$A$25,2)</f>
        <v>29.96</v>
      </c>
      <c r="DD5" s="147">
        <f>ROUND('Base(2024)'!AS43*'BASE 2025'!$A$25,2)</f>
        <v>49.43</v>
      </c>
      <c r="DE5" s="147">
        <f>ROUND('Base(2024)'!AT43*'BASE 2025'!$A$25,2)</f>
        <v>67.55</v>
      </c>
      <c r="DF5" s="147"/>
      <c r="DG5" s="159"/>
      <c r="DH5" s="43" t="str">
        <f t="shared" si="8"/>
        <v>PLATINUM1.001 a 2.000</v>
      </c>
      <c r="DI5" s="44" t="s">
        <v>61</v>
      </c>
      <c r="DJ5" s="44" t="s">
        <v>55</v>
      </c>
      <c r="DK5" s="147">
        <v>18.22</v>
      </c>
      <c r="DL5" s="147">
        <v>19</v>
      </c>
      <c r="DM5" s="147">
        <v>19.170000000000002</v>
      </c>
      <c r="DN5" s="147">
        <v>19.37</v>
      </c>
      <c r="DO5" s="147">
        <v>22.62</v>
      </c>
      <c r="DP5" s="147">
        <v>25.33</v>
      </c>
      <c r="DQ5" s="147">
        <v>28.27</v>
      </c>
      <c r="DR5" s="147">
        <v>33.92</v>
      </c>
      <c r="DS5" s="147">
        <v>28.91</v>
      </c>
      <c r="DT5" s="147">
        <v>34.15</v>
      </c>
      <c r="DU5" s="147">
        <v>53.48</v>
      </c>
      <c r="DV5" s="147">
        <v>71.78</v>
      </c>
      <c r="DX5" s="43" t="str">
        <f t="shared" ref="DX5:DX6" si="10">CONCATENATE(DY5,DZ5)</f>
        <v>DIAMANTE START 10 a 300</v>
      </c>
      <c r="DY5" s="44" t="s">
        <v>116</v>
      </c>
      <c r="DZ5" t="s">
        <v>40</v>
      </c>
      <c r="EA5" s="147">
        <f>ROUND(EA3-(EA3*$A$102),2)</f>
        <v>10.93</v>
      </c>
      <c r="EB5" s="147">
        <f t="shared" ref="EB5:EP5" si="11">ROUND(EB3-(EB3*$A$102),2)</f>
        <v>11.39</v>
      </c>
      <c r="EC5" s="147">
        <f t="shared" si="11"/>
        <v>11.5</v>
      </c>
      <c r="ED5" s="147">
        <f t="shared" si="11"/>
        <v>11.63</v>
      </c>
      <c r="EE5" s="147">
        <f t="shared" si="11"/>
        <v>13.02</v>
      </c>
      <c r="EF5" s="147">
        <f t="shared" si="11"/>
        <v>14.57</v>
      </c>
      <c r="EG5" s="147">
        <f t="shared" si="11"/>
        <v>16.260000000000002</v>
      </c>
      <c r="EH5" s="147">
        <f t="shared" si="11"/>
        <v>19.510000000000002</v>
      </c>
      <c r="EI5" s="147">
        <f t="shared" si="11"/>
        <v>13.55</v>
      </c>
      <c r="EJ5" s="147">
        <f t="shared" si="11"/>
        <v>15.16</v>
      </c>
      <c r="EK5" s="147">
        <f t="shared" si="11"/>
        <v>17.489999999999998</v>
      </c>
      <c r="EL5" s="147">
        <f t="shared" si="11"/>
        <v>20.3</v>
      </c>
      <c r="EM5" s="147">
        <f t="shared" si="11"/>
        <v>15.06</v>
      </c>
      <c r="EN5" s="147">
        <f t="shared" si="11"/>
        <v>17.63</v>
      </c>
      <c r="EO5" s="147">
        <f t="shared" si="11"/>
        <v>20.350000000000001</v>
      </c>
      <c r="EP5" s="147">
        <f t="shared" si="11"/>
        <v>23.6</v>
      </c>
      <c r="ER5" s="198" t="str">
        <f t="shared" si="9"/>
        <v>PLATINUMColeta Agendada7788-70 a 10</v>
      </c>
      <c r="ES5" s="198" t="s">
        <v>61</v>
      </c>
      <c r="ET5" s="199" t="s">
        <v>43</v>
      </c>
      <c r="EU5" s="200" t="s">
        <v>57</v>
      </c>
      <c r="EV5" s="201" t="s">
        <v>45</v>
      </c>
      <c r="EW5" s="200">
        <f>ROUND('Base(2024)'!DL5*'BASE 2025'!$A$25,2)</f>
        <v>14.21</v>
      </c>
      <c r="FA5" s="207" t="s">
        <v>267</v>
      </c>
      <c r="FB5" s="207" t="s">
        <v>61</v>
      </c>
      <c r="FC5" s="210" t="s">
        <v>58</v>
      </c>
      <c r="FD5" s="201" t="s">
        <v>59</v>
      </c>
      <c r="FE5" s="200">
        <v>7.12</v>
      </c>
      <c r="FF5" s="203" t="s">
        <v>264</v>
      </c>
      <c r="FH5"/>
      <c r="FI5"/>
      <c r="FK5" s="207" t="str">
        <f>CONCATENATE(FL5,FN5,FM5)</f>
        <v>PLATINUMDobragem, inserção, fechamento, montagem de caixaOperação B</v>
      </c>
      <c r="FL5" s="207" t="s">
        <v>61</v>
      </c>
      <c r="FM5" s="207" t="s">
        <v>319</v>
      </c>
      <c r="FN5" s="216" t="s">
        <v>320</v>
      </c>
      <c r="FO5" s="217">
        <v>76120</v>
      </c>
      <c r="FP5" s="218">
        <f>'[3]Base(2024)'!$FG$5*'[3]BASE 2025'!$A$20</f>
        <v>0.72333458999999989</v>
      </c>
      <c r="FQ5" s="217">
        <v>76171</v>
      </c>
      <c r="FR5" s="218">
        <f>'[3]Base(2024)'!$FI$5*'[3]BASE 2025'!$A$20</f>
        <v>1.2579731999999999</v>
      </c>
    </row>
    <row r="6" spans="1:174" x14ac:dyDescent="0.25">
      <c r="A6" s="42" t="s">
        <v>66</v>
      </c>
      <c r="B6" s="73"/>
      <c r="D6" s="43" t="str">
        <f t="shared" si="0"/>
        <v>PLATINUM1.001 a 2.000</v>
      </c>
      <c r="E6" s="44" t="s">
        <v>61</v>
      </c>
      <c r="F6" s="44" t="s">
        <v>55</v>
      </c>
      <c r="G6" s="147">
        <f>ROUND('Base(2024)'!G6*'BASE 2025'!$A$25,2)</f>
        <v>14.37</v>
      </c>
      <c r="H6" s="147">
        <f>ROUND('Base(2024)'!H6*'BASE 2025'!$A$25,2)</f>
        <v>14.68</v>
      </c>
      <c r="I6" s="147">
        <f>ROUND('Base(2024)'!I6*'BASE 2025'!$A$25,2)</f>
        <v>15</v>
      </c>
      <c r="J6" s="147">
        <f>ROUND('Base(2024)'!J6*'BASE 2025'!$A$25,2)</f>
        <v>15.29</v>
      </c>
      <c r="K6" s="147">
        <f>ROUND('Base(2024)'!K6*'BASE 2025'!$A$25,2)</f>
        <v>23.23</v>
      </c>
      <c r="L6" s="147">
        <f>ROUND('Base(2024)'!L6*'BASE 2025'!$A$25,2)</f>
        <v>23.46</v>
      </c>
      <c r="M6" s="147">
        <f>ROUND('Base(2024)'!M6*'BASE 2025'!$A$25,2)</f>
        <v>23.71</v>
      </c>
      <c r="N6" s="147">
        <f>ROUND('Base(2024)'!N6*'BASE 2025'!$A$25,2)</f>
        <v>23.94</v>
      </c>
      <c r="O6" s="147">
        <f>ROUND('Base(2024)'!O6*'BASE 2025'!$A$25,2)</f>
        <v>36.15</v>
      </c>
      <c r="P6" s="147">
        <f>ROUND('Base(2024)'!P6*'BASE 2025'!$A$25,2)</f>
        <v>50.64</v>
      </c>
      <c r="Q6" s="147">
        <f>ROUND('Base(2024)'!Q6*'BASE 2025'!$A$25,2)</f>
        <v>65.099999999999994</v>
      </c>
      <c r="R6" s="147">
        <f>ROUND('Base(2024)'!R6*'BASE 2025'!$A$25,2)</f>
        <v>75.930000000000007</v>
      </c>
      <c r="S6" s="147">
        <f>ROUND('Base(2024)'!S6*'BASE 2025'!$A$25,2)</f>
        <v>48.5</v>
      </c>
      <c r="T6" s="147">
        <f>ROUND('Base(2024)'!T6*'BASE 2025'!$A$25,2)</f>
        <v>61.56</v>
      </c>
      <c r="U6" s="147">
        <f>ROUND('Base(2024)'!U6*'BASE 2025'!$A$25,2)</f>
        <v>74.17</v>
      </c>
      <c r="V6" s="147">
        <f>ROUND('Base(2024)'!V6*'BASE 2025'!$A$25,2)</f>
        <v>84.64</v>
      </c>
      <c r="W6" s="147">
        <f>ROUND('Base(2024)'!W6*'BASE 2025'!$A$25,2)</f>
        <v>57.74</v>
      </c>
      <c r="X6" s="147">
        <f>ROUND('Base(2024)'!X6*'BASE 2025'!$A$25,2)</f>
        <v>73.290000000000006</v>
      </c>
      <c r="Y6" s="147">
        <f>ROUND('Base(2024)'!Y6*'BASE 2025'!$A$25,2)</f>
        <v>88.29</v>
      </c>
      <c r="Z6" s="147">
        <f>ROUND('Base(2024)'!Z6*'BASE 2025'!$A$25,2)</f>
        <v>100.75</v>
      </c>
      <c r="AB6" s="43" t="str">
        <f t="shared" si="1"/>
        <v>PLATINUM1.001 a 2.000</v>
      </c>
      <c r="AC6" s="44" t="s">
        <v>61</v>
      </c>
      <c r="AD6" s="44" t="s">
        <v>55</v>
      </c>
      <c r="AE6" s="147">
        <f>ROUND('Base(2024)'!BS48*'BASE 2025'!$A$25,2)</f>
        <v>33.42</v>
      </c>
      <c r="AF6" s="147">
        <f>ROUND('Base(2024)'!BT48*'BASE 2025'!$A$25,2)</f>
        <v>34.14</v>
      </c>
      <c r="AG6" s="147">
        <f>ROUND('Base(2024)'!BU48*'BASE 2025'!$A$25,2)</f>
        <v>34.85</v>
      </c>
      <c r="AH6" s="147">
        <f>ROUND('Base(2024)'!BV48*'BASE 2025'!$A$25,2)</f>
        <v>35.56</v>
      </c>
      <c r="AI6" s="147">
        <f>ROUND('Base(2024)'!BW48*'BASE 2025'!$A$25,2)</f>
        <v>38.43</v>
      </c>
      <c r="AJ6" s="147">
        <f>ROUND('Base(2024)'!BX48*'BASE 2025'!$A$25,2)</f>
        <v>38.840000000000003</v>
      </c>
      <c r="AK6" s="147">
        <f>ROUND('Base(2024)'!BY48*'BASE 2025'!$A$25,2)</f>
        <v>39.229999999999997</v>
      </c>
      <c r="AL6" s="147">
        <f>ROUND('Base(2024)'!BZ48*'BASE 2025'!$A$25,2)</f>
        <v>39.619999999999997</v>
      </c>
      <c r="AM6" s="147">
        <f>ROUND('Base(2024)'!CA48*'BASE 2025'!$A$25,2)</f>
        <v>62.04</v>
      </c>
      <c r="AN6" s="147">
        <f>ROUND('Base(2024)'!CB48*'BASE 2025'!$A$25,2)</f>
        <v>93.99</v>
      </c>
      <c r="AO6" s="147">
        <f>ROUND('Base(2024)'!CC48*'BASE 2025'!$A$25,2)</f>
        <v>114.65</v>
      </c>
      <c r="AP6" s="147">
        <f>ROUND('Base(2024)'!CD48*'BASE 2025'!$A$25,2)</f>
        <v>135.32</v>
      </c>
      <c r="AQ6" s="147">
        <f>ROUND('Base(2024)'!CE48*'BASE 2025'!$A$25,2)</f>
        <v>75.63</v>
      </c>
      <c r="AR6" s="147">
        <f>ROUND('Base(2024)'!CF48*'BASE 2025'!$A$25,2)</f>
        <v>102</v>
      </c>
      <c r="AS6" s="147">
        <f>ROUND('Base(2024)'!CG48*'BASE 2025'!$A$25,2)</f>
        <v>119.33</v>
      </c>
      <c r="AT6" s="147">
        <f>ROUND('Base(2024)'!CH48*'BASE 2025'!$A$25,2)</f>
        <v>136.63999999999999</v>
      </c>
      <c r="AU6" s="147">
        <f>ROUND('Base(2024)'!CI48*'BASE 2025'!$A$25,2)</f>
        <v>90.03</v>
      </c>
      <c r="AV6" s="147">
        <f>ROUND('Base(2024)'!CJ48*'BASE 2025'!$A$25,2)</f>
        <v>121.43</v>
      </c>
      <c r="AW6" s="147">
        <f>ROUND('Base(2024)'!CK48*'BASE 2025'!$A$25,2)</f>
        <v>142.05000000000001</v>
      </c>
      <c r="AX6" s="147">
        <f>ROUND('Base(2024)'!CL48*'BASE 2025'!$A$25,2)</f>
        <v>162.66</v>
      </c>
      <c r="AZ6" s="40" t="str">
        <f t="shared" si="2"/>
        <v>PLATINUMKg Adicional</v>
      </c>
      <c r="BA6" s="168" t="s">
        <v>61</v>
      </c>
      <c r="BB6" s="178" t="s">
        <v>63</v>
      </c>
      <c r="BC6" s="169">
        <f>ROUND('Base(2024)'!CQ6*'BASE 2025'!$A$25,2)</f>
        <v>6.21</v>
      </c>
      <c r="BD6" s="169">
        <f>ROUND('Base(2024)'!CR6*'BASE 2025'!$A$25,2)</f>
        <v>6.41</v>
      </c>
      <c r="BE6" s="169">
        <f>ROUND('Base(2024)'!CS6*'BASE 2025'!$A$25,2)</f>
        <v>6.49</v>
      </c>
      <c r="BF6" s="169">
        <f>ROUND('Base(2024)'!CT6*'BASE 2025'!$A$25,2)</f>
        <v>6.6</v>
      </c>
      <c r="BG6" s="169">
        <f>ROUND('Base(2024)'!CU6*'BASE 2025'!$A$25,2)</f>
        <v>8.27</v>
      </c>
      <c r="BH6" s="169">
        <f>ROUND('Base(2024)'!CV6*'BASE 2025'!$A$25,2)</f>
        <v>8.3800000000000008</v>
      </c>
      <c r="BI6" s="169">
        <f>ROUND('Base(2024)'!CW6*'BASE 2025'!$A$25,2)</f>
        <v>8.4600000000000009</v>
      </c>
      <c r="BJ6" s="169">
        <f>ROUND('Base(2024)'!CX6*'BASE 2025'!$A$25,2)</f>
        <v>8.4600000000000009</v>
      </c>
      <c r="BL6" s="43" t="str">
        <f t="shared" si="3"/>
        <v>PLATINUM1.001 a 2.000</v>
      </c>
      <c r="BM6" s="44" t="s">
        <v>61</v>
      </c>
      <c r="BN6" s="148" t="s">
        <v>55</v>
      </c>
      <c r="BO6" s="170">
        <f>ROUND('Base(2024)'!DC6*'BASE 2025'!$A$25,2)</f>
        <v>17.23</v>
      </c>
      <c r="BP6" s="170">
        <f>ROUND('Base(2024)'!DD6*'BASE 2025'!$A$25,2)</f>
        <v>17.579999999999998</v>
      </c>
      <c r="BQ6" s="170">
        <f>ROUND('Base(2024)'!DE6*'BASE 2025'!$A$25,2)</f>
        <v>17.95</v>
      </c>
      <c r="BS6" s="60" t="str">
        <f t="shared" si="6"/>
        <v>PLATINUM1.001 a 2.000</v>
      </c>
      <c r="BT6" s="44" t="s">
        <v>61</v>
      </c>
      <c r="BU6" s="44" t="s">
        <v>55</v>
      </c>
      <c r="BV6" s="170">
        <v>14.82</v>
      </c>
      <c r="BW6" s="170">
        <v>15.14</v>
      </c>
      <c r="BX6" s="170">
        <v>15.47</v>
      </c>
      <c r="BY6" s="170">
        <v>15.78</v>
      </c>
      <c r="BZ6" s="170">
        <v>23.27</v>
      </c>
      <c r="CA6" s="170">
        <v>23.51</v>
      </c>
      <c r="CB6" s="170">
        <v>23.75</v>
      </c>
      <c r="CC6" s="170">
        <v>24</v>
      </c>
      <c r="CD6" s="170">
        <v>35.78</v>
      </c>
      <c r="CE6" s="170">
        <v>49.68</v>
      </c>
      <c r="CF6" s="170">
        <v>63.88</v>
      </c>
      <c r="CG6" s="170">
        <v>74.599999999999994</v>
      </c>
      <c r="CH6" s="170">
        <v>57.02</v>
      </c>
      <c r="CI6" s="170">
        <v>71.959999999999994</v>
      </c>
      <c r="CJ6" s="170">
        <v>86.63</v>
      </c>
      <c r="CK6" s="170">
        <v>98.95</v>
      </c>
      <c r="CM6" s="43" t="str">
        <f t="shared" si="7"/>
        <v>PLATINUM1.001 a 2.000</v>
      </c>
      <c r="CN6" s="44" t="s">
        <v>61</v>
      </c>
      <c r="CO6" s="44" t="s">
        <v>55</v>
      </c>
      <c r="CP6" s="147">
        <f>ROUND('Base(2024)'!AE44*'BASE 2025'!$A$25,2)</f>
        <v>18.59</v>
      </c>
      <c r="CQ6" s="147">
        <f>ROUND('Base(2024)'!AF44*'BASE 2025'!$A$25,2)</f>
        <v>19.39</v>
      </c>
      <c r="CR6" s="147">
        <f>ROUND('Base(2024)'!AG44*'BASE 2025'!$A$25,2)</f>
        <v>19.57</v>
      </c>
      <c r="CS6" s="147">
        <f>ROUND('Base(2024)'!AH44*'BASE 2025'!$A$25,2)</f>
        <v>19.77</v>
      </c>
      <c r="CT6" s="147">
        <f>ROUND('Base(2024)'!AI44*'BASE 2025'!$A$25,2)</f>
        <v>23.09</v>
      </c>
      <c r="CU6" s="147">
        <f>ROUND('Base(2024)'!AJ44*'BASE 2025'!$A$25,2)</f>
        <v>25.85</v>
      </c>
      <c r="CV6" s="147">
        <f>ROUND('Base(2024)'!AK44*'BASE 2025'!$A$25,2)</f>
        <v>28.86</v>
      </c>
      <c r="CW6" s="147">
        <f>ROUND('Base(2024)'!AL44*'BASE 2025'!$A$25,2)</f>
        <v>34.619999999999997</v>
      </c>
      <c r="CX6" s="147">
        <f>ROUND('Base(2024)'!AM44*'BASE 2025'!$A$25,2)</f>
        <v>25.39</v>
      </c>
      <c r="CY6" s="147">
        <f>ROUND('Base(2024)'!AN44*'BASE 2025'!$A$25,2)</f>
        <v>29.98</v>
      </c>
      <c r="CZ6" s="147">
        <f>ROUND('Base(2024)'!AO44*'BASE 2025'!$A$25,2)</f>
        <v>46.95</v>
      </c>
      <c r="DA6" s="147">
        <f>ROUND('Base(2024)'!AP44*'BASE 2025'!$A$25,2)</f>
        <v>63</v>
      </c>
      <c r="DB6" s="147">
        <f>ROUND('Base(2024)'!AQ44*'BASE 2025'!$A$25,2)</f>
        <v>29.51</v>
      </c>
      <c r="DC6" s="147">
        <f>ROUND('Base(2024)'!AR44*'BASE 2025'!$A$25,2)</f>
        <v>34.86</v>
      </c>
      <c r="DD6" s="147">
        <f>ROUND('Base(2024)'!AS44*'BASE 2025'!$A$25,2)</f>
        <v>54.59</v>
      </c>
      <c r="DE6" s="147">
        <f>ROUND('Base(2024)'!AT44*'BASE 2025'!$A$25,2)</f>
        <v>73.260000000000005</v>
      </c>
      <c r="DF6" s="147"/>
      <c r="DG6" s="159"/>
      <c r="DH6" s="43" t="str">
        <f t="shared" si="8"/>
        <v>PLATINUM2.001 a 3.000</v>
      </c>
      <c r="DI6" s="44" t="s">
        <v>61</v>
      </c>
      <c r="DJ6" s="44" t="s">
        <v>62</v>
      </c>
      <c r="DK6" s="147">
        <v>21.99</v>
      </c>
      <c r="DL6" s="147">
        <v>22.92</v>
      </c>
      <c r="DM6" s="147">
        <v>23.15</v>
      </c>
      <c r="DN6" s="147">
        <v>23.39</v>
      </c>
      <c r="DO6" s="147">
        <v>27.34</v>
      </c>
      <c r="DP6" s="147">
        <v>30.34</v>
      </c>
      <c r="DQ6" s="147">
        <v>33.86</v>
      </c>
      <c r="DR6" s="147">
        <v>40.659999999999997</v>
      </c>
      <c r="DS6" s="147">
        <v>33.97</v>
      </c>
      <c r="DT6" s="147">
        <v>39.340000000000003</v>
      </c>
      <c r="DU6" s="147">
        <v>59.14</v>
      </c>
      <c r="DV6" s="147">
        <v>78.59</v>
      </c>
      <c r="DX6" s="43" t="str">
        <f t="shared" si="10"/>
        <v>DIAMANTE START 20 a 300</v>
      </c>
      <c r="DY6" s="44" t="s">
        <v>117</v>
      </c>
      <c r="DZ6" t="s">
        <v>40</v>
      </c>
      <c r="EA6" s="147">
        <f>ROUND(EA3-(EA3*$A$103),2)</f>
        <v>10.58</v>
      </c>
      <c r="EB6" s="147">
        <v>11.03</v>
      </c>
      <c r="EC6" s="147">
        <v>11.14</v>
      </c>
      <c r="ED6" s="147">
        <v>11.26</v>
      </c>
      <c r="EE6" s="147">
        <v>12.61</v>
      </c>
      <c r="EF6" s="147">
        <v>14.11</v>
      </c>
      <c r="EG6" s="147">
        <v>15.75</v>
      </c>
      <c r="EH6" s="147">
        <v>18.899999999999999</v>
      </c>
      <c r="EI6" s="147">
        <v>13.12</v>
      </c>
      <c r="EJ6" s="147">
        <v>14.68</v>
      </c>
      <c r="EK6" s="147">
        <v>16.940000000000001</v>
      </c>
      <c r="EL6" s="147">
        <v>19.66</v>
      </c>
      <c r="EM6" s="147">
        <v>14.58</v>
      </c>
      <c r="EN6" s="147">
        <v>17.079999999999998</v>
      </c>
      <c r="EO6" s="147">
        <v>19.71</v>
      </c>
      <c r="EP6" s="147">
        <v>22.85</v>
      </c>
      <c r="ER6" s="198" t="str">
        <f t="shared" si="9"/>
        <v>PLATINUMColeta Programada7787-91 ou mais</v>
      </c>
      <c r="ES6" s="198" t="s">
        <v>61</v>
      </c>
      <c r="ET6" s="199" t="s">
        <v>64</v>
      </c>
      <c r="EU6" s="200" t="s">
        <v>252</v>
      </c>
      <c r="EV6" s="201" t="s">
        <v>253</v>
      </c>
      <c r="EW6" s="200" t="s">
        <v>251</v>
      </c>
      <c r="EX6" s="60"/>
      <c r="EY6" s="60"/>
      <c r="FA6" s="146"/>
      <c r="FB6" s="146"/>
      <c r="FC6" s="211"/>
      <c r="FD6" s="190"/>
      <c r="FE6" s="212" t="s">
        <v>258</v>
      </c>
      <c r="FF6" s="60"/>
      <c r="FH6"/>
      <c r="FI6"/>
      <c r="FK6" s="207" t="str">
        <f>CONCATENATE(FL6,FN6,FM6)</f>
        <v>PLATINUMDigitação, agrupamento de nomes e documentos, conciliação de nomesOperação C</v>
      </c>
      <c r="FL6" s="207" t="s">
        <v>61</v>
      </c>
      <c r="FM6" s="207" t="s">
        <v>321</v>
      </c>
      <c r="FN6" s="216" t="s">
        <v>322</v>
      </c>
      <c r="FO6" s="217">
        <v>76139</v>
      </c>
      <c r="FP6" s="218">
        <f>'[3]Base(2024)'!$FG$6*'[3]BASE 2025'!$A$20</f>
        <v>2.0337233399999999</v>
      </c>
      <c r="FQ6" s="217">
        <v>76180</v>
      </c>
      <c r="FR6" s="218">
        <f>'[3]Base(2024)'!$FI$6*'[3]BASE 2025'!$A$20</f>
        <v>2.0337233399999999</v>
      </c>
    </row>
    <row r="7" spans="1:174" ht="25.5" x14ac:dyDescent="0.25">
      <c r="A7" s="42" t="s">
        <v>69</v>
      </c>
      <c r="B7" s="73"/>
      <c r="D7" s="43" t="str">
        <f t="shared" si="0"/>
        <v>PLATINUM2.001 a 3.000</v>
      </c>
      <c r="E7" s="44" t="s">
        <v>61</v>
      </c>
      <c r="F7" s="44" t="s">
        <v>62</v>
      </c>
      <c r="G7" s="147">
        <f>ROUND('Base(2024)'!G7*'BASE 2025'!$A$25,2)</f>
        <v>16.04</v>
      </c>
      <c r="H7" s="147">
        <f>ROUND('Base(2024)'!H7*'BASE 2025'!$A$25,2)</f>
        <v>16.38</v>
      </c>
      <c r="I7" s="147">
        <f>ROUND('Base(2024)'!I7*'BASE 2025'!$A$25,2)</f>
        <v>16.72</v>
      </c>
      <c r="J7" s="147">
        <f>ROUND('Base(2024)'!J7*'BASE 2025'!$A$25,2)</f>
        <v>17.05</v>
      </c>
      <c r="K7" s="147">
        <f>ROUND('Base(2024)'!K7*'BASE 2025'!$A$25,2)</f>
        <v>25.38</v>
      </c>
      <c r="L7" s="147">
        <f>ROUND('Base(2024)'!L7*'BASE 2025'!$A$25,2)</f>
        <v>25.63</v>
      </c>
      <c r="M7" s="147">
        <f>ROUND('Base(2024)'!M7*'BASE 2025'!$A$25,2)</f>
        <v>25.91</v>
      </c>
      <c r="N7" s="147">
        <f>ROUND('Base(2024)'!N7*'BASE 2025'!$A$25,2)</f>
        <v>26.16</v>
      </c>
      <c r="O7" s="147">
        <f>ROUND('Base(2024)'!O7*'BASE 2025'!$A$25,2)</f>
        <v>42.21</v>
      </c>
      <c r="P7" s="147">
        <f>ROUND('Base(2024)'!P7*'BASE 2025'!$A$25,2)</f>
        <v>56.99</v>
      </c>
      <c r="Q7" s="147">
        <f>ROUND('Base(2024)'!Q7*'BASE 2025'!$A$25,2)</f>
        <v>80.209999999999994</v>
      </c>
      <c r="R7" s="147">
        <f>ROUND('Base(2024)'!R7*'BASE 2025'!$A$25,2)</f>
        <v>97.08</v>
      </c>
      <c r="S7" s="147">
        <f>ROUND('Base(2024)'!S7*'BASE 2025'!$A$25,2)</f>
        <v>58.13</v>
      </c>
      <c r="T7" s="147">
        <f>ROUND('Base(2024)'!T7*'BASE 2025'!$A$25,2)</f>
        <v>71.44</v>
      </c>
      <c r="U7" s="147">
        <f>ROUND('Base(2024)'!U7*'BASE 2025'!$A$25,2)</f>
        <v>91.38</v>
      </c>
      <c r="V7" s="147">
        <f>ROUND('Base(2024)'!V7*'BASE 2025'!$A$25,2)</f>
        <v>106.93</v>
      </c>
      <c r="W7" s="147">
        <f>ROUND('Base(2024)'!W7*'BASE 2025'!$A$25,2)</f>
        <v>69.19</v>
      </c>
      <c r="X7" s="147">
        <f>ROUND('Base(2024)'!X7*'BASE 2025'!$A$25,2)</f>
        <v>85.04</v>
      </c>
      <c r="Y7" s="147">
        <f>ROUND('Base(2024)'!Y7*'BASE 2025'!$A$25,2)</f>
        <v>108.79</v>
      </c>
      <c r="Z7" s="147">
        <f>ROUND('Base(2024)'!Z7*'BASE 2025'!$A$25,2)</f>
        <v>127.3</v>
      </c>
      <c r="AB7" s="43" t="str">
        <f t="shared" si="1"/>
        <v>PLATINUM2.001 a 3.000</v>
      </c>
      <c r="AC7" s="44" t="s">
        <v>61</v>
      </c>
      <c r="AD7" s="44" t="s">
        <v>62</v>
      </c>
      <c r="AE7" s="147">
        <f>ROUND('Base(2024)'!BS49*'BASE 2025'!$A$25,2)</f>
        <v>36.840000000000003</v>
      </c>
      <c r="AF7" s="147">
        <f>ROUND('Base(2024)'!BT49*'BASE 2025'!$A$25,2)</f>
        <v>37.630000000000003</v>
      </c>
      <c r="AG7" s="147">
        <f>ROUND('Base(2024)'!BU49*'BASE 2025'!$A$25,2)</f>
        <v>38.409999999999997</v>
      </c>
      <c r="AH7" s="147">
        <f>ROUND('Base(2024)'!BV49*'BASE 2025'!$A$25,2)</f>
        <v>39.19</v>
      </c>
      <c r="AI7" s="147">
        <f>ROUND('Base(2024)'!BW49*'BASE 2025'!$A$25,2)</f>
        <v>42.27</v>
      </c>
      <c r="AJ7" s="147">
        <f>ROUND('Base(2024)'!BX49*'BASE 2025'!$A$25,2)</f>
        <v>42.7</v>
      </c>
      <c r="AK7" s="147">
        <f>ROUND('Base(2024)'!BY49*'BASE 2025'!$A$25,2)</f>
        <v>43.14</v>
      </c>
      <c r="AL7" s="147">
        <f>ROUND('Base(2024)'!BZ49*'BASE 2025'!$A$25,2)</f>
        <v>43.57</v>
      </c>
      <c r="AM7" s="147">
        <f>ROUND('Base(2024)'!CA49*'BASE 2025'!$A$25,2)</f>
        <v>72.94</v>
      </c>
      <c r="AN7" s="147">
        <f>ROUND('Base(2024)'!CB49*'BASE 2025'!$A$25,2)</f>
        <v>109.79</v>
      </c>
      <c r="AO7" s="147">
        <f>ROUND('Base(2024)'!CC49*'BASE 2025'!$A$25,2)</f>
        <v>133.97999999999999</v>
      </c>
      <c r="AP7" s="147">
        <f>ROUND('Base(2024)'!CD49*'BASE 2025'!$A$25,2)</f>
        <v>158.16999999999999</v>
      </c>
      <c r="AQ7" s="147">
        <f>ROUND('Base(2024)'!CE49*'BASE 2025'!$A$25,2)</f>
        <v>88.73</v>
      </c>
      <c r="AR7" s="147">
        <f>ROUND('Base(2024)'!CF49*'BASE 2025'!$A$25,2)</f>
        <v>122.46</v>
      </c>
      <c r="AS7" s="147">
        <f>ROUND('Base(2024)'!CG49*'BASE 2025'!$A$25,2)</f>
        <v>144.53</v>
      </c>
      <c r="AT7" s="147">
        <f>ROUND('Base(2024)'!CH49*'BASE 2025'!$A$25,2)</f>
        <v>166.6</v>
      </c>
      <c r="AU7" s="147">
        <f>ROUND('Base(2024)'!CI49*'BASE 2025'!$A$25,2)</f>
        <v>105.63</v>
      </c>
      <c r="AV7" s="147">
        <f>ROUND('Base(2024)'!CJ49*'BASE 2025'!$A$25,2)</f>
        <v>145.78</v>
      </c>
      <c r="AW7" s="147">
        <f>ROUND('Base(2024)'!CK49*'BASE 2025'!$A$25,2)</f>
        <v>172.05</v>
      </c>
      <c r="AX7" s="147">
        <f>ROUND('Base(2024)'!CL49*'BASE 2025'!$A$25,2)</f>
        <v>198.34</v>
      </c>
      <c r="BB7" s="46" t="s">
        <v>33</v>
      </c>
      <c r="BC7" s="147" t="s">
        <v>12</v>
      </c>
      <c r="BD7" s="147" t="s">
        <v>13</v>
      </c>
      <c r="BE7" s="147" t="s">
        <v>14</v>
      </c>
      <c r="BF7" s="147" t="s">
        <v>15</v>
      </c>
      <c r="BG7" s="147" t="s">
        <v>16</v>
      </c>
      <c r="BH7" s="147" t="s">
        <v>17</v>
      </c>
      <c r="BI7" s="147" t="s">
        <v>18</v>
      </c>
      <c r="BJ7" s="147" t="s">
        <v>19</v>
      </c>
      <c r="BL7" s="43" t="str">
        <f t="shared" si="3"/>
        <v>PLATINUM2.001 a 3.000</v>
      </c>
      <c r="BM7" s="44" t="s">
        <v>61</v>
      </c>
      <c r="BN7" s="148" t="s">
        <v>62</v>
      </c>
      <c r="BO7" s="170">
        <f>ROUND('Base(2024)'!DC7*'BASE 2025'!$A$25,2)</f>
        <v>19.14</v>
      </c>
      <c r="BP7" s="170">
        <f>ROUND('Base(2024)'!DD7*'BASE 2025'!$A$25,2)</f>
        <v>19.54</v>
      </c>
      <c r="BQ7" s="170">
        <f>ROUND('Base(2024)'!DE7*'BASE 2025'!$A$25,2)</f>
        <v>19.95</v>
      </c>
      <c r="BS7" s="60" t="str">
        <f t="shared" si="6"/>
        <v>PLATINUM2.001 a 3.000</v>
      </c>
      <c r="BT7" s="44" t="s">
        <v>61</v>
      </c>
      <c r="BU7" s="44" t="s">
        <v>62</v>
      </c>
      <c r="BV7" s="170">
        <v>16.78</v>
      </c>
      <c r="BW7" s="170">
        <v>17.13</v>
      </c>
      <c r="BX7" s="170">
        <v>17.5</v>
      </c>
      <c r="BY7" s="170">
        <v>17.850000000000001</v>
      </c>
      <c r="BZ7" s="170">
        <v>25.6</v>
      </c>
      <c r="CA7" s="170">
        <v>25.86</v>
      </c>
      <c r="CB7" s="170">
        <v>26.13</v>
      </c>
      <c r="CC7" s="170">
        <v>26.39</v>
      </c>
      <c r="CD7" s="170">
        <v>41.89</v>
      </c>
      <c r="CE7" s="170">
        <v>55.94</v>
      </c>
      <c r="CF7" s="170">
        <v>78.75</v>
      </c>
      <c r="CG7" s="170">
        <v>95.44</v>
      </c>
      <c r="CH7" s="170">
        <v>68.48</v>
      </c>
      <c r="CI7" s="170">
        <v>83.53</v>
      </c>
      <c r="CJ7" s="170">
        <v>106.79</v>
      </c>
      <c r="CK7" s="170">
        <v>125.08</v>
      </c>
      <c r="CM7" s="43" t="str">
        <f t="shared" si="7"/>
        <v>PLATINUM2.001 a 3.000</v>
      </c>
      <c r="CN7" s="44" t="s">
        <v>61</v>
      </c>
      <c r="CO7" s="44" t="s">
        <v>62</v>
      </c>
      <c r="CP7" s="147">
        <f>ROUND('Base(2024)'!AE45*'BASE 2025'!$A$25,2)</f>
        <v>22.22</v>
      </c>
      <c r="CQ7" s="147">
        <f>ROUND('Base(2024)'!AF45*'BASE 2025'!$A$25,2)</f>
        <v>23.16</v>
      </c>
      <c r="CR7" s="147">
        <f>ROUND('Base(2024)'!AG45*'BASE 2025'!$A$25,2)</f>
        <v>23.4</v>
      </c>
      <c r="CS7" s="147">
        <f>ROUND('Base(2024)'!AH45*'BASE 2025'!$A$25,2)</f>
        <v>23.64</v>
      </c>
      <c r="CT7" s="147">
        <f>ROUND('Base(2024)'!AI45*'BASE 2025'!$A$25,2)</f>
        <v>27.59</v>
      </c>
      <c r="CU7" s="147">
        <f>ROUND('Base(2024)'!AJ45*'BASE 2025'!$A$25,2)</f>
        <v>30.9</v>
      </c>
      <c r="CV7" s="147">
        <f>ROUND('Base(2024)'!AK45*'BASE 2025'!$A$25,2)</f>
        <v>34.49</v>
      </c>
      <c r="CW7" s="147">
        <f>ROUND('Base(2024)'!AL45*'BASE 2025'!$A$25,2)</f>
        <v>41.38</v>
      </c>
      <c r="CX7" s="147">
        <f>ROUND('Base(2024)'!AM45*'BASE 2025'!$A$25,2)</f>
        <v>29.25</v>
      </c>
      <c r="CY7" s="147">
        <f>ROUND('Base(2024)'!AN45*'BASE 2025'!$A$25,2)</f>
        <v>34.32</v>
      </c>
      <c r="CZ7" s="147">
        <f>ROUND('Base(2024)'!AO45*'BASE 2025'!$A$25,2)</f>
        <v>51.79</v>
      </c>
      <c r="DA7" s="147">
        <f>ROUND('Base(2024)'!AP45*'BASE 2025'!$A$25,2)</f>
        <v>68.81</v>
      </c>
      <c r="DB7" s="147">
        <f>ROUND('Base(2024)'!AQ45*'BASE 2025'!$A$25,2)</f>
        <v>34.020000000000003</v>
      </c>
      <c r="DC7" s="147">
        <f>ROUND('Base(2024)'!AR45*'BASE 2025'!$A$25,2)</f>
        <v>39.92</v>
      </c>
      <c r="DD7" s="147">
        <f>ROUND('Base(2024)'!AS45*'BASE 2025'!$A$25,2)</f>
        <v>60.22</v>
      </c>
      <c r="DE7" s="147">
        <f>ROUND('Base(2024)'!AT45*'BASE 2025'!$A$25,2)</f>
        <v>80.010000000000005</v>
      </c>
      <c r="DF7" s="147"/>
      <c r="DG7" s="159"/>
      <c r="DH7" s="43" t="str">
        <f t="shared" si="8"/>
        <v>PLATINUM3.001 a 4.000</v>
      </c>
      <c r="DI7" s="44" t="s">
        <v>61</v>
      </c>
      <c r="DJ7" s="44" t="s">
        <v>68</v>
      </c>
      <c r="DK7" s="147">
        <v>23.68</v>
      </c>
      <c r="DL7" s="147">
        <v>24.69</v>
      </c>
      <c r="DM7" s="147">
        <v>24.94</v>
      </c>
      <c r="DN7" s="147">
        <v>25.19</v>
      </c>
      <c r="DO7" s="147">
        <v>29.54</v>
      </c>
      <c r="DP7" s="147">
        <v>32.49</v>
      </c>
      <c r="DQ7" s="147">
        <v>36.229999999999997</v>
      </c>
      <c r="DR7" s="147">
        <v>43.56</v>
      </c>
      <c r="DS7" s="147">
        <v>44.35</v>
      </c>
      <c r="DT7" s="147">
        <v>49.31</v>
      </c>
      <c r="DU7" s="147">
        <v>69.16</v>
      </c>
      <c r="DV7" s="147">
        <v>89.17</v>
      </c>
      <c r="DX7" s="43" t="str">
        <f t="shared" si="5"/>
        <v>DIAMANTE 10 a 300</v>
      </c>
      <c r="DY7" s="44" t="s">
        <v>66</v>
      </c>
      <c r="DZ7" t="s">
        <v>40</v>
      </c>
      <c r="EA7" s="147">
        <f>ROUND(EA3-(EA3*$A$104),2)</f>
        <v>10.119999999999999</v>
      </c>
      <c r="EB7" s="147">
        <v>10.55</v>
      </c>
      <c r="EC7" s="147">
        <v>10.66</v>
      </c>
      <c r="ED7" s="147">
        <v>10.77</v>
      </c>
      <c r="EE7" s="147">
        <v>12.06</v>
      </c>
      <c r="EF7" s="147">
        <v>13.5</v>
      </c>
      <c r="EG7" s="147">
        <v>15.07</v>
      </c>
      <c r="EH7" s="147">
        <v>18.079999999999998</v>
      </c>
      <c r="EI7" s="147">
        <v>12.55</v>
      </c>
      <c r="EJ7" s="147">
        <v>14.04</v>
      </c>
      <c r="EK7" s="147">
        <v>16.2</v>
      </c>
      <c r="EL7" s="147">
        <v>18.809999999999999</v>
      </c>
      <c r="EM7" s="147">
        <v>13.95</v>
      </c>
      <c r="EN7" s="147">
        <v>16.329999999999998</v>
      </c>
      <c r="EO7" s="147">
        <v>18.850000000000001</v>
      </c>
      <c r="EP7" s="147">
        <v>21.86</v>
      </c>
      <c r="ER7" s="198" t="str">
        <f t="shared" si="9"/>
        <v>PLATINUMColeta Programada4209-90 a 10</v>
      </c>
      <c r="ES7" s="198" t="s">
        <v>61</v>
      </c>
      <c r="ET7" s="199" t="s">
        <v>64</v>
      </c>
      <c r="EU7" s="200" t="s">
        <v>65</v>
      </c>
      <c r="EV7" s="201" t="s">
        <v>45</v>
      </c>
      <c r="EW7" s="200">
        <f>ROUND('Base(2024)'!DL6*'BASE 2025'!$A$25,2)</f>
        <v>11.84</v>
      </c>
      <c r="EX7" s="60"/>
      <c r="EY7" s="60"/>
      <c r="FA7" s="146"/>
      <c r="FB7" s="146"/>
      <c r="FC7" s="211"/>
      <c r="FD7" s="190"/>
      <c r="FE7" s="212"/>
      <c r="FF7" s="60"/>
      <c r="FH7"/>
      <c r="FI7"/>
      <c r="FK7" s="207" t="str">
        <f>CONCATENATE(FL7,FN7,FM7)</f>
        <v>PLATINUMImpressão de etiqueta - medidas 33,9 x 101,6 (mm) ou  Modelo folha 14 etiquetasOperação D1</v>
      </c>
      <c r="FL7" s="207" t="s">
        <v>61</v>
      </c>
      <c r="FM7" s="219" t="s">
        <v>323</v>
      </c>
      <c r="FN7" s="220" t="s">
        <v>324</v>
      </c>
      <c r="FO7" s="217">
        <v>76147</v>
      </c>
      <c r="FP7" s="218">
        <f>'[3]Base(2024)'!$FG$9*'[3]BASE 2025'!$A$20</f>
        <v>0.13628043000000001</v>
      </c>
      <c r="FQ7" s="217">
        <v>76198</v>
      </c>
      <c r="FR7" s="218">
        <f>'[3]Base(2024)'!$FI$9*'[3]BASE 2025'!$A$20</f>
        <v>7.3381770000000013E-2</v>
      </c>
    </row>
    <row r="8" spans="1:174" ht="25.5" x14ac:dyDescent="0.25">
      <c r="A8" s="42" t="s">
        <v>75</v>
      </c>
      <c r="B8" s="73"/>
      <c r="D8" s="43" t="str">
        <f t="shared" si="0"/>
        <v>PLATINUM3.001 a 4.000</v>
      </c>
      <c r="E8" s="44" t="s">
        <v>61</v>
      </c>
      <c r="F8" s="44" t="s">
        <v>68</v>
      </c>
      <c r="G8" s="147">
        <f>ROUND('Base(2024)'!G8*'BASE 2025'!$A$25,2)</f>
        <v>17.329999999999998</v>
      </c>
      <c r="H8" s="147">
        <f>ROUND('Base(2024)'!H8*'BASE 2025'!$A$25,2)</f>
        <v>17.7</v>
      </c>
      <c r="I8" s="147">
        <f>ROUND('Base(2024)'!I8*'BASE 2025'!$A$25,2)</f>
        <v>18.07</v>
      </c>
      <c r="J8" s="147">
        <f>ROUND('Base(2024)'!J8*'BASE 2025'!$A$25,2)</f>
        <v>18.420000000000002</v>
      </c>
      <c r="K8" s="147">
        <f>ROUND('Base(2024)'!K8*'BASE 2025'!$A$25,2)</f>
        <v>27.96</v>
      </c>
      <c r="L8" s="147">
        <f>ROUND('Base(2024)'!L8*'BASE 2025'!$A$25,2)</f>
        <v>28.22</v>
      </c>
      <c r="M8" s="147">
        <f>ROUND('Base(2024)'!M8*'BASE 2025'!$A$25,2)</f>
        <v>28.51</v>
      </c>
      <c r="N8" s="147">
        <f>ROUND('Base(2024)'!N8*'BASE 2025'!$A$25,2)</f>
        <v>28.81</v>
      </c>
      <c r="O8" s="147">
        <f>ROUND('Base(2024)'!O8*'BASE 2025'!$A$25,2)</f>
        <v>48.39</v>
      </c>
      <c r="P8" s="147">
        <f>ROUND('Base(2024)'!P8*'BASE 2025'!$A$25,2)</f>
        <v>65.34</v>
      </c>
      <c r="Q8" s="147">
        <f>ROUND('Base(2024)'!Q8*'BASE 2025'!$A$25,2)</f>
        <v>91.95</v>
      </c>
      <c r="R8" s="147">
        <f>ROUND('Base(2024)'!R8*'BASE 2025'!$A$25,2)</f>
        <v>111.31</v>
      </c>
      <c r="S8" s="147">
        <f>ROUND('Base(2024)'!S8*'BASE 2025'!$A$25,2)</f>
        <v>63.32</v>
      </c>
      <c r="T8" s="147">
        <f>ROUND('Base(2024)'!T8*'BASE 2025'!$A$25,2)</f>
        <v>78.45</v>
      </c>
      <c r="U8" s="147">
        <f>ROUND('Base(2024)'!U8*'BASE 2025'!$A$25,2)</f>
        <v>101.27</v>
      </c>
      <c r="V8" s="147">
        <f>ROUND('Base(2024)'!V8*'BASE 2025'!$A$25,2)</f>
        <v>118.88</v>
      </c>
      <c r="W8" s="147">
        <f>ROUND('Base(2024)'!W8*'BASE 2025'!$A$25,2)</f>
        <v>75.37</v>
      </c>
      <c r="X8" s="147">
        <f>ROUND('Base(2024)'!X8*'BASE 2025'!$A$25,2)</f>
        <v>93.39</v>
      </c>
      <c r="Y8" s="147">
        <f>ROUND('Base(2024)'!Y8*'BASE 2025'!$A$25,2)</f>
        <v>120.56</v>
      </c>
      <c r="Z8" s="147">
        <f>ROUND('Base(2024)'!Z8*'BASE 2025'!$A$25,2)</f>
        <v>141.53</v>
      </c>
      <c r="AB8" s="43" t="str">
        <f t="shared" si="1"/>
        <v>PLATINUM3.001 a 4.000</v>
      </c>
      <c r="AC8" s="44" t="s">
        <v>61</v>
      </c>
      <c r="AD8" s="44" t="s">
        <v>68</v>
      </c>
      <c r="AE8" s="147">
        <f>ROUND('Base(2024)'!BS50*'BASE 2025'!$A$25,2)</f>
        <v>40.06</v>
      </c>
      <c r="AF8" s="147">
        <f>ROUND('Base(2024)'!BT50*'BASE 2025'!$A$25,2)</f>
        <v>40.909999999999997</v>
      </c>
      <c r="AG8" s="147">
        <f>ROUND('Base(2024)'!BU50*'BASE 2025'!$A$25,2)</f>
        <v>41.76</v>
      </c>
      <c r="AH8" s="147">
        <f>ROUND('Base(2024)'!BV50*'BASE 2025'!$A$25,2)</f>
        <v>42.62</v>
      </c>
      <c r="AI8" s="147">
        <f>ROUND('Base(2024)'!BW50*'BASE 2025'!$A$25,2)</f>
        <v>46.41</v>
      </c>
      <c r="AJ8" s="147">
        <f>ROUND('Base(2024)'!BX50*'BASE 2025'!$A$25,2)</f>
        <v>46.89</v>
      </c>
      <c r="AK8" s="147">
        <f>ROUND('Base(2024)'!BY50*'BASE 2025'!$A$25,2)</f>
        <v>47.36</v>
      </c>
      <c r="AL8" s="147">
        <f>ROUND('Base(2024)'!BZ50*'BASE 2025'!$A$25,2)</f>
        <v>47.85</v>
      </c>
      <c r="AM8" s="147">
        <f>ROUND('Base(2024)'!CA50*'BASE 2025'!$A$25,2)</f>
        <v>83.3</v>
      </c>
      <c r="AN8" s="147">
        <f>ROUND('Base(2024)'!CB50*'BASE 2025'!$A$25,2)</f>
        <v>125.49</v>
      </c>
      <c r="AO8" s="147">
        <f>ROUND('Base(2024)'!CC50*'BASE 2025'!$A$25,2)</f>
        <v>153.47999999999999</v>
      </c>
      <c r="AP8" s="147">
        <f>ROUND('Base(2024)'!CD50*'BASE 2025'!$A$25,2)</f>
        <v>181.46</v>
      </c>
      <c r="AQ8" s="147">
        <f>ROUND('Base(2024)'!CE50*'BASE 2025'!$A$25,2)</f>
        <v>101.91</v>
      </c>
      <c r="AR8" s="147">
        <f>ROUND('Base(2024)'!CF50*'BASE 2025'!$A$25,2)</f>
        <v>142.91999999999999</v>
      </c>
      <c r="AS8" s="147">
        <f>ROUND('Base(2024)'!CG50*'BASE 2025'!$A$25,2)</f>
        <v>169.64</v>
      </c>
      <c r="AT8" s="147">
        <f>ROUND('Base(2024)'!CH50*'BASE 2025'!$A$25,2)</f>
        <v>196.39</v>
      </c>
      <c r="AU8" s="147">
        <f>ROUND('Base(2024)'!CI50*'BASE 2025'!$A$25,2)</f>
        <v>121.33</v>
      </c>
      <c r="AV8" s="147">
        <f>ROUND('Base(2024)'!CJ50*'BASE 2025'!$A$25,2)</f>
        <v>170.14</v>
      </c>
      <c r="AW8" s="147">
        <f>ROUND('Base(2024)'!CK50*'BASE 2025'!$A$25,2)</f>
        <v>201.95</v>
      </c>
      <c r="AX8" s="147">
        <f>ROUND('Base(2024)'!CL50*'BASE 2025'!$A$25,2)</f>
        <v>233.78</v>
      </c>
      <c r="AZ8" s="43" t="str">
        <f>CONCATENATE(BA8,BB8)</f>
        <v>CLUBE CORREIOSAté 1</v>
      </c>
      <c r="BA8" s="44" t="s">
        <v>9</v>
      </c>
      <c r="BB8" s="46" t="s">
        <v>42</v>
      </c>
      <c r="BC8" s="147">
        <f>ROUND('Base(2024)'!CQ83*'BASE 2025'!$A$25,2)</f>
        <v>33</v>
      </c>
      <c r="BD8" s="147">
        <f>ROUND('Base(2024)'!CR83*'BASE 2025'!$A$25,2)</f>
        <v>33.67</v>
      </c>
      <c r="BE8" s="147">
        <f>ROUND('Base(2024)'!CS83*'BASE 2025'!$A$25,2)</f>
        <v>34.369999999999997</v>
      </c>
      <c r="BF8" s="147">
        <f>ROUND('Base(2024)'!CT83*'BASE 2025'!$A$25,2)</f>
        <v>35.049999999999997</v>
      </c>
      <c r="BG8" s="147">
        <f>ROUND('Base(2024)'!CU83*'BASE 2025'!$A$25,2)</f>
        <v>46.96</v>
      </c>
      <c r="BH8" s="147">
        <f>ROUND('Base(2024)'!CV83*'BASE 2025'!$A$25,2)</f>
        <v>47.46</v>
      </c>
      <c r="BI8" s="147">
        <f>ROUND('Base(2024)'!CW83*'BASE 2025'!$A$25,2)</f>
        <v>47.94</v>
      </c>
      <c r="BJ8" s="147">
        <f>ROUND('Base(2024)'!CX83*'BASE 2025'!$A$25,2)</f>
        <v>48.34</v>
      </c>
      <c r="BL8" s="43" t="str">
        <f t="shared" si="3"/>
        <v>PLATINUM3.001 a 4.000</v>
      </c>
      <c r="BM8" s="44" t="s">
        <v>61</v>
      </c>
      <c r="BN8" s="148" t="s">
        <v>68</v>
      </c>
      <c r="BO8" s="170">
        <f>ROUND('Base(2024)'!DC8*'BASE 2025'!$A$25,2)</f>
        <v>21.04</v>
      </c>
      <c r="BP8" s="170">
        <f>ROUND('Base(2024)'!DD8*'BASE 2025'!$A$25,2)</f>
        <v>21.48</v>
      </c>
      <c r="BQ8" s="170">
        <f>ROUND('Base(2024)'!DE8*'BASE 2025'!$A$25,2)</f>
        <v>21.93</v>
      </c>
      <c r="BS8" s="60" t="str">
        <f t="shared" si="6"/>
        <v>PLATINUM3.001 a 4.000</v>
      </c>
      <c r="BT8" s="44" t="s">
        <v>61</v>
      </c>
      <c r="BU8" s="44" t="s">
        <v>68</v>
      </c>
      <c r="BV8" s="170">
        <v>18.68</v>
      </c>
      <c r="BW8" s="170">
        <v>19.07</v>
      </c>
      <c r="BX8" s="170">
        <v>19.48</v>
      </c>
      <c r="BY8" s="170">
        <v>19.86</v>
      </c>
      <c r="BZ8" s="170">
        <v>28.56</v>
      </c>
      <c r="CA8" s="170">
        <v>28.85</v>
      </c>
      <c r="CB8" s="170">
        <v>29.13</v>
      </c>
      <c r="CC8" s="170">
        <v>29.46</v>
      </c>
      <c r="CD8" s="170">
        <v>48.32</v>
      </c>
      <c r="CE8" s="170">
        <v>64.2</v>
      </c>
      <c r="CF8" s="170">
        <v>90.34</v>
      </c>
      <c r="CG8" s="170">
        <v>109.59</v>
      </c>
      <c r="CH8" s="170">
        <v>74.94</v>
      </c>
      <c r="CI8" s="170">
        <v>91.84</v>
      </c>
      <c r="CJ8" s="170">
        <v>118.45</v>
      </c>
      <c r="CK8" s="170">
        <v>139.26</v>
      </c>
      <c r="CM8" s="43" t="str">
        <f t="shared" si="7"/>
        <v>PLATINUM3.001 a 4.000</v>
      </c>
      <c r="CN8" s="44" t="s">
        <v>61</v>
      </c>
      <c r="CO8" s="44" t="s">
        <v>68</v>
      </c>
      <c r="CP8" s="147">
        <f>ROUND('Base(2024)'!AE46*'BASE 2025'!$A$25,2)</f>
        <v>23.71</v>
      </c>
      <c r="CQ8" s="147">
        <f>ROUND('Base(2024)'!AF46*'BASE 2025'!$A$25,2)</f>
        <v>24.73</v>
      </c>
      <c r="CR8" s="147">
        <f>ROUND('Base(2024)'!AG46*'BASE 2025'!$A$25,2)</f>
        <v>24.97</v>
      </c>
      <c r="CS8" s="147">
        <f>ROUND('Base(2024)'!AH46*'BASE 2025'!$A$25,2)</f>
        <v>25.23</v>
      </c>
      <c r="CT8" s="147">
        <f>ROUND('Base(2024)'!AI46*'BASE 2025'!$A$25,2)</f>
        <v>29.47</v>
      </c>
      <c r="CU8" s="147">
        <f>ROUND('Base(2024)'!AJ46*'BASE 2025'!$A$25,2)</f>
        <v>33.01</v>
      </c>
      <c r="CV8" s="147">
        <f>ROUND('Base(2024)'!AK46*'BASE 2025'!$A$25,2)</f>
        <v>36.840000000000003</v>
      </c>
      <c r="CW8" s="147">
        <f>ROUND('Base(2024)'!AL46*'BASE 2025'!$A$25,2)</f>
        <v>44.2</v>
      </c>
      <c r="CX8" s="147">
        <f>ROUND('Base(2024)'!AM46*'BASE 2025'!$A$25,2)</f>
        <v>37.51</v>
      </c>
      <c r="CY8" s="147">
        <f>ROUND('Base(2024)'!AN46*'BASE 2025'!$A$25,2)</f>
        <v>42.77</v>
      </c>
      <c r="CZ8" s="147">
        <f>ROUND('Base(2024)'!AO46*'BASE 2025'!$A$25,2)</f>
        <v>60.45</v>
      </c>
      <c r="DA8" s="147">
        <f>ROUND('Base(2024)'!AP46*'BASE 2025'!$A$25,2)</f>
        <v>77.86</v>
      </c>
      <c r="DB8" s="147">
        <f>ROUND('Base(2024)'!AQ46*'BASE 2025'!$A$25,2)</f>
        <v>43.62</v>
      </c>
      <c r="DC8" s="147">
        <f>ROUND('Base(2024)'!AR46*'BASE 2025'!$A$25,2)</f>
        <v>49.74</v>
      </c>
      <c r="DD8" s="147">
        <f>ROUND('Base(2024)'!AS46*'BASE 2025'!$A$25,2)</f>
        <v>70.290000000000006</v>
      </c>
      <c r="DE8" s="147">
        <f>ROUND('Base(2024)'!AT46*'BASE 2025'!$A$25,2)</f>
        <v>90.53</v>
      </c>
      <c r="DF8" s="147"/>
      <c r="DG8" s="159"/>
      <c r="DH8" s="43" t="str">
        <f t="shared" si="8"/>
        <v>PLATINUM4.001 a 5.000</v>
      </c>
      <c r="DI8" s="44" t="s">
        <v>61</v>
      </c>
      <c r="DJ8" s="44" t="s">
        <v>70</v>
      </c>
      <c r="DK8" s="147">
        <v>25.88</v>
      </c>
      <c r="DL8" s="147">
        <v>26.95</v>
      </c>
      <c r="DM8" s="147">
        <v>27.25</v>
      </c>
      <c r="DN8" s="147">
        <v>27.52</v>
      </c>
      <c r="DO8" s="147">
        <v>32.409999999999997</v>
      </c>
      <c r="DP8" s="147">
        <v>34.93</v>
      </c>
      <c r="DQ8" s="147">
        <v>38.92</v>
      </c>
      <c r="DR8" s="147">
        <v>46.89</v>
      </c>
      <c r="DS8" s="147">
        <v>48.36</v>
      </c>
      <c r="DT8" s="147">
        <v>52.26</v>
      </c>
      <c r="DU8" s="147">
        <v>72.03</v>
      </c>
      <c r="DV8" s="147">
        <v>92.74</v>
      </c>
      <c r="DX8" s="43" t="str">
        <f t="shared" si="5"/>
        <v>DIAMANTE 20 a 300</v>
      </c>
      <c r="DY8" s="44" t="s">
        <v>69</v>
      </c>
      <c r="DZ8" t="s">
        <v>40</v>
      </c>
      <c r="EA8" s="147">
        <f>ROUND(EA3-(EA3*$A$105),2)</f>
        <v>10.01</v>
      </c>
      <c r="EB8" s="147">
        <v>10.43</v>
      </c>
      <c r="EC8" s="147">
        <v>10.54</v>
      </c>
      <c r="ED8" s="147">
        <v>10.65</v>
      </c>
      <c r="EE8" s="147">
        <v>11.93</v>
      </c>
      <c r="EF8" s="147">
        <v>13.35</v>
      </c>
      <c r="EG8" s="147">
        <v>14.89</v>
      </c>
      <c r="EH8" s="147">
        <v>17.87</v>
      </c>
      <c r="EI8" s="147">
        <v>12.41</v>
      </c>
      <c r="EJ8" s="147">
        <v>13.89</v>
      </c>
      <c r="EK8" s="147">
        <v>16.02</v>
      </c>
      <c r="EL8" s="147">
        <v>18.59</v>
      </c>
      <c r="EM8" s="147">
        <v>13.79</v>
      </c>
      <c r="EN8" s="147">
        <v>16.149999999999999</v>
      </c>
      <c r="EO8" s="147">
        <v>18.64</v>
      </c>
      <c r="EP8" s="147">
        <v>21.61</v>
      </c>
      <c r="ER8" s="198" t="str">
        <f t="shared" si="9"/>
        <v>PLATINUMColeta Programada4209-9Mais de 10</v>
      </c>
      <c r="ES8" s="198" t="s">
        <v>61</v>
      </c>
      <c r="ET8" s="199" t="s">
        <v>64</v>
      </c>
      <c r="EU8" s="200" t="s">
        <v>65</v>
      </c>
      <c r="EV8" s="201" t="s">
        <v>52</v>
      </c>
      <c r="EW8" s="200" t="s">
        <v>251</v>
      </c>
      <c r="EX8" s="60"/>
      <c r="EY8" s="60"/>
      <c r="FA8" s="207" t="s">
        <v>268</v>
      </c>
      <c r="FB8" s="207" t="s">
        <v>9</v>
      </c>
      <c r="FC8" s="209" t="s">
        <v>46</v>
      </c>
      <c r="FD8" s="201" t="s">
        <v>47</v>
      </c>
      <c r="FE8" s="200">
        <v>13.96</v>
      </c>
      <c r="FF8" s="213"/>
      <c r="FH8"/>
      <c r="FI8"/>
      <c r="FK8" s="207" t="str">
        <f>CONCATENATE(FL8,FN8,FM8)</f>
        <v>PLATINUMImpressão de etiqueta - medidas 106,36 x 138,11 (mm) ou Modelo folha 04 etiquetasOperação D2</v>
      </c>
      <c r="FL8" s="207" t="s">
        <v>61</v>
      </c>
      <c r="FM8" s="219" t="s">
        <v>325</v>
      </c>
      <c r="FN8" s="220" t="s">
        <v>326</v>
      </c>
      <c r="FO8" s="217">
        <v>76155</v>
      </c>
      <c r="FP8" s="218">
        <f>'[3]Base(2024)'!$FG$10*'[3]BASE 2025'!$A$20</f>
        <v>0.17821287000000002</v>
      </c>
      <c r="FQ8" s="217">
        <v>76201</v>
      </c>
      <c r="FR8" s="218">
        <f>'[3]Base(2024)'!$FI$10*'[3]BASE 2025'!$A$20</f>
        <v>7.3381770000000013E-2</v>
      </c>
    </row>
    <row r="9" spans="1:174" x14ac:dyDescent="0.25">
      <c r="A9" s="42" t="s">
        <v>81</v>
      </c>
      <c r="B9" s="73"/>
      <c r="D9" s="43" t="str">
        <f t="shared" si="0"/>
        <v>PLATINUM4.001 a 5.000</v>
      </c>
      <c r="E9" s="44" t="s">
        <v>61</v>
      </c>
      <c r="F9" s="44" t="s">
        <v>70</v>
      </c>
      <c r="G9" s="147">
        <f>ROUND('Base(2024)'!G9*'BASE 2025'!$A$25,2)</f>
        <v>18.72</v>
      </c>
      <c r="H9" s="147">
        <f>ROUND('Base(2024)'!H9*'BASE 2025'!$A$25,2)</f>
        <v>19.13</v>
      </c>
      <c r="I9" s="147">
        <f>ROUND('Base(2024)'!I9*'BASE 2025'!$A$25,2)</f>
        <v>19.510000000000002</v>
      </c>
      <c r="J9" s="147">
        <f>ROUND('Base(2024)'!J9*'BASE 2025'!$A$25,2)</f>
        <v>19.91</v>
      </c>
      <c r="K9" s="147">
        <f>ROUND('Base(2024)'!K9*'BASE 2025'!$A$25,2)</f>
        <v>30.12</v>
      </c>
      <c r="L9" s="147">
        <f>ROUND('Base(2024)'!L9*'BASE 2025'!$A$25,2)</f>
        <v>30.42</v>
      </c>
      <c r="M9" s="147">
        <f>ROUND('Base(2024)'!M9*'BASE 2025'!$A$25,2)</f>
        <v>30.75</v>
      </c>
      <c r="N9" s="147">
        <f>ROUND('Base(2024)'!N9*'BASE 2025'!$A$25,2)</f>
        <v>31.05</v>
      </c>
      <c r="O9" s="147">
        <f>ROUND('Base(2024)'!O9*'BASE 2025'!$A$25,2)</f>
        <v>53.41</v>
      </c>
      <c r="P9" s="147">
        <f>ROUND('Base(2024)'!P9*'BASE 2025'!$A$25,2)</f>
        <v>72.11</v>
      </c>
      <c r="Q9" s="147">
        <f>ROUND('Base(2024)'!Q9*'BASE 2025'!$A$25,2)</f>
        <v>101.49</v>
      </c>
      <c r="R9" s="147">
        <f>ROUND('Base(2024)'!R9*'BASE 2025'!$A$25,2)</f>
        <v>122.84</v>
      </c>
      <c r="S9" s="147">
        <f>ROUND('Base(2024)'!S9*'BASE 2025'!$A$25,2)</f>
        <v>76.569999999999993</v>
      </c>
      <c r="T9" s="147">
        <f>ROUND('Base(2024)'!T9*'BASE 2025'!$A$25,2)</f>
        <v>93.18</v>
      </c>
      <c r="U9" s="147">
        <f>ROUND('Base(2024)'!U9*'BASE 2025'!$A$25,2)</f>
        <v>118.32</v>
      </c>
      <c r="V9" s="147">
        <f>ROUND('Base(2024)'!V9*'BASE 2025'!$A$25,2)</f>
        <v>137.62</v>
      </c>
      <c r="W9" s="147">
        <f>ROUND('Base(2024)'!W9*'BASE 2025'!$A$25,2)</f>
        <v>91.17</v>
      </c>
      <c r="X9" s="147">
        <f>ROUND('Base(2024)'!X9*'BASE 2025'!$A$25,2)</f>
        <v>110.93</v>
      </c>
      <c r="Y9" s="147">
        <f>ROUND('Base(2024)'!Y9*'BASE 2025'!$A$25,2)</f>
        <v>140.85</v>
      </c>
      <c r="Z9" s="147">
        <f>ROUND('Base(2024)'!Z9*'BASE 2025'!$A$25,2)</f>
        <v>163.84</v>
      </c>
      <c r="AB9" s="43" t="str">
        <f t="shared" si="1"/>
        <v>PLATINUM4.001 a 5.000</v>
      </c>
      <c r="AC9" s="44" t="s">
        <v>61</v>
      </c>
      <c r="AD9" s="44" t="s">
        <v>70</v>
      </c>
      <c r="AE9" s="147">
        <f>ROUND('Base(2024)'!BS51*'BASE 2025'!$A$25,2)</f>
        <v>43.27</v>
      </c>
      <c r="AF9" s="147">
        <f>ROUND('Base(2024)'!BT51*'BASE 2025'!$A$25,2)</f>
        <v>44.19</v>
      </c>
      <c r="AG9" s="147">
        <f>ROUND('Base(2024)'!BU51*'BASE 2025'!$A$25,2)</f>
        <v>45.11</v>
      </c>
      <c r="AH9" s="147">
        <f>ROUND('Base(2024)'!BV51*'BASE 2025'!$A$25,2)</f>
        <v>46.04</v>
      </c>
      <c r="AI9" s="147">
        <f>ROUND('Base(2024)'!BW51*'BASE 2025'!$A$25,2)</f>
        <v>50.04</v>
      </c>
      <c r="AJ9" s="147">
        <f>ROUND('Base(2024)'!BX51*'BASE 2025'!$A$25,2)</f>
        <v>50.56</v>
      </c>
      <c r="AK9" s="147">
        <f>ROUND('Base(2024)'!BY51*'BASE 2025'!$A$25,2)</f>
        <v>51.07</v>
      </c>
      <c r="AL9" s="147">
        <f>ROUND('Base(2024)'!BZ51*'BASE 2025'!$A$25,2)</f>
        <v>51.59</v>
      </c>
      <c r="AM9" s="147">
        <f>ROUND('Base(2024)'!CA51*'BASE 2025'!$A$25,2)</f>
        <v>94.19</v>
      </c>
      <c r="AN9" s="147">
        <f>ROUND('Base(2024)'!CB51*'BASE 2025'!$A$25,2)</f>
        <v>141.19</v>
      </c>
      <c r="AO9" s="147">
        <f>ROUND('Base(2024)'!CC51*'BASE 2025'!$A$25,2)</f>
        <v>172.81</v>
      </c>
      <c r="AP9" s="147">
        <f>ROUND('Base(2024)'!CD51*'BASE 2025'!$A$25,2)</f>
        <v>204.42</v>
      </c>
      <c r="AQ9" s="147">
        <f>ROUND('Base(2024)'!CE51*'BASE 2025'!$A$25,2)</f>
        <v>114.83</v>
      </c>
      <c r="AR9" s="147">
        <f>ROUND('Base(2024)'!CF51*'BASE 2025'!$A$25,2)</f>
        <v>163.44999999999999</v>
      </c>
      <c r="AS9" s="147">
        <f>ROUND('Base(2024)'!CG51*'BASE 2025'!$A$25,2)</f>
        <v>194.68</v>
      </c>
      <c r="AT9" s="147">
        <f>ROUND('Base(2024)'!CH51*'BASE 2025'!$A$25,2)</f>
        <v>225.89</v>
      </c>
      <c r="AU9" s="147">
        <f>ROUND('Base(2024)'!CI51*'BASE 2025'!$A$25,2)</f>
        <v>136.69999999999999</v>
      </c>
      <c r="AV9" s="147">
        <f>ROUND('Base(2024)'!CJ51*'BASE 2025'!$A$25,2)</f>
        <v>194.59</v>
      </c>
      <c r="AW9" s="147">
        <f>ROUND('Base(2024)'!CK51*'BASE 2025'!$A$25,2)</f>
        <v>231.76</v>
      </c>
      <c r="AX9" s="147">
        <f>ROUND('Base(2024)'!CL51*'BASE 2025'!$A$25,2)</f>
        <v>268.92</v>
      </c>
      <c r="AZ9" s="43" t="str">
        <f t="shared" ref="AZ9:AZ72" si="12">CONCATENATE(BA9,BB9)</f>
        <v>CLUBE CORREIOS1 a 5</v>
      </c>
      <c r="BA9" s="44" t="s">
        <v>9</v>
      </c>
      <c r="BB9" s="46" t="s">
        <v>51</v>
      </c>
      <c r="BC9" s="147">
        <f>ROUND('Base(2024)'!CQ84*'BASE 2025'!$A$25,2)</f>
        <v>43.02</v>
      </c>
      <c r="BD9" s="147">
        <f>ROUND('Base(2024)'!CR84*'BASE 2025'!$A$25,2)</f>
        <v>43.91</v>
      </c>
      <c r="BE9" s="147">
        <f>ROUND('Base(2024)'!CS84*'BASE 2025'!$A$25,2)</f>
        <v>44.81</v>
      </c>
      <c r="BF9" s="147">
        <f>ROUND('Base(2024)'!CT84*'BASE 2025'!$A$25,2)</f>
        <v>45.7</v>
      </c>
      <c r="BG9" s="147">
        <f>ROUND('Base(2024)'!CU84*'BASE 2025'!$A$25,2)</f>
        <v>59.97</v>
      </c>
      <c r="BH9" s="147">
        <f>ROUND('Base(2024)'!CV84*'BASE 2025'!$A$25,2)</f>
        <v>60.56</v>
      </c>
      <c r="BI9" s="147">
        <f>ROUND('Base(2024)'!CW84*'BASE 2025'!$A$25,2)</f>
        <v>61.14</v>
      </c>
      <c r="BJ9" s="147">
        <f>ROUND('Base(2024)'!CX84*'BASE 2025'!$A$25,2)</f>
        <v>61.73</v>
      </c>
      <c r="BL9" s="43" t="str">
        <f t="shared" si="3"/>
        <v>PLATINUM4.001 a 5.000</v>
      </c>
      <c r="BM9" s="44" t="s">
        <v>61</v>
      </c>
      <c r="BN9" s="148" t="s">
        <v>70</v>
      </c>
      <c r="BO9" s="170">
        <f>ROUND('Base(2024)'!DC9*'BASE 2025'!$A$25,2)</f>
        <v>23.18</v>
      </c>
      <c r="BP9" s="170">
        <f>ROUND('Base(2024)'!DD9*'BASE 2025'!$A$25,2)</f>
        <v>23.67</v>
      </c>
      <c r="BQ9" s="170">
        <f>ROUND('Base(2024)'!DE9*'BASE 2025'!$A$25,2)</f>
        <v>24.16</v>
      </c>
      <c r="BS9" s="60" t="str">
        <f t="shared" si="6"/>
        <v>PLATINUM4.001 a 5.000</v>
      </c>
      <c r="BT9" s="44" t="s">
        <v>61</v>
      </c>
      <c r="BU9" s="44" t="s">
        <v>70</v>
      </c>
      <c r="BV9" s="170">
        <v>19.96</v>
      </c>
      <c r="BW9" s="170">
        <v>20.399999999999999</v>
      </c>
      <c r="BX9" s="170">
        <v>20.81</v>
      </c>
      <c r="BY9" s="170">
        <v>21.23</v>
      </c>
      <c r="BZ9" s="170">
        <v>30.63</v>
      </c>
      <c r="CA9" s="170">
        <v>30.94</v>
      </c>
      <c r="CB9" s="170">
        <v>31.26</v>
      </c>
      <c r="CC9" s="170">
        <v>31.58</v>
      </c>
      <c r="CD9" s="170">
        <v>53.22</v>
      </c>
      <c r="CE9" s="170">
        <v>70.819999999999993</v>
      </c>
      <c r="CF9" s="170">
        <v>99.68</v>
      </c>
      <c r="CG9" s="170">
        <v>120.87</v>
      </c>
      <c r="CH9" s="170">
        <v>90.49</v>
      </c>
      <c r="CI9" s="170">
        <v>109.05</v>
      </c>
      <c r="CJ9" s="170">
        <v>138.36000000000001</v>
      </c>
      <c r="CK9" s="170">
        <v>161.15</v>
      </c>
      <c r="CM9" s="43" t="str">
        <f t="shared" si="7"/>
        <v>PLATINUM4.001 a 5.000</v>
      </c>
      <c r="CN9" s="44" t="s">
        <v>61</v>
      </c>
      <c r="CO9" s="44" t="s">
        <v>70</v>
      </c>
      <c r="CP9" s="147">
        <f>ROUND('Base(2024)'!AE47*'BASE 2025'!$A$25,2)</f>
        <v>25.37</v>
      </c>
      <c r="CQ9" s="147">
        <f>ROUND('Base(2024)'!AF47*'BASE 2025'!$A$25,2)</f>
        <v>26.43</v>
      </c>
      <c r="CR9" s="147">
        <f>ROUND('Base(2024)'!AG47*'BASE 2025'!$A$25,2)</f>
        <v>26.7</v>
      </c>
      <c r="CS9" s="147">
        <f>ROUND('Base(2024)'!AH47*'BASE 2025'!$A$25,2)</f>
        <v>26.97</v>
      </c>
      <c r="CT9" s="147">
        <f>ROUND('Base(2024)'!AI47*'BASE 2025'!$A$25,2)</f>
        <v>31.5</v>
      </c>
      <c r="CU9" s="147">
        <f>ROUND('Base(2024)'!AJ47*'BASE 2025'!$A$25,2)</f>
        <v>35.29</v>
      </c>
      <c r="CV9" s="147">
        <f>ROUND('Base(2024)'!AK47*'BASE 2025'!$A$25,2)</f>
        <v>39.39</v>
      </c>
      <c r="CW9" s="147">
        <f>ROUND('Base(2024)'!AL47*'BASE 2025'!$A$25,2)</f>
        <v>47.27</v>
      </c>
      <c r="CX9" s="147">
        <f>ROUND('Base(2024)'!AM47*'BASE 2025'!$A$25,2)</f>
        <v>39.28</v>
      </c>
      <c r="CY9" s="147">
        <f>ROUND('Base(2024)'!AN47*'BASE 2025'!$A$25,2)</f>
        <v>44.75</v>
      </c>
      <c r="CZ9" s="147">
        <f>ROUND('Base(2024)'!AO47*'BASE 2025'!$A$25,2)</f>
        <v>62.66</v>
      </c>
      <c r="DA9" s="147">
        <f>ROUND('Base(2024)'!AP47*'BASE 2025'!$A$25,2)</f>
        <v>80.5</v>
      </c>
      <c r="DB9" s="147">
        <f>ROUND('Base(2024)'!AQ47*'BASE 2025'!$A$25,2)</f>
        <v>45.67</v>
      </c>
      <c r="DC9" s="147">
        <f>ROUND('Base(2024)'!AR47*'BASE 2025'!$A$25,2)</f>
        <v>52.04</v>
      </c>
      <c r="DD9" s="147">
        <f>ROUND('Base(2024)'!AS47*'BASE 2025'!$A$25,2)</f>
        <v>72.86</v>
      </c>
      <c r="DE9" s="147">
        <f>ROUND('Base(2024)'!AT47*'BASE 2025'!$A$25,2)</f>
        <v>93.61</v>
      </c>
      <c r="DF9" s="147"/>
      <c r="DG9" s="159"/>
      <c r="DH9" s="43" t="str">
        <f t="shared" si="8"/>
        <v>PLATINUM5.001 a 6.000</v>
      </c>
      <c r="DI9" s="44" t="s">
        <v>61</v>
      </c>
      <c r="DJ9" s="44" t="s">
        <v>76</v>
      </c>
      <c r="DK9" s="147">
        <v>26.83</v>
      </c>
      <c r="DL9" s="147">
        <v>27.96</v>
      </c>
      <c r="DM9" s="147">
        <v>28.25</v>
      </c>
      <c r="DN9" s="147">
        <v>28.55</v>
      </c>
      <c r="DO9" s="147">
        <v>35.17</v>
      </c>
      <c r="DP9" s="147">
        <v>39.549999999999997</v>
      </c>
      <c r="DQ9" s="147">
        <v>45.1</v>
      </c>
      <c r="DR9" s="147">
        <v>55.95</v>
      </c>
      <c r="DS9" s="147">
        <v>54.24</v>
      </c>
      <c r="DT9" s="147">
        <v>60.35</v>
      </c>
      <c r="DU9" s="147">
        <v>81.87</v>
      </c>
      <c r="DV9" s="147">
        <v>105.42</v>
      </c>
      <c r="DX9" s="43" t="str">
        <f t="shared" si="5"/>
        <v>DIAMANTE 30 a 300</v>
      </c>
      <c r="DY9" s="44" t="s">
        <v>75</v>
      </c>
      <c r="DZ9" t="s">
        <v>40</v>
      </c>
      <c r="EA9" s="147">
        <f>ROUND(EA3-(EA3*$A$106),2)</f>
        <v>9.89</v>
      </c>
      <c r="EB9" s="147">
        <f t="shared" ref="EB9:EP9" si="13">ROUND(EB3-(EB3*$A$106),2)</f>
        <v>10.31</v>
      </c>
      <c r="EC9" s="147">
        <f t="shared" si="13"/>
        <v>10.41</v>
      </c>
      <c r="ED9" s="147">
        <f t="shared" si="13"/>
        <v>10.53</v>
      </c>
      <c r="EE9" s="147">
        <f t="shared" si="13"/>
        <v>11.79</v>
      </c>
      <c r="EF9" s="147">
        <f t="shared" si="13"/>
        <v>13.19</v>
      </c>
      <c r="EG9" s="147">
        <f t="shared" si="13"/>
        <v>14.72</v>
      </c>
      <c r="EH9" s="147">
        <f t="shared" si="13"/>
        <v>17.66</v>
      </c>
      <c r="EI9" s="147">
        <f t="shared" si="13"/>
        <v>12.26</v>
      </c>
      <c r="EJ9" s="147">
        <f t="shared" si="13"/>
        <v>13.73</v>
      </c>
      <c r="EK9" s="147">
        <f t="shared" si="13"/>
        <v>15.83</v>
      </c>
      <c r="EL9" s="147">
        <f t="shared" si="13"/>
        <v>18.38</v>
      </c>
      <c r="EM9" s="147">
        <f t="shared" si="13"/>
        <v>13.63</v>
      </c>
      <c r="EN9" s="147">
        <f t="shared" si="13"/>
        <v>15.96</v>
      </c>
      <c r="EO9" s="147">
        <f t="shared" si="13"/>
        <v>18.420000000000002</v>
      </c>
      <c r="EP9" s="147">
        <f t="shared" si="13"/>
        <v>21.36</v>
      </c>
      <c r="ER9" s="198" t="str">
        <f t="shared" si="9"/>
        <v>PLATINUMColeta no mesmo dia4210-211 a 20</v>
      </c>
      <c r="ES9" s="198" t="s">
        <v>61</v>
      </c>
      <c r="ET9" s="199" t="s">
        <v>71</v>
      </c>
      <c r="EU9" s="200" t="s">
        <v>72</v>
      </c>
      <c r="EV9" s="201" t="s">
        <v>73</v>
      </c>
      <c r="EW9" s="200">
        <f>EX9</f>
        <v>1.7011410000000002</v>
      </c>
      <c r="EX9" s="202">
        <v>1.7011410000000002</v>
      </c>
      <c r="EY9" s="203" t="s">
        <v>264</v>
      </c>
      <c r="FA9" s="207" t="s">
        <v>269</v>
      </c>
      <c r="FB9" s="207" t="s">
        <v>9</v>
      </c>
      <c r="FC9" s="209" t="s">
        <v>46</v>
      </c>
      <c r="FD9" s="201" t="s">
        <v>53</v>
      </c>
      <c r="FE9" s="200">
        <v>15.76</v>
      </c>
      <c r="FF9" s="60"/>
      <c r="FH9"/>
      <c r="FI9"/>
      <c r="FM9" s="43"/>
      <c r="FN9" s="43"/>
      <c r="FO9" s="43"/>
      <c r="FP9" s="43"/>
      <c r="FQ9" s="43"/>
      <c r="FR9" s="43"/>
    </row>
    <row r="10" spans="1:174" x14ac:dyDescent="0.25">
      <c r="A10" s="42" t="s">
        <v>85</v>
      </c>
      <c r="B10" s="73"/>
      <c r="D10" s="43" t="str">
        <f t="shared" si="0"/>
        <v>PLATINUM5.001 a 6.000</v>
      </c>
      <c r="E10" s="44" t="s">
        <v>61</v>
      </c>
      <c r="F10" s="44" t="s">
        <v>76</v>
      </c>
      <c r="G10" s="147">
        <f>ROUND('Base(2024)'!G10*'BASE 2025'!$A$25,2)</f>
        <v>19.89</v>
      </c>
      <c r="H10" s="147">
        <f>ROUND('Base(2024)'!H10*'BASE 2025'!$A$25,2)</f>
        <v>20.309999999999999</v>
      </c>
      <c r="I10" s="147">
        <f>ROUND('Base(2024)'!I10*'BASE 2025'!$A$25,2)</f>
        <v>20.75</v>
      </c>
      <c r="J10" s="147">
        <f>ROUND('Base(2024)'!J10*'BASE 2025'!$A$25,2)</f>
        <v>21.18</v>
      </c>
      <c r="K10" s="147">
        <f>ROUND('Base(2024)'!K10*'BASE 2025'!$A$25,2)</f>
        <v>32.520000000000003</v>
      </c>
      <c r="L10" s="147">
        <f>ROUND('Base(2024)'!L10*'BASE 2025'!$A$25,2)</f>
        <v>32.880000000000003</v>
      </c>
      <c r="M10" s="147">
        <f>ROUND('Base(2024)'!M10*'BASE 2025'!$A$25,2)</f>
        <v>33.200000000000003</v>
      </c>
      <c r="N10" s="147">
        <f>ROUND('Base(2024)'!N10*'BASE 2025'!$A$25,2)</f>
        <v>33.54</v>
      </c>
      <c r="O10" s="147">
        <f>ROUND('Base(2024)'!O10*'BASE 2025'!$A$25,2)</f>
        <v>58.56</v>
      </c>
      <c r="P10" s="147">
        <f>ROUND('Base(2024)'!P10*'BASE 2025'!$A$25,2)</f>
        <v>79.05</v>
      </c>
      <c r="Q10" s="147">
        <f>ROUND('Base(2024)'!Q10*'BASE 2025'!$A$25,2)</f>
        <v>111.27</v>
      </c>
      <c r="R10" s="147">
        <f>ROUND('Base(2024)'!R10*'BASE 2025'!$A$25,2)</f>
        <v>134.68</v>
      </c>
      <c r="S10" s="147">
        <f>ROUND('Base(2024)'!S10*'BASE 2025'!$A$25,2)</f>
        <v>80.92</v>
      </c>
      <c r="T10" s="147">
        <f>ROUND('Base(2024)'!T10*'BASE 2025'!$A$25,2)</f>
        <v>99.02</v>
      </c>
      <c r="U10" s="147">
        <f>ROUND('Base(2024)'!U10*'BASE 2025'!$A$25,2)</f>
        <v>126.54</v>
      </c>
      <c r="V10" s="147">
        <f>ROUND('Base(2024)'!V10*'BASE 2025'!$A$25,2)</f>
        <v>147.57</v>
      </c>
      <c r="W10" s="147">
        <f>ROUND('Base(2024)'!W10*'BASE 2025'!$A$25,2)</f>
        <v>96.31</v>
      </c>
      <c r="X10" s="147">
        <f>ROUND('Base(2024)'!X10*'BASE 2025'!$A$25,2)</f>
        <v>117.89</v>
      </c>
      <c r="Y10" s="147">
        <f>ROUND('Base(2024)'!Y10*'BASE 2025'!$A$25,2)</f>
        <v>150.63</v>
      </c>
      <c r="Z10" s="147">
        <f>ROUND('Base(2024)'!Z10*'BASE 2025'!$A$25,2)</f>
        <v>175.69</v>
      </c>
      <c r="AB10" s="43" t="str">
        <f t="shared" si="1"/>
        <v>PLATINUM5.001 a 6.000</v>
      </c>
      <c r="AC10" s="44" t="s">
        <v>61</v>
      </c>
      <c r="AD10" s="44" t="s">
        <v>76</v>
      </c>
      <c r="AE10" s="147">
        <f>ROUND('Base(2024)'!BS52*'BASE 2025'!$A$25,2)</f>
        <v>46.28</v>
      </c>
      <c r="AF10" s="147">
        <f>ROUND('Base(2024)'!BT52*'BASE 2025'!$A$25,2)</f>
        <v>47.27</v>
      </c>
      <c r="AG10" s="147">
        <f>ROUND('Base(2024)'!BU52*'BASE 2025'!$A$25,2)</f>
        <v>48.25</v>
      </c>
      <c r="AH10" s="147">
        <f>ROUND('Base(2024)'!BV52*'BASE 2025'!$A$25,2)</f>
        <v>49.24</v>
      </c>
      <c r="AI10" s="147">
        <f>ROUND('Base(2024)'!BW52*'BASE 2025'!$A$25,2)</f>
        <v>54.07</v>
      </c>
      <c r="AJ10" s="147">
        <f>ROUND('Base(2024)'!BX52*'BASE 2025'!$A$25,2)</f>
        <v>54.63</v>
      </c>
      <c r="AK10" s="147">
        <f>ROUND('Base(2024)'!BY52*'BASE 2025'!$A$25,2)</f>
        <v>55.2</v>
      </c>
      <c r="AL10" s="147">
        <f>ROUND('Base(2024)'!BZ52*'BASE 2025'!$A$25,2)</f>
        <v>55.75</v>
      </c>
      <c r="AM10" s="147">
        <f>ROUND('Base(2024)'!CA52*'BASE 2025'!$A$25,2)</f>
        <v>104.67</v>
      </c>
      <c r="AN10" s="147">
        <f>ROUND('Base(2024)'!CB52*'BASE 2025'!$A$25,2)</f>
        <v>157.32</v>
      </c>
      <c r="AO10" s="147">
        <f>ROUND('Base(2024)'!CC52*'BASE 2025'!$A$25,2)</f>
        <v>192.51</v>
      </c>
      <c r="AP10" s="147">
        <f>ROUND('Base(2024)'!CD52*'BASE 2025'!$A$25,2)</f>
        <v>227.7</v>
      </c>
      <c r="AQ10" s="147">
        <f>ROUND('Base(2024)'!CE52*'BASE 2025'!$A$25,2)</f>
        <v>127.67</v>
      </c>
      <c r="AR10" s="147">
        <f>ROUND('Base(2024)'!CF52*'BASE 2025'!$A$25,2)</f>
        <v>184.17</v>
      </c>
      <c r="AS10" s="147">
        <f>ROUND('Base(2024)'!CG52*'BASE 2025'!$A$25,2)</f>
        <v>220.02</v>
      </c>
      <c r="AT10" s="147">
        <f>ROUND('Base(2024)'!CH52*'BASE 2025'!$A$25,2)</f>
        <v>255.86</v>
      </c>
      <c r="AU10" s="147">
        <f>ROUND('Base(2024)'!CI52*'BASE 2025'!$A$25,2)</f>
        <v>151.97999999999999</v>
      </c>
      <c r="AV10" s="147">
        <f>ROUND('Base(2024)'!CJ52*'BASE 2025'!$A$25,2)</f>
        <v>219.25</v>
      </c>
      <c r="AW10" s="147">
        <f>ROUND('Base(2024)'!CK52*'BASE 2025'!$A$25,2)</f>
        <v>261.93</v>
      </c>
      <c r="AX10" s="147">
        <f>ROUND('Base(2024)'!CL52*'BASE 2025'!$A$25,2)</f>
        <v>304.60000000000002</v>
      </c>
      <c r="AZ10" s="43" t="str">
        <f t="shared" si="12"/>
        <v>CLUBE CORREIOS5 a 10</v>
      </c>
      <c r="BA10" s="44" t="s">
        <v>9</v>
      </c>
      <c r="BB10" s="46" t="s">
        <v>56</v>
      </c>
      <c r="BC10" s="147">
        <f>ROUND('Base(2024)'!CQ85*'BASE 2025'!$A$25,2)</f>
        <v>63.8</v>
      </c>
      <c r="BD10" s="147">
        <f>ROUND('Base(2024)'!CR85*'BASE 2025'!$A$25,2)</f>
        <v>65.180000000000007</v>
      </c>
      <c r="BE10" s="147">
        <f>ROUND('Base(2024)'!CS85*'BASE 2025'!$A$25,2)</f>
        <v>66.55</v>
      </c>
      <c r="BF10" s="147">
        <f>ROUND('Base(2024)'!CT85*'BASE 2025'!$A$25,2)</f>
        <v>67.84</v>
      </c>
      <c r="BG10" s="147">
        <f>ROUND('Base(2024)'!CU85*'BASE 2025'!$A$25,2)</f>
        <v>81.53</v>
      </c>
      <c r="BH10" s="147">
        <f>ROUND('Base(2024)'!CV85*'BASE 2025'!$A$25,2)</f>
        <v>82.31</v>
      </c>
      <c r="BI10" s="147">
        <f>ROUND('Base(2024)'!CW85*'BASE 2025'!$A$25,2)</f>
        <v>83.21</v>
      </c>
      <c r="BJ10" s="147">
        <f>ROUND('Base(2024)'!CX85*'BASE 2025'!$A$25,2)</f>
        <v>83.99</v>
      </c>
      <c r="BL10" s="43" t="str">
        <f t="shared" si="3"/>
        <v>PLATINUM5.001 a 6.000</v>
      </c>
      <c r="BM10" s="44" t="s">
        <v>61</v>
      </c>
      <c r="BN10" s="148" t="s">
        <v>76</v>
      </c>
      <c r="BO10" s="170">
        <f>ROUND('Base(2024)'!DC10*'BASE 2025'!$A$25,2)</f>
        <v>27</v>
      </c>
      <c r="BP10" s="170">
        <f>ROUND('Base(2024)'!DD10*'BASE 2025'!$A$25,2)</f>
        <v>27.56</v>
      </c>
      <c r="BQ10" s="170">
        <f>ROUND('Base(2024)'!DE10*'BASE 2025'!$A$25,2)</f>
        <v>28.15</v>
      </c>
      <c r="BS10" s="60" t="str">
        <f t="shared" si="6"/>
        <v>PLATINUM5.001 a 6.000</v>
      </c>
      <c r="BT10" s="44" t="s">
        <v>61</v>
      </c>
      <c r="BU10" s="44" t="s">
        <v>76</v>
      </c>
      <c r="BV10" s="170">
        <v>20.32</v>
      </c>
      <c r="BW10" s="170">
        <v>20.76</v>
      </c>
      <c r="BX10" s="170">
        <v>21.18</v>
      </c>
      <c r="BY10" s="170">
        <v>21.6</v>
      </c>
      <c r="BZ10" s="170">
        <v>31.45</v>
      </c>
      <c r="CA10" s="170">
        <v>31.78</v>
      </c>
      <c r="CB10" s="170">
        <v>32.090000000000003</v>
      </c>
      <c r="CC10" s="170">
        <v>32.42</v>
      </c>
      <c r="CD10" s="170">
        <v>57.04</v>
      </c>
      <c r="CE10" s="170">
        <v>77.400000000000006</v>
      </c>
      <c r="CF10" s="170">
        <v>108.92</v>
      </c>
      <c r="CG10" s="170">
        <v>131.76</v>
      </c>
      <c r="CH10" s="170">
        <v>93.94</v>
      </c>
      <c r="CI10" s="170">
        <v>115.38</v>
      </c>
      <c r="CJ10" s="170">
        <v>147.47</v>
      </c>
      <c r="CK10" s="170">
        <v>171.92</v>
      </c>
      <c r="CM10" s="43" t="str">
        <f t="shared" si="7"/>
        <v>PLATINUM5.001 a 6.000</v>
      </c>
      <c r="CN10" s="44" t="s">
        <v>61</v>
      </c>
      <c r="CO10" s="44" t="s">
        <v>76</v>
      </c>
      <c r="CP10" s="147">
        <f>ROUND('Base(2024)'!AE48*'BASE 2025'!$A$25,2)</f>
        <v>26.75</v>
      </c>
      <c r="CQ10" s="147">
        <f>ROUND('Base(2024)'!AF48*'BASE 2025'!$A$25,2)</f>
        <v>27.87</v>
      </c>
      <c r="CR10" s="147">
        <f>ROUND('Base(2024)'!AG48*'BASE 2025'!$A$25,2)</f>
        <v>28.16</v>
      </c>
      <c r="CS10" s="147">
        <f>ROUND('Base(2024)'!AH48*'BASE 2025'!$A$25,2)</f>
        <v>28.47</v>
      </c>
      <c r="CT10" s="147">
        <f>ROUND('Base(2024)'!AI48*'BASE 2025'!$A$25,2)</f>
        <v>34.89</v>
      </c>
      <c r="CU10" s="147">
        <f>ROUND('Base(2024)'!AJ48*'BASE 2025'!$A$25,2)</f>
        <v>40.130000000000003</v>
      </c>
      <c r="CV10" s="147">
        <f>ROUND('Base(2024)'!AK48*'BASE 2025'!$A$25,2)</f>
        <v>45.8</v>
      </c>
      <c r="CW10" s="147">
        <f>ROUND('Base(2024)'!AL48*'BASE 2025'!$A$25,2)</f>
        <v>56.69</v>
      </c>
      <c r="CX10" s="147">
        <f>ROUND('Base(2024)'!AM48*'BASE 2025'!$A$25,2)</f>
        <v>45.51</v>
      </c>
      <c r="CY10" s="147">
        <f>ROUND('Base(2024)'!AN48*'BASE 2025'!$A$25,2)</f>
        <v>52.23</v>
      </c>
      <c r="CZ10" s="147">
        <f>ROUND('Base(2024)'!AO48*'BASE 2025'!$A$25,2)</f>
        <v>71.5</v>
      </c>
      <c r="DA10" s="147">
        <f>ROUND('Base(2024)'!AP48*'BASE 2025'!$A$25,2)</f>
        <v>91.95</v>
      </c>
      <c r="DB10" s="147">
        <f>ROUND('Base(2024)'!AQ48*'BASE 2025'!$A$25,2)</f>
        <v>52.92</v>
      </c>
      <c r="DC10" s="147">
        <f>ROUND('Base(2024)'!AR48*'BASE 2025'!$A$25,2)</f>
        <v>60.74</v>
      </c>
      <c r="DD10" s="147">
        <f>ROUND('Base(2024)'!AS48*'BASE 2025'!$A$25,2)</f>
        <v>83.13</v>
      </c>
      <c r="DE10" s="147">
        <f>ROUND('Base(2024)'!AT48*'BASE 2025'!$A$25,2)</f>
        <v>106.9</v>
      </c>
      <c r="DF10" s="147"/>
      <c r="DG10" s="159"/>
      <c r="DH10" s="43" t="str">
        <f t="shared" si="8"/>
        <v>PLATINUM6.001 a 7.000</v>
      </c>
      <c r="DI10" s="44" t="s">
        <v>61</v>
      </c>
      <c r="DJ10" s="44" t="s">
        <v>82</v>
      </c>
      <c r="DK10" s="147">
        <v>27.35</v>
      </c>
      <c r="DL10" s="147">
        <v>28.51</v>
      </c>
      <c r="DM10" s="147">
        <v>28.81</v>
      </c>
      <c r="DN10" s="147">
        <v>29.1</v>
      </c>
      <c r="DO10" s="147">
        <v>37.19</v>
      </c>
      <c r="DP10" s="147">
        <v>43.3</v>
      </c>
      <c r="DQ10" s="147">
        <v>49.43</v>
      </c>
      <c r="DR10" s="147">
        <v>61.13</v>
      </c>
      <c r="DS10" s="147">
        <v>54.1</v>
      </c>
      <c r="DT10" s="147">
        <v>63.13</v>
      </c>
      <c r="DU10" s="147">
        <v>85.9</v>
      </c>
      <c r="DV10" s="147">
        <v>110.18</v>
      </c>
      <c r="DX10" s="43" t="str">
        <f t="shared" si="5"/>
        <v>DIAMANTE 40 a 300</v>
      </c>
      <c r="DY10" s="44" t="s">
        <v>81</v>
      </c>
      <c r="DZ10" t="s">
        <v>40</v>
      </c>
      <c r="EA10" s="170">
        <f>ROUND(EA3-(EA3*$A$107),2)</f>
        <v>9.7799999999999994</v>
      </c>
      <c r="EB10" s="170">
        <f t="shared" ref="EB10:EP10" si="14">ROUND(EB3-(EB3*$A$107),2)</f>
        <v>10.19</v>
      </c>
      <c r="EC10" s="170">
        <f t="shared" si="14"/>
        <v>10.29</v>
      </c>
      <c r="ED10" s="170">
        <f t="shared" si="14"/>
        <v>10.4</v>
      </c>
      <c r="EE10" s="170">
        <f t="shared" si="14"/>
        <v>11.65</v>
      </c>
      <c r="EF10" s="170">
        <f t="shared" si="14"/>
        <v>13.04</v>
      </c>
      <c r="EG10" s="170">
        <f t="shared" si="14"/>
        <v>14.55</v>
      </c>
      <c r="EH10" s="170">
        <f t="shared" si="14"/>
        <v>17.46</v>
      </c>
      <c r="EI10" s="170">
        <f t="shared" si="14"/>
        <v>12.12</v>
      </c>
      <c r="EJ10" s="170">
        <f t="shared" si="14"/>
        <v>13.57</v>
      </c>
      <c r="EK10" s="170">
        <f t="shared" si="14"/>
        <v>15.65</v>
      </c>
      <c r="EL10" s="170">
        <f t="shared" si="14"/>
        <v>18.16</v>
      </c>
      <c r="EM10" s="170">
        <f t="shared" si="14"/>
        <v>13.47</v>
      </c>
      <c r="EN10" s="170">
        <f t="shared" si="14"/>
        <v>15.78</v>
      </c>
      <c r="EO10" s="170">
        <f t="shared" si="14"/>
        <v>18.21</v>
      </c>
      <c r="EP10" s="170">
        <f t="shared" si="14"/>
        <v>21.11</v>
      </c>
      <c r="ER10" s="198" t="str">
        <f t="shared" si="9"/>
        <v>PLATINUMColeta no mesmo dia4210-221 a 30</v>
      </c>
      <c r="ES10" s="198" t="s">
        <v>61</v>
      </c>
      <c r="ET10" s="199" t="s">
        <v>71</v>
      </c>
      <c r="EU10" s="200" t="s">
        <v>72</v>
      </c>
      <c r="EV10" s="201" t="s">
        <v>77</v>
      </c>
      <c r="EW10" s="200">
        <f t="shared" ref="EW10:EW18" si="15">EX10</f>
        <v>1.6797430000000002</v>
      </c>
      <c r="EX10" s="202">
        <v>1.6797430000000002</v>
      </c>
      <c r="EY10" s="203" t="s">
        <v>264</v>
      </c>
      <c r="FA10" s="207" t="s">
        <v>270</v>
      </c>
      <c r="FB10" s="207" t="s">
        <v>9</v>
      </c>
      <c r="FC10" s="210" t="s">
        <v>58</v>
      </c>
      <c r="FD10" s="201" t="s">
        <v>59</v>
      </c>
      <c r="FE10" s="200">
        <v>7.12</v>
      </c>
      <c r="FF10" s="203" t="s">
        <v>264</v>
      </c>
      <c r="FH10"/>
      <c r="FI10"/>
      <c r="FM10" s="43"/>
      <c r="FN10" s="43"/>
      <c r="FO10" s="43"/>
      <c r="FP10" s="43"/>
      <c r="FQ10" s="43"/>
      <c r="FR10" s="43"/>
    </row>
    <row r="11" spans="1:174" x14ac:dyDescent="0.25">
      <c r="A11" s="42" t="s">
        <v>90</v>
      </c>
      <c r="B11" s="73"/>
      <c r="D11" s="43" t="str">
        <f t="shared" si="0"/>
        <v>PLATINUM6.001 a 7.000</v>
      </c>
      <c r="E11" s="44" t="s">
        <v>61</v>
      </c>
      <c r="F11" s="44" t="s">
        <v>82</v>
      </c>
      <c r="G11" s="147">
        <f>ROUND('Base(2024)'!G11*'BASE 2025'!$A$25,2)</f>
        <v>21.15</v>
      </c>
      <c r="H11" s="147">
        <f>ROUND('Base(2024)'!H11*'BASE 2025'!$A$25,2)</f>
        <v>21.6</v>
      </c>
      <c r="I11" s="147">
        <f>ROUND('Base(2024)'!I11*'BASE 2025'!$A$25,2)</f>
        <v>22.05</v>
      </c>
      <c r="J11" s="147">
        <f>ROUND('Base(2024)'!J11*'BASE 2025'!$A$25,2)</f>
        <v>22.5</v>
      </c>
      <c r="K11" s="147">
        <f>ROUND('Base(2024)'!K11*'BASE 2025'!$A$25,2)</f>
        <v>34.840000000000003</v>
      </c>
      <c r="L11" s="147">
        <f>ROUND('Base(2024)'!L11*'BASE 2025'!$A$25,2)</f>
        <v>35.19</v>
      </c>
      <c r="M11" s="147">
        <f>ROUND('Base(2024)'!M11*'BASE 2025'!$A$25,2)</f>
        <v>35.56</v>
      </c>
      <c r="N11" s="147">
        <f>ROUND('Base(2024)'!N11*'BASE 2025'!$A$25,2)</f>
        <v>35.92</v>
      </c>
      <c r="O11" s="147">
        <f>ROUND('Base(2024)'!O11*'BASE 2025'!$A$25,2)</f>
        <v>64.61</v>
      </c>
      <c r="P11" s="147">
        <f>ROUND('Base(2024)'!P11*'BASE 2025'!$A$25,2)</f>
        <v>87.23</v>
      </c>
      <c r="Q11" s="147">
        <f>ROUND('Base(2024)'!Q11*'BASE 2025'!$A$25,2)</f>
        <v>122.76</v>
      </c>
      <c r="R11" s="147">
        <f>ROUND('Base(2024)'!R11*'BASE 2025'!$A$25,2)</f>
        <v>148.62</v>
      </c>
      <c r="S11" s="147">
        <f>ROUND('Base(2024)'!S11*'BASE 2025'!$A$25,2)</f>
        <v>86</v>
      </c>
      <c r="T11" s="147">
        <f>ROUND('Base(2024)'!T11*'BASE 2025'!$A$25,2)</f>
        <v>105.9</v>
      </c>
      <c r="U11" s="147">
        <f>ROUND('Base(2024)'!U11*'BASE 2025'!$A$25,2)</f>
        <v>136.19999999999999</v>
      </c>
      <c r="V11" s="147">
        <f>ROUND('Base(2024)'!V11*'BASE 2025'!$A$25,2)</f>
        <v>159.28</v>
      </c>
      <c r="W11" s="147">
        <f>ROUND('Base(2024)'!W11*'BASE 2025'!$A$25,2)</f>
        <v>102.39</v>
      </c>
      <c r="X11" s="147">
        <f>ROUND('Base(2024)'!X11*'BASE 2025'!$A$25,2)</f>
        <v>126.07</v>
      </c>
      <c r="Y11" s="147">
        <f>ROUND('Base(2024)'!Y11*'BASE 2025'!$A$25,2)</f>
        <v>162.13</v>
      </c>
      <c r="Z11" s="147">
        <f>ROUND('Base(2024)'!Z11*'BASE 2025'!$A$25,2)</f>
        <v>189.61</v>
      </c>
      <c r="AB11" s="43" t="str">
        <f t="shared" si="1"/>
        <v>PLATINUM6.001 a 7.000</v>
      </c>
      <c r="AC11" s="44" t="s">
        <v>61</v>
      </c>
      <c r="AD11" s="44" t="s">
        <v>82</v>
      </c>
      <c r="AE11" s="147">
        <f>ROUND('Base(2024)'!BS53*'BASE 2025'!$A$25,2)</f>
        <v>49.89</v>
      </c>
      <c r="AF11" s="147">
        <f>ROUND('Base(2024)'!BT53*'BASE 2025'!$A$25,2)</f>
        <v>50.96</v>
      </c>
      <c r="AG11" s="147">
        <f>ROUND('Base(2024)'!BU53*'BASE 2025'!$A$25,2)</f>
        <v>52.02</v>
      </c>
      <c r="AH11" s="147">
        <f>ROUND('Base(2024)'!BV53*'BASE 2025'!$A$25,2)</f>
        <v>53.08</v>
      </c>
      <c r="AI11" s="147">
        <f>ROUND('Base(2024)'!BW53*'BASE 2025'!$A$25,2)</f>
        <v>57.49</v>
      </c>
      <c r="AJ11" s="147">
        <f>ROUND('Base(2024)'!BX53*'BASE 2025'!$A$25,2)</f>
        <v>58.08</v>
      </c>
      <c r="AK11" s="147">
        <f>ROUND('Base(2024)'!BY53*'BASE 2025'!$A$25,2)</f>
        <v>58.67</v>
      </c>
      <c r="AL11" s="147">
        <f>ROUND('Base(2024)'!BZ53*'BASE 2025'!$A$25,2)</f>
        <v>59.27</v>
      </c>
      <c r="AM11" s="147">
        <f>ROUND('Base(2024)'!CA53*'BASE 2025'!$A$25,2)</f>
        <v>115.13</v>
      </c>
      <c r="AN11" s="147">
        <f>ROUND('Base(2024)'!CB53*'BASE 2025'!$A$25,2)</f>
        <v>173.13</v>
      </c>
      <c r="AO11" s="147">
        <f>ROUND('Base(2024)'!CC53*'BASE 2025'!$A$25,2)</f>
        <v>211.89</v>
      </c>
      <c r="AP11" s="147">
        <f>ROUND('Base(2024)'!CD53*'BASE 2025'!$A$25,2)</f>
        <v>250.66</v>
      </c>
      <c r="AQ11" s="147">
        <f>ROUND('Base(2024)'!CE53*'BASE 2025'!$A$25,2)</f>
        <v>140.38999999999999</v>
      </c>
      <c r="AR11" s="147">
        <f>ROUND('Base(2024)'!CF53*'BASE 2025'!$A$25,2)</f>
        <v>204.45</v>
      </c>
      <c r="AS11" s="147">
        <f>ROUND('Base(2024)'!CG53*'BASE 2025'!$A$25,2)</f>
        <v>244.95</v>
      </c>
      <c r="AT11" s="147">
        <f>ROUND('Base(2024)'!CH53*'BASE 2025'!$A$25,2)</f>
        <v>285.45999999999998</v>
      </c>
      <c r="AU11" s="147">
        <f>ROUND('Base(2024)'!CI53*'BASE 2025'!$A$25,2)</f>
        <v>167.15</v>
      </c>
      <c r="AV11" s="147">
        <f>ROUND('Base(2024)'!CJ53*'BASE 2025'!$A$25,2)</f>
        <v>243.39</v>
      </c>
      <c r="AW11" s="147">
        <f>ROUND('Base(2024)'!CK53*'BASE 2025'!$A$25,2)</f>
        <v>291.62</v>
      </c>
      <c r="AX11" s="147">
        <f>ROUND('Base(2024)'!CL53*'BASE 2025'!$A$25,2)</f>
        <v>339.84</v>
      </c>
      <c r="AZ11" s="40" t="str">
        <f t="shared" si="12"/>
        <v>CLUBE CORREIOSKg Adicional</v>
      </c>
      <c r="BA11" s="168" t="s">
        <v>9</v>
      </c>
      <c r="BB11" s="178" t="s">
        <v>63</v>
      </c>
      <c r="BC11" s="169">
        <f>ROUND('Base(2024)'!CQ86*'BASE 2025'!$A$25,2)</f>
        <v>6.21</v>
      </c>
      <c r="BD11" s="169">
        <f>ROUND('Base(2024)'!CR86*'BASE 2025'!$A$25,2)</f>
        <v>6.41</v>
      </c>
      <c r="BE11" s="169">
        <f>ROUND('Base(2024)'!CS86*'BASE 2025'!$A$25,2)</f>
        <v>6.49</v>
      </c>
      <c r="BF11" s="169">
        <f>ROUND('Base(2024)'!CT86*'BASE 2025'!$A$25,2)</f>
        <v>6.6</v>
      </c>
      <c r="BG11" s="169">
        <f>ROUND('Base(2024)'!CU86*'BASE 2025'!$A$25,2)</f>
        <v>8.27</v>
      </c>
      <c r="BH11" s="169">
        <f>ROUND('Base(2024)'!CV86*'BASE 2025'!$A$25,2)</f>
        <v>8.3800000000000008</v>
      </c>
      <c r="BI11" s="169">
        <f>ROUND('Base(2024)'!CW86*'BASE 2025'!$A$25,2)</f>
        <v>8.4600000000000009</v>
      </c>
      <c r="BJ11" s="169">
        <f>ROUND('Base(2024)'!CX86*'BASE 2025'!$A$25,2)</f>
        <v>8.4600000000000009</v>
      </c>
      <c r="BL11" s="43" t="str">
        <f t="shared" si="3"/>
        <v>PLATINUM6.001 a 7.000</v>
      </c>
      <c r="BM11" s="44" t="s">
        <v>61</v>
      </c>
      <c r="BN11" s="148" t="s">
        <v>82</v>
      </c>
      <c r="BO11" s="170">
        <f>ROUND('Base(2024)'!DC11*'BASE 2025'!$A$25,2)</f>
        <v>32.119999999999997</v>
      </c>
      <c r="BP11" s="170">
        <f>ROUND('Base(2024)'!DD11*'BASE 2025'!$A$25,2)</f>
        <v>32.770000000000003</v>
      </c>
      <c r="BQ11" s="170">
        <f>ROUND('Base(2024)'!DE11*'BASE 2025'!$A$25,2)</f>
        <v>33.46</v>
      </c>
      <c r="BS11" s="60" t="str">
        <f t="shared" si="6"/>
        <v>PLATINUM6.001 a 7.000</v>
      </c>
      <c r="BT11" s="44" t="s">
        <v>61</v>
      </c>
      <c r="BU11" s="44" t="s">
        <v>82</v>
      </c>
      <c r="BV11" s="170">
        <v>20.67</v>
      </c>
      <c r="BW11" s="170">
        <v>21.11</v>
      </c>
      <c r="BX11" s="170">
        <v>21.54</v>
      </c>
      <c r="BY11" s="170">
        <v>21.97</v>
      </c>
      <c r="BZ11" s="170">
        <v>33.659999999999997</v>
      </c>
      <c r="CA11" s="170">
        <v>33.99</v>
      </c>
      <c r="CB11" s="170">
        <v>34.35</v>
      </c>
      <c r="CC11" s="170">
        <v>34.700000000000003</v>
      </c>
      <c r="CD11" s="170">
        <v>62.92</v>
      </c>
      <c r="CE11" s="170">
        <v>85.4</v>
      </c>
      <c r="CF11" s="170">
        <v>120.19</v>
      </c>
      <c r="CG11" s="170">
        <v>145.38999999999999</v>
      </c>
      <c r="CH11" s="170">
        <v>99.83</v>
      </c>
      <c r="CI11" s="170">
        <v>123.38</v>
      </c>
      <c r="CJ11" s="170">
        <v>158.71</v>
      </c>
      <c r="CK11" s="170">
        <v>185.52</v>
      </c>
      <c r="CM11" s="43" t="str">
        <f t="shared" si="7"/>
        <v>PLATINUM6.001 a 7.000</v>
      </c>
      <c r="CN11" s="44" t="s">
        <v>61</v>
      </c>
      <c r="CO11" s="44" t="s">
        <v>82</v>
      </c>
      <c r="CP11" s="147">
        <f>ROUND('Base(2024)'!AE49*'BASE 2025'!$A$25,2)</f>
        <v>28.26</v>
      </c>
      <c r="CQ11" s="147">
        <f>ROUND('Base(2024)'!AF49*'BASE 2025'!$A$25,2)</f>
        <v>29.45</v>
      </c>
      <c r="CR11" s="147">
        <f>ROUND('Base(2024)'!AG49*'BASE 2025'!$A$25,2)</f>
        <v>29.76</v>
      </c>
      <c r="CS11" s="147">
        <f>ROUND('Base(2024)'!AH49*'BASE 2025'!$A$25,2)</f>
        <v>30.06</v>
      </c>
      <c r="CT11" s="147">
        <f>ROUND('Base(2024)'!AI49*'BASE 2025'!$A$25,2)</f>
        <v>38.53</v>
      </c>
      <c r="CU11" s="147">
        <f>ROUND('Base(2024)'!AJ49*'BASE 2025'!$A$25,2)</f>
        <v>44.33</v>
      </c>
      <c r="CV11" s="147">
        <f>ROUND('Base(2024)'!AK49*'BASE 2025'!$A$25,2)</f>
        <v>50.57</v>
      </c>
      <c r="CW11" s="147">
        <f>ROUND('Base(2024)'!AL49*'BASE 2025'!$A$25,2)</f>
        <v>62.61</v>
      </c>
      <c r="CX11" s="147">
        <f>ROUND('Base(2024)'!AM49*'BASE 2025'!$A$25,2)</f>
        <v>48.64</v>
      </c>
      <c r="CY11" s="147">
        <f>ROUND('Base(2024)'!AN49*'BASE 2025'!$A$25,2)</f>
        <v>55.83</v>
      </c>
      <c r="CZ11" s="147">
        <f>ROUND('Base(2024)'!AO49*'BASE 2025'!$A$25,2)</f>
        <v>75.59</v>
      </c>
      <c r="DA11" s="147">
        <f>ROUND('Base(2024)'!AP49*'BASE 2025'!$A$25,2)</f>
        <v>97.02</v>
      </c>
      <c r="DB11" s="147">
        <f>ROUND('Base(2024)'!AQ49*'BASE 2025'!$A$25,2)</f>
        <v>56.55</v>
      </c>
      <c r="DC11" s="147">
        <f>ROUND('Base(2024)'!AR49*'BASE 2025'!$A$25,2)</f>
        <v>64.900000000000006</v>
      </c>
      <c r="DD11" s="147">
        <f>ROUND('Base(2024)'!AS49*'BASE 2025'!$A$25,2)</f>
        <v>87.89</v>
      </c>
      <c r="DE11" s="147">
        <f>ROUND('Base(2024)'!AT49*'BASE 2025'!$A$25,2)</f>
        <v>112.81</v>
      </c>
      <c r="DF11" s="147"/>
      <c r="DG11" s="159"/>
      <c r="DH11" s="43" t="str">
        <f t="shared" si="8"/>
        <v>PLATINUM7.001 a 8.000</v>
      </c>
      <c r="DI11" s="44" t="s">
        <v>61</v>
      </c>
      <c r="DJ11" s="44" t="s">
        <v>86</v>
      </c>
      <c r="DK11" s="147">
        <v>28.7</v>
      </c>
      <c r="DL11" s="147">
        <v>29.94</v>
      </c>
      <c r="DM11" s="147">
        <v>30.23</v>
      </c>
      <c r="DN11" s="147">
        <v>30.56</v>
      </c>
      <c r="DO11" s="147">
        <v>40.46</v>
      </c>
      <c r="DP11" s="147">
        <v>47.15</v>
      </c>
      <c r="DQ11" s="147">
        <v>53.83</v>
      </c>
      <c r="DR11" s="147">
        <v>66.58</v>
      </c>
      <c r="DS11" s="147">
        <v>69.58</v>
      </c>
      <c r="DT11" s="147">
        <v>79.459999999999994</v>
      </c>
      <c r="DU11" s="147">
        <v>102.88</v>
      </c>
      <c r="DV11" s="147">
        <v>128.19</v>
      </c>
      <c r="DX11" s="43" t="str">
        <f t="shared" si="5"/>
        <v>INFINITE 10 a 300</v>
      </c>
      <c r="DY11" s="44" t="s">
        <v>85</v>
      </c>
      <c r="DZ11" t="s">
        <v>40</v>
      </c>
      <c r="EA11" s="170">
        <f>ROUND(EA3-(EA3*$A$108),2)</f>
        <v>9.66</v>
      </c>
      <c r="EB11" s="170">
        <f t="shared" ref="EB11:EP11" si="16">ROUND(EB3-(EB3*$A$108),2)</f>
        <v>10.07</v>
      </c>
      <c r="EC11" s="170">
        <f t="shared" si="16"/>
        <v>10.17</v>
      </c>
      <c r="ED11" s="170">
        <f t="shared" si="16"/>
        <v>10.28</v>
      </c>
      <c r="EE11" s="170">
        <f t="shared" si="16"/>
        <v>11.52</v>
      </c>
      <c r="EF11" s="170">
        <f t="shared" si="16"/>
        <v>12.89</v>
      </c>
      <c r="EG11" s="170">
        <f t="shared" si="16"/>
        <v>14.38</v>
      </c>
      <c r="EH11" s="170">
        <f t="shared" si="16"/>
        <v>17.25</v>
      </c>
      <c r="EI11" s="170">
        <f t="shared" si="16"/>
        <v>11.98</v>
      </c>
      <c r="EJ11" s="170">
        <f t="shared" si="16"/>
        <v>13.41</v>
      </c>
      <c r="EK11" s="170">
        <f t="shared" si="16"/>
        <v>15.46</v>
      </c>
      <c r="EL11" s="170">
        <f t="shared" si="16"/>
        <v>17.95</v>
      </c>
      <c r="EM11" s="170">
        <f t="shared" si="16"/>
        <v>13.31</v>
      </c>
      <c r="EN11" s="170">
        <f t="shared" si="16"/>
        <v>15.59</v>
      </c>
      <c r="EO11" s="170">
        <f t="shared" si="16"/>
        <v>17.989999999999998</v>
      </c>
      <c r="EP11" s="170">
        <f t="shared" si="16"/>
        <v>20.87</v>
      </c>
      <c r="ER11" s="198" t="str">
        <f t="shared" si="9"/>
        <v>PLATINUMColeta no mesmo dia4210-231 a 40</v>
      </c>
      <c r="ES11" s="198" t="s">
        <v>61</v>
      </c>
      <c r="ET11" s="199" t="s">
        <v>71</v>
      </c>
      <c r="EU11" s="200" t="s">
        <v>72</v>
      </c>
      <c r="EV11" s="201" t="s">
        <v>83</v>
      </c>
      <c r="EW11" s="200">
        <f t="shared" si="15"/>
        <v>1.6797430000000002</v>
      </c>
      <c r="EX11" s="202">
        <v>1.6797430000000002</v>
      </c>
      <c r="EY11" s="203" t="s">
        <v>264</v>
      </c>
      <c r="FA11" s="146"/>
      <c r="FB11" s="146"/>
      <c r="FC11" s="211"/>
      <c r="FD11" s="190"/>
      <c r="FE11" s="212" t="s">
        <v>258</v>
      </c>
      <c r="FF11" s="60"/>
      <c r="FH11"/>
      <c r="FI11"/>
      <c r="FK11" s="207" t="str">
        <f>CONCATENATE(FL11,FN11,FM11)</f>
        <v>CLUBE CORREIOSEtiquetagem, carimbação e triagemOperação A</v>
      </c>
      <c r="FL11" s="207" t="s">
        <v>9</v>
      </c>
      <c r="FM11" s="207" t="s">
        <v>317</v>
      </c>
      <c r="FN11" s="216" t="s">
        <v>318</v>
      </c>
      <c r="FO11" s="217">
        <v>76112</v>
      </c>
      <c r="FP11" s="218">
        <f>'[3]Base(2024)'!$FG$4*'[3]BASE 2025'!$A$20</f>
        <v>0.23062842</v>
      </c>
      <c r="FQ11" s="217">
        <v>76163</v>
      </c>
      <c r="FR11" s="218">
        <f>'[3]Base(2024)'!$FI$4*'[3]BASE 2025'!$A$20</f>
        <v>0.27256086000000002</v>
      </c>
    </row>
    <row r="12" spans="1:174" x14ac:dyDescent="0.25">
      <c r="A12" s="42" t="s">
        <v>94</v>
      </c>
      <c r="B12" s="73"/>
      <c r="D12" s="43" t="str">
        <f t="shared" si="0"/>
        <v>PLATINUM7.001 a 8.000</v>
      </c>
      <c r="E12" s="44" t="s">
        <v>61</v>
      </c>
      <c r="F12" s="44" t="s">
        <v>86</v>
      </c>
      <c r="G12" s="147">
        <f>ROUND('Base(2024)'!G12*'BASE 2025'!$A$25,2)</f>
        <v>22.36</v>
      </c>
      <c r="H12" s="147">
        <f>ROUND('Base(2024)'!H12*'BASE 2025'!$A$25,2)</f>
        <v>22.83</v>
      </c>
      <c r="I12" s="147">
        <f>ROUND('Base(2024)'!I12*'BASE 2025'!$A$25,2)</f>
        <v>23.31</v>
      </c>
      <c r="J12" s="147">
        <f>ROUND('Base(2024)'!J12*'BASE 2025'!$A$25,2)</f>
        <v>23.78</v>
      </c>
      <c r="K12" s="147">
        <f>ROUND('Base(2024)'!K12*'BASE 2025'!$A$25,2)</f>
        <v>37.25</v>
      </c>
      <c r="L12" s="147">
        <f>ROUND('Base(2024)'!L12*'BASE 2025'!$A$25,2)</f>
        <v>37.659999999999997</v>
      </c>
      <c r="M12" s="147">
        <f>ROUND('Base(2024)'!M12*'BASE 2025'!$A$25,2)</f>
        <v>38.020000000000003</v>
      </c>
      <c r="N12" s="147">
        <f>ROUND('Base(2024)'!N12*'BASE 2025'!$A$25,2)</f>
        <v>38.42</v>
      </c>
      <c r="O12" s="147">
        <f>ROUND('Base(2024)'!O12*'BASE 2025'!$A$25,2)</f>
        <v>70.77</v>
      </c>
      <c r="P12" s="147">
        <f>ROUND('Base(2024)'!P12*'BASE 2025'!$A$25,2)</f>
        <v>95.56</v>
      </c>
      <c r="Q12" s="147">
        <f>ROUND('Base(2024)'!Q12*'BASE 2025'!$A$25,2)</f>
        <v>134.5</v>
      </c>
      <c r="R12" s="147">
        <f>ROUND('Base(2024)'!R12*'BASE 2025'!$A$25,2)</f>
        <v>162.82</v>
      </c>
      <c r="S12" s="147">
        <f>ROUND('Base(2024)'!S12*'BASE 2025'!$A$25,2)</f>
        <v>95.71</v>
      </c>
      <c r="T12" s="147">
        <f>ROUND('Base(2024)'!T12*'BASE 2025'!$A$25,2)</f>
        <v>117.43</v>
      </c>
      <c r="U12" s="147">
        <f>ROUND('Base(2024)'!U12*'BASE 2025'!$A$25,2)</f>
        <v>150.6</v>
      </c>
      <c r="V12" s="147">
        <f>ROUND('Base(2024)'!V12*'BASE 2025'!$A$25,2)</f>
        <v>175.74</v>
      </c>
      <c r="W12" s="147">
        <f>ROUND('Base(2024)'!W12*'BASE 2025'!$A$25,2)</f>
        <v>113.93</v>
      </c>
      <c r="X12" s="147">
        <f>ROUND('Base(2024)'!X12*'BASE 2025'!$A$25,2)</f>
        <v>139.79</v>
      </c>
      <c r="Y12" s="147">
        <f>ROUND('Base(2024)'!Y12*'BASE 2025'!$A$25,2)</f>
        <v>179.28</v>
      </c>
      <c r="Z12" s="147">
        <f>ROUND('Base(2024)'!Z12*'BASE 2025'!$A$25,2)</f>
        <v>209.22</v>
      </c>
      <c r="AB12" s="43" t="str">
        <f t="shared" si="1"/>
        <v>PLATINUM7.001 a 8.000</v>
      </c>
      <c r="AC12" s="44" t="s">
        <v>61</v>
      </c>
      <c r="AD12" s="44" t="s">
        <v>86</v>
      </c>
      <c r="AE12" s="147">
        <f>ROUND('Base(2024)'!BS54*'BASE 2025'!$A$25,2)</f>
        <v>52.91</v>
      </c>
      <c r="AF12" s="147">
        <f>ROUND('Base(2024)'!BT54*'BASE 2025'!$A$25,2)</f>
        <v>54.03</v>
      </c>
      <c r="AG12" s="147">
        <f>ROUND('Base(2024)'!BU54*'BASE 2025'!$A$25,2)</f>
        <v>55.15</v>
      </c>
      <c r="AH12" s="147">
        <f>ROUND('Base(2024)'!BV54*'BASE 2025'!$A$25,2)</f>
        <v>56.28</v>
      </c>
      <c r="AI12" s="147">
        <f>ROUND('Base(2024)'!BW54*'BASE 2025'!$A$25,2)</f>
        <v>61.53</v>
      </c>
      <c r="AJ12" s="147">
        <f>ROUND('Base(2024)'!BX54*'BASE 2025'!$A$25,2)</f>
        <v>62.17</v>
      </c>
      <c r="AK12" s="147">
        <f>ROUND('Base(2024)'!BY54*'BASE 2025'!$A$25,2)</f>
        <v>62.8</v>
      </c>
      <c r="AL12" s="147">
        <f>ROUND('Base(2024)'!BZ54*'BASE 2025'!$A$25,2)</f>
        <v>63.43</v>
      </c>
      <c r="AM12" s="147">
        <f>ROUND('Base(2024)'!CA54*'BASE 2025'!$A$25,2)</f>
        <v>125.6</v>
      </c>
      <c r="AN12" s="147">
        <f>ROUND('Base(2024)'!CB54*'BASE 2025'!$A$25,2)</f>
        <v>188.61</v>
      </c>
      <c r="AO12" s="147">
        <f>ROUND('Base(2024)'!CC54*'BASE 2025'!$A$25,2)</f>
        <v>231.23</v>
      </c>
      <c r="AP12" s="147">
        <f>ROUND('Base(2024)'!CD54*'BASE 2025'!$A$25,2)</f>
        <v>273.83999999999997</v>
      </c>
      <c r="AQ12" s="147">
        <f>ROUND('Base(2024)'!CE54*'BASE 2025'!$A$25,2)</f>
        <v>153.13</v>
      </c>
      <c r="AR12" s="147">
        <f>ROUND('Base(2024)'!CF54*'BASE 2025'!$A$25,2)</f>
        <v>225.98</v>
      </c>
      <c r="AS12" s="147">
        <f>ROUND('Base(2024)'!CG54*'BASE 2025'!$A$25,2)</f>
        <v>270.61</v>
      </c>
      <c r="AT12" s="147">
        <f>ROUND('Base(2024)'!CH54*'BASE 2025'!$A$25,2)</f>
        <v>315.25</v>
      </c>
      <c r="AU12" s="147">
        <f>ROUND('Base(2024)'!CI54*'BASE 2025'!$A$25,2)</f>
        <v>182.31</v>
      </c>
      <c r="AV12" s="147">
        <f>ROUND('Base(2024)'!CJ54*'BASE 2025'!$A$25,2)</f>
        <v>269.02999999999997</v>
      </c>
      <c r="AW12" s="147">
        <f>ROUND('Base(2024)'!CK54*'BASE 2025'!$A$25,2)</f>
        <v>322.16000000000003</v>
      </c>
      <c r="AX12" s="147">
        <f>ROUND('Base(2024)'!CL54*'BASE 2025'!$A$25,2)</f>
        <v>375.29</v>
      </c>
      <c r="AZ12" s="43" t="str">
        <f t="shared" si="12"/>
        <v>Peso (Kg)</v>
      </c>
      <c r="BB12" s="46" t="s">
        <v>33</v>
      </c>
      <c r="BC12" s="45" t="s">
        <v>12</v>
      </c>
      <c r="BD12" s="45" t="s">
        <v>13</v>
      </c>
      <c r="BE12" s="45" t="s">
        <v>14</v>
      </c>
      <c r="BF12" s="45" t="s">
        <v>15</v>
      </c>
      <c r="BG12" s="45" t="s">
        <v>16</v>
      </c>
      <c r="BH12" s="45" t="s">
        <v>17</v>
      </c>
      <c r="BI12" s="45" t="s">
        <v>18</v>
      </c>
      <c r="BJ12" s="45" t="s">
        <v>19</v>
      </c>
      <c r="BL12" s="43" t="str">
        <f t="shared" si="3"/>
        <v>PLATINUM7.001 a 8.000</v>
      </c>
      <c r="BM12" s="44" t="s">
        <v>61</v>
      </c>
      <c r="BN12" s="148" t="s">
        <v>86</v>
      </c>
      <c r="BO12" s="170">
        <f>ROUND('Base(2024)'!DC12*'BASE 2025'!$A$25,2)</f>
        <v>41.47</v>
      </c>
      <c r="BP12" s="170">
        <f>ROUND('Base(2024)'!DD12*'BASE 2025'!$A$25,2)</f>
        <v>42.33</v>
      </c>
      <c r="BQ12" s="170">
        <f>ROUND('Base(2024)'!DE12*'BASE 2025'!$A$25,2)</f>
        <v>43.21</v>
      </c>
      <c r="BS12" s="60" t="str">
        <f t="shared" si="6"/>
        <v>PLATINUM7.001 a 8.000</v>
      </c>
      <c r="BT12" s="44" t="s">
        <v>61</v>
      </c>
      <c r="BU12" s="44" t="s">
        <v>86</v>
      </c>
      <c r="BV12" s="170">
        <v>21.04</v>
      </c>
      <c r="BW12" s="170">
        <v>21.49</v>
      </c>
      <c r="BX12" s="170">
        <v>21.92</v>
      </c>
      <c r="BY12" s="170">
        <v>22.36</v>
      </c>
      <c r="BZ12" s="170">
        <v>36.049999999999997</v>
      </c>
      <c r="CA12" s="170">
        <v>36.44</v>
      </c>
      <c r="CB12" s="170">
        <v>36.799999999999997</v>
      </c>
      <c r="CC12" s="170">
        <v>37.17</v>
      </c>
      <c r="CD12" s="170">
        <v>68.98</v>
      </c>
      <c r="CE12" s="170">
        <v>93.57</v>
      </c>
      <c r="CF12" s="170">
        <v>131.68</v>
      </c>
      <c r="CG12" s="170">
        <v>159.31</v>
      </c>
      <c r="CH12" s="170">
        <v>111.17</v>
      </c>
      <c r="CI12" s="170">
        <v>136.83000000000001</v>
      </c>
      <c r="CJ12" s="170">
        <v>175.53</v>
      </c>
      <c r="CK12" s="170">
        <v>204.75</v>
      </c>
      <c r="CM12" s="43" t="str">
        <f t="shared" si="7"/>
        <v>PLATINUM7.001 a 8.000</v>
      </c>
      <c r="CN12" s="44" t="s">
        <v>61</v>
      </c>
      <c r="CO12" s="44" t="s">
        <v>86</v>
      </c>
      <c r="CP12" s="147">
        <f>ROUND('Base(2024)'!AE50*'BASE 2025'!$A$25,2)</f>
        <v>29.69</v>
      </c>
      <c r="CQ12" s="147">
        <f>ROUND('Base(2024)'!AF50*'BASE 2025'!$A$25,2)</f>
        <v>30.95</v>
      </c>
      <c r="CR12" s="147">
        <f>ROUND('Base(2024)'!AG50*'BASE 2025'!$A$25,2)</f>
        <v>31.27</v>
      </c>
      <c r="CS12" s="147">
        <f>ROUND('Base(2024)'!AH50*'BASE 2025'!$A$25,2)</f>
        <v>31.59</v>
      </c>
      <c r="CT12" s="147">
        <f>ROUND('Base(2024)'!AI50*'BASE 2025'!$A$25,2)</f>
        <v>41.97</v>
      </c>
      <c r="CU12" s="147">
        <f>ROUND('Base(2024)'!AJ50*'BASE 2025'!$A$25,2)</f>
        <v>48.28</v>
      </c>
      <c r="CV12" s="147">
        <f>ROUND('Base(2024)'!AK50*'BASE 2025'!$A$25,2)</f>
        <v>55.09</v>
      </c>
      <c r="CW12" s="147">
        <f>ROUND('Base(2024)'!AL50*'BASE 2025'!$A$25,2)</f>
        <v>68.22</v>
      </c>
      <c r="CX12" s="147">
        <f>ROUND('Base(2024)'!AM50*'BASE 2025'!$A$25,2)</f>
        <v>62.66</v>
      </c>
      <c r="CY12" s="147">
        <f>ROUND('Base(2024)'!AN50*'BASE 2025'!$A$25,2)</f>
        <v>70.3</v>
      </c>
      <c r="CZ12" s="147">
        <f>ROUND('Base(2024)'!AO50*'BASE 2025'!$A$25,2)</f>
        <v>90.56</v>
      </c>
      <c r="DA12" s="147">
        <f>ROUND('Base(2024)'!AP50*'BASE 2025'!$A$25,2)</f>
        <v>112.91</v>
      </c>
      <c r="DB12" s="147">
        <f>ROUND('Base(2024)'!AQ50*'BASE 2025'!$A$25,2)</f>
        <v>72.87</v>
      </c>
      <c r="DC12" s="147">
        <f>ROUND('Base(2024)'!AR50*'BASE 2025'!$A$25,2)</f>
        <v>81.75</v>
      </c>
      <c r="DD12" s="147">
        <f>ROUND('Base(2024)'!AS50*'BASE 2025'!$A$25,2)</f>
        <v>105.3</v>
      </c>
      <c r="DE12" s="147">
        <f>ROUND('Base(2024)'!AT50*'BASE 2025'!$A$25,2)</f>
        <v>131.29</v>
      </c>
      <c r="DF12" s="147"/>
      <c r="DG12" s="159"/>
      <c r="DH12" s="43" t="str">
        <f t="shared" si="8"/>
        <v>PLATINUM8.001 a 9.000</v>
      </c>
      <c r="DI12" s="44" t="s">
        <v>61</v>
      </c>
      <c r="DJ12" s="44" t="s">
        <v>91</v>
      </c>
      <c r="DK12" s="147">
        <v>29.67</v>
      </c>
      <c r="DL12" s="147">
        <v>30.94</v>
      </c>
      <c r="DM12" s="147">
        <v>31.25</v>
      </c>
      <c r="DN12" s="147">
        <v>31.55</v>
      </c>
      <c r="DO12" s="147">
        <v>42.67</v>
      </c>
      <c r="DP12" s="147">
        <v>49.51</v>
      </c>
      <c r="DQ12" s="147">
        <v>56.51</v>
      </c>
      <c r="DR12" s="147">
        <v>69.91</v>
      </c>
      <c r="DS12" s="147">
        <v>72.099999999999994</v>
      </c>
      <c r="DT12" s="147">
        <v>81.96</v>
      </c>
      <c r="DU12" s="147">
        <v>105.62</v>
      </c>
      <c r="DV12" s="147">
        <v>131.59</v>
      </c>
      <c r="DX12" s="43" t="str">
        <f t="shared" si="5"/>
        <v>INFINITE 20 a 300</v>
      </c>
      <c r="DY12" s="44" t="s">
        <v>90</v>
      </c>
      <c r="DZ12" t="s">
        <v>40</v>
      </c>
      <c r="EA12" s="170">
        <f>ROUND(EA3-(EA3*$A$109),2)</f>
        <v>9.5500000000000007</v>
      </c>
      <c r="EB12" s="170">
        <f t="shared" ref="EB12:EP12" si="17">ROUND(EB3-(EB3*$A$109),2)</f>
        <v>9.9499999999999993</v>
      </c>
      <c r="EC12" s="170">
        <f t="shared" si="17"/>
        <v>10.050000000000001</v>
      </c>
      <c r="ED12" s="170">
        <f t="shared" si="17"/>
        <v>10.16</v>
      </c>
      <c r="EE12" s="170">
        <f t="shared" si="17"/>
        <v>11.38</v>
      </c>
      <c r="EF12" s="170">
        <f t="shared" si="17"/>
        <v>12.73</v>
      </c>
      <c r="EG12" s="170">
        <f t="shared" si="17"/>
        <v>14.21</v>
      </c>
      <c r="EH12" s="170">
        <f t="shared" si="17"/>
        <v>17.05</v>
      </c>
      <c r="EI12" s="170">
        <f t="shared" si="17"/>
        <v>11.84</v>
      </c>
      <c r="EJ12" s="170">
        <f t="shared" si="17"/>
        <v>13.25</v>
      </c>
      <c r="EK12" s="170">
        <f t="shared" si="17"/>
        <v>15.28</v>
      </c>
      <c r="EL12" s="170">
        <f t="shared" si="17"/>
        <v>17.739999999999998</v>
      </c>
      <c r="EM12" s="170">
        <f t="shared" si="17"/>
        <v>13.16</v>
      </c>
      <c r="EN12" s="170">
        <f t="shared" si="17"/>
        <v>15.4</v>
      </c>
      <c r="EO12" s="170">
        <f t="shared" si="17"/>
        <v>17.78</v>
      </c>
      <c r="EP12" s="170">
        <f t="shared" si="17"/>
        <v>20.62</v>
      </c>
      <c r="ER12" s="198" t="str">
        <f t="shared" si="9"/>
        <v>PLATINUMColeta no mesmo dia4210-241 a 50</v>
      </c>
      <c r="ES12" s="198" t="s">
        <v>61</v>
      </c>
      <c r="ET12" s="199" t="s">
        <v>71</v>
      </c>
      <c r="EU12" s="200" t="s">
        <v>72</v>
      </c>
      <c r="EV12" s="201" t="s">
        <v>87</v>
      </c>
      <c r="EW12" s="200">
        <f t="shared" si="15"/>
        <v>1.6476460000000002</v>
      </c>
      <c r="EX12" s="202">
        <v>1.6476460000000002</v>
      </c>
      <c r="EY12" s="203" t="s">
        <v>264</v>
      </c>
      <c r="FA12" s="146"/>
      <c r="FB12" s="146"/>
      <c r="FC12" s="211"/>
      <c r="FD12" s="190"/>
      <c r="FE12" s="212"/>
      <c r="FF12" s="60"/>
      <c r="FH12"/>
      <c r="FI12"/>
      <c r="FK12" s="207" t="str">
        <f>CONCATENATE(FL12,FN12,FM12)</f>
        <v>CLUBE CORREIOSDobragem, inserção, fechamento, montagem de caixaOperação B</v>
      </c>
      <c r="FL12" s="207" t="s">
        <v>9</v>
      </c>
      <c r="FM12" s="207" t="s">
        <v>319</v>
      </c>
      <c r="FN12" s="216" t="s">
        <v>320</v>
      </c>
      <c r="FO12" s="217">
        <v>76120</v>
      </c>
      <c r="FP12" s="218">
        <f>'[3]Base(2024)'!$FG$5*'[3]BASE 2025'!$A$20</f>
        <v>0.72333458999999989</v>
      </c>
      <c r="FQ12" s="217">
        <v>76171</v>
      </c>
      <c r="FR12" s="218">
        <f>'[3]Base(2024)'!$FI$5*'[3]BASE 2025'!$A$20</f>
        <v>1.2579731999999999</v>
      </c>
    </row>
    <row r="13" spans="1:174" x14ac:dyDescent="0.25">
      <c r="A13" s="42" t="s">
        <v>98</v>
      </c>
      <c r="B13" s="73"/>
      <c r="D13" s="43" t="str">
        <f t="shared" si="0"/>
        <v>PLATINUM8.001 a 9.000</v>
      </c>
      <c r="E13" s="44" t="s">
        <v>61</v>
      </c>
      <c r="F13" s="44" t="s">
        <v>91</v>
      </c>
      <c r="G13" s="147">
        <f>ROUND('Base(2024)'!G13*'BASE 2025'!$A$25,2)</f>
        <v>23.09</v>
      </c>
      <c r="H13" s="147">
        <f>ROUND('Base(2024)'!H13*'BASE 2025'!$A$25,2)</f>
        <v>23.58</v>
      </c>
      <c r="I13" s="147">
        <f>ROUND('Base(2024)'!I13*'BASE 2025'!$A$25,2)</f>
        <v>24.07</v>
      </c>
      <c r="J13" s="147">
        <f>ROUND('Base(2024)'!J13*'BASE 2025'!$A$25,2)</f>
        <v>24.55</v>
      </c>
      <c r="K13" s="147">
        <f>ROUND('Base(2024)'!K13*'BASE 2025'!$A$25,2)</f>
        <v>39.69</v>
      </c>
      <c r="L13" s="147">
        <f>ROUND('Base(2024)'!L13*'BASE 2025'!$A$25,2)</f>
        <v>40.090000000000003</v>
      </c>
      <c r="M13" s="147">
        <f>ROUND('Base(2024)'!M13*'BASE 2025'!$A$25,2)</f>
        <v>40.520000000000003</v>
      </c>
      <c r="N13" s="147">
        <f>ROUND('Base(2024)'!N13*'BASE 2025'!$A$25,2)</f>
        <v>40.909999999999997</v>
      </c>
      <c r="O13" s="147">
        <f>ROUND('Base(2024)'!O13*'BASE 2025'!$A$25,2)</f>
        <v>76.959999999999994</v>
      </c>
      <c r="P13" s="147">
        <f>ROUND('Base(2024)'!P13*'BASE 2025'!$A$25,2)</f>
        <v>103.89</v>
      </c>
      <c r="Q13" s="147">
        <f>ROUND('Base(2024)'!Q13*'BASE 2025'!$A$25,2)</f>
        <v>146.22</v>
      </c>
      <c r="R13" s="147">
        <f>ROUND('Base(2024)'!R13*'BASE 2025'!$A$25,2)</f>
        <v>177</v>
      </c>
      <c r="S13" s="147">
        <f>ROUND('Base(2024)'!S13*'BASE 2025'!$A$25,2)</f>
        <v>100.89</v>
      </c>
      <c r="T13" s="147">
        <f>ROUND('Base(2024)'!T13*'BASE 2025'!$A$25,2)</f>
        <v>124.44</v>
      </c>
      <c r="U13" s="147">
        <f>ROUND('Base(2024)'!U13*'BASE 2025'!$A$25,2)</f>
        <v>160.44999999999999</v>
      </c>
      <c r="V13" s="147">
        <f>ROUND('Base(2024)'!V13*'BASE 2025'!$A$25,2)</f>
        <v>187.65</v>
      </c>
      <c r="W13" s="147">
        <f>ROUND('Base(2024)'!W13*'BASE 2025'!$A$25,2)</f>
        <v>120.11</v>
      </c>
      <c r="X13" s="147">
        <f>ROUND('Base(2024)'!X13*'BASE 2025'!$A$25,2)</f>
        <v>148.13999999999999</v>
      </c>
      <c r="Y13" s="147">
        <f>ROUND('Base(2024)'!Y13*'BASE 2025'!$A$25,2)</f>
        <v>191.01</v>
      </c>
      <c r="Z13" s="147">
        <f>ROUND('Base(2024)'!Z13*'BASE 2025'!$A$25,2)</f>
        <v>223.4</v>
      </c>
      <c r="AB13" s="43" t="str">
        <f t="shared" si="1"/>
        <v>PLATINUM8.001 a 9.000</v>
      </c>
      <c r="AC13" s="44" t="s">
        <v>61</v>
      </c>
      <c r="AD13" s="44" t="s">
        <v>91</v>
      </c>
      <c r="AE13" s="147">
        <f>ROUND('Base(2024)'!BS55*'BASE 2025'!$A$25,2)</f>
        <v>57.62</v>
      </c>
      <c r="AF13" s="147">
        <f>ROUND('Base(2024)'!BT55*'BASE 2025'!$A$25,2)</f>
        <v>58.86</v>
      </c>
      <c r="AG13" s="147">
        <f>ROUND('Base(2024)'!BU55*'BASE 2025'!$A$25,2)</f>
        <v>60.07</v>
      </c>
      <c r="AH13" s="147">
        <f>ROUND('Base(2024)'!BV55*'BASE 2025'!$A$25,2)</f>
        <v>61.31</v>
      </c>
      <c r="AI13" s="147">
        <f>ROUND('Base(2024)'!BW55*'BASE 2025'!$A$25,2)</f>
        <v>66.31</v>
      </c>
      <c r="AJ13" s="147">
        <f>ROUND('Base(2024)'!BX55*'BASE 2025'!$A$25,2)</f>
        <v>66.989999999999995</v>
      </c>
      <c r="AK13" s="147">
        <f>ROUND('Base(2024)'!BY55*'BASE 2025'!$A$25,2)</f>
        <v>67.67</v>
      </c>
      <c r="AL13" s="147">
        <f>ROUND('Base(2024)'!BZ55*'BASE 2025'!$A$25,2)</f>
        <v>68.36</v>
      </c>
      <c r="AM13" s="147">
        <f>ROUND('Base(2024)'!CA55*'BASE 2025'!$A$25,2)</f>
        <v>136.91999999999999</v>
      </c>
      <c r="AN13" s="147">
        <f>ROUND('Base(2024)'!CB55*'BASE 2025'!$A$25,2)</f>
        <v>207.51</v>
      </c>
      <c r="AO13" s="147">
        <f>ROUND('Base(2024)'!CC55*'BASE 2025'!$A$25,2)</f>
        <v>252.8</v>
      </c>
      <c r="AP13" s="147">
        <f>ROUND('Base(2024)'!CD55*'BASE 2025'!$A$25,2)</f>
        <v>298.08</v>
      </c>
      <c r="AQ13" s="147">
        <f>ROUND('Base(2024)'!CE55*'BASE 2025'!$A$25,2)</f>
        <v>168.12</v>
      </c>
      <c r="AR13" s="147">
        <f>ROUND('Base(2024)'!CF55*'BASE 2025'!$A$25,2)</f>
        <v>251.11</v>
      </c>
      <c r="AS13" s="147">
        <f>ROUND('Base(2024)'!CG55*'BASE 2025'!$A$25,2)</f>
        <v>299.10000000000002</v>
      </c>
      <c r="AT13" s="147">
        <f>ROUND('Base(2024)'!CH55*'BASE 2025'!$A$25,2)</f>
        <v>347.1</v>
      </c>
      <c r="AU13" s="147">
        <f>ROUND('Base(2024)'!CI55*'BASE 2025'!$A$25,2)</f>
        <v>200.15</v>
      </c>
      <c r="AV13" s="147">
        <f>ROUND('Base(2024)'!CJ55*'BASE 2025'!$A$25,2)</f>
        <v>298.94</v>
      </c>
      <c r="AW13" s="147">
        <f>ROUND('Base(2024)'!CK55*'BASE 2025'!$A$25,2)</f>
        <v>356.07</v>
      </c>
      <c r="AX13" s="147">
        <f>ROUND('Base(2024)'!CL55*'BASE 2025'!$A$25,2)</f>
        <v>413.21</v>
      </c>
      <c r="AZ13" s="43" t="str">
        <f t="shared" si="12"/>
        <v>DIAMANTE START 1Até 1</v>
      </c>
      <c r="BA13" s="44" t="s">
        <v>116</v>
      </c>
      <c r="BB13" s="46" t="s">
        <v>42</v>
      </c>
      <c r="BC13" s="170">
        <f>ROUND(BC3-(BC3*$A$66),2)</f>
        <v>29.7</v>
      </c>
      <c r="BD13" s="170">
        <f t="shared" ref="BD13:BJ13" si="18">ROUND(BD3-(BD3*$A$66),2)</f>
        <v>30.3</v>
      </c>
      <c r="BE13" s="170">
        <f t="shared" si="18"/>
        <v>30.93</v>
      </c>
      <c r="BF13" s="170">
        <f t="shared" si="18"/>
        <v>31.55</v>
      </c>
      <c r="BG13" s="170">
        <f t="shared" si="18"/>
        <v>42.26</v>
      </c>
      <c r="BH13" s="170">
        <f t="shared" si="18"/>
        <v>42.71</v>
      </c>
      <c r="BI13" s="170">
        <f t="shared" si="18"/>
        <v>43.15</v>
      </c>
      <c r="BJ13" s="170">
        <f t="shared" si="18"/>
        <v>43.51</v>
      </c>
      <c r="BL13" s="43" t="str">
        <f t="shared" si="3"/>
        <v>PLATINUM8.001 a 9.000</v>
      </c>
      <c r="BM13" s="44" t="s">
        <v>61</v>
      </c>
      <c r="BN13" s="148" t="s">
        <v>91</v>
      </c>
      <c r="BO13" s="170">
        <f>ROUND('Base(2024)'!DC13*'BASE 2025'!$A$25,2)</f>
        <v>53.59</v>
      </c>
      <c r="BP13" s="170">
        <f>ROUND('Base(2024)'!DD13*'BASE 2025'!$A$25,2)</f>
        <v>54.7</v>
      </c>
      <c r="BQ13" s="170">
        <f>ROUND('Base(2024)'!DE13*'BASE 2025'!$A$25,2)</f>
        <v>55.85</v>
      </c>
      <c r="BS13" s="60" t="str">
        <f t="shared" si="6"/>
        <v>PLATINUM8.001 a 9.000</v>
      </c>
      <c r="BT13" s="44" t="s">
        <v>61</v>
      </c>
      <c r="BU13" s="44" t="s">
        <v>91</v>
      </c>
      <c r="BV13" s="170">
        <v>21.89</v>
      </c>
      <c r="BW13" s="170">
        <v>22.34</v>
      </c>
      <c r="BX13" s="170">
        <v>22.8</v>
      </c>
      <c r="BY13" s="170">
        <v>23.26</v>
      </c>
      <c r="BZ13" s="170">
        <v>38.340000000000003</v>
      </c>
      <c r="CA13" s="170">
        <v>38.72</v>
      </c>
      <c r="CB13" s="170">
        <v>39.14</v>
      </c>
      <c r="CC13" s="170">
        <v>39.520000000000003</v>
      </c>
      <c r="CD13" s="170">
        <v>74.930000000000007</v>
      </c>
      <c r="CE13" s="170">
        <v>101.71</v>
      </c>
      <c r="CF13" s="170">
        <v>143.15</v>
      </c>
      <c r="CG13" s="170">
        <v>173.16</v>
      </c>
      <c r="CH13" s="170">
        <v>117.11</v>
      </c>
      <c r="CI13" s="170">
        <v>144.97</v>
      </c>
      <c r="CJ13" s="170">
        <v>186.98</v>
      </c>
      <c r="CK13" s="170">
        <v>218.57</v>
      </c>
      <c r="CM13" s="43" t="str">
        <f t="shared" si="7"/>
        <v>PLATINUM8.001 a 9.000</v>
      </c>
      <c r="CN13" s="44" t="s">
        <v>61</v>
      </c>
      <c r="CO13" s="44" t="s">
        <v>91</v>
      </c>
      <c r="CP13" s="147">
        <f>ROUND('Base(2024)'!AE51*'BASE 2025'!$A$25,2)</f>
        <v>30.56</v>
      </c>
      <c r="CQ13" s="147">
        <f>ROUND('Base(2024)'!AF51*'BASE 2025'!$A$25,2)</f>
        <v>31.86</v>
      </c>
      <c r="CR13" s="147">
        <f>ROUND('Base(2024)'!AG51*'BASE 2025'!$A$25,2)</f>
        <v>32.17</v>
      </c>
      <c r="CS13" s="147">
        <f>ROUND('Base(2024)'!AH51*'BASE 2025'!$A$25,2)</f>
        <v>32.5</v>
      </c>
      <c r="CT13" s="147">
        <f>ROUND('Base(2024)'!AI51*'BASE 2025'!$A$25,2)</f>
        <v>44.04</v>
      </c>
      <c r="CU13" s="147">
        <f>ROUND('Base(2024)'!AJ51*'BASE 2025'!$A$25,2)</f>
        <v>50.64</v>
      </c>
      <c r="CV13" s="147">
        <f>ROUND('Base(2024)'!AK51*'BASE 2025'!$A$25,2)</f>
        <v>57.79</v>
      </c>
      <c r="CW13" s="147">
        <f>ROUND('Base(2024)'!AL51*'BASE 2025'!$A$25,2)</f>
        <v>71.540000000000006</v>
      </c>
      <c r="CX13" s="147">
        <f>ROUND('Base(2024)'!AM51*'BASE 2025'!$A$25,2)</f>
        <v>64.430000000000007</v>
      </c>
      <c r="CY13" s="147">
        <f>ROUND('Base(2024)'!AN51*'BASE 2025'!$A$25,2)</f>
        <v>72.34</v>
      </c>
      <c r="CZ13" s="147">
        <f>ROUND('Base(2024)'!AO51*'BASE 2025'!$A$25,2)</f>
        <v>92.89</v>
      </c>
      <c r="DA13" s="147">
        <f>ROUND('Base(2024)'!AP51*'BASE 2025'!$A$25,2)</f>
        <v>115.8</v>
      </c>
      <c r="DB13" s="147">
        <f>ROUND('Base(2024)'!AQ51*'BASE 2025'!$A$25,2)</f>
        <v>74.930000000000007</v>
      </c>
      <c r="DC13" s="147">
        <f>ROUND('Base(2024)'!AR51*'BASE 2025'!$A$25,2)</f>
        <v>84.1</v>
      </c>
      <c r="DD13" s="147">
        <f>ROUND('Base(2024)'!AS51*'BASE 2025'!$A$25,2)</f>
        <v>108.01</v>
      </c>
      <c r="DE13" s="147">
        <f>ROUND('Base(2024)'!AT51*'BASE 2025'!$A$25,2)</f>
        <v>134.63999999999999</v>
      </c>
      <c r="DF13" s="147"/>
      <c r="DG13" s="159"/>
      <c r="DH13" s="43" t="str">
        <f t="shared" si="8"/>
        <v>PLATINUM9.001 a 10.000</v>
      </c>
      <c r="DI13" s="44" t="s">
        <v>61</v>
      </c>
      <c r="DJ13" s="44" t="s">
        <v>95</v>
      </c>
      <c r="DK13" s="147">
        <v>30.21</v>
      </c>
      <c r="DL13" s="147">
        <v>31.5</v>
      </c>
      <c r="DM13" s="147">
        <v>31.83</v>
      </c>
      <c r="DN13" s="147">
        <v>32.14</v>
      </c>
      <c r="DO13" s="147">
        <v>44.02</v>
      </c>
      <c r="DP13" s="147">
        <v>51.16</v>
      </c>
      <c r="DQ13" s="147">
        <v>58.4</v>
      </c>
      <c r="DR13" s="147">
        <v>72.25</v>
      </c>
      <c r="DS13" s="147">
        <v>73.31</v>
      </c>
      <c r="DT13" s="147">
        <v>83.53</v>
      </c>
      <c r="DU13" s="147">
        <v>107.47</v>
      </c>
      <c r="DV13" s="147">
        <v>133.88</v>
      </c>
      <c r="DX13" s="43" t="str">
        <f t="shared" si="5"/>
        <v>INFINITE 30 a 300</v>
      </c>
      <c r="DY13" s="44" t="s">
        <v>94</v>
      </c>
      <c r="DZ13" t="s">
        <v>40</v>
      </c>
      <c r="EA13" s="170">
        <f>ROUND(EA3-(EA3*$A$110),2)</f>
        <v>9.43</v>
      </c>
      <c r="EB13" s="170">
        <f t="shared" ref="EB13:EP13" si="19">ROUND(EB3-(EB3*$A$110),2)</f>
        <v>9.83</v>
      </c>
      <c r="EC13" s="170">
        <f t="shared" si="19"/>
        <v>9.93</v>
      </c>
      <c r="ED13" s="170">
        <f t="shared" si="19"/>
        <v>10.039999999999999</v>
      </c>
      <c r="EE13" s="170">
        <f t="shared" si="19"/>
        <v>11.24</v>
      </c>
      <c r="EF13" s="170">
        <f t="shared" si="19"/>
        <v>12.58</v>
      </c>
      <c r="EG13" s="170">
        <f t="shared" si="19"/>
        <v>14.04</v>
      </c>
      <c r="EH13" s="170">
        <f t="shared" si="19"/>
        <v>16.84</v>
      </c>
      <c r="EI13" s="170">
        <f t="shared" si="19"/>
        <v>11.69</v>
      </c>
      <c r="EJ13" s="170">
        <f t="shared" si="19"/>
        <v>13.09</v>
      </c>
      <c r="EK13" s="170">
        <f t="shared" si="19"/>
        <v>15.1</v>
      </c>
      <c r="EL13" s="170">
        <f t="shared" si="19"/>
        <v>17.52</v>
      </c>
      <c r="EM13" s="170">
        <f t="shared" si="19"/>
        <v>13</v>
      </c>
      <c r="EN13" s="170">
        <f t="shared" si="19"/>
        <v>15.22</v>
      </c>
      <c r="EO13" s="170">
        <f t="shared" si="19"/>
        <v>17.559999999999999</v>
      </c>
      <c r="EP13" s="170">
        <f t="shared" si="19"/>
        <v>20.37</v>
      </c>
      <c r="ER13" s="198" t="str">
        <f t="shared" si="9"/>
        <v>PLATINUMColeta no mesmo dia4210-251 a 60</v>
      </c>
      <c r="ES13" s="198" t="s">
        <v>61</v>
      </c>
      <c r="ET13" s="199" t="s">
        <v>71</v>
      </c>
      <c r="EU13" s="200" t="s">
        <v>72</v>
      </c>
      <c r="EV13" s="201" t="s">
        <v>92</v>
      </c>
      <c r="EW13" s="200">
        <f t="shared" si="15"/>
        <v>1.6369470000000002</v>
      </c>
      <c r="EX13" s="202">
        <v>1.6369470000000002</v>
      </c>
      <c r="EY13" s="203" t="s">
        <v>264</v>
      </c>
      <c r="FA13" s="207" t="s">
        <v>271</v>
      </c>
      <c r="FB13" s="207" t="s">
        <v>116</v>
      </c>
      <c r="FC13" s="209" t="s">
        <v>46</v>
      </c>
      <c r="FD13" s="201" t="s">
        <v>47</v>
      </c>
      <c r="FE13" s="200">
        <v>13.96</v>
      </c>
      <c r="FF13" s="60"/>
      <c r="FH13"/>
      <c r="FI13"/>
      <c r="FK13" s="207" t="str">
        <f>CONCATENATE(FL13,FN13,FM13)</f>
        <v>CLUBE CORREIOSDigitação, agrupamento de nomes e documentos, conciliação de nomesOperação C</v>
      </c>
      <c r="FL13" s="207" t="s">
        <v>9</v>
      </c>
      <c r="FM13" s="207" t="s">
        <v>321</v>
      </c>
      <c r="FN13" s="216" t="s">
        <v>322</v>
      </c>
      <c r="FO13" s="217">
        <v>76139</v>
      </c>
      <c r="FP13" s="218">
        <f>'[3]Base(2024)'!$FG$6*'[3]BASE 2025'!$A$20</f>
        <v>2.0337233399999999</v>
      </c>
      <c r="FQ13" s="217">
        <v>76180</v>
      </c>
      <c r="FR13" s="218">
        <f>'[3]Base(2024)'!$FI$6*'[3]BASE 2025'!$A$20</f>
        <v>2.0337233399999999</v>
      </c>
    </row>
    <row r="14" spans="1:174" ht="25.5" x14ac:dyDescent="0.25">
      <c r="A14" s="42" t="s">
        <v>100</v>
      </c>
      <c r="B14" s="73"/>
      <c r="D14" s="43" t="str">
        <f t="shared" si="0"/>
        <v>PLATINUM9.001 a 10.000</v>
      </c>
      <c r="E14" s="44" t="s">
        <v>61</v>
      </c>
      <c r="F14" s="44" t="s">
        <v>95</v>
      </c>
      <c r="G14" s="147">
        <f>ROUND('Base(2024)'!G14*'BASE 2025'!$A$25,2)</f>
        <v>23.6</v>
      </c>
      <c r="H14" s="147">
        <f>ROUND('Base(2024)'!H14*'BASE 2025'!$A$25,2)</f>
        <v>24.1</v>
      </c>
      <c r="I14" s="147">
        <f>ROUND('Base(2024)'!I14*'BASE 2025'!$A$25,2)</f>
        <v>24.6</v>
      </c>
      <c r="J14" s="147">
        <f>ROUND('Base(2024)'!J14*'BASE 2025'!$A$25,2)</f>
        <v>25.1</v>
      </c>
      <c r="K14" s="147">
        <f>ROUND('Base(2024)'!K14*'BASE 2025'!$A$25,2)</f>
        <v>42.37</v>
      </c>
      <c r="L14" s="147">
        <f>ROUND('Base(2024)'!L14*'BASE 2025'!$A$25,2)</f>
        <v>42.8</v>
      </c>
      <c r="M14" s="147">
        <f>ROUND('Base(2024)'!M14*'BASE 2025'!$A$25,2)</f>
        <v>43.25</v>
      </c>
      <c r="N14" s="147">
        <f>ROUND('Base(2024)'!N14*'BASE 2025'!$A$25,2)</f>
        <v>43.68</v>
      </c>
      <c r="O14" s="147">
        <f>ROUND('Base(2024)'!O14*'BASE 2025'!$A$25,2)</f>
        <v>83.14</v>
      </c>
      <c r="P14" s="147">
        <f>ROUND('Base(2024)'!P14*'BASE 2025'!$A$25,2)</f>
        <v>112.24</v>
      </c>
      <c r="Q14" s="147">
        <f>ROUND('Base(2024)'!Q14*'BASE 2025'!$A$25,2)</f>
        <v>157.97</v>
      </c>
      <c r="R14" s="147">
        <f>ROUND('Base(2024)'!R14*'BASE 2025'!$A$25,2)</f>
        <v>191.23</v>
      </c>
      <c r="S14" s="147">
        <f>ROUND('Base(2024)'!S14*'BASE 2025'!$A$25,2)</f>
        <v>106.1</v>
      </c>
      <c r="T14" s="147">
        <f>ROUND('Base(2024)'!T14*'BASE 2025'!$A$25,2)</f>
        <v>131.43</v>
      </c>
      <c r="U14" s="147">
        <f>ROUND('Base(2024)'!U14*'BASE 2025'!$A$25,2)</f>
        <v>170.3</v>
      </c>
      <c r="V14" s="147">
        <f>ROUND('Base(2024)'!V14*'BASE 2025'!$A$25,2)</f>
        <v>199.6</v>
      </c>
      <c r="W14" s="147">
        <f>ROUND('Base(2024)'!W14*'BASE 2025'!$A$25,2)</f>
        <v>126.3</v>
      </c>
      <c r="X14" s="147">
        <f>ROUND('Base(2024)'!X14*'BASE 2025'!$A$25,2)</f>
        <v>156.46</v>
      </c>
      <c r="Y14" s="147">
        <f>ROUND('Base(2024)'!Y14*'BASE 2025'!$A$25,2)</f>
        <v>202.74</v>
      </c>
      <c r="Z14" s="147">
        <f>ROUND('Base(2024)'!Z14*'BASE 2025'!$A$25,2)</f>
        <v>237.6</v>
      </c>
      <c r="AB14" s="43" t="str">
        <f t="shared" si="1"/>
        <v>PLATINUM9.001 a 10.000</v>
      </c>
      <c r="AC14" s="44" t="s">
        <v>61</v>
      </c>
      <c r="AD14" s="44" t="s">
        <v>95</v>
      </c>
      <c r="AE14" s="147">
        <f>ROUND('Base(2024)'!BS56*'BASE 2025'!$A$25,2)</f>
        <v>62.24</v>
      </c>
      <c r="AF14" s="147">
        <f>ROUND('Base(2024)'!BT56*'BASE 2025'!$A$25,2)</f>
        <v>63.57</v>
      </c>
      <c r="AG14" s="147">
        <f>ROUND('Base(2024)'!BU56*'BASE 2025'!$A$25,2)</f>
        <v>64.900000000000006</v>
      </c>
      <c r="AH14" s="147">
        <f>ROUND('Base(2024)'!BV56*'BASE 2025'!$A$25,2)</f>
        <v>66.22</v>
      </c>
      <c r="AI14" s="147">
        <f>ROUND('Base(2024)'!BW56*'BASE 2025'!$A$25,2)</f>
        <v>70.959999999999994</v>
      </c>
      <c r="AJ14" s="147">
        <f>ROUND('Base(2024)'!BX56*'BASE 2025'!$A$25,2)</f>
        <v>71.69</v>
      </c>
      <c r="AK14" s="147">
        <f>ROUND('Base(2024)'!BY56*'BASE 2025'!$A$25,2)</f>
        <v>72.430000000000007</v>
      </c>
      <c r="AL14" s="147">
        <f>ROUND('Base(2024)'!BZ56*'BASE 2025'!$A$25,2)</f>
        <v>73.16</v>
      </c>
      <c r="AM14" s="147">
        <f>ROUND('Base(2024)'!CA56*'BASE 2025'!$A$25,2)</f>
        <v>148.02000000000001</v>
      </c>
      <c r="AN14" s="147">
        <f>ROUND('Base(2024)'!CB56*'BASE 2025'!$A$25,2)</f>
        <v>226.09</v>
      </c>
      <c r="AO14" s="147">
        <f>ROUND('Base(2024)'!CC56*'BASE 2025'!$A$25,2)</f>
        <v>274.32</v>
      </c>
      <c r="AP14" s="147">
        <f>ROUND('Base(2024)'!CD56*'BASE 2025'!$A$25,2)</f>
        <v>322.52999999999997</v>
      </c>
      <c r="AQ14" s="147">
        <f>ROUND('Base(2024)'!CE56*'BASE 2025'!$A$25,2)</f>
        <v>183.1</v>
      </c>
      <c r="AR14" s="147">
        <f>ROUND('Base(2024)'!CF56*'BASE 2025'!$A$25,2)</f>
        <v>275.32</v>
      </c>
      <c r="AS14" s="147">
        <f>ROUND('Base(2024)'!CG56*'BASE 2025'!$A$25,2)</f>
        <v>327.05</v>
      </c>
      <c r="AT14" s="147">
        <f>ROUND('Base(2024)'!CH56*'BASE 2025'!$A$25,2)</f>
        <v>378.77</v>
      </c>
      <c r="AU14" s="147">
        <f>ROUND('Base(2024)'!CI56*'BASE 2025'!$A$25,2)</f>
        <v>217.98</v>
      </c>
      <c r="AV14" s="147">
        <f>ROUND('Base(2024)'!CJ56*'BASE 2025'!$A$25,2)</f>
        <v>327.76</v>
      </c>
      <c r="AW14" s="147">
        <f>ROUND('Base(2024)'!CK56*'BASE 2025'!$A$25,2)</f>
        <v>389.34</v>
      </c>
      <c r="AX14" s="147">
        <f>ROUND('Base(2024)'!CL56*'BASE 2025'!$A$25,2)</f>
        <v>450.91</v>
      </c>
      <c r="AZ14" s="43" t="str">
        <f t="shared" si="12"/>
        <v>DIAMANTE START 11 a 5</v>
      </c>
      <c r="BA14" s="44" t="s">
        <v>116</v>
      </c>
      <c r="BB14" s="46" t="s">
        <v>51</v>
      </c>
      <c r="BC14" s="170">
        <f t="shared" ref="BC14:BJ16" si="20">ROUND(BC4-(BC4*$A$66),2)</f>
        <v>38.72</v>
      </c>
      <c r="BD14" s="170">
        <f t="shared" si="20"/>
        <v>39.520000000000003</v>
      </c>
      <c r="BE14" s="170">
        <f t="shared" si="20"/>
        <v>40.33</v>
      </c>
      <c r="BF14" s="170">
        <f t="shared" si="20"/>
        <v>41.13</v>
      </c>
      <c r="BG14" s="170">
        <f t="shared" si="20"/>
        <v>53.97</v>
      </c>
      <c r="BH14" s="170">
        <f t="shared" si="20"/>
        <v>54.5</v>
      </c>
      <c r="BI14" s="170">
        <f t="shared" si="20"/>
        <v>55.03</v>
      </c>
      <c r="BJ14" s="170">
        <f t="shared" si="20"/>
        <v>55.56</v>
      </c>
      <c r="BL14" s="43" t="str">
        <f t="shared" si="3"/>
        <v>PLATINUM9.001 a 10.000</v>
      </c>
      <c r="BM14" s="44" t="s">
        <v>61</v>
      </c>
      <c r="BN14" s="148" t="s">
        <v>95</v>
      </c>
      <c r="BO14" s="170">
        <f>ROUND('Base(2024)'!DC14*'BASE 2025'!$A$25,2)</f>
        <v>68.48</v>
      </c>
      <c r="BP14" s="170">
        <f>ROUND('Base(2024)'!DD14*'BASE 2025'!$A$25,2)</f>
        <v>69.900000000000006</v>
      </c>
      <c r="BQ14" s="170">
        <f>ROUND('Base(2024)'!DE14*'BASE 2025'!$A$25,2)</f>
        <v>71.36</v>
      </c>
      <c r="BS14" s="60" t="str">
        <f t="shared" si="6"/>
        <v>PLATINUM9.001 a 10.000</v>
      </c>
      <c r="BT14" s="44" t="s">
        <v>61</v>
      </c>
      <c r="BU14" s="44" t="s">
        <v>95</v>
      </c>
      <c r="BV14" s="170">
        <v>22.27</v>
      </c>
      <c r="BW14" s="170">
        <v>22.74</v>
      </c>
      <c r="BX14" s="170">
        <v>23.21</v>
      </c>
      <c r="BY14" s="170">
        <v>23.68</v>
      </c>
      <c r="BZ14" s="170">
        <v>40.85</v>
      </c>
      <c r="CA14" s="170">
        <v>41.27</v>
      </c>
      <c r="CB14" s="170">
        <v>41.69</v>
      </c>
      <c r="CC14" s="170">
        <v>42.11</v>
      </c>
      <c r="CD14" s="170">
        <v>80.89</v>
      </c>
      <c r="CE14" s="170">
        <v>109.85</v>
      </c>
      <c r="CF14" s="170">
        <v>154.62</v>
      </c>
      <c r="CG14" s="170">
        <v>187.04</v>
      </c>
      <c r="CH14" s="170">
        <v>123.08</v>
      </c>
      <c r="CI14" s="170">
        <v>153.1</v>
      </c>
      <c r="CJ14" s="170">
        <v>198.43</v>
      </c>
      <c r="CK14" s="170">
        <v>232.44</v>
      </c>
      <c r="CM14" s="43" t="str">
        <f t="shared" si="7"/>
        <v>PLATINUM9.001 a 10.000</v>
      </c>
      <c r="CN14" s="44" t="s">
        <v>61</v>
      </c>
      <c r="CO14" s="44" t="s">
        <v>95</v>
      </c>
      <c r="CP14" s="147">
        <f>ROUND('Base(2024)'!AE52*'BASE 2025'!$A$25,2)</f>
        <v>31.18</v>
      </c>
      <c r="CQ14" s="147">
        <f>ROUND('Base(2024)'!AF52*'BASE 2025'!$A$25,2)</f>
        <v>32.5</v>
      </c>
      <c r="CR14" s="147">
        <f>ROUND('Base(2024)'!AG52*'BASE 2025'!$A$25,2)</f>
        <v>32.82</v>
      </c>
      <c r="CS14" s="147">
        <f>ROUND('Base(2024)'!AH52*'BASE 2025'!$A$25,2)</f>
        <v>33.159999999999997</v>
      </c>
      <c r="CT14" s="147">
        <f>ROUND('Base(2024)'!AI52*'BASE 2025'!$A$25,2)</f>
        <v>45.51</v>
      </c>
      <c r="CU14" s="147">
        <f>ROUND('Base(2024)'!AJ52*'BASE 2025'!$A$25,2)</f>
        <v>52.35</v>
      </c>
      <c r="CV14" s="147">
        <f>ROUND('Base(2024)'!AK52*'BASE 2025'!$A$25,2)</f>
        <v>59.73</v>
      </c>
      <c r="CW14" s="147">
        <f>ROUND('Base(2024)'!AL52*'BASE 2025'!$A$25,2)</f>
        <v>73.97</v>
      </c>
      <c r="CX14" s="147">
        <f>ROUND('Base(2024)'!AM52*'BASE 2025'!$A$25,2)</f>
        <v>65.709999999999994</v>
      </c>
      <c r="CY14" s="147">
        <f>ROUND('Base(2024)'!AN52*'BASE 2025'!$A$25,2)</f>
        <v>73.790000000000006</v>
      </c>
      <c r="CZ14" s="147">
        <f>ROUND('Base(2024)'!AO52*'BASE 2025'!$A$25,2)</f>
        <v>94.56</v>
      </c>
      <c r="DA14" s="147">
        <f>ROUND('Base(2024)'!AP52*'BASE 2025'!$A$25,2)</f>
        <v>117.85</v>
      </c>
      <c r="DB14" s="147">
        <f>ROUND('Base(2024)'!AQ52*'BASE 2025'!$A$25,2)</f>
        <v>76.41</v>
      </c>
      <c r="DC14" s="147">
        <f>ROUND('Base(2024)'!AR52*'BASE 2025'!$A$25,2)</f>
        <v>85.81</v>
      </c>
      <c r="DD14" s="147">
        <f>ROUND('Base(2024)'!AS52*'BASE 2025'!$A$25,2)</f>
        <v>109.94</v>
      </c>
      <c r="DE14" s="147">
        <f>ROUND('Base(2024)'!AT52*'BASE 2025'!$A$25,2)</f>
        <v>137.03</v>
      </c>
      <c r="DF14" s="147"/>
      <c r="DG14" s="159"/>
      <c r="DH14" s="40" t="str">
        <f t="shared" si="8"/>
        <v>PLATINUMKg Adicional</v>
      </c>
      <c r="DI14" s="168" t="s">
        <v>61</v>
      </c>
      <c r="DJ14" s="168" t="s">
        <v>63</v>
      </c>
      <c r="DK14" s="169">
        <v>3.74</v>
      </c>
      <c r="DL14" s="169">
        <v>3.91</v>
      </c>
      <c r="DM14" s="169">
        <v>3.93</v>
      </c>
      <c r="DN14" s="169">
        <v>3.98</v>
      </c>
      <c r="DO14" s="169">
        <v>5.45</v>
      </c>
      <c r="DP14" s="169">
        <v>6.33</v>
      </c>
      <c r="DQ14" s="169">
        <v>7.24</v>
      </c>
      <c r="DR14" s="169">
        <v>8.9499999999999993</v>
      </c>
      <c r="DS14" s="169">
        <v>9.0500000000000007</v>
      </c>
      <c r="DT14" s="169">
        <v>10.35</v>
      </c>
      <c r="DU14" s="169">
        <v>13.32</v>
      </c>
      <c r="DV14" s="169">
        <v>16.59</v>
      </c>
      <c r="DX14" s="43" t="str">
        <f t="shared" si="5"/>
        <v>INFINITE 40 a 300</v>
      </c>
      <c r="DY14" s="44" t="s">
        <v>98</v>
      </c>
      <c r="DZ14" t="s">
        <v>40</v>
      </c>
      <c r="EA14" s="170">
        <f>ROUND(EA3-(EA3*$A$111),2)</f>
        <v>9.32</v>
      </c>
      <c r="EB14" s="170">
        <f t="shared" ref="EB14:EP14" si="21">ROUND(EB3-(EB3*$A$111),2)</f>
        <v>9.7100000000000009</v>
      </c>
      <c r="EC14" s="170">
        <f t="shared" si="21"/>
        <v>9.81</v>
      </c>
      <c r="ED14" s="170">
        <f t="shared" si="21"/>
        <v>9.91</v>
      </c>
      <c r="EE14" s="170">
        <f t="shared" si="21"/>
        <v>11.11</v>
      </c>
      <c r="EF14" s="170">
        <f t="shared" si="21"/>
        <v>12.43</v>
      </c>
      <c r="EG14" s="170">
        <f t="shared" si="21"/>
        <v>13.87</v>
      </c>
      <c r="EH14" s="170">
        <f t="shared" si="21"/>
        <v>16.64</v>
      </c>
      <c r="EI14" s="170">
        <f t="shared" si="21"/>
        <v>11.55</v>
      </c>
      <c r="EJ14" s="170">
        <f t="shared" si="21"/>
        <v>12.93</v>
      </c>
      <c r="EK14" s="170">
        <f t="shared" si="21"/>
        <v>14.91</v>
      </c>
      <c r="EL14" s="170">
        <f t="shared" si="21"/>
        <v>17.309999999999999</v>
      </c>
      <c r="EM14" s="170">
        <f t="shared" si="21"/>
        <v>12.84</v>
      </c>
      <c r="EN14" s="170">
        <f t="shared" si="21"/>
        <v>15.03</v>
      </c>
      <c r="EO14" s="170">
        <f t="shared" si="21"/>
        <v>17.350000000000001</v>
      </c>
      <c r="EP14" s="170">
        <f t="shared" si="21"/>
        <v>20.12</v>
      </c>
      <c r="ER14" s="198" t="str">
        <f t="shared" si="9"/>
        <v>PLATINUMColeta no mesmo dia4210-261 a 70</v>
      </c>
      <c r="ES14" s="198" t="s">
        <v>61</v>
      </c>
      <c r="ET14" s="199" t="s">
        <v>71</v>
      </c>
      <c r="EU14" s="200" t="s">
        <v>72</v>
      </c>
      <c r="EV14" s="201" t="s">
        <v>96</v>
      </c>
      <c r="EW14" s="200">
        <f t="shared" si="15"/>
        <v>1.61</v>
      </c>
      <c r="EX14" s="202">
        <v>1.61</v>
      </c>
      <c r="EY14" s="203" t="s">
        <v>264</v>
      </c>
      <c r="FA14" s="207" t="s">
        <v>272</v>
      </c>
      <c r="FB14" s="207" t="s">
        <v>116</v>
      </c>
      <c r="FC14" s="209" t="s">
        <v>46</v>
      </c>
      <c r="FD14" s="201" t="s">
        <v>53</v>
      </c>
      <c r="FE14" s="200">
        <v>15.76</v>
      </c>
      <c r="FF14"/>
      <c r="FH14"/>
      <c r="FI14"/>
      <c r="FK14" s="207" t="str">
        <f>CONCATENATE(FL14,FN14,FM14)</f>
        <v>CLUBE CORREIOSImpressão de etiqueta - medidas 33,9 x 101,6 (mm) ou  Modelo folha 14 etiquetasOperação D1</v>
      </c>
      <c r="FL14" s="207" t="s">
        <v>9</v>
      </c>
      <c r="FM14" s="219" t="s">
        <v>323</v>
      </c>
      <c r="FN14" s="220" t="s">
        <v>324</v>
      </c>
      <c r="FO14" s="217">
        <v>76147</v>
      </c>
      <c r="FP14" s="218">
        <f>'[3]Base(2024)'!$FG$9*'[3]BASE 2025'!$A$20</f>
        <v>0.13628043000000001</v>
      </c>
      <c r="FQ14" s="217">
        <v>76198</v>
      </c>
      <c r="FR14" s="218">
        <f>'[3]Base(2024)'!$FI$9*'[3]BASE 2025'!$A$20</f>
        <v>7.3381770000000013E-2</v>
      </c>
    </row>
    <row r="15" spans="1:174" ht="25.5" x14ac:dyDescent="0.25">
      <c r="A15" s="42" t="s">
        <v>104</v>
      </c>
      <c r="B15" s="73"/>
      <c r="D15" s="40" t="str">
        <f t="shared" si="0"/>
        <v>PLATINUMKg Adicional</v>
      </c>
      <c r="E15" s="168" t="s">
        <v>61</v>
      </c>
      <c r="F15" s="168" t="s">
        <v>63</v>
      </c>
      <c r="G15" s="147">
        <f>ROUND('Base(2024)'!G15*'BASE 2025'!$A$25,2)</f>
        <v>2.92</v>
      </c>
      <c r="H15" s="147">
        <f>ROUND('Base(2024)'!H15*'BASE 2025'!$A$25,2)</f>
        <v>2.99</v>
      </c>
      <c r="I15" s="147">
        <f>ROUND('Base(2024)'!I15*'BASE 2025'!$A$25,2)</f>
        <v>3.06</v>
      </c>
      <c r="J15" s="147">
        <f>ROUND('Base(2024)'!J15*'BASE 2025'!$A$25,2)</f>
        <v>3.11</v>
      </c>
      <c r="K15" s="147">
        <f>ROUND('Base(2024)'!K15*'BASE 2025'!$A$25,2)</f>
        <v>5.26</v>
      </c>
      <c r="L15" s="147">
        <f>ROUND('Base(2024)'!L15*'BASE 2025'!$A$25,2)</f>
        <v>5.31</v>
      </c>
      <c r="M15" s="147">
        <f>ROUND('Base(2024)'!M15*'BASE 2025'!$A$25,2)</f>
        <v>5.36</v>
      </c>
      <c r="N15" s="147">
        <f>ROUND('Base(2024)'!N15*'BASE 2025'!$A$25,2)</f>
        <v>5.42</v>
      </c>
      <c r="O15" s="147">
        <f>ROUND('Base(2024)'!O15*'BASE 2025'!$A$25,2)</f>
        <v>10.31</v>
      </c>
      <c r="P15" s="147">
        <f>ROUND('Base(2024)'!P15*'BASE 2025'!$A$25,2)</f>
        <v>13.92</v>
      </c>
      <c r="Q15" s="147">
        <f>ROUND('Base(2024)'!Q15*'BASE 2025'!$A$25,2)</f>
        <v>19.59</v>
      </c>
      <c r="R15" s="147">
        <f>ROUND('Base(2024)'!R15*'BASE 2025'!$A$25,2)</f>
        <v>23.71</v>
      </c>
      <c r="S15" s="147">
        <f>ROUND('Base(2024)'!S15*'BASE 2025'!$A$25,2)</f>
        <v>13.16</v>
      </c>
      <c r="T15" s="147">
        <f>ROUND('Base(2024)'!T15*'BASE 2025'!$A$25,2)</f>
        <v>16.29</v>
      </c>
      <c r="U15" s="147">
        <f>ROUND('Base(2024)'!U15*'BASE 2025'!$A$25,2)</f>
        <v>21.12</v>
      </c>
      <c r="V15" s="147">
        <f>ROUND('Base(2024)'!V15*'BASE 2025'!$A$25,2)</f>
        <v>24.75</v>
      </c>
      <c r="W15" s="147">
        <f>ROUND('Base(2024)'!W15*'BASE 2025'!$A$25,2)</f>
        <v>15.66</v>
      </c>
      <c r="X15" s="147">
        <f>ROUND('Base(2024)'!X15*'BASE 2025'!$A$25,2)</f>
        <v>19.399999999999999</v>
      </c>
      <c r="Y15" s="147">
        <f>ROUND('Base(2024)'!Y15*'BASE 2025'!$A$25,2)</f>
        <v>25.14</v>
      </c>
      <c r="Z15" s="147">
        <f>ROUND('Base(2024)'!Z15*'BASE 2025'!$A$25,2)</f>
        <v>29.45</v>
      </c>
      <c r="AB15" s="40" t="str">
        <f t="shared" si="1"/>
        <v>PLATINUMKg Adicional</v>
      </c>
      <c r="AC15" s="168" t="s">
        <v>61</v>
      </c>
      <c r="AD15" s="168" t="s">
        <v>63</v>
      </c>
      <c r="AE15" s="169">
        <f>ROUND('Base(2024)'!BS57*'BASE 2025'!$A$25,2)</f>
        <v>6.32</v>
      </c>
      <c r="AF15" s="169">
        <f>ROUND('Base(2024)'!BT57*'BASE 2025'!$A$25,2)</f>
        <v>6.46</v>
      </c>
      <c r="AG15" s="169">
        <f>ROUND('Base(2024)'!BU57*'BASE 2025'!$A$25,2)</f>
        <v>6.59</v>
      </c>
      <c r="AH15" s="169">
        <f>ROUND('Base(2024)'!BV57*'BASE 2025'!$A$25,2)</f>
        <v>6.73</v>
      </c>
      <c r="AI15" s="169">
        <f>ROUND('Base(2024)'!BW57*'BASE 2025'!$A$25,2)</f>
        <v>7.15</v>
      </c>
      <c r="AJ15" s="169">
        <f>ROUND('Base(2024)'!BX57*'BASE 2025'!$A$25,2)</f>
        <v>7.22</v>
      </c>
      <c r="AK15" s="169">
        <f>ROUND('Base(2024)'!BY57*'BASE 2025'!$A$25,2)</f>
        <v>7.3</v>
      </c>
      <c r="AL15" s="169">
        <f>ROUND('Base(2024)'!BZ57*'BASE 2025'!$A$25,2)</f>
        <v>7.37</v>
      </c>
      <c r="AM15" s="169">
        <f>ROUND('Base(2024)'!CA57*'BASE 2025'!$A$25,2)</f>
        <v>14.64</v>
      </c>
      <c r="AN15" s="169">
        <f>ROUND('Base(2024)'!CB57*'BASE 2025'!$A$25,2)</f>
        <v>22.44</v>
      </c>
      <c r="AO15" s="169">
        <f>ROUND('Base(2024)'!CC57*'BASE 2025'!$A$25,2)</f>
        <v>27.18</v>
      </c>
      <c r="AP15" s="169">
        <f>ROUND('Base(2024)'!CD57*'BASE 2025'!$A$25,2)</f>
        <v>31.94</v>
      </c>
      <c r="AQ15" s="169">
        <f>ROUND('Base(2024)'!CE57*'BASE 2025'!$A$25,2)</f>
        <v>18.309999999999999</v>
      </c>
      <c r="AR15" s="169">
        <f>ROUND('Base(2024)'!CF57*'BASE 2025'!$A$25,2)</f>
        <v>27.45</v>
      </c>
      <c r="AS15" s="169">
        <f>ROUND('Base(2024)'!CG57*'BASE 2025'!$A$25,2)</f>
        <v>32.47</v>
      </c>
      <c r="AT15" s="169">
        <f>ROUND('Base(2024)'!CH57*'BASE 2025'!$A$25,2)</f>
        <v>37.51</v>
      </c>
      <c r="AU15" s="169">
        <f>ROUND('Base(2024)'!CI57*'BASE 2025'!$A$25,2)</f>
        <v>21.79</v>
      </c>
      <c r="AV15" s="169">
        <f>ROUND('Base(2024)'!CJ57*'BASE 2025'!$A$25,2)</f>
        <v>32.69</v>
      </c>
      <c r="AW15" s="169">
        <f>ROUND('Base(2024)'!CK57*'BASE 2025'!$A$25,2)</f>
        <v>38.67</v>
      </c>
      <c r="AX15" s="169">
        <f>ROUND('Base(2024)'!CL57*'BASE 2025'!$A$25,2)</f>
        <v>44.65</v>
      </c>
      <c r="AZ15" s="43" t="str">
        <f t="shared" si="12"/>
        <v>DIAMANTE START 15 a 10</v>
      </c>
      <c r="BA15" s="44" t="s">
        <v>116</v>
      </c>
      <c r="BB15" s="46" t="s">
        <v>56</v>
      </c>
      <c r="BC15" s="170">
        <f t="shared" si="20"/>
        <v>57.42</v>
      </c>
      <c r="BD15" s="170">
        <f t="shared" si="20"/>
        <v>58.66</v>
      </c>
      <c r="BE15" s="170">
        <f t="shared" si="20"/>
        <v>59.9</v>
      </c>
      <c r="BF15" s="170">
        <f t="shared" si="20"/>
        <v>61.06</v>
      </c>
      <c r="BG15" s="170">
        <f t="shared" si="20"/>
        <v>73.38</v>
      </c>
      <c r="BH15" s="170">
        <f t="shared" si="20"/>
        <v>74.08</v>
      </c>
      <c r="BI15" s="170">
        <f t="shared" si="20"/>
        <v>74.89</v>
      </c>
      <c r="BJ15" s="170">
        <f t="shared" si="20"/>
        <v>75.59</v>
      </c>
      <c r="BL15" s="43" t="str">
        <f t="shared" si="3"/>
        <v>Peso (g)</v>
      </c>
      <c r="BN15" s="46" t="s">
        <v>32</v>
      </c>
      <c r="BO15" s="170" t="s">
        <v>12</v>
      </c>
      <c r="BP15" s="170" t="s">
        <v>13</v>
      </c>
      <c r="BQ15" s="170" t="s">
        <v>14</v>
      </c>
      <c r="BS15" s="40" t="str">
        <f t="shared" si="6"/>
        <v>PLATINUMKg Adicional</v>
      </c>
      <c r="BT15" s="168" t="s">
        <v>61</v>
      </c>
      <c r="BU15" s="168" t="s">
        <v>63</v>
      </c>
      <c r="BV15" s="171">
        <v>2.86</v>
      </c>
      <c r="BW15" s="171">
        <v>2.92</v>
      </c>
      <c r="BX15" s="171">
        <v>3</v>
      </c>
      <c r="BY15" s="171">
        <v>3.05</v>
      </c>
      <c r="BZ15" s="171">
        <v>5.16</v>
      </c>
      <c r="CA15" s="171">
        <v>5.2</v>
      </c>
      <c r="CB15" s="171">
        <v>5.25</v>
      </c>
      <c r="CC15" s="171">
        <v>5.31</v>
      </c>
      <c r="CD15" s="171">
        <v>10.11</v>
      </c>
      <c r="CE15" s="171">
        <v>13.64</v>
      </c>
      <c r="CF15" s="171">
        <v>19.190000000000001</v>
      </c>
      <c r="CG15" s="171">
        <v>23.23</v>
      </c>
      <c r="CH15" s="171">
        <v>15.35</v>
      </c>
      <c r="CI15" s="171">
        <v>19.010000000000002</v>
      </c>
      <c r="CJ15" s="171">
        <v>24.64</v>
      </c>
      <c r="CK15" s="171">
        <v>28.86</v>
      </c>
      <c r="CM15" s="40" t="str">
        <f t="shared" si="7"/>
        <v>PLATINUMKg Adicional</v>
      </c>
      <c r="CN15" s="168" t="s">
        <v>61</v>
      </c>
      <c r="CO15" s="168" t="s">
        <v>63</v>
      </c>
      <c r="CP15" s="169">
        <f>ROUND('Base(2024)'!AE53*'BASE 2025'!$A$25,2)</f>
        <v>3.87</v>
      </c>
      <c r="CQ15" s="169">
        <f>ROUND('Base(2024)'!AF53*'BASE 2025'!$A$25,2)</f>
        <v>4.03</v>
      </c>
      <c r="CR15" s="169">
        <f>ROUND('Base(2024)'!AG53*'BASE 2025'!$A$25,2)</f>
        <v>4.07</v>
      </c>
      <c r="CS15" s="169">
        <f>ROUND('Base(2024)'!AH53*'BASE 2025'!$A$25,2)</f>
        <v>4.12</v>
      </c>
      <c r="CT15" s="169">
        <f>ROUND('Base(2024)'!AI53*'BASE 2025'!$A$25,2)</f>
        <v>5.64</v>
      </c>
      <c r="CU15" s="169">
        <f>ROUND('Base(2024)'!AJ53*'BASE 2025'!$A$25,2)</f>
        <v>6.48</v>
      </c>
      <c r="CV15" s="169">
        <f>ROUND('Base(2024)'!AK53*'BASE 2025'!$A$25,2)</f>
        <v>7.41</v>
      </c>
      <c r="CW15" s="169">
        <f>ROUND('Base(2024)'!AL53*'BASE 2025'!$A$25,2)</f>
        <v>9.17</v>
      </c>
      <c r="CX15" s="169">
        <f>ROUND('Base(2024)'!AM53*'BASE 2025'!$A$25,2)</f>
        <v>8.14</v>
      </c>
      <c r="CY15" s="169">
        <f>ROUND('Base(2024)'!AN53*'BASE 2025'!$A$25,2)</f>
        <v>9.16</v>
      </c>
      <c r="CZ15" s="169">
        <f>ROUND('Base(2024)'!AO53*'BASE 2025'!$A$25,2)</f>
        <v>11.73</v>
      </c>
      <c r="DA15" s="169">
        <f>ROUND('Base(2024)'!AP53*'BASE 2025'!$A$25,2)</f>
        <v>14.61</v>
      </c>
      <c r="DB15" s="169">
        <f>ROUND('Base(2024)'!AQ53*'BASE 2025'!$A$25,2)</f>
        <v>9.4600000000000009</v>
      </c>
      <c r="DC15" s="169">
        <f>ROUND('Base(2024)'!AR53*'BASE 2025'!$A$25,2)</f>
        <v>10.65</v>
      </c>
      <c r="DD15" s="169">
        <f>ROUND('Base(2024)'!AS53*'BASE 2025'!$A$25,2)</f>
        <v>13.62</v>
      </c>
      <c r="DE15" s="169">
        <f>ROUND('Base(2024)'!AT53*'BASE 2025'!$A$25,2)</f>
        <v>16.989999999999998</v>
      </c>
      <c r="DF15" s="169"/>
      <c r="DJ15" s="44" t="s">
        <v>32</v>
      </c>
      <c r="DK15" s="45" t="s">
        <v>16</v>
      </c>
      <c r="DL15" s="45" t="s">
        <v>17</v>
      </c>
      <c r="DM15" s="45" t="s">
        <v>18</v>
      </c>
      <c r="DN15" s="45" t="s">
        <v>19</v>
      </c>
      <c r="DO15" s="45" t="s">
        <v>20</v>
      </c>
      <c r="DP15" s="45" t="s">
        <v>21</v>
      </c>
      <c r="DQ15" s="45" t="s">
        <v>22</v>
      </c>
      <c r="DR15" s="45" t="s">
        <v>23</v>
      </c>
      <c r="DS15" s="45" t="s">
        <v>28</v>
      </c>
      <c r="DT15" s="45" t="s">
        <v>29</v>
      </c>
      <c r="DU15" s="45" t="s">
        <v>30</v>
      </c>
      <c r="DV15" s="45" t="s">
        <v>31</v>
      </c>
      <c r="DX15" s="43" t="str">
        <f t="shared" si="5"/>
        <v>INFINITE 50 a 300</v>
      </c>
      <c r="DY15" s="44" t="s">
        <v>100</v>
      </c>
      <c r="DZ15" t="s">
        <v>40</v>
      </c>
      <c r="EA15" s="170">
        <f>ROUND(EA3-(EA3*$A$112),2)</f>
        <v>9.1999999999999993</v>
      </c>
      <c r="EB15" s="170">
        <f t="shared" ref="EB15:EP15" si="22">ROUND(EB3-(EB3*$A$112),2)</f>
        <v>9.59</v>
      </c>
      <c r="EC15" s="170">
        <f t="shared" si="22"/>
        <v>9.69</v>
      </c>
      <c r="ED15" s="170">
        <f t="shared" si="22"/>
        <v>9.7899999999999991</v>
      </c>
      <c r="EE15" s="170">
        <f t="shared" si="22"/>
        <v>10.97</v>
      </c>
      <c r="EF15" s="170">
        <f t="shared" si="22"/>
        <v>12.27</v>
      </c>
      <c r="EG15" s="170">
        <f t="shared" si="22"/>
        <v>13.7</v>
      </c>
      <c r="EH15" s="170">
        <f t="shared" si="22"/>
        <v>16.43</v>
      </c>
      <c r="EI15" s="170">
        <f t="shared" si="22"/>
        <v>11.41</v>
      </c>
      <c r="EJ15" s="170">
        <f t="shared" si="22"/>
        <v>12.77</v>
      </c>
      <c r="EK15" s="170">
        <f t="shared" si="22"/>
        <v>14.73</v>
      </c>
      <c r="EL15" s="170">
        <f t="shared" si="22"/>
        <v>17.100000000000001</v>
      </c>
      <c r="EM15" s="170">
        <f t="shared" si="22"/>
        <v>12.68</v>
      </c>
      <c r="EN15" s="170">
        <f t="shared" si="22"/>
        <v>14.85</v>
      </c>
      <c r="EO15" s="170">
        <f t="shared" si="22"/>
        <v>17.14</v>
      </c>
      <c r="EP15" s="170">
        <f t="shared" si="22"/>
        <v>19.87</v>
      </c>
      <c r="ER15" s="198" t="str">
        <f t="shared" si="9"/>
        <v>PLATINUMColeta no mesmo dia4210-271 a 80</v>
      </c>
      <c r="ES15" s="198" t="s">
        <v>61</v>
      </c>
      <c r="ET15" s="199" t="s">
        <v>71</v>
      </c>
      <c r="EU15" s="200" t="s">
        <v>72</v>
      </c>
      <c r="EV15" s="201" t="s">
        <v>99</v>
      </c>
      <c r="EW15" s="200">
        <f t="shared" si="15"/>
        <v>1.61</v>
      </c>
      <c r="EX15" s="202">
        <v>1.61</v>
      </c>
      <c r="EY15" s="203" t="s">
        <v>264</v>
      </c>
      <c r="FA15" s="207" t="s">
        <v>273</v>
      </c>
      <c r="FB15" s="207" t="s">
        <v>116</v>
      </c>
      <c r="FC15" s="210" t="s">
        <v>58</v>
      </c>
      <c r="FD15" s="201" t="s">
        <v>59</v>
      </c>
      <c r="FE15" s="200">
        <v>7.12</v>
      </c>
      <c r="FF15" s="203" t="s">
        <v>264</v>
      </c>
      <c r="FH15"/>
      <c r="FI15"/>
      <c r="FK15" s="207" t="str">
        <f>CONCATENATE(FL15,FN15,FM15)</f>
        <v>CLUBE CORREIOSImpressão de etiqueta - medidas 106,36 x 138,11 (mm) ou Modelo folha 04 etiquetasOperação D2</v>
      </c>
      <c r="FL15" s="207" t="s">
        <v>9</v>
      </c>
      <c r="FM15" s="219" t="s">
        <v>325</v>
      </c>
      <c r="FN15" s="220" t="s">
        <v>326</v>
      </c>
      <c r="FO15" s="217">
        <v>76155</v>
      </c>
      <c r="FP15" s="218">
        <f>'[3]Base(2024)'!$FG$10*'[3]BASE 2025'!$A$20</f>
        <v>0.17821287000000002</v>
      </c>
      <c r="FQ15" s="217">
        <v>76201</v>
      </c>
      <c r="FR15" s="218">
        <f>'[3]Base(2024)'!$FI$10*'[3]BASE 2025'!$A$20</f>
        <v>7.3381770000000013E-2</v>
      </c>
    </row>
    <row r="16" spans="1:174" x14ac:dyDescent="0.25">
      <c r="A16" s="42" t="s">
        <v>107</v>
      </c>
      <c r="B16" s="73"/>
      <c r="D16" s="43" t="str">
        <f t="shared" si="0"/>
        <v>Peso (g)</v>
      </c>
      <c r="F16" s="44" t="s">
        <v>32</v>
      </c>
      <c r="G16" s="147" t="s">
        <v>12</v>
      </c>
      <c r="H16" s="147" t="s">
        <v>13</v>
      </c>
      <c r="I16" s="147" t="s">
        <v>14</v>
      </c>
      <c r="J16" s="147" t="s">
        <v>15</v>
      </c>
      <c r="K16" s="147" t="s">
        <v>16</v>
      </c>
      <c r="L16" s="147" t="s">
        <v>17</v>
      </c>
      <c r="M16" s="147" t="s">
        <v>18</v>
      </c>
      <c r="N16" s="147" t="s">
        <v>19</v>
      </c>
      <c r="O16" s="147" t="s">
        <v>20</v>
      </c>
      <c r="P16" s="147" t="s">
        <v>21</v>
      </c>
      <c r="Q16" s="147" t="s">
        <v>22</v>
      </c>
      <c r="R16" s="147" t="s">
        <v>23</v>
      </c>
      <c r="S16" s="147" t="s">
        <v>24</v>
      </c>
      <c r="T16" s="147" t="s">
        <v>25</v>
      </c>
      <c r="U16" s="147" t="s">
        <v>26</v>
      </c>
      <c r="V16" s="147" t="s">
        <v>27</v>
      </c>
      <c r="W16" s="147" t="s">
        <v>28</v>
      </c>
      <c r="X16" s="147" t="s">
        <v>29</v>
      </c>
      <c r="Y16" s="147" t="s">
        <v>30</v>
      </c>
      <c r="Z16" s="147" t="s">
        <v>31</v>
      </c>
      <c r="AB16" s="43" t="str">
        <f t="shared" si="1"/>
        <v>Peso (g)</v>
      </c>
      <c r="AD16" s="44" t="s">
        <v>32</v>
      </c>
      <c r="AE16" s="147" t="s">
        <v>12</v>
      </c>
      <c r="AF16" s="147" t="s">
        <v>13</v>
      </c>
      <c r="AG16" s="147" t="s">
        <v>14</v>
      </c>
      <c r="AH16" s="147" t="s">
        <v>15</v>
      </c>
      <c r="AI16" s="147" t="s">
        <v>16</v>
      </c>
      <c r="AJ16" s="147" t="s">
        <v>17</v>
      </c>
      <c r="AK16" s="147" t="s">
        <v>18</v>
      </c>
      <c r="AL16" s="147" t="s">
        <v>19</v>
      </c>
      <c r="AM16" s="147" t="s">
        <v>20</v>
      </c>
      <c r="AN16" s="147" t="s">
        <v>21</v>
      </c>
      <c r="AO16" s="147" t="s">
        <v>22</v>
      </c>
      <c r="AP16" s="147" t="s">
        <v>23</v>
      </c>
      <c r="AQ16" s="147" t="s">
        <v>24</v>
      </c>
      <c r="AR16" s="147" t="s">
        <v>25</v>
      </c>
      <c r="AS16" s="147" t="s">
        <v>26</v>
      </c>
      <c r="AT16" s="147" t="s">
        <v>27</v>
      </c>
      <c r="AU16" s="147" t="s">
        <v>28</v>
      </c>
      <c r="AV16" s="147" t="s">
        <v>29</v>
      </c>
      <c r="AW16" s="147" t="s">
        <v>30</v>
      </c>
      <c r="AX16" s="147" t="s">
        <v>31</v>
      </c>
      <c r="AZ16" s="40" t="str">
        <f t="shared" si="12"/>
        <v>DIAMANTE START 1Kg Adicional</v>
      </c>
      <c r="BA16" s="168" t="s">
        <v>116</v>
      </c>
      <c r="BB16" s="178" t="s">
        <v>63</v>
      </c>
      <c r="BC16" s="169">
        <f t="shared" si="20"/>
        <v>5.59</v>
      </c>
      <c r="BD16" s="169">
        <f t="shared" si="20"/>
        <v>5.77</v>
      </c>
      <c r="BE16" s="169">
        <f t="shared" si="20"/>
        <v>5.84</v>
      </c>
      <c r="BF16" s="169">
        <f t="shared" si="20"/>
        <v>5.94</v>
      </c>
      <c r="BG16" s="169">
        <f t="shared" si="20"/>
        <v>7.44</v>
      </c>
      <c r="BH16" s="169">
        <f t="shared" si="20"/>
        <v>7.54</v>
      </c>
      <c r="BI16" s="169">
        <f t="shared" si="20"/>
        <v>7.61</v>
      </c>
      <c r="BJ16" s="169">
        <f t="shared" si="20"/>
        <v>7.61</v>
      </c>
      <c r="BL16" s="43" t="str">
        <f t="shared" si="3"/>
        <v>CLUBE CORREIOS0 a 300</v>
      </c>
      <c r="BM16" s="44" t="s">
        <v>9</v>
      </c>
      <c r="BN16" s="46" t="s">
        <v>40</v>
      </c>
      <c r="BO16" s="170">
        <f>ROUND('Base(2024)'!DC211*'BASE 2025'!$A$25,2)</f>
        <v>13.3</v>
      </c>
      <c r="BP16" s="170">
        <f>ROUND('Base(2024)'!DD211*'BASE 2025'!$A$25,2)</f>
        <v>13.57</v>
      </c>
      <c r="BQ16" s="170">
        <f>ROUND('Base(2024)'!DE211*'BASE 2025'!$A$25,2)</f>
        <v>13.86</v>
      </c>
      <c r="BS16" s="60" t="str">
        <f t="shared" si="6"/>
        <v>Peso (g)</v>
      </c>
      <c r="BT16" s="44"/>
      <c r="BU16" s="44" t="s">
        <v>32</v>
      </c>
      <c r="BV16" s="170" t="s">
        <v>12</v>
      </c>
      <c r="BW16" s="170" t="s">
        <v>13</v>
      </c>
      <c r="BX16" s="170" t="s">
        <v>14</v>
      </c>
      <c r="BY16" s="170" t="s">
        <v>15</v>
      </c>
      <c r="BZ16" s="170" t="s">
        <v>16</v>
      </c>
      <c r="CA16" s="170" t="s">
        <v>17</v>
      </c>
      <c r="CB16" s="170" t="s">
        <v>18</v>
      </c>
      <c r="CC16" s="170" t="s">
        <v>19</v>
      </c>
      <c r="CD16" s="170" t="s">
        <v>20</v>
      </c>
      <c r="CE16" s="170" t="s">
        <v>21</v>
      </c>
      <c r="CF16" s="170" t="s">
        <v>22</v>
      </c>
      <c r="CG16" s="170" t="s">
        <v>23</v>
      </c>
      <c r="CH16" s="170" t="s">
        <v>28</v>
      </c>
      <c r="CI16" s="170" t="s">
        <v>29</v>
      </c>
      <c r="CJ16" s="170" t="s">
        <v>30</v>
      </c>
      <c r="CK16" s="170" t="s">
        <v>31</v>
      </c>
      <c r="CM16" s="43" t="str">
        <f t="shared" si="7"/>
        <v>Peso (g)</v>
      </c>
      <c r="CO16" s="44" t="s">
        <v>32</v>
      </c>
      <c r="CP16" s="147" t="s">
        <v>16</v>
      </c>
      <c r="CQ16" s="147" t="s">
        <v>17</v>
      </c>
      <c r="CR16" s="147" t="s">
        <v>18</v>
      </c>
      <c r="CS16" s="147" t="s">
        <v>19</v>
      </c>
      <c r="CT16" s="147" t="s">
        <v>20</v>
      </c>
      <c r="CU16" s="147" t="s">
        <v>21</v>
      </c>
      <c r="CV16" s="147" t="s">
        <v>22</v>
      </c>
      <c r="CW16" s="147" t="s">
        <v>23</v>
      </c>
      <c r="CX16" s="147" t="s">
        <v>24</v>
      </c>
      <c r="CY16" s="147" t="s">
        <v>25</v>
      </c>
      <c r="CZ16" s="147" t="s">
        <v>26</v>
      </c>
      <c r="DA16" s="147" t="s">
        <v>27</v>
      </c>
      <c r="DB16" s="147" t="s">
        <v>28</v>
      </c>
      <c r="DC16" s="147" t="s">
        <v>29</v>
      </c>
      <c r="DD16" s="147" t="s">
        <v>30</v>
      </c>
      <c r="DE16" s="147" t="s">
        <v>31</v>
      </c>
      <c r="DF16" s="147"/>
      <c r="DG16" s="159"/>
      <c r="DH16" s="43" t="str">
        <f>CONCATENATE(DI16,DJ16)</f>
        <v>CLUBE CORREIOS0 a 500</v>
      </c>
      <c r="DI16" s="44" t="s">
        <v>9</v>
      </c>
      <c r="DJ16" s="44" t="s">
        <v>41</v>
      </c>
      <c r="DK16" s="147">
        <f>ROUND('Base(2024)'!EO55*'BASE 2025'!$A$155,2)</f>
        <v>16.04</v>
      </c>
      <c r="DL16" s="147">
        <f>ROUND('Base(2024)'!EP55*'BASE 2025'!$A$155,2)</f>
        <v>16.73</v>
      </c>
      <c r="DM16" s="147">
        <f>ROUND('Base(2024)'!EQ55*'BASE 2025'!$A$155,2)</f>
        <v>16.89</v>
      </c>
      <c r="DN16" s="147">
        <f>ROUND('Base(2024)'!ER55*'BASE 2025'!$A$155,2)</f>
        <v>17.05</v>
      </c>
      <c r="DO16" s="147">
        <f>ROUND('Base(2024)'!ES55*'BASE 2025'!$A$155,2)</f>
        <v>19.07</v>
      </c>
      <c r="DP16" s="147">
        <f>ROUND('Base(2024)'!ET55*'BASE 2025'!$A$155,2)</f>
        <v>21.46</v>
      </c>
      <c r="DQ16" s="147">
        <f>ROUND('Base(2024)'!EU55*'BASE 2025'!$A$155,2)</f>
        <v>23.95</v>
      </c>
      <c r="DR16" s="147">
        <f>ROUND('Base(2024)'!EV55*'BASE 2025'!$A$155,2)</f>
        <v>28.72</v>
      </c>
      <c r="DS16" s="147">
        <f>ROUND('Base(2024)'!EW55*'BASE 2025'!$A$155,2)</f>
        <v>22.77</v>
      </c>
      <c r="DT16" s="147">
        <f>ROUND('Base(2024)'!EX55*'BASE 2025'!$A$155,2)</f>
        <v>27.69</v>
      </c>
      <c r="DU16" s="147">
        <f>ROUND('Base(2024)'!EY55*'BASE 2025'!$A$155,2)</f>
        <v>46.6</v>
      </c>
      <c r="DV16" s="147">
        <f>ROUND('Base(2024)'!EZ55*'BASE 2025'!$A$155,2)</f>
        <v>63.93</v>
      </c>
      <c r="DX16" s="43" t="str">
        <f t="shared" si="5"/>
        <v>INFINITE 60 a 300</v>
      </c>
      <c r="DY16" s="44" t="s">
        <v>104</v>
      </c>
      <c r="DZ16" t="s">
        <v>40</v>
      </c>
      <c r="EA16" s="170">
        <f>ROUND(EA3-(EA3*$A$113),2)</f>
        <v>9.09</v>
      </c>
      <c r="EB16" s="170">
        <f t="shared" ref="EB16:EP16" si="23">ROUND(EB3-(EB3*$A$113),2)</f>
        <v>9.4700000000000006</v>
      </c>
      <c r="EC16" s="170">
        <f t="shared" si="23"/>
        <v>9.57</v>
      </c>
      <c r="ED16" s="170">
        <f t="shared" si="23"/>
        <v>9.67</v>
      </c>
      <c r="EE16" s="170">
        <f t="shared" si="23"/>
        <v>10.83</v>
      </c>
      <c r="EF16" s="170">
        <f t="shared" si="23"/>
        <v>12.12</v>
      </c>
      <c r="EG16" s="170">
        <f t="shared" si="23"/>
        <v>13.52</v>
      </c>
      <c r="EH16" s="170">
        <f t="shared" si="23"/>
        <v>16.23</v>
      </c>
      <c r="EI16" s="170">
        <f t="shared" si="23"/>
        <v>11.27</v>
      </c>
      <c r="EJ16" s="170">
        <f t="shared" si="23"/>
        <v>12.61</v>
      </c>
      <c r="EK16" s="170">
        <f t="shared" si="23"/>
        <v>14.54</v>
      </c>
      <c r="EL16" s="170">
        <f t="shared" si="23"/>
        <v>16.88</v>
      </c>
      <c r="EM16" s="170">
        <f t="shared" si="23"/>
        <v>12.52</v>
      </c>
      <c r="EN16" s="170">
        <f t="shared" si="23"/>
        <v>14.66</v>
      </c>
      <c r="EO16" s="170">
        <f t="shared" si="23"/>
        <v>16.920000000000002</v>
      </c>
      <c r="EP16" s="170">
        <f t="shared" si="23"/>
        <v>19.62</v>
      </c>
      <c r="ER16" s="198" t="str">
        <f t="shared" si="9"/>
        <v>PLATINUMColeta no mesmo dia4210-281 a 90</v>
      </c>
      <c r="ES16" s="198" t="s">
        <v>61</v>
      </c>
      <c r="ET16" s="199" t="s">
        <v>71</v>
      </c>
      <c r="EU16" s="200" t="s">
        <v>72</v>
      </c>
      <c r="EV16" s="201" t="s">
        <v>102</v>
      </c>
      <c r="EW16" s="200">
        <f t="shared" si="15"/>
        <v>1.6048500000000001</v>
      </c>
      <c r="EX16" s="202">
        <v>1.6048500000000001</v>
      </c>
      <c r="EY16" s="203" t="s">
        <v>264</v>
      </c>
      <c r="FA16" s="146"/>
      <c r="FB16" s="146"/>
      <c r="FC16" s="211"/>
      <c r="FD16" s="190"/>
      <c r="FE16" s="212" t="s">
        <v>258</v>
      </c>
      <c r="FF16" s="60"/>
      <c r="FH16"/>
      <c r="FI16"/>
    </row>
    <row r="17" spans="1:174" x14ac:dyDescent="0.25">
      <c r="A17" s="42" t="s">
        <v>110</v>
      </c>
      <c r="B17" s="73"/>
      <c r="D17" s="43" t="str">
        <f t="shared" si="0"/>
        <v>CLUBE CORREIOS0 a 300</v>
      </c>
      <c r="E17" s="44" t="s">
        <v>9</v>
      </c>
      <c r="F17" s="44" t="s">
        <v>40</v>
      </c>
      <c r="G17" s="147">
        <v>9.5299999999999994</v>
      </c>
      <c r="H17" s="147">
        <v>9.74</v>
      </c>
      <c r="I17" s="147">
        <v>9.94</v>
      </c>
      <c r="J17" s="147">
        <v>10.14</v>
      </c>
      <c r="K17" s="147">
        <v>18.22</v>
      </c>
      <c r="L17" s="147">
        <v>18.62</v>
      </c>
      <c r="M17" s="147">
        <v>19.03</v>
      </c>
      <c r="N17" s="147">
        <v>20.25</v>
      </c>
      <c r="O17" s="147">
        <v>27.67</v>
      </c>
      <c r="P17" s="147">
        <v>38.74</v>
      </c>
      <c r="Q17" s="147">
        <v>49.81</v>
      </c>
      <c r="R17" s="147">
        <v>58.11</v>
      </c>
      <c r="S17" s="147">
        <v>36.840000000000003</v>
      </c>
      <c r="T17" s="147">
        <v>47.03</v>
      </c>
      <c r="U17" s="147">
        <v>56.78</v>
      </c>
      <c r="V17" s="147">
        <v>65.12</v>
      </c>
      <c r="W17" s="147">
        <v>43.86</v>
      </c>
      <c r="X17" s="147">
        <v>56</v>
      </c>
      <c r="Y17" s="147">
        <v>67.61</v>
      </c>
      <c r="Z17" s="147">
        <v>77.540000000000006</v>
      </c>
      <c r="AB17" s="43" t="str">
        <f t="shared" si="1"/>
        <v>CLUBE CORREIOS0 a 300</v>
      </c>
      <c r="AC17" s="44" t="s">
        <v>9</v>
      </c>
      <c r="AD17" s="44" t="s">
        <v>40</v>
      </c>
      <c r="AE17" s="147">
        <f>ROUND('Base(2024)'!BS227*'BASE 2025'!$A$25,2)</f>
        <v>28.2</v>
      </c>
      <c r="AF17" s="147">
        <f>ROUND('Base(2024)'!BT227*'BASE 2025'!$A$25,2)</f>
        <v>28.81</v>
      </c>
      <c r="AG17" s="147">
        <f>ROUND('Base(2024)'!BU227*'BASE 2025'!$A$25,2)</f>
        <v>29.41</v>
      </c>
      <c r="AH17" s="147">
        <f>ROUND('Base(2024)'!BV227*'BASE 2025'!$A$25,2)</f>
        <v>30.01</v>
      </c>
      <c r="AI17" s="147">
        <f>ROUND('Base(2024)'!BW227*'BASE 2025'!$A$25,2)</f>
        <v>31.29</v>
      </c>
      <c r="AJ17" s="147">
        <f>ROUND('Base(2024)'!BX227*'BASE 2025'!$A$25,2)</f>
        <v>31.6</v>
      </c>
      <c r="AK17" s="147">
        <f>ROUND('Base(2024)'!BY227*'BASE 2025'!$A$25,2)</f>
        <v>31.94</v>
      </c>
      <c r="AL17" s="147">
        <f>ROUND('Base(2024)'!BZ227*'BASE 2025'!$A$25,2)</f>
        <v>32.25</v>
      </c>
      <c r="AM17" s="147">
        <f>ROUND('Base(2024)'!CA227*'BASE 2025'!$A$25,2)</f>
        <v>45.6</v>
      </c>
      <c r="AN17" s="147">
        <f>ROUND('Base(2024)'!CB227*'BASE 2025'!$A$25,2)</f>
        <v>70.819999999999993</v>
      </c>
      <c r="AO17" s="147">
        <f>ROUND('Base(2024)'!CC227*'BASE 2025'!$A$25,2)</f>
        <v>86.14</v>
      </c>
      <c r="AP17" s="147">
        <f>ROUND('Base(2024)'!CD227*'BASE 2025'!$A$25,2)</f>
        <v>101.46</v>
      </c>
      <c r="AQ17" s="147">
        <f>ROUND('Base(2024)'!CE227*'BASE 2025'!$A$25,2)</f>
        <v>58.66</v>
      </c>
      <c r="AR17" s="147">
        <f>ROUND('Base(2024)'!CF227*'BASE 2025'!$A$25,2)</f>
        <v>78.13</v>
      </c>
      <c r="AS17" s="147">
        <f>ROUND('Base(2024)'!CG227*'BASE 2025'!$A$25,2)</f>
        <v>90.57</v>
      </c>
      <c r="AT17" s="147">
        <f>ROUND('Base(2024)'!CH227*'BASE 2025'!$A$25,2)</f>
        <v>103</v>
      </c>
      <c r="AU17" s="147">
        <f>ROUND('Base(2024)'!CI227*'BASE 2025'!$A$25,2)</f>
        <v>69.849999999999994</v>
      </c>
      <c r="AV17" s="147">
        <f>ROUND('Base(2024)'!CJ227*'BASE 2025'!$A$25,2)</f>
        <v>93.02</v>
      </c>
      <c r="AW17" s="147">
        <f>ROUND('Base(2024)'!CK227*'BASE 2025'!$A$25,2)</f>
        <v>107.81</v>
      </c>
      <c r="AX17" s="147">
        <f>ROUND('Base(2024)'!CL227*'BASE 2025'!$A$25,2)</f>
        <v>122.61</v>
      </c>
      <c r="AZ17" s="43" t="str">
        <f t="shared" si="12"/>
        <v>Peso (Kg)</v>
      </c>
      <c r="BB17" s="46" t="s">
        <v>33</v>
      </c>
      <c r="BC17" s="45" t="s">
        <v>12</v>
      </c>
      <c r="BD17" s="45" t="s">
        <v>13</v>
      </c>
      <c r="BE17" s="45" t="s">
        <v>14</v>
      </c>
      <c r="BF17" s="45" t="s">
        <v>15</v>
      </c>
      <c r="BG17" s="45" t="s">
        <v>16</v>
      </c>
      <c r="BH17" s="45" t="s">
        <v>17</v>
      </c>
      <c r="BI17" s="45" t="s">
        <v>18</v>
      </c>
      <c r="BJ17" s="45" t="s">
        <v>19</v>
      </c>
      <c r="BL17" s="43" t="str">
        <f t="shared" si="3"/>
        <v>CLUBE CORREIOS301 a 500</v>
      </c>
      <c r="BM17" s="44" t="s">
        <v>9</v>
      </c>
      <c r="BN17" s="46" t="s">
        <v>49</v>
      </c>
      <c r="BO17" s="170">
        <f>ROUND('Base(2024)'!DC212*'BASE 2025'!$A$25,2)</f>
        <v>13.82</v>
      </c>
      <c r="BP17" s="170">
        <f>ROUND('Base(2024)'!DD212*'BASE 2025'!$A$25,2)</f>
        <v>14.11</v>
      </c>
      <c r="BQ17" s="170">
        <f>ROUND('Base(2024)'!DE212*'BASE 2025'!$A$25,2)</f>
        <v>14.41</v>
      </c>
      <c r="BS17" s="60" t="str">
        <f t="shared" si="6"/>
        <v>DIAMANTE START 10 a 300</v>
      </c>
      <c r="BT17" s="44" t="s">
        <v>116</v>
      </c>
      <c r="BU17" s="44" t="s">
        <v>40</v>
      </c>
      <c r="BV17" s="170">
        <v>9.14</v>
      </c>
      <c r="BW17" s="170">
        <v>9.34</v>
      </c>
      <c r="BX17" s="170">
        <v>9.5299999999999994</v>
      </c>
      <c r="BY17" s="170">
        <v>9.73</v>
      </c>
      <c r="BZ17" s="170">
        <v>17.690000000000001</v>
      </c>
      <c r="CA17" s="170">
        <v>18.07</v>
      </c>
      <c r="CB17" s="170">
        <v>18.48</v>
      </c>
      <c r="CC17" s="170">
        <v>19.66</v>
      </c>
      <c r="CD17" s="170">
        <v>27</v>
      </c>
      <c r="CE17" s="170">
        <v>37.93</v>
      </c>
      <c r="CF17" s="170">
        <v>48.78</v>
      </c>
      <c r="CG17" s="170">
        <v>56.87</v>
      </c>
      <c r="CH17" s="170">
        <v>42.82</v>
      </c>
      <c r="CI17" s="170">
        <v>54.82</v>
      </c>
      <c r="CJ17" s="170">
        <v>66.19</v>
      </c>
      <c r="CK17" s="170">
        <v>75.900000000000006</v>
      </c>
      <c r="CM17" s="226" t="str">
        <f t="shared" si="7"/>
        <v>CLUBE CORREIOS0 a 300</v>
      </c>
      <c r="CN17" s="227" t="s">
        <v>9</v>
      </c>
      <c r="CO17" s="228" t="s">
        <v>40</v>
      </c>
      <c r="CP17" s="229"/>
      <c r="CQ17" s="229"/>
      <c r="CR17" s="229"/>
      <c r="CS17" s="229"/>
      <c r="CT17" s="229"/>
      <c r="CU17" s="229"/>
      <c r="CV17" s="229"/>
      <c r="CW17" s="229"/>
      <c r="CX17" s="229"/>
      <c r="CY17" s="229"/>
      <c r="CZ17" s="229"/>
      <c r="DA17" s="229"/>
      <c r="DB17" s="229"/>
      <c r="DC17" s="229"/>
      <c r="DD17" s="229"/>
      <c r="DE17" s="229"/>
      <c r="DF17" s="229" t="s">
        <v>264</v>
      </c>
      <c r="DG17" s="159"/>
      <c r="DH17" s="43" t="str">
        <f t="shared" ref="DH17:DH27" si="24">CONCATENATE(DI17,DJ17)</f>
        <v>CLUBE CORREIOS501 a 1.000</v>
      </c>
      <c r="DI17" s="44" t="s">
        <v>9</v>
      </c>
      <c r="DJ17" s="44" t="s">
        <v>50</v>
      </c>
      <c r="DK17" s="147">
        <f>ROUND('Base(2024)'!EO56*'BASE 2025'!$A$155,2)</f>
        <v>17.18</v>
      </c>
      <c r="DL17" s="147">
        <f>ROUND('Base(2024)'!EP56*'BASE 2025'!$A$155,2)</f>
        <v>17.899999999999999</v>
      </c>
      <c r="DM17" s="147">
        <f>ROUND('Base(2024)'!EQ56*'BASE 2025'!$A$155,2)</f>
        <v>18.100000000000001</v>
      </c>
      <c r="DN17" s="147">
        <f>ROUND('Base(2024)'!ER56*'BASE 2025'!$A$155,2)</f>
        <v>18.27</v>
      </c>
      <c r="DO17" s="147">
        <f>ROUND('Base(2024)'!ES56*'BASE 2025'!$A$155,2)</f>
        <v>20.43</v>
      </c>
      <c r="DP17" s="147">
        <f>ROUND('Base(2024)'!ET56*'BASE 2025'!$A$155,2)</f>
        <v>22.99</v>
      </c>
      <c r="DQ17" s="147">
        <f>ROUND('Base(2024)'!EU56*'BASE 2025'!$A$155,2)</f>
        <v>25.66</v>
      </c>
      <c r="DR17" s="147">
        <f>ROUND('Base(2024)'!EV56*'BASE 2025'!$A$155,2)</f>
        <v>30.77</v>
      </c>
      <c r="DS17" s="147">
        <f>ROUND('Base(2024)'!EW56*'BASE 2025'!$A$155,2)</f>
        <v>24.13</v>
      </c>
      <c r="DT17" s="147">
        <f>ROUND('Base(2024)'!EX56*'BASE 2025'!$A$155,2)</f>
        <v>29.22</v>
      </c>
      <c r="DU17" s="147">
        <f>ROUND('Base(2024)'!EY56*'BASE 2025'!$A$155,2)</f>
        <v>48.3</v>
      </c>
      <c r="DV17" s="147">
        <f>ROUND('Base(2024)'!EZ56*'BASE 2025'!$A$155,2)</f>
        <v>65.98</v>
      </c>
      <c r="DX17" s="43" t="str">
        <f t="shared" si="5"/>
        <v>INFINITE 70 a 300</v>
      </c>
      <c r="DY17" s="44" t="s">
        <v>107</v>
      </c>
      <c r="DZ17" t="s">
        <v>40</v>
      </c>
      <c r="EA17" s="170">
        <f>ROUND(EA3-(EA3*$A$114),2)</f>
        <v>8.9700000000000006</v>
      </c>
      <c r="EB17" s="170">
        <f t="shared" ref="EB17:EP17" si="25">ROUND(EB3-(EB3*$A$114),2)</f>
        <v>9.35</v>
      </c>
      <c r="EC17" s="170">
        <f t="shared" si="25"/>
        <v>9.4499999999999993</v>
      </c>
      <c r="ED17" s="170">
        <f t="shared" si="25"/>
        <v>9.5500000000000007</v>
      </c>
      <c r="EE17" s="170">
        <f t="shared" si="25"/>
        <v>10.69</v>
      </c>
      <c r="EF17" s="170">
        <f t="shared" si="25"/>
        <v>11.97</v>
      </c>
      <c r="EG17" s="170">
        <f t="shared" si="25"/>
        <v>13.35</v>
      </c>
      <c r="EH17" s="170">
        <f t="shared" si="25"/>
        <v>16.02</v>
      </c>
      <c r="EI17" s="170">
        <f t="shared" si="25"/>
        <v>11.12</v>
      </c>
      <c r="EJ17" s="170">
        <f t="shared" si="25"/>
        <v>12.45</v>
      </c>
      <c r="EK17" s="170">
        <f t="shared" si="25"/>
        <v>14.36</v>
      </c>
      <c r="EL17" s="170">
        <f t="shared" si="25"/>
        <v>16.670000000000002</v>
      </c>
      <c r="EM17" s="170">
        <f t="shared" si="25"/>
        <v>12.36</v>
      </c>
      <c r="EN17" s="170">
        <f t="shared" si="25"/>
        <v>14.48</v>
      </c>
      <c r="EO17" s="170">
        <f t="shared" si="25"/>
        <v>16.71</v>
      </c>
      <c r="EP17" s="170">
        <f t="shared" si="25"/>
        <v>19.38</v>
      </c>
      <c r="ER17" s="198" t="str">
        <f t="shared" si="9"/>
        <v>PLATINUMColeta no mesmo dia4210-291 a 100</v>
      </c>
      <c r="ES17" s="198" t="s">
        <v>61</v>
      </c>
      <c r="ET17" s="199" t="s">
        <v>71</v>
      </c>
      <c r="EU17" s="200" t="s">
        <v>72</v>
      </c>
      <c r="EV17" s="201" t="s">
        <v>105</v>
      </c>
      <c r="EW17" s="200">
        <f t="shared" si="15"/>
        <v>1.58</v>
      </c>
      <c r="EX17" s="202">
        <v>1.58</v>
      </c>
      <c r="EY17" s="203" t="s">
        <v>264</v>
      </c>
      <c r="FA17" s="146"/>
      <c r="FB17" s="146"/>
      <c r="FC17" s="211"/>
      <c r="FD17" s="190"/>
      <c r="FE17" s="212"/>
      <c r="FF17" s="60"/>
      <c r="FH17"/>
      <c r="FI17"/>
      <c r="FK17" s="207" t="str">
        <f>CONCATENATE(FL17,FN17,FM17)</f>
        <v>DIAMANTE START 1Etiquetagem, carimbação e triagemOperação A</v>
      </c>
      <c r="FL17" s="207" t="s">
        <v>116</v>
      </c>
      <c r="FM17" s="207" t="s">
        <v>317</v>
      </c>
      <c r="FN17" s="216" t="s">
        <v>318</v>
      </c>
      <c r="FO17" s="217">
        <v>76112</v>
      </c>
      <c r="FP17" s="218">
        <f>'[3]Base(2024)'!$FG$4*'[3]BASE 2025'!$A$20</f>
        <v>0.23062842</v>
      </c>
      <c r="FQ17" s="217">
        <v>76163</v>
      </c>
      <c r="FR17" s="218">
        <f>'[3]Base(2024)'!$FI$4*'[3]BASE 2025'!$A$20</f>
        <v>0.27256086000000002</v>
      </c>
    </row>
    <row r="18" spans="1:174" x14ac:dyDescent="0.25">
      <c r="D18" s="43" t="str">
        <f t="shared" si="0"/>
        <v>CLUBE CORREIOS301 a 500</v>
      </c>
      <c r="E18" s="44" t="s">
        <v>9</v>
      </c>
      <c r="F18" s="44" t="s">
        <v>49</v>
      </c>
      <c r="G18" s="147">
        <v>10.69</v>
      </c>
      <c r="H18" s="147">
        <v>10.92</v>
      </c>
      <c r="I18" s="147">
        <v>11.15</v>
      </c>
      <c r="J18" s="147">
        <v>11.37</v>
      </c>
      <c r="K18" s="147">
        <v>18.88</v>
      </c>
      <c r="L18" s="147">
        <v>19.3</v>
      </c>
      <c r="M18" s="147">
        <v>19.73</v>
      </c>
      <c r="N18" s="147">
        <v>20.98</v>
      </c>
      <c r="O18" s="147">
        <v>28.83</v>
      </c>
      <c r="P18" s="147">
        <v>40.36</v>
      </c>
      <c r="Q18" s="147">
        <v>51.88</v>
      </c>
      <c r="R18" s="147">
        <v>60.52</v>
      </c>
      <c r="S18" s="147">
        <v>37.81</v>
      </c>
      <c r="T18" s="147">
        <v>48.39</v>
      </c>
      <c r="U18" s="147">
        <v>58.54</v>
      </c>
      <c r="V18" s="147">
        <v>67.180000000000007</v>
      </c>
      <c r="W18" s="147">
        <v>45</v>
      </c>
      <c r="X18" s="147">
        <v>57.61</v>
      </c>
      <c r="Y18" s="147">
        <v>69.69</v>
      </c>
      <c r="Z18" s="147">
        <v>79.959999999999994</v>
      </c>
      <c r="AB18" s="43" t="str">
        <f t="shared" si="1"/>
        <v>CLUBE CORREIOS301 a 500</v>
      </c>
      <c r="AC18" s="44" t="s">
        <v>9</v>
      </c>
      <c r="AD18" s="44" t="s">
        <v>49</v>
      </c>
      <c r="AE18" s="147">
        <f>ROUND('Base(2024)'!BS228*'BASE 2025'!$A$25,2)</f>
        <v>29.22</v>
      </c>
      <c r="AF18" s="147">
        <f>ROUND('Base(2024)'!BT228*'BASE 2025'!$A$25,2)</f>
        <v>29.84</v>
      </c>
      <c r="AG18" s="147">
        <f>ROUND('Base(2024)'!BU228*'BASE 2025'!$A$25,2)</f>
        <v>30.45</v>
      </c>
      <c r="AH18" s="147">
        <f>ROUND('Base(2024)'!BV228*'BASE 2025'!$A$25,2)</f>
        <v>31.07</v>
      </c>
      <c r="AI18" s="147">
        <f>ROUND('Base(2024)'!BW228*'BASE 2025'!$A$25,2)</f>
        <v>33.1</v>
      </c>
      <c r="AJ18" s="147">
        <f>ROUND('Base(2024)'!BX228*'BASE 2025'!$A$25,2)</f>
        <v>33.43</v>
      </c>
      <c r="AK18" s="147">
        <f>ROUND('Base(2024)'!BY228*'BASE 2025'!$A$25,2)</f>
        <v>33.78</v>
      </c>
      <c r="AL18" s="147">
        <f>ROUND('Base(2024)'!BZ228*'BASE 2025'!$A$25,2)</f>
        <v>34.130000000000003</v>
      </c>
      <c r="AM18" s="147">
        <f>ROUND('Base(2024)'!CA228*'BASE 2025'!$A$25,2)</f>
        <v>48.7</v>
      </c>
      <c r="AN18" s="147">
        <f>ROUND('Base(2024)'!CB228*'BASE 2025'!$A$25,2)</f>
        <v>74.44</v>
      </c>
      <c r="AO18" s="147">
        <f>ROUND('Base(2024)'!CC228*'BASE 2025'!$A$25,2)</f>
        <v>90.59</v>
      </c>
      <c r="AP18" s="147">
        <f>ROUND('Base(2024)'!CD228*'BASE 2025'!$A$25,2)</f>
        <v>106.74</v>
      </c>
      <c r="AQ18" s="147">
        <f>ROUND('Base(2024)'!CE228*'BASE 2025'!$A$25,2)</f>
        <v>60.74</v>
      </c>
      <c r="AR18" s="147">
        <f>ROUND('Base(2024)'!CF228*'BASE 2025'!$A$25,2)</f>
        <v>79.58</v>
      </c>
      <c r="AS18" s="147">
        <f>ROUND('Base(2024)'!CG228*'BASE 2025'!$A$25,2)</f>
        <v>92.25</v>
      </c>
      <c r="AT18" s="147">
        <f>ROUND('Base(2024)'!CH228*'BASE 2025'!$A$25,2)</f>
        <v>104.91</v>
      </c>
      <c r="AU18" s="147">
        <f>ROUND('Base(2024)'!CI228*'BASE 2025'!$A$25,2)</f>
        <v>72.3</v>
      </c>
      <c r="AV18" s="147">
        <f>ROUND('Base(2024)'!CJ228*'BASE 2025'!$A$25,2)</f>
        <v>94.73</v>
      </c>
      <c r="AW18" s="147">
        <f>ROUND('Base(2024)'!CK228*'BASE 2025'!$A$25,2)</f>
        <v>109.83</v>
      </c>
      <c r="AX18" s="147">
        <f>ROUND('Base(2024)'!CL228*'BASE 2025'!$A$25,2)</f>
        <v>124.9</v>
      </c>
      <c r="AZ18" s="43" t="str">
        <f t="shared" si="12"/>
        <v>DIAMANTE START 2Até 1</v>
      </c>
      <c r="BA18" s="44" t="s">
        <v>117</v>
      </c>
      <c r="BB18" s="46" t="s">
        <v>42</v>
      </c>
      <c r="BC18" s="170">
        <f>ROUND(BC3-(BC3*$A$67),2)</f>
        <v>28.71</v>
      </c>
      <c r="BD18" s="170">
        <f t="shared" ref="BD18:BJ18" si="26">ROUND(BD3-(BD3*$A$67),2)</f>
        <v>29.29</v>
      </c>
      <c r="BE18" s="170">
        <f t="shared" si="26"/>
        <v>29.9</v>
      </c>
      <c r="BF18" s="170">
        <f t="shared" si="26"/>
        <v>30.49</v>
      </c>
      <c r="BG18" s="170">
        <f t="shared" si="26"/>
        <v>40.86</v>
      </c>
      <c r="BH18" s="170">
        <f t="shared" si="26"/>
        <v>41.29</v>
      </c>
      <c r="BI18" s="170">
        <f t="shared" si="26"/>
        <v>41.71</v>
      </c>
      <c r="BJ18" s="170">
        <f t="shared" si="26"/>
        <v>42.06</v>
      </c>
      <c r="BL18" s="43" t="str">
        <f t="shared" si="3"/>
        <v>CLUBE CORREIOS501 a 1.000</v>
      </c>
      <c r="BM18" s="44" t="s">
        <v>9</v>
      </c>
      <c r="BN18" s="46" t="s">
        <v>50</v>
      </c>
      <c r="BO18" s="170">
        <f>ROUND('Base(2024)'!DC213*'BASE 2025'!$A$25,2)</f>
        <v>14.78</v>
      </c>
      <c r="BP18" s="170">
        <f>ROUND('Base(2024)'!DD213*'BASE 2025'!$A$25,2)</f>
        <v>15.1</v>
      </c>
      <c r="BQ18" s="170">
        <f>ROUND('Base(2024)'!DE213*'BASE 2025'!$A$25,2)</f>
        <v>15.41</v>
      </c>
      <c r="BS18" s="60" t="str">
        <f t="shared" si="6"/>
        <v>DIAMANTE START 1301 a 500</v>
      </c>
      <c r="BT18" s="44" t="s">
        <v>116</v>
      </c>
      <c r="BU18" s="44" t="s">
        <v>49</v>
      </c>
      <c r="BV18" s="170">
        <v>10.46</v>
      </c>
      <c r="BW18" s="170">
        <v>10.68</v>
      </c>
      <c r="BX18" s="170">
        <v>10.9</v>
      </c>
      <c r="BY18" s="170">
        <v>11.12</v>
      </c>
      <c r="BZ18" s="170">
        <v>18.489999999999998</v>
      </c>
      <c r="CA18" s="170">
        <v>18.899999999999999</v>
      </c>
      <c r="CB18" s="170">
        <v>19.32</v>
      </c>
      <c r="CC18" s="170">
        <v>20.54</v>
      </c>
      <c r="CD18" s="170">
        <v>28.24</v>
      </c>
      <c r="CE18" s="170">
        <v>39.54</v>
      </c>
      <c r="CF18" s="170">
        <v>50.83</v>
      </c>
      <c r="CG18" s="170">
        <v>59.29</v>
      </c>
      <c r="CH18" s="170">
        <v>44.08</v>
      </c>
      <c r="CI18" s="170">
        <v>56.45</v>
      </c>
      <c r="CJ18" s="170">
        <v>68.290000000000006</v>
      </c>
      <c r="CK18" s="170">
        <v>78.34</v>
      </c>
      <c r="CM18" s="224" t="str">
        <f t="shared" si="7"/>
        <v>CLUBE CORREIOS301 a 500</v>
      </c>
      <c r="CN18" s="225" t="s">
        <v>9</v>
      </c>
      <c r="CO18" s="225" t="s">
        <v>49</v>
      </c>
      <c r="CP18" s="172">
        <f>ROUND('Base(2024)'!AE211*'BASE 2025'!$A$25,2)</f>
        <v>16.47</v>
      </c>
      <c r="CQ18" s="172">
        <f>ROUND('Base(2024)'!AF211*'BASE 2025'!$A$25,2)</f>
        <v>17.170000000000002</v>
      </c>
      <c r="CR18" s="172">
        <f>ROUND('Base(2024)'!AG211*'BASE 2025'!$A$25,2)</f>
        <v>17.34</v>
      </c>
      <c r="CS18" s="172">
        <f>ROUND('Base(2024)'!AH211*'BASE 2025'!$A$25,2)</f>
        <v>17.52</v>
      </c>
      <c r="CT18" s="172">
        <f>ROUND('Base(2024)'!AI211*'BASE 2025'!$A$25,2)</f>
        <v>19.600000000000001</v>
      </c>
      <c r="CU18" s="172">
        <f>ROUND('Base(2024)'!AJ211*'BASE 2025'!$A$25,2)</f>
        <v>21.97</v>
      </c>
      <c r="CV18" s="172">
        <f>ROUND('Base(2024)'!AK211*'BASE 2025'!$A$25,2)</f>
        <v>24.51</v>
      </c>
      <c r="CW18" s="172">
        <f>ROUND('Base(2024)'!AL211*'BASE 2025'!$A$25,2)</f>
        <v>29.41</v>
      </c>
      <c r="CX18" s="172">
        <f>ROUND('Base(2024)'!AM211*'BASE 2025'!$A$25,2)</f>
        <v>20.190000000000001</v>
      </c>
      <c r="CY18" s="172">
        <f>ROUND('Base(2024)'!AN211*'BASE 2025'!$A$25,2)</f>
        <v>24.43</v>
      </c>
      <c r="CZ18" s="172">
        <f>ROUND('Base(2024)'!AO211*'BASE 2025'!$A$25,2)</f>
        <v>41.02</v>
      </c>
      <c r="DA18" s="172">
        <f>ROUND('Base(2024)'!AP211*'BASE 2025'!$A$25,2)</f>
        <v>56.29</v>
      </c>
      <c r="DB18" s="172">
        <f>ROUND('Base(2024)'!AQ211*'BASE 2025'!$A$25,2)</f>
        <v>23.46</v>
      </c>
      <c r="DC18" s="172">
        <f>ROUND('Base(2024)'!AR211*'BASE 2025'!$A$25,2)</f>
        <v>28.38</v>
      </c>
      <c r="DD18" s="172">
        <f>ROUND('Base(2024)'!AS211*'BASE 2025'!$A$25,2)</f>
        <v>47.69</v>
      </c>
      <c r="DE18" s="172">
        <f>ROUND('Base(2024)'!AT211*'BASE 2025'!$A$25,2)</f>
        <v>65.459999999999994</v>
      </c>
      <c r="DF18" s="172"/>
      <c r="DG18" s="159"/>
      <c r="DH18" s="43" t="str">
        <f t="shared" si="24"/>
        <v>CLUBE CORREIOS1.001 a 2.000</v>
      </c>
      <c r="DI18" s="44" t="s">
        <v>9</v>
      </c>
      <c r="DJ18" s="44" t="s">
        <v>55</v>
      </c>
      <c r="DK18" s="147">
        <f>ROUND('Base(2024)'!EO57*'BASE 2025'!$A$155,2)</f>
        <v>18.18</v>
      </c>
      <c r="DL18" s="147">
        <f>ROUND('Base(2024)'!EP57*'BASE 2025'!$A$155,2)</f>
        <v>18.96</v>
      </c>
      <c r="DM18" s="147">
        <f>ROUND('Base(2024)'!EQ57*'BASE 2025'!$A$155,2)</f>
        <v>19.14</v>
      </c>
      <c r="DN18" s="147">
        <f>ROUND('Base(2024)'!ER57*'BASE 2025'!$A$155,2)</f>
        <v>19.329999999999998</v>
      </c>
      <c r="DO18" s="147">
        <f>ROUND('Base(2024)'!ES57*'BASE 2025'!$A$155,2)</f>
        <v>22.58</v>
      </c>
      <c r="DP18" s="147">
        <f>ROUND('Base(2024)'!ET57*'BASE 2025'!$A$155,2)</f>
        <v>25.28</v>
      </c>
      <c r="DQ18" s="147">
        <f>ROUND('Base(2024)'!EU57*'BASE 2025'!$A$155,2)</f>
        <v>28.22</v>
      </c>
      <c r="DR18" s="147">
        <f>ROUND('Base(2024)'!EV57*'BASE 2025'!$A$155,2)</f>
        <v>33.86</v>
      </c>
      <c r="DS18" s="147">
        <f>ROUND('Base(2024)'!EW57*'BASE 2025'!$A$155,2)</f>
        <v>28.85</v>
      </c>
      <c r="DT18" s="147">
        <f>ROUND('Base(2024)'!EX57*'BASE 2025'!$A$155,2)</f>
        <v>34.090000000000003</v>
      </c>
      <c r="DU18" s="147">
        <f>ROUND('Base(2024)'!EY57*'BASE 2025'!$A$155,2)</f>
        <v>53.38</v>
      </c>
      <c r="DV18" s="147">
        <f>ROUND('Base(2024)'!EZ57*'BASE 2025'!$A$155,2)</f>
        <v>71.63</v>
      </c>
      <c r="DX18" s="43" t="str">
        <f t="shared" si="5"/>
        <v>INFINITE 80 a 300</v>
      </c>
      <c r="DY18" s="44" t="s">
        <v>110</v>
      </c>
      <c r="DZ18" t="s">
        <v>40</v>
      </c>
      <c r="EA18" s="170">
        <f>ROUND(EA3-(EA3*$A$115),2)</f>
        <v>8.86</v>
      </c>
      <c r="EB18" s="170">
        <f t="shared" ref="EB18:EP18" si="27">ROUND(EB3-(EB3*$A$115),2)</f>
        <v>9.23</v>
      </c>
      <c r="EC18" s="170">
        <f t="shared" si="27"/>
        <v>9.32</v>
      </c>
      <c r="ED18" s="170">
        <f t="shared" si="27"/>
        <v>9.42</v>
      </c>
      <c r="EE18" s="170">
        <f t="shared" si="27"/>
        <v>10.56</v>
      </c>
      <c r="EF18" s="170">
        <f t="shared" si="27"/>
        <v>11.81</v>
      </c>
      <c r="EG18" s="170">
        <f t="shared" si="27"/>
        <v>13.18</v>
      </c>
      <c r="EH18" s="170">
        <f t="shared" si="27"/>
        <v>15.82</v>
      </c>
      <c r="EI18" s="170">
        <f t="shared" si="27"/>
        <v>10.98</v>
      </c>
      <c r="EJ18" s="170">
        <f t="shared" si="27"/>
        <v>12.29</v>
      </c>
      <c r="EK18" s="170">
        <f t="shared" si="27"/>
        <v>14.18</v>
      </c>
      <c r="EL18" s="170">
        <f t="shared" si="27"/>
        <v>16.45</v>
      </c>
      <c r="EM18" s="170">
        <f t="shared" si="27"/>
        <v>12.2</v>
      </c>
      <c r="EN18" s="170">
        <f t="shared" si="27"/>
        <v>14.29</v>
      </c>
      <c r="EO18" s="170">
        <f t="shared" si="27"/>
        <v>16.489999999999998</v>
      </c>
      <c r="EP18" s="170">
        <f t="shared" si="27"/>
        <v>19.13</v>
      </c>
      <c r="ER18" s="198" t="str">
        <f t="shared" si="9"/>
        <v>PLATINUMColeta no mesmo dia4210-2Mais de 100</v>
      </c>
      <c r="ES18" s="198" t="s">
        <v>61</v>
      </c>
      <c r="ET18" s="199" t="s">
        <v>71</v>
      </c>
      <c r="EU18" s="200" t="s">
        <v>72</v>
      </c>
      <c r="EV18" s="201" t="s">
        <v>108</v>
      </c>
      <c r="EW18" s="200">
        <f t="shared" si="15"/>
        <v>1.56</v>
      </c>
      <c r="EX18" s="202">
        <v>1.56</v>
      </c>
      <c r="EY18" s="203" t="s">
        <v>264</v>
      </c>
      <c r="FA18" s="207" t="s">
        <v>274</v>
      </c>
      <c r="FB18" s="207" t="s">
        <v>117</v>
      </c>
      <c r="FC18" s="209" t="s">
        <v>46</v>
      </c>
      <c r="FD18" s="201" t="s">
        <v>47</v>
      </c>
      <c r="FE18" s="200">
        <v>13.96</v>
      </c>
      <c r="FF18" s="60"/>
      <c r="FH18"/>
      <c r="FI18"/>
      <c r="FK18" s="207" t="str">
        <f>CONCATENATE(FL18,FN18,FM18)</f>
        <v>DIAMANTE START 1Dobragem, inserção, fechamento, montagem de caixaOperação B</v>
      </c>
      <c r="FL18" s="207" t="s">
        <v>116</v>
      </c>
      <c r="FM18" s="207" t="s">
        <v>319</v>
      </c>
      <c r="FN18" s="216" t="s">
        <v>320</v>
      </c>
      <c r="FO18" s="217">
        <v>76120</v>
      </c>
      <c r="FP18" s="218">
        <f>'[3]Base(2024)'!$FG$5*'[3]BASE 2025'!$A$20</f>
        <v>0.72333458999999989</v>
      </c>
      <c r="FQ18" s="217">
        <v>76171</v>
      </c>
      <c r="FR18" s="218">
        <f>'[3]Base(2024)'!$FI$5*'[3]BASE 2025'!$A$20</f>
        <v>1.2579731999999999</v>
      </c>
    </row>
    <row r="19" spans="1:174" x14ac:dyDescent="0.25">
      <c r="D19" s="43" t="str">
        <f t="shared" si="0"/>
        <v>CLUBE CORREIOS501 a 1.000</v>
      </c>
      <c r="E19" s="44" t="s">
        <v>9</v>
      </c>
      <c r="F19" s="44" t="s">
        <v>50</v>
      </c>
      <c r="G19" s="147">
        <v>11.45</v>
      </c>
      <c r="H19" s="147">
        <v>11.68</v>
      </c>
      <c r="I19" s="147">
        <v>11.94</v>
      </c>
      <c r="J19" s="147">
        <v>12.19</v>
      </c>
      <c r="K19" s="147">
        <v>21.06</v>
      </c>
      <c r="L19" s="147">
        <v>21.27</v>
      </c>
      <c r="M19" s="147">
        <v>21.48</v>
      </c>
      <c r="N19" s="147">
        <v>21.71</v>
      </c>
      <c r="O19" s="147">
        <v>29.99</v>
      </c>
      <c r="P19" s="147">
        <v>41.98</v>
      </c>
      <c r="Q19" s="147">
        <v>53.99</v>
      </c>
      <c r="R19" s="147">
        <v>62.99</v>
      </c>
      <c r="S19" s="147">
        <v>38.78</v>
      </c>
      <c r="T19" s="147">
        <v>49.77</v>
      </c>
      <c r="U19" s="147">
        <v>60.3</v>
      </c>
      <c r="V19" s="147">
        <v>69.209999999999994</v>
      </c>
      <c r="W19" s="147">
        <v>46.18</v>
      </c>
      <c r="X19" s="147">
        <v>59.25</v>
      </c>
      <c r="Y19" s="147">
        <v>71.790000000000006</v>
      </c>
      <c r="Z19" s="147">
        <v>82.39</v>
      </c>
      <c r="AB19" s="43" t="str">
        <f t="shared" si="1"/>
        <v>CLUBE CORREIOS501 a 1.000</v>
      </c>
      <c r="AC19" s="44" t="s">
        <v>9</v>
      </c>
      <c r="AD19" s="44" t="s">
        <v>50</v>
      </c>
      <c r="AE19" s="147">
        <f>ROUND('Base(2024)'!BS229*'BASE 2025'!$A$25,2)</f>
        <v>30.21</v>
      </c>
      <c r="AF19" s="147">
        <f>ROUND('Base(2024)'!BT229*'BASE 2025'!$A$25,2)</f>
        <v>30.86</v>
      </c>
      <c r="AG19" s="147">
        <f>ROUND('Base(2024)'!BU229*'BASE 2025'!$A$25,2)</f>
        <v>31.51</v>
      </c>
      <c r="AH19" s="147">
        <f>ROUND('Base(2024)'!BV229*'BASE 2025'!$A$25,2)</f>
        <v>32.14</v>
      </c>
      <c r="AI19" s="147">
        <f>ROUND('Base(2024)'!BW229*'BASE 2025'!$A$25,2)</f>
        <v>34.92</v>
      </c>
      <c r="AJ19" s="147">
        <f>ROUND('Base(2024)'!BX229*'BASE 2025'!$A$25,2)</f>
        <v>35.270000000000003</v>
      </c>
      <c r="AK19" s="147">
        <f>ROUND('Base(2024)'!BY229*'BASE 2025'!$A$25,2)</f>
        <v>35.630000000000003</v>
      </c>
      <c r="AL19" s="147">
        <f>ROUND('Base(2024)'!BZ229*'BASE 2025'!$A$25,2)</f>
        <v>35.99</v>
      </c>
      <c r="AM19" s="147">
        <f>ROUND('Base(2024)'!CA229*'BASE 2025'!$A$25,2)</f>
        <v>51.79</v>
      </c>
      <c r="AN19" s="147">
        <f>ROUND('Base(2024)'!CB229*'BASE 2025'!$A$25,2)</f>
        <v>78.069999999999993</v>
      </c>
      <c r="AO19" s="147">
        <f>ROUND('Base(2024)'!CC229*'BASE 2025'!$A$25,2)</f>
        <v>95.06</v>
      </c>
      <c r="AP19" s="147">
        <f>ROUND('Base(2024)'!CD229*'BASE 2025'!$A$25,2)</f>
        <v>112.03</v>
      </c>
      <c r="AQ19" s="147">
        <f>ROUND('Base(2024)'!CE229*'BASE 2025'!$A$25,2)</f>
        <v>62.8</v>
      </c>
      <c r="AR19" s="147">
        <f>ROUND('Base(2024)'!CF229*'BASE 2025'!$A$25,2)</f>
        <v>81.010000000000005</v>
      </c>
      <c r="AS19" s="147">
        <f>ROUND('Base(2024)'!CG229*'BASE 2025'!$A$25,2)</f>
        <v>93.94</v>
      </c>
      <c r="AT19" s="147">
        <f>ROUND('Base(2024)'!CH229*'BASE 2025'!$A$25,2)</f>
        <v>106.85</v>
      </c>
      <c r="AU19" s="147">
        <f>ROUND('Base(2024)'!CI229*'BASE 2025'!$A$25,2)</f>
        <v>74.75</v>
      </c>
      <c r="AV19" s="147">
        <f>ROUND('Base(2024)'!CJ229*'BASE 2025'!$A$25,2)</f>
        <v>96.44</v>
      </c>
      <c r="AW19" s="147">
        <f>ROUND('Base(2024)'!CK229*'BASE 2025'!$A$25,2)</f>
        <v>111.83</v>
      </c>
      <c r="AX19" s="147">
        <f>ROUND('Base(2024)'!CL229*'BASE 2025'!$A$25,2)</f>
        <v>127.19</v>
      </c>
      <c r="AZ19" s="43" t="str">
        <f t="shared" si="12"/>
        <v>DIAMANTE START 21 a 5</v>
      </c>
      <c r="BA19" s="44" t="s">
        <v>117</v>
      </c>
      <c r="BB19" s="46" t="s">
        <v>51</v>
      </c>
      <c r="BC19" s="170">
        <f t="shared" ref="BC19:BJ21" si="28">ROUND(BC4-(BC4*$A$67),2)</f>
        <v>37.43</v>
      </c>
      <c r="BD19" s="170">
        <f t="shared" si="28"/>
        <v>38.200000000000003</v>
      </c>
      <c r="BE19" s="170">
        <f t="shared" si="28"/>
        <v>38.979999999999997</v>
      </c>
      <c r="BF19" s="170">
        <f t="shared" si="28"/>
        <v>39.76</v>
      </c>
      <c r="BG19" s="170">
        <f t="shared" si="28"/>
        <v>52.17</v>
      </c>
      <c r="BH19" s="170">
        <f t="shared" si="28"/>
        <v>52.69</v>
      </c>
      <c r="BI19" s="170">
        <f t="shared" si="28"/>
        <v>53.19</v>
      </c>
      <c r="BJ19" s="170">
        <f t="shared" si="28"/>
        <v>53.71</v>
      </c>
      <c r="BL19" s="43" t="str">
        <f t="shared" si="3"/>
        <v>CLUBE CORREIOS1.001 a 2.000</v>
      </c>
      <c r="BM19" s="44" t="s">
        <v>9</v>
      </c>
      <c r="BN19" s="46" t="s">
        <v>55</v>
      </c>
      <c r="BO19" s="170">
        <f>ROUND('Base(2024)'!DC214*'BASE 2025'!$A$25,2)</f>
        <v>17.23</v>
      </c>
      <c r="BP19" s="170">
        <f>ROUND('Base(2024)'!DD214*'BASE 2025'!$A$25,2)</f>
        <v>17.579999999999998</v>
      </c>
      <c r="BQ19" s="170">
        <f>ROUND('Base(2024)'!DE214*'BASE 2025'!$A$25,2)</f>
        <v>17.95</v>
      </c>
      <c r="BS19" s="60" t="str">
        <f t="shared" si="6"/>
        <v>DIAMANTE START 1501 a 1.000</v>
      </c>
      <c r="BT19" s="44" t="s">
        <v>116</v>
      </c>
      <c r="BU19" s="44" t="s">
        <v>50</v>
      </c>
      <c r="BV19" s="170">
        <v>11.24</v>
      </c>
      <c r="BW19" s="170">
        <v>11.47</v>
      </c>
      <c r="BX19" s="170">
        <v>11.71</v>
      </c>
      <c r="BY19" s="170">
        <v>11.95</v>
      </c>
      <c r="BZ19" s="170">
        <v>20.64</v>
      </c>
      <c r="CA19" s="170">
        <v>20.85</v>
      </c>
      <c r="CB19" s="170">
        <v>21.06</v>
      </c>
      <c r="CC19" s="170">
        <v>21.28</v>
      </c>
      <c r="CD19" s="170">
        <v>29.39</v>
      </c>
      <c r="CE19" s="170">
        <v>41.14</v>
      </c>
      <c r="CF19" s="170">
        <v>52.9</v>
      </c>
      <c r="CG19" s="170">
        <v>61.71</v>
      </c>
      <c r="CH19" s="170">
        <v>45.25</v>
      </c>
      <c r="CI19" s="170">
        <v>58.06</v>
      </c>
      <c r="CJ19" s="170">
        <v>70.34</v>
      </c>
      <c r="CK19" s="170">
        <v>80.73</v>
      </c>
      <c r="CM19" s="43" t="str">
        <f t="shared" si="7"/>
        <v>CLUBE CORREIOS501 a 1.000</v>
      </c>
      <c r="CN19" s="44" t="s">
        <v>9</v>
      </c>
      <c r="CO19" s="44" t="s">
        <v>50</v>
      </c>
      <c r="CP19" s="147">
        <f>ROUND('Base(2024)'!AE212*'BASE 2025'!$A$25,2)</f>
        <v>17.64</v>
      </c>
      <c r="CQ19" s="147">
        <f>ROUND('Base(2024)'!AF212*'BASE 2025'!$A$25,2)</f>
        <v>18.39</v>
      </c>
      <c r="CR19" s="147">
        <f>ROUND('Base(2024)'!AG212*'BASE 2025'!$A$25,2)</f>
        <v>18.579999999999998</v>
      </c>
      <c r="CS19" s="147">
        <f>ROUND('Base(2024)'!AH212*'BASE 2025'!$A$25,2)</f>
        <v>18.77</v>
      </c>
      <c r="CT19" s="147">
        <f>ROUND('Base(2024)'!AI212*'BASE 2025'!$A$25,2)</f>
        <v>21</v>
      </c>
      <c r="CU19" s="147">
        <f>ROUND('Base(2024)'!AJ212*'BASE 2025'!$A$25,2)</f>
        <v>23.54</v>
      </c>
      <c r="CV19" s="147">
        <f>ROUND('Base(2024)'!AK212*'BASE 2025'!$A$25,2)</f>
        <v>26.27</v>
      </c>
      <c r="CW19" s="147">
        <f>ROUND('Base(2024)'!AL212*'BASE 2025'!$A$25,2)</f>
        <v>31.51</v>
      </c>
      <c r="CX19" s="147">
        <f>ROUND('Base(2024)'!AM212*'BASE 2025'!$A$25,2)</f>
        <v>21.39</v>
      </c>
      <c r="CY19" s="147">
        <f>ROUND('Base(2024)'!AN212*'BASE 2025'!$A$25,2)</f>
        <v>25.77</v>
      </c>
      <c r="CZ19" s="147">
        <f>ROUND('Base(2024)'!AO212*'BASE 2025'!$A$25,2)</f>
        <v>42.51</v>
      </c>
      <c r="DA19" s="147">
        <f>ROUND('Base(2024)'!AP212*'BASE 2025'!$A$25,2)</f>
        <v>58.11</v>
      </c>
      <c r="DB19" s="147">
        <f>ROUND('Base(2024)'!AQ212*'BASE 2025'!$A$25,2)</f>
        <v>24.88</v>
      </c>
      <c r="DC19" s="147">
        <f>ROUND('Base(2024)'!AR212*'BASE 2025'!$A$25,2)</f>
        <v>29.96</v>
      </c>
      <c r="DD19" s="147">
        <f>ROUND('Base(2024)'!AS212*'BASE 2025'!$A$25,2)</f>
        <v>49.43</v>
      </c>
      <c r="DE19" s="147">
        <f>ROUND('Base(2024)'!AT212*'BASE 2025'!$A$25,2)</f>
        <v>67.55</v>
      </c>
      <c r="DF19" s="147"/>
      <c r="DG19" s="159"/>
      <c r="DH19" s="43" t="str">
        <f t="shared" si="24"/>
        <v>CLUBE CORREIOS2.001 a 3.000</v>
      </c>
      <c r="DI19" s="44" t="s">
        <v>9</v>
      </c>
      <c r="DJ19" s="44" t="s">
        <v>62</v>
      </c>
      <c r="DK19" s="147">
        <f>ROUND('Base(2024)'!EO58*'BASE 2025'!$A$155,2)</f>
        <v>21.95</v>
      </c>
      <c r="DL19" s="147">
        <f>ROUND('Base(2024)'!EP58*'BASE 2025'!$A$155,2)</f>
        <v>22.87</v>
      </c>
      <c r="DM19" s="147">
        <f>ROUND('Base(2024)'!EQ58*'BASE 2025'!$A$155,2)</f>
        <v>23.1</v>
      </c>
      <c r="DN19" s="147">
        <f>ROUND('Base(2024)'!ER58*'BASE 2025'!$A$155,2)</f>
        <v>23.34</v>
      </c>
      <c r="DO19" s="147">
        <f>ROUND('Base(2024)'!ES58*'BASE 2025'!$A$155,2)</f>
        <v>27.29</v>
      </c>
      <c r="DP19" s="147">
        <f>ROUND('Base(2024)'!ET58*'BASE 2025'!$A$155,2)</f>
        <v>30.28</v>
      </c>
      <c r="DQ19" s="147">
        <f>ROUND('Base(2024)'!EU58*'BASE 2025'!$A$155,2)</f>
        <v>33.79</v>
      </c>
      <c r="DR19" s="147">
        <f>ROUND('Base(2024)'!EV58*'BASE 2025'!$A$155,2)</f>
        <v>40.58</v>
      </c>
      <c r="DS19" s="147">
        <f>ROUND('Base(2024)'!EW58*'BASE 2025'!$A$155,2)</f>
        <v>33.9</v>
      </c>
      <c r="DT19" s="147">
        <f>ROUND('Base(2024)'!EX58*'BASE 2025'!$A$155,2)</f>
        <v>39.26</v>
      </c>
      <c r="DU19" s="147">
        <f>ROUND('Base(2024)'!EY58*'BASE 2025'!$A$155,2)</f>
        <v>59.02</v>
      </c>
      <c r="DV19" s="147">
        <f>ROUND('Base(2024)'!EZ58*'BASE 2025'!$A$155,2)</f>
        <v>78.430000000000007</v>
      </c>
      <c r="ER19" s="198" t="str">
        <f t="shared" si="9"/>
        <v>PLATINUMColeta no mesmo dia7790-9Unitizador</v>
      </c>
      <c r="ES19" s="198" t="s">
        <v>61</v>
      </c>
      <c r="ET19" s="199" t="s">
        <v>71</v>
      </c>
      <c r="EU19" s="200" t="s">
        <v>111</v>
      </c>
      <c r="EV19" s="201" t="s">
        <v>112</v>
      </c>
      <c r="EW19" s="200">
        <f>ROUND('Base(2024)'!DL18*'BASE 2025'!A25,2)</f>
        <v>40.26</v>
      </c>
      <c r="EX19" s="204"/>
      <c r="EY19" s="204"/>
      <c r="FA19" s="207" t="s">
        <v>275</v>
      </c>
      <c r="FB19" s="207" t="s">
        <v>117</v>
      </c>
      <c r="FC19" s="209" t="s">
        <v>46</v>
      </c>
      <c r="FD19" s="201" t="s">
        <v>53</v>
      </c>
      <c r="FE19" s="200">
        <v>15.76</v>
      </c>
      <c r="FF19" s="60"/>
      <c r="FH19"/>
      <c r="FI19"/>
      <c r="FK19" s="207" t="str">
        <f>CONCATENATE(FL19,FN19,FM19)</f>
        <v>DIAMANTE START 1Digitação, agrupamento de nomes e documentos, conciliação de nomesOperação C</v>
      </c>
      <c r="FL19" s="207" t="s">
        <v>116</v>
      </c>
      <c r="FM19" s="207" t="s">
        <v>321</v>
      </c>
      <c r="FN19" s="216" t="s">
        <v>322</v>
      </c>
      <c r="FO19" s="217">
        <v>76139</v>
      </c>
      <c r="FP19" s="218">
        <f>'[3]Base(2024)'!$FG$6*'[3]BASE 2025'!$A$20</f>
        <v>2.0337233399999999</v>
      </c>
      <c r="FQ19" s="217">
        <v>76180</v>
      </c>
      <c r="FR19" s="218">
        <f>'[3]Base(2024)'!$FI$6*'[3]BASE 2025'!$A$20</f>
        <v>2.0337233399999999</v>
      </c>
    </row>
    <row r="20" spans="1:174" ht="25.5" x14ac:dyDescent="0.25">
      <c r="D20" s="43" t="str">
        <f t="shared" si="0"/>
        <v>CLUBE CORREIOS1.001 a 2.000</v>
      </c>
      <c r="E20" s="44" t="s">
        <v>9</v>
      </c>
      <c r="F20" s="44" t="s">
        <v>55</v>
      </c>
      <c r="G20" s="147">
        <v>14.37</v>
      </c>
      <c r="H20" s="147">
        <v>14.68</v>
      </c>
      <c r="I20" s="147">
        <v>15</v>
      </c>
      <c r="J20" s="147">
        <v>15.29</v>
      </c>
      <c r="K20" s="147">
        <v>23.23</v>
      </c>
      <c r="L20" s="147">
        <v>23.46</v>
      </c>
      <c r="M20" s="147">
        <v>23.71</v>
      </c>
      <c r="N20" s="147">
        <v>23.94</v>
      </c>
      <c r="O20" s="147">
        <v>36.15</v>
      </c>
      <c r="P20" s="147">
        <v>50.64</v>
      </c>
      <c r="Q20" s="147">
        <v>65.099999999999994</v>
      </c>
      <c r="R20" s="147">
        <v>75.930000000000007</v>
      </c>
      <c r="S20" s="147">
        <v>48.5</v>
      </c>
      <c r="T20" s="147">
        <v>61.56</v>
      </c>
      <c r="U20" s="147">
        <v>74.17</v>
      </c>
      <c r="V20" s="147">
        <v>84.64</v>
      </c>
      <c r="W20" s="147">
        <v>57.74</v>
      </c>
      <c r="X20" s="147">
        <v>73.290000000000006</v>
      </c>
      <c r="Y20" s="147">
        <v>88.29</v>
      </c>
      <c r="Z20" s="147">
        <v>100.75</v>
      </c>
      <c r="AB20" s="43" t="str">
        <f t="shared" si="1"/>
        <v>CLUBE CORREIOS1.001 a 2.000</v>
      </c>
      <c r="AC20" s="44" t="s">
        <v>9</v>
      </c>
      <c r="AD20" s="44" t="s">
        <v>55</v>
      </c>
      <c r="AE20" s="147">
        <f>ROUND('Base(2024)'!BS230*'BASE 2025'!$A$25,2)</f>
        <v>33.42</v>
      </c>
      <c r="AF20" s="147">
        <f>ROUND('Base(2024)'!BT230*'BASE 2025'!$A$25,2)</f>
        <v>34.14</v>
      </c>
      <c r="AG20" s="147">
        <f>ROUND('Base(2024)'!BU230*'BASE 2025'!$A$25,2)</f>
        <v>34.85</v>
      </c>
      <c r="AH20" s="147">
        <f>ROUND('Base(2024)'!BV230*'BASE 2025'!$A$25,2)</f>
        <v>35.56</v>
      </c>
      <c r="AI20" s="147">
        <f>ROUND('Base(2024)'!BW230*'BASE 2025'!$A$25,2)</f>
        <v>38.43</v>
      </c>
      <c r="AJ20" s="147">
        <f>ROUND('Base(2024)'!BX230*'BASE 2025'!$A$25,2)</f>
        <v>38.840000000000003</v>
      </c>
      <c r="AK20" s="147">
        <f>ROUND('Base(2024)'!BY230*'BASE 2025'!$A$25,2)</f>
        <v>39.229999999999997</v>
      </c>
      <c r="AL20" s="147">
        <f>ROUND('Base(2024)'!BZ230*'BASE 2025'!$A$25,2)</f>
        <v>39.619999999999997</v>
      </c>
      <c r="AM20" s="147">
        <f>ROUND('Base(2024)'!CA230*'BASE 2025'!$A$25,2)</f>
        <v>62.04</v>
      </c>
      <c r="AN20" s="147">
        <f>ROUND('Base(2024)'!CB230*'BASE 2025'!$A$25,2)</f>
        <v>93.99</v>
      </c>
      <c r="AO20" s="147">
        <f>ROUND('Base(2024)'!CC230*'BASE 2025'!$A$25,2)</f>
        <v>114.65</v>
      </c>
      <c r="AP20" s="147">
        <f>ROUND('Base(2024)'!CD230*'BASE 2025'!$A$25,2)</f>
        <v>135.32</v>
      </c>
      <c r="AQ20" s="147">
        <f>ROUND('Base(2024)'!CE230*'BASE 2025'!$A$25,2)</f>
        <v>75.63</v>
      </c>
      <c r="AR20" s="147">
        <f>ROUND('Base(2024)'!CF230*'BASE 2025'!$A$25,2)</f>
        <v>102</v>
      </c>
      <c r="AS20" s="147">
        <f>ROUND('Base(2024)'!CG230*'BASE 2025'!$A$25,2)</f>
        <v>119.33</v>
      </c>
      <c r="AT20" s="147">
        <f>ROUND('Base(2024)'!CH230*'BASE 2025'!$A$25,2)</f>
        <v>136.63999999999999</v>
      </c>
      <c r="AU20" s="147">
        <f>ROUND('Base(2024)'!CI230*'BASE 2025'!$A$25,2)</f>
        <v>90.03</v>
      </c>
      <c r="AV20" s="147">
        <f>ROUND('Base(2024)'!CJ230*'BASE 2025'!$A$25,2)</f>
        <v>121.43</v>
      </c>
      <c r="AW20" s="147">
        <f>ROUND('Base(2024)'!CK230*'BASE 2025'!$A$25,2)</f>
        <v>142.05000000000001</v>
      </c>
      <c r="AX20" s="147">
        <f>ROUND('Base(2024)'!CL230*'BASE 2025'!$A$25,2)</f>
        <v>162.66</v>
      </c>
      <c r="AZ20" s="43" t="str">
        <f t="shared" si="12"/>
        <v>DIAMANTE START 25 a 10</v>
      </c>
      <c r="BA20" s="44" t="s">
        <v>117</v>
      </c>
      <c r="BB20" s="46" t="s">
        <v>56</v>
      </c>
      <c r="BC20" s="170">
        <f t="shared" si="28"/>
        <v>55.51</v>
      </c>
      <c r="BD20" s="170">
        <f t="shared" si="28"/>
        <v>56.71</v>
      </c>
      <c r="BE20" s="170">
        <f t="shared" si="28"/>
        <v>57.9</v>
      </c>
      <c r="BF20" s="170">
        <f t="shared" si="28"/>
        <v>59.02</v>
      </c>
      <c r="BG20" s="170">
        <f t="shared" si="28"/>
        <v>70.930000000000007</v>
      </c>
      <c r="BH20" s="170">
        <f t="shared" si="28"/>
        <v>71.61</v>
      </c>
      <c r="BI20" s="170">
        <f t="shared" si="28"/>
        <v>72.39</v>
      </c>
      <c r="BJ20" s="170">
        <f t="shared" si="28"/>
        <v>73.069999999999993</v>
      </c>
      <c r="BL20" s="43" t="str">
        <f t="shared" si="3"/>
        <v>CLUBE CORREIOS2.001 a 3.000</v>
      </c>
      <c r="BM20" s="44" t="s">
        <v>9</v>
      </c>
      <c r="BN20" s="46" t="s">
        <v>62</v>
      </c>
      <c r="BO20" s="170">
        <f>ROUND('Base(2024)'!DC215*'BASE 2025'!$A$25,2)</f>
        <v>19.14</v>
      </c>
      <c r="BP20" s="170">
        <f>ROUND('Base(2024)'!DD215*'BASE 2025'!$A$25,2)</f>
        <v>19.54</v>
      </c>
      <c r="BQ20" s="170">
        <f>ROUND('Base(2024)'!DE215*'BASE 2025'!$A$25,2)</f>
        <v>19.95</v>
      </c>
      <c r="BS20" s="60" t="str">
        <f t="shared" si="6"/>
        <v>DIAMANTE START 11.001 a 2.000</v>
      </c>
      <c r="BT20" s="44" t="s">
        <v>116</v>
      </c>
      <c r="BU20" s="44" t="s">
        <v>55</v>
      </c>
      <c r="BV20" s="170">
        <v>14.82</v>
      </c>
      <c r="BW20" s="170">
        <v>15.14</v>
      </c>
      <c r="BX20" s="170">
        <v>15.47</v>
      </c>
      <c r="BY20" s="170">
        <v>15.78</v>
      </c>
      <c r="BZ20" s="170">
        <v>23.27</v>
      </c>
      <c r="CA20" s="170">
        <v>23.51</v>
      </c>
      <c r="CB20" s="170">
        <v>23.75</v>
      </c>
      <c r="CC20" s="170">
        <v>24</v>
      </c>
      <c r="CD20" s="170">
        <v>35.78</v>
      </c>
      <c r="CE20" s="170">
        <v>49.68</v>
      </c>
      <c r="CF20" s="170">
        <v>63.88</v>
      </c>
      <c r="CG20" s="170">
        <v>74.599999999999994</v>
      </c>
      <c r="CH20" s="170">
        <v>57.02</v>
      </c>
      <c r="CI20" s="170">
        <v>71.959999999999994</v>
      </c>
      <c r="CJ20" s="170">
        <v>86.63</v>
      </c>
      <c r="CK20" s="170">
        <v>98.95</v>
      </c>
      <c r="CM20" s="43" t="str">
        <f t="shared" si="7"/>
        <v>CLUBE CORREIOS1.001 a 2.000</v>
      </c>
      <c r="CN20" s="44" t="s">
        <v>9</v>
      </c>
      <c r="CO20" s="44" t="s">
        <v>55</v>
      </c>
      <c r="CP20" s="147">
        <f>ROUND('Base(2024)'!AE213*'BASE 2025'!$A$25,2)</f>
        <v>18.59</v>
      </c>
      <c r="CQ20" s="147">
        <f>ROUND('Base(2024)'!AF213*'BASE 2025'!$A$25,2)</f>
        <v>19.39</v>
      </c>
      <c r="CR20" s="147">
        <f>ROUND('Base(2024)'!AG213*'BASE 2025'!$A$25,2)</f>
        <v>19.57</v>
      </c>
      <c r="CS20" s="147">
        <f>ROUND('Base(2024)'!AH213*'BASE 2025'!$A$25,2)</f>
        <v>19.77</v>
      </c>
      <c r="CT20" s="147">
        <f>ROUND('Base(2024)'!AI213*'BASE 2025'!$A$25,2)</f>
        <v>23.09</v>
      </c>
      <c r="CU20" s="147">
        <f>ROUND('Base(2024)'!AJ213*'BASE 2025'!$A$25,2)</f>
        <v>25.85</v>
      </c>
      <c r="CV20" s="147">
        <f>ROUND('Base(2024)'!AK213*'BASE 2025'!$A$25,2)</f>
        <v>28.86</v>
      </c>
      <c r="CW20" s="147">
        <f>ROUND('Base(2024)'!AL213*'BASE 2025'!$A$25,2)</f>
        <v>34.619999999999997</v>
      </c>
      <c r="CX20" s="147">
        <f>ROUND('Base(2024)'!AM213*'BASE 2025'!$A$25,2)</f>
        <v>25.39</v>
      </c>
      <c r="CY20" s="147">
        <f>ROUND('Base(2024)'!AN213*'BASE 2025'!$A$25,2)</f>
        <v>29.98</v>
      </c>
      <c r="CZ20" s="147">
        <f>ROUND('Base(2024)'!AO213*'BASE 2025'!$A$25,2)</f>
        <v>46.95</v>
      </c>
      <c r="DA20" s="147">
        <f>ROUND('Base(2024)'!AP213*'BASE 2025'!$A$25,2)</f>
        <v>63</v>
      </c>
      <c r="DB20" s="147">
        <f>ROUND('Base(2024)'!AQ213*'BASE 2025'!$A$25,2)</f>
        <v>29.51</v>
      </c>
      <c r="DC20" s="147">
        <f>ROUND('Base(2024)'!AR213*'BASE 2025'!$A$25,2)</f>
        <v>34.86</v>
      </c>
      <c r="DD20" s="147">
        <f>ROUND('Base(2024)'!AS213*'BASE 2025'!$A$25,2)</f>
        <v>54.59</v>
      </c>
      <c r="DE20" s="147">
        <f>ROUND('Base(2024)'!AT213*'BASE 2025'!$A$25,2)</f>
        <v>73.260000000000005</v>
      </c>
      <c r="DF20" s="147"/>
      <c r="DG20" s="159"/>
      <c r="DH20" s="43" t="str">
        <f t="shared" si="24"/>
        <v>CLUBE CORREIOS3.001 a 4.000</v>
      </c>
      <c r="DI20" s="44" t="s">
        <v>9</v>
      </c>
      <c r="DJ20" s="44" t="s">
        <v>68</v>
      </c>
      <c r="DK20" s="147">
        <f>ROUND('Base(2024)'!EO59*'BASE 2025'!$A$155,2)</f>
        <v>23.63</v>
      </c>
      <c r="DL20" s="147">
        <f>ROUND('Base(2024)'!EP59*'BASE 2025'!$A$155,2)</f>
        <v>24.64</v>
      </c>
      <c r="DM20" s="147">
        <f>ROUND('Base(2024)'!EQ59*'BASE 2025'!$A$155,2)</f>
        <v>24.89</v>
      </c>
      <c r="DN20" s="147">
        <f>ROUND('Base(2024)'!ER59*'BASE 2025'!$A$155,2)</f>
        <v>25.14</v>
      </c>
      <c r="DO20" s="147">
        <f>ROUND('Base(2024)'!ES59*'BASE 2025'!$A$155,2)</f>
        <v>29.48</v>
      </c>
      <c r="DP20" s="147">
        <f>ROUND('Base(2024)'!ET59*'BASE 2025'!$A$155,2)</f>
        <v>32.42</v>
      </c>
      <c r="DQ20" s="147">
        <f>ROUND('Base(2024)'!EU59*'BASE 2025'!$A$155,2)</f>
        <v>36.159999999999997</v>
      </c>
      <c r="DR20" s="147">
        <f>ROUND('Base(2024)'!EV59*'BASE 2025'!$A$155,2)</f>
        <v>43.47</v>
      </c>
      <c r="DS20" s="147">
        <f>ROUND('Base(2024)'!EW59*'BASE 2025'!$A$155,2)</f>
        <v>44.27</v>
      </c>
      <c r="DT20" s="147">
        <f>ROUND('Base(2024)'!EX59*'BASE 2025'!$A$155,2)</f>
        <v>49.21</v>
      </c>
      <c r="DU20" s="147">
        <f>ROUND('Base(2024)'!EY59*'BASE 2025'!$A$155,2)</f>
        <v>69.02</v>
      </c>
      <c r="DV20" s="147">
        <f>ROUND('Base(2024)'!EZ59*'BASE 2025'!$A$155,2)</f>
        <v>88.99</v>
      </c>
      <c r="EU20" s="44"/>
      <c r="EX20" s="205"/>
      <c r="EY20" s="205"/>
      <c r="FA20" s="207" t="s">
        <v>276</v>
      </c>
      <c r="FB20" s="207" t="s">
        <v>117</v>
      </c>
      <c r="FC20" s="210" t="s">
        <v>58</v>
      </c>
      <c r="FD20" s="201" t="s">
        <v>59</v>
      </c>
      <c r="FE20" s="200">
        <v>7.12</v>
      </c>
      <c r="FF20" s="203" t="s">
        <v>264</v>
      </c>
      <c r="FH20"/>
      <c r="FI20"/>
      <c r="FK20" s="207" t="str">
        <f>CONCATENATE(FL20,FN20,FM20)</f>
        <v>DIAMANTE START 1Impressão de etiqueta - medidas 33,9 x 101,6 (mm) ou  Modelo folha 14 etiquetasOperação D1</v>
      </c>
      <c r="FL20" s="207" t="s">
        <v>116</v>
      </c>
      <c r="FM20" s="219" t="s">
        <v>323</v>
      </c>
      <c r="FN20" s="220" t="s">
        <v>324</v>
      </c>
      <c r="FO20" s="217">
        <v>76147</v>
      </c>
      <c r="FP20" s="218">
        <f>'[3]Base(2024)'!$FG$9*'[3]BASE 2025'!$A$20</f>
        <v>0.13628043000000001</v>
      </c>
      <c r="FQ20" s="217">
        <v>76198</v>
      </c>
      <c r="FR20" s="218">
        <f>'[3]Base(2024)'!$FI$9*'[3]BASE 2025'!$A$20</f>
        <v>7.3381770000000013E-2</v>
      </c>
    </row>
    <row r="21" spans="1:174" ht="25.5" x14ac:dyDescent="0.25">
      <c r="D21" s="43" t="str">
        <f t="shared" si="0"/>
        <v>CLUBE CORREIOS2.001 a 3.000</v>
      </c>
      <c r="E21" s="44" t="s">
        <v>9</v>
      </c>
      <c r="F21" s="44" t="s">
        <v>62</v>
      </c>
      <c r="G21" s="147">
        <v>16.04</v>
      </c>
      <c r="H21" s="147">
        <v>16.38</v>
      </c>
      <c r="I21" s="147">
        <v>16.72</v>
      </c>
      <c r="J21" s="147">
        <v>17.05</v>
      </c>
      <c r="K21" s="147">
        <v>25.38</v>
      </c>
      <c r="L21" s="147">
        <v>25.63</v>
      </c>
      <c r="M21" s="147">
        <v>25.91</v>
      </c>
      <c r="N21" s="147">
        <v>26.16</v>
      </c>
      <c r="O21" s="147">
        <v>42.21</v>
      </c>
      <c r="P21" s="147">
        <v>56.99</v>
      </c>
      <c r="Q21" s="147">
        <v>80.209999999999994</v>
      </c>
      <c r="R21" s="147">
        <v>97.08</v>
      </c>
      <c r="S21" s="147">
        <v>58.13</v>
      </c>
      <c r="T21" s="147">
        <v>71.44</v>
      </c>
      <c r="U21" s="147">
        <v>91.38</v>
      </c>
      <c r="V21" s="147">
        <v>106.93</v>
      </c>
      <c r="W21" s="147">
        <v>69.19</v>
      </c>
      <c r="X21" s="147">
        <v>85.04</v>
      </c>
      <c r="Y21" s="147">
        <v>108.79</v>
      </c>
      <c r="Z21" s="147">
        <v>127.3</v>
      </c>
      <c r="AB21" s="43" t="str">
        <f t="shared" si="1"/>
        <v>CLUBE CORREIOS2.001 a 3.000</v>
      </c>
      <c r="AC21" s="44" t="s">
        <v>9</v>
      </c>
      <c r="AD21" s="44" t="s">
        <v>62</v>
      </c>
      <c r="AE21" s="147">
        <f>ROUND('Base(2024)'!BS231*'BASE 2025'!$A$25,2)</f>
        <v>36.840000000000003</v>
      </c>
      <c r="AF21" s="147">
        <f>ROUND('Base(2024)'!BT231*'BASE 2025'!$A$25,2)</f>
        <v>37.630000000000003</v>
      </c>
      <c r="AG21" s="147">
        <f>ROUND('Base(2024)'!BU231*'BASE 2025'!$A$25,2)</f>
        <v>38.409999999999997</v>
      </c>
      <c r="AH21" s="147">
        <f>ROUND('Base(2024)'!BV231*'BASE 2025'!$A$25,2)</f>
        <v>39.19</v>
      </c>
      <c r="AI21" s="147">
        <f>ROUND('Base(2024)'!BW231*'BASE 2025'!$A$25,2)</f>
        <v>42.27</v>
      </c>
      <c r="AJ21" s="147">
        <f>ROUND('Base(2024)'!BX231*'BASE 2025'!$A$25,2)</f>
        <v>42.7</v>
      </c>
      <c r="AK21" s="147">
        <f>ROUND('Base(2024)'!BY231*'BASE 2025'!$A$25,2)</f>
        <v>43.14</v>
      </c>
      <c r="AL21" s="147">
        <f>ROUND('Base(2024)'!BZ231*'BASE 2025'!$A$25,2)</f>
        <v>43.57</v>
      </c>
      <c r="AM21" s="147">
        <f>ROUND('Base(2024)'!CA231*'BASE 2025'!$A$25,2)</f>
        <v>72.94</v>
      </c>
      <c r="AN21" s="147">
        <f>ROUND('Base(2024)'!CB231*'BASE 2025'!$A$25,2)</f>
        <v>109.79</v>
      </c>
      <c r="AO21" s="147">
        <f>ROUND('Base(2024)'!CC231*'BASE 2025'!$A$25,2)</f>
        <v>133.97999999999999</v>
      </c>
      <c r="AP21" s="147">
        <f>ROUND('Base(2024)'!CD231*'BASE 2025'!$A$25,2)</f>
        <v>158.16999999999999</v>
      </c>
      <c r="AQ21" s="147">
        <f>ROUND('Base(2024)'!CE231*'BASE 2025'!$A$25,2)</f>
        <v>88.73</v>
      </c>
      <c r="AR21" s="147">
        <f>ROUND('Base(2024)'!CF231*'BASE 2025'!$A$25,2)</f>
        <v>122.46</v>
      </c>
      <c r="AS21" s="147">
        <f>ROUND('Base(2024)'!CG231*'BASE 2025'!$A$25,2)</f>
        <v>144.53</v>
      </c>
      <c r="AT21" s="147">
        <f>ROUND('Base(2024)'!CH231*'BASE 2025'!$A$25,2)</f>
        <v>166.6</v>
      </c>
      <c r="AU21" s="147">
        <f>ROUND('Base(2024)'!CI231*'BASE 2025'!$A$25,2)</f>
        <v>105.63</v>
      </c>
      <c r="AV21" s="147">
        <f>ROUND('Base(2024)'!CJ231*'BASE 2025'!$A$25,2)</f>
        <v>145.78</v>
      </c>
      <c r="AW21" s="147">
        <f>ROUND('Base(2024)'!CK231*'BASE 2025'!$A$25,2)</f>
        <v>172.05</v>
      </c>
      <c r="AX21" s="147">
        <f>ROUND('Base(2024)'!CL231*'BASE 2025'!$A$25,2)</f>
        <v>198.34</v>
      </c>
      <c r="AZ21" s="40" t="str">
        <f t="shared" si="12"/>
        <v>DIAMANTE START 2Kg Adicional</v>
      </c>
      <c r="BA21" s="168" t="s">
        <v>117</v>
      </c>
      <c r="BB21" s="178" t="s">
        <v>63</v>
      </c>
      <c r="BC21" s="169">
        <f t="shared" si="28"/>
        <v>5.4</v>
      </c>
      <c r="BD21" s="169">
        <f t="shared" si="28"/>
        <v>5.58</v>
      </c>
      <c r="BE21" s="169">
        <f t="shared" si="28"/>
        <v>5.65</v>
      </c>
      <c r="BF21" s="169">
        <f t="shared" si="28"/>
        <v>5.74</v>
      </c>
      <c r="BG21" s="169">
        <f t="shared" si="28"/>
        <v>7.19</v>
      </c>
      <c r="BH21" s="169">
        <f t="shared" si="28"/>
        <v>7.29</v>
      </c>
      <c r="BI21" s="169">
        <f t="shared" si="28"/>
        <v>7.36</v>
      </c>
      <c r="BJ21" s="169">
        <f t="shared" si="28"/>
        <v>7.36</v>
      </c>
      <c r="BL21" s="43" t="str">
        <f t="shared" si="3"/>
        <v>CLUBE CORREIOS3.001 a 4.000</v>
      </c>
      <c r="BM21" s="44" t="s">
        <v>9</v>
      </c>
      <c r="BN21" s="46" t="s">
        <v>68</v>
      </c>
      <c r="BO21" s="170">
        <f>ROUND('Base(2024)'!DC216*'BASE 2025'!$A$25,2)</f>
        <v>21.04</v>
      </c>
      <c r="BP21" s="170">
        <f>ROUND('Base(2024)'!DD216*'BASE 2025'!$A$25,2)</f>
        <v>21.48</v>
      </c>
      <c r="BQ21" s="170">
        <f>ROUND('Base(2024)'!DE216*'BASE 2025'!$A$25,2)</f>
        <v>21.93</v>
      </c>
      <c r="BS21" s="60" t="str">
        <f t="shared" si="6"/>
        <v>DIAMANTE START 12.001 a 3.000</v>
      </c>
      <c r="BT21" s="44" t="s">
        <v>116</v>
      </c>
      <c r="BU21" s="44" t="s">
        <v>62</v>
      </c>
      <c r="BV21" s="170">
        <v>16.78</v>
      </c>
      <c r="BW21" s="170">
        <v>17.13</v>
      </c>
      <c r="BX21" s="170">
        <v>17.5</v>
      </c>
      <c r="BY21" s="170">
        <v>17.850000000000001</v>
      </c>
      <c r="BZ21" s="170">
        <v>25.6</v>
      </c>
      <c r="CA21" s="170">
        <v>25.86</v>
      </c>
      <c r="CB21" s="170">
        <v>26.13</v>
      </c>
      <c r="CC21" s="170">
        <v>26.39</v>
      </c>
      <c r="CD21" s="170">
        <v>41.89</v>
      </c>
      <c r="CE21" s="170">
        <v>55.94</v>
      </c>
      <c r="CF21" s="170">
        <v>78.75</v>
      </c>
      <c r="CG21" s="170">
        <v>95.44</v>
      </c>
      <c r="CH21" s="170">
        <v>68.48</v>
      </c>
      <c r="CI21" s="170">
        <v>83.53</v>
      </c>
      <c r="CJ21" s="170">
        <v>106.79</v>
      </c>
      <c r="CK21" s="170">
        <v>125.08</v>
      </c>
      <c r="CM21" s="43" t="str">
        <f t="shared" si="7"/>
        <v>CLUBE CORREIOS2.001 a 3.000</v>
      </c>
      <c r="CN21" s="44" t="s">
        <v>9</v>
      </c>
      <c r="CO21" s="44" t="s">
        <v>62</v>
      </c>
      <c r="CP21" s="147">
        <f>ROUND('Base(2024)'!AE214*'BASE 2025'!$A$25,2)</f>
        <v>22.22</v>
      </c>
      <c r="CQ21" s="147">
        <f>ROUND('Base(2024)'!AF214*'BASE 2025'!$A$25,2)</f>
        <v>23.16</v>
      </c>
      <c r="CR21" s="147">
        <f>ROUND('Base(2024)'!AG214*'BASE 2025'!$A$25,2)</f>
        <v>23.4</v>
      </c>
      <c r="CS21" s="147">
        <f>ROUND('Base(2024)'!AH214*'BASE 2025'!$A$25,2)</f>
        <v>23.64</v>
      </c>
      <c r="CT21" s="147">
        <f>ROUND('Base(2024)'!AI214*'BASE 2025'!$A$25,2)</f>
        <v>27.59</v>
      </c>
      <c r="CU21" s="147">
        <f>ROUND('Base(2024)'!AJ214*'BASE 2025'!$A$25,2)</f>
        <v>30.9</v>
      </c>
      <c r="CV21" s="147">
        <f>ROUND('Base(2024)'!AK214*'BASE 2025'!$A$25,2)</f>
        <v>34.49</v>
      </c>
      <c r="CW21" s="147">
        <f>ROUND('Base(2024)'!AL214*'BASE 2025'!$A$25,2)</f>
        <v>41.38</v>
      </c>
      <c r="CX21" s="147">
        <f>ROUND('Base(2024)'!AM214*'BASE 2025'!$A$25,2)</f>
        <v>29.25</v>
      </c>
      <c r="CY21" s="147">
        <f>ROUND('Base(2024)'!AN214*'BASE 2025'!$A$25,2)</f>
        <v>34.32</v>
      </c>
      <c r="CZ21" s="147">
        <f>ROUND('Base(2024)'!AO214*'BASE 2025'!$A$25,2)</f>
        <v>51.79</v>
      </c>
      <c r="DA21" s="147">
        <f>ROUND('Base(2024)'!AP214*'BASE 2025'!$A$25,2)</f>
        <v>68.81</v>
      </c>
      <c r="DB21" s="147">
        <f>ROUND('Base(2024)'!AQ214*'BASE 2025'!$A$25,2)</f>
        <v>34.020000000000003</v>
      </c>
      <c r="DC21" s="147">
        <f>ROUND('Base(2024)'!AR214*'BASE 2025'!$A$25,2)</f>
        <v>39.92</v>
      </c>
      <c r="DD21" s="147">
        <f>ROUND('Base(2024)'!AS214*'BASE 2025'!$A$25,2)</f>
        <v>60.22</v>
      </c>
      <c r="DE21" s="147">
        <f>ROUND('Base(2024)'!AT214*'BASE 2025'!$A$25,2)</f>
        <v>80.010000000000005</v>
      </c>
      <c r="DF21" s="147"/>
      <c r="DG21" s="159"/>
      <c r="DH21" s="43" t="str">
        <f t="shared" si="24"/>
        <v>CLUBE CORREIOS4.001 a 5.000</v>
      </c>
      <c r="DI21" s="44" t="s">
        <v>9</v>
      </c>
      <c r="DJ21" s="44" t="s">
        <v>70</v>
      </c>
      <c r="DK21" s="147">
        <f>ROUND('Base(2024)'!EO60*'BASE 2025'!$A$155,2)</f>
        <v>25.83</v>
      </c>
      <c r="DL21" s="147">
        <f>ROUND('Base(2024)'!EP60*'BASE 2025'!$A$155,2)</f>
        <v>26.9</v>
      </c>
      <c r="DM21" s="147">
        <f>ROUND('Base(2024)'!EQ60*'BASE 2025'!$A$155,2)</f>
        <v>27.19</v>
      </c>
      <c r="DN21" s="147">
        <f>ROUND('Base(2024)'!ER60*'BASE 2025'!$A$155,2)</f>
        <v>27.46</v>
      </c>
      <c r="DO21" s="147">
        <f>ROUND('Base(2024)'!ES60*'BASE 2025'!$A$155,2)</f>
        <v>32.35</v>
      </c>
      <c r="DP21" s="147">
        <f>ROUND('Base(2024)'!ET60*'BASE 2025'!$A$155,2)</f>
        <v>34.86</v>
      </c>
      <c r="DQ21" s="147">
        <f>ROUND('Base(2024)'!EU60*'BASE 2025'!$A$155,2)</f>
        <v>38.85</v>
      </c>
      <c r="DR21" s="147">
        <f>ROUND('Base(2024)'!EV60*'BASE 2025'!$A$155,2)</f>
        <v>46.8</v>
      </c>
      <c r="DS21" s="147">
        <f>ROUND('Base(2024)'!EW60*'BASE 2025'!$A$155,2)</f>
        <v>48.26</v>
      </c>
      <c r="DT21" s="147">
        <f>ROUND('Base(2024)'!EX60*'BASE 2025'!$A$155,2)</f>
        <v>52.15</v>
      </c>
      <c r="DU21" s="147">
        <f>ROUND('Base(2024)'!EY60*'BASE 2025'!$A$155,2)</f>
        <v>71.89</v>
      </c>
      <c r="DV21" s="147">
        <f>ROUND('Base(2024)'!EZ60*'BASE 2025'!$A$155,2)</f>
        <v>92.56</v>
      </c>
      <c r="ER21" s="198" t="str">
        <f>CONCATENATE(ES21,ET21,EU21,EV21)</f>
        <v>CLUBE CORREIOSColeta Agendada7789-50 a 10</v>
      </c>
      <c r="ES21" s="198" t="s">
        <v>9</v>
      </c>
      <c r="ET21" s="199" t="s">
        <v>43</v>
      </c>
      <c r="EU21" s="200" t="s">
        <v>44</v>
      </c>
      <c r="EV21" s="201" t="s">
        <v>45</v>
      </c>
      <c r="EW21" s="200">
        <f>ROUND(EW3-(EW3*$A$119),2)</f>
        <v>14.21</v>
      </c>
      <c r="FA21" s="204"/>
      <c r="FB21"/>
      <c r="FC21" s="60"/>
      <c r="FD21" s="60"/>
      <c r="FE21" s="212" t="s">
        <v>258</v>
      </c>
      <c r="FF21" s="60"/>
      <c r="FH21"/>
      <c r="FI21"/>
      <c r="FK21" s="207" t="str">
        <f>CONCATENATE(FL21,FN21,FM21)</f>
        <v>DIAMANTE START 1Impressão de etiqueta - medidas 106,36 x 138,11 (mm) ou Modelo folha 04 etiquetasOperação D2</v>
      </c>
      <c r="FL21" s="207" t="s">
        <v>116</v>
      </c>
      <c r="FM21" s="219" t="s">
        <v>325</v>
      </c>
      <c r="FN21" s="220" t="s">
        <v>326</v>
      </c>
      <c r="FO21" s="217">
        <v>76155</v>
      </c>
      <c r="FP21" s="218">
        <f>'[3]Base(2024)'!$FG$10*'[3]BASE 2025'!$A$20</f>
        <v>0.17821287000000002</v>
      </c>
      <c r="FQ21" s="217">
        <v>76201</v>
      </c>
      <c r="FR21" s="218">
        <f>'[3]Base(2024)'!$FI$10*'[3]BASE 2025'!$A$20</f>
        <v>7.3381770000000013E-2</v>
      </c>
    </row>
    <row r="22" spans="1:174" x14ac:dyDescent="0.25">
      <c r="D22" s="43" t="str">
        <f t="shared" si="0"/>
        <v>CLUBE CORREIOS3.001 a 4.000</v>
      </c>
      <c r="E22" s="44" t="s">
        <v>9</v>
      </c>
      <c r="F22" s="44" t="s">
        <v>68</v>
      </c>
      <c r="G22" s="147">
        <v>17.329999999999998</v>
      </c>
      <c r="H22" s="147">
        <v>17.7</v>
      </c>
      <c r="I22" s="147">
        <v>18.07</v>
      </c>
      <c r="J22" s="147">
        <v>18.420000000000002</v>
      </c>
      <c r="K22" s="147">
        <v>27.96</v>
      </c>
      <c r="L22" s="147">
        <v>28.22</v>
      </c>
      <c r="M22" s="147">
        <v>28.51</v>
      </c>
      <c r="N22" s="147">
        <v>28.81</v>
      </c>
      <c r="O22" s="147">
        <v>48.39</v>
      </c>
      <c r="P22" s="147">
        <v>65.34</v>
      </c>
      <c r="Q22" s="147">
        <v>91.95</v>
      </c>
      <c r="R22" s="147">
        <v>111.31</v>
      </c>
      <c r="S22" s="147">
        <v>63.32</v>
      </c>
      <c r="T22" s="147">
        <v>78.45</v>
      </c>
      <c r="U22" s="147">
        <v>101.27</v>
      </c>
      <c r="V22" s="147">
        <v>118.88</v>
      </c>
      <c r="W22" s="147">
        <v>75.37</v>
      </c>
      <c r="X22" s="147">
        <v>93.39</v>
      </c>
      <c r="Y22" s="147">
        <v>120.56</v>
      </c>
      <c r="Z22" s="147">
        <v>141.53</v>
      </c>
      <c r="AB22" s="43" t="str">
        <f t="shared" si="1"/>
        <v>CLUBE CORREIOS3.001 a 4.000</v>
      </c>
      <c r="AC22" s="44" t="s">
        <v>9</v>
      </c>
      <c r="AD22" s="44" t="s">
        <v>68</v>
      </c>
      <c r="AE22" s="147">
        <f>ROUND('Base(2024)'!BS232*'BASE 2025'!$A$25,2)</f>
        <v>40.06</v>
      </c>
      <c r="AF22" s="147">
        <f>ROUND('Base(2024)'!BT232*'BASE 2025'!$A$25,2)</f>
        <v>40.909999999999997</v>
      </c>
      <c r="AG22" s="147">
        <f>ROUND('Base(2024)'!BU232*'BASE 2025'!$A$25,2)</f>
        <v>41.76</v>
      </c>
      <c r="AH22" s="147">
        <f>ROUND('Base(2024)'!BV232*'BASE 2025'!$A$25,2)</f>
        <v>42.62</v>
      </c>
      <c r="AI22" s="147">
        <f>ROUND('Base(2024)'!BW232*'BASE 2025'!$A$25,2)</f>
        <v>46.41</v>
      </c>
      <c r="AJ22" s="147">
        <f>ROUND('Base(2024)'!BX232*'BASE 2025'!$A$25,2)</f>
        <v>46.89</v>
      </c>
      <c r="AK22" s="147">
        <f>ROUND('Base(2024)'!BY232*'BASE 2025'!$A$25,2)</f>
        <v>47.36</v>
      </c>
      <c r="AL22" s="147">
        <f>ROUND('Base(2024)'!BZ232*'BASE 2025'!$A$25,2)</f>
        <v>47.85</v>
      </c>
      <c r="AM22" s="147">
        <f>ROUND('Base(2024)'!CA232*'BASE 2025'!$A$25,2)</f>
        <v>83.3</v>
      </c>
      <c r="AN22" s="147">
        <f>ROUND('Base(2024)'!CB232*'BASE 2025'!$A$25,2)</f>
        <v>125.49</v>
      </c>
      <c r="AO22" s="147">
        <f>ROUND('Base(2024)'!CC232*'BASE 2025'!$A$25,2)</f>
        <v>153.47999999999999</v>
      </c>
      <c r="AP22" s="147">
        <f>ROUND('Base(2024)'!CD232*'BASE 2025'!$A$25,2)</f>
        <v>181.46</v>
      </c>
      <c r="AQ22" s="147">
        <f>ROUND('Base(2024)'!CE232*'BASE 2025'!$A$25,2)</f>
        <v>101.91</v>
      </c>
      <c r="AR22" s="147">
        <f>ROUND('Base(2024)'!CF232*'BASE 2025'!$A$25,2)</f>
        <v>142.91999999999999</v>
      </c>
      <c r="AS22" s="147">
        <f>ROUND('Base(2024)'!CG232*'BASE 2025'!$A$25,2)</f>
        <v>169.64</v>
      </c>
      <c r="AT22" s="147">
        <f>ROUND('Base(2024)'!CH232*'BASE 2025'!$A$25,2)</f>
        <v>196.39</v>
      </c>
      <c r="AU22" s="147">
        <f>ROUND('Base(2024)'!CI232*'BASE 2025'!$A$25,2)</f>
        <v>121.33</v>
      </c>
      <c r="AV22" s="147">
        <f>ROUND('Base(2024)'!CJ232*'BASE 2025'!$A$25,2)</f>
        <v>170.14</v>
      </c>
      <c r="AW22" s="147">
        <f>ROUND('Base(2024)'!CK232*'BASE 2025'!$A$25,2)</f>
        <v>201.95</v>
      </c>
      <c r="AX22" s="147">
        <f>ROUND('Base(2024)'!CL232*'BASE 2025'!$A$25,2)</f>
        <v>233.78</v>
      </c>
      <c r="AZ22" s="43" t="str">
        <f t="shared" si="12"/>
        <v>Peso (Kg)</v>
      </c>
      <c r="BB22" s="46" t="s">
        <v>33</v>
      </c>
      <c r="BC22" s="45" t="s">
        <v>12</v>
      </c>
      <c r="BD22" s="45" t="s">
        <v>13</v>
      </c>
      <c r="BE22" s="45" t="s">
        <v>14</v>
      </c>
      <c r="BF22" s="45" t="s">
        <v>15</v>
      </c>
      <c r="BG22" s="45" t="s">
        <v>16</v>
      </c>
      <c r="BH22" s="45" t="s">
        <v>17</v>
      </c>
      <c r="BI22" s="45" t="s">
        <v>18</v>
      </c>
      <c r="BJ22" s="45" t="s">
        <v>19</v>
      </c>
      <c r="BL22" s="43" t="str">
        <f t="shared" si="3"/>
        <v>CLUBE CORREIOS4.001 a 5.000</v>
      </c>
      <c r="BM22" s="44" t="s">
        <v>9</v>
      </c>
      <c r="BN22" s="46" t="s">
        <v>70</v>
      </c>
      <c r="BO22" s="170">
        <f>ROUND('Base(2024)'!DC217*'BASE 2025'!$A$25,2)</f>
        <v>23.18</v>
      </c>
      <c r="BP22" s="170">
        <f>ROUND('Base(2024)'!DD217*'BASE 2025'!$A$25,2)</f>
        <v>23.67</v>
      </c>
      <c r="BQ22" s="170">
        <f>ROUND('Base(2024)'!DE217*'BASE 2025'!$A$25,2)</f>
        <v>24.16</v>
      </c>
      <c r="BS22" s="60" t="str">
        <f t="shared" si="6"/>
        <v>DIAMANTE START 13.001 a 4.000</v>
      </c>
      <c r="BT22" s="44" t="s">
        <v>116</v>
      </c>
      <c r="BU22" s="44" t="s">
        <v>68</v>
      </c>
      <c r="BV22" s="170">
        <v>18.68</v>
      </c>
      <c r="BW22" s="170">
        <v>19.07</v>
      </c>
      <c r="BX22" s="170">
        <v>19.48</v>
      </c>
      <c r="BY22" s="170">
        <v>19.86</v>
      </c>
      <c r="BZ22" s="170">
        <v>28.56</v>
      </c>
      <c r="CA22" s="170">
        <v>28.85</v>
      </c>
      <c r="CB22" s="170">
        <v>29.13</v>
      </c>
      <c r="CC22" s="170">
        <v>29.46</v>
      </c>
      <c r="CD22" s="170">
        <v>48.32</v>
      </c>
      <c r="CE22" s="170">
        <v>64.2</v>
      </c>
      <c r="CF22" s="170">
        <v>90.34</v>
      </c>
      <c r="CG22" s="170">
        <v>109.59</v>
      </c>
      <c r="CH22" s="170">
        <v>74.94</v>
      </c>
      <c r="CI22" s="170">
        <v>91.84</v>
      </c>
      <c r="CJ22" s="170">
        <v>118.45</v>
      </c>
      <c r="CK22" s="170">
        <v>139.26</v>
      </c>
      <c r="CM22" s="43" t="str">
        <f t="shared" si="7"/>
        <v>CLUBE CORREIOS3.001 a 4.000</v>
      </c>
      <c r="CN22" s="44" t="s">
        <v>9</v>
      </c>
      <c r="CO22" s="44" t="s">
        <v>68</v>
      </c>
      <c r="CP22" s="147">
        <f>ROUND('Base(2024)'!AE215*'BASE 2025'!$A$25,2)</f>
        <v>23.71</v>
      </c>
      <c r="CQ22" s="147">
        <f>ROUND('Base(2024)'!AF215*'BASE 2025'!$A$25,2)</f>
        <v>24.73</v>
      </c>
      <c r="CR22" s="147">
        <f>ROUND('Base(2024)'!AG215*'BASE 2025'!$A$25,2)</f>
        <v>24.97</v>
      </c>
      <c r="CS22" s="147">
        <f>ROUND('Base(2024)'!AH215*'BASE 2025'!$A$25,2)</f>
        <v>25.23</v>
      </c>
      <c r="CT22" s="147">
        <f>ROUND('Base(2024)'!AI215*'BASE 2025'!$A$25,2)</f>
        <v>29.47</v>
      </c>
      <c r="CU22" s="147">
        <f>ROUND('Base(2024)'!AJ215*'BASE 2025'!$A$25,2)</f>
        <v>33.01</v>
      </c>
      <c r="CV22" s="147">
        <f>ROUND('Base(2024)'!AK215*'BASE 2025'!$A$25,2)</f>
        <v>36.840000000000003</v>
      </c>
      <c r="CW22" s="147">
        <f>ROUND('Base(2024)'!AL215*'BASE 2025'!$A$25,2)</f>
        <v>44.2</v>
      </c>
      <c r="CX22" s="147">
        <f>ROUND('Base(2024)'!AM215*'BASE 2025'!$A$25,2)</f>
        <v>37.51</v>
      </c>
      <c r="CY22" s="147">
        <f>ROUND('Base(2024)'!AN215*'BASE 2025'!$A$25,2)</f>
        <v>42.77</v>
      </c>
      <c r="CZ22" s="147">
        <f>ROUND('Base(2024)'!AO215*'BASE 2025'!$A$25,2)</f>
        <v>60.45</v>
      </c>
      <c r="DA22" s="147">
        <f>ROUND('Base(2024)'!AP215*'BASE 2025'!$A$25,2)</f>
        <v>77.86</v>
      </c>
      <c r="DB22" s="147">
        <f>ROUND('Base(2024)'!AQ215*'BASE 2025'!$A$25,2)</f>
        <v>43.62</v>
      </c>
      <c r="DC22" s="147">
        <f>ROUND('Base(2024)'!AR215*'BASE 2025'!$A$25,2)</f>
        <v>49.74</v>
      </c>
      <c r="DD22" s="147">
        <f>ROUND('Base(2024)'!AS215*'BASE 2025'!$A$25,2)</f>
        <v>70.290000000000006</v>
      </c>
      <c r="DE22" s="147">
        <f>ROUND('Base(2024)'!AT215*'BASE 2025'!$A$25,2)</f>
        <v>90.53</v>
      </c>
      <c r="DF22" s="147"/>
      <c r="DG22" s="159"/>
      <c r="DH22" s="43" t="str">
        <f t="shared" si="24"/>
        <v>CLUBE CORREIOS5.001 a 6.000</v>
      </c>
      <c r="DI22" s="44" t="s">
        <v>9</v>
      </c>
      <c r="DJ22" s="44" t="s">
        <v>76</v>
      </c>
      <c r="DK22" s="147">
        <f>ROUND('Base(2024)'!EO61*'BASE 2025'!$A$155,2)</f>
        <v>26.77</v>
      </c>
      <c r="DL22" s="147">
        <f>ROUND('Base(2024)'!EP61*'BASE 2025'!$A$155,2)</f>
        <v>27.9</v>
      </c>
      <c r="DM22" s="147">
        <f>ROUND('Base(2024)'!EQ61*'BASE 2025'!$A$155,2)</f>
        <v>28.2</v>
      </c>
      <c r="DN22" s="147">
        <f>ROUND('Base(2024)'!ER61*'BASE 2025'!$A$155,2)</f>
        <v>28.49</v>
      </c>
      <c r="DO22" s="147">
        <f>ROUND('Base(2024)'!ES61*'BASE 2025'!$A$155,2)</f>
        <v>35.1</v>
      </c>
      <c r="DP22" s="147">
        <f>ROUND('Base(2024)'!ET61*'BASE 2025'!$A$155,2)</f>
        <v>39.47</v>
      </c>
      <c r="DQ22" s="147">
        <f>ROUND('Base(2024)'!EU61*'BASE 2025'!$A$155,2)</f>
        <v>45.01</v>
      </c>
      <c r="DR22" s="147">
        <f>ROUND('Base(2024)'!EV61*'BASE 2025'!$A$155,2)</f>
        <v>55.84</v>
      </c>
      <c r="DS22" s="147">
        <f>ROUND('Base(2024)'!EW61*'BASE 2025'!$A$155,2)</f>
        <v>54.13</v>
      </c>
      <c r="DT22" s="147">
        <f>ROUND('Base(2024)'!EX61*'BASE 2025'!$A$155,2)</f>
        <v>60.23</v>
      </c>
      <c r="DU22" s="147">
        <f>ROUND('Base(2024)'!EY61*'BASE 2025'!$A$155,2)</f>
        <v>81.709999999999994</v>
      </c>
      <c r="DV22" s="147">
        <f>ROUND('Base(2024)'!EZ61*'BASE 2025'!$A$155,2)</f>
        <v>105.21</v>
      </c>
      <c r="ER22" s="198" t="str">
        <f t="shared" ref="ER22:ER37" si="29">CONCATENATE(ES22,ET22,EU22,EV22)</f>
        <v>CLUBE CORREIOSColeta Agendada7789-5Mais de 10</v>
      </c>
      <c r="ES22" s="198" t="s">
        <v>9</v>
      </c>
      <c r="ET22" s="199" t="s">
        <v>43</v>
      </c>
      <c r="EU22" s="200" t="s">
        <v>44</v>
      </c>
      <c r="EV22" s="201" t="s">
        <v>52</v>
      </c>
      <c r="EW22" s="200" t="s">
        <v>251</v>
      </c>
      <c r="FA22" s="204"/>
      <c r="FB22"/>
      <c r="FC22" s="60"/>
      <c r="FD22" s="60"/>
      <c r="FE22" s="212"/>
      <c r="FF22" s="60"/>
      <c r="FH22"/>
      <c r="FI22"/>
    </row>
    <row r="23" spans="1:174" x14ac:dyDescent="0.25">
      <c r="D23" s="43" t="str">
        <f t="shared" si="0"/>
        <v>CLUBE CORREIOS4.001 a 5.000</v>
      </c>
      <c r="E23" s="44" t="s">
        <v>9</v>
      </c>
      <c r="F23" s="44" t="s">
        <v>70</v>
      </c>
      <c r="G23" s="147">
        <v>18.72</v>
      </c>
      <c r="H23" s="147">
        <v>19.13</v>
      </c>
      <c r="I23" s="147">
        <v>19.510000000000002</v>
      </c>
      <c r="J23" s="147">
        <v>19.91</v>
      </c>
      <c r="K23" s="147">
        <v>30.12</v>
      </c>
      <c r="L23" s="147">
        <v>30.42</v>
      </c>
      <c r="M23" s="147">
        <v>30.75</v>
      </c>
      <c r="N23" s="147">
        <v>31.05</v>
      </c>
      <c r="O23" s="147">
        <v>53.41</v>
      </c>
      <c r="P23" s="147">
        <v>72.11</v>
      </c>
      <c r="Q23" s="147">
        <v>101.49</v>
      </c>
      <c r="R23" s="147">
        <v>122.84</v>
      </c>
      <c r="S23" s="147">
        <v>76.569999999999993</v>
      </c>
      <c r="T23" s="147">
        <v>93.18</v>
      </c>
      <c r="U23" s="147">
        <v>118.32</v>
      </c>
      <c r="V23" s="147">
        <v>137.62</v>
      </c>
      <c r="W23" s="147">
        <v>91.17</v>
      </c>
      <c r="X23" s="147">
        <v>110.93</v>
      </c>
      <c r="Y23" s="147">
        <v>140.85</v>
      </c>
      <c r="Z23" s="147">
        <v>163.84</v>
      </c>
      <c r="AB23" s="43" t="str">
        <f t="shared" si="1"/>
        <v>CLUBE CORREIOS4.001 a 5.000</v>
      </c>
      <c r="AC23" s="44" t="s">
        <v>9</v>
      </c>
      <c r="AD23" s="44" t="s">
        <v>70</v>
      </c>
      <c r="AE23" s="147">
        <f>ROUND('Base(2024)'!BS233*'BASE 2025'!$A$25,2)</f>
        <v>43.27</v>
      </c>
      <c r="AF23" s="147">
        <f>ROUND('Base(2024)'!BT233*'BASE 2025'!$A$25,2)</f>
        <v>44.19</v>
      </c>
      <c r="AG23" s="147">
        <f>ROUND('Base(2024)'!BU233*'BASE 2025'!$A$25,2)</f>
        <v>45.11</v>
      </c>
      <c r="AH23" s="147">
        <f>ROUND('Base(2024)'!BV233*'BASE 2025'!$A$25,2)</f>
        <v>46.04</v>
      </c>
      <c r="AI23" s="147">
        <f>ROUND('Base(2024)'!BW233*'BASE 2025'!$A$25,2)</f>
        <v>50.04</v>
      </c>
      <c r="AJ23" s="147">
        <f>ROUND('Base(2024)'!BX233*'BASE 2025'!$A$25,2)</f>
        <v>50.56</v>
      </c>
      <c r="AK23" s="147">
        <f>ROUND('Base(2024)'!BY233*'BASE 2025'!$A$25,2)</f>
        <v>51.07</v>
      </c>
      <c r="AL23" s="147">
        <f>ROUND('Base(2024)'!BZ233*'BASE 2025'!$A$25,2)</f>
        <v>51.59</v>
      </c>
      <c r="AM23" s="147">
        <f>ROUND('Base(2024)'!CA233*'BASE 2025'!$A$25,2)</f>
        <v>94.19</v>
      </c>
      <c r="AN23" s="147">
        <f>ROUND('Base(2024)'!CB233*'BASE 2025'!$A$25,2)</f>
        <v>141.19</v>
      </c>
      <c r="AO23" s="147">
        <f>ROUND('Base(2024)'!CC233*'BASE 2025'!$A$25,2)</f>
        <v>172.81</v>
      </c>
      <c r="AP23" s="147">
        <f>ROUND('Base(2024)'!CD233*'BASE 2025'!$A$25,2)</f>
        <v>204.42</v>
      </c>
      <c r="AQ23" s="147">
        <f>ROUND('Base(2024)'!CE233*'BASE 2025'!$A$25,2)</f>
        <v>114.83</v>
      </c>
      <c r="AR23" s="147">
        <f>ROUND('Base(2024)'!CF233*'BASE 2025'!$A$25,2)</f>
        <v>163.44999999999999</v>
      </c>
      <c r="AS23" s="147">
        <f>ROUND('Base(2024)'!CG233*'BASE 2025'!$A$25,2)</f>
        <v>194.68</v>
      </c>
      <c r="AT23" s="147">
        <f>ROUND('Base(2024)'!CH233*'BASE 2025'!$A$25,2)</f>
        <v>225.89</v>
      </c>
      <c r="AU23" s="147">
        <f>ROUND('Base(2024)'!CI233*'BASE 2025'!$A$25,2)</f>
        <v>136.69999999999999</v>
      </c>
      <c r="AV23" s="147">
        <f>ROUND('Base(2024)'!CJ233*'BASE 2025'!$A$25,2)</f>
        <v>194.59</v>
      </c>
      <c r="AW23" s="147">
        <f>ROUND('Base(2024)'!CK233*'BASE 2025'!$A$25,2)</f>
        <v>231.76</v>
      </c>
      <c r="AX23" s="147">
        <f>ROUND('Base(2024)'!CL233*'BASE 2025'!$A$25,2)</f>
        <v>268.92</v>
      </c>
      <c r="AZ23" s="43" t="str">
        <f t="shared" si="12"/>
        <v>DIAMANTE 1Até 1</v>
      </c>
      <c r="BA23" s="44" t="s">
        <v>66</v>
      </c>
      <c r="BB23" s="46" t="s">
        <v>42</v>
      </c>
      <c r="BC23" s="170">
        <f>ROUND(BC3-(BC3*$A$68),2)</f>
        <v>28.05</v>
      </c>
      <c r="BD23" s="170">
        <f t="shared" ref="BD23:BJ23" si="30">ROUND(BD3-(BD3*$A$68),2)</f>
        <v>28.62</v>
      </c>
      <c r="BE23" s="170">
        <f t="shared" si="30"/>
        <v>29.21</v>
      </c>
      <c r="BF23" s="170">
        <f t="shared" si="30"/>
        <v>29.79</v>
      </c>
      <c r="BG23" s="170">
        <f t="shared" si="30"/>
        <v>39.92</v>
      </c>
      <c r="BH23" s="170">
        <f t="shared" si="30"/>
        <v>40.340000000000003</v>
      </c>
      <c r="BI23" s="170">
        <f t="shared" si="30"/>
        <v>40.75</v>
      </c>
      <c r="BJ23" s="170">
        <f t="shared" si="30"/>
        <v>41.09</v>
      </c>
      <c r="BL23" s="43" t="str">
        <f t="shared" si="3"/>
        <v>CLUBE CORREIOS5.001 a 6.000</v>
      </c>
      <c r="BM23" s="44" t="s">
        <v>9</v>
      </c>
      <c r="BN23" s="46" t="s">
        <v>76</v>
      </c>
      <c r="BO23" s="170">
        <f>ROUND('Base(2024)'!DC218*'BASE 2025'!$A$25,2)</f>
        <v>27</v>
      </c>
      <c r="BP23" s="170">
        <f>ROUND('Base(2024)'!DD218*'BASE 2025'!$A$25,2)</f>
        <v>27.56</v>
      </c>
      <c r="BQ23" s="170">
        <f>ROUND('Base(2024)'!DE218*'BASE 2025'!$A$25,2)</f>
        <v>28.15</v>
      </c>
      <c r="BS23" s="60" t="str">
        <f t="shared" si="6"/>
        <v>DIAMANTE START 14.001 a 5.000</v>
      </c>
      <c r="BT23" s="44" t="s">
        <v>116</v>
      </c>
      <c r="BU23" s="44" t="s">
        <v>70</v>
      </c>
      <c r="BV23" s="170">
        <v>19.96</v>
      </c>
      <c r="BW23" s="170">
        <v>20.399999999999999</v>
      </c>
      <c r="BX23" s="170">
        <v>20.81</v>
      </c>
      <c r="BY23" s="170">
        <v>21.23</v>
      </c>
      <c r="BZ23" s="170">
        <v>30.63</v>
      </c>
      <c r="CA23" s="170">
        <v>30.94</v>
      </c>
      <c r="CB23" s="170">
        <v>31.26</v>
      </c>
      <c r="CC23" s="170">
        <v>31.58</v>
      </c>
      <c r="CD23" s="170">
        <v>53.22</v>
      </c>
      <c r="CE23" s="170">
        <v>70.819999999999993</v>
      </c>
      <c r="CF23" s="170">
        <v>99.68</v>
      </c>
      <c r="CG23" s="170">
        <v>120.87</v>
      </c>
      <c r="CH23" s="170">
        <v>90.49</v>
      </c>
      <c r="CI23" s="170">
        <v>109.05</v>
      </c>
      <c r="CJ23" s="170">
        <v>138.36000000000001</v>
      </c>
      <c r="CK23" s="170">
        <v>161.15</v>
      </c>
      <c r="CM23" s="43" t="str">
        <f t="shared" si="7"/>
        <v>CLUBE CORREIOS4.001 a 5.000</v>
      </c>
      <c r="CN23" s="44" t="s">
        <v>9</v>
      </c>
      <c r="CO23" s="44" t="s">
        <v>70</v>
      </c>
      <c r="CP23" s="147">
        <f>ROUND('Base(2024)'!AE216*'BASE 2025'!$A$25,2)</f>
        <v>25.37</v>
      </c>
      <c r="CQ23" s="147">
        <f>ROUND('Base(2024)'!AF216*'BASE 2025'!$A$25,2)</f>
        <v>26.43</v>
      </c>
      <c r="CR23" s="147">
        <f>ROUND('Base(2024)'!AG216*'BASE 2025'!$A$25,2)</f>
        <v>26.7</v>
      </c>
      <c r="CS23" s="147">
        <f>ROUND('Base(2024)'!AH216*'BASE 2025'!$A$25,2)</f>
        <v>26.97</v>
      </c>
      <c r="CT23" s="147">
        <f>ROUND('Base(2024)'!AI216*'BASE 2025'!$A$25,2)</f>
        <v>31.5</v>
      </c>
      <c r="CU23" s="147">
        <f>ROUND('Base(2024)'!AJ216*'BASE 2025'!$A$25,2)</f>
        <v>35.29</v>
      </c>
      <c r="CV23" s="147">
        <f>ROUND('Base(2024)'!AK216*'BASE 2025'!$A$25,2)</f>
        <v>39.39</v>
      </c>
      <c r="CW23" s="147">
        <f>ROUND('Base(2024)'!AL216*'BASE 2025'!$A$25,2)</f>
        <v>47.27</v>
      </c>
      <c r="CX23" s="147">
        <f>ROUND('Base(2024)'!AM216*'BASE 2025'!$A$25,2)</f>
        <v>39.28</v>
      </c>
      <c r="CY23" s="147">
        <f>ROUND('Base(2024)'!AN216*'BASE 2025'!$A$25,2)</f>
        <v>44.75</v>
      </c>
      <c r="CZ23" s="147">
        <f>ROUND('Base(2024)'!AO216*'BASE 2025'!$A$25,2)</f>
        <v>62.66</v>
      </c>
      <c r="DA23" s="147">
        <f>ROUND('Base(2024)'!AP216*'BASE 2025'!$A$25,2)</f>
        <v>80.5</v>
      </c>
      <c r="DB23" s="147">
        <f>ROUND('Base(2024)'!AQ216*'BASE 2025'!$A$25,2)</f>
        <v>45.67</v>
      </c>
      <c r="DC23" s="147">
        <f>ROUND('Base(2024)'!AR216*'BASE 2025'!$A$25,2)</f>
        <v>52.04</v>
      </c>
      <c r="DD23" s="147">
        <f>ROUND('Base(2024)'!AS216*'BASE 2025'!$A$25,2)</f>
        <v>72.86</v>
      </c>
      <c r="DE23" s="147">
        <f>ROUND('Base(2024)'!AT216*'BASE 2025'!$A$25,2)</f>
        <v>93.61</v>
      </c>
      <c r="DF23" s="147"/>
      <c r="DG23" s="159"/>
      <c r="DH23" s="43" t="str">
        <f t="shared" si="24"/>
        <v>CLUBE CORREIOS6.001 a 7.000</v>
      </c>
      <c r="DI23" s="44" t="s">
        <v>9</v>
      </c>
      <c r="DJ23" s="44" t="s">
        <v>82</v>
      </c>
      <c r="DK23" s="147">
        <f>ROUND('Base(2024)'!EO62*'BASE 2025'!$A$155,2)</f>
        <v>27.3</v>
      </c>
      <c r="DL23" s="147">
        <f>ROUND('Base(2024)'!EP62*'BASE 2025'!$A$155,2)</f>
        <v>28.46</v>
      </c>
      <c r="DM23" s="147">
        <f>ROUND('Base(2024)'!EQ62*'BASE 2025'!$A$155,2)</f>
        <v>28.75</v>
      </c>
      <c r="DN23" s="147">
        <f>ROUND('Base(2024)'!ER62*'BASE 2025'!$A$155,2)</f>
        <v>29.04</v>
      </c>
      <c r="DO23" s="147">
        <f>ROUND('Base(2024)'!ES62*'BASE 2025'!$A$155,2)</f>
        <v>37.119999999999997</v>
      </c>
      <c r="DP23" s="147">
        <f>ROUND('Base(2024)'!ET62*'BASE 2025'!$A$155,2)</f>
        <v>43.21</v>
      </c>
      <c r="DQ23" s="147">
        <f>ROUND('Base(2024)'!EU62*'BASE 2025'!$A$155,2)</f>
        <v>49.33</v>
      </c>
      <c r="DR23" s="147">
        <f>ROUND('Base(2024)'!EV62*'BASE 2025'!$A$155,2)</f>
        <v>61</v>
      </c>
      <c r="DS23" s="147">
        <f>ROUND('Base(2024)'!EW62*'BASE 2025'!$A$155,2)</f>
        <v>53.99</v>
      </c>
      <c r="DT23" s="147">
        <f>ROUND('Base(2024)'!EX62*'BASE 2025'!$A$155,2)</f>
        <v>63</v>
      </c>
      <c r="DU23" s="147">
        <f>ROUND('Base(2024)'!EY62*'BASE 2025'!$A$155,2)</f>
        <v>85.73</v>
      </c>
      <c r="DV23" s="147">
        <f>ROUND('Base(2024)'!EZ62*'BASE 2025'!$A$155,2)</f>
        <v>109.96</v>
      </c>
      <c r="ER23" s="198" t="str">
        <f t="shared" si="29"/>
        <v>CLUBE CORREIOSColeta Agendada7788-70 a 10</v>
      </c>
      <c r="ES23" s="198" t="s">
        <v>9</v>
      </c>
      <c r="ET23" s="199" t="s">
        <v>43</v>
      </c>
      <c r="EU23" s="200" t="s">
        <v>57</v>
      </c>
      <c r="EV23" s="201" t="s">
        <v>45</v>
      </c>
      <c r="EW23" s="200">
        <f>ROUND(EW5-(EW5*$A$119),2)</f>
        <v>14.21</v>
      </c>
      <c r="FA23" s="207" t="s">
        <v>277</v>
      </c>
      <c r="FB23" s="207" t="s">
        <v>66</v>
      </c>
      <c r="FC23" s="209" t="s">
        <v>46</v>
      </c>
      <c r="FD23" s="201" t="s">
        <v>47</v>
      </c>
      <c r="FE23" s="200">
        <v>13.96</v>
      </c>
      <c r="FF23" s="60"/>
      <c r="FH23"/>
      <c r="FI23"/>
      <c r="FK23" s="207" t="str">
        <f>CONCATENATE(FL23,FN23,FM23)</f>
        <v>DIAMANTE START 2Etiquetagem, carimbação e triagemOperação A</v>
      </c>
      <c r="FL23" s="207" t="s">
        <v>117</v>
      </c>
      <c r="FM23" s="207" t="s">
        <v>317</v>
      </c>
      <c r="FN23" s="216" t="s">
        <v>318</v>
      </c>
      <c r="FO23" s="217">
        <v>76112</v>
      </c>
      <c r="FP23" s="218">
        <f>'[3]Base(2024)'!$FG$4*'[3]BASE 2025'!$A$20</f>
        <v>0.23062842</v>
      </c>
      <c r="FQ23" s="217">
        <v>76163</v>
      </c>
      <c r="FR23" s="218">
        <f>'[3]Base(2024)'!$FI$4*'[3]BASE 2025'!$A$20</f>
        <v>0.27256086000000002</v>
      </c>
    </row>
    <row r="24" spans="1:174" x14ac:dyDescent="0.25">
      <c r="A24" s="76" t="s">
        <v>227</v>
      </c>
      <c r="D24" s="43" t="str">
        <f t="shared" si="0"/>
        <v>CLUBE CORREIOS5.001 a 6.000</v>
      </c>
      <c r="E24" s="44" t="s">
        <v>9</v>
      </c>
      <c r="F24" s="44" t="s">
        <v>76</v>
      </c>
      <c r="G24" s="147">
        <v>19.89</v>
      </c>
      <c r="H24" s="147">
        <v>20.309999999999999</v>
      </c>
      <c r="I24" s="147">
        <v>20.75</v>
      </c>
      <c r="J24" s="147">
        <v>21.18</v>
      </c>
      <c r="K24" s="147">
        <v>32.520000000000003</v>
      </c>
      <c r="L24" s="147">
        <v>32.880000000000003</v>
      </c>
      <c r="M24" s="147">
        <v>33.200000000000003</v>
      </c>
      <c r="N24" s="147">
        <v>33.54</v>
      </c>
      <c r="O24" s="147">
        <v>58.56</v>
      </c>
      <c r="P24" s="147">
        <v>79.05</v>
      </c>
      <c r="Q24" s="147">
        <v>111.27</v>
      </c>
      <c r="R24" s="147">
        <v>134.68</v>
      </c>
      <c r="S24" s="147">
        <v>80.92</v>
      </c>
      <c r="T24" s="147">
        <v>99.02</v>
      </c>
      <c r="U24" s="147">
        <v>126.54</v>
      </c>
      <c r="V24" s="147">
        <v>147.57</v>
      </c>
      <c r="W24" s="147">
        <v>96.31</v>
      </c>
      <c r="X24" s="147">
        <v>117.89</v>
      </c>
      <c r="Y24" s="147">
        <v>150.63</v>
      </c>
      <c r="Z24" s="147">
        <v>175.69</v>
      </c>
      <c r="AB24" s="43" t="str">
        <f t="shared" si="1"/>
        <v>CLUBE CORREIOS5.001 a 6.000</v>
      </c>
      <c r="AC24" s="44" t="s">
        <v>9</v>
      </c>
      <c r="AD24" s="44" t="s">
        <v>76</v>
      </c>
      <c r="AE24" s="147">
        <f>ROUND('Base(2024)'!BS234*'BASE 2025'!$A$25,2)</f>
        <v>46.28</v>
      </c>
      <c r="AF24" s="147">
        <f>ROUND('Base(2024)'!BT234*'BASE 2025'!$A$25,2)</f>
        <v>47.27</v>
      </c>
      <c r="AG24" s="147">
        <f>ROUND('Base(2024)'!BU234*'BASE 2025'!$A$25,2)</f>
        <v>48.25</v>
      </c>
      <c r="AH24" s="147">
        <f>ROUND('Base(2024)'!BV234*'BASE 2025'!$A$25,2)</f>
        <v>49.24</v>
      </c>
      <c r="AI24" s="147">
        <f>ROUND('Base(2024)'!BW234*'BASE 2025'!$A$25,2)</f>
        <v>54.07</v>
      </c>
      <c r="AJ24" s="147">
        <f>ROUND('Base(2024)'!BX234*'BASE 2025'!$A$25,2)</f>
        <v>54.63</v>
      </c>
      <c r="AK24" s="147">
        <f>ROUND('Base(2024)'!BY234*'BASE 2025'!$A$25,2)</f>
        <v>55.2</v>
      </c>
      <c r="AL24" s="147">
        <f>ROUND('Base(2024)'!BZ234*'BASE 2025'!$A$25,2)</f>
        <v>55.75</v>
      </c>
      <c r="AM24" s="147">
        <f>ROUND('Base(2024)'!CA234*'BASE 2025'!$A$25,2)</f>
        <v>104.67</v>
      </c>
      <c r="AN24" s="147">
        <f>ROUND('Base(2024)'!CB234*'BASE 2025'!$A$25,2)</f>
        <v>157.32</v>
      </c>
      <c r="AO24" s="147">
        <f>ROUND('Base(2024)'!CC234*'BASE 2025'!$A$25,2)</f>
        <v>192.51</v>
      </c>
      <c r="AP24" s="147">
        <f>ROUND('Base(2024)'!CD234*'BASE 2025'!$A$25,2)</f>
        <v>227.7</v>
      </c>
      <c r="AQ24" s="147">
        <f>ROUND('Base(2024)'!CE234*'BASE 2025'!$A$25,2)</f>
        <v>127.67</v>
      </c>
      <c r="AR24" s="147">
        <f>ROUND('Base(2024)'!CF234*'BASE 2025'!$A$25,2)</f>
        <v>184.17</v>
      </c>
      <c r="AS24" s="147">
        <f>ROUND('Base(2024)'!CG234*'BASE 2025'!$A$25,2)</f>
        <v>220.02</v>
      </c>
      <c r="AT24" s="147">
        <f>ROUND('Base(2024)'!CH234*'BASE 2025'!$A$25,2)</f>
        <v>255.86</v>
      </c>
      <c r="AU24" s="147">
        <f>ROUND('Base(2024)'!CI234*'BASE 2025'!$A$25,2)</f>
        <v>151.97999999999999</v>
      </c>
      <c r="AV24" s="147">
        <f>ROUND('Base(2024)'!CJ234*'BASE 2025'!$A$25,2)</f>
        <v>219.25</v>
      </c>
      <c r="AW24" s="147">
        <f>ROUND('Base(2024)'!CK234*'BASE 2025'!$A$25,2)</f>
        <v>261.93</v>
      </c>
      <c r="AX24" s="147">
        <f>ROUND('Base(2024)'!CL234*'BASE 2025'!$A$25,2)</f>
        <v>304.60000000000002</v>
      </c>
      <c r="AZ24" s="43" t="str">
        <f t="shared" si="12"/>
        <v>DIAMANTE 11 a 5</v>
      </c>
      <c r="BA24" s="44" t="s">
        <v>66</v>
      </c>
      <c r="BB24" s="46" t="s">
        <v>51</v>
      </c>
      <c r="BC24" s="170">
        <f t="shared" ref="BC24:BJ26" si="31">ROUND(BC4-(BC4*$A$68),2)</f>
        <v>36.57</v>
      </c>
      <c r="BD24" s="170">
        <f t="shared" si="31"/>
        <v>37.32</v>
      </c>
      <c r="BE24" s="170">
        <f t="shared" si="31"/>
        <v>38.090000000000003</v>
      </c>
      <c r="BF24" s="170">
        <f t="shared" si="31"/>
        <v>38.85</v>
      </c>
      <c r="BG24" s="170">
        <f t="shared" si="31"/>
        <v>50.97</v>
      </c>
      <c r="BH24" s="170">
        <f t="shared" si="31"/>
        <v>51.48</v>
      </c>
      <c r="BI24" s="170">
        <f t="shared" si="31"/>
        <v>51.97</v>
      </c>
      <c r="BJ24" s="170">
        <f t="shared" si="31"/>
        <v>52.47</v>
      </c>
      <c r="BL24" s="43" t="str">
        <f t="shared" si="3"/>
        <v>CLUBE CORREIOS6.001 a 7.000</v>
      </c>
      <c r="BM24" s="44" t="s">
        <v>9</v>
      </c>
      <c r="BN24" s="46" t="s">
        <v>82</v>
      </c>
      <c r="BO24" s="170">
        <f>ROUND('Base(2024)'!DC219*'BASE 2025'!$A$25,2)</f>
        <v>32.119999999999997</v>
      </c>
      <c r="BP24" s="170">
        <f>ROUND('Base(2024)'!DD219*'BASE 2025'!$A$25,2)</f>
        <v>32.770000000000003</v>
      </c>
      <c r="BQ24" s="170">
        <f>ROUND('Base(2024)'!DE219*'BASE 2025'!$A$25,2)</f>
        <v>33.46</v>
      </c>
      <c r="BS24" s="60" t="str">
        <f t="shared" si="6"/>
        <v>DIAMANTE START 15.001 a 6.000</v>
      </c>
      <c r="BT24" s="44" t="s">
        <v>116</v>
      </c>
      <c r="BU24" s="44" t="s">
        <v>76</v>
      </c>
      <c r="BV24" s="170">
        <v>20.32</v>
      </c>
      <c r="BW24" s="170">
        <v>20.76</v>
      </c>
      <c r="BX24" s="170">
        <v>21.18</v>
      </c>
      <c r="BY24" s="170">
        <v>21.6</v>
      </c>
      <c r="BZ24" s="170">
        <v>31.45</v>
      </c>
      <c r="CA24" s="170">
        <v>31.78</v>
      </c>
      <c r="CB24" s="170">
        <v>32.090000000000003</v>
      </c>
      <c r="CC24" s="170">
        <v>32.42</v>
      </c>
      <c r="CD24" s="170">
        <v>57.04</v>
      </c>
      <c r="CE24" s="170">
        <v>77.400000000000006</v>
      </c>
      <c r="CF24" s="170">
        <v>108.92</v>
      </c>
      <c r="CG24" s="170">
        <v>131.76</v>
      </c>
      <c r="CH24" s="170">
        <v>93.94</v>
      </c>
      <c r="CI24" s="170">
        <v>115.38</v>
      </c>
      <c r="CJ24" s="170">
        <v>147.47</v>
      </c>
      <c r="CK24" s="170">
        <v>171.92</v>
      </c>
      <c r="CM24" s="43" t="str">
        <f t="shared" si="7"/>
        <v>CLUBE CORREIOS5.001 a 6.000</v>
      </c>
      <c r="CN24" s="44" t="s">
        <v>9</v>
      </c>
      <c r="CO24" s="44" t="s">
        <v>76</v>
      </c>
      <c r="CP24" s="147">
        <f>ROUND('Base(2024)'!AE217*'BASE 2025'!$A$25,2)</f>
        <v>26.75</v>
      </c>
      <c r="CQ24" s="147">
        <f>ROUND('Base(2024)'!AF217*'BASE 2025'!$A$25,2)</f>
        <v>27.87</v>
      </c>
      <c r="CR24" s="147">
        <f>ROUND('Base(2024)'!AG217*'BASE 2025'!$A$25,2)</f>
        <v>28.16</v>
      </c>
      <c r="CS24" s="147">
        <f>ROUND('Base(2024)'!AH217*'BASE 2025'!$A$25,2)</f>
        <v>28.47</v>
      </c>
      <c r="CT24" s="147">
        <f>ROUND('Base(2024)'!AI217*'BASE 2025'!$A$25,2)</f>
        <v>34.89</v>
      </c>
      <c r="CU24" s="147">
        <f>ROUND('Base(2024)'!AJ217*'BASE 2025'!$A$25,2)</f>
        <v>40.130000000000003</v>
      </c>
      <c r="CV24" s="147">
        <f>ROUND('Base(2024)'!AK217*'BASE 2025'!$A$25,2)</f>
        <v>45.8</v>
      </c>
      <c r="CW24" s="147">
        <f>ROUND('Base(2024)'!AL217*'BASE 2025'!$A$25,2)</f>
        <v>56.69</v>
      </c>
      <c r="CX24" s="147">
        <f>ROUND('Base(2024)'!AM217*'BASE 2025'!$A$25,2)</f>
        <v>45.51</v>
      </c>
      <c r="CY24" s="147">
        <f>ROUND('Base(2024)'!AN217*'BASE 2025'!$A$25,2)</f>
        <v>52.23</v>
      </c>
      <c r="CZ24" s="147">
        <f>ROUND('Base(2024)'!AO217*'BASE 2025'!$A$25,2)</f>
        <v>71.5</v>
      </c>
      <c r="DA24" s="147">
        <f>ROUND('Base(2024)'!AP217*'BASE 2025'!$A$25,2)</f>
        <v>91.95</v>
      </c>
      <c r="DB24" s="147">
        <f>ROUND('Base(2024)'!AQ217*'BASE 2025'!$A$25,2)</f>
        <v>52.92</v>
      </c>
      <c r="DC24" s="147">
        <f>ROUND('Base(2024)'!AR217*'BASE 2025'!$A$25,2)</f>
        <v>60.74</v>
      </c>
      <c r="DD24" s="147">
        <f>ROUND('Base(2024)'!AS217*'BASE 2025'!$A$25,2)</f>
        <v>83.13</v>
      </c>
      <c r="DE24" s="147">
        <f>ROUND('Base(2024)'!AT217*'BASE 2025'!$A$25,2)</f>
        <v>106.9</v>
      </c>
      <c r="DF24" s="147"/>
      <c r="DG24" s="159"/>
      <c r="DH24" s="43" t="str">
        <f t="shared" si="24"/>
        <v>CLUBE CORREIOS7.001 a 8.000</v>
      </c>
      <c r="DI24" s="44" t="s">
        <v>9</v>
      </c>
      <c r="DJ24" s="44" t="s">
        <v>86</v>
      </c>
      <c r="DK24" s="147">
        <f>ROUND('Base(2024)'!EO63*'BASE 2025'!$A$155,2)</f>
        <v>28.65</v>
      </c>
      <c r="DL24" s="147">
        <f>ROUND('Base(2024)'!EP63*'BASE 2025'!$A$155,2)</f>
        <v>29.88</v>
      </c>
      <c r="DM24" s="147">
        <f>ROUND('Base(2024)'!EQ63*'BASE 2025'!$A$155,2)</f>
        <v>30.17</v>
      </c>
      <c r="DN24" s="147">
        <f>ROUND('Base(2024)'!ER63*'BASE 2025'!$A$155,2)</f>
        <v>30.5</v>
      </c>
      <c r="DO24" s="147">
        <f>ROUND('Base(2024)'!ES63*'BASE 2025'!$A$155,2)</f>
        <v>40.380000000000003</v>
      </c>
      <c r="DP24" s="147">
        <f>ROUND('Base(2024)'!ET63*'BASE 2025'!$A$155,2)</f>
        <v>47.06</v>
      </c>
      <c r="DQ24" s="147">
        <f>ROUND('Base(2024)'!EU63*'BASE 2025'!$A$155,2)</f>
        <v>53.72</v>
      </c>
      <c r="DR24" s="147">
        <f>ROUND('Base(2024)'!EV63*'BASE 2025'!$A$155,2)</f>
        <v>66.44</v>
      </c>
      <c r="DS24" s="147">
        <f>ROUND('Base(2024)'!EW63*'BASE 2025'!$A$155,2)</f>
        <v>69.44</v>
      </c>
      <c r="DT24" s="147">
        <f>ROUND('Base(2024)'!EX63*'BASE 2025'!$A$155,2)</f>
        <v>79.3</v>
      </c>
      <c r="DU24" s="147">
        <f>ROUND('Base(2024)'!EY63*'BASE 2025'!$A$155,2)</f>
        <v>102.68</v>
      </c>
      <c r="DV24" s="147">
        <f>ROUND('Base(2024)'!EZ63*'BASE 2025'!$A$155,2)</f>
        <v>127.93</v>
      </c>
      <c r="ER24" s="198" t="str">
        <f t="shared" si="29"/>
        <v>CLUBE CORREIOSColeta Programada7787-91 ou mais</v>
      </c>
      <c r="ES24" s="198" t="s">
        <v>9</v>
      </c>
      <c r="ET24" s="199" t="s">
        <v>64</v>
      </c>
      <c r="EU24" s="200" t="s">
        <v>252</v>
      </c>
      <c r="EV24" s="201" t="s">
        <v>253</v>
      </c>
      <c r="EW24" s="200" t="s">
        <v>251</v>
      </c>
      <c r="EX24" s="60"/>
      <c r="EY24" s="60"/>
      <c r="FA24" s="207" t="s">
        <v>278</v>
      </c>
      <c r="FB24" s="207" t="s">
        <v>66</v>
      </c>
      <c r="FC24" s="209" t="s">
        <v>46</v>
      </c>
      <c r="FD24" s="201" t="s">
        <v>53</v>
      </c>
      <c r="FE24" s="200">
        <v>15.76</v>
      </c>
      <c r="FF24" s="60"/>
      <c r="FH24"/>
      <c r="FI24"/>
      <c r="FK24" s="207" t="str">
        <f>CONCATENATE(FL24,FN24,FM24)</f>
        <v>DIAMANTE START 2Dobragem, inserção, fechamento, montagem de caixaOperação B</v>
      </c>
      <c r="FL24" s="207" t="s">
        <v>117</v>
      </c>
      <c r="FM24" s="207" t="s">
        <v>319</v>
      </c>
      <c r="FN24" s="216" t="s">
        <v>320</v>
      </c>
      <c r="FO24" s="217">
        <v>76120</v>
      </c>
      <c r="FP24" s="218">
        <f>'[3]Base(2024)'!$FG$5*'[3]BASE 2025'!$A$20</f>
        <v>0.72333458999999989</v>
      </c>
      <c r="FQ24" s="217">
        <v>76171</v>
      </c>
      <c r="FR24" s="218">
        <f>'[3]Base(2024)'!$FI$5*'[3]BASE 2025'!$A$20</f>
        <v>1.2579731999999999</v>
      </c>
    </row>
    <row r="25" spans="1:174" x14ac:dyDescent="0.25">
      <c r="A25" s="77">
        <v>1.0699000000000001</v>
      </c>
      <c r="D25" s="43" t="str">
        <f t="shared" si="0"/>
        <v>CLUBE CORREIOS6.001 a 7.000</v>
      </c>
      <c r="E25" s="44" t="s">
        <v>9</v>
      </c>
      <c r="F25" s="44" t="s">
        <v>82</v>
      </c>
      <c r="G25" s="147">
        <v>21.15</v>
      </c>
      <c r="H25" s="147">
        <v>21.6</v>
      </c>
      <c r="I25" s="147">
        <v>22.05</v>
      </c>
      <c r="J25" s="147">
        <v>22.5</v>
      </c>
      <c r="K25" s="147">
        <v>34.840000000000003</v>
      </c>
      <c r="L25" s="147">
        <v>35.19</v>
      </c>
      <c r="M25" s="147">
        <v>35.56</v>
      </c>
      <c r="N25" s="147">
        <v>35.92</v>
      </c>
      <c r="O25" s="147">
        <v>64.61</v>
      </c>
      <c r="P25" s="147">
        <v>87.23</v>
      </c>
      <c r="Q25" s="147">
        <v>122.76</v>
      </c>
      <c r="R25" s="147">
        <v>148.62</v>
      </c>
      <c r="S25" s="147">
        <v>86</v>
      </c>
      <c r="T25" s="147">
        <v>105.9</v>
      </c>
      <c r="U25" s="147">
        <v>136.19999999999999</v>
      </c>
      <c r="V25" s="147">
        <v>159.28</v>
      </c>
      <c r="W25" s="147">
        <v>102.39</v>
      </c>
      <c r="X25" s="147">
        <v>126.07</v>
      </c>
      <c r="Y25" s="147">
        <v>162.13</v>
      </c>
      <c r="Z25" s="147">
        <v>189.61</v>
      </c>
      <c r="AB25" s="43" t="str">
        <f t="shared" si="1"/>
        <v>CLUBE CORREIOS6.001 a 7.000</v>
      </c>
      <c r="AC25" s="44" t="s">
        <v>9</v>
      </c>
      <c r="AD25" s="44" t="s">
        <v>82</v>
      </c>
      <c r="AE25" s="147">
        <f>ROUND('Base(2024)'!BS235*'BASE 2025'!$A$25,2)</f>
        <v>49.89</v>
      </c>
      <c r="AF25" s="147">
        <f>ROUND('Base(2024)'!BT235*'BASE 2025'!$A$25,2)</f>
        <v>50.96</v>
      </c>
      <c r="AG25" s="147">
        <f>ROUND('Base(2024)'!BU235*'BASE 2025'!$A$25,2)</f>
        <v>52.02</v>
      </c>
      <c r="AH25" s="147">
        <f>ROUND('Base(2024)'!BV235*'BASE 2025'!$A$25,2)</f>
        <v>53.08</v>
      </c>
      <c r="AI25" s="147">
        <f>ROUND('Base(2024)'!BW235*'BASE 2025'!$A$25,2)</f>
        <v>57.49</v>
      </c>
      <c r="AJ25" s="147">
        <f>ROUND('Base(2024)'!BX235*'BASE 2025'!$A$25,2)</f>
        <v>58.08</v>
      </c>
      <c r="AK25" s="147">
        <f>ROUND('Base(2024)'!BY235*'BASE 2025'!$A$25,2)</f>
        <v>58.67</v>
      </c>
      <c r="AL25" s="147">
        <f>ROUND('Base(2024)'!BZ235*'BASE 2025'!$A$25,2)</f>
        <v>59.27</v>
      </c>
      <c r="AM25" s="147">
        <f>ROUND('Base(2024)'!CA235*'BASE 2025'!$A$25,2)</f>
        <v>115.13</v>
      </c>
      <c r="AN25" s="147">
        <f>ROUND('Base(2024)'!CB235*'BASE 2025'!$A$25,2)</f>
        <v>173.13</v>
      </c>
      <c r="AO25" s="147">
        <f>ROUND('Base(2024)'!CC235*'BASE 2025'!$A$25,2)</f>
        <v>211.89</v>
      </c>
      <c r="AP25" s="147">
        <f>ROUND('Base(2024)'!CD235*'BASE 2025'!$A$25,2)</f>
        <v>250.66</v>
      </c>
      <c r="AQ25" s="147">
        <f>ROUND('Base(2024)'!CE235*'BASE 2025'!$A$25,2)</f>
        <v>140.38999999999999</v>
      </c>
      <c r="AR25" s="147">
        <f>ROUND('Base(2024)'!CF235*'BASE 2025'!$A$25,2)</f>
        <v>204.45</v>
      </c>
      <c r="AS25" s="147">
        <f>ROUND('Base(2024)'!CG235*'BASE 2025'!$A$25,2)</f>
        <v>244.95</v>
      </c>
      <c r="AT25" s="147">
        <f>ROUND('Base(2024)'!CH235*'BASE 2025'!$A$25,2)</f>
        <v>285.45999999999998</v>
      </c>
      <c r="AU25" s="147">
        <f>ROUND('Base(2024)'!CI235*'BASE 2025'!$A$25,2)</f>
        <v>167.15</v>
      </c>
      <c r="AV25" s="147">
        <f>ROUND('Base(2024)'!CJ235*'BASE 2025'!$A$25,2)</f>
        <v>243.39</v>
      </c>
      <c r="AW25" s="147">
        <f>ROUND('Base(2024)'!CK235*'BASE 2025'!$A$25,2)</f>
        <v>291.62</v>
      </c>
      <c r="AX25" s="147">
        <f>ROUND('Base(2024)'!CL235*'BASE 2025'!$A$25,2)</f>
        <v>339.84</v>
      </c>
      <c r="AZ25" s="43" t="str">
        <f t="shared" si="12"/>
        <v>DIAMANTE 15 a 10</v>
      </c>
      <c r="BA25" s="44" t="s">
        <v>66</v>
      </c>
      <c r="BB25" s="46" t="s">
        <v>56</v>
      </c>
      <c r="BC25" s="170">
        <f t="shared" si="31"/>
        <v>54.23</v>
      </c>
      <c r="BD25" s="170">
        <f t="shared" si="31"/>
        <v>55.4</v>
      </c>
      <c r="BE25" s="170">
        <f t="shared" si="31"/>
        <v>56.57</v>
      </c>
      <c r="BF25" s="170">
        <f t="shared" si="31"/>
        <v>57.66</v>
      </c>
      <c r="BG25" s="170">
        <f t="shared" si="31"/>
        <v>69.3</v>
      </c>
      <c r="BH25" s="170">
        <f t="shared" si="31"/>
        <v>69.959999999999994</v>
      </c>
      <c r="BI25" s="170">
        <f t="shared" si="31"/>
        <v>70.73</v>
      </c>
      <c r="BJ25" s="170">
        <f t="shared" si="31"/>
        <v>71.39</v>
      </c>
      <c r="BL25" s="43" t="str">
        <f t="shared" si="3"/>
        <v>CLUBE CORREIOS7.001 a 8.000</v>
      </c>
      <c r="BM25" s="44" t="s">
        <v>9</v>
      </c>
      <c r="BN25" s="46" t="s">
        <v>86</v>
      </c>
      <c r="BO25" s="170">
        <f>ROUND('Base(2024)'!DC220*'BASE 2025'!$A$25,2)</f>
        <v>41.47</v>
      </c>
      <c r="BP25" s="170">
        <f>ROUND('Base(2024)'!DD220*'BASE 2025'!$A$25,2)</f>
        <v>42.33</v>
      </c>
      <c r="BQ25" s="170">
        <f>ROUND('Base(2024)'!DE220*'BASE 2025'!$A$25,2)</f>
        <v>43.21</v>
      </c>
      <c r="BS25" s="60" t="str">
        <f t="shared" si="6"/>
        <v>DIAMANTE START 16.001 a 7.000</v>
      </c>
      <c r="BT25" s="44" t="s">
        <v>116</v>
      </c>
      <c r="BU25" s="44" t="s">
        <v>82</v>
      </c>
      <c r="BV25" s="170">
        <v>20.67</v>
      </c>
      <c r="BW25" s="170">
        <v>21.11</v>
      </c>
      <c r="BX25" s="170">
        <v>21.54</v>
      </c>
      <c r="BY25" s="170">
        <v>21.97</v>
      </c>
      <c r="BZ25" s="170">
        <v>33.659999999999997</v>
      </c>
      <c r="CA25" s="170">
        <v>33.99</v>
      </c>
      <c r="CB25" s="170">
        <v>34.35</v>
      </c>
      <c r="CC25" s="170">
        <v>34.700000000000003</v>
      </c>
      <c r="CD25" s="170">
        <v>62.92</v>
      </c>
      <c r="CE25" s="170">
        <v>85.4</v>
      </c>
      <c r="CF25" s="170">
        <v>120.19</v>
      </c>
      <c r="CG25" s="170">
        <v>145.38999999999999</v>
      </c>
      <c r="CH25" s="170">
        <v>99.83</v>
      </c>
      <c r="CI25" s="170">
        <v>123.38</v>
      </c>
      <c r="CJ25" s="170">
        <v>158.71</v>
      </c>
      <c r="CK25" s="170">
        <v>185.52</v>
      </c>
      <c r="CM25" s="43" t="str">
        <f t="shared" si="7"/>
        <v>CLUBE CORREIOS6.001 a 7.000</v>
      </c>
      <c r="CN25" s="44" t="s">
        <v>9</v>
      </c>
      <c r="CO25" s="44" t="s">
        <v>82</v>
      </c>
      <c r="CP25" s="147">
        <f>ROUND('Base(2024)'!AE218*'BASE 2025'!$A$25,2)</f>
        <v>28.26</v>
      </c>
      <c r="CQ25" s="147">
        <f>ROUND('Base(2024)'!AF218*'BASE 2025'!$A$25,2)</f>
        <v>29.45</v>
      </c>
      <c r="CR25" s="147">
        <f>ROUND('Base(2024)'!AG218*'BASE 2025'!$A$25,2)</f>
        <v>29.76</v>
      </c>
      <c r="CS25" s="147">
        <f>ROUND('Base(2024)'!AH218*'BASE 2025'!$A$25,2)</f>
        <v>30.06</v>
      </c>
      <c r="CT25" s="147">
        <f>ROUND('Base(2024)'!AI218*'BASE 2025'!$A$25,2)</f>
        <v>38.53</v>
      </c>
      <c r="CU25" s="147">
        <f>ROUND('Base(2024)'!AJ218*'BASE 2025'!$A$25,2)</f>
        <v>44.33</v>
      </c>
      <c r="CV25" s="147">
        <f>ROUND('Base(2024)'!AK218*'BASE 2025'!$A$25,2)</f>
        <v>50.57</v>
      </c>
      <c r="CW25" s="147">
        <f>ROUND('Base(2024)'!AL218*'BASE 2025'!$A$25,2)</f>
        <v>62.61</v>
      </c>
      <c r="CX25" s="147">
        <f>ROUND('Base(2024)'!AM218*'BASE 2025'!$A$25,2)</f>
        <v>48.64</v>
      </c>
      <c r="CY25" s="147">
        <f>ROUND('Base(2024)'!AN218*'BASE 2025'!$A$25,2)</f>
        <v>55.83</v>
      </c>
      <c r="CZ25" s="147">
        <f>ROUND('Base(2024)'!AO218*'BASE 2025'!$A$25,2)</f>
        <v>75.59</v>
      </c>
      <c r="DA25" s="147">
        <f>ROUND('Base(2024)'!AP218*'BASE 2025'!$A$25,2)</f>
        <v>97.02</v>
      </c>
      <c r="DB25" s="147">
        <f>ROUND('Base(2024)'!AQ218*'BASE 2025'!$A$25,2)</f>
        <v>56.55</v>
      </c>
      <c r="DC25" s="147">
        <f>ROUND('Base(2024)'!AR218*'BASE 2025'!$A$25,2)</f>
        <v>64.900000000000006</v>
      </c>
      <c r="DD25" s="147">
        <f>ROUND('Base(2024)'!AS218*'BASE 2025'!$A$25,2)</f>
        <v>87.89</v>
      </c>
      <c r="DE25" s="147">
        <f>ROUND('Base(2024)'!AT218*'BASE 2025'!$A$25,2)</f>
        <v>112.81</v>
      </c>
      <c r="DF25" s="147"/>
      <c r="DG25" s="159"/>
      <c r="DH25" s="43" t="str">
        <f t="shared" si="24"/>
        <v>CLUBE CORREIOS8.001 a 9.000</v>
      </c>
      <c r="DI25" s="44" t="s">
        <v>9</v>
      </c>
      <c r="DJ25" s="44" t="s">
        <v>91</v>
      </c>
      <c r="DK25" s="147">
        <f>ROUND('Base(2024)'!EO64*'BASE 2025'!$A$155,2)</f>
        <v>29.61</v>
      </c>
      <c r="DL25" s="147">
        <f>ROUND('Base(2024)'!EP64*'BASE 2025'!$A$155,2)</f>
        <v>30.87</v>
      </c>
      <c r="DM25" s="147">
        <f>ROUND('Base(2024)'!EQ64*'BASE 2025'!$A$155,2)</f>
        <v>31.19</v>
      </c>
      <c r="DN25" s="147">
        <f>ROUND('Base(2024)'!ER64*'BASE 2025'!$A$155,2)</f>
        <v>31.49</v>
      </c>
      <c r="DO25" s="147">
        <f>ROUND('Base(2024)'!ES64*'BASE 2025'!$A$155,2)</f>
        <v>42.58</v>
      </c>
      <c r="DP25" s="147">
        <f>ROUND('Base(2024)'!ET64*'BASE 2025'!$A$155,2)</f>
        <v>49.41</v>
      </c>
      <c r="DQ25" s="147">
        <f>ROUND('Base(2024)'!EU64*'BASE 2025'!$A$155,2)</f>
        <v>56.4</v>
      </c>
      <c r="DR25" s="147">
        <f>ROUND('Base(2024)'!EV64*'BASE 2025'!$A$155,2)</f>
        <v>69.77</v>
      </c>
      <c r="DS25" s="147">
        <f>ROUND('Base(2024)'!EW64*'BASE 2025'!$A$155,2)</f>
        <v>71.959999999999994</v>
      </c>
      <c r="DT25" s="147">
        <f>ROUND('Base(2024)'!EX64*'BASE 2025'!$A$155,2)</f>
        <v>81.790000000000006</v>
      </c>
      <c r="DU25" s="147">
        <f>ROUND('Base(2024)'!EY64*'BASE 2025'!$A$155,2)</f>
        <v>105.41</v>
      </c>
      <c r="DV25" s="147">
        <f>ROUND('Base(2024)'!EZ64*'BASE 2025'!$A$155,2)</f>
        <v>131.33000000000001</v>
      </c>
      <c r="ER25" s="198" t="str">
        <f t="shared" si="29"/>
        <v>CLUBE CORREIOSColeta Programada4209-90 a 10</v>
      </c>
      <c r="ES25" s="198" t="s">
        <v>9</v>
      </c>
      <c r="ET25" s="199" t="s">
        <v>64</v>
      </c>
      <c r="EU25" s="200" t="s">
        <v>65</v>
      </c>
      <c r="EV25" s="201" t="s">
        <v>45</v>
      </c>
      <c r="EW25" s="200">
        <f>ROUND(EW7-(EW7*$A$119),2)</f>
        <v>11.84</v>
      </c>
      <c r="EX25" s="60"/>
      <c r="EY25" s="60"/>
      <c r="FA25" s="207" t="s">
        <v>279</v>
      </c>
      <c r="FB25" s="207" t="s">
        <v>66</v>
      </c>
      <c r="FC25" s="210" t="s">
        <v>58</v>
      </c>
      <c r="FD25" s="201" t="s">
        <v>59</v>
      </c>
      <c r="FE25" s="200">
        <v>7.12</v>
      </c>
      <c r="FF25" s="203" t="s">
        <v>264</v>
      </c>
      <c r="FH25"/>
      <c r="FI25"/>
      <c r="FK25" s="207" t="str">
        <f>CONCATENATE(FL25,FN25,FM25)</f>
        <v>DIAMANTE START 2Digitação, agrupamento de nomes e documentos, conciliação de nomesOperação C</v>
      </c>
      <c r="FL25" s="207" t="s">
        <v>117</v>
      </c>
      <c r="FM25" s="207" t="s">
        <v>321</v>
      </c>
      <c r="FN25" s="216" t="s">
        <v>322</v>
      </c>
      <c r="FO25" s="217">
        <v>76139</v>
      </c>
      <c r="FP25" s="218">
        <f>'[3]Base(2024)'!$FG$6*'[3]BASE 2025'!$A$20</f>
        <v>2.0337233399999999</v>
      </c>
      <c r="FQ25" s="217">
        <v>76180</v>
      </c>
      <c r="FR25" s="218">
        <f>'[3]Base(2024)'!$FI$6*'[3]BASE 2025'!$A$20</f>
        <v>2.0337233399999999</v>
      </c>
    </row>
    <row r="26" spans="1:174" ht="25.5" x14ac:dyDescent="0.25">
      <c r="A26" s="43" t="s">
        <v>1</v>
      </c>
      <c r="D26" s="43" t="str">
        <f t="shared" si="0"/>
        <v>CLUBE CORREIOS7.001 a 8.000</v>
      </c>
      <c r="E26" s="44" t="s">
        <v>9</v>
      </c>
      <c r="F26" s="44" t="s">
        <v>86</v>
      </c>
      <c r="G26" s="147">
        <v>22.36</v>
      </c>
      <c r="H26" s="147">
        <v>22.83</v>
      </c>
      <c r="I26" s="147">
        <v>23.31</v>
      </c>
      <c r="J26" s="147">
        <v>23.78</v>
      </c>
      <c r="K26" s="147">
        <v>37.25</v>
      </c>
      <c r="L26" s="147">
        <v>37.659999999999997</v>
      </c>
      <c r="M26" s="147">
        <v>38.020000000000003</v>
      </c>
      <c r="N26" s="147">
        <v>38.42</v>
      </c>
      <c r="O26" s="147">
        <v>70.77</v>
      </c>
      <c r="P26" s="147">
        <v>95.56</v>
      </c>
      <c r="Q26" s="147">
        <v>134.5</v>
      </c>
      <c r="R26" s="147">
        <v>162.82</v>
      </c>
      <c r="S26" s="147">
        <v>95.71</v>
      </c>
      <c r="T26" s="147">
        <v>117.43</v>
      </c>
      <c r="U26" s="147">
        <v>150.6</v>
      </c>
      <c r="V26" s="147">
        <v>175.74</v>
      </c>
      <c r="W26" s="147">
        <v>113.93</v>
      </c>
      <c r="X26" s="147">
        <v>139.79</v>
      </c>
      <c r="Y26" s="147">
        <v>179.28</v>
      </c>
      <c r="Z26" s="147">
        <v>209.22</v>
      </c>
      <c r="AB26" s="43" t="str">
        <f t="shared" si="1"/>
        <v>CLUBE CORREIOS7.001 a 8.000</v>
      </c>
      <c r="AC26" s="44" t="s">
        <v>9</v>
      </c>
      <c r="AD26" s="44" t="s">
        <v>86</v>
      </c>
      <c r="AE26" s="147">
        <f>ROUND('Base(2024)'!BS236*'BASE 2025'!$A$25,2)</f>
        <v>52.91</v>
      </c>
      <c r="AF26" s="147">
        <f>ROUND('Base(2024)'!BT236*'BASE 2025'!$A$25,2)</f>
        <v>54.03</v>
      </c>
      <c r="AG26" s="147">
        <f>ROUND('Base(2024)'!BU236*'BASE 2025'!$A$25,2)</f>
        <v>55.15</v>
      </c>
      <c r="AH26" s="147">
        <f>ROUND('Base(2024)'!BV236*'BASE 2025'!$A$25,2)</f>
        <v>56.28</v>
      </c>
      <c r="AI26" s="147">
        <f>ROUND('Base(2024)'!BW236*'BASE 2025'!$A$25,2)</f>
        <v>61.53</v>
      </c>
      <c r="AJ26" s="147">
        <f>ROUND('Base(2024)'!BX236*'BASE 2025'!$A$25,2)</f>
        <v>62.17</v>
      </c>
      <c r="AK26" s="147">
        <f>ROUND('Base(2024)'!BY236*'BASE 2025'!$A$25,2)</f>
        <v>62.8</v>
      </c>
      <c r="AL26" s="147">
        <f>ROUND('Base(2024)'!BZ236*'BASE 2025'!$A$25,2)</f>
        <v>63.43</v>
      </c>
      <c r="AM26" s="147">
        <f>ROUND('Base(2024)'!CA236*'BASE 2025'!$A$25,2)</f>
        <v>125.6</v>
      </c>
      <c r="AN26" s="147">
        <f>ROUND('Base(2024)'!CB236*'BASE 2025'!$A$25,2)</f>
        <v>188.61</v>
      </c>
      <c r="AO26" s="147">
        <f>ROUND('Base(2024)'!CC236*'BASE 2025'!$A$25,2)</f>
        <v>231.23</v>
      </c>
      <c r="AP26" s="147">
        <f>ROUND('Base(2024)'!CD236*'BASE 2025'!$A$25,2)</f>
        <v>273.83999999999997</v>
      </c>
      <c r="AQ26" s="147">
        <f>ROUND('Base(2024)'!CE236*'BASE 2025'!$A$25,2)</f>
        <v>153.13</v>
      </c>
      <c r="AR26" s="147">
        <f>ROUND('Base(2024)'!CF236*'BASE 2025'!$A$25,2)</f>
        <v>225.98</v>
      </c>
      <c r="AS26" s="147">
        <f>ROUND('Base(2024)'!CG236*'BASE 2025'!$A$25,2)</f>
        <v>270.61</v>
      </c>
      <c r="AT26" s="147">
        <f>ROUND('Base(2024)'!CH236*'BASE 2025'!$A$25,2)</f>
        <v>315.25</v>
      </c>
      <c r="AU26" s="147">
        <f>ROUND('Base(2024)'!CI236*'BASE 2025'!$A$25,2)</f>
        <v>182.31</v>
      </c>
      <c r="AV26" s="147">
        <f>ROUND('Base(2024)'!CJ236*'BASE 2025'!$A$25,2)</f>
        <v>269.02999999999997</v>
      </c>
      <c r="AW26" s="147">
        <f>ROUND('Base(2024)'!CK236*'BASE 2025'!$A$25,2)</f>
        <v>322.16000000000003</v>
      </c>
      <c r="AX26" s="147">
        <f>ROUND('Base(2024)'!CL236*'BASE 2025'!$A$25,2)</f>
        <v>375.29</v>
      </c>
      <c r="AZ26" s="40" t="str">
        <f t="shared" si="12"/>
        <v>DIAMANTE 1Kg Adicional</v>
      </c>
      <c r="BA26" s="168" t="s">
        <v>66</v>
      </c>
      <c r="BB26" s="178" t="s">
        <v>63</v>
      </c>
      <c r="BC26" s="169">
        <f t="shared" si="31"/>
        <v>5.28</v>
      </c>
      <c r="BD26" s="169">
        <f t="shared" si="31"/>
        <v>5.45</v>
      </c>
      <c r="BE26" s="169">
        <f t="shared" si="31"/>
        <v>5.52</v>
      </c>
      <c r="BF26" s="169">
        <f t="shared" si="31"/>
        <v>5.61</v>
      </c>
      <c r="BG26" s="169">
        <f t="shared" si="31"/>
        <v>7.03</v>
      </c>
      <c r="BH26" s="169">
        <f t="shared" si="31"/>
        <v>7.12</v>
      </c>
      <c r="BI26" s="169">
        <f t="shared" si="31"/>
        <v>7.19</v>
      </c>
      <c r="BJ26" s="169">
        <f t="shared" si="31"/>
        <v>7.19</v>
      </c>
      <c r="BL26" s="43" t="str">
        <f t="shared" si="3"/>
        <v>CLUBE CORREIOS8.001 a 9.000</v>
      </c>
      <c r="BM26" s="44" t="s">
        <v>9</v>
      </c>
      <c r="BN26" s="46" t="s">
        <v>91</v>
      </c>
      <c r="BO26" s="170">
        <f>ROUND('Base(2024)'!DC221*'BASE 2025'!$A$25,2)</f>
        <v>53.59</v>
      </c>
      <c r="BP26" s="170">
        <f>ROUND('Base(2024)'!DD221*'BASE 2025'!$A$25,2)</f>
        <v>54.7</v>
      </c>
      <c r="BQ26" s="170">
        <f>ROUND('Base(2024)'!DE221*'BASE 2025'!$A$25,2)</f>
        <v>55.85</v>
      </c>
      <c r="BS26" s="60" t="str">
        <f t="shared" si="6"/>
        <v>DIAMANTE START 17.001 a 8.000</v>
      </c>
      <c r="BT26" s="44" t="s">
        <v>116</v>
      </c>
      <c r="BU26" s="44" t="s">
        <v>86</v>
      </c>
      <c r="BV26" s="170">
        <v>21.04</v>
      </c>
      <c r="BW26" s="170">
        <v>21.49</v>
      </c>
      <c r="BX26" s="170">
        <v>21.92</v>
      </c>
      <c r="BY26" s="170">
        <v>22.36</v>
      </c>
      <c r="BZ26" s="170">
        <v>36.049999999999997</v>
      </c>
      <c r="CA26" s="170">
        <v>36.44</v>
      </c>
      <c r="CB26" s="170">
        <v>36.799999999999997</v>
      </c>
      <c r="CC26" s="170">
        <v>37.17</v>
      </c>
      <c r="CD26" s="170">
        <v>68.98</v>
      </c>
      <c r="CE26" s="170">
        <v>93.57</v>
      </c>
      <c r="CF26" s="170">
        <v>131.68</v>
      </c>
      <c r="CG26" s="170">
        <v>159.31</v>
      </c>
      <c r="CH26" s="170">
        <v>111.17</v>
      </c>
      <c r="CI26" s="170">
        <v>136.83000000000001</v>
      </c>
      <c r="CJ26" s="170">
        <v>175.53</v>
      </c>
      <c r="CK26" s="170">
        <v>204.75</v>
      </c>
      <c r="CM26" s="43" t="str">
        <f t="shared" si="7"/>
        <v>CLUBE CORREIOS7.001 a 8.000</v>
      </c>
      <c r="CN26" s="44" t="s">
        <v>9</v>
      </c>
      <c r="CO26" s="44" t="s">
        <v>86</v>
      </c>
      <c r="CP26" s="147">
        <f>ROUND('Base(2024)'!AE219*'BASE 2025'!$A$25,2)</f>
        <v>29.69</v>
      </c>
      <c r="CQ26" s="147">
        <f>ROUND('Base(2024)'!AF219*'BASE 2025'!$A$25,2)</f>
        <v>30.95</v>
      </c>
      <c r="CR26" s="147">
        <f>ROUND('Base(2024)'!AG219*'BASE 2025'!$A$25,2)</f>
        <v>31.27</v>
      </c>
      <c r="CS26" s="147">
        <f>ROUND('Base(2024)'!AH219*'BASE 2025'!$A$25,2)</f>
        <v>31.59</v>
      </c>
      <c r="CT26" s="147">
        <f>ROUND('Base(2024)'!AI219*'BASE 2025'!$A$25,2)</f>
        <v>41.97</v>
      </c>
      <c r="CU26" s="147">
        <f>ROUND('Base(2024)'!AJ219*'BASE 2025'!$A$25,2)</f>
        <v>48.28</v>
      </c>
      <c r="CV26" s="147">
        <f>ROUND('Base(2024)'!AK219*'BASE 2025'!$A$25,2)</f>
        <v>55.09</v>
      </c>
      <c r="CW26" s="147">
        <f>ROUND('Base(2024)'!AL219*'BASE 2025'!$A$25,2)</f>
        <v>68.22</v>
      </c>
      <c r="CX26" s="147">
        <f>ROUND('Base(2024)'!AM219*'BASE 2025'!$A$25,2)</f>
        <v>62.66</v>
      </c>
      <c r="CY26" s="147">
        <f>ROUND('Base(2024)'!AN219*'BASE 2025'!$A$25,2)</f>
        <v>70.3</v>
      </c>
      <c r="CZ26" s="147">
        <f>ROUND('Base(2024)'!AO219*'BASE 2025'!$A$25,2)</f>
        <v>90.56</v>
      </c>
      <c r="DA26" s="147">
        <f>ROUND('Base(2024)'!AP219*'BASE 2025'!$A$25,2)</f>
        <v>112.91</v>
      </c>
      <c r="DB26" s="147">
        <f>ROUND('Base(2024)'!AQ219*'BASE 2025'!$A$25,2)</f>
        <v>72.87</v>
      </c>
      <c r="DC26" s="147">
        <f>ROUND('Base(2024)'!AR219*'BASE 2025'!$A$25,2)</f>
        <v>81.75</v>
      </c>
      <c r="DD26" s="147">
        <f>ROUND('Base(2024)'!AS219*'BASE 2025'!$A$25,2)</f>
        <v>105.3</v>
      </c>
      <c r="DE26" s="147">
        <f>ROUND('Base(2024)'!AT219*'BASE 2025'!$A$25,2)</f>
        <v>131.29</v>
      </c>
      <c r="DF26" s="147"/>
      <c r="DG26" s="159"/>
      <c r="DH26" s="43" t="str">
        <f t="shared" si="24"/>
        <v>CLUBE CORREIOS9.001 a 10.000</v>
      </c>
      <c r="DI26" s="44" t="s">
        <v>9</v>
      </c>
      <c r="DJ26" s="44" t="s">
        <v>95</v>
      </c>
      <c r="DK26" s="147">
        <f>ROUND('Base(2024)'!EO65*'BASE 2025'!$A$155,2)</f>
        <v>30.15</v>
      </c>
      <c r="DL26" s="147">
        <f>ROUND('Base(2024)'!EP65*'BASE 2025'!$A$155,2)</f>
        <v>31.44</v>
      </c>
      <c r="DM26" s="147">
        <f>ROUND('Base(2024)'!EQ65*'BASE 2025'!$A$155,2)</f>
        <v>31.76</v>
      </c>
      <c r="DN26" s="147">
        <f>ROUND('Base(2024)'!ER65*'BASE 2025'!$A$155,2)</f>
        <v>32.08</v>
      </c>
      <c r="DO26" s="147">
        <f>ROUND('Base(2024)'!ES65*'BASE 2025'!$A$155,2)</f>
        <v>43.93</v>
      </c>
      <c r="DP26" s="147">
        <f>ROUND('Base(2024)'!ET65*'BASE 2025'!$A$155,2)</f>
        <v>51.06</v>
      </c>
      <c r="DQ26" s="147">
        <f>ROUND('Base(2024)'!EU65*'BASE 2025'!$A$155,2)</f>
        <v>58.28</v>
      </c>
      <c r="DR26" s="147">
        <f>ROUND('Base(2024)'!EV65*'BASE 2025'!$A$155,2)</f>
        <v>72.099999999999994</v>
      </c>
      <c r="DS26" s="147">
        <f>ROUND('Base(2024)'!EW65*'BASE 2025'!$A$155,2)</f>
        <v>73.16</v>
      </c>
      <c r="DT26" s="147">
        <f>ROUND('Base(2024)'!EX65*'BASE 2025'!$A$155,2)</f>
        <v>83.36</v>
      </c>
      <c r="DU26" s="147">
        <f>ROUND('Base(2024)'!EY65*'BASE 2025'!$A$155,2)</f>
        <v>107.26</v>
      </c>
      <c r="DV26" s="147">
        <f>ROUND('Base(2024)'!EZ65*'BASE 2025'!$A$155,2)</f>
        <v>133.61000000000001</v>
      </c>
      <c r="ER26" s="198" t="str">
        <f t="shared" si="29"/>
        <v>CLUBE CORREIOSColeta Programada4209-9Mais de 10</v>
      </c>
      <c r="ES26" s="198" t="s">
        <v>9</v>
      </c>
      <c r="ET26" s="199" t="s">
        <v>64</v>
      </c>
      <c r="EU26" s="200" t="s">
        <v>65</v>
      </c>
      <c r="EV26" s="201" t="s">
        <v>52</v>
      </c>
      <c r="EW26" s="200" t="s">
        <v>251</v>
      </c>
      <c r="EX26" s="60"/>
      <c r="EY26" s="60"/>
      <c r="FA26" s="146"/>
      <c r="FB26" s="146"/>
      <c r="FC26" s="211"/>
      <c r="FD26" s="190"/>
      <c r="FE26" s="212" t="s">
        <v>258</v>
      </c>
      <c r="FF26" s="60"/>
      <c r="FH26"/>
      <c r="FI26"/>
      <c r="FK26" s="207" t="str">
        <f>CONCATENATE(FL26,FN26,FM26)</f>
        <v>DIAMANTE START 2Impressão de etiqueta - medidas 33,9 x 101,6 (mm) ou  Modelo folha 14 etiquetasOperação D1</v>
      </c>
      <c r="FL26" s="207" t="s">
        <v>117</v>
      </c>
      <c r="FM26" s="219" t="s">
        <v>323</v>
      </c>
      <c r="FN26" s="220" t="s">
        <v>324</v>
      </c>
      <c r="FO26" s="217">
        <v>76147</v>
      </c>
      <c r="FP26" s="218">
        <f>'[3]Base(2024)'!$FG$9*'[3]BASE 2025'!$A$20</f>
        <v>0.13628043000000001</v>
      </c>
      <c r="FQ26" s="217">
        <v>76198</v>
      </c>
      <c r="FR26" s="218">
        <f>'[3]Base(2024)'!$FI$9*'[3]BASE 2025'!$A$20</f>
        <v>7.3381770000000013E-2</v>
      </c>
    </row>
    <row r="27" spans="1:174" ht="25.5" x14ac:dyDescent="0.25">
      <c r="A27" s="84">
        <v>0</v>
      </c>
      <c r="B27" s="42" t="s">
        <v>9</v>
      </c>
      <c r="D27" s="43" t="str">
        <f t="shared" si="0"/>
        <v>CLUBE CORREIOS8.001 a 9.000</v>
      </c>
      <c r="E27" s="44" t="s">
        <v>9</v>
      </c>
      <c r="F27" s="44" t="s">
        <v>91</v>
      </c>
      <c r="G27" s="147">
        <v>23.09</v>
      </c>
      <c r="H27" s="147">
        <v>23.58</v>
      </c>
      <c r="I27" s="147">
        <v>24.07</v>
      </c>
      <c r="J27" s="147">
        <v>24.55</v>
      </c>
      <c r="K27" s="147">
        <v>39.69</v>
      </c>
      <c r="L27" s="147">
        <v>40.090000000000003</v>
      </c>
      <c r="M27" s="147">
        <v>40.520000000000003</v>
      </c>
      <c r="N27" s="147">
        <v>40.909999999999997</v>
      </c>
      <c r="O27" s="147">
        <v>76.959999999999994</v>
      </c>
      <c r="P27" s="147">
        <v>103.89</v>
      </c>
      <c r="Q27" s="147">
        <v>146.22</v>
      </c>
      <c r="R27" s="147">
        <v>177</v>
      </c>
      <c r="S27" s="147">
        <v>100.89</v>
      </c>
      <c r="T27" s="147">
        <v>124.44</v>
      </c>
      <c r="U27" s="147">
        <v>160.44999999999999</v>
      </c>
      <c r="V27" s="147">
        <v>187.65</v>
      </c>
      <c r="W27" s="147">
        <v>120.11</v>
      </c>
      <c r="X27" s="147">
        <v>148.13999999999999</v>
      </c>
      <c r="Y27" s="147">
        <v>191.01</v>
      </c>
      <c r="Z27" s="147">
        <v>223.4</v>
      </c>
      <c r="AB27" s="43" t="str">
        <f t="shared" si="1"/>
        <v>CLUBE CORREIOS8.001 a 9.000</v>
      </c>
      <c r="AC27" s="44" t="s">
        <v>9</v>
      </c>
      <c r="AD27" s="44" t="s">
        <v>91</v>
      </c>
      <c r="AE27" s="147">
        <f>ROUND('Base(2024)'!BS237*'BASE 2025'!$A$25,2)</f>
        <v>57.62</v>
      </c>
      <c r="AF27" s="147">
        <f>ROUND('Base(2024)'!BT237*'BASE 2025'!$A$25,2)</f>
        <v>58.86</v>
      </c>
      <c r="AG27" s="147">
        <f>ROUND('Base(2024)'!BU237*'BASE 2025'!$A$25,2)</f>
        <v>60.07</v>
      </c>
      <c r="AH27" s="147">
        <f>ROUND('Base(2024)'!BV237*'BASE 2025'!$A$25,2)</f>
        <v>61.31</v>
      </c>
      <c r="AI27" s="147">
        <f>ROUND('Base(2024)'!BW237*'BASE 2025'!$A$25,2)</f>
        <v>66.31</v>
      </c>
      <c r="AJ27" s="147">
        <f>ROUND('Base(2024)'!BX237*'BASE 2025'!$A$25,2)</f>
        <v>66.989999999999995</v>
      </c>
      <c r="AK27" s="147">
        <f>ROUND('Base(2024)'!BY237*'BASE 2025'!$A$25,2)</f>
        <v>67.67</v>
      </c>
      <c r="AL27" s="147">
        <f>ROUND('Base(2024)'!BZ237*'BASE 2025'!$A$25,2)</f>
        <v>68.36</v>
      </c>
      <c r="AM27" s="147">
        <f>ROUND('Base(2024)'!CA237*'BASE 2025'!$A$25,2)</f>
        <v>136.91999999999999</v>
      </c>
      <c r="AN27" s="147">
        <f>ROUND('Base(2024)'!CB237*'BASE 2025'!$A$25,2)</f>
        <v>207.51</v>
      </c>
      <c r="AO27" s="147">
        <f>ROUND('Base(2024)'!CC237*'BASE 2025'!$A$25,2)</f>
        <v>252.8</v>
      </c>
      <c r="AP27" s="147">
        <f>ROUND('Base(2024)'!CD237*'BASE 2025'!$A$25,2)</f>
        <v>298.08</v>
      </c>
      <c r="AQ27" s="147">
        <f>ROUND('Base(2024)'!CE237*'BASE 2025'!$A$25,2)</f>
        <v>168.12</v>
      </c>
      <c r="AR27" s="147">
        <f>ROUND('Base(2024)'!CF237*'BASE 2025'!$A$25,2)</f>
        <v>251.11</v>
      </c>
      <c r="AS27" s="147">
        <f>ROUND('Base(2024)'!CG237*'BASE 2025'!$A$25,2)</f>
        <v>299.10000000000002</v>
      </c>
      <c r="AT27" s="147">
        <f>ROUND('Base(2024)'!CH237*'BASE 2025'!$A$25,2)</f>
        <v>347.1</v>
      </c>
      <c r="AU27" s="147">
        <f>ROUND('Base(2024)'!CI237*'BASE 2025'!$A$25,2)</f>
        <v>200.15</v>
      </c>
      <c r="AV27" s="147">
        <f>ROUND('Base(2024)'!CJ237*'BASE 2025'!$A$25,2)</f>
        <v>298.94</v>
      </c>
      <c r="AW27" s="147">
        <f>ROUND('Base(2024)'!CK237*'BASE 2025'!$A$25,2)</f>
        <v>356.07</v>
      </c>
      <c r="AX27" s="147">
        <f>ROUND('Base(2024)'!CL237*'BASE 2025'!$A$25,2)</f>
        <v>413.21</v>
      </c>
      <c r="AZ27" s="43" t="str">
        <f t="shared" si="12"/>
        <v>Peso (Kg)</v>
      </c>
      <c r="BB27" s="46" t="s">
        <v>33</v>
      </c>
      <c r="BC27" s="45" t="s">
        <v>12</v>
      </c>
      <c r="BD27" s="45" t="s">
        <v>13</v>
      </c>
      <c r="BE27" s="45" t="s">
        <v>14</v>
      </c>
      <c r="BF27" s="45" t="s">
        <v>15</v>
      </c>
      <c r="BG27" s="45" t="s">
        <v>16</v>
      </c>
      <c r="BH27" s="45" t="s">
        <v>17</v>
      </c>
      <c r="BI27" s="45" t="s">
        <v>18</v>
      </c>
      <c r="BJ27" s="45" t="s">
        <v>19</v>
      </c>
      <c r="BL27" s="43" t="str">
        <f t="shared" si="3"/>
        <v>CLUBE CORREIOS9.001 a 10.000</v>
      </c>
      <c r="BM27" s="44" t="s">
        <v>9</v>
      </c>
      <c r="BN27" s="46" t="s">
        <v>95</v>
      </c>
      <c r="BO27" s="170">
        <f>ROUND('Base(2024)'!DC222*'BASE 2025'!$A$25,2)</f>
        <v>68.48</v>
      </c>
      <c r="BP27" s="170">
        <f>ROUND('Base(2024)'!DD222*'BASE 2025'!$A$25,2)</f>
        <v>69.900000000000006</v>
      </c>
      <c r="BQ27" s="170">
        <f>ROUND('Base(2024)'!DE222*'BASE 2025'!$A$25,2)</f>
        <v>71.36</v>
      </c>
      <c r="BS27" s="60" t="str">
        <f t="shared" si="6"/>
        <v>DIAMANTE START 18.001 a 9.000</v>
      </c>
      <c r="BT27" s="44" t="s">
        <v>116</v>
      </c>
      <c r="BU27" s="44" t="s">
        <v>91</v>
      </c>
      <c r="BV27" s="170">
        <v>21.89</v>
      </c>
      <c r="BW27" s="170">
        <v>22.34</v>
      </c>
      <c r="BX27" s="170">
        <v>22.8</v>
      </c>
      <c r="BY27" s="170">
        <v>23.26</v>
      </c>
      <c r="BZ27" s="170">
        <v>38.340000000000003</v>
      </c>
      <c r="CA27" s="170">
        <v>38.72</v>
      </c>
      <c r="CB27" s="170">
        <v>39.14</v>
      </c>
      <c r="CC27" s="170">
        <v>39.520000000000003</v>
      </c>
      <c r="CD27" s="170">
        <v>74.930000000000007</v>
      </c>
      <c r="CE27" s="170">
        <v>101.71</v>
      </c>
      <c r="CF27" s="170">
        <v>143.15</v>
      </c>
      <c r="CG27" s="170">
        <v>173.16</v>
      </c>
      <c r="CH27" s="170">
        <v>117.11</v>
      </c>
      <c r="CI27" s="170">
        <v>144.97</v>
      </c>
      <c r="CJ27" s="170">
        <v>186.98</v>
      </c>
      <c r="CK27" s="170">
        <v>218.57</v>
      </c>
      <c r="CM27" s="43" t="str">
        <f t="shared" si="7"/>
        <v>CLUBE CORREIOS8.001 a 9.000</v>
      </c>
      <c r="CN27" s="44" t="s">
        <v>9</v>
      </c>
      <c r="CO27" s="44" t="s">
        <v>91</v>
      </c>
      <c r="CP27" s="147">
        <f>ROUND('Base(2024)'!AE220*'BASE 2025'!$A$25,2)</f>
        <v>30.56</v>
      </c>
      <c r="CQ27" s="147">
        <f>ROUND('Base(2024)'!AF220*'BASE 2025'!$A$25,2)</f>
        <v>31.86</v>
      </c>
      <c r="CR27" s="147">
        <f>ROUND('Base(2024)'!AG220*'BASE 2025'!$A$25,2)</f>
        <v>32.17</v>
      </c>
      <c r="CS27" s="147">
        <f>ROUND('Base(2024)'!AH220*'BASE 2025'!$A$25,2)</f>
        <v>32.5</v>
      </c>
      <c r="CT27" s="147">
        <f>ROUND('Base(2024)'!AI220*'BASE 2025'!$A$25,2)</f>
        <v>44.04</v>
      </c>
      <c r="CU27" s="147">
        <f>ROUND('Base(2024)'!AJ220*'BASE 2025'!$A$25,2)</f>
        <v>50.64</v>
      </c>
      <c r="CV27" s="147">
        <f>ROUND('Base(2024)'!AK220*'BASE 2025'!$A$25,2)</f>
        <v>57.79</v>
      </c>
      <c r="CW27" s="147">
        <f>ROUND('Base(2024)'!AL220*'BASE 2025'!$A$25,2)</f>
        <v>71.540000000000006</v>
      </c>
      <c r="CX27" s="147">
        <f>ROUND('Base(2024)'!AM220*'BASE 2025'!$A$25,2)</f>
        <v>64.430000000000007</v>
      </c>
      <c r="CY27" s="147">
        <f>ROUND('Base(2024)'!AN220*'BASE 2025'!$A$25,2)</f>
        <v>72.34</v>
      </c>
      <c r="CZ27" s="147">
        <f>ROUND('Base(2024)'!AO220*'BASE 2025'!$A$25,2)</f>
        <v>92.89</v>
      </c>
      <c r="DA27" s="147">
        <f>ROUND('Base(2024)'!AP220*'BASE 2025'!$A$25,2)</f>
        <v>115.8</v>
      </c>
      <c r="DB27" s="147">
        <f>ROUND('Base(2024)'!AQ220*'BASE 2025'!$A$25,2)</f>
        <v>74.930000000000007</v>
      </c>
      <c r="DC27" s="147">
        <f>ROUND('Base(2024)'!AR220*'BASE 2025'!$A$25,2)</f>
        <v>84.1</v>
      </c>
      <c r="DD27" s="147">
        <f>ROUND('Base(2024)'!AS220*'BASE 2025'!$A$25,2)</f>
        <v>108.01</v>
      </c>
      <c r="DE27" s="147">
        <f>ROUND('Base(2024)'!AT220*'BASE 2025'!$A$25,2)</f>
        <v>134.63999999999999</v>
      </c>
      <c r="DF27" s="147"/>
      <c r="DG27" s="159"/>
      <c r="DH27" s="40" t="str">
        <f t="shared" si="24"/>
        <v>CLUBE CORREIOSKg Adicional</v>
      </c>
      <c r="DI27" s="168" t="s">
        <v>9</v>
      </c>
      <c r="DJ27" s="168" t="s">
        <v>63</v>
      </c>
      <c r="DK27" s="169">
        <f>ROUND('Base(2024)'!EO66*'BASE 2025'!$A$155,2)</f>
        <v>3.73</v>
      </c>
      <c r="DL27" s="169">
        <f>ROUND('Base(2024)'!EP66*'BASE 2025'!$A$155,2)</f>
        <v>3.9</v>
      </c>
      <c r="DM27" s="169">
        <f>ROUND('Base(2024)'!EQ66*'BASE 2025'!$A$155,2)</f>
        <v>3.92</v>
      </c>
      <c r="DN27" s="169">
        <f>ROUND('Base(2024)'!ER66*'BASE 2025'!$A$155,2)</f>
        <v>3.98</v>
      </c>
      <c r="DO27" s="169">
        <f>ROUND('Base(2024)'!ES66*'BASE 2025'!$A$155,2)</f>
        <v>5.44</v>
      </c>
      <c r="DP27" s="169">
        <f>ROUND('Base(2024)'!ET66*'BASE 2025'!$A$155,2)</f>
        <v>6.32</v>
      </c>
      <c r="DQ27" s="169">
        <f>ROUND('Base(2024)'!EU66*'BASE 2025'!$A$155,2)</f>
        <v>7.23</v>
      </c>
      <c r="DR27" s="169">
        <f>ROUND('Base(2024)'!EV66*'BASE 2025'!$A$155,2)</f>
        <v>8.93</v>
      </c>
      <c r="DS27" s="169">
        <f>ROUND('Base(2024)'!EW66*'BASE 2025'!$A$155,2)</f>
        <v>9.0299999999999994</v>
      </c>
      <c r="DT27" s="169">
        <f>ROUND('Base(2024)'!EX66*'BASE 2025'!$A$155,2)</f>
        <v>10.33</v>
      </c>
      <c r="DU27" s="169">
        <f>ROUND('Base(2024)'!EY66*'BASE 2025'!$A$155,2)</f>
        <v>13.3</v>
      </c>
      <c r="DV27" s="169">
        <f>ROUND('Base(2024)'!EZ66*'BASE 2025'!$A$155,2)</f>
        <v>16.559999999999999</v>
      </c>
      <c r="ER27" s="198" t="str">
        <f t="shared" si="29"/>
        <v>CLUBE CORREIOSColeta no mesmo dia4210-211 a 20</v>
      </c>
      <c r="ES27" s="198" t="s">
        <v>9</v>
      </c>
      <c r="ET27" s="199" t="s">
        <v>71</v>
      </c>
      <c r="EU27" s="200" t="s">
        <v>72</v>
      </c>
      <c r="EV27" s="201" t="s">
        <v>73</v>
      </c>
      <c r="EW27" s="200">
        <f>EX27</f>
        <v>1.7011410000000002</v>
      </c>
      <c r="EX27" s="202">
        <v>1.7011410000000002</v>
      </c>
      <c r="EY27" s="203" t="s">
        <v>264</v>
      </c>
      <c r="FA27" s="146"/>
      <c r="FB27" s="146"/>
      <c r="FC27" s="211"/>
      <c r="FD27" s="190"/>
      <c r="FE27" s="212"/>
      <c r="FF27" s="60"/>
      <c r="FH27"/>
      <c r="FI27"/>
      <c r="FK27" s="207" t="str">
        <f>CONCATENATE(FL27,FN27,FM27)</f>
        <v>DIAMANTE START 2Impressão de etiqueta - medidas 106,36 x 138,11 (mm) ou Modelo folha 04 etiquetasOperação D2</v>
      </c>
      <c r="FL27" s="207" t="s">
        <v>117</v>
      </c>
      <c r="FM27" s="219" t="s">
        <v>325</v>
      </c>
      <c r="FN27" s="220" t="s">
        <v>326</v>
      </c>
      <c r="FO27" s="217">
        <v>76155</v>
      </c>
      <c r="FP27" s="218">
        <f>'[3]Base(2024)'!$FG$10*'[3]BASE 2025'!$A$20</f>
        <v>0.17821287000000002</v>
      </c>
      <c r="FQ27" s="217">
        <v>76201</v>
      </c>
      <c r="FR27" s="218">
        <f>'[3]Base(2024)'!$FI$10*'[3]BASE 2025'!$A$20</f>
        <v>7.3381770000000013E-2</v>
      </c>
    </row>
    <row r="28" spans="1:174" x14ac:dyDescent="0.25">
      <c r="A28" s="84">
        <v>0</v>
      </c>
      <c r="B28" s="42" t="s">
        <v>61</v>
      </c>
      <c r="D28" s="43" t="str">
        <f t="shared" si="0"/>
        <v>CLUBE CORREIOS9.001 a 10.000</v>
      </c>
      <c r="E28" s="44" t="s">
        <v>9</v>
      </c>
      <c r="F28" s="44" t="s">
        <v>95</v>
      </c>
      <c r="G28" s="147">
        <v>23.6</v>
      </c>
      <c r="H28" s="147">
        <v>24.1</v>
      </c>
      <c r="I28" s="147">
        <v>24.6</v>
      </c>
      <c r="J28" s="147">
        <v>25.1</v>
      </c>
      <c r="K28" s="147">
        <v>42.37</v>
      </c>
      <c r="L28" s="147">
        <v>42.8</v>
      </c>
      <c r="M28" s="147">
        <v>43.25</v>
      </c>
      <c r="N28" s="147">
        <v>43.68</v>
      </c>
      <c r="O28" s="147">
        <v>83.14</v>
      </c>
      <c r="P28" s="147">
        <v>112.24</v>
      </c>
      <c r="Q28" s="147">
        <v>157.97</v>
      </c>
      <c r="R28" s="147">
        <v>191.23</v>
      </c>
      <c r="S28" s="147">
        <v>106.1</v>
      </c>
      <c r="T28" s="147">
        <v>131.43</v>
      </c>
      <c r="U28" s="147">
        <v>170.3</v>
      </c>
      <c r="V28" s="147">
        <v>199.6</v>
      </c>
      <c r="W28" s="147">
        <v>126.3</v>
      </c>
      <c r="X28" s="147">
        <v>156.46</v>
      </c>
      <c r="Y28" s="147">
        <v>202.74</v>
      </c>
      <c r="Z28" s="147">
        <v>237.6</v>
      </c>
      <c r="AB28" s="43" t="str">
        <f t="shared" si="1"/>
        <v>CLUBE CORREIOS9.001 a 10.000</v>
      </c>
      <c r="AC28" s="44" t="s">
        <v>9</v>
      </c>
      <c r="AD28" s="44" t="s">
        <v>95</v>
      </c>
      <c r="AE28" s="147">
        <f>ROUND('Base(2024)'!BS238*'BASE 2025'!$A$25,2)</f>
        <v>62.24</v>
      </c>
      <c r="AF28" s="147">
        <f>ROUND('Base(2024)'!BT238*'BASE 2025'!$A$25,2)</f>
        <v>63.57</v>
      </c>
      <c r="AG28" s="147">
        <f>ROUND('Base(2024)'!BU238*'BASE 2025'!$A$25,2)</f>
        <v>64.900000000000006</v>
      </c>
      <c r="AH28" s="147">
        <f>ROUND('Base(2024)'!BV238*'BASE 2025'!$A$25,2)</f>
        <v>66.22</v>
      </c>
      <c r="AI28" s="147">
        <f>ROUND('Base(2024)'!BW238*'BASE 2025'!$A$25,2)</f>
        <v>70.959999999999994</v>
      </c>
      <c r="AJ28" s="147">
        <f>ROUND('Base(2024)'!BX238*'BASE 2025'!$A$25,2)</f>
        <v>71.69</v>
      </c>
      <c r="AK28" s="147">
        <f>ROUND('Base(2024)'!BY238*'BASE 2025'!$A$25,2)</f>
        <v>72.430000000000007</v>
      </c>
      <c r="AL28" s="147">
        <f>ROUND('Base(2024)'!BZ238*'BASE 2025'!$A$25,2)</f>
        <v>73.16</v>
      </c>
      <c r="AM28" s="147">
        <f>ROUND('Base(2024)'!CA238*'BASE 2025'!$A$25,2)</f>
        <v>148.02000000000001</v>
      </c>
      <c r="AN28" s="147">
        <f>ROUND('Base(2024)'!CB238*'BASE 2025'!$A$25,2)</f>
        <v>226.09</v>
      </c>
      <c r="AO28" s="147">
        <f>ROUND('Base(2024)'!CC238*'BASE 2025'!$A$25,2)</f>
        <v>274.32</v>
      </c>
      <c r="AP28" s="147">
        <f>ROUND('Base(2024)'!CD238*'BASE 2025'!$A$25,2)</f>
        <v>322.52999999999997</v>
      </c>
      <c r="AQ28" s="147">
        <f>ROUND('Base(2024)'!CE238*'BASE 2025'!$A$25,2)</f>
        <v>183.1</v>
      </c>
      <c r="AR28" s="147">
        <f>ROUND('Base(2024)'!CF238*'BASE 2025'!$A$25,2)</f>
        <v>275.32</v>
      </c>
      <c r="AS28" s="147">
        <f>ROUND('Base(2024)'!CG238*'BASE 2025'!$A$25,2)</f>
        <v>327.05</v>
      </c>
      <c r="AT28" s="147">
        <f>ROUND('Base(2024)'!CH238*'BASE 2025'!$A$25,2)</f>
        <v>378.77</v>
      </c>
      <c r="AU28" s="147">
        <f>ROUND('Base(2024)'!CI238*'BASE 2025'!$A$25,2)</f>
        <v>217.98</v>
      </c>
      <c r="AV28" s="147">
        <f>ROUND('Base(2024)'!CJ238*'BASE 2025'!$A$25,2)</f>
        <v>327.76</v>
      </c>
      <c r="AW28" s="147">
        <f>ROUND('Base(2024)'!CK238*'BASE 2025'!$A$25,2)</f>
        <v>389.34</v>
      </c>
      <c r="AX28" s="147">
        <f>ROUND('Base(2024)'!CL238*'BASE 2025'!$A$25,2)</f>
        <v>450.91</v>
      </c>
      <c r="AZ28" s="43" t="str">
        <f t="shared" si="12"/>
        <v>DIAMANTE 2Até 1</v>
      </c>
      <c r="BA28" s="44" t="s">
        <v>69</v>
      </c>
      <c r="BB28" s="46" t="s">
        <v>42</v>
      </c>
      <c r="BC28" s="170">
        <f>ROUND(BC3-(BC3*$A$69),2)</f>
        <v>27.72</v>
      </c>
      <c r="BD28" s="170">
        <f t="shared" ref="BD28:BJ28" si="32">ROUND(BD3-(BD3*$A$69),2)</f>
        <v>28.28</v>
      </c>
      <c r="BE28" s="170">
        <f t="shared" si="32"/>
        <v>28.87</v>
      </c>
      <c r="BF28" s="170">
        <f t="shared" si="32"/>
        <v>29.44</v>
      </c>
      <c r="BG28" s="170">
        <f t="shared" si="32"/>
        <v>39.450000000000003</v>
      </c>
      <c r="BH28" s="170">
        <f t="shared" si="32"/>
        <v>39.869999999999997</v>
      </c>
      <c r="BI28" s="170">
        <f t="shared" si="32"/>
        <v>40.270000000000003</v>
      </c>
      <c r="BJ28" s="170">
        <f t="shared" si="32"/>
        <v>40.61</v>
      </c>
      <c r="BL28" s="43" t="str">
        <f t="shared" si="3"/>
        <v>Peso (g)</v>
      </c>
      <c r="BN28" s="46" t="s">
        <v>32</v>
      </c>
      <c r="BO28" s="170" t="s">
        <v>12</v>
      </c>
      <c r="BP28" s="170" t="s">
        <v>13</v>
      </c>
      <c r="BQ28" s="170" t="s">
        <v>14</v>
      </c>
      <c r="BS28" s="60" t="str">
        <f t="shared" si="6"/>
        <v>DIAMANTE START 19.001 a 10.000</v>
      </c>
      <c r="BT28" s="44" t="s">
        <v>116</v>
      </c>
      <c r="BU28" s="44" t="s">
        <v>95</v>
      </c>
      <c r="BV28" s="170">
        <v>22.27</v>
      </c>
      <c r="BW28" s="170">
        <v>22.74</v>
      </c>
      <c r="BX28" s="170">
        <v>23.21</v>
      </c>
      <c r="BY28" s="170">
        <v>23.68</v>
      </c>
      <c r="BZ28" s="170">
        <v>40.85</v>
      </c>
      <c r="CA28" s="170">
        <v>41.27</v>
      </c>
      <c r="CB28" s="170">
        <v>41.69</v>
      </c>
      <c r="CC28" s="170">
        <v>42.11</v>
      </c>
      <c r="CD28" s="170">
        <v>80.89</v>
      </c>
      <c r="CE28" s="170">
        <v>109.85</v>
      </c>
      <c r="CF28" s="170">
        <v>154.62</v>
      </c>
      <c r="CG28" s="170">
        <v>187.04</v>
      </c>
      <c r="CH28" s="170">
        <v>123.08</v>
      </c>
      <c r="CI28" s="170">
        <v>153.1</v>
      </c>
      <c r="CJ28" s="170">
        <v>198.43</v>
      </c>
      <c r="CK28" s="170">
        <v>232.44</v>
      </c>
      <c r="CM28" s="43" t="str">
        <f t="shared" si="7"/>
        <v>CLUBE CORREIOS9.001 a 10.000</v>
      </c>
      <c r="CN28" s="44" t="s">
        <v>9</v>
      </c>
      <c r="CO28" s="44" t="s">
        <v>95</v>
      </c>
      <c r="CP28" s="147">
        <f>ROUND('Base(2024)'!AE221*'BASE 2025'!$A$25,2)</f>
        <v>31.18</v>
      </c>
      <c r="CQ28" s="147">
        <f>ROUND('Base(2024)'!AF221*'BASE 2025'!$A$25,2)</f>
        <v>32.5</v>
      </c>
      <c r="CR28" s="147">
        <f>ROUND('Base(2024)'!AG221*'BASE 2025'!$A$25,2)</f>
        <v>32.82</v>
      </c>
      <c r="CS28" s="147">
        <f>ROUND('Base(2024)'!AH221*'BASE 2025'!$A$25,2)</f>
        <v>33.159999999999997</v>
      </c>
      <c r="CT28" s="147">
        <f>ROUND('Base(2024)'!AI221*'BASE 2025'!$A$25,2)</f>
        <v>45.51</v>
      </c>
      <c r="CU28" s="147">
        <f>ROUND('Base(2024)'!AJ221*'BASE 2025'!$A$25,2)</f>
        <v>52.35</v>
      </c>
      <c r="CV28" s="147">
        <f>ROUND('Base(2024)'!AK221*'BASE 2025'!$A$25,2)</f>
        <v>59.73</v>
      </c>
      <c r="CW28" s="147">
        <f>ROUND('Base(2024)'!AL221*'BASE 2025'!$A$25,2)</f>
        <v>73.97</v>
      </c>
      <c r="CX28" s="147">
        <f>ROUND('Base(2024)'!AM221*'BASE 2025'!$A$25,2)</f>
        <v>65.709999999999994</v>
      </c>
      <c r="CY28" s="147">
        <f>ROUND('Base(2024)'!AN221*'BASE 2025'!$A$25,2)</f>
        <v>73.790000000000006</v>
      </c>
      <c r="CZ28" s="147">
        <f>ROUND('Base(2024)'!AO221*'BASE 2025'!$A$25,2)</f>
        <v>94.56</v>
      </c>
      <c r="DA28" s="147">
        <f>ROUND('Base(2024)'!AP221*'BASE 2025'!$A$25,2)</f>
        <v>117.85</v>
      </c>
      <c r="DB28" s="147">
        <f>ROUND('Base(2024)'!AQ221*'BASE 2025'!$A$25,2)</f>
        <v>76.41</v>
      </c>
      <c r="DC28" s="147">
        <f>ROUND('Base(2024)'!AR221*'BASE 2025'!$A$25,2)</f>
        <v>85.81</v>
      </c>
      <c r="DD28" s="147">
        <f>ROUND('Base(2024)'!AS221*'BASE 2025'!$A$25,2)</f>
        <v>109.94</v>
      </c>
      <c r="DE28" s="147">
        <f>ROUND('Base(2024)'!AT221*'BASE 2025'!$A$25,2)</f>
        <v>137.03</v>
      </c>
      <c r="DF28" s="169"/>
      <c r="DH28" s="43" t="str">
        <f t="shared" si="8"/>
        <v>Peso (g)</v>
      </c>
      <c r="DJ28" s="44" t="s">
        <v>32</v>
      </c>
      <c r="DK28" s="147" t="s">
        <v>16</v>
      </c>
      <c r="DL28" s="147" t="s">
        <v>17</v>
      </c>
      <c r="DM28" s="147" t="s">
        <v>18</v>
      </c>
      <c r="DN28" s="147" t="s">
        <v>19</v>
      </c>
      <c r="DO28" s="147" t="s">
        <v>20</v>
      </c>
      <c r="DP28" s="147" t="s">
        <v>21</v>
      </c>
      <c r="DQ28" s="147" t="s">
        <v>22</v>
      </c>
      <c r="DR28" s="147" t="s">
        <v>23</v>
      </c>
      <c r="DS28" s="147" t="s">
        <v>28</v>
      </c>
      <c r="DT28" s="147" t="s">
        <v>29</v>
      </c>
      <c r="DU28" s="147" t="s">
        <v>30</v>
      </c>
      <c r="DV28" s="147" t="s">
        <v>31</v>
      </c>
      <c r="ER28" s="198" t="str">
        <f t="shared" si="29"/>
        <v>CLUBE CORREIOSColeta no mesmo dia4210-221 a 30</v>
      </c>
      <c r="ES28" s="198" t="s">
        <v>9</v>
      </c>
      <c r="ET28" s="199" t="s">
        <v>71</v>
      </c>
      <c r="EU28" s="200" t="s">
        <v>72</v>
      </c>
      <c r="EV28" s="201" t="s">
        <v>77</v>
      </c>
      <c r="EW28" s="200">
        <f>EX28</f>
        <v>1.6797430000000002</v>
      </c>
      <c r="EX28" s="202">
        <v>1.6797430000000002</v>
      </c>
      <c r="EY28" s="203" t="s">
        <v>264</v>
      </c>
      <c r="FA28" s="207" t="s">
        <v>280</v>
      </c>
      <c r="FB28" s="207" t="s">
        <v>69</v>
      </c>
      <c r="FC28" s="209" t="s">
        <v>46</v>
      </c>
      <c r="FD28" s="201" t="s">
        <v>47</v>
      </c>
      <c r="FE28" s="200">
        <v>13.96</v>
      </c>
      <c r="FF28" s="60"/>
      <c r="FH28"/>
      <c r="FI28"/>
    </row>
    <row r="29" spans="1:174" x14ac:dyDescent="0.25">
      <c r="A29" s="84">
        <v>0.1</v>
      </c>
      <c r="B29" s="42" t="s">
        <v>116</v>
      </c>
      <c r="D29" s="40" t="str">
        <f t="shared" si="0"/>
        <v>CLUBE CORREIOSKg Adicional</v>
      </c>
      <c r="E29" s="168" t="s">
        <v>9</v>
      </c>
      <c r="F29" s="168" t="s">
        <v>63</v>
      </c>
      <c r="G29" s="171">
        <v>2.92</v>
      </c>
      <c r="H29" s="171">
        <v>2.99</v>
      </c>
      <c r="I29" s="171">
        <v>3.06</v>
      </c>
      <c r="J29" s="171">
        <v>3.11</v>
      </c>
      <c r="K29" s="171">
        <v>5.26</v>
      </c>
      <c r="L29" s="171">
        <v>5.31</v>
      </c>
      <c r="M29" s="171">
        <v>5.36</v>
      </c>
      <c r="N29" s="171">
        <v>5.42</v>
      </c>
      <c r="O29" s="171">
        <v>10.31</v>
      </c>
      <c r="P29" s="171">
        <v>13.92</v>
      </c>
      <c r="Q29" s="171">
        <v>19.59</v>
      </c>
      <c r="R29" s="171">
        <v>23.71</v>
      </c>
      <c r="S29" s="171">
        <v>13.16</v>
      </c>
      <c r="T29" s="171">
        <v>16.29</v>
      </c>
      <c r="U29" s="171">
        <v>21.12</v>
      </c>
      <c r="V29" s="171">
        <v>24.75</v>
      </c>
      <c r="W29" s="171">
        <v>15.66</v>
      </c>
      <c r="X29" s="171">
        <v>19.399999999999999</v>
      </c>
      <c r="Y29" s="171">
        <v>25.14</v>
      </c>
      <c r="Z29" s="171">
        <v>29.45</v>
      </c>
      <c r="AB29" s="40" t="str">
        <f t="shared" si="1"/>
        <v>CLUBE CORREIOSKg Adicional</v>
      </c>
      <c r="AC29" s="168" t="s">
        <v>9</v>
      </c>
      <c r="AD29" s="168" t="s">
        <v>63</v>
      </c>
      <c r="AE29" s="169">
        <f>ROUND('Base(2024)'!BS239*'BASE 2025'!$A$25,2)</f>
        <v>6.32</v>
      </c>
      <c r="AF29" s="169">
        <f>ROUND('Base(2024)'!BT239*'BASE 2025'!$A$25,2)</f>
        <v>6.46</v>
      </c>
      <c r="AG29" s="169">
        <f>ROUND('Base(2024)'!BU239*'BASE 2025'!$A$25,2)</f>
        <v>6.59</v>
      </c>
      <c r="AH29" s="169">
        <f>ROUND('Base(2024)'!BV239*'BASE 2025'!$A$25,2)</f>
        <v>6.73</v>
      </c>
      <c r="AI29" s="169">
        <f>ROUND('Base(2024)'!BW239*'BASE 2025'!$A$25,2)</f>
        <v>7.15</v>
      </c>
      <c r="AJ29" s="169">
        <f>ROUND('Base(2024)'!BX239*'BASE 2025'!$A$25,2)</f>
        <v>7.22</v>
      </c>
      <c r="AK29" s="169">
        <f>ROUND('Base(2024)'!BY239*'BASE 2025'!$A$25,2)</f>
        <v>7.3</v>
      </c>
      <c r="AL29" s="169">
        <f>ROUND('Base(2024)'!BZ239*'BASE 2025'!$A$25,2)</f>
        <v>7.37</v>
      </c>
      <c r="AM29" s="169">
        <f>ROUND('Base(2024)'!CA239*'BASE 2025'!$A$25,2)</f>
        <v>14.64</v>
      </c>
      <c r="AN29" s="169">
        <f>ROUND('Base(2024)'!CB239*'BASE 2025'!$A$25,2)</f>
        <v>22.44</v>
      </c>
      <c r="AO29" s="169">
        <f>ROUND('Base(2024)'!CC239*'BASE 2025'!$A$25,2)</f>
        <v>27.18</v>
      </c>
      <c r="AP29" s="169">
        <f>ROUND('Base(2024)'!CD239*'BASE 2025'!$A$25,2)</f>
        <v>31.94</v>
      </c>
      <c r="AQ29" s="169">
        <f>ROUND('Base(2024)'!CE239*'BASE 2025'!$A$25,2)</f>
        <v>18.309999999999999</v>
      </c>
      <c r="AR29" s="169">
        <f>ROUND('Base(2024)'!CF239*'BASE 2025'!$A$25,2)</f>
        <v>27.45</v>
      </c>
      <c r="AS29" s="169">
        <f>ROUND('Base(2024)'!CG239*'BASE 2025'!$A$25,2)</f>
        <v>32.47</v>
      </c>
      <c r="AT29" s="169">
        <f>ROUND('Base(2024)'!CH239*'BASE 2025'!$A$25,2)</f>
        <v>37.51</v>
      </c>
      <c r="AU29" s="169">
        <f>ROUND('Base(2024)'!CI239*'BASE 2025'!$A$25,2)</f>
        <v>21.79</v>
      </c>
      <c r="AV29" s="169">
        <f>ROUND('Base(2024)'!CJ239*'BASE 2025'!$A$25,2)</f>
        <v>32.69</v>
      </c>
      <c r="AW29" s="169">
        <f>ROUND('Base(2024)'!CK239*'BASE 2025'!$A$25,2)</f>
        <v>38.67</v>
      </c>
      <c r="AX29" s="169">
        <f>ROUND('Base(2024)'!CL239*'BASE 2025'!$A$25,2)</f>
        <v>44.65</v>
      </c>
      <c r="AZ29" s="43" t="str">
        <f t="shared" si="12"/>
        <v>DIAMANTE 21 a 5</v>
      </c>
      <c r="BA29" s="44" t="s">
        <v>69</v>
      </c>
      <c r="BB29" s="46" t="s">
        <v>51</v>
      </c>
      <c r="BC29" s="170">
        <f t="shared" ref="BC29:BJ31" si="33">ROUND(BC4-(BC4*$A$69),2)</f>
        <v>36.14</v>
      </c>
      <c r="BD29" s="170">
        <f t="shared" si="33"/>
        <v>36.880000000000003</v>
      </c>
      <c r="BE29" s="170">
        <f t="shared" si="33"/>
        <v>37.64</v>
      </c>
      <c r="BF29" s="170">
        <f t="shared" si="33"/>
        <v>38.39</v>
      </c>
      <c r="BG29" s="170">
        <f t="shared" si="33"/>
        <v>50.37</v>
      </c>
      <c r="BH29" s="170">
        <f t="shared" si="33"/>
        <v>50.87</v>
      </c>
      <c r="BI29" s="170">
        <f t="shared" si="33"/>
        <v>51.36</v>
      </c>
      <c r="BJ29" s="170">
        <f t="shared" si="33"/>
        <v>51.85</v>
      </c>
      <c r="BL29" s="43" t="str">
        <f t="shared" si="3"/>
        <v>DIAMANTE START 10 a 300</v>
      </c>
      <c r="BM29" s="44" t="s">
        <v>116</v>
      </c>
      <c r="BN29" s="46" t="s">
        <v>40</v>
      </c>
      <c r="BO29" s="170">
        <f>ROUND('Base(2024)'!DC3*'BASE 2025'!$A$25,2)</f>
        <v>13.3</v>
      </c>
      <c r="BP29" s="170">
        <f>ROUND('Base(2024)'!DD3*'BASE 2025'!$A$25,2)</f>
        <v>13.57</v>
      </c>
      <c r="BQ29" s="170">
        <f>ROUND('Base(2024)'!DE3*'BASE 2025'!$A$25,2)</f>
        <v>13.86</v>
      </c>
      <c r="BS29" s="40" t="str">
        <f t="shared" si="6"/>
        <v>DIAMANTE START 1Kg Adicional</v>
      </c>
      <c r="BT29" s="168" t="s">
        <v>116</v>
      </c>
      <c r="BU29" s="168" t="s">
        <v>63</v>
      </c>
      <c r="BV29" s="171">
        <v>2.86</v>
      </c>
      <c r="BW29" s="171">
        <v>2.92</v>
      </c>
      <c r="BX29" s="171">
        <v>3</v>
      </c>
      <c r="BY29" s="171">
        <v>3.05</v>
      </c>
      <c r="BZ29" s="171">
        <v>5.16</v>
      </c>
      <c r="CA29" s="171">
        <v>5.2</v>
      </c>
      <c r="CB29" s="171">
        <v>5.25</v>
      </c>
      <c r="CC29" s="171">
        <v>5.31</v>
      </c>
      <c r="CD29" s="171">
        <v>10.11</v>
      </c>
      <c r="CE29" s="171">
        <v>13.64</v>
      </c>
      <c r="CF29" s="171">
        <v>19.190000000000001</v>
      </c>
      <c r="CG29" s="171">
        <v>23.23</v>
      </c>
      <c r="CH29" s="171">
        <v>15.35</v>
      </c>
      <c r="CI29" s="171">
        <v>19.010000000000002</v>
      </c>
      <c r="CJ29" s="171">
        <v>24.64</v>
      </c>
      <c r="CK29" s="171">
        <v>28.86</v>
      </c>
      <c r="CM29" s="40" t="str">
        <f t="shared" si="7"/>
        <v>CLUBE CORREIOSKg Adicional</v>
      </c>
      <c r="CN29" s="168" t="s">
        <v>9</v>
      </c>
      <c r="CO29" s="168" t="s">
        <v>63</v>
      </c>
      <c r="CP29" s="169">
        <f>ROUND('Base(2024)'!AE222*'BASE 2025'!$A$25,2)</f>
        <v>3.87</v>
      </c>
      <c r="CQ29" s="169">
        <f>ROUND('Base(2024)'!AF222*'BASE 2025'!$A$25,2)</f>
        <v>4.03</v>
      </c>
      <c r="CR29" s="169">
        <f>ROUND('Base(2024)'!AG222*'BASE 2025'!$A$25,2)</f>
        <v>4.07</v>
      </c>
      <c r="CS29" s="169">
        <f>ROUND('Base(2024)'!AH222*'BASE 2025'!$A$25,2)</f>
        <v>4.12</v>
      </c>
      <c r="CT29" s="169">
        <f>ROUND('Base(2024)'!AI222*'BASE 2025'!$A$25,2)</f>
        <v>5.64</v>
      </c>
      <c r="CU29" s="169">
        <f>ROUND('Base(2024)'!AJ222*'BASE 2025'!$A$25,2)</f>
        <v>6.48</v>
      </c>
      <c r="CV29" s="169">
        <f>ROUND('Base(2024)'!AK222*'BASE 2025'!$A$25,2)</f>
        <v>7.41</v>
      </c>
      <c r="CW29" s="169">
        <f>ROUND('Base(2024)'!AL222*'BASE 2025'!$A$25,2)</f>
        <v>9.17</v>
      </c>
      <c r="CX29" s="169">
        <f>ROUND('Base(2024)'!AM222*'BASE 2025'!$A$25,2)</f>
        <v>8.14</v>
      </c>
      <c r="CY29" s="169">
        <f>ROUND('Base(2024)'!AN222*'BASE 2025'!$A$25,2)</f>
        <v>9.16</v>
      </c>
      <c r="CZ29" s="169">
        <f>ROUND('Base(2024)'!AO222*'BASE 2025'!$A$25,2)</f>
        <v>11.73</v>
      </c>
      <c r="DA29" s="169">
        <f>ROUND('Base(2024)'!AP222*'BASE 2025'!$A$25,2)</f>
        <v>14.61</v>
      </c>
      <c r="DB29" s="169">
        <f>ROUND('Base(2024)'!AQ222*'BASE 2025'!$A$25,2)</f>
        <v>9.4600000000000009</v>
      </c>
      <c r="DC29" s="169">
        <f>ROUND('Base(2024)'!AR222*'BASE 2025'!$A$25,2)</f>
        <v>10.65</v>
      </c>
      <c r="DD29" s="169">
        <f>ROUND('Base(2024)'!AS222*'BASE 2025'!$A$25,2)</f>
        <v>13.62</v>
      </c>
      <c r="DE29" s="169">
        <f>ROUND('Base(2024)'!AT222*'BASE 2025'!$A$25,2)</f>
        <v>16.989999999999998</v>
      </c>
      <c r="DH29" s="43" t="str">
        <f>DI29&amp;DJ29</f>
        <v>DIAMANTE START 10 a 500</v>
      </c>
      <c r="DI29" s="44" t="s">
        <v>116</v>
      </c>
      <c r="DJ29" s="44" t="s">
        <v>41</v>
      </c>
      <c r="DK29" s="147">
        <f>ROUND('Base(2024)'!EO42*'BASE 2025'!$A$155,2)</f>
        <v>16.04</v>
      </c>
      <c r="DL29" s="147">
        <f>ROUND('Base(2024)'!EP42*'BASE 2025'!$A$155,2)</f>
        <v>16.73</v>
      </c>
      <c r="DM29" s="147">
        <f>ROUND('Base(2024)'!EQ42*'BASE 2025'!$A$155,2)</f>
        <v>16.89</v>
      </c>
      <c r="DN29" s="147">
        <f>ROUND('Base(2024)'!ER42*'BASE 2025'!$A$155,2)</f>
        <v>17.05</v>
      </c>
      <c r="DO29" s="147">
        <f>ROUND('Base(2024)'!ES42*'BASE 2025'!$A$155,2)</f>
        <v>19.07</v>
      </c>
      <c r="DP29" s="147">
        <f>ROUND('Base(2024)'!ET42*'BASE 2025'!$A$155,2)</f>
        <v>21.46</v>
      </c>
      <c r="DQ29" s="147">
        <f>ROUND('Base(2024)'!EU42*'BASE 2025'!$A$155,2)</f>
        <v>23.95</v>
      </c>
      <c r="DR29" s="147">
        <f>ROUND('Base(2024)'!EV42*'BASE 2025'!$A$155,2)</f>
        <v>28.72</v>
      </c>
      <c r="DS29" s="147">
        <f>ROUND('Base(2024)'!EW42*'BASE 2025'!$A$155,2)</f>
        <v>22.77</v>
      </c>
      <c r="DT29" s="147">
        <f>ROUND('Base(2024)'!EX42*'BASE 2025'!$A$155,2)</f>
        <v>27.69</v>
      </c>
      <c r="DU29" s="147">
        <f>ROUND('Base(2024)'!EY42*'BASE 2025'!$A$155,2)</f>
        <v>46.6</v>
      </c>
      <c r="DV29" s="147">
        <f>ROUND('Base(2024)'!EZ42*'BASE 2025'!$A$155,2)</f>
        <v>63.93</v>
      </c>
      <c r="DW29" s="45"/>
      <c r="ER29" s="198" t="str">
        <f t="shared" si="29"/>
        <v>CLUBE CORREIOSColeta no mesmo dia4210-231 a 40</v>
      </c>
      <c r="ES29" s="198" t="s">
        <v>9</v>
      </c>
      <c r="ET29" s="199" t="s">
        <v>71</v>
      </c>
      <c r="EU29" s="200" t="s">
        <v>72</v>
      </c>
      <c r="EV29" s="201" t="s">
        <v>83</v>
      </c>
      <c r="EW29" s="200">
        <f t="shared" ref="EW29:EW36" si="34">EX29</f>
        <v>1.6797430000000002</v>
      </c>
      <c r="EX29" s="202">
        <v>1.6797430000000002</v>
      </c>
      <c r="EY29" s="203" t="s">
        <v>264</v>
      </c>
      <c r="FA29" s="207" t="s">
        <v>281</v>
      </c>
      <c r="FB29" s="207" t="s">
        <v>69</v>
      </c>
      <c r="FC29" s="209" t="s">
        <v>46</v>
      </c>
      <c r="FD29" s="201" t="s">
        <v>53</v>
      </c>
      <c r="FE29" s="200">
        <v>15.76</v>
      </c>
      <c r="FF29" s="60"/>
      <c r="FH29"/>
      <c r="FI29"/>
      <c r="FK29" s="207" t="str">
        <f>CONCATENATE(FL29,FN29,FM29)</f>
        <v>DIAMANTE 1Etiquetagem, carimbação e triagemOperação A</v>
      </c>
      <c r="FL29" s="207" t="s">
        <v>66</v>
      </c>
      <c r="FM29" s="207" t="s">
        <v>317</v>
      </c>
      <c r="FN29" s="216" t="s">
        <v>318</v>
      </c>
      <c r="FO29" s="217">
        <v>76112</v>
      </c>
      <c r="FP29" s="218">
        <f>'[3]Base(2024)'!$FG$4*'[3]BASE 2025'!$A$20</f>
        <v>0.23062842</v>
      </c>
      <c r="FQ29" s="217">
        <v>76163</v>
      </c>
      <c r="FR29" s="218">
        <f>'[3]Base(2024)'!$FI$4*'[3]BASE 2025'!$A$20</f>
        <v>0.27256086000000002</v>
      </c>
    </row>
    <row r="30" spans="1:174" x14ac:dyDescent="0.25">
      <c r="A30" s="84">
        <v>0.13</v>
      </c>
      <c r="B30" s="42" t="s">
        <v>117</v>
      </c>
      <c r="D30" s="43" t="str">
        <f t="shared" si="0"/>
        <v>Peso (g)</v>
      </c>
      <c r="F30" s="44" t="s">
        <v>32</v>
      </c>
      <c r="G30" s="173" t="s">
        <v>12</v>
      </c>
      <c r="H30" s="173" t="s">
        <v>13</v>
      </c>
      <c r="I30" s="173" t="s">
        <v>14</v>
      </c>
      <c r="J30" s="173" t="s">
        <v>15</v>
      </c>
      <c r="K30" s="173" t="s">
        <v>16</v>
      </c>
      <c r="L30" s="173" t="s">
        <v>17</v>
      </c>
      <c r="M30" s="173" t="s">
        <v>18</v>
      </c>
      <c r="N30" s="173" t="s">
        <v>19</v>
      </c>
      <c r="O30" s="173" t="s">
        <v>20</v>
      </c>
      <c r="P30" s="173" t="s">
        <v>21</v>
      </c>
      <c r="Q30" s="173" t="s">
        <v>22</v>
      </c>
      <c r="R30" s="173" t="s">
        <v>23</v>
      </c>
      <c r="S30" s="173" t="s">
        <v>24</v>
      </c>
      <c r="T30" s="173" t="s">
        <v>25</v>
      </c>
      <c r="U30" s="173" t="s">
        <v>26</v>
      </c>
      <c r="V30" s="173" t="s">
        <v>27</v>
      </c>
      <c r="W30" s="173" t="s">
        <v>28</v>
      </c>
      <c r="X30" s="173" t="s">
        <v>29</v>
      </c>
      <c r="Y30" s="173" t="s">
        <v>30</v>
      </c>
      <c r="Z30" s="173" t="s">
        <v>31</v>
      </c>
      <c r="AB30" s="43" t="str">
        <f t="shared" si="1"/>
        <v>Peso (g)</v>
      </c>
      <c r="AD30" s="44" t="s">
        <v>32</v>
      </c>
      <c r="AE30" s="147" t="s">
        <v>12</v>
      </c>
      <c r="AF30" s="147" t="s">
        <v>13</v>
      </c>
      <c r="AG30" s="147" t="s">
        <v>14</v>
      </c>
      <c r="AH30" s="147" t="s">
        <v>15</v>
      </c>
      <c r="AI30" s="147" t="s">
        <v>16</v>
      </c>
      <c r="AJ30" s="147" t="s">
        <v>17</v>
      </c>
      <c r="AK30" s="147" t="s">
        <v>18</v>
      </c>
      <c r="AL30" s="147" t="s">
        <v>19</v>
      </c>
      <c r="AM30" s="147" t="s">
        <v>20</v>
      </c>
      <c r="AN30" s="147" t="s">
        <v>21</v>
      </c>
      <c r="AO30" s="147" t="s">
        <v>22</v>
      </c>
      <c r="AP30" s="147" t="s">
        <v>23</v>
      </c>
      <c r="AQ30" s="147" t="s">
        <v>24</v>
      </c>
      <c r="AR30" s="147" t="s">
        <v>25</v>
      </c>
      <c r="AS30" s="147" t="s">
        <v>26</v>
      </c>
      <c r="AT30" s="147" t="s">
        <v>27</v>
      </c>
      <c r="AU30" s="147" t="s">
        <v>28</v>
      </c>
      <c r="AV30" s="147" t="s">
        <v>29</v>
      </c>
      <c r="AW30" s="147" t="s">
        <v>30</v>
      </c>
      <c r="AX30" s="147" t="s">
        <v>31</v>
      </c>
      <c r="AZ30" s="43" t="str">
        <f t="shared" si="12"/>
        <v>DIAMANTE 25 a 10</v>
      </c>
      <c r="BA30" s="44" t="s">
        <v>69</v>
      </c>
      <c r="BB30" s="46" t="s">
        <v>56</v>
      </c>
      <c r="BC30" s="170">
        <f t="shared" si="33"/>
        <v>53.59</v>
      </c>
      <c r="BD30" s="170">
        <f t="shared" si="33"/>
        <v>54.75</v>
      </c>
      <c r="BE30" s="170">
        <f t="shared" si="33"/>
        <v>55.9</v>
      </c>
      <c r="BF30" s="170">
        <f t="shared" si="33"/>
        <v>56.99</v>
      </c>
      <c r="BG30" s="170">
        <f t="shared" si="33"/>
        <v>68.489999999999995</v>
      </c>
      <c r="BH30" s="170">
        <f t="shared" si="33"/>
        <v>69.14</v>
      </c>
      <c r="BI30" s="170">
        <f t="shared" si="33"/>
        <v>69.900000000000006</v>
      </c>
      <c r="BJ30" s="170">
        <f t="shared" si="33"/>
        <v>70.55</v>
      </c>
      <c r="BL30" s="43" t="str">
        <f t="shared" si="3"/>
        <v>DIAMANTE START 1301 a 500</v>
      </c>
      <c r="BM30" s="44" t="s">
        <v>116</v>
      </c>
      <c r="BN30" s="46" t="s">
        <v>49</v>
      </c>
      <c r="BO30" s="170">
        <f>ROUND('Base(2024)'!DC4*'BASE 2025'!$A$25,2)</f>
        <v>13.82</v>
      </c>
      <c r="BP30" s="170">
        <f>ROUND('Base(2024)'!DD4*'BASE 2025'!$A$25,2)</f>
        <v>14.11</v>
      </c>
      <c r="BQ30" s="170">
        <f>ROUND('Base(2024)'!DE4*'BASE 2025'!$A$25,2)</f>
        <v>14.41</v>
      </c>
      <c r="BS30" s="60" t="str">
        <f t="shared" si="6"/>
        <v>Peso (g)</v>
      </c>
      <c r="BT30" s="44"/>
      <c r="BU30" s="44" t="s">
        <v>32</v>
      </c>
      <c r="BV30" s="170" t="s">
        <v>12</v>
      </c>
      <c r="BW30" s="170" t="s">
        <v>13</v>
      </c>
      <c r="BX30" s="170" t="s">
        <v>14</v>
      </c>
      <c r="BY30" s="170" t="s">
        <v>15</v>
      </c>
      <c r="BZ30" s="170" t="s">
        <v>16</v>
      </c>
      <c r="CA30" s="170" t="s">
        <v>17</v>
      </c>
      <c r="CB30" s="170" t="s">
        <v>18</v>
      </c>
      <c r="CC30" s="170" t="s">
        <v>19</v>
      </c>
      <c r="CD30" s="170" t="s">
        <v>20</v>
      </c>
      <c r="CE30" s="170" t="s">
        <v>21</v>
      </c>
      <c r="CF30" s="170" t="s">
        <v>22</v>
      </c>
      <c r="CG30" s="170" t="s">
        <v>23</v>
      </c>
      <c r="CH30" s="170" t="s">
        <v>28</v>
      </c>
      <c r="CI30" s="170" t="s">
        <v>29</v>
      </c>
      <c r="CJ30" s="170" t="s">
        <v>30</v>
      </c>
      <c r="CK30" s="170" t="s">
        <v>31</v>
      </c>
      <c r="CM30" s="43" t="str">
        <f t="shared" si="7"/>
        <v>Peso (g)</v>
      </c>
      <c r="CO30" s="44" t="s">
        <v>32</v>
      </c>
      <c r="CP30" s="45" t="s">
        <v>16</v>
      </c>
      <c r="CQ30" s="45" t="s">
        <v>17</v>
      </c>
      <c r="CR30" s="45" t="s">
        <v>18</v>
      </c>
      <c r="CS30" s="45" t="s">
        <v>19</v>
      </c>
      <c r="CT30" s="45" t="s">
        <v>20</v>
      </c>
      <c r="CU30" s="45" t="s">
        <v>21</v>
      </c>
      <c r="CV30" s="45" t="s">
        <v>22</v>
      </c>
      <c r="CW30" s="45" t="s">
        <v>23</v>
      </c>
      <c r="CX30" s="45" t="s">
        <v>24</v>
      </c>
      <c r="CY30" s="45" t="s">
        <v>25</v>
      </c>
      <c r="CZ30" s="45" t="s">
        <v>26</v>
      </c>
      <c r="DA30" s="45" t="s">
        <v>27</v>
      </c>
      <c r="DB30" s="45" t="s">
        <v>28</v>
      </c>
      <c r="DC30" s="45" t="s">
        <v>29</v>
      </c>
      <c r="DD30" s="45" t="s">
        <v>30</v>
      </c>
      <c r="DE30" s="45" t="s">
        <v>31</v>
      </c>
      <c r="DF30" s="170"/>
      <c r="DH30" s="43" t="str">
        <f t="shared" ref="DH30:DH40" si="35">CONCATENATE(DI29,DJ30)</f>
        <v>DIAMANTE START 1501 a 1.000</v>
      </c>
      <c r="DI30" s="44" t="s">
        <v>116</v>
      </c>
      <c r="DJ30" s="44" t="s">
        <v>50</v>
      </c>
      <c r="DK30" s="147">
        <f>ROUND('Base(2024)'!EO43*'BASE 2025'!$A$155,2)</f>
        <v>17.18</v>
      </c>
      <c r="DL30" s="147">
        <f>ROUND('Base(2024)'!EP43*'BASE 2025'!$A$155,2)</f>
        <v>17.899999999999999</v>
      </c>
      <c r="DM30" s="147">
        <f>ROUND('Base(2024)'!EQ43*'BASE 2025'!$A$155,2)</f>
        <v>18.100000000000001</v>
      </c>
      <c r="DN30" s="147">
        <f>ROUND('Base(2024)'!ER43*'BASE 2025'!$A$155,2)</f>
        <v>18.27</v>
      </c>
      <c r="DO30" s="147">
        <f>ROUND('Base(2024)'!ES43*'BASE 2025'!$A$155,2)</f>
        <v>20.43</v>
      </c>
      <c r="DP30" s="147">
        <f>ROUND('Base(2024)'!ET43*'BASE 2025'!$A$155,2)</f>
        <v>22.99</v>
      </c>
      <c r="DQ30" s="147">
        <f>ROUND('Base(2024)'!EU43*'BASE 2025'!$A$155,2)</f>
        <v>25.66</v>
      </c>
      <c r="DR30" s="147">
        <f>ROUND('Base(2024)'!EV43*'BASE 2025'!$A$155,2)</f>
        <v>30.77</v>
      </c>
      <c r="DS30" s="147">
        <f>ROUND('Base(2024)'!EW43*'BASE 2025'!$A$155,2)</f>
        <v>24.13</v>
      </c>
      <c r="DT30" s="147">
        <f>ROUND('Base(2024)'!EX43*'BASE 2025'!$A$155,2)</f>
        <v>29.22</v>
      </c>
      <c r="DU30" s="147">
        <f>ROUND('Base(2024)'!EY43*'BASE 2025'!$A$155,2)</f>
        <v>48.3</v>
      </c>
      <c r="DV30" s="147">
        <f>ROUND('Base(2024)'!EZ43*'BASE 2025'!$A$155,2)</f>
        <v>65.98</v>
      </c>
      <c r="ER30" s="198" t="str">
        <f t="shared" si="29"/>
        <v>CLUBE CORREIOSColeta no mesmo dia4210-241 a 50</v>
      </c>
      <c r="ES30" s="198" t="s">
        <v>9</v>
      </c>
      <c r="ET30" s="199" t="s">
        <v>71</v>
      </c>
      <c r="EU30" s="200" t="s">
        <v>72</v>
      </c>
      <c r="EV30" s="201" t="s">
        <v>87</v>
      </c>
      <c r="EW30" s="200">
        <f t="shared" si="34"/>
        <v>1.6476460000000002</v>
      </c>
      <c r="EX30" s="202">
        <v>1.6476460000000002</v>
      </c>
      <c r="EY30" s="203" t="s">
        <v>264</v>
      </c>
      <c r="FA30" s="207" t="s">
        <v>282</v>
      </c>
      <c r="FB30" s="207" t="s">
        <v>69</v>
      </c>
      <c r="FC30" s="210" t="s">
        <v>58</v>
      </c>
      <c r="FD30" s="201" t="s">
        <v>59</v>
      </c>
      <c r="FE30" s="200">
        <v>7.12</v>
      </c>
      <c r="FF30" s="203" t="s">
        <v>264</v>
      </c>
      <c r="FH30"/>
      <c r="FI30"/>
      <c r="FK30" s="207" t="str">
        <f>CONCATENATE(FL30,FN30,FM30)</f>
        <v>DIAMANTE 1Dobragem, inserção, fechamento, montagem de caixaOperação B</v>
      </c>
      <c r="FL30" s="207" t="s">
        <v>66</v>
      </c>
      <c r="FM30" s="207" t="s">
        <v>319</v>
      </c>
      <c r="FN30" s="216" t="s">
        <v>320</v>
      </c>
      <c r="FO30" s="217">
        <v>76120</v>
      </c>
      <c r="FP30" s="218">
        <f>'[3]Base(2024)'!$FG$5*'[3]BASE 2025'!$A$20</f>
        <v>0.72333458999999989</v>
      </c>
      <c r="FQ30" s="217">
        <v>76171</v>
      </c>
      <c r="FR30" s="218">
        <f>'[3]Base(2024)'!$FI$5*'[3]BASE 2025'!$A$20</f>
        <v>1.2579731999999999</v>
      </c>
    </row>
    <row r="31" spans="1:174" x14ac:dyDescent="0.25">
      <c r="A31" s="84">
        <v>0.15</v>
      </c>
      <c r="B31" s="42" t="s">
        <v>66</v>
      </c>
      <c r="D31" s="43" t="str">
        <f t="shared" si="0"/>
        <v>DIAMANTE START 10 a 300</v>
      </c>
      <c r="E31" s="146" t="s">
        <v>116</v>
      </c>
      <c r="F31" s="44" t="s">
        <v>40</v>
      </c>
      <c r="G31" s="170">
        <f>ROUND(G3-(G3*$A$29),2)</f>
        <v>8.58</v>
      </c>
      <c r="H31" s="170">
        <f>ROUND(H3-(H3*$A$29),2)</f>
        <v>8.77</v>
      </c>
      <c r="I31" s="170">
        <f t="shared" ref="I31:Z43" si="36">ROUND(I3-(I3*$A$29),2)</f>
        <v>8.9499999999999993</v>
      </c>
      <c r="J31" s="170">
        <f t="shared" si="36"/>
        <v>9.1300000000000008</v>
      </c>
      <c r="K31" s="170">
        <f t="shared" si="36"/>
        <v>16.399999999999999</v>
      </c>
      <c r="L31" s="170">
        <f t="shared" si="36"/>
        <v>16.760000000000002</v>
      </c>
      <c r="M31" s="170">
        <f t="shared" si="36"/>
        <v>17.13</v>
      </c>
      <c r="N31" s="170">
        <f t="shared" si="36"/>
        <v>18.23</v>
      </c>
      <c r="O31" s="170">
        <f t="shared" si="36"/>
        <v>24.9</v>
      </c>
      <c r="P31" s="170">
        <f t="shared" si="36"/>
        <v>34.869999999999997</v>
      </c>
      <c r="Q31" s="170">
        <f t="shared" si="36"/>
        <v>44.83</v>
      </c>
      <c r="R31" s="170">
        <f t="shared" si="36"/>
        <v>52.3</v>
      </c>
      <c r="S31" s="170">
        <f t="shared" si="36"/>
        <v>33.159999999999997</v>
      </c>
      <c r="T31" s="170">
        <f t="shared" si="36"/>
        <v>42.33</v>
      </c>
      <c r="U31" s="170">
        <f t="shared" si="36"/>
        <v>51.1</v>
      </c>
      <c r="V31" s="170">
        <f t="shared" si="36"/>
        <v>58.61</v>
      </c>
      <c r="W31" s="170">
        <f t="shared" si="36"/>
        <v>39.47</v>
      </c>
      <c r="X31" s="170">
        <f t="shared" si="36"/>
        <v>50.4</v>
      </c>
      <c r="Y31" s="170">
        <f t="shared" si="36"/>
        <v>60.85</v>
      </c>
      <c r="Z31" s="170">
        <f t="shared" si="36"/>
        <v>69.790000000000006</v>
      </c>
      <c r="AB31" s="43" t="str">
        <f t="shared" si="1"/>
        <v>DIAMANTE START 10 a 300</v>
      </c>
      <c r="AC31" s="146" t="s">
        <v>116</v>
      </c>
      <c r="AD31" s="44" t="s">
        <v>40</v>
      </c>
      <c r="AE31" s="170">
        <f>ROUND(AE3-(AE3*$A$47),2)</f>
        <v>25.38</v>
      </c>
      <c r="AF31" s="170">
        <f t="shared" ref="AF31:AX43" si="37">ROUND(AF3-(AF3*$A$47),2)</f>
        <v>25.93</v>
      </c>
      <c r="AG31" s="170">
        <f t="shared" si="37"/>
        <v>26.47</v>
      </c>
      <c r="AH31" s="170">
        <f t="shared" si="37"/>
        <v>27.01</v>
      </c>
      <c r="AI31" s="170">
        <f t="shared" si="37"/>
        <v>28.16</v>
      </c>
      <c r="AJ31" s="170">
        <f t="shared" si="37"/>
        <v>28.44</v>
      </c>
      <c r="AK31" s="170">
        <f t="shared" si="37"/>
        <v>28.75</v>
      </c>
      <c r="AL31" s="170">
        <f t="shared" si="37"/>
        <v>29.03</v>
      </c>
      <c r="AM31" s="170">
        <f t="shared" si="37"/>
        <v>41.04</v>
      </c>
      <c r="AN31" s="170">
        <f t="shared" si="37"/>
        <v>63.74</v>
      </c>
      <c r="AO31" s="170">
        <f t="shared" si="37"/>
        <v>77.53</v>
      </c>
      <c r="AP31" s="170">
        <f t="shared" si="37"/>
        <v>91.31</v>
      </c>
      <c r="AQ31" s="170">
        <f t="shared" si="37"/>
        <v>52.79</v>
      </c>
      <c r="AR31" s="170">
        <f t="shared" si="37"/>
        <v>70.319999999999993</v>
      </c>
      <c r="AS31" s="170">
        <f t="shared" si="37"/>
        <v>81.510000000000005</v>
      </c>
      <c r="AT31" s="170">
        <f t="shared" si="37"/>
        <v>92.7</v>
      </c>
      <c r="AU31" s="170">
        <f t="shared" si="37"/>
        <v>62.87</v>
      </c>
      <c r="AV31" s="170">
        <f t="shared" si="37"/>
        <v>83.72</v>
      </c>
      <c r="AW31" s="170">
        <f t="shared" si="37"/>
        <v>97.03</v>
      </c>
      <c r="AX31" s="170">
        <f t="shared" si="37"/>
        <v>110.35</v>
      </c>
      <c r="AZ31" s="40" t="str">
        <f t="shared" si="12"/>
        <v>DIAMANTE 2Kg Adicional</v>
      </c>
      <c r="BA31" s="168" t="s">
        <v>69</v>
      </c>
      <c r="BB31" s="178" t="s">
        <v>63</v>
      </c>
      <c r="BC31" s="169">
        <f t="shared" si="33"/>
        <v>5.22</v>
      </c>
      <c r="BD31" s="169">
        <f t="shared" si="33"/>
        <v>5.38</v>
      </c>
      <c r="BE31" s="169">
        <f t="shared" si="33"/>
        <v>5.45</v>
      </c>
      <c r="BF31" s="169">
        <f t="shared" si="33"/>
        <v>5.54</v>
      </c>
      <c r="BG31" s="169">
        <f t="shared" si="33"/>
        <v>6.95</v>
      </c>
      <c r="BH31" s="169">
        <f t="shared" si="33"/>
        <v>7.04</v>
      </c>
      <c r="BI31" s="169">
        <f t="shared" si="33"/>
        <v>7.11</v>
      </c>
      <c r="BJ31" s="169">
        <f t="shared" si="33"/>
        <v>7.11</v>
      </c>
      <c r="BL31" s="43" t="str">
        <f t="shared" si="3"/>
        <v>DIAMANTE START 1501 a 1.000</v>
      </c>
      <c r="BM31" s="44" t="s">
        <v>116</v>
      </c>
      <c r="BN31" s="46" t="s">
        <v>50</v>
      </c>
      <c r="BO31" s="170">
        <f>ROUND('Base(2024)'!DC5*'BASE 2025'!$A$25,2)</f>
        <v>14.78</v>
      </c>
      <c r="BP31" s="170">
        <f>ROUND('Base(2024)'!DD5*'BASE 2025'!$A$25,2)</f>
        <v>15.1</v>
      </c>
      <c r="BQ31" s="170">
        <f>ROUND('Base(2024)'!DE5*'BASE 2025'!$A$25,2)</f>
        <v>15.41</v>
      </c>
      <c r="BS31" s="60" t="str">
        <f t="shared" si="6"/>
        <v>DIAMANTE START 20 a 300</v>
      </c>
      <c r="BT31" s="44" t="s">
        <v>117</v>
      </c>
      <c r="BU31" s="44" t="s">
        <v>40</v>
      </c>
      <c r="BV31" s="170">
        <v>9.14</v>
      </c>
      <c r="BW31" s="170">
        <v>9.34</v>
      </c>
      <c r="BX31" s="170">
        <v>9.5299999999999994</v>
      </c>
      <c r="BY31" s="170">
        <v>9.73</v>
      </c>
      <c r="BZ31" s="170">
        <v>17.690000000000001</v>
      </c>
      <c r="CA31" s="170">
        <v>18.07</v>
      </c>
      <c r="CB31" s="170">
        <v>18.48</v>
      </c>
      <c r="CC31" s="170">
        <v>19.66</v>
      </c>
      <c r="CD31" s="170">
        <v>27</v>
      </c>
      <c r="CE31" s="170">
        <v>37.93</v>
      </c>
      <c r="CF31" s="170">
        <v>48.78</v>
      </c>
      <c r="CG31" s="170">
        <v>56.87</v>
      </c>
      <c r="CH31" s="170">
        <v>42.82</v>
      </c>
      <c r="CI31" s="170">
        <v>54.82</v>
      </c>
      <c r="CJ31" s="170">
        <v>66.19</v>
      </c>
      <c r="CK31" s="170">
        <v>75.900000000000006</v>
      </c>
      <c r="CM31" s="226" t="str">
        <f t="shared" ref="CM31" si="38">CONCATENATE(CN31,CO31)</f>
        <v>DIAMANTE START 10 a 300</v>
      </c>
      <c r="CN31" s="227" t="s">
        <v>116</v>
      </c>
      <c r="CO31" s="228" t="s">
        <v>40</v>
      </c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 t="s">
        <v>264</v>
      </c>
      <c r="DH31" s="43" t="str">
        <f t="shared" si="35"/>
        <v>DIAMANTE START 11.001 a 2.000</v>
      </c>
      <c r="DI31" s="44" t="s">
        <v>116</v>
      </c>
      <c r="DJ31" s="44" t="s">
        <v>55</v>
      </c>
      <c r="DK31" s="147">
        <f>ROUND('Base(2024)'!EO44*'BASE 2025'!$A$155,2)</f>
        <v>18.18</v>
      </c>
      <c r="DL31" s="147">
        <f>ROUND('Base(2024)'!EP44*'BASE 2025'!$A$155,2)</f>
        <v>18.96</v>
      </c>
      <c r="DM31" s="147">
        <f>ROUND('Base(2024)'!EQ44*'BASE 2025'!$A$155,2)</f>
        <v>19.14</v>
      </c>
      <c r="DN31" s="147">
        <f>ROUND('Base(2024)'!ER44*'BASE 2025'!$A$155,2)</f>
        <v>19.329999999999998</v>
      </c>
      <c r="DO31" s="147">
        <f>ROUND('Base(2024)'!ES44*'BASE 2025'!$A$155,2)</f>
        <v>22.58</v>
      </c>
      <c r="DP31" s="147">
        <f>ROUND('Base(2024)'!ET44*'BASE 2025'!$A$155,2)</f>
        <v>25.28</v>
      </c>
      <c r="DQ31" s="147">
        <f>ROUND('Base(2024)'!EU44*'BASE 2025'!$A$155,2)</f>
        <v>28.22</v>
      </c>
      <c r="DR31" s="147">
        <f>ROUND('Base(2024)'!EV44*'BASE 2025'!$A$155,2)</f>
        <v>33.86</v>
      </c>
      <c r="DS31" s="147">
        <f>ROUND('Base(2024)'!EW44*'BASE 2025'!$A$155,2)</f>
        <v>28.85</v>
      </c>
      <c r="DT31" s="147">
        <f>ROUND('Base(2024)'!EX44*'BASE 2025'!$A$155,2)</f>
        <v>34.090000000000003</v>
      </c>
      <c r="DU31" s="147">
        <f>ROUND('Base(2024)'!EY44*'BASE 2025'!$A$155,2)</f>
        <v>53.38</v>
      </c>
      <c r="DV31" s="147">
        <f>ROUND('Base(2024)'!EZ44*'BASE 2025'!$A$155,2)</f>
        <v>71.63</v>
      </c>
      <c r="ER31" s="198" t="str">
        <f t="shared" si="29"/>
        <v>CLUBE CORREIOSColeta no mesmo dia4210-251 a 60</v>
      </c>
      <c r="ES31" s="198" t="s">
        <v>9</v>
      </c>
      <c r="ET31" s="199" t="s">
        <v>71</v>
      </c>
      <c r="EU31" s="200" t="s">
        <v>72</v>
      </c>
      <c r="EV31" s="201" t="s">
        <v>92</v>
      </c>
      <c r="EW31" s="200">
        <f t="shared" si="34"/>
        <v>1.6369470000000002</v>
      </c>
      <c r="EX31" s="202">
        <v>1.6369470000000002</v>
      </c>
      <c r="EY31" s="203" t="s">
        <v>264</v>
      </c>
      <c r="FA31"/>
      <c r="FB31"/>
      <c r="FC31"/>
      <c r="FD31"/>
      <c r="FE31" s="212" t="s">
        <v>258</v>
      </c>
      <c r="FF31" s="60"/>
      <c r="FH31"/>
      <c r="FI31"/>
      <c r="FK31" s="207" t="str">
        <f>CONCATENATE(FL31,FN31,FM31)</f>
        <v>DIAMANTE 1Digitação, agrupamento de nomes e documentos, conciliação de nomesOperação C</v>
      </c>
      <c r="FL31" s="207" t="s">
        <v>66</v>
      </c>
      <c r="FM31" s="207" t="s">
        <v>321</v>
      </c>
      <c r="FN31" s="216" t="s">
        <v>322</v>
      </c>
      <c r="FO31" s="217">
        <v>76139</v>
      </c>
      <c r="FP31" s="218">
        <f>'[3]Base(2024)'!$FG$6*'[3]BASE 2025'!$A$20</f>
        <v>2.0337233399999999</v>
      </c>
      <c r="FQ31" s="217">
        <v>76180</v>
      </c>
      <c r="FR31" s="218">
        <f>'[3]Base(2024)'!$FI$6*'[3]BASE 2025'!$A$20</f>
        <v>2.0337233399999999</v>
      </c>
    </row>
    <row r="32" spans="1:174" ht="25.5" x14ac:dyDescent="0.25">
      <c r="A32" s="84">
        <v>0.16</v>
      </c>
      <c r="B32" s="42" t="s">
        <v>69</v>
      </c>
      <c r="D32" s="43" t="str">
        <f t="shared" si="0"/>
        <v>DIAMANTE START 1301 a 500</v>
      </c>
      <c r="E32" s="146" t="s">
        <v>116</v>
      </c>
      <c r="F32" s="44" t="s">
        <v>49</v>
      </c>
      <c r="G32" s="170">
        <f t="shared" ref="G32:V43" si="39">ROUND(G4-(G4*$A$29),2)</f>
        <v>9.6199999999999992</v>
      </c>
      <c r="H32" s="170">
        <f t="shared" si="39"/>
        <v>9.83</v>
      </c>
      <c r="I32" s="170">
        <f t="shared" si="39"/>
        <v>10.039999999999999</v>
      </c>
      <c r="J32" s="170">
        <f t="shared" si="39"/>
        <v>10.23</v>
      </c>
      <c r="K32" s="170">
        <f t="shared" si="39"/>
        <v>16.989999999999998</v>
      </c>
      <c r="L32" s="170">
        <f t="shared" si="39"/>
        <v>17.37</v>
      </c>
      <c r="M32" s="170">
        <f t="shared" si="39"/>
        <v>17.760000000000002</v>
      </c>
      <c r="N32" s="170">
        <f t="shared" si="39"/>
        <v>18.88</v>
      </c>
      <c r="O32" s="170">
        <f t="shared" si="39"/>
        <v>25.95</v>
      </c>
      <c r="P32" s="170">
        <f t="shared" si="39"/>
        <v>36.32</v>
      </c>
      <c r="Q32" s="170">
        <f t="shared" si="39"/>
        <v>46.69</v>
      </c>
      <c r="R32" s="170">
        <f t="shared" si="39"/>
        <v>54.47</v>
      </c>
      <c r="S32" s="170">
        <f t="shared" si="39"/>
        <v>34.03</v>
      </c>
      <c r="T32" s="170">
        <f t="shared" si="39"/>
        <v>43.55</v>
      </c>
      <c r="U32" s="170">
        <f t="shared" si="39"/>
        <v>52.69</v>
      </c>
      <c r="V32" s="170">
        <f t="shared" si="39"/>
        <v>60.46</v>
      </c>
      <c r="W32" s="170">
        <f t="shared" si="36"/>
        <v>40.5</v>
      </c>
      <c r="X32" s="170">
        <f t="shared" si="36"/>
        <v>51.85</v>
      </c>
      <c r="Y32" s="170">
        <f t="shared" si="36"/>
        <v>62.72</v>
      </c>
      <c r="Z32" s="170">
        <f t="shared" si="36"/>
        <v>71.959999999999994</v>
      </c>
      <c r="AB32" s="43" t="str">
        <f t="shared" si="1"/>
        <v>DIAMANTE START 1301 a 500</v>
      </c>
      <c r="AC32" s="146" t="s">
        <v>116</v>
      </c>
      <c r="AD32" s="44" t="s">
        <v>49</v>
      </c>
      <c r="AE32" s="170">
        <f t="shared" ref="AE32:AT43" si="40">ROUND(AE4-(AE4*$A$47),2)</f>
        <v>26.3</v>
      </c>
      <c r="AF32" s="170">
        <f t="shared" si="40"/>
        <v>26.86</v>
      </c>
      <c r="AG32" s="170">
        <f t="shared" si="40"/>
        <v>27.41</v>
      </c>
      <c r="AH32" s="170">
        <f t="shared" si="40"/>
        <v>27.96</v>
      </c>
      <c r="AI32" s="170">
        <f t="shared" si="40"/>
        <v>29.79</v>
      </c>
      <c r="AJ32" s="170">
        <f t="shared" si="40"/>
        <v>30.09</v>
      </c>
      <c r="AK32" s="170">
        <f t="shared" si="40"/>
        <v>30.4</v>
      </c>
      <c r="AL32" s="170">
        <f t="shared" si="40"/>
        <v>30.72</v>
      </c>
      <c r="AM32" s="170">
        <f t="shared" si="40"/>
        <v>43.83</v>
      </c>
      <c r="AN32" s="170">
        <f t="shared" si="40"/>
        <v>67</v>
      </c>
      <c r="AO32" s="170">
        <f t="shared" si="40"/>
        <v>81.53</v>
      </c>
      <c r="AP32" s="170">
        <f t="shared" si="40"/>
        <v>96.07</v>
      </c>
      <c r="AQ32" s="170">
        <f t="shared" si="40"/>
        <v>54.67</v>
      </c>
      <c r="AR32" s="170">
        <f t="shared" si="40"/>
        <v>71.62</v>
      </c>
      <c r="AS32" s="170">
        <f t="shared" si="40"/>
        <v>83.03</v>
      </c>
      <c r="AT32" s="170">
        <f t="shared" si="40"/>
        <v>94.42</v>
      </c>
      <c r="AU32" s="170">
        <f t="shared" si="37"/>
        <v>65.069999999999993</v>
      </c>
      <c r="AV32" s="170">
        <f t="shared" si="37"/>
        <v>85.26</v>
      </c>
      <c r="AW32" s="170">
        <f t="shared" si="37"/>
        <v>98.85</v>
      </c>
      <c r="AX32" s="170">
        <f t="shared" si="37"/>
        <v>112.41</v>
      </c>
      <c r="AZ32" s="43" t="str">
        <f t="shared" si="12"/>
        <v>Peso (Kg)</v>
      </c>
      <c r="BB32" s="46" t="s">
        <v>33</v>
      </c>
      <c r="BC32" s="45" t="s">
        <v>12</v>
      </c>
      <c r="BD32" s="45" t="s">
        <v>13</v>
      </c>
      <c r="BE32" s="45" t="s">
        <v>14</v>
      </c>
      <c r="BF32" s="45" t="s">
        <v>15</v>
      </c>
      <c r="BG32" s="45" t="s">
        <v>16</v>
      </c>
      <c r="BH32" s="45" t="s">
        <v>17</v>
      </c>
      <c r="BI32" s="45" t="s">
        <v>18</v>
      </c>
      <c r="BJ32" s="45" t="s">
        <v>19</v>
      </c>
      <c r="BL32" s="43" t="str">
        <f t="shared" si="3"/>
        <v>DIAMANTE START 11.001 a 2.000</v>
      </c>
      <c r="BM32" s="44" t="s">
        <v>116</v>
      </c>
      <c r="BN32" s="46" t="s">
        <v>55</v>
      </c>
      <c r="BO32" s="170">
        <f>ROUND('Base(2024)'!DC6*'BASE 2025'!$A$25,2)</f>
        <v>17.23</v>
      </c>
      <c r="BP32" s="170">
        <f>ROUND('Base(2024)'!DD6*'BASE 2025'!$A$25,2)</f>
        <v>17.579999999999998</v>
      </c>
      <c r="BQ32" s="170">
        <f>ROUND('Base(2024)'!DE6*'BASE 2025'!$A$25,2)</f>
        <v>17.95</v>
      </c>
      <c r="BS32" s="60" t="str">
        <f t="shared" si="6"/>
        <v>DIAMANTE START 2301 a 500</v>
      </c>
      <c r="BT32" s="44" t="s">
        <v>117</v>
      </c>
      <c r="BU32" s="44" t="s">
        <v>49</v>
      </c>
      <c r="BV32" s="170">
        <v>10.46</v>
      </c>
      <c r="BW32" s="170">
        <v>10.68</v>
      </c>
      <c r="BX32" s="170">
        <v>10.9</v>
      </c>
      <c r="BY32" s="170">
        <v>11.12</v>
      </c>
      <c r="BZ32" s="170">
        <v>18.489999999999998</v>
      </c>
      <c r="CA32" s="170">
        <v>18.899999999999999</v>
      </c>
      <c r="CB32" s="170">
        <v>19.32</v>
      </c>
      <c r="CC32" s="170">
        <v>20.54</v>
      </c>
      <c r="CD32" s="170">
        <v>28.24</v>
      </c>
      <c r="CE32" s="170">
        <v>39.54</v>
      </c>
      <c r="CF32" s="170">
        <v>50.83</v>
      </c>
      <c r="CG32" s="170">
        <v>59.29</v>
      </c>
      <c r="CH32" s="170">
        <v>44.08</v>
      </c>
      <c r="CI32" s="170">
        <v>56.45</v>
      </c>
      <c r="CJ32" s="170">
        <v>68.290000000000006</v>
      </c>
      <c r="CK32" s="170">
        <v>78.34</v>
      </c>
      <c r="CM32" s="224" t="str">
        <f t="shared" si="7"/>
        <v>DIAMANTE START 1301 a 500</v>
      </c>
      <c r="CN32" s="225" t="s">
        <v>116</v>
      </c>
      <c r="CO32" s="225" t="s">
        <v>49</v>
      </c>
      <c r="CP32" s="172">
        <f t="shared" ref="CP32:DE32" si="41">ROUND(CP4-(CP4*$A$84),2)</f>
        <v>15.65</v>
      </c>
      <c r="CQ32" s="172">
        <f t="shared" si="41"/>
        <v>16.309999999999999</v>
      </c>
      <c r="CR32" s="172">
        <f t="shared" si="41"/>
        <v>16.47</v>
      </c>
      <c r="CS32" s="172">
        <f t="shared" si="41"/>
        <v>16.64</v>
      </c>
      <c r="CT32" s="172">
        <f t="shared" si="41"/>
        <v>18.62</v>
      </c>
      <c r="CU32" s="172">
        <f t="shared" si="41"/>
        <v>20.87</v>
      </c>
      <c r="CV32" s="172">
        <f t="shared" si="41"/>
        <v>23.28</v>
      </c>
      <c r="CW32" s="172">
        <f t="shared" si="41"/>
        <v>27.94</v>
      </c>
      <c r="CX32" s="172">
        <f t="shared" si="41"/>
        <v>19.18</v>
      </c>
      <c r="CY32" s="172">
        <f t="shared" si="41"/>
        <v>23.21</v>
      </c>
      <c r="CZ32" s="172">
        <f t="shared" si="41"/>
        <v>38.97</v>
      </c>
      <c r="DA32" s="172">
        <f t="shared" si="41"/>
        <v>53.48</v>
      </c>
      <c r="DB32" s="172">
        <f t="shared" si="41"/>
        <v>22.29</v>
      </c>
      <c r="DC32" s="172">
        <f t="shared" si="41"/>
        <v>26.96</v>
      </c>
      <c r="DD32" s="172">
        <f t="shared" si="41"/>
        <v>45.31</v>
      </c>
      <c r="DE32" s="172">
        <f t="shared" si="41"/>
        <v>62.19</v>
      </c>
      <c r="DF32" s="172"/>
      <c r="DH32" s="43" t="str">
        <f t="shared" si="35"/>
        <v>DIAMANTE START 12.001 a 3.000</v>
      </c>
      <c r="DI32" s="44" t="s">
        <v>116</v>
      </c>
      <c r="DJ32" s="44" t="s">
        <v>62</v>
      </c>
      <c r="DK32" s="147">
        <f>ROUND('Base(2024)'!EO45*'BASE 2025'!$A$155,2)</f>
        <v>21.95</v>
      </c>
      <c r="DL32" s="147">
        <f>ROUND('Base(2024)'!EP45*'BASE 2025'!$A$155,2)</f>
        <v>22.87</v>
      </c>
      <c r="DM32" s="147">
        <f>ROUND('Base(2024)'!EQ45*'BASE 2025'!$A$155,2)</f>
        <v>23.1</v>
      </c>
      <c r="DN32" s="147">
        <f>ROUND('Base(2024)'!ER45*'BASE 2025'!$A$155,2)</f>
        <v>23.34</v>
      </c>
      <c r="DO32" s="147">
        <f>ROUND('Base(2024)'!ES45*'BASE 2025'!$A$155,2)</f>
        <v>27.29</v>
      </c>
      <c r="DP32" s="147">
        <f>ROUND('Base(2024)'!ET45*'BASE 2025'!$A$155,2)</f>
        <v>30.28</v>
      </c>
      <c r="DQ32" s="147">
        <f>ROUND('Base(2024)'!EU45*'BASE 2025'!$A$155,2)</f>
        <v>33.79</v>
      </c>
      <c r="DR32" s="147">
        <f>ROUND('Base(2024)'!EV45*'BASE 2025'!$A$155,2)</f>
        <v>40.58</v>
      </c>
      <c r="DS32" s="147">
        <f>ROUND('Base(2024)'!EW45*'BASE 2025'!$A$155,2)</f>
        <v>33.9</v>
      </c>
      <c r="DT32" s="147">
        <f>ROUND('Base(2024)'!EX45*'BASE 2025'!$A$155,2)</f>
        <v>39.26</v>
      </c>
      <c r="DU32" s="147">
        <f>ROUND('Base(2024)'!EY45*'BASE 2025'!$A$155,2)</f>
        <v>59.02</v>
      </c>
      <c r="DV32" s="147">
        <f>ROUND('Base(2024)'!EZ45*'BASE 2025'!$A$155,2)</f>
        <v>78.430000000000007</v>
      </c>
      <c r="ER32" s="198" t="str">
        <f t="shared" si="29"/>
        <v>CLUBE CORREIOSColeta no mesmo dia4210-261 a 70</v>
      </c>
      <c r="ES32" s="198" t="s">
        <v>9</v>
      </c>
      <c r="ET32" s="199" t="s">
        <v>71</v>
      </c>
      <c r="EU32" s="200" t="s">
        <v>72</v>
      </c>
      <c r="EV32" s="201" t="s">
        <v>96</v>
      </c>
      <c r="EW32" s="200">
        <f t="shared" si="34"/>
        <v>1.61</v>
      </c>
      <c r="EX32" s="202">
        <v>1.61</v>
      </c>
      <c r="EY32" s="203" t="s">
        <v>264</v>
      </c>
      <c r="FA32"/>
      <c r="FB32"/>
      <c r="FC32"/>
      <c r="FD32"/>
      <c r="FE32"/>
      <c r="FF32" s="60"/>
      <c r="FH32"/>
      <c r="FI32"/>
      <c r="FK32" s="207" t="str">
        <f>CONCATENATE(FL32,FN32,FM32)</f>
        <v>DIAMANTE 1Impressão de etiqueta - medidas 33,9 x 101,6 (mm) ou  Modelo folha 14 etiquetasOperação D1</v>
      </c>
      <c r="FL32" s="207" t="s">
        <v>66</v>
      </c>
      <c r="FM32" s="219" t="s">
        <v>323</v>
      </c>
      <c r="FN32" s="220" t="s">
        <v>324</v>
      </c>
      <c r="FO32" s="217">
        <v>76147</v>
      </c>
      <c r="FP32" s="218">
        <f>'[3]Base(2024)'!$FG$9*'[3]BASE 2025'!$A$20</f>
        <v>0.13628043000000001</v>
      </c>
      <c r="FQ32" s="217">
        <v>76198</v>
      </c>
      <c r="FR32" s="218">
        <f>'[3]Base(2024)'!$FI$9*'[3]BASE 2025'!$A$20</f>
        <v>7.3381770000000013E-2</v>
      </c>
    </row>
    <row r="33" spans="1:174" ht="25.5" x14ac:dyDescent="0.25">
      <c r="A33" s="84">
        <v>0.17</v>
      </c>
      <c r="B33" s="42" t="s">
        <v>75</v>
      </c>
      <c r="D33" s="43" t="str">
        <f t="shared" si="0"/>
        <v>DIAMANTE START 1501 a 1.000</v>
      </c>
      <c r="E33" s="146" t="s">
        <v>116</v>
      </c>
      <c r="F33" s="44" t="s">
        <v>50</v>
      </c>
      <c r="G33" s="170">
        <f t="shared" si="39"/>
        <v>10.31</v>
      </c>
      <c r="H33" s="170">
        <f t="shared" si="39"/>
        <v>10.51</v>
      </c>
      <c r="I33" s="170">
        <f t="shared" si="39"/>
        <v>10.75</v>
      </c>
      <c r="J33" s="170">
        <f t="shared" si="39"/>
        <v>10.97</v>
      </c>
      <c r="K33" s="170">
        <f t="shared" si="39"/>
        <v>18.95</v>
      </c>
      <c r="L33" s="170">
        <f t="shared" si="39"/>
        <v>19.14</v>
      </c>
      <c r="M33" s="170">
        <f t="shared" si="39"/>
        <v>19.329999999999998</v>
      </c>
      <c r="N33" s="170">
        <f t="shared" si="39"/>
        <v>19.54</v>
      </c>
      <c r="O33" s="170">
        <f t="shared" si="39"/>
        <v>26.99</v>
      </c>
      <c r="P33" s="170">
        <f t="shared" si="39"/>
        <v>37.78</v>
      </c>
      <c r="Q33" s="170">
        <f t="shared" si="39"/>
        <v>48.59</v>
      </c>
      <c r="R33" s="170">
        <f t="shared" si="39"/>
        <v>56.69</v>
      </c>
      <c r="S33" s="170">
        <f t="shared" si="39"/>
        <v>34.9</v>
      </c>
      <c r="T33" s="170">
        <f t="shared" si="39"/>
        <v>44.79</v>
      </c>
      <c r="U33" s="170">
        <f t="shared" si="39"/>
        <v>54.27</v>
      </c>
      <c r="V33" s="170">
        <f t="shared" si="39"/>
        <v>62.29</v>
      </c>
      <c r="W33" s="170">
        <f t="shared" si="36"/>
        <v>41.56</v>
      </c>
      <c r="X33" s="170">
        <f t="shared" si="36"/>
        <v>53.33</v>
      </c>
      <c r="Y33" s="170">
        <f t="shared" si="36"/>
        <v>64.61</v>
      </c>
      <c r="Z33" s="170">
        <f t="shared" si="36"/>
        <v>74.150000000000006</v>
      </c>
      <c r="AB33" s="43" t="str">
        <f t="shared" si="1"/>
        <v>DIAMANTE START 1501 a 1.000</v>
      </c>
      <c r="AC33" s="146" t="s">
        <v>116</v>
      </c>
      <c r="AD33" s="44" t="s">
        <v>50</v>
      </c>
      <c r="AE33" s="170">
        <f t="shared" si="40"/>
        <v>27.19</v>
      </c>
      <c r="AF33" s="170">
        <f t="shared" si="37"/>
        <v>27.77</v>
      </c>
      <c r="AG33" s="170">
        <f t="shared" si="37"/>
        <v>28.36</v>
      </c>
      <c r="AH33" s="170">
        <f t="shared" si="37"/>
        <v>28.93</v>
      </c>
      <c r="AI33" s="170">
        <f t="shared" si="37"/>
        <v>31.43</v>
      </c>
      <c r="AJ33" s="170">
        <f t="shared" si="37"/>
        <v>31.74</v>
      </c>
      <c r="AK33" s="170">
        <f t="shared" si="37"/>
        <v>32.07</v>
      </c>
      <c r="AL33" s="170">
        <f t="shared" si="37"/>
        <v>32.39</v>
      </c>
      <c r="AM33" s="170">
        <f t="shared" si="37"/>
        <v>46.61</v>
      </c>
      <c r="AN33" s="170">
        <f t="shared" si="37"/>
        <v>70.260000000000005</v>
      </c>
      <c r="AO33" s="170">
        <f t="shared" si="37"/>
        <v>85.55</v>
      </c>
      <c r="AP33" s="170">
        <f t="shared" si="37"/>
        <v>100.83</v>
      </c>
      <c r="AQ33" s="170">
        <f t="shared" si="37"/>
        <v>56.52</v>
      </c>
      <c r="AR33" s="170">
        <f t="shared" si="37"/>
        <v>72.91</v>
      </c>
      <c r="AS33" s="170">
        <f t="shared" si="37"/>
        <v>84.55</v>
      </c>
      <c r="AT33" s="170">
        <f t="shared" si="37"/>
        <v>96.17</v>
      </c>
      <c r="AU33" s="170">
        <f t="shared" si="37"/>
        <v>67.28</v>
      </c>
      <c r="AV33" s="170">
        <f t="shared" si="37"/>
        <v>86.8</v>
      </c>
      <c r="AW33" s="170">
        <f t="shared" si="37"/>
        <v>100.65</v>
      </c>
      <c r="AX33" s="170">
        <f t="shared" si="37"/>
        <v>114.47</v>
      </c>
      <c r="AZ33" s="43" t="str">
        <f t="shared" si="12"/>
        <v>DIAMANTE 3Até 1</v>
      </c>
      <c r="BA33" s="44" t="s">
        <v>75</v>
      </c>
      <c r="BB33" s="46" t="s">
        <v>42</v>
      </c>
      <c r="BC33" s="170">
        <f>ROUND(BC3-(BC3*$A$70),2)</f>
        <v>27.39</v>
      </c>
      <c r="BD33" s="170">
        <f t="shared" ref="BD33:BJ33" si="42">ROUND(BD3-(BD3*$A$70),2)</f>
        <v>27.95</v>
      </c>
      <c r="BE33" s="170">
        <f t="shared" si="42"/>
        <v>28.53</v>
      </c>
      <c r="BF33" s="170">
        <f t="shared" si="42"/>
        <v>29.09</v>
      </c>
      <c r="BG33" s="170">
        <f t="shared" si="42"/>
        <v>38.979999999999997</v>
      </c>
      <c r="BH33" s="170">
        <f t="shared" si="42"/>
        <v>39.39</v>
      </c>
      <c r="BI33" s="170">
        <f t="shared" si="42"/>
        <v>39.79</v>
      </c>
      <c r="BJ33" s="170">
        <f t="shared" si="42"/>
        <v>40.119999999999997</v>
      </c>
      <c r="BL33" s="43" t="str">
        <f t="shared" si="3"/>
        <v>DIAMANTE START 12.001 a 3.000</v>
      </c>
      <c r="BM33" s="44" t="s">
        <v>116</v>
      </c>
      <c r="BN33" s="46" t="s">
        <v>62</v>
      </c>
      <c r="BO33" s="170">
        <f>ROUND('Base(2024)'!DC7*'BASE 2025'!$A$25,2)</f>
        <v>19.14</v>
      </c>
      <c r="BP33" s="170">
        <f>ROUND('Base(2024)'!DD7*'BASE 2025'!$A$25,2)</f>
        <v>19.54</v>
      </c>
      <c r="BQ33" s="170">
        <f>ROUND('Base(2024)'!DE7*'BASE 2025'!$A$25,2)</f>
        <v>19.95</v>
      </c>
      <c r="BS33" s="60" t="str">
        <f t="shared" si="6"/>
        <v>DIAMANTE START 2501 a 1.000</v>
      </c>
      <c r="BT33" s="44" t="s">
        <v>117</v>
      </c>
      <c r="BU33" s="44" t="s">
        <v>50</v>
      </c>
      <c r="BV33" s="170">
        <v>11.24</v>
      </c>
      <c r="BW33" s="170">
        <v>11.47</v>
      </c>
      <c r="BX33" s="170">
        <v>11.71</v>
      </c>
      <c r="BY33" s="170">
        <v>11.95</v>
      </c>
      <c r="BZ33" s="170">
        <v>20.64</v>
      </c>
      <c r="CA33" s="170">
        <v>20.85</v>
      </c>
      <c r="CB33" s="170">
        <v>21.06</v>
      </c>
      <c r="CC33" s="170">
        <v>21.28</v>
      </c>
      <c r="CD33" s="170">
        <v>29.39</v>
      </c>
      <c r="CE33" s="170">
        <v>41.14</v>
      </c>
      <c r="CF33" s="170">
        <v>52.9</v>
      </c>
      <c r="CG33" s="170">
        <v>61.71</v>
      </c>
      <c r="CH33" s="170">
        <v>45.25</v>
      </c>
      <c r="CI33" s="170">
        <v>58.06</v>
      </c>
      <c r="CJ33" s="170">
        <v>70.34</v>
      </c>
      <c r="CK33" s="170">
        <v>80.73</v>
      </c>
      <c r="CM33" s="43" t="str">
        <f t="shared" si="7"/>
        <v>DIAMANTE START 1501 a 1.000</v>
      </c>
      <c r="CN33" s="44" t="s">
        <v>116</v>
      </c>
      <c r="CO33" s="44" t="s">
        <v>50</v>
      </c>
      <c r="CP33" s="170">
        <f t="shared" ref="CP33:DE33" si="43">ROUND(CP5-(CP5*$A$84),2)</f>
        <v>16.760000000000002</v>
      </c>
      <c r="CQ33" s="170">
        <f t="shared" si="43"/>
        <v>17.47</v>
      </c>
      <c r="CR33" s="170">
        <f t="shared" si="43"/>
        <v>17.649999999999999</v>
      </c>
      <c r="CS33" s="170">
        <f t="shared" si="43"/>
        <v>17.829999999999998</v>
      </c>
      <c r="CT33" s="170">
        <f t="shared" si="43"/>
        <v>19.95</v>
      </c>
      <c r="CU33" s="170">
        <f t="shared" si="43"/>
        <v>22.36</v>
      </c>
      <c r="CV33" s="170">
        <f t="shared" si="43"/>
        <v>24.96</v>
      </c>
      <c r="CW33" s="170">
        <f t="shared" si="43"/>
        <v>29.93</v>
      </c>
      <c r="CX33" s="170">
        <f t="shared" si="43"/>
        <v>20.32</v>
      </c>
      <c r="CY33" s="170">
        <f t="shared" si="43"/>
        <v>24.48</v>
      </c>
      <c r="CZ33" s="170">
        <f t="shared" si="43"/>
        <v>40.380000000000003</v>
      </c>
      <c r="DA33" s="170">
        <f t="shared" si="43"/>
        <v>55.2</v>
      </c>
      <c r="DB33" s="170">
        <f t="shared" si="43"/>
        <v>23.64</v>
      </c>
      <c r="DC33" s="170">
        <f t="shared" si="43"/>
        <v>28.46</v>
      </c>
      <c r="DD33" s="170">
        <f t="shared" si="43"/>
        <v>46.96</v>
      </c>
      <c r="DE33" s="170">
        <f t="shared" si="43"/>
        <v>64.17</v>
      </c>
      <c r="DF33" s="170"/>
      <c r="DH33" s="43" t="str">
        <f t="shared" si="35"/>
        <v>DIAMANTE START 13.001 a 4.000</v>
      </c>
      <c r="DI33" s="44" t="s">
        <v>116</v>
      </c>
      <c r="DJ33" s="44" t="s">
        <v>68</v>
      </c>
      <c r="DK33" s="147">
        <f>ROUND('Base(2024)'!EO46*'BASE 2025'!$A$155,2)</f>
        <v>23.63</v>
      </c>
      <c r="DL33" s="147">
        <f>ROUND('Base(2024)'!EP46*'BASE 2025'!$A$155,2)</f>
        <v>24.64</v>
      </c>
      <c r="DM33" s="147">
        <f>ROUND('Base(2024)'!EQ46*'BASE 2025'!$A$155,2)</f>
        <v>24.89</v>
      </c>
      <c r="DN33" s="147">
        <f>ROUND('Base(2024)'!ER46*'BASE 2025'!$A$155,2)</f>
        <v>25.14</v>
      </c>
      <c r="DO33" s="147">
        <f>ROUND('Base(2024)'!ES46*'BASE 2025'!$A$155,2)</f>
        <v>29.48</v>
      </c>
      <c r="DP33" s="147">
        <f>ROUND('Base(2024)'!ET46*'BASE 2025'!$A$155,2)</f>
        <v>32.42</v>
      </c>
      <c r="DQ33" s="147">
        <f>ROUND('Base(2024)'!EU46*'BASE 2025'!$A$155,2)</f>
        <v>36.159999999999997</v>
      </c>
      <c r="DR33" s="147">
        <f>ROUND('Base(2024)'!EV46*'BASE 2025'!$A$155,2)</f>
        <v>43.47</v>
      </c>
      <c r="DS33" s="147">
        <f>ROUND('Base(2024)'!EW46*'BASE 2025'!$A$155,2)</f>
        <v>44.27</v>
      </c>
      <c r="DT33" s="147">
        <f>ROUND('Base(2024)'!EX46*'BASE 2025'!$A$155,2)</f>
        <v>49.21</v>
      </c>
      <c r="DU33" s="147">
        <f>ROUND('Base(2024)'!EY46*'BASE 2025'!$A$155,2)</f>
        <v>69.02</v>
      </c>
      <c r="DV33" s="147">
        <f>ROUND('Base(2024)'!EZ46*'BASE 2025'!$A$155,2)</f>
        <v>88.99</v>
      </c>
      <c r="ER33" s="198" t="str">
        <f t="shared" si="29"/>
        <v>CLUBE CORREIOSColeta no mesmo dia4210-271 a 80</v>
      </c>
      <c r="ES33" s="198" t="s">
        <v>9</v>
      </c>
      <c r="ET33" s="199" t="s">
        <v>71</v>
      </c>
      <c r="EU33" s="200" t="s">
        <v>72</v>
      </c>
      <c r="EV33" s="201" t="s">
        <v>99</v>
      </c>
      <c r="EW33" s="200">
        <f t="shared" si="34"/>
        <v>1.61</v>
      </c>
      <c r="EX33" s="202">
        <v>1.61</v>
      </c>
      <c r="EY33" s="203" t="s">
        <v>264</v>
      </c>
      <c r="FA33" s="207" t="s">
        <v>283</v>
      </c>
      <c r="FB33" s="207" t="s">
        <v>75</v>
      </c>
      <c r="FC33" s="209" t="s">
        <v>46</v>
      </c>
      <c r="FD33" s="201" t="s">
        <v>47</v>
      </c>
      <c r="FE33" s="200">
        <v>13.96</v>
      </c>
      <c r="FF33" s="60"/>
      <c r="FH33"/>
      <c r="FI33"/>
      <c r="FK33" s="207" t="str">
        <f>CONCATENATE(FL33,FN33,FM33)</f>
        <v>DIAMANTE 1Impressão de etiqueta - medidas 106,36 x 138,11 (mm) ou Modelo folha 04 etiquetasOperação D2</v>
      </c>
      <c r="FL33" s="207" t="s">
        <v>66</v>
      </c>
      <c r="FM33" s="219" t="s">
        <v>325</v>
      </c>
      <c r="FN33" s="220" t="s">
        <v>326</v>
      </c>
      <c r="FO33" s="217">
        <v>76155</v>
      </c>
      <c r="FP33" s="218">
        <f>'[3]Base(2024)'!$FG$10*'[3]BASE 2025'!$A$20</f>
        <v>0.17821287000000002</v>
      </c>
      <c r="FQ33" s="217">
        <v>76201</v>
      </c>
      <c r="FR33" s="218">
        <f>'[3]Base(2024)'!$FI$10*'[3]BASE 2025'!$A$20</f>
        <v>7.3381770000000013E-2</v>
      </c>
    </row>
    <row r="34" spans="1:174" x14ac:dyDescent="0.25">
      <c r="A34" s="84">
        <v>0.18</v>
      </c>
      <c r="B34" s="42" t="s">
        <v>81</v>
      </c>
      <c r="D34" s="43" t="str">
        <f t="shared" si="0"/>
        <v>DIAMANTE START 11.001 a 2.000</v>
      </c>
      <c r="E34" s="146" t="s">
        <v>116</v>
      </c>
      <c r="F34" s="44" t="s">
        <v>55</v>
      </c>
      <c r="G34" s="170">
        <f t="shared" si="39"/>
        <v>12.93</v>
      </c>
      <c r="H34" s="170">
        <f t="shared" si="39"/>
        <v>13.21</v>
      </c>
      <c r="I34" s="170">
        <f t="shared" si="39"/>
        <v>13.5</v>
      </c>
      <c r="J34" s="170">
        <f t="shared" si="39"/>
        <v>13.76</v>
      </c>
      <c r="K34" s="170">
        <f t="shared" si="39"/>
        <v>20.91</v>
      </c>
      <c r="L34" s="170">
        <f t="shared" si="39"/>
        <v>21.11</v>
      </c>
      <c r="M34" s="170">
        <f t="shared" si="39"/>
        <v>21.34</v>
      </c>
      <c r="N34" s="170">
        <f t="shared" si="39"/>
        <v>21.55</v>
      </c>
      <c r="O34" s="170">
        <f t="shared" si="39"/>
        <v>32.54</v>
      </c>
      <c r="P34" s="170">
        <f t="shared" si="39"/>
        <v>45.58</v>
      </c>
      <c r="Q34" s="170">
        <f t="shared" si="39"/>
        <v>58.59</v>
      </c>
      <c r="R34" s="170">
        <f t="shared" si="39"/>
        <v>68.34</v>
      </c>
      <c r="S34" s="170">
        <f t="shared" si="39"/>
        <v>43.65</v>
      </c>
      <c r="T34" s="170">
        <f t="shared" si="39"/>
        <v>55.4</v>
      </c>
      <c r="U34" s="170">
        <f t="shared" si="39"/>
        <v>66.75</v>
      </c>
      <c r="V34" s="170">
        <f t="shared" si="39"/>
        <v>76.180000000000007</v>
      </c>
      <c r="W34" s="170">
        <f t="shared" si="36"/>
        <v>51.97</v>
      </c>
      <c r="X34" s="170">
        <f t="shared" si="36"/>
        <v>65.959999999999994</v>
      </c>
      <c r="Y34" s="170">
        <f t="shared" si="36"/>
        <v>79.459999999999994</v>
      </c>
      <c r="Z34" s="170">
        <f t="shared" si="36"/>
        <v>90.68</v>
      </c>
      <c r="AB34" s="43" t="str">
        <f t="shared" si="1"/>
        <v>DIAMANTE START 11.001 a 2.000</v>
      </c>
      <c r="AC34" s="146" t="s">
        <v>116</v>
      </c>
      <c r="AD34" s="44" t="s">
        <v>55</v>
      </c>
      <c r="AE34" s="170">
        <f t="shared" si="40"/>
        <v>30.08</v>
      </c>
      <c r="AF34" s="170">
        <f t="shared" si="37"/>
        <v>30.73</v>
      </c>
      <c r="AG34" s="170">
        <f t="shared" si="37"/>
        <v>31.37</v>
      </c>
      <c r="AH34" s="170">
        <f t="shared" si="37"/>
        <v>32</v>
      </c>
      <c r="AI34" s="170">
        <f t="shared" si="37"/>
        <v>34.590000000000003</v>
      </c>
      <c r="AJ34" s="170">
        <f t="shared" si="37"/>
        <v>34.96</v>
      </c>
      <c r="AK34" s="170">
        <f t="shared" si="37"/>
        <v>35.31</v>
      </c>
      <c r="AL34" s="170">
        <f t="shared" si="37"/>
        <v>35.659999999999997</v>
      </c>
      <c r="AM34" s="170">
        <f t="shared" si="37"/>
        <v>55.84</v>
      </c>
      <c r="AN34" s="170">
        <f t="shared" si="37"/>
        <v>84.59</v>
      </c>
      <c r="AO34" s="170">
        <f t="shared" si="37"/>
        <v>103.19</v>
      </c>
      <c r="AP34" s="170">
        <f t="shared" si="37"/>
        <v>121.79</v>
      </c>
      <c r="AQ34" s="170">
        <f t="shared" si="37"/>
        <v>68.069999999999993</v>
      </c>
      <c r="AR34" s="170">
        <f t="shared" si="37"/>
        <v>91.8</v>
      </c>
      <c r="AS34" s="170">
        <f t="shared" si="37"/>
        <v>107.4</v>
      </c>
      <c r="AT34" s="170">
        <f t="shared" si="37"/>
        <v>122.98</v>
      </c>
      <c r="AU34" s="170">
        <f t="shared" si="37"/>
        <v>81.03</v>
      </c>
      <c r="AV34" s="170">
        <f t="shared" si="37"/>
        <v>109.29</v>
      </c>
      <c r="AW34" s="170">
        <f t="shared" si="37"/>
        <v>127.85</v>
      </c>
      <c r="AX34" s="170">
        <f t="shared" si="37"/>
        <v>146.38999999999999</v>
      </c>
      <c r="AZ34" s="43" t="str">
        <f t="shared" si="12"/>
        <v>DIAMANTE 31 a 5</v>
      </c>
      <c r="BA34" s="44" t="s">
        <v>75</v>
      </c>
      <c r="BB34" s="46" t="s">
        <v>51</v>
      </c>
      <c r="BC34" s="170">
        <f t="shared" ref="BC34:BJ36" si="44">ROUND(BC4-(BC4*$A$70),2)</f>
        <v>35.71</v>
      </c>
      <c r="BD34" s="170">
        <f t="shared" si="44"/>
        <v>36.450000000000003</v>
      </c>
      <c r="BE34" s="170">
        <f t="shared" si="44"/>
        <v>37.19</v>
      </c>
      <c r="BF34" s="170">
        <f t="shared" si="44"/>
        <v>37.93</v>
      </c>
      <c r="BG34" s="170">
        <f t="shared" si="44"/>
        <v>49.78</v>
      </c>
      <c r="BH34" s="170">
        <f t="shared" si="44"/>
        <v>50.26</v>
      </c>
      <c r="BI34" s="170">
        <f t="shared" si="44"/>
        <v>50.75</v>
      </c>
      <c r="BJ34" s="170">
        <f t="shared" si="44"/>
        <v>51.24</v>
      </c>
      <c r="BL34" s="43" t="str">
        <f t="shared" si="3"/>
        <v>DIAMANTE START 13.001 a 4.000</v>
      </c>
      <c r="BM34" s="44" t="s">
        <v>116</v>
      </c>
      <c r="BN34" s="46" t="s">
        <v>68</v>
      </c>
      <c r="BO34" s="170">
        <f>ROUND('Base(2024)'!DC8*'BASE 2025'!$A$25,2)</f>
        <v>21.04</v>
      </c>
      <c r="BP34" s="170">
        <f>ROUND('Base(2024)'!DD8*'BASE 2025'!$A$25,2)</f>
        <v>21.48</v>
      </c>
      <c r="BQ34" s="170">
        <f>ROUND('Base(2024)'!DE8*'BASE 2025'!$A$25,2)</f>
        <v>21.93</v>
      </c>
      <c r="BS34" s="60" t="str">
        <f t="shared" si="6"/>
        <v>DIAMANTE START 21.001 a 2.000</v>
      </c>
      <c r="BT34" s="44" t="s">
        <v>117</v>
      </c>
      <c r="BU34" s="44" t="s">
        <v>55</v>
      </c>
      <c r="BV34" s="170">
        <v>14.82</v>
      </c>
      <c r="BW34" s="170">
        <v>15.14</v>
      </c>
      <c r="BX34" s="170">
        <v>15.47</v>
      </c>
      <c r="BY34" s="170">
        <v>15.78</v>
      </c>
      <c r="BZ34" s="170">
        <v>23.27</v>
      </c>
      <c r="CA34" s="170">
        <v>23.51</v>
      </c>
      <c r="CB34" s="170">
        <v>23.75</v>
      </c>
      <c r="CC34" s="170">
        <v>24</v>
      </c>
      <c r="CD34" s="170">
        <v>35.78</v>
      </c>
      <c r="CE34" s="170">
        <v>49.68</v>
      </c>
      <c r="CF34" s="170">
        <v>63.88</v>
      </c>
      <c r="CG34" s="170">
        <v>74.599999999999994</v>
      </c>
      <c r="CH34" s="170">
        <v>57.02</v>
      </c>
      <c r="CI34" s="170">
        <v>71.959999999999994</v>
      </c>
      <c r="CJ34" s="170">
        <v>86.63</v>
      </c>
      <c r="CK34" s="170">
        <v>98.95</v>
      </c>
      <c r="CM34" s="43" t="str">
        <f t="shared" si="7"/>
        <v>DIAMANTE START 11.001 a 2.000</v>
      </c>
      <c r="CN34" s="44" t="s">
        <v>116</v>
      </c>
      <c r="CO34" s="44" t="s">
        <v>55</v>
      </c>
      <c r="CP34" s="170">
        <f t="shared" ref="CP34:DE34" si="45">ROUND(CP6-(CP6*$A$84),2)</f>
        <v>17.66</v>
      </c>
      <c r="CQ34" s="170">
        <f t="shared" si="45"/>
        <v>18.420000000000002</v>
      </c>
      <c r="CR34" s="170">
        <f t="shared" si="45"/>
        <v>18.59</v>
      </c>
      <c r="CS34" s="170">
        <f t="shared" si="45"/>
        <v>18.78</v>
      </c>
      <c r="CT34" s="170">
        <f t="shared" si="45"/>
        <v>21.94</v>
      </c>
      <c r="CU34" s="170">
        <f t="shared" si="45"/>
        <v>24.56</v>
      </c>
      <c r="CV34" s="170">
        <f t="shared" si="45"/>
        <v>27.42</v>
      </c>
      <c r="CW34" s="170">
        <f t="shared" si="45"/>
        <v>32.89</v>
      </c>
      <c r="CX34" s="170">
        <f t="shared" si="45"/>
        <v>24.12</v>
      </c>
      <c r="CY34" s="170">
        <f t="shared" si="45"/>
        <v>28.48</v>
      </c>
      <c r="CZ34" s="170">
        <f t="shared" si="45"/>
        <v>44.6</v>
      </c>
      <c r="DA34" s="170">
        <f t="shared" si="45"/>
        <v>59.85</v>
      </c>
      <c r="DB34" s="170">
        <f t="shared" si="45"/>
        <v>28.03</v>
      </c>
      <c r="DC34" s="170">
        <f t="shared" si="45"/>
        <v>33.119999999999997</v>
      </c>
      <c r="DD34" s="170">
        <f t="shared" si="45"/>
        <v>51.86</v>
      </c>
      <c r="DE34" s="170">
        <f t="shared" si="45"/>
        <v>69.599999999999994</v>
      </c>
      <c r="DF34" s="170"/>
      <c r="DH34" s="43" t="str">
        <f t="shared" si="35"/>
        <v>DIAMANTE START 14.001 a 5.000</v>
      </c>
      <c r="DI34" s="44" t="s">
        <v>116</v>
      </c>
      <c r="DJ34" s="44" t="s">
        <v>70</v>
      </c>
      <c r="DK34" s="147">
        <f>ROUND('Base(2024)'!EO47*'BASE 2025'!$A$155,2)</f>
        <v>25.83</v>
      </c>
      <c r="DL34" s="147">
        <f>ROUND('Base(2024)'!EP47*'BASE 2025'!$A$155,2)</f>
        <v>26.9</v>
      </c>
      <c r="DM34" s="147">
        <f>ROUND('Base(2024)'!EQ47*'BASE 2025'!$A$155,2)</f>
        <v>27.19</v>
      </c>
      <c r="DN34" s="147">
        <f>ROUND('Base(2024)'!ER47*'BASE 2025'!$A$155,2)</f>
        <v>27.46</v>
      </c>
      <c r="DO34" s="147">
        <f>ROUND('Base(2024)'!ES47*'BASE 2025'!$A$155,2)</f>
        <v>32.35</v>
      </c>
      <c r="DP34" s="147">
        <f>ROUND('Base(2024)'!ET47*'BASE 2025'!$A$155,2)</f>
        <v>34.86</v>
      </c>
      <c r="DQ34" s="147">
        <f>ROUND('Base(2024)'!EU47*'BASE 2025'!$A$155,2)</f>
        <v>38.85</v>
      </c>
      <c r="DR34" s="147">
        <f>ROUND('Base(2024)'!EV47*'BASE 2025'!$A$155,2)</f>
        <v>46.8</v>
      </c>
      <c r="DS34" s="147">
        <f>ROUND('Base(2024)'!EW47*'BASE 2025'!$A$155,2)</f>
        <v>48.26</v>
      </c>
      <c r="DT34" s="147">
        <f>ROUND('Base(2024)'!EX47*'BASE 2025'!$A$155,2)</f>
        <v>52.15</v>
      </c>
      <c r="DU34" s="147">
        <f>ROUND('Base(2024)'!EY47*'BASE 2025'!$A$155,2)</f>
        <v>71.89</v>
      </c>
      <c r="DV34" s="147">
        <f>ROUND('Base(2024)'!EZ47*'BASE 2025'!$A$155,2)</f>
        <v>92.56</v>
      </c>
      <c r="ER34" s="198" t="str">
        <f t="shared" si="29"/>
        <v>CLUBE CORREIOSColeta no mesmo dia4210-281 a 90</v>
      </c>
      <c r="ES34" s="198" t="s">
        <v>9</v>
      </c>
      <c r="ET34" s="199" t="s">
        <v>71</v>
      </c>
      <c r="EU34" s="200" t="s">
        <v>72</v>
      </c>
      <c r="EV34" s="201" t="s">
        <v>102</v>
      </c>
      <c r="EW34" s="200">
        <f t="shared" si="34"/>
        <v>1.6048500000000001</v>
      </c>
      <c r="EX34" s="202">
        <v>1.6048500000000001</v>
      </c>
      <c r="EY34" s="203" t="s">
        <v>264</v>
      </c>
      <c r="FA34" s="207" t="s">
        <v>284</v>
      </c>
      <c r="FB34" s="207" t="s">
        <v>75</v>
      </c>
      <c r="FC34" s="209" t="s">
        <v>46</v>
      </c>
      <c r="FD34" s="201" t="s">
        <v>53</v>
      </c>
      <c r="FE34" s="200">
        <v>15.76</v>
      </c>
      <c r="FF34" s="60"/>
      <c r="FH34"/>
      <c r="FI34"/>
    </row>
    <row r="35" spans="1:174" x14ac:dyDescent="0.25">
      <c r="A35" s="84">
        <v>0.19</v>
      </c>
      <c r="B35" s="42" t="s">
        <v>85</v>
      </c>
      <c r="D35" s="43" t="str">
        <f t="shared" si="0"/>
        <v>DIAMANTE START 12.001 a 3.000</v>
      </c>
      <c r="E35" s="146" t="s">
        <v>116</v>
      </c>
      <c r="F35" s="44" t="s">
        <v>62</v>
      </c>
      <c r="G35" s="170">
        <f t="shared" si="39"/>
        <v>14.44</v>
      </c>
      <c r="H35" s="170">
        <f t="shared" si="39"/>
        <v>14.74</v>
      </c>
      <c r="I35" s="170">
        <f t="shared" si="39"/>
        <v>15.05</v>
      </c>
      <c r="J35" s="170">
        <f t="shared" si="39"/>
        <v>15.35</v>
      </c>
      <c r="K35" s="170">
        <f t="shared" si="39"/>
        <v>22.84</v>
      </c>
      <c r="L35" s="170">
        <f t="shared" si="39"/>
        <v>23.07</v>
      </c>
      <c r="M35" s="170">
        <f t="shared" si="39"/>
        <v>23.32</v>
      </c>
      <c r="N35" s="170">
        <f t="shared" si="39"/>
        <v>23.54</v>
      </c>
      <c r="O35" s="170">
        <f t="shared" si="39"/>
        <v>37.99</v>
      </c>
      <c r="P35" s="170">
        <f t="shared" si="39"/>
        <v>51.29</v>
      </c>
      <c r="Q35" s="170">
        <f t="shared" si="39"/>
        <v>72.19</v>
      </c>
      <c r="R35" s="170">
        <f t="shared" si="39"/>
        <v>87.37</v>
      </c>
      <c r="S35" s="170">
        <f t="shared" si="39"/>
        <v>52.32</v>
      </c>
      <c r="T35" s="170">
        <f t="shared" si="39"/>
        <v>64.3</v>
      </c>
      <c r="U35" s="170">
        <f t="shared" si="39"/>
        <v>82.24</v>
      </c>
      <c r="V35" s="170">
        <f t="shared" si="39"/>
        <v>96.24</v>
      </c>
      <c r="W35" s="170">
        <f t="shared" si="36"/>
        <v>62.27</v>
      </c>
      <c r="X35" s="170">
        <f t="shared" si="36"/>
        <v>76.540000000000006</v>
      </c>
      <c r="Y35" s="170">
        <f t="shared" si="36"/>
        <v>97.91</v>
      </c>
      <c r="Z35" s="170">
        <f t="shared" si="36"/>
        <v>114.57</v>
      </c>
      <c r="AB35" s="43" t="str">
        <f t="shared" si="1"/>
        <v>DIAMANTE START 12.001 a 3.000</v>
      </c>
      <c r="AC35" s="146" t="s">
        <v>116</v>
      </c>
      <c r="AD35" s="44" t="s">
        <v>62</v>
      </c>
      <c r="AE35" s="170">
        <f t="shared" si="40"/>
        <v>33.159999999999997</v>
      </c>
      <c r="AF35" s="170">
        <f t="shared" si="37"/>
        <v>33.869999999999997</v>
      </c>
      <c r="AG35" s="170">
        <f t="shared" si="37"/>
        <v>34.57</v>
      </c>
      <c r="AH35" s="170">
        <f t="shared" si="37"/>
        <v>35.270000000000003</v>
      </c>
      <c r="AI35" s="170">
        <f t="shared" si="37"/>
        <v>38.04</v>
      </c>
      <c r="AJ35" s="170">
        <f t="shared" si="37"/>
        <v>38.43</v>
      </c>
      <c r="AK35" s="170">
        <f t="shared" si="37"/>
        <v>38.83</v>
      </c>
      <c r="AL35" s="170">
        <f t="shared" si="37"/>
        <v>39.21</v>
      </c>
      <c r="AM35" s="170">
        <f t="shared" si="37"/>
        <v>65.650000000000006</v>
      </c>
      <c r="AN35" s="170">
        <f t="shared" si="37"/>
        <v>98.81</v>
      </c>
      <c r="AO35" s="170">
        <f t="shared" si="37"/>
        <v>120.58</v>
      </c>
      <c r="AP35" s="170">
        <f t="shared" si="37"/>
        <v>142.35</v>
      </c>
      <c r="AQ35" s="170">
        <f t="shared" si="37"/>
        <v>79.86</v>
      </c>
      <c r="AR35" s="170">
        <f t="shared" si="37"/>
        <v>110.21</v>
      </c>
      <c r="AS35" s="170">
        <f t="shared" si="37"/>
        <v>130.08000000000001</v>
      </c>
      <c r="AT35" s="170">
        <f t="shared" si="37"/>
        <v>149.94</v>
      </c>
      <c r="AU35" s="170">
        <f t="shared" si="37"/>
        <v>95.07</v>
      </c>
      <c r="AV35" s="170">
        <f t="shared" si="37"/>
        <v>131.19999999999999</v>
      </c>
      <c r="AW35" s="170">
        <f t="shared" si="37"/>
        <v>154.85</v>
      </c>
      <c r="AX35" s="170">
        <f t="shared" si="37"/>
        <v>178.51</v>
      </c>
      <c r="AZ35" s="43" t="str">
        <f t="shared" si="12"/>
        <v>DIAMANTE 35 a 10</v>
      </c>
      <c r="BA35" s="44" t="s">
        <v>75</v>
      </c>
      <c r="BB35" s="46" t="s">
        <v>56</v>
      </c>
      <c r="BC35" s="170">
        <f t="shared" si="44"/>
        <v>52.95</v>
      </c>
      <c r="BD35" s="170">
        <f t="shared" si="44"/>
        <v>54.1</v>
      </c>
      <c r="BE35" s="170">
        <f t="shared" si="44"/>
        <v>55.24</v>
      </c>
      <c r="BF35" s="170">
        <f t="shared" si="44"/>
        <v>56.31</v>
      </c>
      <c r="BG35" s="170">
        <f t="shared" si="44"/>
        <v>67.67</v>
      </c>
      <c r="BH35" s="170">
        <f t="shared" si="44"/>
        <v>68.319999999999993</v>
      </c>
      <c r="BI35" s="170">
        <f t="shared" si="44"/>
        <v>69.06</v>
      </c>
      <c r="BJ35" s="170">
        <f t="shared" si="44"/>
        <v>69.709999999999994</v>
      </c>
      <c r="BL35" s="43" t="str">
        <f t="shared" si="3"/>
        <v>DIAMANTE START 14.001 a 5.000</v>
      </c>
      <c r="BM35" s="44" t="s">
        <v>116</v>
      </c>
      <c r="BN35" s="46" t="s">
        <v>70</v>
      </c>
      <c r="BO35" s="170">
        <f>ROUND('Base(2024)'!DC9*'BASE 2025'!$A$25,2)</f>
        <v>23.18</v>
      </c>
      <c r="BP35" s="170">
        <f>ROUND('Base(2024)'!DD9*'BASE 2025'!$A$25,2)</f>
        <v>23.67</v>
      </c>
      <c r="BQ35" s="170">
        <f>ROUND('Base(2024)'!DE9*'BASE 2025'!$A$25,2)</f>
        <v>24.16</v>
      </c>
      <c r="BS35" s="60" t="str">
        <f t="shared" si="6"/>
        <v>DIAMANTE START 22.001 a 3.000</v>
      </c>
      <c r="BT35" s="44" t="s">
        <v>117</v>
      </c>
      <c r="BU35" s="44" t="s">
        <v>62</v>
      </c>
      <c r="BV35" s="170">
        <v>16.78</v>
      </c>
      <c r="BW35" s="170">
        <v>17.13</v>
      </c>
      <c r="BX35" s="170">
        <v>17.5</v>
      </c>
      <c r="BY35" s="170">
        <v>17.850000000000001</v>
      </c>
      <c r="BZ35" s="170">
        <v>25.6</v>
      </c>
      <c r="CA35" s="170">
        <v>25.86</v>
      </c>
      <c r="CB35" s="170">
        <v>26.13</v>
      </c>
      <c r="CC35" s="170">
        <v>26.39</v>
      </c>
      <c r="CD35" s="170">
        <v>41.89</v>
      </c>
      <c r="CE35" s="170">
        <v>55.94</v>
      </c>
      <c r="CF35" s="170">
        <v>78.75</v>
      </c>
      <c r="CG35" s="170">
        <v>95.44</v>
      </c>
      <c r="CH35" s="170">
        <v>68.48</v>
      </c>
      <c r="CI35" s="170">
        <v>83.53</v>
      </c>
      <c r="CJ35" s="170">
        <v>106.79</v>
      </c>
      <c r="CK35" s="170">
        <v>125.08</v>
      </c>
      <c r="CM35" s="43" t="str">
        <f t="shared" si="7"/>
        <v>DIAMANTE START 12.001 a 3.000</v>
      </c>
      <c r="CN35" s="44" t="s">
        <v>116</v>
      </c>
      <c r="CO35" s="44" t="s">
        <v>62</v>
      </c>
      <c r="CP35" s="170">
        <f t="shared" ref="CP35:DE35" si="46">ROUND(CP7-(CP7*$A$84),2)</f>
        <v>21.11</v>
      </c>
      <c r="CQ35" s="170">
        <f t="shared" si="46"/>
        <v>22</v>
      </c>
      <c r="CR35" s="170">
        <f t="shared" si="46"/>
        <v>22.23</v>
      </c>
      <c r="CS35" s="170">
        <f t="shared" si="46"/>
        <v>22.46</v>
      </c>
      <c r="CT35" s="170">
        <f t="shared" si="46"/>
        <v>26.21</v>
      </c>
      <c r="CU35" s="170">
        <f t="shared" si="46"/>
        <v>29.36</v>
      </c>
      <c r="CV35" s="170">
        <f t="shared" si="46"/>
        <v>32.770000000000003</v>
      </c>
      <c r="CW35" s="170">
        <f t="shared" si="46"/>
        <v>39.31</v>
      </c>
      <c r="CX35" s="170">
        <f t="shared" si="46"/>
        <v>27.79</v>
      </c>
      <c r="CY35" s="170">
        <f t="shared" si="46"/>
        <v>32.6</v>
      </c>
      <c r="CZ35" s="170">
        <f t="shared" si="46"/>
        <v>49.2</v>
      </c>
      <c r="DA35" s="170">
        <f t="shared" si="46"/>
        <v>65.37</v>
      </c>
      <c r="DB35" s="170">
        <f t="shared" si="46"/>
        <v>32.32</v>
      </c>
      <c r="DC35" s="170">
        <f t="shared" si="46"/>
        <v>37.92</v>
      </c>
      <c r="DD35" s="170">
        <f t="shared" si="46"/>
        <v>57.21</v>
      </c>
      <c r="DE35" s="170">
        <f t="shared" si="46"/>
        <v>76.010000000000005</v>
      </c>
      <c r="DF35" s="170"/>
      <c r="DH35" s="43" t="str">
        <f t="shared" si="35"/>
        <v>DIAMANTE START 15.001 a 6.000</v>
      </c>
      <c r="DI35" s="44" t="s">
        <v>116</v>
      </c>
      <c r="DJ35" s="44" t="s">
        <v>76</v>
      </c>
      <c r="DK35" s="147">
        <f>ROUND('Base(2024)'!EO48*'BASE 2025'!$A$155,2)</f>
        <v>26.77</v>
      </c>
      <c r="DL35" s="147">
        <f>ROUND('Base(2024)'!EP48*'BASE 2025'!$A$155,2)</f>
        <v>27.9</v>
      </c>
      <c r="DM35" s="147">
        <f>ROUND('Base(2024)'!EQ48*'BASE 2025'!$A$155,2)</f>
        <v>28.2</v>
      </c>
      <c r="DN35" s="147">
        <f>ROUND('Base(2024)'!ER48*'BASE 2025'!$A$155,2)</f>
        <v>28.49</v>
      </c>
      <c r="DO35" s="147">
        <f>ROUND('Base(2024)'!ES48*'BASE 2025'!$A$155,2)</f>
        <v>35.1</v>
      </c>
      <c r="DP35" s="147">
        <f>ROUND('Base(2024)'!ET48*'BASE 2025'!$A$155,2)</f>
        <v>39.47</v>
      </c>
      <c r="DQ35" s="147">
        <f>ROUND('Base(2024)'!EU48*'BASE 2025'!$A$155,2)</f>
        <v>45.01</v>
      </c>
      <c r="DR35" s="147">
        <f>ROUND('Base(2024)'!EV48*'BASE 2025'!$A$155,2)</f>
        <v>55.84</v>
      </c>
      <c r="DS35" s="147">
        <f>ROUND('Base(2024)'!EW48*'BASE 2025'!$A$155,2)</f>
        <v>54.13</v>
      </c>
      <c r="DT35" s="147">
        <f>ROUND('Base(2024)'!EX48*'BASE 2025'!$A$155,2)</f>
        <v>60.23</v>
      </c>
      <c r="DU35" s="147">
        <f>ROUND('Base(2024)'!EY48*'BASE 2025'!$A$155,2)</f>
        <v>81.709999999999994</v>
      </c>
      <c r="DV35" s="147">
        <f>ROUND('Base(2024)'!EZ48*'BASE 2025'!$A$155,2)</f>
        <v>105.21</v>
      </c>
      <c r="ER35" s="198" t="str">
        <f t="shared" si="29"/>
        <v>CLUBE CORREIOSColeta no mesmo dia4210-291 a 100</v>
      </c>
      <c r="ES35" s="198" t="s">
        <v>9</v>
      </c>
      <c r="ET35" s="199" t="s">
        <v>71</v>
      </c>
      <c r="EU35" s="200" t="s">
        <v>72</v>
      </c>
      <c r="EV35" s="201" t="s">
        <v>105</v>
      </c>
      <c r="EW35" s="200">
        <f t="shared" si="34"/>
        <v>1.58</v>
      </c>
      <c r="EX35" s="202">
        <v>1.58</v>
      </c>
      <c r="EY35" s="203" t="s">
        <v>264</v>
      </c>
      <c r="FA35" s="207" t="s">
        <v>285</v>
      </c>
      <c r="FB35" s="207" t="s">
        <v>75</v>
      </c>
      <c r="FC35" s="210" t="s">
        <v>58</v>
      </c>
      <c r="FD35" s="201" t="s">
        <v>59</v>
      </c>
      <c r="FE35" s="200">
        <v>7.12</v>
      </c>
      <c r="FF35" s="203" t="s">
        <v>264</v>
      </c>
      <c r="FH35"/>
      <c r="FI35"/>
      <c r="FK35" s="207" t="str">
        <f>CONCATENATE(FL35,FN35,FM35)</f>
        <v>DIAMANTE 2Etiquetagem, carimbação e triagemOperação A</v>
      </c>
      <c r="FL35" s="207" t="s">
        <v>69</v>
      </c>
      <c r="FM35" s="207" t="s">
        <v>317</v>
      </c>
      <c r="FN35" s="216" t="s">
        <v>318</v>
      </c>
      <c r="FO35" s="217">
        <v>76112</v>
      </c>
      <c r="FP35" s="218">
        <f>'[3]Base(2024)'!$FG$4*'[3]BASE 2025'!$A$20</f>
        <v>0.23062842</v>
      </c>
      <c r="FQ35" s="217">
        <v>76163</v>
      </c>
      <c r="FR35" s="218">
        <f>'[3]Base(2024)'!$FI$4*'[3]BASE 2025'!$A$20</f>
        <v>0.27256086000000002</v>
      </c>
    </row>
    <row r="36" spans="1:174" ht="15.75" customHeight="1" x14ac:dyDescent="0.25">
      <c r="A36" s="84">
        <v>0.2</v>
      </c>
      <c r="B36" s="42" t="s">
        <v>90</v>
      </c>
      <c r="D36" s="43" t="str">
        <f t="shared" si="0"/>
        <v>DIAMANTE START 13.001 a 4.000</v>
      </c>
      <c r="E36" s="146" t="s">
        <v>116</v>
      </c>
      <c r="F36" s="44" t="s">
        <v>68</v>
      </c>
      <c r="G36" s="170">
        <f t="shared" si="39"/>
        <v>15.6</v>
      </c>
      <c r="H36" s="170">
        <f t="shared" si="39"/>
        <v>15.93</v>
      </c>
      <c r="I36" s="170">
        <f t="shared" si="39"/>
        <v>16.260000000000002</v>
      </c>
      <c r="J36" s="170">
        <f t="shared" si="39"/>
        <v>16.579999999999998</v>
      </c>
      <c r="K36" s="170">
        <f t="shared" si="39"/>
        <v>25.16</v>
      </c>
      <c r="L36" s="170">
        <f t="shared" si="39"/>
        <v>25.4</v>
      </c>
      <c r="M36" s="170">
        <f t="shared" si="39"/>
        <v>25.66</v>
      </c>
      <c r="N36" s="170">
        <f t="shared" si="39"/>
        <v>25.93</v>
      </c>
      <c r="O36" s="170">
        <f t="shared" si="39"/>
        <v>43.55</v>
      </c>
      <c r="P36" s="170">
        <f t="shared" si="39"/>
        <v>58.81</v>
      </c>
      <c r="Q36" s="170">
        <f t="shared" si="39"/>
        <v>82.76</v>
      </c>
      <c r="R36" s="170">
        <f t="shared" si="39"/>
        <v>100.18</v>
      </c>
      <c r="S36" s="170">
        <f t="shared" si="39"/>
        <v>56.99</v>
      </c>
      <c r="T36" s="170">
        <f t="shared" si="39"/>
        <v>70.61</v>
      </c>
      <c r="U36" s="170">
        <f t="shared" si="39"/>
        <v>91.14</v>
      </c>
      <c r="V36" s="170">
        <f t="shared" si="39"/>
        <v>106.99</v>
      </c>
      <c r="W36" s="170">
        <f t="shared" si="36"/>
        <v>67.83</v>
      </c>
      <c r="X36" s="170">
        <f t="shared" si="36"/>
        <v>84.05</v>
      </c>
      <c r="Y36" s="170">
        <f t="shared" si="36"/>
        <v>108.5</v>
      </c>
      <c r="Z36" s="170">
        <f t="shared" si="36"/>
        <v>127.38</v>
      </c>
      <c r="AB36" s="43" t="str">
        <f t="shared" si="1"/>
        <v>DIAMANTE START 13.001 a 4.000</v>
      </c>
      <c r="AC36" s="146" t="s">
        <v>116</v>
      </c>
      <c r="AD36" s="44" t="s">
        <v>68</v>
      </c>
      <c r="AE36" s="170">
        <f t="shared" si="40"/>
        <v>36.049999999999997</v>
      </c>
      <c r="AF36" s="170">
        <f t="shared" si="37"/>
        <v>36.82</v>
      </c>
      <c r="AG36" s="170">
        <f t="shared" si="37"/>
        <v>37.58</v>
      </c>
      <c r="AH36" s="170">
        <f t="shared" si="37"/>
        <v>38.36</v>
      </c>
      <c r="AI36" s="170">
        <f t="shared" si="37"/>
        <v>41.77</v>
      </c>
      <c r="AJ36" s="170">
        <f t="shared" si="37"/>
        <v>42.2</v>
      </c>
      <c r="AK36" s="170">
        <f t="shared" si="37"/>
        <v>42.62</v>
      </c>
      <c r="AL36" s="170">
        <f t="shared" si="37"/>
        <v>43.07</v>
      </c>
      <c r="AM36" s="170">
        <f t="shared" si="37"/>
        <v>74.97</v>
      </c>
      <c r="AN36" s="170">
        <f t="shared" si="37"/>
        <v>112.94</v>
      </c>
      <c r="AO36" s="170">
        <f t="shared" si="37"/>
        <v>138.13</v>
      </c>
      <c r="AP36" s="170">
        <f t="shared" si="37"/>
        <v>163.31</v>
      </c>
      <c r="AQ36" s="170">
        <f t="shared" si="37"/>
        <v>91.72</v>
      </c>
      <c r="AR36" s="170">
        <f t="shared" si="37"/>
        <v>128.63</v>
      </c>
      <c r="AS36" s="170">
        <f t="shared" si="37"/>
        <v>152.68</v>
      </c>
      <c r="AT36" s="170">
        <f t="shared" si="37"/>
        <v>176.75</v>
      </c>
      <c r="AU36" s="170">
        <f t="shared" si="37"/>
        <v>109.2</v>
      </c>
      <c r="AV36" s="170">
        <f t="shared" si="37"/>
        <v>153.13</v>
      </c>
      <c r="AW36" s="170">
        <f t="shared" si="37"/>
        <v>181.76</v>
      </c>
      <c r="AX36" s="170">
        <f t="shared" si="37"/>
        <v>210.4</v>
      </c>
      <c r="AZ36" s="40" t="str">
        <f t="shared" si="12"/>
        <v>DIAMANTE 3Kg Adicional</v>
      </c>
      <c r="BA36" s="168" t="s">
        <v>75</v>
      </c>
      <c r="BB36" s="178" t="s">
        <v>63</v>
      </c>
      <c r="BC36" s="169">
        <f t="shared" si="44"/>
        <v>5.15</v>
      </c>
      <c r="BD36" s="169">
        <f t="shared" si="44"/>
        <v>5.32</v>
      </c>
      <c r="BE36" s="169">
        <f t="shared" si="44"/>
        <v>5.39</v>
      </c>
      <c r="BF36" s="169">
        <f t="shared" si="44"/>
        <v>5.48</v>
      </c>
      <c r="BG36" s="169">
        <f t="shared" si="44"/>
        <v>6.86</v>
      </c>
      <c r="BH36" s="169">
        <f t="shared" si="44"/>
        <v>6.96</v>
      </c>
      <c r="BI36" s="169">
        <f t="shared" si="44"/>
        <v>7.02</v>
      </c>
      <c r="BJ36" s="169">
        <f t="shared" si="44"/>
        <v>7.02</v>
      </c>
      <c r="BL36" s="43" t="str">
        <f t="shared" si="3"/>
        <v>DIAMANTE START 15.001 a 6.000</v>
      </c>
      <c r="BM36" s="44" t="s">
        <v>116</v>
      </c>
      <c r="BN36" s="46" t="s">
        <v>76</v>
      </c>
      <c r="BO36" s="170">
        <f>ROUND('Base(2024)'!DC10*'BASE 2025'!$A$25,2)</f>
        <v>27</v>
      </c>
      <c r="BP36" s="170">
        <f>ROUND('Base(2024)'!DD10*'BASE 2025'!$A$25,2)</f>
        <v>27.56</v>
      </c>
      <c r="BQ36" s="170">
        <f>ROUND('Base(2024)'!DE10*'BASE 2025'!$A$25,2)</f>
        <v>28.15</v>
      </c>
      <c r="BS36" s="60" t="str">
        <f t="shared" si="6"/>
        <v>DIAMANTE START 23.001 a 4.000</v>
      </c>
      <c r="BT36" s="44" t="s">
        <v>117</v>
      </c>
      <c r="BU36" s="44" t="s">
        <v>68</v>
      </c>
      <c r="BV36" s="170">
        <v>18.68</v>
      </c>
      <c r="BW36" s="170">
        <v>19.07</v>
      </c>
      <c r="BX36" s="170">
        <v>19.48</v>
      </c>
      <c r="BY36" s="170">
        <v>19.86</v>
      </c>
      <c r="BZ36" s="170">
        <v>28.56</v>
      </c>
      <c r="CA36" s="170">
        <v>28.85</v>
      </c>
      <c r="CB36" s="170">
        <v>29.13</v>
      </c>
      <c r="CC36" s="170">
        <v>29.46</v>
      </c>
      <c r="CD36" s="170">
        <v>48.32</v>
      </c>
      <c r="CE36" s="170">
        <v>64.2</v>
      </c>
      <c r="CF36" s="170">
        <v>90.34</v>
      </c>
      <c r="CG36" s="170">
        <v>109.59</v>
      </c>
      <c r="CH36" s="170">
        <v>74.94</v>
      </c>
      <c r="CI36" s="170">
        <v>91.84</v>
      </c>
      <c r="CJ36" s="170">
        <v>118.45</v>
      </c>
      <c r="CK36" s="170">
        <v>139.26</v>
      </c>
      <c r="CM36" s="43" t="str">
        <f t="shared" si="7"/>
        <v>DIAMANTE START 13.001 a 4.000</v>
      </c>
      <c r="CN36" s="44" t="s">
        <v>116</v>
      </c>
      <c r="CO36" s="44" t="s">
        <v>68</v>
      </c>
      <c r="CP36" s="170">
        <f t="shared" ref="CP36:DE36" si="47">ROUND(CP8-(CP8*$A$84),2)</f>
        <v>22.52</v>
      </c>
      <c r="CQ36" s="170">
        <f t="shared" si="47"/>
        <v>23.49</v>
      </c>
      <c r="CR36" s="170">
        <f t="shared" si="47"/>
        <v>23.72</v>
      </c>
      <c r="CS36" s="170">
        <f t="shared" si="47"/>
        <v>23.97</v>
      </c>
      <c r="CT36" s="170">
        <f t="shared" si="47"/>
        <v>28</v>
      </c>
      <c r="CU36" s="170">
        <f t="shared" si="47"/>
        <v>31.36</v>
      </c>
      <c r="CV36" s="170">
        <f t="shared" si="47"/>
        <v>35</v>
      </c>
      <c r="CW36" s="170">
        <f t="shared" si="47"/>
        <v>41.99</v>
      </c>
      <c r="CX36" s="170">
        <f t="shared" si="47"/>
        <v>35.630000000000003</v>
      </c>
      <c r="CY36" s="170">
        <f t="shared" si="47"/>
        <v>40.630000000000003</v>
      </c>
      <c r="CZ36" s="170">
        <f t="shared" si="47"/>
        <v>57.43</v>
      </c>
      <c r="DA36" s="170">
        <f t="shared" si="47"/>
        <v>73.97</v>
      </c>
      <c r="DB36" s="170">
        <f t="shared" si="47"/>
        <v>41.44</v>
      </c>
      <c r="DC36" s="170">
        <f t="shared" si="47"/>
        <v>47.25</v>
      </c>
      <c r="DD36" s="170">
        <f t="shared" si="47"/>
        <v>66.78</v>
      </c>
      <c r="DE36" s="170">
        <f t="shared" si="47"/>
        <v>86</v>
      </c>
      <c r="DF36" s="170"/>
      <c r="DH36" s="43" t="str">
        <f t="shared" si="35"/>
        <v>DIAMANTE START 16.001 a 7.000</v>
      </c>
      <c r="DI36" s="44" t="s">
        <v>116</v>
      </c>
      <c r="DJ36" s="44" t="s">
        <v>82</v>
      </c>
      <c r="DK36" s="147">
        <f>ROUND('Base(2024)'!EO49*'BASE 2025'!$A$155,2)</f>
        <v>27.3</v>
      </c>
      <c r="DL36" s="147">
        <f>ROUND('Base(2024)'!EP49*'BASE 2025'!$A$155,2)</f>
        <v>28.46</v>
      </c>
      <c r="DM36" s="147">
        <f>ROUND('Base(2024)'!EQ49*'BASE 2025'!$A$155,2)</f>
        <v>28.75</v>
      </c>
      <c r="DN36" s="147">
        <f>ROUND('Base(2024)'!ER49*'BASE 2025'!$A$155,2)</f>
        <v>29.04</v>
      </c>
      <c r="DO36" s="147">
        <f>ROUND('Base(2024)'!ES49*'BASE 2025'!$A$155,2)</f>
        <v>37.119999999999997</v>
      </c>
      <c r="DP36" s="147">
        <f>ROUND('Base(2024)'!ET49*'BASE 2025'!$A$155,2)</f>
        <v>43.21</v>
      </c>
      <c r="DQ36" s="147">
        <f>ROUND('Base(2024)'!EU49*'BASE 2025'!$A$155,2)</f>
        <v>49.33</v>
      </c>
      <c r="DR36" s="147">
        <f>ROUND('Base(2024)'!EV49*'BASE 2025'!$A$155,2)</f>
        <v>61</v>
      </c>
      <c r="DS36" s="147">
        <f>ROUND('Base(2024)'!EW49*'BASE 2025'!$A$155,2)</f>
        <v>53.99</v>
      </c>
      <c r="DT36" s="147">
        <f>ROUND('Base(2024)'!EX49*'BASE 2025'!$A$155,2)</f>
        <v>63</v>
      </c>
      <c r="DU36" s="147">
        <f>ROUND('Base(2024)'!EY49*'BASE 2025'!$A$155,2)</f>
        <v>85.73</v>
      </c>
      <c r="DV36" s="147">
        <f>ROUND('Base(2024)'!EZ49*'BASE 2025'!$A$155,2)</f>
        <v>109.96</v>
      </c>
      <c r="ER36" s="198" t="str">
        <f t="shared" si="29"/>
        <v>CLUBE CORREIOSColeta no mesmo dia4210-2Mais de 100</v>
      </c>
      <c r="ES36" s="198" t="s">
        <v>9</v>
      </c>
      <c r="ET36" s="199" t="s">
        <v>71</v>
      </c>
      <c r="EU36" s="200" t="s">
        <v>72</v>
      </c>
      <c r="EV36" s="201" t="s">
        <v>108</v>
      </c>
      <c r="EW36" s="200">
        <f t="shared" si="34"/>
        <v>1.56</v>
      </c>
      <c r="EX36" s="202">
        <v>1.56</v>
      </c>
      <c r="EY36" s="203" t="s">
        <v>264</v>
      </c>
      <c r="FA36" s="146"/>
      <c r="FB36" s="146"/>
      <c r="FC36" s="211"/>
      <c r="FD36" s="190"/>
      <c r="FE36" s="212" t="s">
        <v>258</v>
      </c>
      <c r="FF36" s="60"/>
      <c r="FH36"/>
      <c r="FI36"/>
      <c r="FK36" s="207" t="str">
        <f>CONCATENATE(FL36,FN36,FM36)</f>
        <v>DIAMANTE 2Dobragem, inserção, fechamento, montagem de caixaOperação B</v>
      </c>
      <c r="FL36" s="207" t="s">
        <v>69</v>
      </c>
      <c r="FM36" s="207" t="s">
        <v>319</v>
      </c>
      <c r="FN36" s="216" t="s">
        <v>320</v>
      </c>
      <c r="FO36" s="217">
        <v>76120</v>
      </c>
      <c r="FP36" s="218">
        <f>'[3]Base(2024)'!$FG$5*'[3]BASE 2025'!$A$20</f>
        <v>0.72333458999999989</v>
      </c>
      <c r="FQ36" s="217">
        <v>76171</v>
      </c>
      <c r="FR36" s="218">
        <f>'[3]Base(2024)'!$FI$5*'[3]BASE 2025'!$A$20</f>
        <v>1.2579731999999999</v>
      </c>
    </row>
    <row r="37" spans="1:174" x14ac:dyDescent="0.25">
      <c r="A37" s="84">
        <v>0.21</v>
      </c>
      <c r="B37" s="42" t="s">
        <v>94</v>
      </c>
      <c r="D37" s="43" t="str">
        <f t="shared" si="0"/>
        <v>DIAMANTE START 14.001 a 5.000</v>
      </c>
      <c r="E37" s="146" t="s">
        <v>116</v>
      </c>
      <c r="F37" s="44" t="s">
        <v>70</v>
      </c>
      <c r="G37" s="170">
        <f t="shared" si="39"/>
        <v>16.850000000000001</v>
      </c>
      <c r="H37" s="170">
        <f t="shared" si="39"/>
        <v>17.22</v>
      </c>
      <c r="I37" s="170">
        <f t="shared" si="39"/>
        <v>17.559999999999999</v>
      </c>
      <c r="J37" s="170">
        <f t="shared" si="39"/>
        <v>17.920000000000002</v>
      </c>
      <c r="K37" s="170">
        <f t="shared" si="39"/>
        <v>27.11</v>
      </c>
      <c r="L37" s="170">
        <f t="shared" si="39"/>
        <v>27.38</v>
      </c>
      <c r="M37" s="170">
        <f t="shared" si="39"/>
        <v>27.68</v>
      </c>
      <c r="N37" s="170">
        <f t="shared" si="39"/>
        <v>27.95</v>
      </c>
      <c r="O37" s="170">
        <f t="shared" si="39"/>
        <v>48.07</v>
      </c>
      <c r="P37" s="170">
        <f t="shared" si="39"/>
        <v>64.900000000000006</v>
      </c>
      <c r="Q37" s="170">
        <f t="shared" si="39"/>
        <v>91.34</v>
      </c>
      <c r="R37" s="170">
        <f t="shared" si="39"/>
        <v>110.56</v>
      </c>
      <c r="S37" s="170">
        <f t="shared" si="39"/>
        <v>68.91</v>
      </c>
      <c r="T37" s="170">
        <f t="shared" si="39"/>
        <v>83.86</v>
      </c>
      <c r="U37" s="170">
        <f t="shared" si="39"/>
        <v>106.49</v>
      </c>
      <c r="V37" s="170">
        <f t="shared" si="39"/>
        <v>123.86</v>
      </c>
      <c r="W37" s="170">
        <f t="shared" si="36"/>
        <v>82.05</v>
      </c>
      <c r="X37" s="170">
        <f t="shared" si="36"/>
        <v>99.84</v>
      </c>
      <c r="Y37" s="170">
        <f t="shared" si="36"/>
        <v>126.77</v>
      </c>
      <c r="Z37" s="170">
        <f t="shared" si="36"/>
        <v>147.46</v>
      </c>
      <c r="AB37" s="43" t="str">
        <f t="shared" si="1"/>
        <v>DIAMANTE START 14.001 a 5.000</v>
      </c>
      <c r="AC37" s="146" t="s">
        <v>116</v>
      </c>
      <c r="AD37" s="44" t="s">
        <v>70</v>
      </c>
      <c r="AE37" s="170">
        <f t="shared" si="40"/>
        <v>38.94</v>
      </c>
      <c r="AF37" s="170">
        <f t="shared" si="37"/>
        <v>39.770000000000003</v>
      </c>
      <c r="AG37" s="170">
        <f t="shared" si="37"/>
        <v>40.6</v>
      </c>
      <c r="AH37" s="170">
        <f t="shared" si="37"/>
        <v>41.44</v>
      </c>
      <c r="AI37" s="170">
        <f t="shared" si="37"/>
        <v>45.04</v>
      </c>
      <c r="AJ37" s="170">
        <f t="shared" si="37"/>
        <v>45.5</v>
      </c>
      <c r="AK37" s="170">
        <f t="shared" si="37"/>
        <v>45.96</v>
      </c>
      <c r="AL37" s="170">
        <f t="shared" si="37"/>
        <v>46.43</v>
      </c>
      <c r="AM37" s="170">
        <f t="shared" si="37"/>
        <v>84.77</v>
      </c>
      <c r="AN37" s="170">
        <f t="shared" si="37"/>
        <v>127.07</v>
      </c>
      <c r="AO37" s="170">
        <f t="shared" si="37"/>
        <v>155.53</v>
      </c>
      <c r="AP37" s="170">
        <f t="shared" si="37"/>
        <v>183.98</v>
      </c>
      <c r="AQ37" s="170">
        <f t="shared" si="37"/>
        <v>103.35</v>
      </c>
      <c r="AR37" s="170">
        <f t="shared" si="37"/>
        <v>147.11000000000001</v>
      </c>
      <c r="AS37" s="170">
        <f t="shared" si="37"/>
        <v>175.21</v>
      </c>
      <c r="AT37" s="170">
        <f t="shared" si="37"/>
        <v>203.3</v>
      </c>
      <c r="AU37" s="170">
        <f t="shared" si="37"/>
        <v>123.03</v>
      </c>
      <c r="AV37" s="170">
        <f t="shared" si="37"/>
        <v>175.13</v>
      </c>
      <c r="AW37" s="170">
        <f t="shared" si="37"/>
        <v>208.58</v>
      </c>
      <c r="AX37" s="170">
        <f t="shared" si="37"/>
        <v>242.03</v>
      </c>
      <c r="AZ37" s="43" t="str">
        <f t="shared" si="12"/>
        <v>Peso (Kg)</v>
      </c>
      <c r="BB37" s="46" t="s">
        <v>33</v>
      </c>
      <c r="BC37" s="45" t="s">
        <v>12</v>
      </c>
      <c r="BD37" s="45" t="s">
        <v>13</v>
      </c>
      <c r="BE37" s="45" t="s">
        <v>14</v>
      </c>
      <c r="BF37" s="45" t="s">
        <v>15</v>
      </c>
      <c r="BG37" s="45" t="s">
        <v>16</v>
      </c>
      <c r="BH37" s="45" t="s">
        <v>17</v>
      </c>
      <c r="BI37" s="45" t="s">
        <v>18</v>
      </c>
      <c r="BJ37" s="45" t="s">
        <v>19</v>
      </c>
      <c r="BL37" s="43" t="str">
        <f t="shared" si="3"/>
        <v>DIAMANTE START 16.001 a 7.000</v>
      </c>
      <c r="BM37" s="44" t="s">
        <v>116</v>
      </c>
      <c r="BN37" s="46" t="s">
        <v>82</v>
      </c>
      <c r="BO37" s="170">
        <f>ROUND('Base(2024)'!DC11*'BASE 2025'!$A$25,2)</f>
        <v>32.119999999999997</v>
      </c>
      <c r="BP37" s="170">
        <f>ROUND('Base(2024)'!DD11*'BASE 2025'!$A$25,2)</f>
        <v>32.770000000000003</v>
      </c>
      <c r="BQ37" s="170">
        <f>ROUND('Base(2024)'!DE11*'BASE 2025'!$A$25,2)</f>
        <v>33.46</v>
      </c>
      <c r="BS37" s="60" t="str">
        <f t="shared" si="6"/>
        <v>DIAMANTE START 24.001 a 5.000</v>
      </c>
      <c r="BT37" s="44" t="s">
        <v>117</v>
      </c>
      <c r="BU37" s="44" t="s">
        <v>70</v>
      </c>
      <c r="BV37" s="170">
        <v>19.96</v>
      </c>
      <c r="BW37" s="170">
        <v>20.399999999999999</v>
      </c>
      <c r="BX37" s="170">
        <v>20.81</v>
      </c>
      <c r="BY37" s="170">
        <v>21.23</v>
      </c>
      <c r="BZ37" s="170">
        <v>30.63</v>
      </c>
      <c r="CA37" s="170">
        <v>30.94</v>
      </c>
      <c r="CB37" s="170">
        <v>31.26</v>
      </c>
      <c r="CC37" s="170">
        <v>31.58</v>
      </c>
      <c r="CD37" s="170">
        <v>53.22</v>
      </c>
      <c r="CE37" s="170">
        <v>70.819999999999993</v>
      </c>
      <c r="CF37" s="170">
        <v>99.68</v>
      </c>
      <c r="CG37" s="170">
        <v>120.87</v>
      </c>
      <c r="CH37" s="170">
        <v>90.49</v>
      </c>
      <c r="CI37" s="170">
        <v>109.05</v>
      </c>
      <c r="CJ37" s="170">
        <v>138.36000000000001</v>
      </c>
      <c r="CK37" s="170">
        <v>161.15</v>
      </c>
      <c r="CM37" s="43" t="str">
        <f t="shared" si="7"/>
        <v>DIAMANTE START 14.001 a 5.000</v>
      </c>
      <c r="CN37" s="44" t="s">
        <v>116</v>
      </c>
      <c r="CO37" s="44" t="s">
        <v>70</v>
      </c>
      <c r="CP37" s="170">
        <f t="shared" ref="CP37:DE37" si="48">ROUND(CP9-(CP9*$A$84),2)</f>
        <v>24.1</v>
      </c>
      <c r="CQ37" s="170">
        <f t="shared" si="48"/>
        <v>25.11</v>
      </c>
      <c r="CR37" s="170">
        <f t="shared" si="48"/>
        <v>25.37</v>
      </c>
      <c r="CS37" s="170">
        <f t="shared" si="48"/>
        <v>25.62</v>
      </c>
      <c r="CT37" s="170">
        <f t="shared" si="48"/>
        <v>29.93</v>
      </c>
      <c r="CU37" s="170">
        <f t="shared" si="48"/>
        <v>33.53</v>
      </c>
      <c r="CV37" s="170">
        <f t="shared" si="48"/>
        <v>37.42</v>
      </c>
      <c r="CW37" s="170">
        <f t="shared" si="48"/>
        <v>44.91</v>
      </c>
      <c r="CX37" s="170">
        <f t="shared" si="48"/>
        <v>37.32</v>
      </c>
      <c r="CY37" s="170">
        <f t="shared" si="48"/>
        <v>42.51</v>
      </c>
      <c r="CZ37" s="170">
        <f t="shared" si="48"/>
        <v>59.53</v>
      </c>
      <c r="DA37" s="170">
        <f t="shared" si="48"/>
        <v>76.48</v>
      </c>
      <c r="DB37" s="170">
        <f t="shared" si="48"/>
        <v>43.39</v>
      </c>
      <c r="DC37" s="170">
        <f t="shared" si="48"/>
        <v>49.44</v>
      </c>
      <c r="DD37" s="170">
        <f t="shared" si="48"/>
        <v>69.22</v>
      </c>
      <c r="DE37" s="170">
        <f t="shared" si="48"/>
        <v>88.93</v>
      </c>
      <c r="DF37" s="170"/>
      <c r="DH37" s="43" t="str">
        <f t="shared" si="35"/>
        <v>DIAMANTE START 17.001 a 8.000</v>
      </c>
      <c r="DI37" s="44" t="s">
        <v>116</v>
      </c>
      <c r="DJ37" s="44" t="s">
        <v>86</v>
      </c>
      <c r="DK37" s="147">
        <f>ROUND('Base(2024)'!EO50*'BASE 2025'!$A$155,2)</f>
        <v>28.65</v>
      </c>
      <c r="DL37" s="147">
        <f>ROUND('Base(2024)'!EP50*'BASE 2025'!$A$155,2)</f>
        <v>29.88</v>
      </c>
      <c r="DM37" s="147">
        <f>ROUND('Base(2024)'!EQ50*'BASE 2025'!$A$155,2)</f>
        <v>30.17</v>
      </c>
      <c r="DN37" s="147">
        <f>ROUND('Base(2024)'!ER50*'BASE 2025'!$A$155,2)</f>
        <v>30.5</v>
      </c>
      <c r="DO37" s="147">
        <f>ROUND('Base(2024)'!ES50*'BASE 2025'!$A$155,2)</f>
        <v>40.380000000000003</v>
      </c>
      <c r="DP37" s="147">
        <f>ROUND('Base(2024)'!ET50*'BASE 2025'!$A$155,2)</f>
        <v>47.06</v>
      </c>
      <c r="DQ37" s="147">
        <f>ROUND('Base(2024)'!EU50*'BASE 2025'!$A$155,2)</f>
        <v>53.72</v>
      </c>
      <c r="DR37" s="147">
        <f>ROUND('Base(2024)'!EV50*'BASE 2025'!$A$155,2)</f>
        <v>66.44</v>
      </c>
      <c r="DS37" s="147">
        <f>ROUND('Base(2024)'!EW50*'BASE 2025'!$A$155,2)</f>
        <v>69.44</v>
      </c>
      <c r="DT37" s="147">
        <f>ROUND('Base(2024)'!EX50*'BASE 2025'!$A$155,2)</f>
        <v>79.3</v>
      </c>
      <c r="DU37" s="147">
        <f>ROUND('Base(2024)'!EY50*'BASE 2025'!$A$155,2)</f>
        <v>102.68</v>
      </c>
      <c r="DV37" s="147">
        <f>ROUND('Base(2024)'!EZ50*'BASE 2025'!$A$155,2)</f>
        <v>127.93</v>
      </c>
      <c r="ER37" s="198" t="str">
        <f t="shared" si="29"/>
        <v>CLUBE CORREIOSColeta no mesmo dia7790-9Unitizador</v>
      </c>
      <c r="ES37" s="198" t="s">
        <v>9</v>
      </c>
      <c r="ET37" s="199" t="s">
        <v>71</v>
      </c>
      <c r="EU37" s="200" t="s">
        <v>111</v>
      </c>
      <c r="EV37" s="201" t="s">
        <v>112</v>
      </c>
      <c r="EW37" s="200">
        <f>ROUND(EW19-(EW19*$A$119),2)</f>
        <v>40.26</v>
      </c>
      <c r="FA37" s="146"/>
      <c r="FB37" s="146"/>
      <c r="FC37" s="211"/>
      <c r="FD37" s="190"/>
      <c r="FE37" s="212"/>
      <c r="FH37"/>
      <c r="FI37"/>
      <c r="FK37" s="207" t="str">
        <f>CONCATENATE(FL37,FN37,FM37)</f>
        <v>DIAMANTE 2Digitação, agrupamento de nomes e documentos, conciliação de nomesOperação C</v>
      </c>
      <c r="FL37" s="207" t="s">
        <v>69</v>
      </c>
      <c r="FM37" s="207" t="s">
        <v>321</v>
      </c>
      <c r="FN37" s="216" t="s">
        <v>322</v>
      </c>
      <c r="FO37" s="217">
        <v>76139</v>
      </c>
      <c r="FP37" s="218">
        <f>'[3]Base(2024)'!$FG$6*'[3]BASE 2025'!$A$20</f>
        <v>2.0337233399999999</v>
      </c>
      <c r="FQ37" s="217">
        <v>76180</v>
      </c>
      <c r="FR37" s="218">
        <f>'[3]Base(2024)'!$FI$6*'[3]BASE 2025'!$A$20</f>
        <v>2.0337233399999999</v>
      </c>
    </row>
    <row r="38" spans="1:174" ht="25.5" x14ac:dyDescent="0.25">
      <c r="A38" s="84">
        <v>0.22</v>
      </c>
      <c r="B38" s="42" t="s">
        <v>98</v>
      </c>
      <c r="D38" s="43" t="str">
        <f t="shared" si="0"/>
        <v>DIAMANTE START 15.001 a 6.000</v>
      </c>
      <c r="E38" s="146" t="s">
        <v>116</v>
      </c>
      <c r="F38" s="44" t="s">
        <v>76</v>
      </c>
      <c r="G38" s="170">
        <f t="shared" si="39"/>
        <v>17.899999999999999</v>
      </c>
      <c r="H38" s="170">
        <f t="shared" si="39"/>
        <v>18.28</v>
      </c>
      <c r="I38" s="170">
        <f t="shared" si="39"/>
        <v>18.68</v>
      </c>
      <c r="J38" s="170">
        <f t="shared" si="39"/>
        <v>19.059999999999999</v>
      </c>
      <c r="K38" s="170">
        <f t="shared" si="39"/>
        <v>29.27</v>
      </c>
      <c r="L38" s="170">
        <f t="shared" si="39"/>
        <v>29.59</v>
      </c>
      <c r="M38" s="170">
        <f t="shared" si="39"/>
        <v>29.88</v>
      </c>
      <c r="N38" s="170">
        <f t="shared" si="39"/>
        <v>30.19</v>
      </c>
      <c r="O38" s="170">
        <f t="shared" si="39"/>
        <v>52.7</v>
      </c>
      <c r="P38" s="170">
        <f t="shared" si="39"/>
        <v>71.150000000000006</v>
      </c>
      <c r="Q38" s="170">
        <f t="shared" si="39"/>
        <v>100.14</v>
      </c>
      <c r="R38" s="170">
        <f t="shared" si="39"/>
        <v>121.21</v>
      </c>
      <c r="S38" s="170">
        <f t="shared" si="39"/>
        <v>72.83</v>
      </c>
      <c r="T38" s="170">
        <f t="shared" si="39"/>
        <v>89.12</v>
      </c>
      <c r="U38" s="170">
        <f t="shared" si="39"/>
        <v>113.89</v>
      </c>
      <c r="V38" s="170">
        <f t="shared" si="39"/>
        <v>132.81</v>
      </c>
      <c r="W38" s="170">
        <f t="shared" si="36"/>
        <v>86.68</v>
      </c>
      <c r="X38" s="170">
        <f t="shared" si="36"/>
        <v>106.1</v>
      </c>
      <c r="Y38" s="170">
        <f t="shared" si="36"/>
        <v>135.57</v>
      </c>
      <c r="Z38" s="170">
        <f t="shared" si="36"/>
        <v>158.12</v>
      </c>
      <c r="AB38" s="43" t="str">
        <f t="shared" si="1"/>
        <v>DIAMANTE START 15.001 a 6.000</v>
      </c>
      <c r="AC38" s="146" t="s">
        <v>116</v>
      </c>
      <c r="AD38" s="44" t="s">
        <v>76</v>
      </c>
      <c r="AE38" s="170">
        <f t="shared" si="40"/>
        <v>41.65</v>
      </c>
      <c r="AF38" s="170">
        <f t="shared" si="37"/>
        <v>42.54</v>
      </c>
      <c r="AG38" s="170">
        <f t="shared" si="37"/>
        <v>43.43</v>
      </c>
      <c r="AH38" s="170">
        <f t="shared" si="37"/>
        <v>44.32</v>
      </c>
      <c r="AI38" s="170">
        <f t="shared" si="37"/>
        <v>48.66</v>
      </c>
      <c r="AJ38" s="170">
        <f t="shared" si="37"/>
        <v>49.17</v>
      </c>
      <c r="AK38" s="170">
        <f t="shared" si="37"/>
        <v>49.68</v>
      </c>
      <c r="AL38" s="170">
        <f t="shared" si="37"/>
        <v>50.18</v>
      </c>
      <c r="AM38" s="170">
        <f t="shared" si="37"/>
        <v>94.2</v>
      </c>
      <c r="AN38" s="170">
        <f t="shared" si="37"/>
        <v>141.59</v>
      </c>
      <c r="AO38" s="170">
        <f t="shared" si="37"/>
        <v>173.26</v>
      </c>
      <c r="AP38" s="170">
        <f t="shared" si="37"/>
        <v>204.93</v>
      </c>
      <c r="AQ38" s="170">
        <f t="shared" si="37"/>
        <v>114.9</v>
      </c>
      <c r="AR38" s="170">
        <f t="shared" si="37"/>
        <v>165.75</v>
      </c>
      <c r="AS38" s="170">
        <f t="shared" si="37"/>
        <v>198.02</v>
      </c>
      <c r="AT38" s="170">
        <f t="shared" si="37"/>
        <v>230.27</v>
      </c>
      <c r="AU38" s="170">
        <f t="shared" si="37"/>
        <v>136.78</v>
      </c>
      <c r="AV38" s="170">
        <f t="shared" si="37"/>
        <v>197.33</v>
      </c>
      <c r="AW38" s="170">
        <f t="shared" si="37"/>
        <v>235.74</v>
      </c>
      <c r="AX38" s="170">
        <f t="shared" si="37"/>
        <v>274.14</v>
      </c>
      <c r="AZ38" s="43" t="str">
        <f t="shared" si="12"/>
        <v>DIAMANTE 4Até 1</v>
      </c>
      <c r="BA38" s="44" t="s">
        <v>81</v>
      </c>
      <c r="BB38" s="46" t="s">
        <v>42</v>
      </c>
      <c r="BC38" s="170">
        <f>ROUND(BC3-(BC3*$A$71),2)</f>
        <v>27.06</v>
      </c>
      <c r="BD38" s="170">
        <f t="shared" ref="BD38:BJ38" si="49">ROUND(BD3-(BD3*$A$71),2)</f>
        <v>27.61</v>
      </c>
      <c r="BE38" s="170">
        <f t="shared" si="49"/>
        <v>28.18</v>
      </c>
      <c r="BF38" s="170">
        <f t="shared" si="49"/>
        <v>28.74</v>
      </c>
      <c r="BG38" s="170">
        <f t="shared" si="49"/>
        <v>38.51</v>
      </c>
      <c r="BH38" s="170">
        <f t="shared" si="49"/>
        <v>38.92</v>
      </c>
      <c r="BI38" s="170">
        <f t="shared" si="49"/>
        <v>39.31</v>
      </c>
      <c r="BJ38" s="170">
        <f t="shared" si="49"/>
        <v>39.64</v>
      </c>
      <c r="BL38" s="43" t="str">
        <f t="shared" si="3"/>
        <v>DIAMANTE START 17.001 a 8.000</v>
      </c>
      <c r="BM38" s="44" t="s">
        <v>116</v>
      </c>
      <c r="BN38" s="46" t="s">
        <v>86</v>
      </c>
      <c r="BO38" s="170">
        <f>ROUND('Base(2024)'!DC12*'BASE 2025'!$A$25,2)</f>
        <v>41.47</v>
      </c>
      <c r="BP38" s="170">
        <f>ROUND('Base(2024)'!DD12*'BASE 2025'!$A$25,2)</f>
        <v>42.33</v>
      </c>
      <c r="BQ38" s="170">
        <f>ROUND('Base(2024)'!DE12*'BASE 2025'!$A$25,2)</f>
        <v>43.21</v>
      </c>
      <c r="BS38" s="60" t="str">
        <f t="shared" si="6"/>
        <v>DIAMANTE START 25.001 a 6.000</v>
      </c>
      <c r="BT38" s="44" t="s">
        <v>117</v>
      </c>
      <c r="BU38" s="44" t="s">
        <v>76</v>
      </c>
      <c r="BV38" s="170">
        <v>20.32</v>
      </c>
      <c r="BW38" s="170">
        <v>20.76</v>
      </c>
      <c r="BX38" s="170">
        <v>21.18</v>
      </c>
      <c r="BY38" s="170">
        <v>21.6</v>
      </c>
      <c r="BZ38" s="170">
        <v>31.45</v>
      </c>
      <c r="CA38" s="170">
        <v>31.78</v>
      </c>
      <c r="CB38" s="170">
        <v>32.090000000000003</v>
      </c>
      <c r="CC38" s="170">
        <v>32.42</v>
      </c>
      <c r="CD38" s="170">
        <v>57.04</v>
      </c>
      <c r="CE38" s="170">
        <v>77.400000000000006</v>
      </c>
      <c r="CF38" s="170">
        <v>108.92</v>
      </c>
      <c r="CG38" s="170">
        <v>131.76</v>
      </c>
      <c r="CH38" s="170">
        <v>93.94</v>
      </c>
      <c r="CI38" s="170">
        <v>115.38</v>
      </c>
      <c r="CJ38" s="170">
        <v>147.47</v>
      </c>
      <c r="CK38" s="170">
        <v>171.92</v>
      </c>
      <c r="CM38" s="43" t="str">
        <f t="shared" si="7"/>
        <v>DIAMANTE START 15.001 a 6.000</v>
      </c>
      <c r="CN38" s="44" t="s">
        <v>116</v>
      </c>
      <c r="CO38" s="44" t="s">
        <v>76</v>
      </c>
      <c r="CP38" s="170">
        <f t="shared" ref="CP38:DE38" si="50">ROUND(CP10-(CP10*$A$84),2)</f>
        <v>25.41</v>
      </c>
      <c r="CQ38" s="170">
        <f t="shared" si="50"/>
        <v>26.48</v>
      </c>
      <c r="CR38" s="170">
        <f t="shared" si="50"/>
        <v>26.75</v>
      </c>
      <c r="CS38" s="170">
        <f t="shared" si="50"/>
        <v>27.05</v>
      </c>
      <c r="CT38" s="170">
        <f t="shared" si="50"/>
        <v>33.15</v>
      </c>
      <c r="CU38" s="170">
        <f t="shared" si="50"/>
        <v>38.119999999999997</v>
      </c>
      <c r="CV38" s="170">
        <f t="shared" si="50"/>
        <v>43.51</v>
      </c>
      <c r="CW38" s="170">
        <f t="shared" si="50"/>
        <v>53.86</v>
      </c>
      <c r="CX38" s="170">
        <f t="shared" si="50"/>
        <v>43.23</v>
      </c>
      <c r="CY38" s="170">
        <f t="shared" si="50"/>
        <v>49.62</v>
      </c>
      <c r="CZ38" s="170">
        <f t="shared" si="50"/>
        <v>67.930000000000007</v>
      </c>
      <c r="DA38" s="170">
        <f t="shared" si="50"/>
        <v>87.35</v>
      </c>
      <c r="DB38" s="170">
        <f t="shared" si="50"/>
        <v>50.27</v>
      </c>
      <c r="DC38" s="170">
        <f t="shared" si="50"/>
        <v>57.7</v>
      </c>
      <c r="DD38" s="170">
        <f t="shared" si="50"/>
        <v>78.97</v>
      </c>
      <c r="DE38" s="170">
        <f t="shared" si="50"/>
        <v>101.56</v>
      </c>
      <c r="DF38" s="170"/>
      <c r="DH38" s="43" t="str">
        <f t="shared" si="35"/>
        <v>DIAMANTE START 18.001 a 9.000</v>
      </c>
      <c r="DI38" s="44" t="s">
        <v>116</v>
      </c>
      <c r="DJ38" s="44" t="s">
        <v>91</v>
      </c>
      <c r="DK38" s="147">
        <f>ROUND('Base(2024)'!EO51*'BASE 2025'!$A$155,2)</f>
        <v>29.61</v>
      </c>
      <c r="DL38" s="147">
        <f>ROUND('Base(2024)'!EP51*'BASE 2025'!$A$155,2)</f>
        <v>30.87</v>
      </c>
      <c r="DM38" s="147">
        <f>ROUND('Base(2024)'!EQ51*'BASE 2025'!$A$155,2)</f>
        <v>31.19</v>
      </c>
      <c r="DN38" s="147">
        <f>ROUND('Base(2024)'!ER51*'BASE 2025'!$A$155,2)</f>
        <v>31.49</v>
      </c>
      <c r="DO38" s="147">
        <f>ROUND('Base(2024)'!ES51*'BASE 2025'!$A$155,2)</f>
        <v>42.58</v>
      </c>
      <c r="DP38" s="147">
        <f>ROUND('Base(2024)'!ET51*'BASE 2025'!$A$155,2)</f>
        <v>49.41</v>
      </c>
      <c r="DQ38" s="147">
        <f>ROUND('Base(2024)'!EU51*'BASE 2025'!$A$155,2)</f>
        <v>56.4</v>
      </c>
      <c r="DR38" s="147">
        <f>ROUND('Base(2024)'!EV51*'BASE 2025'!$A$155,2)</f>
        <v>69.77</v>
      </c>
      <c r="DS38" s="147">
        <f>ROUND('Base(2024)'!EW51*'BASE 2025'!$A$155,2)</f>
        <v>71.959999999999994</v>
      </c>
      <c r="DT38" s="147">
        <f>ROUND('Base(2024)'!EX51*'BASE 2025'!$A$155,2)</f>
        <v>81.790000000000006</v>
      </c>
      <c r="DU38" s="147">
        <f>ROUND('Base(2024)'!EY51*'BASE 2025'!$A$155,2)</f>
        <v>105.41</v>
      </c>
      <c r="DV38" s="147">
        <f>ROUND('Base(2024)'!EZ51*'BASE 2025'!$A$155,2)</f>
        <v>131.33000000000001</v>
      </c>
      <c r="EU38" s="44"/>
      <c r="FA38" s="207" t="s">
        <v>286</v>
      </c>
      <c r="FB38" s="207" t="s">
        <v>81</v>
      </c>
      <c r="FC38" s="209" t="s">
        <v>46</v>
      </c>
      <c r="FD38" s="201" t="s">
        <v>47</v>
      </c>
      <c r="FE38" s="200">
        <v>13.96</v>
      </c>
      <c r="FH38"/>
      <c r="FI38"/>
      <c r="FK38" s="207" t="str">
        <f>CONCATENATE(FL38,FN38,FM38)</f>
        <v>DIAMANTE 2Impressão de etiqueta - medidas 33,9 x 101,6 (mm) ou  Modelo folha 14 etiquetasOperação D1</v>
      </c>
      <c r="FL38" s="207" t="s">
        <v>69</v>
      </c>
      <c r="FM38" s="219" t="s">
        <v>323</v>
      </c>
      <c r="FN38" s="220" t="s">
        <v>324</v>
      </c>
      <c r="FO38" s="217">
        <v>76147</v>
      </c>
      <c r="FP38" s="218">
        <f>'[3]Base(2024)'!$FG$9*'[3]BASE 2025'!$A$20</f>
        <v>0.13628043000000001</v>
      </c>
      <c r="FQ38" s="217">
        <v>76198</v>
      </c>
      <c r="FR38" s="218">
        <f>'[3]Base(2024)'!$FI$9*'[3]BASE 2025'!$A$20</f>
        <v>7.3381770000000013E-2</v>
      </c>
    </row>
    <row r="39" spans="1:174" ht="25.5" x14ac:dyDescent="0.25">
      <c r="A39" s="84">
        <v>0.23</v>
      </c>
      <c r="B39" s="42" t="s">
        <v>100</v>
      </c>
      <c r="D39" s="43" t="str">
        <f t="shared" si="0"/>
        <v>DIAMANTE START 16.001 a 7.000</v>
      </c>
      <c r="E39" s="146" t="s">
        <v>116</v>
      </c>
      <c r="F39" s="44" t="s">
        <v>82</v>
      </c>
      <c r="G39" s="170">
        <f t="shared" si="39"/>
        <v>19.04</v>
      </c>
      <c r="H39" s="170">
        <f t="shared" si="39"/>
        <v>19.440000000000001</v>
      </c>
      <c r="I39" s="170">
        <f t="shared" si="39"/>
        <v>19.850000000000001</v>
      </c>
      <c r="J39" s="170">
        <f t="shared" si="39"/>
        <v>20.25</v>
      </c>
      <c r="K39" s="170">
        <f t="shared" si="39"/>
        <v>31.36</v>
      </c>
      <c r="L39" s="170">
        <f t="shared" si="39"/>
        <v>31.67</v>
      </c>
      <c r="M39" s="170">
        <f t="shared" si="39"/>
        <v>32</v>
      </c>
      <c r="N39" s="170">
        <f t="shared" si="39"/>
        <v>32.33</v>
      </c>
      <c r="O39" s="170">
        <f t="shared" si="39"/>
        <v>58.15</v>
      </c>
      <c r="P39" s="170">
        <f t="shared" si="39"/>
        <v>78.510000000000005</v>
      </c>
      <c r="Q39" s="170">
        <f t="shared" si="39"/>
        <v>110.48</v>
      </c>
      <c r="R39" s="170">
        <f t="shared" si="39"/>
        <v>133.76</v>
      </c>
      <c r="S39" s="170">
        <f t="shared" si="39"/>
        <v>77.400000000000006</v>
      </c>
      <c r="T39" s="170">
        <f t="shared" si="39"/>
        <v>95.31</v>
      </c>
      <c r="U39" s="170">
        <f t="shared" si="39"/>
        <v>122.58</v>
      </c>
      <c r="V39" s="170">
        <f t="shared" si="39"/>
        <v>143.35</v>
      </c>
      <c r="W39" s="170">
        <f t="shared" si="36"/>
        <v>92.15</v>
      </c>
      <c r="X39" s="170">
        <f t="shared" si="36"/>
        <v>113.46</v>
      </c>
      <c r="Y39" s="170">
        <f t="shared" si="36"/>
        <v>145.91999999999999</v>
      </c>
      <c r="Z39" s="170">
        <f t="shared" si="36"/>
        <v>170.65</v>
      </c>
      <c r="AB39" s="43" t="str">
        <f t="shared" si="1"/>
        <v>DIAMANTE START 16.001 a 7.000</v>
      </c>
      <c r="AC39" s="146" t="s">
        <v>116</v>
      </c>
      <c r="AD39" s="44" t="s">
        <v>82</v>
      </c>
      <c r="AE39" s="170">
        <f t="shared" si="40"/>
        <v>44.9</v>
      </c>
      <c r="AF39" s="170">
        <f t="shared" si="37"/>
        <v>45.86</v>
      </c>
      <c r="AG39" s="170">
        <f t="shared" si="37"/>
        <v>46.82</v>
      </c>
      <c r="AH39" s="170">
        <f t="shared" si="37"/>
        <v>47.77</v>
      </c>
      <c r="AI39" s="170">
        <f t="shared" si="37"/>
        <v>51.74</v>
      </c>
      <c r="AJ39" s="170">
        <f t="shared" si="37"/>
        <v>52.27</v>
      </c>
      <c r="AK39" s="170">
        <f t="shared" si="37"/>
        <v>52.8</v>
      </c>
      <c r="AL39" s="170">
        <f t="shared" si="37"/>
        <v>53.34</v>
      </c>
      <c r="AM39" s="170">
        <f t="shared" si="37"/>
        <v>103.62</v>
      </c>
      <c r="AN39" s="170">
        <f t="shared" si="37"/>
        <v>155.82</v>
      </c>
      <c r="AO39" s="170">
        <f t="shared" si="37"/>
        <v>190.7</v>
      </c>
      <c r="AP39" s="170">
        <f t="shared" si="37"/>
        <v>225.59</v>
      </c>
      <c r="AQ39" s="170">
        <f t="shared" si="37"/>
        <v>126.35</v>
      </c>
      <c r="AR39" s="170">
        <f t="shared" si="37"/>
        <v>184.01</v>
      </c>
      <c r="AS39" s="170">
        <f t="shared" si="37"/>
        <v>220.46</v>
      </c>
      <c r="AT39" s="170">
        <f t="shared" si="37"/>
        <v>256.91000000000003</v>
      </c>
      <c r="AU39" s="170">
        <f t="shared" si="37"/>
        <v>150.44</v>
      </c>
      <c r="AV39" s="170">
        <f t="shared" si="37"/>
        <v>219.05</v>
      </c>
      <c r="AW39" s="170">
        <f t="shared" si="37"/>
        <v>262.45999999999998</v>
      </c>
      <c r="AX39" s="170">
        <f t="shared" si="37"/>
        <v>305.86</v>
      </c>
      <c r="AZ39" s="43" t="str">
        <f t="shared" si="12"/>
        <v>DIAMANTE 41 a 5</v>
      </c>
      <c r="BA39" s="44" t="s">
        <v>81</v>
      </c>
      <c r="BB39" s="46" t="s">
        <v>51</v>
      </c>
      <c r="BC39" s="170">
        <f t="shared" ref="BC39:BJ41" si="51">ROUND(BC4-(BC4*$A$71),2)</f>
        <v>35.28</v>
      </c>
      <c r="BD39" s="170">
        <f t="shared" si="51"/>
        <v>36.01</v>
      </c>
      <c r="BE39" s="170">
        <f t="shared" si="51"/>
        <v>36.74</v>
      </c>
      <c r="BF39" s="170">
        <f t="shared" si="51"/>
        <v>37.47</v>
      </c>
      <c r="BG39" s="170">
        <f t="shared" si="51"/>
        <v>49.18</v>
      </c>
      <c r="BH39" s="170">
        <f t="shared" si="51"/>
        <v>49.66</v>
      </c>
      <c r="BI39" s="170">
        <f t="shared" si="51"/>
        <v>50.13</v>
      </c>
      <c r="BJ39" s="170">
        <f t="shared" si="51"/>
        <v>50.62</v>
      </c>
      <c r="BL39" s="43" t="str">
        <f t="shared" si="3"/>
        <v>DIAMANTE START 18.001 a 9.000</v>
      </c>
      <c r="BM39" s="44" t="s">
        <v>116</v>
      </c>
      <c r="BN39" s="46" t="s">
        <v>91</v>
      </c>
      <c r="BO39" s="170">
        <f>ROUND('Base(2024)'!DC13*'BASE 2025'!$A$25,2)</f>
        <v>53.59</v>
      </c>
      <c r="BP39" s="170">
        <f>ROUND('Base(2024)'!DD13*'BASE 2025'!$A$25,2)</f>
        <v>54.7</v>
      </c>
      <c r="BQ39" s="170">
        <f>ROUND('Base(2024)'!DE13*'BASE 2025'!$A$25,2)</f>
        <v>55.85</v>
      </c>
      <c r="BS39" s="60" t="str">
        <f t="shared" si="6"/>
        <v>DIAMANTE START 26.001 a 7.000</v>
      </c>
      <c r="BT39" s="44" t="s">
        <v>117</v>
      </c>
      <c r="BU39" s="44" t="s">
        <v>82</v>
      </c>
      <c r="BV39" s="170">
        <v>20.67</v>
      </c>
      <c r="BW39" s="170">
        <v>21.11</v>
      </c>
      <c r="BX39" s="170">
        <v>21.54</v>
      </c>
      <c r="BY39" s="170">
        <v>21.97</v>
      </c>
      <c r="BZ39" s="170">
        <v>33.659999999999997</v>
      </c>
      <c r="CA39" s="170">
        <v>33.99</v>
      </c>
      <c r="CB39" s="170">
        <v>34.35</v>
      </c>
      <c r="CC39" s="170">
        <v>34.700000000000003</v>
      </c>
      <c r="CD39" s="170">
        <v>62.92</v>
      </c>
      <c r="CE39" s="170">
        <v>85.4</v>
      </c>
      <c r="CF39" s="170">
        <v>120.19</v>
      </c>
      <c r="CG39" s="170">
        <v>145.38999999999999</v>
      </c>
      <c r="CH39" s="170">
        <v>99.83</v>
      </c>
      <c r="CI39" s="170">
        <v>123.38</v>
      </c>
      <c r="CJ39" s="170">
        <v>158.71</v>
      </c>
      <c r="CK39" s="170">
        <v>185.52</v>
      </c>
      <c r="CM39" s="43" t="str">
        <f t="shared" si="7"/>
        <v>DIAMANTE START 16.001 a 7.000</v>
      </c>
      <c r="CN39" s="44" t="s">
        <v>116</v>
      </c>
      <c r="CO39" s="44" t="s">
        <v>82</v>
      </c>
      <c r="CP39" s="170">
        <f t="shared" ref="CP39:DE39" si="52">ROUND(CP11-(CP11*$A$84),2)</f>
        <v>26.85</v>
      </c>
      <c r="CQ39" s="170">
        <f t="shared" si="52"/>
        <v>27.98</v>
      </c>
      <c r="CR39" s="170">
        <f t="shared" si="52"/>
        <v>28.27</v>
      </c>
      <c r="CS39" s="170">
        <f t="shared" si="52"/>
        <v>28.56</v>
      </c>
      <c r="CT39" s="170">
        <f t="shared" si="52"/>
        <v>36.6</v>
      </c>
      <c r="CU39" s="170">
        <f t="shared" si="52"/>
        <v>42.11</v>
      </c>
      <c r="CV39" s="170">
        <f t="shared" si="52"/>
        <v>48.04</v>
      </c>
      <c r="CW39" s="170">
        <f t="shared" si="52"/>
        <v>59.48</v>
      </c>
      <c r="CX39" s="170">
        <f t="shared" si="52"/>
        <v>46.21</v>
      </c>
      <c r="CY39" s="170">
        <f t="shared" si="52"/>
        <v>53.04</v>
      </c>
      <c r="CZ39" s="170">
        <f t="shared" si="52"/>
        <v>71.81</v>
      </c>
      <c r="DA39" s="170">
        <f t="shared" si="52"/>
        <v>92.17</v>
      </c>
      <c r="DB39" s="170">
        <f t="shared" si="52"/>
        <v>53.72</v>
      </c>
      <c r="DC39" s="170">
        <f t="shared" si="52"/>
        <v>61.66</v>
      </c>
      <c r="DD39" s="170">
        <f t="shared" si="52"/>
        <v>83.5</v>
      </c>
      <c r="DE39" s="170">
        <f t="shared" si="52"/>
        <v>107.17</v>
      </c>
      <c r="DF39" s="170"/>
      <c r="DH39" s="43" t="str">
        <f t="shared" si="35"/>
        <v>DIAMANTE START 19.001 a 10.000</v>
      </c>
      <c r="DI39" s="44" t="s">
        <v>116</v>
      </c>
      <c r="DJ39" s="44" t="s">
        <v>95</v>
      </c>
      <c r="DK39" s="147">
        <f>ROUND('Base(2024)'!EO52*'BASE 2025'!$A$155,2)</f>
        <v>30.15</v>
      </c>
      <c r="DL39" s="147">
        <f>ROUND('Base(2024)'!EP52*'BASE 2025'!$A$155,2)</f>
        <v>31.44</v>
      </c>
      <c r="DM39" s="147">
        <f>ROUND('Base(2024)'!EQ52*'BASE 2025'!$A$155,2)</f>
        <v>31.76</v>
      </c>
      <c r="DN39" s="147">
        <f>ROUND('Base(2024)'!ER52*'BASE 2025'!$A$155,2)</f>
        <v>32.08</v>
      </c>
      <c r="DO39" s="147">
        <f>ROUND('Base(2024)'!ES52*'BASE 2025'!$A$155,2)</f>
        <v>43.93</v>
      </c>
      <c r="DP39" s="147">
        <f>ROUND('Base(2024)'!ET52*'BASE 2025'!$A$155,2)</f>
        <v>51.06</v>
      </c>
      <c r="DQ39" s="147">
        <f>ROUND('Base(2024)'!EU52*'BASE 2025'!$A$155,2)</f>
        <v>58.28</v>
      </c>
      <c r="DR39" s="147">
        <f>ROUND('Base(2024)'!EV52*'BASE 2025'!$A$155,2)</f>
        <v>72.099999999999994</v>
      </c>
      <c r="DS39" s="147">
        <f>ROUND('Base(2024)'!EW52*'BASE 2025'!$A$155,2)</f>
        <v>73.16</v>
      </c>
      <c r="DT39" s="147">
        <f>ROUND('Base(2024)'!EX52*'BASE 2025'!$A$155,2)</f>
        <v>83.36</v>
      </c>
      <c r="DU39" s="147">
        <f>ROUND('Base(2024)'!EY52*'BASE 2025'!$A$155,2)</f>
        <v>107.26</v>
      </c>
      <c r="DV39" s="147">
        <f>ROUND('Base(2024)'!EZ52*'BASE 2025'!$A$155,2)</f>
        <v>133.61000000000001</v>
      </c>
      <c r="ER39" s="198" t="str">
        <f>CONCATENATE(ES39,ET39,EU39,EV39)</f>
        <v>DIAMANTE START 1Coleta Agendada7789-50 a 10</v>
      </c>
      <c r="ES39" s="198" t="s">
        <v>116</v>
      </c>
      <c r="ET39" s="199" t="s">
        <v>43</v>
      </c>
      <c r="EU39" s="200" t="s">
        <v>44</v>
      </c>
      <c r="EV39" s="201" t="s">
        <v>45</v>
      </c>
      <c r="EW39" s="200">
        <f>ROUND(EW3-(EW3*$A$120),2)</f>
        <v>14.21</v>
      </c>
      <c r="FA39" s="207" t="s">
        <v>287</v>
      </c>
      <c r="FB39" s="207" t="s">
        <v>81</v>
      </c>
      <c r="FC39" s="209" t="s">
        <v>46</v>
      </c>
      <c r="FD39" s="201" t="s">
        <v>53</v>
      </c>
      <c r="FE39" s="200">
        <v>15.76</v>
      </c>
      <c r="FH39"/>
      <c r="FI39"/>
      <c r="FK39" s="207" t="str">
        <f>CONCATENATE(FL39,FN39,FM39)</f>
        <v>DIAMANTE 2Impressão de etiqueta - medidas 106,36 x 138,11 (mm) ou Modelo folha 04 etiquetasOperação D2</v>
      </c>
      <c r="FL39" s="207" t="s">
        <v>69</v>
      </c>
      <c r="FM39" s="219" t="s">
        <v>325</v>
      </c>
      <c r="FN39" s="220" t="s">
        <v>326</v>
      </c>
      <c r="FO39" s="217">
        <v>76155</v>
      </c>
      <c r="FP39" s="218">
        <f>'[3]Base(2024)'!$FG$10*'[3]BASE 2025'!$A$20</f>
        <v>0.17821287000000002</v>
      </c>
      <c r="FQ39" s="217">
        <v>76201</v>
      </c>
      <c r="FR39" s="218">
        <f>'[3]Base(2024)'!$FI$10*'[3]BASE 2025'!$A$20</f>
        <v>7.3381770000000013E-2</v>
      </c>
    </row>
    <row r="40" spans="1:174" x14ac:dyDescent="0.25">
      <c r="A40" s="84">
        <v>0.24</v>
      </c>
      <c r="B40" s="42" t="s">
        <v>104</v>
      </c>
      <c r="D40" s="43" t="str">
        <f t="shared" si="0"/>
        <v>DIAMANTE START 17.001 a 8.000</v>
      </c>
      <c r="E40" s="146" t="s">
        <v>116</v>
      </c>
      <c r="F40" s="44" t="s">
        <v>86</v>
      </c>
      <c r="G40" s="170">
        <f t="shared" si="39"/>
        <v>20.12</v>
      </c>
      <c r="H40" s="170">
        <f t="shared" si="39"/>
        <v>20.55</v>
      </c>
      <c r="I40" s="170">
        <f t="shared" si="39"/>
        <v>20.98</v>
      </c>
      <c r="J40" s="170">
        <f t="shared" si="39"/>
        <v>21.4</v>
      </c>
      <c r="K40" s="170">
        <f t="shared" si="39"/>
        <v>33.53</v>
      </c>
      <c r="L40" s="170">
        <f t="shared" si="39"/>
        <v>33.89</v>
      </c>
      <c r="M40" s="170">
        <f t="shared" si="39"/>
        <v>34.22</v>
      </c>
      <c r="N40" s="170">
        <f t="shared" si="39"/>
        <v>34.58</v>
      </c>
      <c r="O40" s="170">
        <f t="shared" si="39"/>
        <v>63.69</v>
      </c>
      <c r="P40" s="170">
        <f t="shared" si="39"/>
        <v>86</v>
      </c>
      <c r="Q40" s="170">
        <f t="shared" si="39"/>
        <v>121.05</v>
      </c>
      <c r="R40" s="170">
        <f t="shared" si="39"/>
        <v>146.54</v>
      </c>
      <c r="S40" s="170">
        <f t="shared" si="39"/>
        <v>86.14</v>
      </c>
      <c r="T40" s="170">
        <f t="shared" si="39"/>
        <v>105.69</v>
      </c>
      <c r="U40" s="170">
        <f t="shared" si="39"/>
        <v>135.54</v>
      </c>
      <c r="V40" s="170">
        <f t="shared" si="39"/>
        <v>158.16999999999999</v>
      </c>
      <c r="W40" s="170">
        <f t="shared" si="36"/>
        <v>102.54</v>
      </c>
      <c r="X40" s="170">
        <f t="shared" si="36"/>
        <v>125.81</v>
      </c>
      <c r="Y40" s="170">
        <f t="shared" si="36"/>
        <v>161.35</v>
      </c>
      <c r="Z40" s="170">
        <f t="shared" si="36"/>
        <v>188.3</v>
      </c>
      <c r="AB40" s="43" t="str">
        <f t="shared" si="1"/>
        <v>DIAMANTE START 17.001 a 8.000</v>
      </c>
      <c r="AC40" s="146" t="s">
        <v>116</v>
      </c>
      <c r="AD40" s="44" t="s">
        <v>86</v>
      </c>
      <c r="AE40" s="170">
        <f t="shared" si="40"/>
        <v>47.62</v>
      </c>
      <c r="AF40" s="170">
        <f t="shared" si="37"/>
        <v>48.63</v>
      </c>
      <c r="AG40" s="170">
        <f t="shared" si="37"/>
        <v>49.64</v>
      </c>
      <c r="AH40" s="170">
        <f t="shared" si="37"/>
        <v>50.65</v>
      </c>
      <c r="AI40" s="170">
        <f t="shared" si="37"/>
        <v>55.38</v>
      </c>
      <c r="AJ40" s="170">
        <f t="shared" si="37"/>
        <v>55.95</v>
      </c>
      <c r="AK40" s="170">
        <f t="shared" si="37"/>
        <v>56.52</v>
      </c>
      <c r="AL40" s="170">
        <f t="shared" si="37"/>
        <v>57.09</v>
      </c>
      <c r="AM40" s="170">
        <f t="shared" si="37"/>
        <v>113.04</v>
      </c>
      <c r="AN40" s="170">
        <f t="shared" si="37"/>
        <v>169.75</v>
      </c>
      <c r="AO40" s="170">
        <f t="shared" si="37"/>
        <v>208.11</v>
      </c>
      <c r="AP40" s="170">
        <f t="shared" si="37"/>
        <v>246.46</v>
      </c>
      <c r="AQ40" s="170">
        <f t="shared" si="37"/>
        <v>137.82</v>
      </c>
      <c r="AR40" s="170">
        <f t="shared" si="37"/>
        <v>203.38</v>
      </c>
      <c r="AS40" s="170">
        <f t="shared" si="37"/>
        <v>243.55</v>
      </c>
      <c r="AT40" s="170">
        <f t="shared" si="37"/>
        <v>283.73</v>
      </c>
      <c r="AU40" s="170">
        <f t="shared" si="37"/>
        <v>164.08</v>
      </c>
      <c r="AV40" s="170">
        <f t="shared" si="37"/>
        <v>242.13</v>
      </c>
      <c r="AW40" s="170">
        <f t="shared" si="37"/>
        <v>289.94</v>
      </c>
      <c r="AX40" s="170">
        <f t="shared" si="37"/>
        <v>337.76</v>
      </c>
      <c r="AZ40" s="43" t="str">
        <f t="shared" si="12"/>
        <v>DIAMANTE 45 a 10</v>
      </c>
      <c r="BA40" s="44" t="s">
        <v>81</v>
      </c>
      <c r="BB40" s="46" t="s">
        <v>56</v>
      </c>
      <c r="BC40" s="170">
        <f t="shared" si="51"/>
        <v>52.32</v>
      </c>
      <c r="BD40" s="170">
        <f t="shared" si="51"/>
        <v>53.45</v>
      </c>
      <c r="BE40" s="170">
        <f t="shared" si="51"/>
        <v>54.57</v>
      </c>
      <c r="BF40" s="170">
        <f t="shared" si="51"/>
        <v>55.63</v>
      </c>
      <c r="BG40" s="170">
        <f t="shared" si="51"/>
        <v>66.849999999999994</v>
      </c>
      <c r="BH40" s="170">
        <f t="shared" si="51"/>
        <v>67.489999999999995</v>
      </c>
      <c r="BI40" s="170">
        <f t="shared" si="51"/>
        <v>68.23</v>
      </c>
      <c r="BJ40" s="170">
        <f t="shared" si="51"/>
        <v>68.87</v>
      </c>
      <c r="BL40" s="43" t="str">
        <f t="shared" si="3"/>
        <v>DIAMANTE START 19.001 a 10.000</v>
      </c>
      <c r="BM40" s="44" t="s">
        <v>116</v>
      </c>
      <c r="BN40" s="46" t="s">
        <v>95</v>
      </c>
      <c r="BO40" s="170">
        <f>ROUND('Base(2024)'!DC14*'BASE 2025'!$A$25,2)</f>
        <v>68.48</v>
      </c>
      <c r="BP40" s="170">
        <f>ROUND('Base(2024)'!DD14*'BASE 2025'!$A$25,2)</f>
        <v>69.900000000000006</v>
      </c>
      <c r="BQ40" s="170">
        <f>ROUND('Base(2024)'!DE14*'BASE 2025'!$A$25,2)</f>
        <v>71.36</v>
      </c>
      <c r="BS40" s="60" t="str">
        <f t="shared" si="6"/>
        <v>DIAMANTE START 27.001 a 8.000</v>
      </c>
      <c r="BT40" s="44" t="s">
        <v>117</v>
      </c>
      <c r="BU40" s="44" t="s">
        <v>86</v>
      </c>
      <c r="BV40" s="170">
        <v>21.04</v>
      </c>
      <c r="BW40" s="170">
        <v>21.49</v>
      </c>
      <c r="BX40" s="170">
        <v>21.92</v>
      </c>
      <c r="BY40" s="170">
        <v>22.36</v>
      </c>
      <c r="BZ40" s="170">
        <v>36.049999999999997</v>
      </c>
      <c r="CA40" s="170">
        <v>36.44</v>
      </c>
      <c r="CB40" s="170">
        <v>36.799999999999997</v>
      </c>
      <c r="CC40" s="170">
        <v>37.17</v>
      </c>
      <c r="CD40" s="170">
        <v>68.98</v>
      </c>
      <c r="CE40" s="170">
        <v>93.57</v>
      </c>
      <c r="CF40" s="170">
        <v>131.68</v>
      </c>
      <c r="CG40" s="170">
        <v>159.31</v>
      </c>
      <c r="CH40" s="170">
        <v>111.17</v>
      </c>
      <c r="CI40" s="170">
        <v>136.83000000000001</v>
      </c>
      <c r="CJ40" s="170">
        <v>175.53</v>
      </c>
      <c r="CK40" s="170">
        <v>204.75</v>
      </c>
      <c r="CM40" s="43" t="str">
        <f t="shared" si="7"/>
        <v>DIAMANTE START 17.001 a 8.000</v>
      </c>
      <c r="CN40" s="44" t="s">
        <v>116</v>
      </c>
      <c r="CO40" s="44" t="s">
        <v>86</v>
      </c>
      <c r="CP40" s="170">
        <f t="shared" ref="CP40:DE40" si="53">ROUND(CP12-(CP12*$A$84),2)</f>
        <v>28.21</v>
      </c>
      <c r="CQ40" s="170">
        <f t="shared" si="53"/>
        <v>29.4</v>
      </c>
      <c r="CR40" s="170">
        <f t="shared" si="53"/>
        <v>29.71</v>
      </c>
      <c r="CS40" s="170">
        <f t="shared" si="53"/>
        <v>30.01</v>
      </c>
      <c r="CT40" s="170">
        <f t="shared" si="53"/>
        <v>39.869999999999997</v>
      </c>
      <c r="CU40" s="170">
        <f t="shared" si="53"/>
        <v>45.87</v>
      </c>
      <c r="CV40" s="170">
        <f t="shared" si="53"/>
        <v>52.34</v>
      </c>
      <c r="CW40" s="170">
        <f t="shared" si="53"/>
        <v>64.81</v>
      </c>
      <c r="CX40" s="170">
        <f t="shared" si="53"/>
        <v>59.53</v>
      </c>
      <c r="CY40" s="170">
        <f t="shared" si="53"/>
        <v>66.790000000000006</v>
      </c>
      <c r="CZ40" s="170">
        <f t="shared" si="53"/>
        <v>86.03</v>
      </c>
      <c r="DA40" s="170">
        <f t="shared" si="53"/>
        <v>107.26</v>
      </c>
      <c r="DB40" s="170">
        <f t="shared" si="53"/>
        <v>69.23</v>
      </c>
      <c r="DC40" s="170">
        <f t="shared" si="53"/>
        <v>77.66</v>
      </c>
      <c r="DD40" s="170">
        <f t="shared" si="53"/>
        <v>100.04</v>
      </c>
      <c r="DE40" s="170">
        <f t="shared" si="53"/>
        <v>124.73</v>
      </c>
      <c r="DF40" s="170"/>
      <c r="DH40" s="40" t="str">
        <f t="shared" si="35"/>
        <v>DIAMANTE START 1Kg Adicional</v>
      </c>
      <c r="DI40" s="168" t="s">
        <v>116</v>
      </c>
      <c r="DJ40" s="168" t="s">
        <v>63</v>
      </c>
      <c r="DK40" s="169">
        <f>ROUND('Base(2024)'!EO53*'BASE 2025'!$A$155,2)</f>
        <v>3.73</v>
      </c>
      <c r="DL40" s="169">
        <f>ROUND('Base(2024)'!EP53*'BASE 2025'!$A$155,2)</f>
        <v>3.9</v>
      </c>
      <c r="DM40" s="169">
        <f>ROUND('Base(2024)'!EQ53*'BASE 2025'!$A$155,2)</f>
        <v>3.92</v>
      </c>
      <c r="DN40" s="169">
        <f>ROUND('Base(2024)'!ER53*'BASE 2025'!$A$155,2)</f>
        <v>3.98</v>
      </c>
      <c r="DO40" s="169">
        <f>ROUND('Base(2024)'!ES53*'BASE 2025'!$A$155,2)</f>
        <v>5.44</v>
      </c>
      <c r="DP40" s="169">
        <f>ROUND('Base(2024)'!ET53*'BASE 2025'!$A$155,2)</f>
        <v>6.32</v>
      </c>
      <c r="DQ40" s="169">
        <f>ROUND('Base(2024)'!EU53*'BASE 2025'!$A$155,2)</f>
        <v>7.23</v>
      </c>
      <c r="DR40" s="169">
        <f>ROUND('Base(2024)'!EV53*'BASE 2025'!$A$155,2)</f>
        <v>8.93</v>
      </c>
      <c r="DS40" s="169">
        <f>ROUND('Base(2024)'!EW53*'BASE 2025'!$A$155,2)</f>
        <v>9.0299999999999994</v>
      </c>
      <c r="DT40" s="169">
        <f>ROUND('Base(2024)'!EX53*'BASE 2025'!$A$155,2)</f>
        <v>10.33</v>
      </c>
      <c r="DU40" s="169">
        <f>ROUND('Base(2024)'!EY53*'BASE 2025'!$A$155,2)</f>
        <v>13.3</v>
      </c>
      <c r="DV40" s="169">
        <f>ROUND('Base(2024)'!EZ53*'BASE 2025'!$A$155,2)</f>
        <v>16.559999999999999</v>
      </c>
      <c r="ER40" s="198" t="str">
        <f t="shared" ref="ER40:ER55" si="54">CONCATENATE(ES40,ET40,EU40,EV40)</f>
        <v>DIAMANTE START 1Coleta Agendada7789-5Mais de 10</v>
      </c>
      <c r="ES40" s="198" t="s">
        <v>116</v>
      </c>
      <c r="ET40" s="199" t="s">
        <v>43</v>
      </c>
      <c r="EU40" s="200" t="s">
        <v>44</v>
      </c>
      <c r="EV40" s="201" t="s">
        <v>52</v>
      </c>
      <c r="EW40" s="200" t="s">
        <v>251</v>
      </c>
      <c r="FA40" s="207" t="s">
        <v>288</v>
      </c>
      <c r="FB40" s="207" t="s">
        <v>81</v>
      </c>
      <c r="FC40" s="210" t="s">
        <v>58</v>
      </c>
      <c r="FD40" s="201" t="s">
        <v>59</v>
      </c>
      <c r="FE40" s="200">
        <v>7.12</v>
      </c>
      <c r="FF40" s="203" t="s">
        <v>264</v>
      </c>
      <c r="FH40"/>
      <c r="FI40"/>
    </row>
    <row r="41" spans="1:174" x14ac:dyDescent="0.25">
      <c r="A41" s="84">
        <v>0.25</v>
      </c>
      <c r="B41" s="42" t="s">
        <v>107</v>
      </c>
      <c r="D41" s="43" t="str">
        <f t="shared" si="0"/>
        <v>DIAMANTE START 18.001 a 9.000</v>
      </c>
      <c r="E41" s="146" t="s">
        <v>116</v>
      </c>
      <c r="F41" s="44" t="s">
        <v>91</v>
      </c>
      <c r="G41" s="170">
        <f t="shared" si="39"/>
        <v>20.78</v>
      </c>
      <c r="H41" s="170">
        <f t="shared" si="39"/>
        <v>21.22</v>
      </c>
      <c r="I41" s="170">
        <f t="shared" si="39"/>
        <v>21.66</v>
      </c>
      <c r="J41" s="170">
        <f t="shared" si="39"/>
        <v>22.1</v>
      </c>
      <c r="K41" s="170">
        <f t="shared" si="39"/>
        <v>35.72</v>
      </c>
      <c r="L41" s="170">
        <f t="shared" si="39"/>
        <v>36.08</v>
      </c>
      <c r="M41" s="170">
        <f t="shared" si="39"/>
        <v>36.47</v>
      </c>
      <c r="N41" s="170">
        <f t="shared" si="39"/>
        <v>36.82</v>
      </c>
      <c r="O41" s="170">
        <f t="shared" si="39"/>
        <v>69.260000000000005</v>
      </c>
      <c r="P41" s="170">
        <f t="shared" si="39"/>
        <v>93.5</v>
      </c>
      <c r="Q41" s="170">
        <f t="shared" si="39"/>
        <v>131.6</v>
      </c>
      <c r="R41" s="170">
        <f t="shared" si="39"/>
        <v>159.30000000000001</v>
      </c>
      <c r="S41" s="170">
        <f t="shared" si="39"/>
        <v>90.8</v>
      </c>
      <c r="T41" s="170">
        <f t="shared" si="39"/>
        <v>112</v>
      </c>
      <c r="U41" s="170">
        <f t="shared" si="39"/>
        <v>144.41</v>
      </c>
      <c r="V41" s="170">
        <f t="shared" si="39"/>
        <v>168.89</v>
      </c>
      <c r="W41" s="170">
        <f t="shared" si="36"/>
        <v>108.1</v>
      </c>
      <c r="X41" s="170">
        <f t="shared" si="36"/>
        <v>133.33000000000001</v>
      </c>
      <c r="Y41" s="170">
        <f t="shared" si="36"/>
        <v>171.91</v>
      </c>
      <c r="Z41" s="170">
        <f t="shared" si="36"/>
        <v>201.06</v>
      </c>
      <c r="AB41" s="43" t="str">
        <f t="shared" si="1"/>
        <v>DIAMANTE START 18.001 a 9.000</v>
      </c>
      <c r="AC41" s="146" t="s">
        <v>116</v>
      </c>
      <c r="AD41" s="44" t="s">
        <v>91</v>
      </c>
      <c r="AE41" s="170">
        <f t="shared" si="40"/>
        <v>51.86</v>
      </c>
      <c r="AF41" s="170">
        <f t="shared" si="37"/>
        <v>52.97</v>
      </c>
      <c r="AG41" s="170">
        <f t="shared" si="37"/>
        <v>54.06</v>
      </c>
      <c r="AH41" s="170">
        <f t="shared" si="37"/>
        <v>55.18</v>
      </c>
      <c r="AI41" s="170">
        <f t="shared" si="37"/>
        <v>59.68</v>
      </c>
      <c r="AJ41" s="170">
        <f t="shared" si="37"/>
        <v>60.29</v>
      </c>
      <c r="AK41" s="170">
        <f t="shared" si="37"/>
        <v>60.9</v>
      </c>
      <c r="AL41" s="170">
        <f t="shared" si="37"/>
        <v>61.52</v>
      </c>
      <c r="AM41" s="170">
        <f t="shared" si="37"/>
        <v>123.23</v>
      </c>
      <c r="AN41" s="170">
        <f t="shared" si="37"/>
        <v>186.76</v>
      </c>
      <c r="AO41" s="170">
        <f t="shared" si="37"/>
        <v>227.52</v>
      </c>
      <c r="AP41" s="170">
        <f t="shared" si="37"/>
        <v>268.27</v>
      </c>
      <c r="AQ41" s="170">
        <f t="shared" si="37"/>
        <v>151.31</v>
      </c>
      <c r="AR41" s="170">
        <f t="shared" si="37"/>
        <v>226</v>
      </c>
      <c r="AS41" s="170">
        <f t="shared" si="37"/>
        <v>269.19</v>
      </c>
      <c r="AT41" s="170">
        <f t="shared" si="37"/>
        <v>312.39</v>
      </c>
      <c r="AU41" s="170">
        <f t="shared" si="37"/>
        <v>180.14</v>
      </c>
      <c r="AV41" s="170">
        <f t="shared" si="37"/>
        <v>269.05</v>
      </c>
      <c r="AW41" s="170">
        <f t="shared" si="37"/>
        <v>320.45999999999998</v>
      </c>
      <c r="AX41" s="170">
        <f t="shared" si="37"/>
        <v>371.89</v>
      </c>
      <c r="AZ41" s="40" t="str">
        <f t="shared" si="12"/>
        <v>DIAMANTE 4Kg Adicional</v>
      </c>
      <c r="BA41" s="168" t="s">
        <v>81</v>
      </c>
      <c r="BB41" s="178" t="s">
        <v>63</v>
      </c>
      <c r="BC41" s="169">
        <f t="shared" si="51"/>
        <v>5.09</v>
      </c>
      <c r="BD41" s="169">
        <f t="shared" si="51"/>
        <v>5.26</v>
      </c>
      <c r="BE41" s="169">
        <f t="shared" si="51"/>
        <v>5.32</v>
      </c>
      <c r="BF41" s="169">
        <f t="shared" si="51"/>
        <v>5.41</v>
      </c>
      <c r="BG41" s="169">
        <f t="shared" si="51"/>
        <v>6.78</v>
      </c>
      <c r="BH41" s="169">
        <f t="shared" si="51"/>
        <v>6.87</v>
      </c>
      <c r="BI41" s="169">
        <f t="shared" si="51"/>
        <v>6.94</v>
      </c>
      <c r="BJ41" s="169">
        <f t="shared" si="51"/>
        <v>6.94</v>
      </c>
      <c r="BL41" s="43" t="str">
        <f t="shared" si="3"/>
        <v>Peso (g)</v>
      </c>
      <c r="BN41" s="46" t="s">
        <v>32</v>
      </c>
      <c r="BO41" s="170" t="s">
        <v>12</v>
      </c>
      <c r="BP41" s="170" t="s">
        <v>13</v>
      </c>
      <c r="BQ41" s="170" t="s">
        <v>14</v>
      </c>
      <c r="BS41" s="60" t="str">
        <f t="shared" si="6"/>
        <v>DIAMANTE START 28.001 a 9.000</v>
      </c>
      <c r="BT41" s="44" t="s">
        <v>117</v>
      </c>
      <c r="BU41" s="44" t="s">
        <v>91</v>
      </c>
      <c r="BV41" s="170">
        <v>21.89</v>
      </c>
      <c r="BW41" s="170">
        <v>22.34</v>
      </c>
      <c r="BX41" s="170">
        <v>22.8</v>
      </c>
      <c r="BY41" s="170">
        <v>23.26</v>
      </c>
      <c r="BZ41" s="170">
        <v>38.340000000000003</v>
      </c>
      <c r="CA41" s="170">
        <v>38.72</v>
      </c>
      <c r="CB41" s="170">
        <v>39.14</v>
      </c>
      <c r="CC41" s="170">
        <v>39.520000000000003</v>
      </c>
      <c r="CD41" s="170">
        <v>74.930000000000007</v>
      </c>
      <c r="CE41" s="170">
        <v>101.71</v>
      </c>
      <c r="CF41" s="170">
        <v>143.15</v>
      </c>
      <c r="CG41" s="170">
        <v>173.16</v>
      </c>
      <c r="CH41" s="170">
        <v>117.11</v>
      </c>
      <c r="CI41" s="170">
        <v>144.97</v>
      </c>
      <c r="CJ41" s="170">
        <v>186.98</v>
      </c>
      <c r="CK41" s="170">
        <v>218.57</v>
      </c>
      <c r="CM41" s="43" t="str">
        <f t="shared" si="7"/>
        <v>DIAMANTE START 18.001 a 9.000</v>
      </c>
      <c r="CN41" s="44" t="s">
        <v>116</v>
      </c>
      <c r="CO41" s="44" t="s">
        <v>91</v>
      </c>
      <c r="CP41" s="170">
        <f t="shared" ref="CP41:DE41" si="55">ROUND(CP13-(CP13*$A$84),2)</f>
        <v>29.03</v>
      </c>
      <c r="CQ41" s="170">
        <f t="shared" si="55"/>
        <v>30.27</v>
      </c>
      <c r="CR41" s="170">
        <f t="shared" si="55"/>
        <v>30.56</v>
      </c>
      <c r="CS41" s="170">
        <f t="shared" si="55"/>
        <v>30.88</v>
      </c>
      <c r="CT41" s="170">
        <f t="shared" si="55"/>
        <v>41.84</v>
      </c>
      <c r="CU41" s="170">
        <f t="shared" si="55"/>
        <v>48.11</v>
      </c>
      <c r="CV41" s="170">
        <f t="shared" si="55"/>
        <v>54.9</v>
      </c>
      <c r="CW41" s="170">
        <f t="shared" si="55"/>
        <v>67.959999999999994</v>
      </c>
      <c r="CX41" s="170">
        <f t="shared" si="55"/>
        <v>61.21</v>
      </c>
      <c r="CY41" s="170">
        <f t="shared" si="55"/>
        <v>68.72</v>
      </c>
      <c r="CZ41" s="170">
        <f t="shared" si="55"/>
        <v>88.25</v>
      </c>
      <c r="DA41" s="170">
        <f t="shared" si="55"/>
        <v>110.01</v>
      </c>
      <c r="DB41" s="170">
        <f t="shared" si="55"/>
        <v>71.180000000000007</v>
      </c>
      <c r="DC41" s="170">
        <f t="shared" si="55"/>
        <v>79.900000000000006</v>
      </c>
      <c r="DD41" s="170">
        <f t="shared" si="55"/>
        <v>102.61</v>
      </c>
      <c r="DE41" s="170">
        <f t="shared" si="55"/>
        <v>127.91</v>
      </c>
      <c r="DF41" s="169"/>
      <c r="DH41" s="43" t="str">
        <f>DI41&amp;DJ41</f>
        <v>Peso (g)</v>
      </c>
      <c r="DJ41" s="44" t="s">
        <v>32</v>
      </c>
      <c r="DK41" s="147" t="s">
        <v>16</v>
      </c>
      <c r="DL41" s="147" t="s">
        <v>17</v>
      </c>
      <c r="DM41" s="147" t="s">
        <v>18</v>
      </c>
      <c r="DN41" s="147" t="s">
        <v>19</v>
      </c>
      <c r="DO41" s="147" t="s">
        <v>20</v>
      </c>
      <c r="DP41" s="147" t="s">
        <v>21</v>
      </c>
      <c r="DQ41" s="147" t="s">
        <v>22</v>
      </c>
      <c r="DR41" s="147" t="s">
        <v>23</v>
      </c>
      <c r="DS41" s="147" t="s">
        <v>28</v>
      </c>
      <c r="DT41" s="147" t="s">
        <v>29</v>
      </c>
      <c r="DU41" s="147" t="s">
        <v>30</v>
      </c>
      <c r="DV41" s="147" t="s">
        <v>31</v>
      </c>
      <c r="ER41" s="198" t="str">
        <f t="shared" si="54"/>
        <v>DIAMANTE START 1Coleta Agendada7788-70 a 10</v>
      </c>
      <c r="ES41" s="198" t="s">
        <v>116</v>
      </c>
      <c r="ET41" s="199" t="s">
        <v>43</v>
      </c>
      <c r="EU41" s="200" t="s">
        <v>57</v>
      </c>
      <c r="EV41" s="201" t="s">
        <v>45</v>
      </c>
      <c r="EW41" s="200">
        <f>ROUND(EW3-(EW3*$A$120),2)</f>
        <v>14.21</v>
      </c>
      <c r="FE41" s="212" t="s">
        <v>258</v>
      </c>
      <c r="FH41"/>
      <c r="FI41"/>
      <c r="FK41" s="207" t="str">
        <f>CONCATENATE(FL41,FN41,FM41)</f>
        <v>DIAMANTE 3Etiquetagem, carimbação e triagemOperação A</v>
      </c>
      <c r="FL41" s="207" t="s">
        <v>75</v>
      </c>
      <c r="FM41" s="207" t="s">
        <v>317</v>
      </c>
      <c r="FN41" s="216" t="s">
        <v>318</v>
      </c>
      <c r="FO41" s="217">
        <v>76112</v>
      </c>
      <c r="FP41" s="218">
        <f>'[3]Base(2024)'!$FG$4*'[3]BASE 2025'!$A$20</f>
        <v>0.23062842</v>
      </c>
      <c r="FQ41" s="217">
        <v>76163</v>
      </c>
      <c r="FR41" s="218">
        <f>'[3]Base(2024)'!$FI$4*'[3]BASE 2025'!$A$20</f>
        <v>0.27256086000000002</v>
      </c>
    </row>
    <row r="42" spans="1:174" x14ac:dyDescent="0.25">
      <c r="A42" s="84">
        <v>0.26</v>
      </c>
      <c r="B42" s="42" t="s">
        <v>110</v>
      </c>
      <c r="D42" s="43" t="str">
        <f t="shared" si="0"/>
        <v>DIAMANTE START 19.001 a 10.000</v>
      </c>
      <c r="E42" s="146" t="s">
        <v>116</v>
      </c>
      <c r="F42" s="44" t="s">
        <v>95</v>
      </c>
      <c r="G42" s="170">
        <f t="shared" si="39"/>
        <v>21.24</v>
      </c>
      <c r="H42" s="170">
        <f t="shared" si="39"/>
        <v>21.69</v>
      </c>
      <c r="I42" s="170">
        <f t="shared" si="39"/>
        <v>22.14</v>
      </c>
      <c r="J42" s="170">
        <f t="shared" si="39"/>
        <v>22.59</v>
      </c>
      <c r="K42" s="170">
        <f t="shared" si="39"/>
        <v>38.130000000000003</v>
      </c>
      <c r="L42" s="170">
        <f t="shared" si="39"/>
        <v>38.520000000000003</v>
      </c>
      <c r="M42" s="170">
        <f t="shared" si="39"/>
        <v>38.93</v>
      </c>
      <c r="N42" s="170">
        <f t="shared" si="39"/>
        <v>39.31</v>
      </c>
      <c r="O42" s="170">
        <f t="shared" si="39"/>
        <v>74.83</v>
      </c>
      <c r="P42" s="170">
        <f t="shared" si="39"/>
        <v>101.02</v>
      </c>
      <c r="Q42" s="170">
        <f t="shared" si="39"/>
        <v>142.16999999999999</v>
      </c>
      <c r="R42" s="170">
        <f t="shared" si="39"/>
        <v>172.11</v>
      </c>
      <c r="S42" s="170">
        <f t="shared" si="39"/>
        <v>95.49</v>
      </c>
      <c r="T42" s="170">
        <f t="shared" si="39"/>
        <v>118.29</v>
      </c>
      <c r="U42" s="170">
        <f t="shared" si="39"/>
        <v>153.27000000000001</v>
      </c>
      <c r="V42" s="170">
        <f t="shared" si="39"/>
        <v>179.64</v>
      </c>
      <c r="W42" s="170">
        <f t="shared" si="36"/>
        <v>113.67</v>
      </c>
      <c r="X42" s="170">
        <f t="shared" si="36"/>
        <v>140.81</v>
      </c>
      <c r="Y42" s="170">
        <f t="shared" si="36"/>
        <v>182.47</v>
      </c>
      <c r="Z42" s="170">
        <f t="shared" si="36"/>
        <v>213.84</v>
      </c>
      <c r="AB42" s="43" t="str">
        <f t="shared" si="1"/>
        <v>DIAMANTE START 19.001 a 10.000</v>
      </c>
      <c r="AC42" s="146" t="s">
        <v>116</v>
      </c>
      <c r="AD42" s="44" t="s">
        <v>95</v>
      </c>
      <c r="AE42" s="170">
        <f t="shared" si="40"/>
        <v>56.02</v>
      </c>
      <c r="AF42" s="170">
        <f t="shared" si="37"/>
        <v>57.21</v>
      </c>
      <c r="AG42" s="170">
        <f t="shared" si="37"/>
        <v>58.41</v>
      </c>
      <c r="AH42" s="170">
        <f t="shared" si="37"/>
        <v>59.6</v>
      </c>
      <c r="AI42" s="170">
        <f t="shared" si="37"/>
        <v>63.86</v>
      </c>
      <c r="AJ42" s="170">
        <f t="shared" si="37"/>
        <v>64.52</v>
      </c>
      <c r="AK42" s="170">
        <f t="shared" si="37"/>
        <v>65.19</v>
      </c>
      <c r="AL42" s="170">
        <f t="shared" si="37"/>
        <v>65.84</v>
      </c>
      <c r="AM42" s="170">
        <f t="shared" si="37"/>
        <v>133.22</v>
      </c>
      <c r="AN42" s="170">
        <f t="shared" si="37"/>
        <v>203.48</v>
      </c>
      <c r="AO42" s="170">
        <f t="shared" si="37"/>
        <v>246.89</v>
      </c>
      <c r="AP42" s="170">
        <f t="shared" si="37"/>
        <v>290.27999999999997</v>
      </c>
      <c r="AQ42" s="170">
        <f t="shared" si="37"/>
        <v>164.79</v>
      </c>
      <c r="AR42" s="170">
        <f t="shared" si="37"/>
        <v>247.79</v>
      </c>
      <c r="AS42" s="170">
        <f t="shared" si="37"/>
        <v>294.35000000000002</v>
      </c>
      <c r="AT42" s="170">
        <f t="shared" si="37"/>
        <v>340.89</v>
      </c>
      <c r="AU42" s="170">
        <f t="shared" si="37"/>
        <v>196.18</v>
      </c>
      <c r="AV42" s="170">
        <f t="shared" si="37"/>
        <v>294.98</v>
      </c>
      <c r="AW42" s="170">
        <f t="shared" si="37"/>
        <v>350.41</v>
      </c>
      <c r="AX42" s="170">
        <f t="shared" si="37"/>
        <v>405.82</v>
      </c>
      <c r="AZ42" s="43" t="str">
        <f t="shared" si="12"/>
        <v>Peso (Kg)</v>
      </c>
      <c r="BB42" s="46" t="s">
        <v>33</v>
      </c>
      <c r="BC42" s="45" t="s">
        <v>12</v>
      </c>
      <c r="BD42" s="45" t="s">
        <v>13</v>
      </c>
      <c r="BE42" s="45" t="s">
        <v>14</v>
      </c>
      <c r="BF42" s="45" t="s">
        <v>15</v>
      </c>
      <c r="BG42" s="45" t="s">
        <v>16</v>
      </c>
      <c r="BH42" s="45" t="s">
        <v>17</v>
      </c>
      <c r="BI42" s="45" t="s">
        <v>18</v>
      </c>
      <c r="BJ42" s="45" t="s">
        <v>19</v>
      </c>
      <c r="BL42" s="43" t="str">
        <f t="shared" si="3"/>
        <v>DIAMANTE START 20 a 300</v>
      </c>
      <c r="BM42" s="44" t="s">
        <v>117</v>
      </c>
      <c r="BN42" s="46" t="s">
        <v>40</v>
      </c>
      <c r="BO42" s="170">
        <f>ROUND('Base(2024)'!DC3*'BASE 2025'!$A$25,2)</f>
        <v>13.3</v>
      </c>
      <c r="BP42" s="170">
        <f>ROUND('Base(2024)'!DD3*'BASE 2025'!$A$25,2)</f>
        <v>13.57</v>
      </c>
      <c r="BQ42" s="170">
        <f>ROUND('Base(2024)'!DE3*'BASE 2025'!$A$25,2)</f>
        <v>13.86</v>
      </c>
      <c r="BS42" s="60" t="str">
        <f t="shared" si="6"/>
        <v>DIAMANTE START 29.001 a 10.000</v>
      </c>
      <c r="BT42" s="44" t="s">
        <v>117</v>
      </c>
      <c r="BU42" s="44" t="s">
        <v>95</v>
      </c>
      <c r="BV42" s="170">
        <v>22.27</v>
      </c>
      <c r="BW42" s="170">
        <v>22.74</v>
      </c>
      <c r="BX42" s="170">
        <v>23.21</v>
      </c>
      <c r="BY42" s="170">
        <v>23.68</v>
      </c>
      <c r="BZ42" s="170">
        <v>40.85</v>
      </c>
      <c r="CA42" s="170">
        <v>41.27</v>
      </c>
      <c r="CB42" s="170">
        <v>41.69</v>
      </c>
      <c r="CC42" s="170">
        <v>42.11</v>
      </c>
      <c r="CD42" s="170">
        <v>80.89</v>
      </c>
      <c r="CE42" s="170">
        <v>109.85</v>
      </c>
      <c r="CF42" s="170">
        <v>154.62</v>
      </c>
      <c r="CG42" s="170">
        <v>187.04</v>
      </c>
      <c r="CH42" s="170">
        <v>123.08</v>
      </c>
      <c r="CI42" s="170">
        <v>153.1</v>
      </c>
      <c r="CJ42" s="170">
        <v>198.43</v>
      </c>
      <c r="CK42" s="170">
        <v>232.44</v>
      </c>
      <c r="CM42" s="43" t="str">
        <f t="shared" si="7"/>
        <v>DIAMANTE START 19.001 a 10.000</v>
      </c>
      <c r="CN42" s="44" t="s">
        <v>116</v>
      </c>
      <c r="CO42" s="44" t="s">
        <v>95</v>
      </c>
      <c r="CP42" s="170">
        <f t="shared" ref="CP42:DE42" si="56">ROUND(CP14-(CP14*$A$84),2)</f>
        <v>29.62</v>
      </c>
      <c r="CQ42" s="170">
        <f t="shared" si="56"/>
        <v>30.88</v>
      </c>
      <c r="CR42" s="170">
        <f t="shared" si="56"/>
        <v>31.18</v>
      </c>
      <c r="CS42" s="170">
        <f t="shared" si="56"/>
        <v>31.5</v>
      </c>
      <c r="CT42" s="170">
        <f t="shared" si="56"/>
        <v>43.23</v>
      </c>
      <c r="CU42" s="170">
        <f t="shared" si="56"/>
        <v>49.73</v>
      </c>
      <c r="CV42" s="170">
        <f t="shared" si="56"/>
        <v>56.74</v>
      </c>
      <c r="CW42" s="170">
        <f t="shared" si="56"/>
        <v>70.27</v>
      </c>
      <c r="CX42" s="170">
        <f t="shared" si="56"/>
        <v>62.42</v>
      </c>
      <c r="CY42" s="170">
        <f t="shared" si="56"/>
        <v>70.099999999999994</v>
      </c>
      <c r="CZ42" s="170">
        <f t="shared" si="56"/>
        <v>89.83</v>
      </c>
      <c r="DA42" s="170">
        <f t="shared" si="56"/>
        <v>111.96</v>
      </c>
      <c r="DB42" s="170">
        <f t="shared" si="56"/>
        <v>72.59</v>
      </c>
      <c r="DC42" s="170">
        <f t="shared" si="56"/>
        <v>81.52</v>
      </c>
      <c r="DD42" s="170">
        <f t="shared" si="56"/>
        <v>104.44</v>
      </c>
      <c r="DE42" s="170">
        <f t="shared" si="56"/>
        <v>130.18</v>
      </c>
      <c r="DH42" s="43" t="str">
        <f>DI42&amp;DJ42</f>
        <v>DIAMANTE START 20 a 500</v>
      </c>
      <c r="DI42" s="44" t="s">
        <v>117</v>
      </c>
      <c r="DJ42" s="44" t="s">
        <v>41</v>
      </c>
      <c r="DK42" s="147">
        <f>ROUND('Base(2024)'!EO42*'BASE 2025'!$A$155,2)</f>
        <v>16.04</v>
      </c>
      <c r="DL42" s="147">
        <f>ROUND('Base(2024)'!EP42*'BASE 2025'!$A$155,2)</f>
        <v>16.73</v>
      </c>
      <c r="DM42" s="147">
        <f>ROUND('Base(2024)'!EQ42*'BASE 2025'!$A$155,2)</f>
        <v>16.89</v>
      </c>
      <c r="DN42" s="147">
        <f>ROUND('Base(2024)'!ER42*'BASE 2025'!$A$155,2)</f>
        <v>17.05</v>
      </c>
      <c r="DO42" s="147">
        <f>ROUND('Base(2024)'!ES42*'BASE 2025'!$A$155,2)</f>
        <v>19.07</v>
      </c>
      <c r="DP42" s="147">
        <f>ROUND('Base(2024)'!ET42*'BASE 2025'!$A$155,2)</f>
        <v>21.46</v>
      </c>
      <c r="DQ42" s="147">
        <f>ROUND('Base(2024)'!EU42*'BASE 2025'!$A$155,2)</f>
        <v>23.95</v>
      </c>
      <c r="DR42" s="147">
        <f>ROUND('Base(2024)'!EV42*'BASE 2025'!$A$155,2)</f>
        <v>28.72</v>
      </c>
      <c r="DS42" s="147">
        <f>ROUND('Base(2024)'!EW42*'BASE 2025'!$A$155,2)</f>
        <v>22.77</v>
      </c>
      <c r="DT42" s="147">
        <f>ROUND('Base(2024)'!EX42*'BASE 2025'!$A$155,2)</f>
        <v>27.69</v>
      </c>
      <c r="DU42" s="147">
        <f>ROUND('Base(2024)'!EY42*'BASE 2025'!$A$155,2)</f>
        <v>46.6</v>
      </c>
      <c r="DV42" s="147">
        <f>ROUND('Base(2024)'!EZ42*'BASE 2025'!$A$155,2)</f>
        <v>63.93</v>
      </c>
      <c r="ER42" s="198" t="str">
        <f t="shared" si="54"/>
        <v>DIAMANTE START 1Coleta Programada7787-91 ou mais</v>
      </c>
      <c r="ES42" s="198" t="s">
        <v>116</v>
      </c>
      <c r="ET42" s="199" t="s">
        <v>64</v>
      </c>
      <c r="EU42" s="200" t="s">
        <v>252</v>
      </c>
      <c r="EV42" s="201" t="s">
        <v>253</v>
      </c>
      <c r="EW42" s="200" t="s">
        <v>251</v>
      </c>
      <c r="EX42" s="60"/>
      <c r="EY42" s="60"/>
      <c r="FH42"/>
      <c r="FI42"/>
      <c r="FK42" s="207" t="str">
        <f>CONCATENATE(FL42,FN42,FM42)</f>
        <v>DIAMANTE 3Dobragem, inserção, fechamento, montagem de caixaOperação B</v>
      </c>
      <c r="FL42" s="207" t="s">
        <v>75</v>
      </c>
      <c r="FM42" s="207" t="s">
        <v>319</v>
      </c>
      <c r="FN42" s="216" t="s">
        <v>320</v>
      </c>
      <c r="FO42" s="217">
        <v>76120</v>
      </c>
      <c r="FP42" s="218">
        <f>'[3]Base(2024)'!$FG$5*'[3]BASE 2025'!$A$20</f>
        <v>0.72333458999999989</v>
      </c>
      <c r="FQ42" s="217">
        <v>76171</v>
      </c>
      <c r="FR42" s="218">
        <f>'[3]Base(2024)'!$FI$5*'[3]BASE 2025'!$A$20</f>
        <v>1.2579731999999999</v>
      </c>
    </row>
    <row r="43" spans="1:174" x14ac:dyDescent="0.25">
      <c r="D43" s="40" t="str">
        <f t="shared" si="0"/>
        <v>DIAMANTE START 1Kg Adicional</v>
      </c>
      <c r="E43" s="168" t="s">
        <v>116</v>
      </c>
      <c r="F43" s="168" t="s">
        <v>63</v>
      </c>
      <c r="G43" s="171">
        <f t="shared" si="39"/>
        <v>2.63</v>
      </c>
      <c r="H43" s="171">
        <f t="shared" si="39"/>
        <v>2.69</v>
      </c>
      <c r="I43" s="171">
        <f t="shared" si="39"/>
        <v>2.75</v>
      </c>
      <c r="J43" s="171">
        <f t="shared" si="39"/>
        <v>2.8</v>
      </c>
      <c r="K43" s="171">
        <f t="shared" si="39"/>
        <v>4.7300000000000004</v>
      </c>
      <c r="L43" s="171">
        <f t="shared" si="39"/>
        <v>4.78</v>
      </c>
      <c r="M43" s="171">
        <f t="shared" si="39"/>
        <v>4.82</v>
      </c>
      <c r="N43" s="171">
        <f t="shared" si="39"/>
        <v>4.88</v>
      </c>
      <c r="O43" s="171">
        <f t="shared" si="39"/>
        <v>9.2799999999999994</v>
      </c>
      <c r="P43" s="171">
        <f t="shared" si="39"/>
        <v>12.53</v>
      </c>
      <c r="Q43" s="171">
        <f t="shared" si="39"/>
        <v>17.63</v>
      </c>
      <c r="R43" s="171">
        <f t="shared" si="39"/>
        <v>21.34</v>
      </c>
      <c r="S43" s="171">
        <f t="shared" si="39"/>
        <v>11.84</v>
      </c>
      <c r="T43" s="171">
        <f t="shared" si="39"/>
        <v>14.66</v>
      </c>
      <c r="U43" s="171">
        <f t="shared" si="39"/>
        <v>19.010000000000002</v>
      </c>
      <c r="V43" s="171">
        <f t="shared" si="39"/>
        <v>22.28</v>
      </c>
      <c r="W43" s="171">
        <f t="shared" si="36"/>
        <v>14.09</v>
      </c>
      <c r="X43" s="171">
        <f t="shared" si="36"/>
        <v>17.46</v>
      </c>
      <c r="Y43" s="171">
        <f t="shared" si="36"/>
        <v>22.63</v>
      </c>
      <c r="Z43" s="171">
        <f t="shared" si="36"/>
        <v>26.51</v>
      </c>
      <c r="AB43" s="40" t="str">
        <f t="shared" si="1"/>
        <v>DIAMANTE START 1Kg Adicional</v>
      </c>
      <c r="AC43" s="168" t="s">
        <v>116</v>
      </c>
      <c r="AD43" s="168" t="s">
        <v>63</v>
      </c>
      <c r="AE43" s="169">
        <f t="shared" si="40"/>
        <v>5.69</v>
      </c>
      <c r="AF43" s="169">
        <f t="shared" si="37"/>
        <v>5.81</v>
      </c>
      <c r="AG43" s="169">
        <f t="shared" si="37"/>
        <v>5.93</v>
      </c>
      <c r="AH43" s="169">
        <f t="shared" si="37"/>
        <v>6.06</v>
      </c>
      <c r="AI43" s="169">
        <f t="shared" si="37"/>
        <v>6.44</v>
      </c>
      <c r="AJ43" s="169">
        <f t="shared" si="37"/>
        <v>6.5</v>
      </c>
      <c r="AK43" s="169">
        <f t="shared" si="37"/>
        <v>6.57</v>
      </c>
      <c r="AL43" s="169">
        <f t="shared" si="37"/>
        <v>6.63</v>
      </c>
      <c r="AM43" s="169">
        <f t="shared" si="37"/>
        <v>13.18</v>
      </c>
      <c r="AN43" s="169">
        <f t="shared" si="37"/>
        <v>20.2</v>
      </c>
      <c r="AO43" s="169">
        <f t="shared" si="37"/>
        <v>24.46</v>
      </c>
      <c r="AP43" s="169">
        <f t="shared" si="37"/>
        <v>28.75</v>
      </c>
      <c r="AQ43" s="169">
        <f t="shared" si="37"/>
        <v>16.48</v>
      </c>
      <c r="AR43" s="169">
        <f t="shared" si="37"/>
        <v>24.71</v>
      </c>
      <c r="AS43" s="169">
        <f t="shared" si="37"/>
        <v>29.22</v>
      </c>
      <c r="AT43" s="169">
        <f t="shared" si="37"/>
        <v>33.76</v>
      </c>
      <c r="AU43" s="169">
        <f t="shared" si="37"/>
        <v>19.61</v>
      </c>
      <c r="AV43" s="169">
        <f t="shared" si="37"/>
        <v>29.42</v>
      </c>
      <c r="AW43" s="169">
        <f t="shared" si="37"/>
        <v>34.799999999999997</v>
      </c>
      <c r="AX43" s="169">
        <f t="shared" si="37"/>
        <v>40.19</v>
      </c>
      <c r="AZ43" s="43" t="str">
        <f t="shared" si="12"/>
        <v>INFINITE 1Até 1</v>
      </c>
      <c r="BA43" s="44" t="s">
        <v>85</v>
      </c>
      <c r="BB43" s="46" t="s">
        <v>42</v>
      </c>
      <c r="BC43" s="170">
        <f>ROUND(BC3-(BC3*$A$72),2)</f>
        <v>26.73</v>
      </c>
      <c r="BD43" s="170">
        <f t="shared" ref="BD43:BJ43" si="57">ROUND(BD3-(BD3*$A$72),2)</f>
        <v>27.27</v>
      </c>
      <c r="BE43" s="170">
        <f t="shared" si="57"/>
        <v>27.84</v>
      </c>
      <c r="BF43" s="170">
        <f t="shared" si="57"/>
        <v>28.39</v>
      </c>
      <c r="BG43" s="170">
        <f t="shared" si="57"/>
        <v>38.04</v>
      </c>
      <c r="BH43" s="170">
        <f t="shared" si="57"/>
        <v>38.44</v>
      </c>
      <c r="BI43" s="170">
        <f t="shared" si="57"/>
        <v>38.83</v>
      </c>
      <c r="BJ43" s="170">
        <f t="shared" si="57"/>
        <v>39.159999999999997</v>
      </c>
      <c r="BL43" s="43" t="str">
        <f t="shared" si="3"/>
        <v>DIAMANTE START 2301 a 500</v>
      </c>
      <c r="BM43" s="44" t="s">
        <v>117</v>
      </c>
      <c r="BN43" s="46" t="s">
        <v>49</v>
      </c>
      <c r="BO43" s="170">
        <f>ROUND('Base(2024)'!DC4*'BASE 2025'!$A$25,2)</f>
        <v>13.82</v>
      </c>
      <c r="BP43" s="170">
        <f>ROUND('Base(2024)'!DD4*'BASE 2025'!$A$25,2)</f>
        <v>14.11</v>
      </c>
      <c r="BQ43" s="170">
        <f>ROUND('Base(2024)'!DE4*'BASE 2025'!$A$25,2)</f>
        <v>14.41</v>
      </c>
      <c r="BS43" s="40" t="str">
        <f t="shared" si="6"/>
        <v>DIAMANTE START 2Kg Adicional</v>
      </c>
      <c r="BT43" s="168" t="s">
        <v>117</v>
      </c>
      <c r="BU43" s="168" t="s">
        <v>63</v>
      </c>
      <c r="BV43" s="171">
        <v>2.86</v>
      </c>
      <c r="BW43" s="171">
        <v>2.92</v>
      </c>
      <c r="BX43" s="171">
        <v>3</v>
      </c>
      <c r="BY43" s="171">
        <v>3.05</v>
      </c>
      <c r="BZ43" s="171">
        <v>5.16</v>
      </c>
      <c r="CA43" s="171">
        <v>5.2</v>
      </c>
      <c r="CB43" s="171">
        <v>5.25</v>
      </c>
      <c r="CC43" s="171">
        <v>5.31</v>
      </c>
      <c r="CD43" s="171">
        <v>10.11</v>
      </c>
      <c r="CE43" s="171">
        <v>13.64</v>
      </c>
      <c r="CF43" s="171">
        <v>19.190000000000001</v>
      </c>
      <c r="CG43" s="171">
        <v>23.23</v>
      </c>
      <c r="CH43" s="171">
        <v>15.35</v>
      </c>
      <c r="CI43" s="171">
        <v>19.010000000000002</v>
      </c>
      <c r="CJ43" s="171">
        <v>24.64</v>
      </c>
      <c r="CK43" s="171">
        <v>28.86</v>
      </c>
      <c r="CM43" s="40" t="str">
        <f t="shared" si="7"/>
        <v>DIAMANTE START 1Kg Adicional</v>
      </c>
      <c r="CN43" s="168" t="s">
        <v>116</v>
      </c>
      <c r="CO43" s="168" t="s">
        <v>63</v>
      </c>
      <c r="CP43" s="169">
        <f t="shared" ref="CP43:DE43" si="58">ROUND(CP15-(CP15*$A$84),2)</f>
        <v>3.68</v>
      </c>
      <c r="CQ43" s="169">
        <f t="shared" si="58"/>
        <v>3.83</v>
      </c>
      <c r="CR43" s="169">
        <f t="shared" si="58"/>
        <v>3.87</v>
      </c>
      <c r="CS43" s="169">
        <f t="shared" si="58"/>
        <v>3.91</v>
      </c>
      <c r="CT43" s="169">
        <f t="shared" si="58"/>
        <v>5.36</v>
      </c>
      <c r="CU43" s="169">
        <f t="shared" si="58"/>
        <v>6.16</v>
      </c>
      <c r="CV43" s="169">
        <f t="shared" si="58"/>
        <v>7.04</v>
      </c>
      <c r="CW43" s="169">
        <f t="shared" si="58"/>
        <v>8.7100000000000009</v>
      </c>
      <c r="CX43" s="169">
        <f t="shared" si="58"/>
        <v>7.73</v>
      </c>
      <c r="CY43" s="169">
        <f t="shared" si="58"/>
        <v>8.6999999999999993</v>
      </c>
      <c r="CZ43" s="169">
        <f t="shared" si="58"/>
        <v>11.14</v>
      </c>
      <c r="DA43" s="169">
        <f t="shared" si="58"/>
        <v>13.88</v>
      </c>
      <c r="DB43" s="169">
        <f t="shared" si="58"/>
        <v>8.99</v>
      </c>
      <c r="DC43" s="169">
        <f t="shared" si="58"/>
        <v>10.119999999999999</v>
      </c>
      <c r="DD43" s="169">
        <f t="shared" si="58"/>
        <v>12.94</v>
      </c>
      <c r="DE43" s="169">
        <f t="shared" si="58"/>
        <v>16.14</v>
      </c>
      <c r="DF43" s="170"/>
      <c r="DH43" s="43" t="str">
        <f t="shared" ref="DH43:DH54" si="59">DI43&amp;DJ43</f>
        <v>DIAMANTE START 2501 a 1.000</v>
      </c>
      <c r="DI43" s="44" t="s">
        <v>117</v>
      </c>
      <c r="DJ43" s="44" t="s">
        <v>50</v>
      </c>
      <c r="DK43" s="147">
        <f>ROUND('Base(2024)'!EO43*'BASE 2025'!$A$155,2)</f>
        <v>17.18</v>
      </c>
      <c r="DL43" s="147">
        <f>ROUND('Base(2024)'!EP43*'BASE 2025'!$A$155,2)</f>
        <v>17.899999999999999</v>
      </c>
      <c r="DM43" s="147">
        <f>ROUND('Base(2024)'!EQ43*'BASE 2025'!$A$155,2)</f>
        <v>18.100000000000001</v>
      </c>
      <c r="DN43" s="147">
        <f>ROUND('Base(2024)'!ER43*'BASE 2025'!$A$155,2)</f>
        <v>18.27</v>
      </c>
      <c r="DO43" s="147">
        <f>ROUND('Base(2024)'!ES43*'BASE 2025'!$A$155,2)</f>
        <v>20.43</v>
      </c>
      <c r="DP43" s="147">
        <f>ROUND('Base(2024)'!ET43*'BASE 2025'!$A$155,2)</f>
        <v>22.99</v>
      </c>
      <c r="DQ43" s="147">
        <f>ROUND('Base(2024)'!EU43*'BASE 2025'!$A$155,2)</f>
        <v>25.66</v>
      </c>
      <c r="DR43" s="147">
        <f>ROUND('Base(2024)'!EV43*'BASE 2025'!$A$155,2)</f>
        <v>30.77</v>
      </c>
      <c r="DS43" s="147">
        <f>ROUND('Base(2024)'!EW43*'BASE 2025'!$A$155,2)</f>
        <v>24.13</v>
      </c>
      <c r="DT43" s="147">
        <f>ROUND('Base(2024)'!EX43*'BASE 2025'!$A$155,2)</f>
        <v>29.22</v>
      </c>
      <c r="DU43" s="147">
        <f>ROUND('Base(2024)'!EY43*'BASE 2025'!$A$155,2)</f>
        <v>48.3</v>
      </c>
      <c r="DV43" s="147">
        <f>ROUND('Base(2024)'!EZ43*'BASE 2025'!$A$155,2)</f>
        <v>65.98</v>
      </c>
      <c r="ER43" s="198" t="str">
        <f t="shared" si="54"/>
        <v>DIAMANTE START 1Coleta Programada4209-90 a 10</v>
      </c>
      <c r="ES43" s="198" t="s">
        <v>116</v>
      </c>
      <c r="ET43" s="199" t="s">
        <v>64</v>
      </c>
      <c r="EU43" s="200" t="s">
        <v>65</v>
      </c>
      <c r="EV43" s="201" t="s">
        <v>45</v>
      </c>
      <c r="EW43" s="200">
        <f>ROUND(EW7-(EW7*$A$120),2)</f>
        <v>11.84</v>
      </c>
      <c r="EX43" s="60"/>
      <c r="EY43" s="60"/>
      <c r="FA43" s="207" t="s">
        <v>289</v>
      </c>
      <c r="FB43" s="207" t="s">
        <v>85</v>
      </c>
      <c r="FC43" s="209" t="s">
        <v>46</v>
      </c>
      <c r="FD43" s="201" t="s">
        <v>47</v>
      </c>
      <c r="FE43" s="200">
        <v>13.96</v>
      </c>
      <c r="FH43"/>
      <c r="FI43"/>
      <c r="FK43" s="207" t="str">
        <f>CONCATENATE(FL43,FN43,FM43)</f>
        <v>DIAMANTE 3Digitação, agrupamento de nomes e documentos, conciliação de nomesOperação C</v>
      </c>
      <c r="FL43" s="207" t="s">
        <v>75</v>
      </c>
      <c r="FM43" s="207" t="s">
        <v>321</v>
      </c>
      <c r="FN43" s="216" t="s">
        <v>322</v>
      </c>
      <c r="FO43" s="217">
        <v>76139</v>
      </c>
      <c r="FP43" s="218">
        <f>'[3]Base(2024)'!$FG$6*'[3]BASE 2025'!$A$20</f>
        <v>2.0337233399999999</v>
      </c>
      <c r="FQ43" s="217">
        <v>76180</v>
      </c>
      <c r="FR43" s="218">
        <f>'[3]Base(2024)'!$FI$6*'[3]BASE 2025'!$A$20</f>
        <v>2.0337233399999999</v>
      </c>
    </row>
    <row r="44" spans="1:174" ht="25.5" x14ac:dyDescent="0.25">
      <c r="A44" s="43" t="s">
        <v>233</v>
      </c>
      <c r="D44" s="43" t="str">
        <f t="shared" si="0"/>
        <v>Peso (g)</v>
      </c>
      <c r="F44" s="44" t="s">
        <v>32</v>
      </c>
      <c r="G44" s="173" t="s">
        <v>12</v>
      </c>
      <c r="H44" s="173" t="s">
        <v>13</v>
      </c>
      <c r="I44" s="173" t="s">
        <v>14</v>
      </c>
      <c r="J44" s="173" t="s">
        <v>15</v>
      </c>
      <c r="K44" s="173" t="s">
        <v>16</v>
      </c>
      <c r="L44" s="173" t="s">
        <v>17</v>
      </c>
      <c r="M44" s="173" t="s">
        <v>18</v>
      </c>
      <c r="N44" s="173" t="s">
        <v>19</v>
      </c>
      <c r="O44" s="173" t="s">
        <v>20</v>
      </c>
      <c r="P44" s="173" t="s">
        <v>21</v>
      </c>
      <c r="Q44" s="173" t="s">
        <v>22</v>
      </c>
      <c r="R44" s="173" t="s">
        <v>23</v>
      </c>
      <c r="S44" s="173" t="s">
        <v>24</v>
      </c>
      <c r="T44" s="173" t="s">
        <v>25</v>
      </c>
      <c r="U44" s="173" t="s">
        <v>26</v>
      </c>
      <c r="V44" s="173" t="s">
        <v>27</v>
      </c>
      <c r="W44" s="173" t="s">
        <v>28</v>
      </c>
      <c r="X44" s="173" t="s">
        <v>29</v>
      </c>
      <c r="Y44" s="173" t="s">
        <v>30</v>
      </c>
      <c r="Z44" s="173" t="s">
        <v>31</v>
      </c>
      <c r="AB44" s="43" t="str">
        <f t="shared" si="1"/>
        <v>Peso (g)</v>
      </c>
      <c r="AD44" s="44" t="s">
        <v>32</v>
      </c>
      <c r="AE44" s="147" t="s">
        <v>12</v>
      </c>
      <c r="AF44" s="147" t="s">
        <v>13</v>
      </c>
      <c r="AG44" s="147" t="s">
        <v>14</v>
      </c>
      <c r="AH44" s="147" t="s">
        <v>15</v>
      </c>
      <c r="AI44" s="147" t="s">
        <v>16</v>
      </c>
      <c r="AJ44" s="147" t="s">
        <v>17</v>
      </c>
      <c r="AK44" s="147" t="s">
        <v>18</v>
      </c>
      <c r="AL44" s="147" t="s">
        <v>19</v>
      </c>
      <c r="AM44" s="147" t="s">
        <v>20</v>
      </c>
      <c r="AN44" s="147" t="s">
        <v>21</v>
      </c>
      <c r="AO44" s="147" t="s">
        <v>22</v>
      </c>
      <c r="AP44" s="147" t="s">
        <v>23</v>
      </c>
      <c r="AQ44" s="147" t="s">
        <v>24</v>
      </c>
      <c r="AR44" s="147" t="s">
        <v>25</v>
      </c>
      <c r="AS44" s="147" t="s">
        <v>26</v>
      </c>
      <c r="AT44" s="147" t="s">
        <v>27</v>
      </c>
      <c r="AU44" s="147" t="s">
        <v>28</v>
      </c>
      <c r="AV44" s="147" t="s">
        <v>29</v>
      </c>
      <c r="AW44" s="147" t="s">
        <v>30</v>
      </c>
      <c r="AX44" s="147" t="s">
        <v>31</v>
      </c>
      <c r="AZ44" s="43" t="str">
        <f t="shared" si="12"/>
        <v>INFINITE 11 a 5</v>
      </c>
      <c r="BA44" s="44" t="s">
        <v>85</v>
      </c>
      <c r="BB44" s="46" t="s">
        <v>51</v>
      </c>
      <c r="BC44" s="170">
        <f t="shared" ref="BC44:BJ46" si="60">ROUND(BC4-(BC4*$A$72),2)</f>
        <v>34.85</v>
      </c>
      <c r="BD44" s="170">
        <f t="shared" si="60"/>
        <v>35.57</v>
      </c>
      <c r="BE44" s="170">
        <f t="shared" si="60"/>
        <v>36.299999999999997</v>
      </c>
      <c r="BF44" s="170">
        <f t="shared" si="60"/>
        <v>37.020000000000003</v>
      </c>
      <c r="BG44" s="170">
        <f t="shared" si="60"/>
        <v>48.58</v>
      </c>
      <c r="BH44" s="170">
        <f t="shared" si="60"/>
        <v>49.05</v>
      </c>
      <c r="BI44" s="170">
        <f t="shared" si="60"/>
        <v>49.52</v>
      </c>
      <c r="BJ44" s="170">
        <f t="shared" si="60"/>
        <v>50</v>
      </c>
      <c r="BL44" s="43" t="str">
        <f t="shared" si="3"/>
        <v>DIAMANTE START 2501 a 1.000</v>
      </c>
      <c r="BM44" s="44" t="s">
        <v>117</v>
      </c>
      <c r="BN44" s="46" t="s">
        <v>50</v>
      </c>
      <c r="BO44" s="170">
        <f>ROUND('Base(2024)'!DC5*'BASE 2025'!$A$25,2)</f>
        <v>14.78</v>
      </c>
      <c r="BP44" s="170">
        <f>ROUND('Base(2024)'!DD5*'BASE 2025'!$A$25,2)</f>
        <v>15.1</v>
      </c>
      <c r="BQ44" s="170">
        <f>ROUND('Base(2024)'!DE5*'BASE 2025'!$A$25,2)</f>
        <v>15.41</v>
      </c>
      <c r="BS44" s="43" t="str">
        <f t="shared" si="6"/>
        <v>Peso (g)</v>
      </c>
      <c r="BT44" s="44"/>
      <c r="BU44" s="44" t="s">
        <v>32</v>
      </c>
      <c r="BV44" s="170" t="s">
        <v>12</v>
      </c>
      <c r="BW44" s="170" t="s">
        <v>13</v>
      </c>
      <c r="BX44" s="170" t="s">
        <v>14</v>
      </c>
      <c r="BY44" s="170" t="s">
        <v>15</v>
      </c>
      <c r="BZ44" s="170" t="s">
        <v>16</v>
      </c>
      <c r="CA44" s="170" t="s">
        <v>17</v>
      </c>
      <c r="CB44" s="170" t="s">
        <v>18</v>
      </c>
      <c r="CC44" s="170" t="s">
        <v>19</v>
      </c>
      <c r="CD44" s="170" t="s">
        <v>20</v>
      </c>
      <c r="CE44" s="170" t="s">
        <v>21</v>
      </c>
      <c r="CF44" s="170" t="s">
        <v>22</v>
      </c>
      <c r="CG44" s="170" t="s">
        <v>23</v>
      </c>
      <c r="CH44" s="170" t="s">
        <v>28</v>
      </c>
      <c r="CI44" s="170" t="s">
        <v>29</v>
      </c>
      <c r="CJ44" s="170" t="s">
        <v>30</v>
      </c>
      <c r="CK44" s="170" t="s">
        <v>31</v>
      </c>
      <c r="CM44" s="43" t="str">
        <f t="shared" si="7"/>
        <v>Peso (g)</v>
      </c>
      <c r="CO44" s="44" t="s">
        <v>32</v>
      </c>
      <c r="CP44" s="45" t="s">
        <v>16</v>
      </c>
      <c r="CQ44" s="45" t="s">
        <v>17</v>
      </c>
      <c r="CR44" s="45" t="s">
        <v>18</v>
      </c>
      <c r="CS44" s="45" t="s">
        <v>19</v>
      </c>
      <c r="CT44" s="45" t="s">
        <v>20</v>
      </c>
      <c r="CU44" s="45" t="s">
        <v>21</v>
      </c>
      <c r="CV44" s="45" t="s">
        <v>22</v>
      </c>
      <c r="CW44" s="45" t="s">
        <v>23</v>
      </c>
      <c r="CX44" s="45" t="s">
        <v>24</v>
      </c>
      <c r="CY44" s="45" t="s">
        <v>25</v>
      </c>
      <c r="CZ44" s="45" t="s">
        <v>26</v>
      </c>
      <c r="DA44" s="45" t="s">
        <v>27</v>
      </c>
      <c r="DB44" s="45" t="s">
        <v>28</v>
      </c>
      <c r="DC44" s="45" t="s">
        <v>29</v>
      </c>
      <c r="DD44" s="45" t="s">
        <v>30</v>
      </c>
      <c r="DE44" s="45" t="s">
        <v>31</v>
      </c>
      <c r="DF44" s="170"/>
      <c r="DH44" s="43" t="str">
        <f t="shared" si="59"/>
        <v>DIAMANTE START 21.001 a 2.000</v>
      </c>
      <c r="DI44" s="44" t="s">
        <v>117</v>
      </c>
      <c r="DJ44" s="44" t="s">
        <v>55</v>
      </c>
      <c r="DK44" s="147">
        <f>ROUND('Base(2024)'!EO44*'BASE 2025'!$A$155,2)</f>
        <v>18.18</v>
      </c>
      <c r="DL44" s="147">
        <f>ROUND('Base(2024)'!EP44*'BASE 2025'!$A$155,2)</f>
        <v>18.96</v>
      </c>
      <c r="DM44" s="147">
        <f>ROUND('Base(2024)'!EQ44*'BASE 2025'!$A$155,2)</f>
        <v>19.14</v>
      </c>
      <c r="DN44" s="147">
        <f>ROUND('Base(2024)'!ER44*'BASE 2025'!$A$155,2)</f>
        <v>19.329999999999998</v>
      </c>
      <c r="DO44" s="147">
        <f>ROUND('Base(2024)'!ES44*'BASE 2025'!$A$155,2)</f>
        <v>22.58</v>
      </c>
      <c r="DP44" s="147">
        <f>ROUND('Base(2024)'!ET44*'BASE 2025'!$A$155,2)</f>
        <v>25.28</v>
      </c>
      <c r="DQ44" s="147">
        <f>ROUND('Base(2024)'!EU44*'BASE 2025'!$A$155,2)</f>
        <v>28.22</v>
      </c>
      <c r="DR44" s="147">
        <f>ROUND('Base(2024)'!EV44*'BASE 2025'!$A$155,2)</f>
        <v>33.86</v>
      </c>
      <c r="DS44" s="147">
        <f>ROUND('Base(2024)'!EW44*'BASE 2025'!$A$155,2)</f>
        <v>28.85</v>
      </c>
      <c r="DT44" s="147">
        <f>ROUND('Base(2024)'!EX44*'BASE 2025'!$A$155,2)</f>
        <v>34.090000000000003</v>
      </c>
      <c r="DU44" s="147">
        <f>ROUND('Base(2024)'!EY44*'BASE 2025'!$A$155,2)</f>
        <v>53.38</v>
      </c>
      <c r="DV44" s="147">
        <f>ROUND('Base(2024)'!EZ44*'BASE 2025'!$A$155,2)</f>
        <v>71.63</v>
      </c>
      <c r="ER44" s="198" t="str">
        <f t="shared" si="54"/>
        <v>DIAMANTE START 1Coleta Programada4209-9Mais de 10</v>
      </c>
      <c r="ES44" s="198" t="s">
        <v>116</v>
      </c>
      <c r="ET44" s="199" t="s">
        <v>64</v>
      </c>
      <c r="EU44" s="200" t="s">
        <v>65</v>
      </c>
      <c r="EV44" s="201" t="s">
        <v>52</v>
      </c>
      <c r="EW44" s="200" t="s">
        <v>251</v>
      </c>
      <c r="EX44" s="60"/>
      <c r="EY44" s="60"/>
      <c r="FA44" s="207" t="s">
        <v>290</v>
      </c>
      <c r="FB44" s="207" t="s">
        <v>85</v>
      </c>
      <c r="FC44" s="209" t="s">
        <v>46</v>
      </c>
      <c r="FD44" s="201" t="s">
        <v>53</v>
      </c>
      <c r="FE44" s="200">
        <v>15.76</v>
      </c>
      <c r="FH44"/>
      <c r="FI44"/>
      <c r="FK44" s="207" t="str">
        <f>CONCATENATE(FL44,FN44,FM44)</f>
        <v>DIAMANTE 3Impressão de etiqueta - medidas 33,9 x 101,6 (mm) ou  Modelo folha 14 etiquetasOperação D1</v>
      </c>
      <c r="FL44" s="207" t="s">
        <v>75</v>
      </c>
      <c r="FM44" s="219" t="s">
        <v>323</v>
      </c>
      <c r="FN44" s="220" t="s">
        <v>324</v>
      </c>
      <c r="FO44" s="217">
        <v>76147</v>
      </c>
      <c r="FP44" s="218">
        <f>'[3]Base(2024)'!$FG$9*'[3]BASE 2025'!$A$20</f>
        <v>0.13628043000000001</v>
      </c>
      <c r="FQ44" s="217">
        <v>76198</v>
      </c>
      <c r="FR44" s="218">
        <f>'[3]Base(2024)'!$FI$9*'[3]BASE 2025'!$A$20</f>
        <v>7.3381770000000013E-2</v>
      </c>
    </row>
    <row r="45" spans="1:174" ht="25.5" x14ac:dyDescent="0.25">
      <c r="A45" s="84">
        <v>0</v>
      </c>
      <c r="B45" s="42" t="s">
        <v>9</v>
      </c>
      <c r="D45" s="43" t="str">
        <f t="shared" si="0"/>
        <v>DIAMANTE START 20 a 300</v>
      </c>
      <c r="E45" s="146" t="s">
        <v>117</v>
      </c>
      <c r="F45" s="44" t="s">
        <v>40</v>
      </c>
      <c r="G45" s="170">
        <f>ROUND(G3-(G3*$A$30),2)</f>
        <v>8.2899999999999991</v>
      </c>
      <c r="H45" s="170">
        <f t="shared" ref="H45:Z57" si="61">ROUND(H3-(H3*$A$30),2)</f>
        <v>8.4700000000000006</v>
      </c>
      <c r="I45" s="170">
        <f t="shared" si="61"/>
        <v>8.65</v>
      </c>
      <c r="J45" s="170">
        <f t="shared" si="61"/>
        <v>8.82</v>
      </c>
      <c r="K45" s="170">
        <f t="shared" si="61"/>
        <v>15.85</v>
      </c>
      <c r="L45" s="170">
        <f t="shared" si="61"/>
        <v>16.2</v>
      </c>
      <c r="M45" s="170">
        <f t="shared" si="61"/>
        <v>16.559999999999999</v>
      </c>
      <c r="N45" s="170">
        <f t="shared" si="61"/>
        <v>17.62</v>
      </c>
      <c r="O45" s="170">
        <f t="shared" si="61"/>
        <v>24.07</v>
      </c>
      <c r="P45" s="170">
        <f t="shared" si="61"/>
        <v>33.700000000000003</v>
      </c>
      <c r="Q45" s="170">
        <f t="shared" si="61"/>
        <v>43.33</v>
      </c>
      <c r="R45" s="170">
        <f t="shared" si="61"/>
        <v>50.56</v>
      </c>
      <c r="S45" s="170">
        <f t="shared" si="61"/>
        <v>32.049999999999997</v>
      </c>
      <c r="T45" s="170">
        <f t="shared" si="61"/>
        <v>40.92</v>
      </c>
      <c r="U45" s="170">
        <f t="shared" si="61"/>
        <v>49.4</v>
      </c>
      <c r="V45" s="170">
        <f t="shared" si="61"/>
        <v>56.65</v>
      </c>
      <c r="W45" s="170">
        <f t="shared" si="61"/>
        <v>38.159999999999997</v>
      </c>
      <c r="X45" s="170">
        <f t="shared" si="61"/>
        <v>48.72</v>
      </c>
      <c r="Y45" s="170">
        <f t="shared" si="61"/>
        <v>58.82</v>
      </c>
      <c r="Z45" s="170">
        <f t="shared" si="61"/>
        <v>67.459999999999994</v>
      </c>
      <c r="AB45" s="43" t="str">
        <f t="shared" si="1"/>
        <v>DIAMANTE START 20 a 300</v>
      </c>
      <c r="AC45" s="146" t="s">
        <v>117</v>
      </c>
      <c r="AD45" s="44" t="s">
        <v>40</v>
      </c>
      <c r="AE45" s="170">
        <f>ROUND(AE3-(AE3*$A$48),2)</f>
        <v>24.53</v>
      </c>
      <c r="AF45" s="170">
        <f t="shared" ref="AF45:AX57" si="62">ROUND(AF3-(AF3*$A$48),2)</f>
        <v>25.06</v>
      </c>
      <c r="AG45" s="170">
        <f t="shared" si="62"/>
        <v>25.59</v>
      </c>
      <c r="AH45" s="170">
        <f t="shared" si="62"/>
        <v>26.11</v>
      </c>
      <c r="AI45" s="170">
        <f t="shared" si="62"/>
        <v>27.22</v>
      </c>
      <c r="AJ45" s="170">
        <f t="shared" si="62"/>
        <v>27.49</v>
      </c>
      <c r="AK45" s="170">
        <f t="shared" si="62"/>
        <v>27.79</v>
      </c>
      <c r="AL45" s="170">
        <f t="shared" si="62"/>
        <v>28.06</v>
      </c>
      <c r="AM45" s="170">
        <f t="shared" si="62"/>
        <v>39.67</v>
      </c>
      <c r="AN45" s="170">
        <f t="shared" si="62"/>
        <v>61.61</v>
      </c>
      <c r="AO45" s="170">
        <f t="shared" si="62"/>
        <v>74.94</v>
      </c>
      <c r="AP45" s="170">
        <f t="shared" si="62"/>
        <v>88.27</v>
      </c>
      <c r="AQ45" s="170">
        <f t="shared" si="62"/>
        <v>51.03</v>
      </c>
      <c r="AR45" s="170">
        <f t="shared" si="62"/>
        <v>67.97</v>
      </c>
      <c r="AS45" s="170">
        <f t="shared" si="62"/>
        <v>78.8</v>
      </c>
      <c r="AT45" s="170">
        <f t="shared" si="62"/>
        <v>89.61</v>
      </c>
      <c r="AU45" s="170">
        <f t="shared" si="62"/>
        <v>60.77</v>
      </c>
      <c r="AV45" s="170">
        <f t="shared" si="62"/>
        <v>80.930000000000007</v>
      </c>
      <c r="AW45" s="170">
        <f t="shared" si="62"/>
        <v>93.79</v>
      </c>
      <c r="AX45" s="170">
        <f t="shared" si="62"/>
        <v>106.67</v>
      </c>
      <c r="AZ45" s="43" t="str">
        <f t="shared" si="12"/>
        <v>INFINITE 15 a 10</v>
      </c>
      <c r="BA45" s="44" t="s">
        <v>85</v>
      </c>
      <c r="BB45" s="46" t="s">
        <v>56</v>
      </c>
      <c r="BC45" s="170">
        <f t="shared" si="60"/>
        <v>51.68</v>
      </c>
      <c r="BD45" s="170">
        <f t="shared" si="60"/>
        <v>52.8</v>
      </c>
      <c r="BE45" s="170">
        <f t="shared" si="60"/>
        <v>53.91</v>
      </c>
      <c r="BF45" s="170">
        <f t="shared" si="60"/>
        <v>54.95</v>
      </c>
      <c r="BG45" s="170">
        <f t="shared" si="60"/>
        <v>66.040000000000006</v>
      </c>
      <c r="BH45" s="170">
        <f t="shared" si="60"/>
        <v>66.67</v>
      </c>
      <c r="BI45" s="170">
        <f t="shared" si="60"/>
        <v>67.400000000000006</v>
      </c>
      <c r="BJ45" s="170">
        <f t="shared" si="60"/>
        <v>68.03</v>
      </c>
      <c r="BL45" s="43" t="str">
        <f t="shared" si="3"/>
        <v>DIAMANTE START 21.001 a 2.000</v>
      </c>
      <c r="BM45" s="44" t="s">
        <v>117</v>
      </c>
      <c r="BN45" s="46" t="s">
        <v>55</v>
      </c>
      <c r="BO45" s="170">
        <f>ROUND('Base(2024)'!DC6*'BASE 2025'!$A$25,2)</f>
        <v>17.23</v>
      </c>
      <c r="BP45" s="170">
        <f>ROUND('Base(2024)'!DD6*'BASE 2025'!$A$25,2)</f>
        <v>17.579999999999998</v>
      </c>
      <c r="BQ45" s="170">
        <f>ROUND('Base(2024)'!DE6*'BASE 2025'!$A$25,2)</f>
        <v>17.95</v>
      </c>
      <c r="BS45" s="43" t="str">
        <f t="shared" si="6"/>
        <v>DIAMANTE 10 a 300</v>
      </c>
      <c r="BT45" s="44" t="s">
        <v>66</v>
      </c>
      <c r="BU45" s="44" t="s">
        <v>40</v>
      </c>
      <c r="BV45" s="170">
        <v>9.14</v>
      </c>
      <c r="BW45" s="170">
        <v>9.34</v>
      </c>
      <c r="BX45" s="170">
        <v>9.5299999999999994</v>
      </c>
      <c r="BY45" s="170">
        <v>9.73</v>
      </c>
      <c r="BZ45" s="170">
        <v>17.690000000000001</v>
      </c>
      <c r="CA45" s="170">
        <v>18.07</v>
      </c>
      <c r="CB45" s="170">
        <v>18.48</v>
      </c>
      <c r="CC45" s="170">
        <v>19.66</v>
      </c>
      <c r="CD45" s="170">
        <v>27</v>
      </c>
      <c r="CE45" s="170">
        <v>37.93</v>
      </c>
      <c r="CF45" s="170">
        <v>48.78</v>
      </c>
      <c r="CG45" s="170">
        <v>56.87</v>
      </c>
      <c r="CH45" s="170">
        <v>42.82</v>
      </c>
      <c r="CI45" s="170">
        <v>54.82</v>
      </c>
      <c r="CJ45" s="170">
        <v>66.19</v>
      </c>
      <c r="CK45" s="170">
        <v>75.900000000000006</v>
      </c>
      <c r="CM45" s="226" t="str">
        <f t="shared" ref="CM45" si="63">CONCATENATE(CN45,CO45)</f>
        <v>DIAMANTE START 20 a 300</v>
      </c>
      <c r="CN45" s="227" t="s">
        <v>117</v>
      </c>
      <c r="CO45" s="228" t="s">
        <v>40</v>
      </c>
      <c r="CP45" s="229"/>
      <c r="CQ45" s="229"/>
      <c r="CR45" s="229"/>
      <c r="CS45" s="229"/>
      <c r="CT45" s="229"/>
      <c r="CU45" s="229"/>
      <c r="CV45" s="229"/>
      <c r="CW45" s="229"/>
      <c r="CX45" s="229"/>
      <c r="CY45" s="229"/>
      <c r="CZ45" s="229"/>
      <c r="DA45" s="229"/>
      <c r="DB45" s="229"/>
      <c r="DC45" s="229"/>
      <c r="DD45" s="229"/>
      <c r="DE45" s="229"/>
      <c r="DF45" s="229" t="s">
        <v>264</v>
      </c>
      <c r="DH45" s="43" t="str">
        <f t="shared" si="59"/>
        <v>DIAMANTE START 22.001 a 3.000</v>
      </c>
      <c r="DI45" s="44" t="s">
        <v>117</v>
      </c>
      <c r="DJ45" s="44" t="s">
        <v>62</v>
      </c>
      <c r="DK45" s="147">
        <f>ROUND('Base(2024)'!EO45*'BASE 2025'!$A$155,2)</f>
        <v>21.95</v>
      </c>
      <c r="DL45" s="147">
        <f>ROUND('Base(2024)'!EP45*'BASE 2025'!$A$155,2)</f>
        <v>22.87</v>
      </c>
      <c r="DM45" s="147">
        <f>ROUND('Base(2024)'!EQ45*'BASE 2025'!$A$155,2)</f>
        <v>23.1</v>
      </c>
      <c r="DN45" s="147">
        <f>ROUND('Base(2024)'!ER45*'BASE 2025'!$A$155,2)</f>
        <v>23.34</v>
      </c>
      <c r="DO45" s="147">
        <f>ROUND('Base(2024)'!ES45*'BASE 2025'!$A$155,2)</f>
        <v>27.29</v>
      </c>
      <c r="DP45" s="147">
        <f>ROUND('Base(2024)'!ET45*'BASE 2025'!$A$155,2)</f>
        <v>30.28</v>
      </c>
      <c r="DQ45" s="147">
        <f>ROUND('Base(2024)'!EU45*'BASE 2025'!$A$155,2)</f>
        <v>33.79</v>
      </c>
      <c r="DR45" s="147">
        <f>ROUND('Base(2024)'!EV45*'BASE 2025'!$A$155,2)</f>
        <v>40.58</v>
      </c>
      <c r="DS45" s="147">
        <f>ROUND('Base(2024)'!EW45*'BASE 2025'!$A$155,2)</f>
        <v>33.9</v>
      </c>
      <c r="DT45" s="147">
        <f>ROUND('Base(2024)'!EX45*'BASE 2025'!$A$155,2)</f>
        <v>39.26</v>
      </c>
      <c r="DU45" s="147">
        <f>ROUND('Base(2024)'!EY45*'BASE 2025'!$A$155,2)</f>
        <v>59.02</v>
      </c>
      <c r="DV45" s="147">
        <f>ROUND('Base(2024)'!EZ45*'BASE 2025'!$A$155,2)</f>
        <v>78.430000000000007</v>
      </c>
      <c r="ER45" s="198" t="str">
        <f t="shared" si="54"/>
        <v>DIAMANTE START 1Coleta no mesmo dia4210-211 a 20</v>
      </c>
      <c r="ES45" s="198" t="s">
        <v>116</v>
      </c>
      <c r="ET45" s="199" t="s">
        <v>71</v>
      </c>
      <c r="EU45" s="200" t="s">
        <v>72</v>
      </c>
      <c r="EV45" s="201" t="s">
        <v>73</v>
      </c>
      <c r="EW45" s="200">
        <f>EX45</f>
        <v>1.7011410000000002</v>
      </c>
      <c r="EX45" s="202">
        <v>1.7011410000000002</v>
      </c>
      <c r="EY45" s="203" t="s">
        <v>264</v>
      </c>
      <c r="FA45" s="207" t="s">
        <v>291</v>
      </c>
      <c r="FB45" s="207" t="s">
        <v>85</v>
      </c>
      <c r="FC45" s="210" t="s">
        <v>58</v>
      </c>
      <c r="FD45" s="201" t="s">
        <v>59</v>
      </c>
      <c r="FE45" s="200">
        <v>7.12</v>
      </c>
      <c r="FF45" s="203" t="s">
        <v>264</v>
      </c>
      <c r="FH45"/>
      <c r="FI45"/>
      <c r="FK45" s="207" t="str">
        <f>CONCATENATE(FL45,FN45,FM45)</f>
        <v>DIAMANTE 3Impressão de etiqueta - medidas 106,36 x 138,11 (mm) ou Modelo folha 04 etiquetasOperação D2</v>
      </c>
      <c r="FL45" s="207" t="s">
        <v>75</v>
      </c>
      <c r="FM45" s="219" t="s">
        <v>325</v>
      </c>
      <c r="FN45" s="220" t="s">
        <v>326</v>
      </c>
      <c r="FO45" s="217">
        <v>76155</v>
      </c>
      <c r="FP45" s="218">
        <f>'[3]Base(2024)'!$FG$10*'[3]BASE 2025'!$A$20</f>
        <v>0.17821287000000002</v>
      </c>
      <c r="FQ45" s="217">
        <v>76201</v>
      </c>
      <c r="FR45" s="218">
        <f>'[3]Base(2024)'!$FI$10*'[3]BASE 2025'!$A$20</f>
        <v>7.3381770000000013E-2</v>
      </c>
    </row>
    <row r="46" spans="1:174" x14ac:dyDescent="0.25">
      <c r="A46" s="84">
        <v>0</v>
      </c>
      <c r="B46" s="42" t="s">
        <v>61</v>
      </c>
      <c r="D46" s="43" t="str">
        <f t="shared" si="0"/>
        <v>DIAMANTE START 2301 a 500</v>
      </c>
      <c r="E46" s="146" t="s">
        <v>117</v>
      </c>
      <c r="F46" s="44" t="s">
        <v>49</v>
      </c>
      <c r="G46" s="170">
        <f t="shared" ref="G46:V57" si="64">ROUND(G4-(G4*$A$30),2)</f>
        <v>9.3000000000000007</v>
      </c>
      <c r="H46" s="170">
        <f t="shared" si="64"/>
        <v>9.5</v>
      </c>
      <c r="I46" s="170">
        <f t="shared" si="64"/>
        <v>9.6999999999999993</v>
      </c>
      <c r="J46" s="170">
        <f t="shared" si="64"/>
        <v>9.89</v>
      </c>
      <c r="K46" s="170">
        <f t="shared" si="64"/>
        <v>16.43</v>
      </c>
      <c r="L46" s="170">
        <f t="shared" si="64"/>
        <v>16.79</v>
      </c>
      <c r="M46" s="170">
        <f t="shared" si="64"/>
        <v>17.170000000000002</v>
      </c>
      <c r="N46" s="170">
        <f t="shared" si="64"/>
        <v>18.25</v>
      </c>
      <c r="O46" s="170">
        <f t="shared" si="64"/>
        <v>25.08</v>
      </c>
      <c r="P46" s="170">
        <f t="shared" si="64"/>
        <v>35.11</v>
      </c>
      <c r="Q46" s="170">
        <f t="shared" si="64"/>
        <v>45.14</v>
      </c>
      <c r="R46" s="170">
        <f t="shared" si="64"/>
        <v>52.65</v>
      </c>
      <c r="S46" s="170">
        <f t="shared" si="64"/>
        <v>32.89</v>
      </c>
      <c r="T46" s="170">
        <f t="shared" si="64"/>
        <v>42.1</v>
      </c>
      <c r="U46" s="170">
        <f t="shared" si="64"/>
        <v>50.93</v>
      </c>
      <c r="V46" s="170">
        <f t="shared" si="64"/>
        <v>58.45</v>
      </c>
      <c r="W46" s="170">
        <f t="shared" si="61"/>
        <v>39.15</v>
      </c>
      <c r="X46" s="170">
        <f t="shared" si="61"/>
        <v>50.12</v>
      </c>
      <c r="Y46" s="170">
        <f t="shared" si="61"/>
        <v>60.63</v>
      </c>
      <c r="Z46" s="170">
        <f t="shared" si="61"/>
        <v>69.569999999999993</v>
      </c>
      <c r="AB46" s="43" t="str">
        <f t="shared" si="1"/>
        <v>DIAMANTE START 2301 a 500</v>
      </c>
      <c r="AC46" s="146" t="s">
        <v>117</v>
      </c>
      <c r="AD46" s="44" t="s">
        <v>49</v>
      </c>
      <c r="AE46" s="170">
        <f t="shared" ref="AE46:AT57" si="65">ROUND(AE4-(AE4*$A$48),2)</f>
        <v>25.42</v>
      </c>
      <c r="AF46" s="170">
        <f t="shared" si="65"/>
        <v>25.96</v>
      </c>
      <c r="AG46" s="170">
        <f t="shared" si="65"/>
        <v>26.49</v>
      </c>
      <c r="AH46" s="170">
        <f t="shared" si="65"/>
        <v>27.03</v>
      </c>
      <c r="AI46" s="170">
        <f t="shared" si="65"/>
        <v>28.8</v>
      </c>
      <c r="AJ46" s="170">
        <f t="shared" si="65"/>
        <v>29.08</v>
      </c>
      <c r="AK46" s="170">
        <f t="shared" si="65"/>
        <v>29.39</v>
      </c>
      <c r="AL46" s="170">
        <f t="shared" si="65"/>
        <v>29.69</v>
      </c>
      <c r="AM46" s="170">
        <f t="shared" si="65"/>
        <v>42.37</v>
      </c>
      <c r="AN46" s="170">
        <f t="shared" si="65"/>
        <v>64.760000000000005</v>
      </c>
      <c r="AO46" s="170">
        <f t="shared" si="65"/>
        <v>78.81</v>
      </c>
      <c r="AP46" s="170">
        <f t="shared" si="65"/>
        <v>92.86</v>
      </c>
      <c r="AQ46" s="170">
        <f t="shared" si="65"/>
        <v>52.84</v>
      </c>
      <c r="AR46" s="170">
        <f t="shared" si="65"/>
        <v>69.23</v>
      </c>
      <c r="AS46" s="170">
        <f t="shared" si="65"/>
        <v>80.260000000000005</v>
      </c>
      <c r="AT46" s="170">
        <f t="shared" si="65"/>
        <v>91.27</v>
      </c>
      <c r="AU46" s="170">
        <f t="shared" si="62"/>
        <v>62.9</v>
      </c>
      <c r="AV46" s="170">
        <f t="shared" si="62"/>
        <v>82.42</v>
      </c>
      <c r="AW46" s="170">
        <f t="shared" si="62"/>
        <v>95.55</v>
      </c>
      <c r="AX46" s="170">
        <f t="shared" si="62"/>
        <v>108.66</v>
      </c>
      <c r="AZ46" s="40" t="str">
        <f t="shared" si="12"/>
        <v>INFINITE 1Kg Adicional</v>
      </c>
      <c r="BA46" s="168" t="s">
        <v>85</v>
      </c>
      <c r="BB46" s="178" t="s">
        <v>63</v>
      </c>
      <c r="BC46" s="169">
        <f t="shared" si="60"/>
        <v>5.03</v>
      </c>
      <c r="BD46" s="169">
        <f t="shared" si="60"/>
        <v>5.19</v>
      </c>
      <c r="BE46" s="169">
        <f t="shared" si="60"/>
        <v>5.26</v>
      </c>
      <c r="BF46" s="169">
        <f t="shared" si="60"/>
        <v>5.35</v>
      </c>
      <c r="BG46" s="169">
        <f t="shared" si="60"/>
        <v>6.7</v>
      </c>
      <c r="BH46" s="169">
        <f t="shared" si="60"/>
        <v>6.79</v>
      </c>
      <c r="BI46" s="169">
        <f t="shared" si="60"/>
        <v>6.85</v>
      </c>
      <c r="BJ46" s="169">
        <f t="shared" si="60"/>
        <v>6.85</v>
      </c>
      <c r="BL46" s="43" t="str">
        <f t="shared" si="3"/>
        <v>DIAMANTE START 22.001 a 3.000</v>
      </c>
      <c r="BM46" s="44" t="s">
        <v>117</v>
      </c>
      <c r="BN46" s="46" t="s">
        <v>62</v>
      </c>
      <c r="BO46" s="170">
        <f>ROUND('Base(2024)'!DC7*'BASE 2025'!$A$25,2)</f>
        <v>19.14</v>
      </c>
      <c r="BP46" s="170">
        <f>ROUND('Base(2024)'!DD7*'BASE 2025'!$A$25,2)</f>
        <v>19.54</v>
      </c>
      <c r="BQ46" s="170">
        <f>ROUND('Base(2024)'!DE7*'BASE 2025'!$A$25,2)</f>
        <v>19.95</v>
      </c>
      <c r="BS46" s="43" t="str">
        <f t="shared" si="6"/>
        <v>DIAMANTE 1301 a 500</v>
      </c>
      <c r="BT46" s="44" t="s">
        <v>66</v>
      </c>
      <c r="BU46" s="44" t="s">
        <v>49</v>
      </c>
      <c r="BV46" s="170">
        <v>10.46</v>
      </c>
      <c r="BW46" s="170">
        <v>10.68</v>
      </c>
      <c r="BX46" s="170">
        <v>10.9</v>
      </c>
      <c r="BY46" s="170">
        <v>11.12</v>
      </c>
      <c r="BZ46" s="170">
        <v>18.489999999999998</v>
      </c>
      <c r="CA46" s="170">
        <v>18.899999999999999</v>
      </c>
      <c r="CB46" s="170">
        <v>19.32</v>
      </c>
      <c r="CC46" s="170">
        <v>20.54</v>
      </c>
      <c r="CD46" s="170">
        <v>28.24</v>
      </c>
      <c r="CE46" s="170">
        <v>39.54</v>
      </c>
      <c r="CF46" s="170">
        <v>50.83</v>
      </c>
      <c r="CG46" s="170">
        <v>59.29</v>
      </c>
      <c r="CH46" s="170">
        <v>44.08</v>
      </c>
      <c r="CI46" s="170">
        <v>56.45</v>
      </c>
      <c r="CJ46" s="170">
        <v>68.290000000000006</v>
      </c>
      <c r="CK46" s="170">
        <v>78.34</v>
      </c>
      <c r="CM46" s="224" t="str">
        <f t="shared" si="7"/>
        <v>DIAMANTE START 2301 a 500</v>
      </c>
      <c r="CN46" s="225" t="s">
        <v>117</v>
      </c>
      <c r="CO46" s="225" t="s">
        <v>49</v>
      </c>
      <c r="CP46" s="172">
        <f t="shared" ref="CP46:DE46" si="66">ROUND(CP4-(CP4*$A$85),2)</f>
        <v>15.15</v>
      </c>
      <c r="CQ46" s="172">
        <f t="shared" si="66"/>
        <v>15.8</v>
      </c>
      <c r="CR46" s="172">
        <f t="shared" si="66"/>
        <v>15.95</v>
      </c>
      <c r="CS46" s="172">
        <f t="shared" si="66"/>
        <v>16.12</v>
      </c>
      <c r="CT46" s="172">
        <f t="shared" si="66"/>
        <v>18.03</v>
      </c>
      <c r="CU46" s="172">
        <f t="shared" si="66"/>
        <v>20.21</v>
      </c>
      <c r="CV46" s="172">
        <f t="shared" si="66"/>
        <v>22.55</v>
      </c>
      <c r="CW46" s="172">
        <f t="shared" si="66"/>
        <v>27.06</v>
      </c>
      <c r="CX46" s="172">
        <f t="shared" si="66"/>
        <v>18.57</v>
      </c>
      <c r="CY46" s="172">
        <f t="shared" si="66"/>
        <v>22.48</v>
      </c>
      <c r="CZ46" s="172">
        <f t="shared" si="66"/>
        <v>37.74</v>
      </c>
      <c r="DA46" s="172">
        <f t="shared" si="66"/>
        <v>51.79</v>
      </c>
      <c r="DB46" s="172">
        <f t="shared" si="66"/>
        <v>21.58</v>
      </c>
      <c r="DC46" s="172">
        <f t="shared" si="66"/>
        <v>26.11</v>
      </c>
      <c r="DD46" s="172">
        <f t="shared" si="66"/>
        <v>43.87</v>
      </c>
      <c r="DE46" s="172">
        <f t="shared" si="66"/>
        <v>60.22</v>
      </c>
      <c r="DF46" s="172"/>
      <c r="DH46" s="43" t="str">
        <f t="shared" si="59"/>
        <v>DIAMANTE START 23.001 a 4.000</v>
      </c>
      <c r="DI46" s="44" t="s">
        <v>117</v>
      </c>
      <c r="DJ46" s="44" t="s">
        <v>68</v>
      </c>
      <c r="DK46" s="147">
        <f>ROUND('Base(2024)'!EO46*'BASE 2025'!$A$155,2)</f>
        <v>23.63</v>
      </c>
      <c r="DL46" s="147">
        <f>ROUND('Base(2024)'!EP46*'BASE 2025'!$A$155,2)</f>
        <v>24.64</v>
      </c>
      <c r="DM46" s="147">
        <f>ROUND('Base(2024)'!EQ46*'BASE 2025'!$A$155,2)</f>
        <v>24.89</v>
      </c>
      <c r="DN46" s="147">
        <f>ROUND('Base(2024)'!ER46*'BASE 2025'!$A$155,2)</f>
        <v>25.14</v>
      </c>
      <c r="DO46" s="147">
        <f>ROUND('Base(2024)'!ES46*'BASE 2025'!$A$155,2)</f>
        <v>29.48</v>
      </c>
      <c r="DP46" s="147">
        <f>ROUND('Base(2024)'!ET46*'BASE 2025'!$A$155,2)</f>
        <v>32.42</v>
      </c>
      <c r="DQ46" s="147">
        <f>ROUND('Base(2024)'!EU46*'BASE 2025'!$A$155,2)</f>
        <v>36.159999999999997</v>
      </c>
      <c r="DR46" s="147">
        <f>ROUND('Base(2024)'!EV46*'BASE 2025'!$A$155,2)</f>
        <v>43.47</v>
      </c>
      <c r="DS46" s="147">
        <f>ROUND('Base(2024)'!EW46*'BASE 2025'!$A$155,2)</f>
        <v>44.27</v>
      </c>
      <c r="DT46" s="147">
        <f>ROUND('Base(2024)'!EX46*'BASE 2025'!$A$155,2)</f>
        <v>49.21</v>
      </c>
      <c r="DU46" s="147">
        <f>ROUND('Base(2024)'!EY46*'BASE 2025'!$A$155,2)</f>
        <v>69.02</v>
      </c>
      <c r="DV46" s="147">
        <f>ROUND('Base(2024)'!EZ46*'BASE 2025'!$A$155,2)</f>
        <v>88.99</v>
      </c>
      <c r="ER46" s="198" t="str">
        <f t="shared" si="54"/>
        <v>DIAMANTE START 1Coleta no mesmo dia4210-221 a 30</v>
      </c>
      <c r="ES46" s="198" t="s">
        <v>116</v>
      </c>
      <c r="ET46" s="199" t="s">
        <v>71</v>
      </c>
      <c r="EU46" s="200" t="s">
        <v>72</v>
      </c>
      <c r="EV46" s="201" t="s">
        <v>77</v>
      </c>
      <c r="EW46" s="200">
        <f t="shared" ref="EW46:EW54" si="67">EX46</f>
        <v>1.6797430000000002</v>
      </c>
      <c r="EX46" s="202">
        <v>1.6797430000000002</v>
      </c>
      <c r="EY46" s="203" t="s">
        <v>264</v>
      </c>
      <c r="FA46" s="146"/>
      <c r="FB46" s="146"/>
      <c r="FC46" s="211"/>
      <c r="FD46" s="190"/>
      <c r="FE46" s="212" t="s">
        <v>258</v>
      </c>
      <c r="FH46"/>
      <c r="FI46"/>
    </row>
    <row r="47" spans="1:174" x14ac:dyDescent="0.25">
      <c r="A47" s="84">
        <v>0.1</v>
      </c>
      <c r="B47" s="42" t="s">
        <v>116</v>
      </c>
      <c r="D47" s="43" t="str">
        <f t="shared" si="0"/>
        <v>DIAMANTE START 2501 a 1.000</v>
      </c>
      <c r="E47" s="146" t="s">
        <v>117</v>
      </c>
      <c r="F47" s="44" t="s">
        <v>50</v>
      </c>
      <c r="G47" s="170">
        <f t="shared" si="64"/>
        <v>9.9600000000000009</v>
      </c>
      <c r="H47" s="170">
        <f t="shared" si="61"/>
        <v>10.16</v>
      </c>
      <c r="I47" s="170">
        <f t="shared" si="61"/>
        <v>10.39</v>
      </c>
      <c r="J47" s="170">
        <f t="shared" si="61"/>
        <v>10.61</v>
      </c>
      <c r="K47" s="170">
        <f t="shared" si="61"/>
        <v>18.32</v>
      </c>
      <c r="L47" s="170">
        <f t="shared" si="61"/>
        <v>18.5</v>
      </c>
      <c r="M47" s="170">
        <f t="shared" si="61"/>
        <v>18.690000000000001</v>
      </c>
      <c r="N47" s="170">
        <f t="shared" si="61"/>
        <v>18.89</v>
      </c>
      <c r="O47" s="170">
        <f t="shared" si="61"/>
        <v>26.09</v>
      </c>
      <c r="P47" s="170">
        <f t="shared" si="61"/>
        <v>36.520000000000003</v>
      </c>
      <c r="Q47" s="170">
        <f t="shared" si="61"/>
        <v>46.97</v>
      </c>
      <c r="R47" s="170">
        <f t="shared" si="61"/>
        <v>54.8</v>
      </c>
      <c r="S47" s="170">
        <f t="shared" si="61"/>
        <v>33.74</v>
      </c>
      <c r="T47" s="170">
        <f t="shared" si="61"/>
        <v>43.3</v>
      </c>
      <c r="U47" s="170">
        <f t="shared" si="61"/>
        <v>52.46</v>
      </c>
      <c r="V47" s="170">
        <f t="shared" si="61"/>
        <v>60.21</v>
      </c>
      <c r="W47" s="170">
        <f t="shared" si="61"/>
        <v>40.18</v>
      </c>
      <c r="X47" s="170">
        <f t="shared" si="61"/>
        <v>51.55</v>
      </c>
      <c r="Y47" s="170">
        <f t="shared" si="61"/>
        <v>62.46</v>
      </c>
      <c r="Z47" s="170">
        <f t="shared" si="61"/>
        <v>71.680000000000007</v>
      </c>
      <c r="AB47" s="43" t="str">
        <f t="shared" si="1"/>
        <v>DIAMANTE START 2501 a 1.000</v>
      </c>
      <c r="AC47" s="146" t="s">
        <v>117</v>
      </c>
      <c r="AD47" s="44" t="s">
        <v>50</v>
      </c>
      <c r="AE47" s="170">
        <f t="shared" si="65"/>
        <v>26.28</v>
      </c>
      <c r="AF47" s="170">
        <f t="shared" si="62"/>
        <v>26.85</v>
      </c>
      <c r="AG47" s="170">
        <f t="shared" si="62"/>
        <v>27.41</v>
      </c>
      <c r="AH47" s="170">
        <f t="shared" si="62"/>
        <v>27.96</v>
      </c>
      <c r="AI47" s="170">
        <f t="shared" si="62"/>
        <v>30.38</v>
      </c>
      <c r="AJ47" s="170">
        <f t="shared" si="62"/>
        <v>30.68</v>
      </c>
      <c r="AK47" s="170">
        <f t="shared" si="62"/>
        <v>31</v>
      </c>
      <c r="AL47" s="170">
        <f t="shared" si="62"/>
        <v>31.31</v>
      </c>
      <c r="AM47" s="170">
        <f t="shared" si="62"/>
        <v>45.06</v>
      </c>
      <c r="AN47" s="170">
        <f t="shared" si="62"/>
        <v>67.92</v>
      </c>
      <c r="AO47" s="170">
        <f t="shared" si="62"/>
        <v>82.7</v>
      </c>
      <c r="AP47" s="170">
        <f t="shared" si="62"/>
        <v>97.47</v>
      </c>
      <c r="AQ47" s="170">
        <f t="shared" si="62"/>
        <v>54.64</v>
      </c>
      <c r="AR47" s="170">
        <f t="shared" si="62"/>
        <v>70.48</v>
      </c>
      <c r="AS47" s="170">
        <f t="shared" si="62"/>
        <v>81.73</v>
      </c>
      <c r="AT47" s="170">
        <f t="shared" si="62"/>
        <v>92.96</v>
      </c>
      <c r="AU47" s="170">
        <f t="shared" si="62"/>
        <v>65.03</v>
      </c>
      <c r="AV47" s="170">
        <f t="shared" si="62"/>
        <v>83.9</v>
      </c>
      <c r="AW47" s="170">
        <f t="shared" si="62"/>
        <v>97.29</v>
      </c>
      <c r="AX47" s="170">
        <f t="shared" si="62"/>
        <v>110.66</v>
      </c>
      <c r="AZ47" s="43" t="str">
        <f t="shared" si="12"/>
        <v>Peso (Kg)</v>
      </c>
      <c r="BB47" s="46" t="s">
        <v>33</v>
      </c>
      <c r="BC47" s="45" t="s">
        <v>12</v>
      </c>
      <c r="BD47" s="45" t="s">
        <v>13</v>
      </c>
      <c r="BE47" s="45" t="s">
        <v>14</v>
      </c>
      <c r="BF47" s="45" t="s">
        <v>15</v>
      </c>
      <c r="BG47" s="45" t="s">
        <v>16</v>
      </c>
      <c r="BH47" s="45" t="s">
        <v>17</v>
      </c>
      <c r="BI47" s="45" t="s">
        <v>18</v>
      </c>
      <c r="BJ47" s="45" t="s">
        <v>19</v>
      </c>
      <c r="BL47" s="43" t="str">
        <f t="shared" si="3"/>
        <v>DIAMANTE START 23.001 a 4.000</v>
      </c>
      <c r="BM47" s="44" t="s">
        <v>117</v>
      </c>
      <c r="BN47" s="46" t="s">
        <v>68</v>
      </c>
      <c r="BO47" s="170">
        <f>ROUND('Base(2024)'!DC8*'BASE 2025'!$A$25,2)</f>
        <v>21.04</v>
      </c>
      <c r="BP47" s="170">
        <f>ROUND('Base(2024)'!DD8*'BASE 2025'!$A$25,2)</f>
        <v>21.48</v>
      </c>
      <c r="BQ47" s="170">
        <f>ROUND('Base(2024)'!DE8*'BASE 2025'!$A$25,2)</f>
        <v>21.93</v>
      </c>
      <c r="BS47" s="43" t="str">
        <f t="shared" si="6"/>
        <v>DIAMANTE 1501 a 1.000</v>
      </c>
      <c r="BT47" s="44" t="s">
        <v>66</v>
      </c>
      <c r="BU47" s="44" t="s">
        <v>50</v>
      </c>
      <c r="BV47" s="170">
        <v>11.24</v>
      </c>
      <c r="BW47" s="170">
        <v>11.47</v>
      </c>
      <c r="BX47" s="170">
        <v>11.71</v>
      </c>
      <c r="BY47" s="170">
        <v>11.95</v>
      </c>
      <c r="BZ47" s="170">
        <v>20.64</v>
      </c>
      <c r="CA47" s="170">
        <v>20.85</v>
      </c>
      <c r="CB47" s="170">
        <v>21.06</v>
      </c>
      <c r="CC47" s="170">
        <v>21.28</v>
      </c>
      <c r="CD47" s="170">
        <v>29.39</v>
      </c>
      <c r="CE47" s="170">
        <v>41.14</v>
      </c>
      <c r="CF47" s="170">
        <v>52.9</v>
      </c>
      <c r="CG47" s="170">
        <v>61.71</v>
      </c>
      <c r="CH47" s="170">
        <v>45.25</v>
      </c>
      <c r="CI47" s="170">
        <v>58.06</v>
      </c>
      <c r="CJ47" s="170">
        <v>70.34</v>
      </c>
      <c r="CK47" s="170">
        <v>80.73</v>
      </c>
      <c r="CM47" s="43" t="str">
        <f t="shared" si="7"/>
        <v>DIAMANTE START 2501 a 1.000</v>
      </c>
      <c r="CN47" s="44" t="s">
        <v>117</v>
      </c>
      <c r="CO47" s="44" t="s">
        <v>50</v>
      </c>
      <c r="CP47" s="170">
        <f t="shared" ref="CP47:DE47" si="68">ROUND(CP5-(CP5*$A$85),2)</f>
        <v>16.23</v>
      </c>
      <c r="CQ47" s="170">
        <f t="shared" si="68"/>
        <v>16.920000000000002</v>
      </c>
      <c r="CR47" s="170">
        <f t="shared" si="68"/>
        <v>17.09</v>
      </c>
      <c r="CS47" s="170">
        <f t="shared" si="68"/>
        <v>17.27</v>
      </c>
      <c r="CT47" s="170">
        <f t="shared" si="68"/>
        <v>19.32</v>
      </c>
      <c r="CU47" s="170">
        <f t="shared" si="68"/>
        <v>21.66</v>
      </c>
      <c r="CV47" s="170">
        <f t="shared" si="68"/>
        <v>24.17</v>
      </c>
      <c r="CW47" s="170">
        <f t="shared" si="68"/>
        <v>28.99</v>
      </c>
      <c r="CX47" s="170">
        <f t="shared" si="68"/>
        <v>19.68</v>
      </c>
      <c r="CY47" s="170">
        <f t="shared" si="68"/>
        <v>23.71</v>
      </c>
      <c r="CZ47" s="170">
        <f t="shared" si="68"/>
        <v>39.11</v>
      </c>
      <c r="DA47" s="170">
        <f t="shared" si="68"/>
        <v>53.46</v>
      </c>
      <c r="DB47" s="170">
        <f t="shared" si="68"/>
        <v>22.89</v>
      </c>
      <c r="DC47" s="170">
        <f t="shared" si="68"/>
        <v>27.56</v>
      </c>
      <c r="DD47" s="170">
        <f t="shared" si="68"/>
        <v>45.48</v>
      </c>
      <c r="DE47" s="170">
        <f t="shared" si="68"/>
        <v>62.15</v>
      </c>
      <c r="DF47" s="170"/>
      <c r="DH47" s="43" t="str">
        <f t="shared" si="59"/>
        <v>DIAMANTE START 24.001 a 5.000</v>
      </c>
      <c r="DI47" s="44" t="s">
        <v>117</v>
      </c>
      <c r="DJ47" s="44" t="s">
        <v>70</v>
      </c>
      <c r="DK47" s="147">
        <f>ROUND('Base(2024)'!EO47*'BASE 2025'!$A$155,2)</f>
        <v>25.83</v>
      </c>
      <c r="DL47" s="147">
        <f>ROUND('Base(2024)'!EP47*'BASE 2025'!$A$155,2)</f>
        <v>26.9</v>
      </c>
      <c r="DM47" s="147">
        <f>ROUND('Base(2024)'!EQ47*'BASE 2025'!$A$155,2)</f>
        <v>27.19</v>
      </c>
      <c r="DN47" s="147">
        <f>ROUND('Base(2024)'!ER47*'BASE 2025'!$A$155,2)</f>
        <v>27.46</v>
      </c>
      <c r="DO47" s="147">
        <f>ROUND('Base(2024)'!ES47*'BASE 2025'!$A$155,2)</f>
        <v>32.35</v>
      </c>
      <c r="DP47" s="147">
        <f>ROUND('Base(2024)'!ET47*'BASE 2025'!$A$155,2)</f>
        <v>34.86</v>
      </c>
      <c r="DQ47" s="147">
        <f>ROUND('Base(2024)'!EU47*'BASE 2025'!$A$155,2)</f>
        <v>38.85</v>
      </c>
      <c r="DR47" s="147">
        <f>ROUND('Base(2024)'!EV47*'BASE 2025'!$A$155,2)</f>
        <v>46.8</v>
      </c>
      <c r="DS47" s="147">
        <f>ROUND('Base(2024)'!EW47*'BASE 2025'!$A$155,2)</f>
        <v>48.26</v>
      </c>
      <c r="DT47" s="147">
        <f>ROUND('Base(2024)'!EX47*'BASE 2025'!$A$155,2)</f>
        <v>52.15</v>
      </c>
      <c r="DU47" s="147">
        <f>ROUND('Base(2024)'!EY47*'BASE 2025'!$A$155,2)</f>
        <v>71.89</v>
      </c>
      <c r="DV47" s="147">
        <f>ROUND('Base(2024)'!EZ47*'BASE 2025'!$A$155,2)</f>
        <v>92.56</v>
      </c>
      <c r="ER47" s="198" t="str">
        <f t="shared" si="54"/>
        <v>DIAMANTE START 1Coleta no mesmo dia4210-231 a 40</v>
      </c>
      <c r="ES47" s="198" t="s">
        <v>116</v>
      </c>
      <c r="ET47" s="199" t="s">
        <v>71</v>
      </c>
      <c r="EU47" s="200" t="s">
        <v>72</v>
      </c>
      <c r="EV47" s="201" t="s">
        <v>83</v>
      </c>
      <c r="EW47" s="200">
        <f t="shared" si="67"/>
        <v>1.6797430000000002</v>
      </c>
      <c r="EX47" s="202">
        <v>1.6797430000000002</v>
      </c>
      <c r="EY47" s="203" t="s">
        <v>264</v>
      </c>
      <c r="FA47" s="146"/>
      <c r="FB47" s="146"/>
      <c r="FC47" s="211"/>
      <c r="FD47" s="190"/>
      <c r="FE47" s="212"/>
      <c r="FH47"/>
      <c r="FI47"/>
      <c r="FK47" s="207" t="str">
        <f>CONCATENATE(FL47,FN47,FM47)</f>
        <v>DIAMANTE 4Etiquetagem, carimbação e triagemOperação A</v>
      </c>
      <c r="FL47" s="207" t="s">
        <v>81</v>
      </c>
      <c r="FM47" s="207" t="s">
        <v>317</v>
      </c>
      <c r="FN47" s="216" t="s">
        <v>318</v>
      </c>
      <c r="FO47" s="217">
        <v>76112</v>
      </c>
      <c r="FP47" s="218">
        <f>'[3]Base(2024)'!$FG$4*'[3]BASE 2025'!$A$20</f>
        <v>0.23062842</v>
      </c>
      <c r="FQ47" s="217">
        <v>76163</v>
      </c>
      <c r="FR47" s="218">
        <f>'[3]Base(2024)'!$FI$4*'[3]BASE 2025'!$A$20</f>
        <v>0.27256086000000002</v>
      </c>
    </row>
    <row r="48" spans="1:174" x14ac:dyDescent="0.25">
      <c r="A48" s="84">
        <v>0.13</v>
      </c>
      <c r="B48" s="42" t="s">
        <v>117</v>
      </c>
      <c r="D48" s="43" t="str">
        <f t="shared" si="0"/>
        <v>DIAMANTE START 21.001 a 2.000</v>
      </c>
      <c r="E48" s="146" t="s">
        <v>117</v>
      </c>
      <c r="F48" s="44" t="s">
        <v>55</v>
      </c>
      <c r="G48" s="170">
        <f t="shared" si="64"/>
        <v>12.5</v>
      </c>
      <c r="H48" s="170">
        <f t="shared" si="61"/>
        <v>12.77</v>
      </c>
      <c r="I48" s="170">
        <f t="shared" si="61"/>
        <v>13.05</v>
      </c>
      <c r="J48" s="170">
        <f t="shared" si="61"/>
        <v>13.3</v>
      </c>
      <c r="K48" s="170">
        <f t="shared" si="61"/>
        <v>20.21</v>
      </c>
      <c r="L48" s="170">
        <f t="shared" si="61"/>
        <v>20.41</v>
      </c>
      <c r="M48" s="170">
        <f t="shared" si="61"/>
        <v>20.63</v>
      </c>
      <c r="N48" s="170">
        <f t="shared" si="61"/>
        <v>20.83</v>
      </c>
      <c r="O48" s="170">
        <f t="shared" si="61"/>
        <v>31.45</v>
      </c>
      <c r="P48" s="170">
        <f t="shared" si="61"/>
        <v>44.06</v>
      </c>
      <c r="Q48" s="170">
        <f t="shared" si="61"/>
        <v>56.64</v>
      </c>
      <c r="R48" s="170">
        <f t="shared" si="61"/>
        <v>66.06</v>
      </c>
      <c r="S48" s="170">
        <f t="shared" si="61"/>
        <v>42.2</v>
      </c>
      <c r="T48" s="170">
        <f t="shared" si="61"/>
        <v>53.56</v>
      </c>
      <c r="U48" s="170">
        <f t="shared" si="61"/>
        <v>64.53</v>
      </c>
      <c r="V48" s="170">
        <f t="shared" si="61"/>
        <v>73.64</v>
      </c>
      <c r="W48" s="170">
        <f t="shared" si="61"/>
        <v>50.23</v>
      </c>
      <c r="X48" s="170">
        <f t="shared" si="61"/>
        <v>63.76</v>
      </c>
      <c r="Y48" s="170">
        <f t="shared" si="61"/>
        <v>76.81</v>
      </c>
      <c r="Z48" s="170">
        <f t="shared" si="61"/>
        <v>87.65</v>
      </c>
      <c r="AB48" s="43" t="str">
        <f t="shared" si="1"/>
        <v>DIAMANTE START 21.001 a 2.000</v>
      </c>
      <c r="AC48" s="146" t="s">
        <v>117</v>
      </c>
      <c r="AD48" s="44" t="s">
        <v>55</v>
      </c>
      <c r="AE48" s="170">
        <f t="shared" si="65"/>
        <v>29.08</v>
      </c>
      <c r="AF48" s="170">
        <f t="shared" si="62"/>
        <v>29.7</v>
      </c>
      <c r="AG48" s="170">
        <f t="shared" si="62"/>
        <v>30.32</v>
      </c>
      <c r="AH48" s="170">
        <f t="shared" si="62"/>
        <v>30.94</v>
      </c>
      <c r="AI48" s="170">
        <f t="shared" si="62"/>
        <v>33.43</v>
      </c>
      <c r="AJ48" s="170">
        <f t="shared" si="62"/>
        <v>33.79</v>
      </c>
      <c r="AK48" s="170">
        <f t="shared" si="62"/>
        <v>34.130000000000003</v>
      </c>
      <c r="AL48" s="170">
        <f t="shared" si="62"/>
        <v>34.47</v>
      </c>
      <c r="AM48" s="170">
        <f t="shared" si="62"/>
        <v>53.97</v>
      </c>
      <c r="AN48" s="170">
        <f t="shared" si="62"/>
        <v>81.77</v>
      </c>
      <c r="AO48" s="170">
        <f t="shared" si="62"/>
        <v>99.75</v>
      </c>
      <c r="AP48" s="170">
        <f t="shared" si="62"/>
        <v>117.73</v>
      </c>
      <c r="AQ48" s="170">
        <f t="shared" si="62"/>
        <v>65.8</v>
      </c>
      <c r="AR48" s="170">
        <f t="shared" si="62"/>
        <v>88.74</v>
      </c>
      <c r="AS48" s="170">
        <f t="shared" si="62"/>
        <v>103.82</v>
      </c>
      <c r="AT48" s="170">
        <f t="shared" si="62"/>
        <v>118.88</v>
      </c>
      <c r="AU48" s="170">
        <f t="shared" si="62"/>
        <v>78.33</v>
      </c>
      <c r="AV48" s="170">
        <f t="shared" si="62"/>
        <v>105.64</v>
      </c>
      <c r="AW48" s="170">
        <f t="shared" si="62"/>
        <v>123.58</v>
      </c>
      <c r="AX48" s="170">
        <f t="shared" si="62"/>
        <v>141.51</v>
      </c>
      <c r="AZ48" s="43" t="str">
        <f t="shared" si="12"/>
        <v>INFINITE 2Até 1</v>
      </c>
      <c r="BA48" s="44" t="s">
        <v>90</v>
      </c>
      <c r="BB48" s="46" t="s">
        <v>42</v>
      </c>
      <c r="BC48" s="170">
        <f>ROUND(BC3-(BC3*$A$73),2)</f>
        <v>26.4</v>
      </c>
      <c r="BD48" s="170">
        <f t="shared" ref="BD48:BJ48" si="69">ROUND(BD3-(BD3*$A$73),2)</f>
        <v>26.94</v>
      </c>
      <c r="BE48" s="170">
        <f t="shared" si="69"/>
        <v>27.5</v>
      </c>
      <c r="BF48" s="170">
        <f t="shared" si="69"/>
        <v>28.04</v>
      </c>
      <c r="BG48" s="170">
        <f t="shared" si="69"/>
        <v>37.57</v>
      </c>
      <c r="BH48" s="170">
        <f t="shared" si="69"/>
        <v>37.97</v>
      </c>
      <c r="BI48" s="170">
        <f t="shared" si="69"/>
        <v>38.35</v>
      </c>
      <c r="BJ48" s="170">
        <f t="shared" si="69"/>
        <v>38.67</v>
      </c>
      <c r="BL48" s="43" t="str">
        <f t="shared" si="3"/>
        <v>DIAMANTE START 24.001 a 5.000</v>
      </c>
      <c r="BM48" s="44" t="s">
        <v>117</v>
      </c>
      <c r="BN48" s="46" t="s">
        <v>70</v>
      </c>
      <c r="BO48" s="170">
        <f>ROUND('Base(2024)'!DC9*'BASE 2025'!$A$25,2)</f>
        <v>23.18</v>
      </c>
      <c r="BP48" s="170">
        <f>ROUND('Base(2024)'!DD9*'BASE 2025'!$A$25,2)</f>
        <v>23.67</v>
      </c>
      <c r="BQ48" s="170">
        <f>ROUND('Base(2024)'!DE9*'BASE 2025'!$A$25,2)</f>
        <v>24.16</v>
      </c>
      <c r="BS48" s="43" t="str">
        <f t="shared" si="6"/>
        <v>DIAMANTE 11.001 a 2.000</v>
      </c>
      <c r="BT48" s="44" t="s">
        <v>66</v>
      </c>
      <c r="BU48" s="44" t="s">
        <v>55</v>
      </c>
      <c r="BV48" s="170">
        <v>14.82</v>
      </c>
      <c r="BW48" s="170">
        <v>15.14</v>
      </c>
      <c r="BX48" s="170">
        <v>15.47</v>
      </c>
      <c r="BY48" s="170">
        <v>15.78</v>
      </c>
      <c r="BZ48" s="170">
        <v>23.27</v>
      </c>
      <c r="CA48" s="170">
        <v>23.51</v>
      </c>
      <c r="CB48" s="170">
        <v>23.75</v>
      </c>
      <c r="CC48" s="170">
        <v>24</v>
      </c>
      <c r="CD48" s="170">
        <v>35.78</v>
      </c>
      <c r="CE48" s="170">
        <v>49.68</v>
      </c>
      <c r="CF48" s="170">
        <v>63.88</v>
      </c>
      <c r="CG48" s="170">
        <v>74.599999999999994</v>
      </c>
      <c r="CH48" s="170">
        <v>57.02</v>
      </c>
      <c r="CI48" s="170">
        <v>71.959999999999994</v>
      </c>
      <c r="CJ48" s="170">
        <v>86.63</v>
      </c>
      <c r="CK48" s="170">
        <v>98.95</v>
      </c>
      <c r="CM48" s="43" t="str">
        <f t="shared" si="7"/>
        <v>DIAMANTE START 21.001 a 2.000</v>
      </c>
      <c r="CN48" s="44" t="s">
        <v>117</v>
      </c>
      <c r="CO48" s="44" t="s">
        <v>55</v>
      </c>
      <c r="CP48" s="170">
        <f t="shared" ref="CP48:DE48" si="70">ROUND(CP6-(CP6*$A$85),2)</f>
        <v>17.100000000000001</v>
      </c>
      <c r="CQ48" s="170">
        <f t="shared" si="70"/>
        <v>17.84</v>
      </c>
      <c r="CR48" s="170">
        <f t="shared" si="70"/>
        <v>18</v>
      </c>
      <c r="CS48" s="170">
        <f t="shared" si="70"/>
        <v>18.190000000000001</v>
      </c>
      <c r="CT48" s="170">
        <f t="shared" si="70"/>
        <v>21.24</v>
      </c>
      <c r="CU48" s="170">
        <f t="shared" si="70"/>
        <v>23.78</v>
      </c>
      <c r="CV48" s="170">
        <f t="shared" si="70"/>
        <v>26.55</v>
      </c>
      <c r="CW48" s="170">
        <f t="shared" si="70"/>
        <v>31.85</v>
      </c>
      <c r="CX48" s="170">
        <f t="shared" si="70"/>
        <v>23.36</v>
      </c>
      <c r="CY48" s="170">
        <f t="shared" si="70"/>
        <v>27.58</v>
      </c>
      <c r="CZ48" s="170">
        <f t="shared" si="70"/>
        <v>43.19</v>
      </c>
      <c r="DA48" s="170">
        <f t="shared" si="70"/>
        <v>57.96</v>
      </c>
      <c r="DB48" s="170">
        <f t="shared" si="70"/>
        <v>27.15</v>
      </c>
      <c r="DC48" s="170">
        <f t="shared" si="70"/>
        <v>32.07</v>
      </c>
      <c r="DD48" s="170">
        <f t="shared" si="70"/>
        <v>50.22</v>
      </c>
      <c r="DE48" s="170">
        <f t="shared" si="70"/>
        <v>67.400000000000006</v>
      </c>
      <c r="DF48" s="170"/>
      <c r="DH48" s="43" t="str">
        <f t="shared" si="59"/>
        <v>DIAMANTE START 25.001 a 6.000</v>
      </c>
      <c r="DI48" s="44" t="s">
        <v>117</v>
      </c>
      <c r="DJ48" s="44" t="s">
        <v>76</v>
      </c>
      <c r="DK48" s="147">
        <f>ROUND('Base(2024)'!EO48*'BASE 2025'!$A$155,2)</f>
        <v>26.77</v>
      </c>
      <c r="DL48" s="147">
        <f>ROUND('Base(2024)'!EP48*'BASE 2025'!$A$155,2)</f>
        <v>27.9</v>
      </c>
      <c r="DM48" s="147">
        <f>ROUND('Base(2024)'!EQ48*'BASE 2025'!$A$155,2)</f>
        <v>28.2</v>
      </c>
      <c r="DN48" s="147">
        <f>ROUND('Base(2024)'!ER48*'BASE 2025'!$A$155,2)</f>
        <v>28.49</v>
      </c>
      <c r="DO48" s="147">
        <f>ROUND('Base(2024)'!ES48*'BASE 2025'!$A$155,2)</f>
        <v>35.1</v>
      </c>
      <c r="DP48" s="147">
        <f>ROUND('Base(2024)'!ET48*'BASE 2025'!$A$155,2)</f>
        <v>39.47</v>
      </c>
      <c r="DQ48" s="147">
        <f>ROUND('Base(2024)'!EU48*'BASE 2025'!$A$155,2)</f>
        <v>45.01</v>
      </c>
      <c r="DR48" s="147">
        <f>ROUND('Base(2024)'!EV48*'BASE 2025'!$A$155,2)</f>
        <v>55.84</v>
      </c>
      <c r="DS48" s="147">
        <f>ROUND('Base(2024)'!EW48*'BASE 2025'!$A$155,2)</f>
        <v>54.13</v>
      </c>
      <c r="DT48" s="147">
        <f>ROUND('Base(2024)'!EX48*'BASE 2025'!$A$155,2)</f>
        <v>60.23</v>
      </c>
      <c r="DU48" s="147">
        <f>ROUND('Base(2024)'!EY48*'BASE 2025'!$A$155,2)</f>
        <v>81.709999999999994</v>
      </c>
      <c r="DV48" s="147">
        <f>ROUND('Base(2024)'!EZ48*'BASE 2025'!$A$155,2)</f>
        <v>105.21</v>
      </c>
      <c r="ER48" s="198" t="str">
        <f t="shared" si="54"/>
        <v>DIAMANTE START 1Coleta no mesmo dia4210-241 a 50</v>
      </c>
      <c r="ES48" s="198" t="s">
        <v>116</v>
      </c>
      <c r="ET48" s="199" t="s">
        <v>71</v>
      </c>
      <c r="EU48" s="200" t="s">
        <v>72</v>
      </c>
      <c r="EV48" s="201" t="s">
        <v>87</v>
      </c>
      <c r="EW48" s="200">
        <f t="shared" si="67"/>
        <v>1.6476460000000002</v>
      </c>
      <c r="EX48" s="202">
        <v>1.6476460000000002</v>
      </c>
      <c r="EY48" s="203" t="s">
        <v>264</v>
      </c>
      <c r="FA48" s="207" t="s">
        <v>292</v>
      </c>
      <c r="FB48" s="207" t="s">
        <v>90</v>
      </c>
      <c r="FC48" s="209" t="s">
        <v>46</v>
      </c>
      <c r="FD48" s="201" t="s">
        <v>47</v>
      </c>
      <c r="FE48" s="200">
        <v>13.96</v>
      </c>
      <c r="FH48"/>
      <c r="FI48"/>
      <c r="FK48" s="207" t="str">
        <f>CONCATENATE(FL48,FN48,FM48)</f>
        <v>DIAMANTE 4Dobragem, inserção, fechamento, montagem de caixaOperação B</v>
      </c>
      <c r="FL48" s="207" t="s">
        <v>81</v>
      </c>
      <c r="FM48" s="207" t="s">
        <v>319</v>
      </c>
      <c r="FN48" s="216" t="s">
        <v>320</v>
      </c>
      <c r="FO48" s="217">
        <v>76120</v>
      </c>
      <c r="FP48" s="218">
        <f>'[3]Base(2024)'!$FG$5*'[3]BASE 2025'!$A$20</f>
        <v>0.72333458999999989</v>
      </c>
      <c r="FQ48" s="217">
        <v>76171</v>
      </c>
      <c r="FR48" s="218">
        <f>'[3]Base(2024)'!$FI$5*'[3]BASE 2025'!$A$20</f>
        <v>1.2579731999999999</v>
      </c>
    </row>
    <row r="49" spans="1:174" x14ac:dyDescent="0.25">
      <c r="A49" s="84">
        <v>0.15</v>
      </c>
      <c r="B49" s="42" t="s">
        <v>66</v>
      </c>
      <c r="D49" s="43" t="str">
        <f t="shared" si="0"/>
        <v>DIAMANTE START 22.001 a 3.000</v>
      </c>
      <c r="E49" s="146" t="s">
        <v>117</v>
      </c>
      <c r="F49" s="44" t="s">
        <v>62</v>
      </c>
      <c r="G49" s="170">
        <f t="shared" si="64"/>
        <v>13.95</v>
      </c>
      <c r="H49" s="170">
        <f t="shared" si="61"/>
        <v>14.25</v>
      </c>
      <c r="I49" s="170">
        <f t="shared" si="61"/>
        <v>14.55</v>
      </c>
      <c r="J49" s="170">
        <f t="shared" si="61"/>
        <v>14.83</v>
      </c>
      <c r="K49" s="170">
        <f t="shared" si="61"/>
        <v>22.08</v>
      </c>
      <c r="L49" s="170">
        <f t="shared" si="61"/>
        <v>22.3</v>
      </c>
      <c r="M49" s="170">
        <f t="shared" si="61"/>
        <v>22.54</v>
      </c>
      <c r="N49" s="170">
        <f t="shared" si="61"/>
        <v>22.76</v>
      </c>
      <c r="O49" s="170">
        <f t="shared" si="61"/>
        <v>36.72</v>
      </c>
      <c r="P49" s="170">
        <f t="shared" si="61"/>
        <v>49.58</v>
      </c>
      <c r="Q49" s="170">
        <f t="shared" si="61"/>
        <v>69.78</v>
      </c>
      <c r="R49" s="170">
        <f t="shared" si="61"/>
        <v>84.46</v>
      </c>
      <c r="S49" s="170">
        <f t="shared" si="61"/>
        <v>50.57</v>
      </c>
      <c r="T49" s="170">
        <f t="shared" si="61"/>
        <v>62.15</v>
      </c>
      <c r="U49" s="170">
        <f t="shared" si="61"/>
        <v>79.5</v>
      </c>
      <c r="V49" s="170">
        <f t="shared" si="61"/>
        <v>93.03</v>
      </c>
      <c r="W49" s="170">
        <f t="shared" si="61"/>
        <v>60.2</v>
      </c>
      <c r="X49" s="170">
        <f t="shared" si="61"/>
        <v>73.98</v>
      </c>
      <c r="Y49" s="170">
        <f t="shared" si="61"/>
        <v>94.65</v>
      </c>
      <c r="Z49" s="170">
        <f t="shared" si="61"/>
        <v>110.75</v>
      </c>
      <c r="AB49" s="43" t="str">
        <f t="shared" si="1"/>
        <v>DIAMANTE START 22.001 a 3.000</v>
      </c>
      <c r="AC49" s="146" t="s">
        <v>117</v>
      </c>
      <c r="AD49" s="44" t="s">
        <v>62</v>
      </c>
      <c r="AE49" s="170">
        <f t="shared" si="65"/>
        <v>32.049999999999997</v>
      </c>
      <c r="AF49" s="170">
        <f t="shared" si="62"/>
        <v>32.74</v>
      </c>
      <c r="AG49" s="170">
        <f t="shared" si="62"/>
        <v>33.42</v>
      </c>
      <c r="AH49" s="170">
        <f t="shared" si="62"/>
        <v>34.1</v>
      </c>
      <c r="AI49" s="170">
        <f t="shared" si="62"/>
        <v>36.770000000000003</v>
      </c>
      <c r="AJ49" s="170">
        <f t="shared" si="62"/>
        <v>37.15</v>
      </c>
      <c r="AK49" s="170">
        <f t="shared" si="62"/>
        <v>37.53</v>
      </c>
      <c r="AL49" s="170">
        <f t="shared" si="62"/>
        <v>37.909999999999997</v>
      </c>
      <c r="AM49" s="170">
        <f t="shared" si="62"/>
        <v>63.46</v>
      </c>
      <c r="AN49" s="170">
        <f t="shared" si="62"/>
        <v>95.52</v>
      </c>
      <c r="AO49" s="170">
        <f t="shared" si="62"/>
        <v>116.56</v>
      </c>
      <c r="AP49" s="170">
        <f t="shared" si="62"/>
        <v>137.61000000000001</v>
      </c>
      <c r="AQ49" s="170">
        <f t="shared" si="62"/>
        <v>77.2</v>
      </c>
      <c r="AR49" s="170">
        <f t="shared" si="62"/>
        <v>106.54</v>
      </c>
      <c r="AS49" s="170">
        <f t="shared" si="62"/>
        <v>125.74</v>
      </c>
      <c r="AT49" s="170">
        <f t="shared" si="62"/>
        <v>144.94</v>
      </c>
      <c r="AU49" s="170">
        <f t="shared" si="62"/>
        <v>91.9</v>
      </c>
      <c r="AV49" s="170">
        <f t="shared" si="62"/>
        <v>126.83</v>
      </c>
      <c r="AW49" s="170">
        <f t="shared" si="62"/>
        <v>149.68</v>
      </c>
      <c r="AX49" s="170">
        <f t="shared" si="62"/>
        <v>172.56</v>
      </c>
      <c r="AZ49" s="43" t="str">
        <f t="shared" si="12"/>
        <v>INFINITE 21 a 5</v>
      </c>
      <c r="BA49" s="44" t="s">
        <v>90</v>
      </c>
      <c r="BB49" s="46" t="s">
        <v>51</v>
      </c>
      <c r="BC49" s="170">
        <f t="shared" ref="BC49:BJ51" si="71">ROUND(BC4-(BC4*$A$73),2)</f>
        <v>34.42</v>
      </c>
      <c r="BD49" s="170">
        <f t="shared" si="71"/>
        <v>35.130000000000003</v>
      </c>
      <c r="BE49" s="170">
        <f t="shared" si="71"/>
        <v>35.85</v>
      </c>
      <c r="BF49" s="170">
        <f t="shared" si="71"/>
        <v>36.56</v>
      </c>
      <c r="BG49" s="170">
        <f t="shared" si="71"/>
        <v>47.98</v>
      </c>
      <c r="BH49" s="170">
        <f t="shared" si="71"/>
        <v>48.45</v>
      </c>
      <c r="BI49" s="170">
        <f t="shared" si="71"/>
        <v>48.91</v>
      </c>
      <c r="BJ49" s="170">
        <f t="shared" si="71"/>
        <v>49.38</v>
      </c>
      <c r="BL49" s="43" t="str">
        <f t="shared" si="3"/>
        <v>DIAMANTE START 25.001 a 6.000</v>
      </c>
      <c r="BM49" s="44" t="s">
        <v>117</v>
      </c>
      <c r="BN49" s="46" t="s">
        <v>76</v>
      </c>
      <c r="BO49" s="170">
        <f>ROUND('Base(2024)'!DC10*'BASE 2025'!$A$25,2)</f>
        <v>27</v>
      </c>
      <c r="BP49" s="170">
        <f>ROUND('Base(2024)'!DD10*'BASE 2025'!$A$25,2)</f>
        <v>27.56</v>
      </c>
      <c r="BQ49" s="170">
        <f>ROUND('Base(2024)'!DE10*'BASE 2025'!$A$25,2)</f>
        <v>28.15</v>
      </c>
      <c r="BS49" s="43" t="str">
        <f t="shared" si="6"/>
        <v>DIAMANTE 12.001 a 3.000</v>
      </c>
      <c r="BT49" s="44" t="s">
        <v>66</v>
      </c>
      <c r="BU49" s="44" t="s">
        <v>62</v>
      </c>
      <c r="BV49" s="170">
        <v>16.78</v>
      </c>
      <c r="BW49" s="170">
        <v>17.13</v>
      </c>
      <c r="BX49" s="170">
        <v>17.5</v>
      </c>
      <c r="BY49" s="170">
        <v>17.850000000000001</v>
      </c>
      <c r="BZ49" s="170">
        <v>25.6</v>
      </c>
      <c r="CA49" s="170">
        <v>25.86</v>
      </c>
      <c r="CB49" s="170">
        <v>26.13</v>
      </c>
      <c r="CC49" s="170">
        <v>26.39</v>
      </c>
      <c r="CD49" s="170">
        <v>41.89</v>
      </c>
      <c r="CE49" s="170">
        <v>55.94</v>
      </c>
      <c r="CF49" s="170">
        <v>78.75</v>
      </c>
      <c r="CG49" s="170">
        <v>95.44</v>
      </c>
      <c r="CH49" s="170">
        <v>68.48</v>
      </c>
      <c r="CI49" s="170">
        <v>83.53</v>
      </c>
      <c r="CJ49" s="170">
        <v>106.79</v>
      </c>
      <c r="CK49" s="170">
        <v>125.08</v>
      </c>
      <c r="CM49" s="43" t="str">
        <f t="shared" si="7"/>
        <v>DIAMANTE START 22.001 a 3.000</v>
      </c>
      <c r="CN49" s="44" t="s">
        <v>117</v>
      </c>
      <c r="CO49" s="44" t="s">
        <v>62</v>
      </c>
      <c r="CP49" s="170">
        <f t="shared" ref="CP49:DE49" si="72">ROUND(CP7-(CP7*$A$85),2)</f>
        <v>20.440000000000001</v>
      </c>
      <c r="CQ49" s="170">
        <f t="shared" si="72"/>
        <v>21.31</v>
      </c>
      <c r="CR49" s="170">
        <f t="shared" si="72"/>
        <v>21.53</v>
      </c>
      <c r="CS49" s="170">
        <f t="shared" si="72"/>
        <v>21.75</v>
      </c>
      <c r="CT49" s="170">
        <f t="shared" si="72"/>
        <v>25.38</v>
      </c>
      <c r="CU49" s="170">
        <f t="shared" si="72"/>
        <v>28.43</v>
      </c>
      <c r="CV49" s="170">
        <f t="shared" si="72"/>
        <v>31.73</v>
      </c>
      <c r="CW49" s="170">
        <f t="shared" si="72"/>
        <v>38.07</v>
      </c>
      <c r="CX49" s="170">
        <f t="shared" si="72"/>
        <v>26.91</v>
      </c>
      <c r="CY49" s="170">
        <f t="shared" si="72"/>
        <v>31.57</v>
      </c>
      <c r="CZ49" s="170">
        <f t="shared" si="72"/>
        <v>47.65</v>
      </c>
      <c r="DA49" s="170">
        <f t="shared" si="72"/>
        <v>63.31</v>
      </c>
      <c r="DB49" s="170">
        <f t="shared" si="72"/>
        <v>31.3</v>
      </c>
      <c r="DC49" s="170">
        <f t="shared" si="72"/>
        <v>36.729999999999997</v>
      </c>
      <c r="DD49" s="170">
        <f t="shared" si="72"/>
        <v>55.4</v>
      </c>
      <c r="DE49" s="170">
        <f t="shared" si="72"/>
        <v>73.61</v>
      </c>
      <c r="DF49" s="170"/>
      <c r="DH49" s="43" t="str">
        <f t="shared" si="59"/>
        <v>DIAMANTE START 26.001 a 7.000</v>
      </c>
      <c r="DI49" s="44" t="s">
        <v>117</v>
      </c>
      <c r="DJ49" s="44" t="s">
        <v>82</v>
      </c>
      <c r="DK49" s="147">
        <f>ROUND('Base(2024)'!EO49*'BASE 2025'!$A$155,2)</f>
        <v>27.3</v>
      </c>
      <c r="DL49" s="147">
        <f>ROUND('Base(2024)'!EP49*'BASE 2025'!$A$155,2)</f>
        <v>28.46</v>
      </c>
      <c r="DM49" s="147">
        <f>ROUND('Base(2024)'!EQ49*'BASE 2025'!$A$155,2)</f>
        <v>28.75</v>
      </c>
      <c r="DN49" s="147">
        <f>ROUND('Base(2024)'!ER49*'BASE 2025'!$A$155,2)</f>
        <v>29.04</v>
      </c>
      <c r="DO49" s="147">
        <f>ROUND('Base(2024)'!ES49*'BASE 2025'!$A$155,2)</f>
        <v>37.119999999999997</v>
      </c>
      <c r="DP49" s="147">
        <f>ROUND('Base(2024)'!ET49*'BASE 2025'!$A$155,2)</f>
        <v>43.21</v>
      </c>
      <c r="DQ49" s="147">
        <f>ROUND('Base(2024)'!EU49*'BASE 2025'!$A$155,2)</f>
        <v>49.33</v>
      </c>
      <c r="DR49" s="147">
        <f>ROUND('Base(2024)'!EV49*'BASE 2025'!$A$155,2)</f>
        <v>61</v>
      </c>
      <c r="DS49" s="147">
        <f>ROUND('Base(2024)'!EW49*'BASE 2025'!$A$155,2)</f>
        <v>53.99</v>
      </c>
      <c r="DT49" s="147">
        <f>ROUND('Base(2024)'!EX49*'BASE 2025'!$A$155,2)</f>
        <v>63</v>
      </c>
      <c r="DU49" s="147">
        <f>ROUND('Base(2024)'!EY49*'BASE 2025'!$A$155,2)</f>
        <v>85.73</v>
      </c>
      <c r="DV49" s="147">
        <f>ROUND('Base(2024)'!EZ49*'BASE 2025'!$A$155,2)</f>
        <v>109.96</v>
      </c>
      <c r="ER49" s="198" t="str">
        <f t="shared" si="54"/>
        <v>DIAMANTE START 1Coleta no mesmo dia4210-251 a 60</v>
      </c>
      <c r="ES49" s="198" t="s">
        <v>116</v>
      </c>
      <c r="ET49" s="199" t="s">
        <v>71</v>
      </c>
      <c r="EU49" s="200" t="s">
        <v>72</v>
      </c>
      <c r="EV49" s="201" t="s">
        <v>92</v>
      </c>
      <c r="EW49" s="200">
        <f t="shared" si="67"/>
        <v>1.6369470000000002</v>
      </c>
      <c r="EX49" s="202">
        <v>1.6369470000000002</v>
      </c>
      <c r="EY49" s="203" t="s">
        <v>264</v>
      </c>
      <c r="FA49" s="207" t="s">
        <v>293</v>
      </c>
      <c r="FB49" s="207" t="s">
        <v>90</v>
      </c>
      <c r="FC49" s="209" t="s">
        <v>46</v>
      </c>
      <c r="FD49" s="201" t="s">
        <v>53</v>
      </c>
      <c r="FE49" s="200">
        <v>15.76</v>
      </c>
      <c r="FH49"/>
      <c r="FI49"/>
      <c r="FK49" s="207" t="str">
        <f>CONCATENATE(FL49,FN49,FM49)</f>
        <v>DIAMANTE 4Digitação, agrupamento de nomes e documentos, conciliação de nomesOperação C</v>
      </c>
      <c r="FL49" s="207" t="s">
        <v>81</v>
      </c>
      <c r="FM49" s="207" t="s">
        <v>321</v>
      </c>
      <c r="FN49" s="216" t="s">
        <v>322</v>
      </c>
      <c r="FO49" s="217">
        <v>76139</v>
      </c>
      <c r="FP49" s="218">
        <f>'[3]Base(2024)'!$FG$6*'[3]BASE 2025'!$A$20</f>
        <v>2.0337233399999999</v>
      </c>
      <c r="FQ49" s="217">
        <v>76180</v>
      </c>
      <c r="FR49" s="218">
        <f>'[3]Base(2024)'!$FI$6*'[3]BASE 2025'!$A$20</f>
        <v>2.0337233399999999</v>
      </c>
    </row>
    <row r="50" spans="1:174" ht="25.5" x14ac:dyDescent="0.25">
      <c r="A50" s="84">
        <v>0.16</v>
      </c>
      <c r="B50" s="42" t="s">
        <v>69</v>
      </c>
      <c r="D50" s="43" t="str">
        <f t="shared" si="0"/>
        <v>DIAMANTE START 23.001 a 4.000</v>
      </c>
      <c r="E50" s="146" t="s">
        <v>117</v>
      </c>
      <c r="F50" s="44" t="s">
        <v>68</v>
      </c>
      <c r="G50" s="170">
        <f t="shared" si="64"/>
        <v>15.08</v>
      </c>
      <c r="H50" s="170">
        <f t="shared" si="61"/>
        <v>15.4</v>
      </c>
      <c r="I50" s="170">
        <f t="shared" si="61"/>
        <v>15.72</v>
      </c>
      <c r="J50" s="170">
        <f t="shared" si="61"/>
        <v>16.03</v>
      </c>
      <c r="K50" s="170">
        <f t="shared" si="61"/>
        <v>24.33</v>
      </c>
      <c r="L50" s="170">
        <f t="shared" si="61"/>
        <v>24.55</v>
      </c>
      <c r="M50" s="170">
        <f t="shared" si="61"/>
        <v>24.8</v>
      </c>
      <c r="N50" s="170">
        <f t="shared" si="61"/>
        <v>25.06</v>
      </c>
      <c r="O50" s="170">
        <f t="shared" si="61"/>
        <v>42.1</v>
      </c>
      <c r="P50" s="170">
        <f t="shared" si="61"/>
        <v>56.85</v>
      </c>
      <c r="Q50" s="170">
        <f t="shared" si="61"/>
        <v>80</v>
      </c>
      <c r="R50" s="170">
        <f t="shared" si="61"/>
        <v>96.84</v>
      </c>
      <c r="S50" s="170">
        <f t="shared" si="61"/>
        <v>55.09</v>
      </c>
      <c r="T50" s="170">
        <f t="shared" si="61"/>
        <v>68.25</v>
      </c>
      <c r="U50" s="170">
        <f t="shared" si="61"/>
        <v>88.1</v>
      </c>
      <c r="V50" s="170">
        <f t="shared" si="61"/>
        <v>103.43</v>
      </c>
      <c r="W50" s="170">
        <f t="shared" si="61"/>
        <v>65.569999999999993</v>
      </c>
      <c r="X50" s="170">
        <f t="shared" si="61"/>
        <v>81.25</v>
      </c>
      <c r="Y50" s="170">
        <f t="shared" si="61"/>
        <v>104.89</v>
      </c>
      <c r="Z50" s="170">
        <f t="shared" si="61"/>
        <v>123.13</v>
      </c>
      <c r="AB50" s="43" t="str">
        <f t="shared" si="1"/>
        <v>DIAMANTE START 23.001 a 4.000</v>
      </c>
      <c r="AC50" s="146" t="s">
        <v>117</v>
      </c>
      <c r="AD50" s="44" t="s">
        <v>68</v>
      </c>
      <c r="AE50" s="170">
        <f t="shared" si="65"/>
        <v>34.85</v>
      </c>
      <c r="AF50" s="170">
        <f t="shared" si="62"/>
        <v>35.590000000000003</v>
      </c>
      <c r="AG50" s="170">
        <f t="shared" si="62"/>
        <v>36.33</v>
      </c>
      <c r="AH50" s="170">
        <f t="shared" si="62"/>
        <v>37.08</v>
      </c>
      <c r="AI50" s="170">
        <f t="shared" si="62"/>
        <v>40.380000000000003</v>
      </c>
      <c r="AJ50" s="170">
        <f t="shared" si="62"/>
        <v>40.79</v>
      </c>
      <c r="AK50" s="170">
        <f t="shared" si="62"/>
        <v>41.2</v>
      </c>
      <c r="AL50" s="170">
        <f t="shared" si="62"/>
        <v>41.63</v>
      </c>
      <c r="AM50" s="170">
        <f t="shared" si="62"/>
        <v>72.47</v>
      </c>
      <c r="AN50" s="170">
        <f t="shared" si="62"/>
        <v>109.18</v>
      </c>
      <c r="AO50" s="170">
        <f t="shared" si="62"/>
        <v>133.53</v>
      </c>
      <c r="AP50" s="170">
        <f t="shared" si="62"/>
        <v>157.87</v>
      </c>
      <c r="AQ50" s="170">
        <f t="shared" si="62"/>
        <v>88.66</v>
      </c>
      <c r="AR50" s="170">
        <f t="shared" si="62"/>
        <v>124.34</v>
      </c>
      <c r="AS50" s="170">
        <f t="shared" si="62"/>
        <v>147.59</v>
      </c>
      <c r="AT50" s="170">
        <f t="shared" si="62"/>
        <v>170.86</v>
      </c>
      <c r="AU50" s="170">
        <f t="shared" si="62"/>
        <v>105.56</v>
      </c>
      <c r="AV50" s="170">
        <f t="shared" si="62"/>
        <v>148.02000000000001</v>
      </c>
      <c r="AW50" s="170">
        <f t="shared" si="62"/>
        <v>175.7</v>
      </c>
      <c r="AX50" s="170">
        <f t="shared" si="62"/>
        <v>203.39</v>
      </c>
      <c r="AZ50" s="43" t="str">
        <f t="shared" si="12"/>
        <v>INFINITE 25 a 10</v>
      </c>
      <c r="BA50" s="44" t="s">
        <v>90</v>
      </c>
      <c r="BB50" s="46" t="s">
        <v>56</v>
      </c>
      <c r="BC50" s="170">
        <f t="shared" si="71"/>
        <v>51.04</v>
      </c>
      <c r="BD50" s="170">
        <f t="shared" si="71"/>
        <v>52.14</v>
      </c>
      <c r="BE50" s="170">
        <f t="shared" si="71"/>
        <v>53.24</v>
      </c>
      <c r="BF50" s="170">
        <f t="shared" si="71"/>
        <v>54.27</v>
      </c>
      <c r="BG50" s="170">
        <f t="shared" si="71"/>
        <v>65.22</v>
      </c>
      <c r="BH50" s="170">
        <f t="shared" si="71"/>
        <v>65.849999999999994</v>
      </c>
      <c r="BI50" s="170">
        <f t="shared" si="71"/>
        <v>66.569999999999993</v>
      </c>
      <c r="BJ50" s="170">
        <f t="shared" si="71"/>
        <v>67.19</v>
      </c>
      <c r="BL50" s="43" t="str">
        <f t="shared" si="3"/>
        <v>DIAMANTE START 26.001 a 7.000</v>
      </c>
      <c r="BM50" s="44" t="s">
        <v>117</v>
      </c>
      <c r="BN50" s="46" t="s">
        <v>82</v>
      </c>
      <c r="BO50" s="170">
        <f>ROUND('Base(2024)'!DC11*'BASE 2025'!$A$25,2)</f>
        <v>32.119999999999997</v>
      </c>
      <c r="BP50" s="170">
        <f>ROUND('Base(2024)'!DD11*'BASE 2025'!$A$25,2)</f>
        <v>32.770000000000003</v>
      </c>
      <c r="BQ50" s="170">
        <f>ROUND('Base(2024)'!DE11*'BASE 2025'!$A$25,2)</f>
        <v>33.46</v>
      </c>
      <c r="BS50" s="43" t="str">
        <f t="shared" si="6"/>
        <v>DIAMANTE 13.001 a 4.000</v>
      </c>
      <c r="BT50" s="44" t="s">
        <v>66</v>
      </c>
      <c r="BU50" s="44" t="s">
        <v>68</v>
      </c>
      <c r="BV50" s="170">
        <v>18.68</v>
      </c>
      <c r="BW50" s="170">
        <v>19.07</v>
      </c>
      <c r="BX50" s="170">
        <v>19.48</v>
      </c>
      <c r="BY50" s="170">
        <v>19.86</v>
      </c>
      <c r="BZ50" s="170">
        <v>28.56</v>
      </c>
      <c r="CA50" s="170">
        <v>28.85</v>
      </c>
      <c r="CB50" s="170">
        <v>29.13</v>
      </c>
      <c r="CC50" s="170">
        <v>29.46</v>
      </c>
      <c r="CD50" s="170">
        <v>48.32</v>
      </c>
      <c r="CE50" s="170">
        <v>64.2</v>
      </c>
      <c r="CF50" s="170">
        <v>90.34</v>
      </c>
      <c r="CG50" s="170">
        <v>109.59</v>
      </c>
      <c r="CH50" s="170">
        <v>74.94</v>
      </c>
      <c r="CI50" s="170">
        <v>91.84</v>
      </c>
      <c r="CJ50" s="170">
        <v>118.45</v>
      </c>
      <c r="CK50" s="170">
        <v>139.26</v>
      </c>
      <c r="CM50" s="43" t="str">
        <f t="shared" si="7"/>
        <v>DIAMANTE START 23.001 a 4.000</v>
      </c>
      <c r="CN50" s="44" t="s">
        <v>117</v>
      </c>
      <c r="CO50" s="44" t="s">
        <v>68</v>
      </c>
      <c r="CP50" s="170">
        <f t="shared" ref="CP50:DE50" si="73">ROUND(CP8-(CP8*$A$85),2)</f>
        <v>21.81</v>
      </c>
      <c r="CQ50" s="170">
        <f t="shared" si="73"/>
        <v>22.75</v>
      </c>
      <c r="CR50" s="170">
        <f t="shared" si="73"/>
        <v>22.97</v>
      </c>
      <c r="CS50" s="170">
        <f t="shared" si="73"/>
        <v>23.21</v>
      </c>
      <c r="CT50" s="170">
        <f t="shared" si="73"/>
        <v>27.11</v>
      </c>
      <c r="CU50" s="170">
        <f t="shared" si="73"/>
        <v>30.37</v>
      </c>
      <c r="CV50" s="170">
        <f t="shared" si="73"/>
        <v>33.89</v>
      </c>
      <c r="CW50" s="170">
        <f t="shared" si="73"/>
        <v>40.659999999999997</v>
      </c>
      <c r="CX50" s="170">
        <f t="shared" si="73"/>
        <v>34.51</v>
      </c>
      <c r="CY50" s="170">
        <f t="shared" si="73"/>
        <v>39.35</v>
      </c>
      <c r="CZ50" s="170">
        <f t="shared" si="73"/>
        <v>55.61</v>
      </c>
      <c r="DA50" s="170">
        <f t="shared" si="73"/>
        <v>71.63</v>
      </c>
      <c r="DB50" s="170">
        <f t="shared" si="73"/>
        <v>40.130000000000003</v>
      </c>
      <c r="DC50" s="170">
        <f t="shared" si="73"/>
        <v>45.76</v>
      </c>
      <c r="DD50" s="170">
        <f t="shared" si="73"/>
        <v>64.67</v>
      </c>
      <c r="DE50" s="170">
        <f t="shared" si="73"/>
        <v>83.29</v>
      </c>
      <c r="DF50" s="170"/>
      <c r="DH50" s="43" t="str">
        <f t="shared" si="59"/>
        <v>DIAMANTE START 27.001 a 8.000</v>
      </c>
      <c r="DI50" s="44" t="s">
        <v>117</v>
      </c>
      <c r="DJ50" s="44" t="s">
        <v>86</v>
      </c>
      <c r="DK50" s="147">
        <f>ROUND('Base(2024)'!EO50*'BASE 2025'!$A$155,2)</f>
        <v>28.65</v>
      </c>
      <c r="DL50" s="147">
        <f>ROUND('Base(2024)'!EP50*'BASE 2025'!$A$155,2)</f>
        <v>29.88</v>
      </c>
      <c r="DM50" s="147">
        <f>ROUND('Base(2024)'!EQ50*'BASE 2025'!$A$155,2)</f>
        <v>30.17</v>
      </c>
      <c r="DN50" s="147">
        <f>ROUND('Base(2024)'!ER50*'BASE 2025'!$A$155,2)</f>
        <v>30.5</v>
      </c>
      <c r="DO50" s="147">
        <f>ROUND('Base(2024)'!ES50*'BASE 2025'!$A$155,2)</f>
        <v>40.380000000000003</v>
      </c>
      <c r="DP50" s="147">
        <f>ROUND('Base(2024)'!ET50*'BASE 2025'!$A$155,2)</f>
        <v>47.06</v>
      </c>
      <c r="DQ50" s="147">
        <f>ROUND('Base(2024)'!EU50*'BASE 2025'!$A$155,2)</f>
        <v>53.72</v>
      </c>
      <c r="DR50" s="147">
        <f>ROUND('Base(2024)'!EV50*'BASE 2025'!$A$155,2)</f>
        <v>66.44</v>
      </c>
      <c r="DS50" s="147">
        <f>ROUND('Base(2024)'!EW50*'BASE 2025'!$A$155,2)</f>
        <v>69.44</v>
      </c>
      <c r="DT50" s="147">
        <f>ROUND('Base(2024)'!EX50*'BASE 2025'!$A$155,2)</f>
        <v>79.3</v>
      </c>
      <c r="DU50" s="147">
        <f>ROUND('Base(2024)'!EY50*'BASE 2025'!$A$155,2)</f>
        <v>102.68</v>
      </c>
      <c r="DV50" s="147">
        <f>ROUND('Base(2024)'!EZ50*'BASE 2025'!$A$155,2)</f>
        <v>127.93</v>
      </c>
      <c r="ER50" s="198" t="str">
        <f t="shared" si="54"/>
        <v>DIAMANTE START 1Coleta no mesmo dia4210-261 a 70</v>
      </c>
      <c r="ES50" s="198" t="s">
        <v>116</v>
      </c>
      <c r="ET50" s="199" t="s">
        <v>71</v>
      </c>
      <c r="EU50" s="200" t="s">
        <v>72</v>
      </c>
      <c r="EV50" s="201" t="s">
        <v>96</v>
      </c>
      <c r="EW50" s="200">
        <f t="shared" si="67"/>
        <v>1.61</v>
      </c>
      <c r="EX50" s="202">
        <v>1.61</v>
      </c>
      <c r="EY50" s="203" t="s">
        <v>264</v>
      </c>
      <c r="FA50" s="207" t="s">
        <v>294</v>
      </c>
      <c r="FB50" s="207" t="s">
        <v>90</v>
      </c>
      <c r="FC50" s="210" t="s">
        <v>58</v>
      </c>
      <c r="FD50" s="201" t="s">
        <v>59</v>
      </c>
      <c r="FE50" s="200">
        <v>7.12</v>
      </c>
      <c r="FF50" s="203" t="s">
        <v>264</v>
      </c>
      <c r="FH50"/>
      <c r="FI50"/>
      <c r="FK50" s="207" t="str">
        <f>CONCATENATE(FL50,FN50,FM50)</f>
        <v>DIAMANTE 4Impressão de etiqueta - medidas 33,9 x 101,6 (mm) ou  Modelo folha 14 etiquetasOperação D1</v>
      </c>
      <c r="FL50" s="207" t="s">
        <v>81</v>
      </c>
      <c r="FM50" s="219" t="s">
        <v>323</v>
      </c>
      <c r="FN50" s="220" t="s">
        <v>324</v>
      </c>
      <c r="FO50" s="217">
        <v>76147</v>
      </c>
      <c r="FP50" s="218">
        <f>'[3]Base(2024)'!$FG$9*'[3]BASE 2025'!$A$20</f>
        <v>0.13628043000000001</v>
      </c>
      <c r="FQ50" s="217">
        <v>76198</v>
      </c>
      <c r="FR50" s="218">
        <f>'[3]Base(2024)'!$FI$9*'[3]BASE 2025'!$A$20</f>
        <v>7.3381770000000013E-2</v>
      </c>
    </row>
    <row r="51" spans="1:174" ht="25.5" x14ac:dyDescent="0.25">
      <c r="A51" s="84">
        <v>0.17</v>
      </c>
      <c r="B51" s="42" t="s">
        <v>75</v>
      </c>
      <c r="D51" s="43" t="str">
        <f t="shared" si="0"/>
        <v>DIAMANTE START 24.001 a 5.000</v>
      </c>
      <c r="E51" s="146" t="s">
        <v>117</v>
      </c>
      <c r="F51" s="44" t="s">
        <v>70</v>
      </c>
      <c r="G51" s="170">
        <f t="shared" si="64"/>
        <v>16.29</v>
      </c>
      <c r="H51" s="170">
        <f t="shared" si="61"/>
        <v>16.64</v>
      </c>
      <c r="I51" s="170">
        <f t="shared" si="61"/>
        <v>16.97</v>
      </c>
      <c r="J51" s="170">
        <f t="shared" si="61"/>
        <v>17.32</v>
      </c>
      <c r="K51" s="170">
        <f t="shared" si="61"/>
        <v>26.2</v>
      </c>
      <c r="L51" s="170">
        <f t="shared" si="61"/>
        <v>26.47</v>
      </c>
      <c r="M51" s="170">
        <f t="shared" si="61"/>
        <v>26.75</v>
      </c>
      <c r="N51" s="170">
        <f t="shared" si="61"/>
        <v>27.01</v>
      </c>
      <c r="O51" s="170">
        <f t="shared" si="61"/>
        <v>46.47</v>
      </c>
      <c r="P51" s="170">
        <f t="shared" si="61"/>
        <v>62.74</v>
      </c>
      <c r="Q51" s="170">
        <f t="shared" si="61"/>
        <v>88.3</v>
      </c>
      <c r="R51" s="170">
        <f t="shared" si="61"/>
        <v>106.87</v>
      </c>
      <c r="S51" s="170">
        <f t="shared" si="61"/>
        <v>66.62</v>
      </c>
      <c r="T51" s="170">
        <f t="shared" si="61"/>
        <v>81.069999999999993</v>
      </c>
      <c r="U51" s="170">
        <f t="shared" si="61"/>
        <v>102.94</v>
      </c>
      <c r="V51" s="170">
        <f t="shared" si="61"/>
        <v>119.73</v>
      </c>
      <c r="W51" s="170">
        <f t="shared" si="61"/>
        <v>79.319999999999993</v>
      </c>
      <c r="X51" s="170">
        <f t="shared" si="61"/>
        <v>96.51</v>
      </c>
      <c r="Y51" s="170">
        <f t="shared" si="61"/>
        <v>122.54</v>
      </c>
      <c r="Z51" s="170">
        <f t="shared" si="61"/>
        <v>142.54</v>
      </c>
      <c r="AB51" s="43" t="str">
        <f t="shared" si="1"/>
        <v>DIAMANTE START 24.001 a 5.000</v>
      </c>
      <c r="AC51" s="146" t="s">
        <v>117</v>
      </c>
      <c r="AD51" s="44" t="s">
        <v>70</v>
      </c>
      <c r="AE51" s="170">
        <f t="shared" si="65"/>
        <v>37.64</v>
      </c>
      <c r="AF51" s="170">
        <f t="shared" si="62"/>
        <v>38.450000000000003</v>
      </c>
      <c r="AG51" s="170">
        <f t="shared" si="62"/>
        <v>39.25</v>
      </c>
      <c r="AH51" s="170">
        <f t="shared" si="62"/>
        <v>40.049999999999997</v>
      </c>
      <c r="AI51" s="170">
        <f t="shared" si="62"/>
        <v>43.53</v>
      </c>
      <c r="AJ51" s="170">
        <f t="shared" si="62"/>
        <v>43.99</v>
      </c>
      <c r="AK51" s="170">
        <f t="shared" si="62"/>
        <v>44.43</v>
      </c>
      <c r="AL51" s="170">
        <f t="shared" si="62"/>
        <v>44.88</v>
      </c>
      <c r="AM51" s="170">
        <f t="shared" si="62"/>
        <v>81.95</v>
      </c>
      <c r="AN51" s="170">
        <f t="shared" si="62"/>
        <v>122.84</v>
      </c>
      <c r="AO51" s="170">
        <f t="shared" si="62"/>
        <v>150.34</v>
      </c>
      <c r="AP51" s="170">
        <f t="shared" si="62"/>
        <v>177.85</v>
      </c>
      <c r="AQ51" s="170">
        <f t="shared" si="62"/>
        <v>99.9</v>
      </c>
      <c r="AR51" s="170">
        <f t="shared" si="62"/>
        <v>142.19999999999999</v>
      </c>
      <c r="AS51" s="170">
        <f t="shared" si="62"/>
        <v>169.37</v>
      </c>
      <c r="AT51" s="170">
        <f t="shared" si="62"/>
        <v>196.52</v>
      </c>
      <c r="AU51" s="170">
        <f t="shared" si="62"/>
        <v>118.93</v>
      </c>
      <c r="AV51" s="170">
        <f t="shared" si="62"/>
        <v>169.29</v>
      </c>
      <c r="AW51" s="170">
        <f t="shared" si="62"/>
        <v>201.63</v>
      </c>
      <c r="AX51" s="170">
        <f t="shared" si="62"/>
        <v>233.96</v>
      </c>
      <c r="AZ51" s="40" t="str">
        <f t="shared" si="12"/>
        <v>INFINITE 2Kg Adicional</v>
      </c>
      <c r="BA51" s="168" t="s">
        <v>90</v>
      </c>
      <c r="BB51" s="178" t="s">
        <v>63</v>
      </c>
      <c r="BC51" s="169">
        <f t="shared" si="71"/>
        <v>4.97</v>
      </c>
      <c r="BD51" s="169">
        <f t="shared" si="71"/>
        <v>5.13</v>
      </c>
      <c r="BE51" s="169">
        <f t="shared" si="71"/>
        <v>5.19</v>
      </c>
      <c r="BF51" s="169">
        <f t="shared" si="71"/>
        <v>5.28</v>
      </c>
      <c r="BG51" s="169">
        <f t="shared" si="71"/>
        <v>6.62</v>
      </c>
      <c r="BH51" s="169">
        <f t="shared" si="71"/>
        <v>6.7</v>
      </c>
      <c r="BI51" s="169">
        <f t="shared" si="71"/>
        <v>6.77</v>
      </c>
      <c r="BJ51" s="169">
        <f t="shared" si="71"/>
        <v>6.77</v>
      </c>
      <c r="BL51" s="43" t="str">
        <f t="shared" si="3"/>
        <v>DIAMANTE START 27.001 a 8.000</v>
      </c>
      <c r="BM51" s="44" t="s">
        <v>117</v>
      </c>
      <c r="BN51" s="46" t="s">
        <v>86</v>
      </c>
      <c r="BO51" s="170">
        <f>ROUND('Base(2024)'!DC12*'BASE 2025'!$A$25,2)</f>
        <v>41.47</v>
      </c>
      <c r="BP51" s="170">
        <f>ROUND('Base(2024)'!DD12*'BASE 2025'!$A$25,2)</f>
        <v>42.33</v>
      </c>
      <c r="BQ51" s="170">
        <f>ROUND('Base(2024)'!DE12*'BASE 2025'!$A$25,2)</f>
        <v>43.21</v>
      </c>
      <c r="BS51" s="43" t="str">
        <f t="shared" si="6"/>
        <v>DIAMANTE 14.001 a 5.000</v>
      </c>
      <c r="BT51" s="44" t="s">
        <v>66</v>
      </c>
      <c r="BU51" s="44" t="s">
        <v>70</v>
      </c>
      <c r="BV51" s="170">
        <v>19.96</v>
      </c>
      <c r="BW51" s="170">
        <v>20.399999999999999</v>
      </c>
      <c r="BX51" s="170">
        <v>20.81</v>
      </c>
      <c r="BY51" s="170">
        <v>21.23</v>
      </c>
      <c r="BZ51" s="170">
        <v>30.63</v>
      </c>
      <c r="CA51" s="170">
        <v>30.94</v>
      </c>
      <c r="CB51" s="170">
        <v>31.26</v>
      </c>
      <c r="CC51" s="170">
        <v>31.58</v>
      </c>
      <c r="CD51" s="170">
        <v>53.22</v>
      </c>
      <c r="CE51" s="170">
        <v>70.819999999999993</v>
      </c>
      <c r="CF51" s="170">
        <v>99.68</v>
      </c>
      <c r="CG51" s="170">
        <v>120.87</v>
      </c>
      <c r="CH51" s="170">
        <v>90.49</v>
      </c>
      <c r="CI51" s="170">
        <v>109.05</v>
      </c>
      <c r="CJ51" s="170">
        <v>138.36000000000001</v>
      </c>
      <c r="CK51" s="170">
        <v>161.15</v>
      </c>
      <c r="CM51" s="43" t="str">
        <f t="shared" si="7"/>
        <v>DIAMANTE START 24.001 a 5.000</v>
      </c>
      <c r="CN51" s="44" t="s">
        <v>117</v>
      </c>
      <c r="CO51" s="44" t="s">
        <v>70</v>
      </c>
      <c r="CP51" s="170">
        <f t="shared" ref="CP51:DE51" si="74">ROUND(CP9-(CP9*$A$85),2)</f>
        <v>23.34</v>
      </c>
      <c r="CQ51" s="170">
        <f t="shared" si="74"/>
        <v>24.32</v>
      </c>
      <c r="CR51" s="170">
        <f t="shared" si="74"/>
        <v>24.56</v>
      </c>
      <c r="CS51" s="170">
        <f t="shared" si="74"/>
        <v>24.81</v>
      </c>
      <c r="CT51" s="170">
        <f t="shared" si="74"/>
        <v>28.98</v>
      </c>
      <c r="CU51" s="170">
        <f t="shared" si="74"/>
        <v>32.47</v>
      </c>
      <c r="CV51" s="170">
        <f t="shared" si="74"/>
        <v>36.24</v>
      </c>
      <c r="CW51" s="170">
        <f t="shared" si="74"/>
        <v>43.49</v>
      </c>
      <c r="CX51" s="170">
        <f t="shared" si="74"/>
        <v>36.14</v>
      </c>
      <c r="CY51" s="170">
        <f t="shared" si="74"/>
        <v>41.17</v>
      </c>
      <c r="CZ51" s="170">
        <f t="shared" si="74"/>
        <v>57.65</v>
      </c>
      <c r="DA51" s="170">
        <f t="shared" si="74"/>
        <v>74.06</v>
      </c>
      <c r="DB51" s="170">
        <f t="shared" si="74"/>
        <v>42.02</v>
      </c>
      <c r="DC51" s="170">
        <f t="shared" si="74"/>
        <v>47.88</v>
      </c>
      <c r="DD51" s="170">
        <f t="shared" si="74"/>
        <v>67.03</v>
      </c>
      <c r="DE51" s="170">
        <f t="shared" si="74"/>
        <v>86.12</v>
      </c>
      <c r="DF51" s="170"/>
      <c r="DH51" s="43" t="str">
        <f t="shared" si="59"/>
        <v>DIAMANTE START 28.001 a 9.000</v>
      </c>
      <c r="DI51" s="44" t="s">
        <v>117</v>
      </c>
      <c r="DJ51" s="44" t="s">
        <v>91</v>
      </c>
      <c r="DK51" s="147">
        <f>ROUND('Base(2024)'!EO51*'BASE 2025'!$A$155,2)</f>
        <v>29.61</v>
      </c>
      <c r="DL51" s="147">
        <f>ROUND('Base(2024)'!EP51*'BASE 2025'!$A$155,2)</f>
        <v>30.87</v>
      </c>
      <c r="DM51" s="147">
        <f>ROUND('Base(2024)'!EQ51*'BASE 2025'!$A$155,2)</f>
        <v>31.19</v>
      </c>
      <c r="DN51" s="147">
        <f>ROUND('Base(2024)'!ER51*'BASE 2025'!$A$155,2)</f>
        <v>31.49</v>
      </c>
      <c r="DO51" s="147">
        <f>ROUND('Base(2024)'!ES51*'BASE 2025'!$A$155,2)</f>
        <v>42.58</v>
      </c>
      <c r="DP51" s="147">
        <f>ROUND('Base(2024)'!ET51*'BASE 2025'!$A$155,2)</f>
        <v>49.41</v>
      </c>
      <c r="DQ51" s="147">
        <f>ROUND('Base(2024)'!EU51*'BASE 2025'!$A$155,2)</f>
        <v>56.4</v>
      </c>
      <c r="DR51" s="147">
        <f>ROUND('Base(2024)'!EV51*'BASE 2025'!$A$155,2)</f>
        <v>69.77</v>
      </c>
      <c r="DS51" s="147">
        <f>ROUND('Base(2024)'!EW51*'BASE 2025'!$A$155,2)</f>
        <v>71.959999999999994</v>
      </c>
      <c r="DT51" s="147">
        <f>ROUND('Base(2024)'!EX51*'BASE 2025'!$A$155,2)</f>
        <v>81.790000000000006</v>
      </c>
      <c r="DU51" s="147">
        <f>ROUND('Base(2024)'!EY51*'BASE 2025'!$A$155,2)</f>
        <v>105.41</v>
      </c>
      <c r="DV51" s="147">
        <f>ROUND('Base(2024)'!EZ51*'BASE 2025'!$A$155,2)</f>
        <v>131.33000000000001</v>
      </c>
      <c r="ER51" s="198" t="str">
        <f t="shared" si="54"/>
        <v>DIAMANTE START 1Coleta no mesmo dia4210-271 a 80</v>
      </c>
      <c r="ES51" s="198" t="s">
        <v>116</v>
      </c>
      <c r="ET51" s="199" t="s">
        <v>71</v>
      </c>
      <c r="EU51" s="200" t="s">
        <v>72</v>
      </c>
      <c r="EV51" s="201" t="s">
        <v>99</v>
      </c>
      <c r="EW51" s="200">
        <f t="shared" si="67"/>
        <v>1.61</v>
      </c>
      <c r="EX51" s="202">
        <v>1.61</v>
      </c>
      <c r="EY51" s="203" t="s">
        <v>264</v>
      </c>
      <c r="FE51" s="212" t="s">
        <v>258</v>
      </c>
      <c r="FH51"/>
      <c r="FI51"/>
      <c r="FK51" s="207" t="str">
        <f>CONCATENATE(FL51,FN51,FM51)</f>
        <v>DIAMANTE 4Impressão de etiqueta - medidas 106,36 x 138,11 (mm) ou Modelo folha 04 etiquetasOperação D2</v>
      </c>
      <c r="FL51" s="207" t="s">
        <v>81</v>
      </c>
      <c r="FM51" s="219" t="s">
        <v>325</v>
      </c>
      <c r="FN51" s="220" t="s">
        <v>326</v>
      </c>
      <c r="FO51" s="217">
        <v>76155</v>
      </c>
      <c r="FP51" s="218">
        <f>'[3]Base(2024)'!$FG$10*'[3]BASE 2025'!$A$20</f>
        <v>0.17821287000000002</v>
      </c>
      <c r="FQ51" s="217">
        <v>76201</v>
      </c>
      <c r="FR51" s="218">
        <f>'[3]Base(2024)'!$FI$10*'[3]BASE 2025'!$A$20</f>
        <v>7.3381770000000013E-2</v>
      </c>
    </row>
    <row r="52" spans="1:174" x14ac:dyDescent="0.25">
      <c r="A52" s="84">
        <v>0.18</v>
      </c>
      <c r="B52" s="42" t="s">
        <v>81</v>
      </c>
      <c r="D52" s="43" t="str">
        <f t="shared" si="0"/>
        <v>DIAMANTE START 25.001 a 6.000</v>
      </c>
      <c r="E52" s="146" t="s">
        <v>117</v>
      </c>
      <c r="F52" s="44" t="s">
        <v>76</v>
      </c>
      <c r="G52" s="170">
        <f t="shared" si="64"/>
        <v>17.3</v>
      </c>
      <c r="H52" s="170">
        <f t="shared" si="61"/>
        <v>17.670000000000002</v>
      </c>
      <c r="I52" s="170">
        <f t="shared" si="61"/>
        <v>18.05</v>
      </c>
      <c r="J52" s="170">
        <f t="shared" si="61"/>
        <v>18.43</v>
      </c>
      <c r="K52" s="170">
        <f t="shared" si="61"/>
        <v>28.29</v>
      </c>
      <c r="L52" s="170">
        <f t="shared" si="61"/>
        <v>28.61</v>
      </c>
      <c r="M52" s="170">
        <f t="shared" si="61"/>
        <v>28.88</v>
      </c>
      <c r="N52" s="170">
        <f t="shared" si="61"/>
        <v>29.18</v>
      </c>
      <c r="O52" s="170">
        <f t="shared" si="61"/>
        <v>50.95</v>
      </c>
      <c r="P52" s="170">
        <f t="shared" si="61"/>
        <v>68.77</v>
      </c>
      <c r="Q52" s="170">
        <f t="shared" si="61"/>
        <v>96.8</v>
      </c>
      <c r="R52" s="170">
        <f t="shared" si="61"/>
        <v>117.17</v>
      </c>
      <c r="S52" s="170">
        <f t="shared" si="61"/>
        <v>70.400000000000006</v>
      </c>
      <c r="T52" s="170">
        <f t="shared" si="61"/>
        <v>86.15</v>
      </c>
      <c r="U52" s="170">
        <f t="shared" si="61"/>
        <v>110.09</v>
      </c>
      <c r="V52" s="170">
        <f t="shared" si="61"/>
        <v>128.38999999999999</v>
      </c>
      <c r="W52" s="170">
        <f t="shared" si="61"/>
        <v>83.79</v>
      </c>
      <c r="X52" s="170">
        <f t="shared" si="61"/>
        <v>102.56</v>
      </c>
      <c r="Y52" s="170">
        <f t="shared" si="61"/>
        <v>131.05000000000001</v>
      </c>
      <c r="Z52" s="170">
        <f t="shared" si="61"/>
        <v>152.85</v>
      </c>
      <c r="AB52" s="43" t="str">
        <f t="shared" si="1"/>
        <v>DIAMANTE START 25.001 a 6.000</v>
      </c>
      <c r="AC52" s="146" t="s">
        <v>117</v>
      </c>
      <c r="AD52" s="44" t="s">
        <v>76</v>
      </c>
      <c r="AE52" s="170">
        <f t="shared" si="65"/>
        <v>40.26</v>
      </c>
      <c r="AF52" s="170">
        <f t="shared" si="62"/>
        <v>41.12</v>
      </c>
      <c r="AG52" s="170">
        <f t="shared" si="62"/>
        <v>41.98</v>
      </c>
      <c r="AH52" s="170">
        <f t="shared" si="62"/>
        <v>42.84</v>
      </c>
      <c r="AI52" s="170">
        <f t="shared" si="62"/>
        <v>47.04</v>
      </c>
      <c r="AJ52" s="170">
        <f t="shared" si="62"/>
        <v>47.53</v>
      </c>
      <c r="AK52" s="170">
        <f t="shared" si="62"/>
        <v>48.02</v>
      </c>
      <c r="AL52" s="170">
        <f t="shared" si="62"/>
        <v>48.5</v>
      </c>
      <c r="AM52" s="170">
        <f t="shared" si="62"/>
        <v>91.06</v>
      </c>
      <c r="AN52" s="170">
        <f t="shared" si="62"/>
        <v>136.87</v>
      </c>
      <c r="AO52" s="170">
        <f t="shared" si="62"/>
        <v>167.48</v>
      </c>
      <c r="AP52" s="170">
        <f t="shared" si="62"/>
        <v>198.1</v>
      </c>
      <c r="AQ52" s="170">
        <f t="shared" si="62"/>
        <v>111.07</v>
      </c>
      <c r="AR52" s="170">
        <f t="shared" si="62"/>
        <v>160.22999999999999</v>
      </c>
      <c r="AS52" s="170">
        <f t="shared" si="62"/>
        <v>191.42</v>
      </c>
      <c r="AT52" s="170">
        <f t="shared" si="62"/>
        <v>222.6</v>
      </c>
      <c r="AU52" s="170">
        <f t="shared" si="62"/>
        <v>132.22</v>
      </c>
      <c r="AV52" s="170">
        <f t="shared" si="62"/>
        <v>190.75</v>
      </c>
      <c r="AW52" s="170">
        <f t="shared" si="62"/>
        <v>227.88</v>
      </c>
      <c r="AX52" s="170">
        <f t="shared" si="62"/>
        <v>265</v>
      </c>
      <c r="AZ52" s="43" t="str">
        <f t="shared" si="12"/>
        <v>Peso (Kg)</v>
      </c>
      <c r="BB52" s="46" t="s">
        <v>33</v>
      </c>
      <c r="BC52" s="45" t="s">
        <v>12</v>
      </c>
      <c r="BD52" s="45" t="s">
        <v>13</v>
      </c>
      <c r="BE52" s="45" t="s">
        <v>14</v>
      </c>
      <c r="BF52" s="45" t="s">
        <v>15</v>
      </c>
      <c r="BG52" s="45" t="s">
        <v>16</v>
      </c>
      <c r="BH52" s="45" t="s">
        <v>17</v>
      </c>
      <c r="BI52" s="45" t="s">
        <v>18</v>
      </c>
      <c r="BJ52" s="45" t="s">
        <v>19</v>
      </c>
      <c r="BL52" s="43" t="str">
        <f t="shared" si="3"/>
        <v>DIAMANTE START 28.001 a 9.000</v>
      </c>
      <c r="BM52" s="44" t="s">
        <v>117</v>
      </c>
      <c r="BN52" s="46" t="s">
        <v>91</v>
      </c>
      <c r="BO52" s="170">
        <f>ROUND('Base(2024)'!DC13*'BASE 2025'!$A$25,2)</f>
        <v>53.59</v>
      </c>
      <c r="BP52" s="170">
        <f>ROUND('Base(2024)'!DD13*'BASE 2025'!$A$25,2)</f>
        <v>54.7</v>
      </c>
      <c r="BQ52" s="170">
        <f>ROUND('Base(2024)'!DE13*'BASE 2025'!$A$25,2)</f>
        <v>55.85</v>
      </c>
      <c r="BS52" s="43" t="str">
        <f t="shared" si="6"/>
        <v>DIAMANTE 15.001 a 6.000</v>
      </c>
      <c r="BT52" s="44" t="s">
        <v>66</v>
      </c>
      <c r="BU52" s="44" t="s">
        <v>76</v>
      </c>
      <c r="BV52" s="170">
        <v>20.32</v>
      </c>
      <c r="BW52" s="170">
        <v>20.76</v>
      </c>
      <c r="BX52" s="170">
        <v>21.18</v>
      </c>
      <c r="BY52" s="170">
        <v>21.6</v>
      </c>
      <c r="BZ52" s="170">
        <v>31.45</v>
      </c>
      <c r="CA52" s="170">
        <v>31.78</v>
      </c>
      <c r="CB52" s="170">
        <v>32.090000000000003</v>
      </c>
      <c r="CC52" s="170">
        <v>32.42</v>
      </c>
      <c r="CD52" s="170">
        <v>57.04</v>
      </c>
      <c r="CE52" s="170">
        <v>77.400000000000006</v>
      </c>
      <c r="CF52" s="170">
        <v>108.92</v>
      </c>
      <c r="CG52" s="170">
        <v>131.76</v>
      </c>
      <c r="CH52" s="170">
        <v>93.94</v>
      </c>
      <c r="CI52" s="170">
        <v>115.38</v>
      </c>
      <c r="CJ52" s="170">
        <v>147.47</v>
      </c>
      <c r="CK52" s="170">
        <v>171.92</v>
      </c>
      <c r="CM52" s="43" t="str">
        <f t="shared" si="7"/>
        <v>DIAMANTE START 25.001 a 6.000</v>
      </c>
      <c r="CN52" s="44" t="s">
        <v>117</v>
      </c>
      <c r="CO52" s="44" t="s">
        <v>76</v>
      </c>
      <c r="CP52" s="170">
        <f t="shared" ref="CP52:DE52" si="75">ROUND(CP10-(CP10*$A$85),2)</f>
        <v>24.61</v>
      </c>
      <c r="CQ52" s="170">
        <f t="shared" si="75"/>
        <v>25.64</v>
      </c>
      <c r="CR52" s="170">
        <f t="shared" si="75"/>
        <v>25.91</v>
      </c>
      <c r="CS52" s="170">
        <f t="shared" si="75"/>
        <v>26.19</v>
      </c>
      <c r="CT52" s="170">
        <f t="shared" si="75"/>
        <v>32.1</v>
      </c>
      <c r="CU52" s="170">
        <f t="shared" si="75"/>
        <v>36.92</v>
      </c>
      <c r="CV52" s="170">
        <f t="shared" si="75"/>
        <v>42.14</v>
      </c>
      <c r="CW52" s="170">
        <f t="shared" si="75"/>
        <v>52.15</v>
      </c>
      <c r="CX52" s="170">
        <f t="shared" si="75"/>
        <v>41.87</v>
      </c>
      <c r="CY52" s="170">
        <f t="shared" si="75"/>
        <v>48.05</v>
      </c>
      <c r="CZ52" s="170">
        <f t="shared" si="75"/>
        <v>65.78</v>
      </c>
      <c r="DA52" s="170">
        <f t="shared" si="75"/>
        <v>84.59</v>
      </c>
      <c r="DB52" s="170">
        <f t="shared" si="75"/>
        <v>48.69</v>
      </c>
      <c r="DC52" s="170">
        <f t="shared" si="75"/>
        <v>55.88</v>
      </c>
      <c r="DD52" s="170">
        <f t="shared" si="75"/>
        <v>76.48</v>
      </c>
      <c r="DE52" s="170">
        <f t="shared" si="75"/>
        <v>98.35</v>
      </c>
      <c r="DF52" s="170"/>
      <c r="DH52" s="43" t="str">
        <f t="shared" si="59"/>
        <v>DIAMANTE START 29.001 a 10.000</v>
      </c>
      <c r="DI52" s="44" t="s">
        <v>117</v>
      </c>
      <c r="DJ52" s="44" t="s">
        <v>95</v>
      </c>
      <c r="DK52" s="147">
        <f>ROUND('Base(2024)'!EO52*'BASE 2025'!$A$155,2)</f>
        <v>30.15</v>
      </c>
      <c r="DL52" s="147">
        <f>ROUND('Base(2024)'!EP52*'BASE 2025'!$A$155,2)</f>
        <v>31.44</v>
      </c>
      <c r="DM52" s="147">
        <f>ROUND('Base(2024)'!EQ52*'BASE 2025'!$A$155,2)</f>
        <v>31.76</v>
      </c>
      <c r="DN52" s="147">
        <f>ROUND('Base(2024)'!ER52*'BASE 2025'!$A$155,2)</f>
        <v>32.08</v>
      </c>
      <c r="DO52" s="147">
        <f>ROUND('Base(2024)'!ES52*'BASE 2025'!$A$155,2)</f>
        <v>43.93</v>
      </c>
      <c r="DP52" s="147">
        <f>ROUND('Base(2024)'!ET52*'BASE 2025'!$A$155,2)</f>
        <v>51.06</v>
      </c>
      <c r="DQ52" s="147">
        <f>ROUND('Base(2024)'!EU52*'BASE 2025'!$A$155,2)</f>
        <v>58.28</v>
      </c>
      <c r="DR52" s="147">
        <f>ROUND('Base(2024)'!EV52*'BASE 2025'!$A$155,2)</f>
        <v>72.099999999999994</v>
      </c>
      <c r="DS52" s="147">
        <f>ROUND('Base(2024)'!EW52*'BASE 2025'!$A$155,2)</f>
        <v>73.16</v>
      </c>
      <c r="DT52" s="147">
        <f>ROUND('Base(2024)'!EX52*'BASE 2025'!$A$155,2)</f>
        <v>83.36</v>
      </c>
      <c r="DU52" s="147">
        <f>ROUND('Base(2024)'!EY52*'BASE 2025'!$A$155,2)</f>
        <v>107.26</v>
      </c>
      <c r="DV52" s="147">
        <f>ROUND('Base(2024)'!EZ52*'BASE 2025'!$A$155,2)</f>
        <v>133.61000000000001</v>
      </c>
      <c r="ER52" s="198" t="str">
        <f t="shared" si="54"/>
        <v>DIAMANTE START 1Coleta no mesmo dia4210-281 a 90</v>
      </c>
      <c r="ES52" s="198" t="s">
        <v>116</v>
      </c>
      <c r="ET52" s="199" t="s">
        <v>71</v>
      </c>
      <c r="EU52" s="200" t="s">
        <v>72</v>
      </c>
      <c r="EV52" s="201" t="s">
        <v>102</v>
      </c>
      <c r="EW52" s="200">
        <f t="shared" si="67"/>
        <v>1.6048500000000001</v>
      </c>
      <c r="EX52" s="202">
        <v>1.6048500000000001</v>
      </c>
      <c r="EY52" s="203" t="s">
        <v>264</v>
      </c>
      <c r="FE52" s="212"/>
      <c r="FH52"/>
      <c r="FI52"/>
    </row>
    <row r="53" spans="1:174" ht="18" customHeight="1" x14ac:dyDescent="0.25">
      <c r="A53" s="84">
        <v>0.19</v>
      </c>
      <c r="B53" s="42" t="s">
        <v>85</v>
      </c>
      <c r="D53" s="43" t="str">
        <f t="shared" si="0"/>
        <v>DIAMANTE START 26.001 a 7.000</v>
      </c>
      <c r="E53" s="146" t="s">
        <v>117</v>
      </c>
      <c r="F53" s="44" t="s">
        <v>82</v>
      </c>
      <c r="G53" s="170">
        <f t="shared" si="64"/>
        <v>18.399999999999999</v>
      </c>
      <c r="H53" s="170">
        <f t="shared" si="61"/>
        <v>18.79</v>
      </c>
      <c r="I53" s="170">
        <f t="shared" si="61"/>
        <v>19.18</v>
      </c>
      <c r="J53" s="170">
        <f t="shared" si="61"/>
        <v>19.579999999999998</v>
      </c>
      <c r="K53" s="170">
        <f t="shared" si="61"/>
        <v>30.31</v>
      </c>
      <c r="L53" s="170">
        <f t="shared" si="61"/>
        <v>30.62</v>
      </c>
      <c r="M53" s="170">
        <f t="shared" si="61"/>
        <v>30.94</v>
      </c>
      <c r="N53" s="170">
        <f t="shared" si="61"/>
        <v>31.25</v>
      </c>
      <c r="O53" s="170">
        <f t="shared" si="61"/>
        <v>56.21</v>
      </c>
      <c r="P53" s="170">
        <f t="shared" si="61"/>
        <v>75.89</v>
      </c>
      <c r="Q53" s="170">
        <f t="shared" si="61"/>
        <v>106.8</v>
      </c>
      <c r="R53" s="170">
        <f t="shared" si="61"/>
        <v>129.30000000000001</v>
      </c>
      <c r="S53" s="170">
        <f t="shared" si="61"/>
        <v>74.819999999999993</v>
      </c>
      <c r="T53" s="170">
        <f t="shared" si="61"/>
        <v>92.13</v>
      </c>
      <c r="U53" s="170">
        <f t="shared" si="61"/>
        <v>118.49</v>
      </c>
      <c r="V53" s="170">
        <f t="shared" si="61"/>
        <v>138.57</v>
      </c>
      <c r="W53" s="170">
        <f t="shared" si="61"/>
        <v>89.08</v>
      </c>
      <c r="X53" s="170">
        <f t="shared" si="61"/>
        <v>109.68</v>
      </c>
      <c r="Y53" s="170">
        <f t="shared" si="61"/>
        <v>141.05000000000001</v>
      </c>
      <c r="Z53" s="170">
        <f t="shared" si="61"/>
        <v>164.96</v>
      </c>
      <c r="AB53" s="43" t="str">
        <f t="shared" si="1"/>
        <v>DIAMANTE START 26.001 a 7.000</v>
      </c>
      <c r="AC53" s="146" t="s">
        <v>117</v>
      </c>
      <c r="AD53" s="44" t="s">
        <v>82</v>
      </c>
      <c r="AE53" s="170">
        <f t="shared" si="65"/>
        <v>43.4</v>
      </c>
      <c r="AF53" s="170">
        <f t="shared" si="62"/>
        <v>44.34</v>
      </c>
      <c r="AG53" s="170">
        <f t="shared" si="62"/>
        <v>45.26</v>
      </c>
      <c r="AH53" s="170">
        <f t="shared" si="62"/>
        <v>46.18</v>
      </c>
      <c r="AI53" s="170">
        <f t="shared" si="62"/>
        <v>50.02</v>
      </c>
      <c r="AJ53" s="170">
        <f t="shared" si="62"/>
        <v>50.53</v>
      </c>
      <c r="AK53" s="170">
        <f t="shared" si="62"/>
        <v>51.04</v>
      </c>
      <c r="AL53" s="170">
        <f t="shared" si="62"/>
        <v>51.56</v>
      </c>
      <c r="AM53" s="170">
        <f t="shared" si="62"/>
        <v>100.16</v>
      </c>
      <c r="AN53" s="170">
        <f t="shared" si="62"/>
        <v>150.62</v>
      </c>
      <c r="AO53" s="170">
        <f t="shared" si="62"/>
        <v>184.34</v>
      </c>
      <c r="AP53" s="170">
        <f t="shared" si="62"/>
        <v>218.07</v>
      </c>
      <c r="AQ53" s="170">
        <f t="shared" si="62"/>
        <v>122.14</v>
      </c>
      <c r="AR53" s="170">
        <f t="shared" si="62"/>
        <v>177.87</v>
      </c>
      <c r="AS53" s="170">
        <f t="shared" si="62"/>
        <v>213.11</v>
      </c>
      <c r="AT53" s="170">
        <f t="shared" si="62"/>
        <v>248.35</v>
      </c>
      <c r="AU53" s="170">
        <f t="shared" si="62"/>
        <v>145.41999999999999</v>
      </c>
      <c r="AV53" s="170">
        <f t="shared" si="62"/>
        <v>211.75</v>
      </c>
      <c r="AW53" s="170">
        <f t="shared" si="62"/>
        <v>253.71</v>
      </c>
      <c r="AX53" s="170">
        <f t="shared" si="62"/>
        <v>295.66000000000003</v>
      </c>
      <c r="AZ53" s="43" t="str">
        <f t="shared" si="12"/>
        <v>INFINITE 3Até 1</v>
      </c>
      <c r="BA53" s="44" t="s">
        <v>94</v>
      </c>
      <c r="BB53" s="46" t="s">
        <v>42</v>
      </c>
      <c r="BC53" s="170">
        <f>ROUND(BC3-(BC3*$A$74),2)</f>
        <v>26.07</v>
      </c>
      <c r="BD53" s="170">
        <f t="shared" ref="BD53:BJ53" si="76">ROUND(BD3-(BD3*$A$74),2)</f>
        <v>26.6</v>
      </c>
      <c r="BE53" s="170">
        <f t="shared" si="76"/>
        <v>27.15</v>
      </c>
      <c r="BF53" s="170">
        <f t="shared" si="76"/>
        <v>27.69</v>
      </c>
      <c r="BG53" s="170">
        <f t="shared" si="76"/>
        <v>37.1</v>
      </c>
      <c r="BH53" s="170">
        <f t="shared" si="76"/>
        <v>37.49</v>
      </c>
      <c r="BI53" s="170">
        <f t="shared" si="76"/>
        <v>37.869999999999997</v>
      </c>
      <c r="BJ53" s="170">
        <f t="shared" si="76"/>
        <v>38.19</v>
      </c>
      <c r="BL53" s="43" t="str">
        <f t="shared" si="3"/>
        <v>DIAMANTE START 29.001 a 10.000</v>
      </c>
      <c r="BM53" s="44" t="s">
        <v>117</v>
      </c>
      <c r="BN53" s="46" t="s">
        <v>95</v>
      </c>
      <c r="BO53" s="170">
        <f>ROUND('Base(2024)'!DC14*'BASE 2025'!$A$25,2)</f>
        <v>68.48</v>
      </c>
      <c r="BP53" s="170">
        <f>ROUND('Base(2024)'!DD14*'BASE 2025'!$A$25,2)</f>
        <v>69.900000000000006</v>
      </c>
      <c r="BQ53" s="170">
        <f>ROUND('Base(2024)'!DE14*'BASE 2025'!$A$25,2)</f>
        <v>71.36</v>
      </c>
      <c r="BS53" s="43" t="str">
        <f t="shared" si="6"/>
        <v>DIAMANTE 16.001 a 7.000</v>
      </c>
      <c r="BT53" s="44" t="s">
        <v>66</v>
      </c>
      <c r="BU53" s="44" t="s">
        <v>82</v>
      </c>
      <c r="BV53" s="170">
        <v>20.67</v>
      </c>
      <c r="BW53" s="170">
        <v>21.11</v>
      </c>
      <c r="BX53" s="170">
        <v>21.54</v>
      </c>
      <c r="BY53" s="170">
        <v>21.97</v>
      </c>
      <c r="BZ53" s="170">
        <v>33.659999999999997</v>
      </c>
      <c r="CA53" s="170">
        <v>33.99</v>
      </c>
      <c r="CB53" s="170">
        <v>34.35</v>
      </c>
      <c r="CC53" s="170">
        <v>34.700000000000003</v>
      </c>
      <c r="CD53" s="170">
        <v>62.92</v>
      </c>
      <c r="CE53" s="170">
        <v>85.4</v>
      </c>
      <c r="CF53" s="170">
        <v>120.19</v>
      </c>
      <c r="CG53" s="170">
        <v>145.38999999999999</v>
      </c>
      <c r="CH53" s="170">
        <v>99.83</v>
      </c>
      <c r="CI53" s="170">
        <v>123.38</v>
      </c>
      <c r="CJ53" s="170">
        <v>158.71</v>
      </c>
      <c r="CK53" s="170">
        <v>185.52</v>
      </c>
      <c r="CM53" s="43" t="str">
        <f t="shared" si="7"/>
        <v>DIAMANTE START 26.001 a 7.000</v>
      </c>
      <c r="CN53" s="44" t="s">
        <v>117</v>
      </c>
      <c r="CO53" s="44" t="s">
        <v>82</v>
      </c>
      <c r="CP53" s="170">
        <f t="shared" ref="CP53:DE53" si="77">ROUND(CP11-(CP11*$A$85),2)</f>
        <v>26</v>
      </c>
      <c r="CQ53" s="170">
        <f t="shared" si="77"/>
        <v>27.09</v>
      </c>
      <c r="CR53" s="170">
        <f t="shared" si="77"/>
        <v>27.38</v>
      </c>
      <c r="CS53" s="170">
        <f t="shared" si="77"/>
        <v>27.66</v>
      </c>
      <c r="CT53" s="170">
        <f t="shared" si="77"/>
        <v>35.450000000000003</v>
      </c>
      <c r="CU53" s="170">
        <f t="shared" si="77"/>
        <v>40.78</v>
      </c>
      <c r="CV53" s="170">
        <f t="shared" si="77"/>
        <v>46.52</v>
      </c>
      <c r="CW53" s="170">
        <f t="shared" si="77"/>
        <v>57.6</v>
      </c>
      <c r="CX53" s="170">
        <f t="shared" si="77"/>
        <v>44.75</v>
      </c>
      <c r="CY53" s="170">
        <f t="shared" si="77"/>
        <v>51.36</v>
      </c>
      <c r="CZ53" s="170">
        <f t="shared" si="77"/>
        <v>69.540000000000006</v>
      </c>
      <c r="DA53" s="170">
        <f t="shared" si="77"/>
        <v>89.26</v>
      </c>
      <c r="DB53" s="170">
        <f t="shared" si="77"/>
        <v>52.03</v>
      </c>
      <c r="DC53" s="170">
        <f t="shared" si="77"/>
        <v>59.71</v>
      </c>
      <c r="DD53" s="170">
        <f t="shared" si="77"/>
        <v>80.86</v>
      </c>
      <c r="DE53" s="170">
        <f t="shared" si="77"/>
        <v>103.79</v>
      </c>
      <c r="DF53" s="170"/>
      <c r="DH53" s="40" t="str">
        <f t="shared" si="59"/>
        <v>DIAMANTE START 2Kg Adicional</v>
      </c>
      <c r="DI53" s="168" t="s">
        <v>117</v>
      </c>
      <c r="DJ53" s="168" t="s">
        <v>63</v>
      </c>
      <c r="DK53" s="169">
        <f>ROUND('Base(2024)'!EO53*'BASE 2025'!$A$155,2)</f>
        <v>3.73</v>
      </c>
      <c r="DL53" s="169">
        <f>ROUND('Base(2024)'!EP53*'BASE 2025'!$A$155,2)</f>
        <v>3.9</v>
      </c>
      <c r="DM53" s="169">
        <f>ROUND('Base(2024)'!EQ53*'BASE 2025'!$A$155,2)</f>
        <v>3.92</v>
      </c>
      <c r="DN53" s="169">
        <f>ROUND('Base(2024)'!ER53*'BASE 2025'!$A$155,2)</f>
        <v>3.98</v>
      </c>
      <c r="DO53" s="169">
        <f>ROUND('Base(2024)'!ES53*'BASE 2025'!$A$155,2)</f>
        <v>5.44</v>
      </c>
      <c r="DP53" s="169">
        <f>ROUND('Base(2024)'!ET53*'BASE 2025'!$A$155,2)</f>
        <v>6.32</v>
      </c>
      <c r="DQ53" s="169">
        <f>ROUND('Base(2024)'!EU53*'BASE 2025'!$A$155,2)</f>
        <v>7.23</v>
      </c>
      <c r="DR53" s="169">
        <f>ROUND('Base(2024)'!EV53*'BASE 2025'!$A$155,2)</f>
        <v>8.93</v>
      </c>
      <c r="DS53" s="169">
        <f>ROUND('Base(2024)'!EW53*'BASE 2025'!$A$155,2)</f>
        <v>9.0299999999999994</v>
      </c>
      <c r="DT53" s="169">
        <f>ROUND('Base(2024)'!EX53*'BASE 2025'!$A$155,2)</f>
        <v>10.33</v>
      </c>
      <c r="DU53" s="169">
        <f>ROUND('Base(2024)'!EY53*'BASE 2025'!$A$155,2)</f>
        <v>13.3</v>
      </c>
      <c r="DV53" s="169">
        <f>ROUND('Base(2024)'!EZ53*'BASE 2025'!$A$155,2)</f>
        <v>16.559999999999999</v>
      </c>
      <c r="ER53" s="198" t="str">
        <f t="shared" si="54"/>
        <v>DIAMANTE START 1Coleta no mesmo dia4210-291 a 100</v>
      </c>
      <c r="ES53" s="198" t="s">
        <v>116</v>
      </c>
      <c r="ET53" s="199" t="s">
        <v>71</v>
      </c>
      <c r="EU53" s="200" t="s">
        <v>72</v>
      </c>
      <c r="EV53" s="201" t="s">
        <v>105</v>
      </c>
      <c r="EW53" s="200">
        <f t="shared" si="67"/>
        <v>1.58</v>
      </c>
      <c r="EX53" s="202">
        <v>1.58</v>
      </c>
      <c r="EY53" s="203" t="s">
        <v>264</v>
      </c>
      <c r="FA53" s="207" t="s">
        <v>295</v>
      </c>
      <c r="FB53" s="207" t="s">
        <v>94</v>
      </c>
      <c r="FC53" s="209" t="s">
        <v>46</v>
      </c>
      <c r="FD53" s="201" t="s">
        <v>47</v>
      </c>
      <c r="FE53" s="200">
        <v>13.96</v>
      </c>
      <c r="FH53"/>
      <c r="FI53"/>
      <c r="FK53" s="207" t="str">
        <f>CONCATENATE(FL53,FN53,FM53)</f>
        <v>INFINITE 1Etiquetagem, carimbação e triagemOperação A</v>
      </c>
      <c r="FL53" s="207" t="s">
        <v>85</v>
      </c>
      <c r="FM53" s="207" t="s">
        <v>317</v>
      </c>
      <c r="FN53" s="216" t="s">
        <v>318</v>
      </c>
      <c r="FO53" s="217">
        <v>76112</v>
      </c>
      <c r="FP53" s="218">
        <f>'[3]Base(2024)'!$FG$4*'[3]BASE 2025'!$A$20</f>
        <v>0.23062842</v>
      </c>
      <c r="FQ53" s="217">
        <v>76163</v>
      </c>
      <c r="FR53" s="218">
        <f>'[3]Base(2024)'!$FI$4*'[3]BASE 2025'!$A$20</f>
        <v>0.27256086000000002</v>
      </c>
    </row>
    <row r="54" spans="1:174" x14ac:dyDescent="0.25">
      <c r="A54" s="84">
        <v>0.2</v>
      </c>
      <c r="B54" s="42" t="s">
        <v>90</v>
      </c>
      <c r="D54" s="43" t="str">
        <f t="shared" si="0"/>
        <v>DIAMANTE START 27.001 a 8.000</v>
      </c>
      <c r="E54" s="146" t="s">
        <v>117</v>
      </c>
      <c r="F54" s="44" t="s">
        <v>86</v>
      </c>
      <c r="G54" s="170">
        <f t="shared" si="64"/>
        <v>19.45</v>
      </c>
      <c r="H54" s="170">
        <f t="shared" si="61"/>
        <v>19.86</v>
      </c>
      <c r="I54" s="170">
        <f t="shared" si="61"/>
        <v>20.28</v>
      </c>
      <c r="J54" s="170">
        <f t="shared" si="61"/>
        <v>20.69</v>
      </c>
      <c r="K54" s="170">
        <f t="shared" si="61"/>
        <v>32.409999999999997</v>
      </c>
      <c r="L54" s="170">
        <f t="shared" si="61"/>
        <v>32.76</v>
      </c>
      <c r="M54" s="170">
        <f t="shared" si="61"/>
        <v>33.08</v>
      </c>
      <c r="N54" s="170">
        <f t="shared" si="61"/>
        <v>33.43</v>
      </c>
      <c r="O54" s="170">
        <f t="shared" si="61"/>
        <v>61.57</v>
      </c>
      <c r="P54" s="170">
        <f t="shared" si="61"/>
        <v>83.14</v>
      </c>
      <c r="Q54" s="170">
        <f t="shared" si="61"/>
        <v>117.02</v>
      </c>
      <c r="R54" s="170">
        <f t="shared" si="61"/>
        <v>141.65</v>
      </c>
      <c r="S54" s="170">
        <f t="shared" si="61"/>
        <v>83.27</v>
      </c>
      <c r="T54" s="170">
        <f t="shared" si="61"/>
        <v>102.16</v>
      </c>
      <c r="U54" s="170">
        <f t="shared" si="61"/>
        <v>131.02000000000001</v>
      </c>
      <c r="V54" s="170">
        <f t="shared" si="61"/>
        <v>152.88999999999999</v>
      </c>
      <c r="W54" s="170">
        <f t="shared" si="61"/>
        <v>99.12</v>
      </c>
      <c r="X54" s="170">
        <f t="shared" si="61"/>
        <v>121.62</v>
      </c>
      <c r="Y54" s="170">
        <f t="shared" si="61"/>
        <v>155.97</v>
      </c>
      <c r="Z54" s="170">
        <f t="shared" si="61"/>
        <v>182.02</v>
      </c>
      <c r="AB54" s="43" t="str">
        <f t="shared" si="1"/>
        <v>DIAMANTE START 27.001 a 8.000</v>
      </c>
      <c r="AC54" s="146" t="s">
        <v>117</v>
      </c>
      <c r="AD54" s="44" t="s">
        <v>86</v>
      </c>
      <c r="AE54" s="170">
        <f t="shared" si="65"/>
        <v>46.03</v>
      </c>
      <c r="AF54" s="170">
        <f t="shared" si="62"/>
        <v>47.01</v>
      </c>
      <c r="AG54" s="170">
        <f t="shared" si="62"/>
        <v>47.98</v>
      </c>
      <c r="AH54" s="170">
        <f t="shared" si="62"/>
        <v>48.96</v>
      </c>
      <c r="AI54" s="170">
        <f t="shared" si="62"/>
        <v>53.53</v>
      </c>
      <c r="AJ54" s="170">
        <f t="shared" si="62"/>
        <v>54.09</v>
      </c>
      <c r="AK54" s="170">
        <f t="shared" si="62"/>
        <v>54.64</v>
      </c>
      <c r="AL54" s="170">
        <f t="shared" si="62"/>
        <v>55.18</v>
      </c>
      <c r="AM54" s="170">
        <f t="shared" si="62"/>
        <v>109.27</v>
      </c>
      <c r="AN54" s="170">
        <f t="shared" si="62"/>
        <v>164.09</v>
      </c>
      <c r="AO54" s="170">
        <f t="shared" si="62"/>
        <v>201.17</v>
      </c>
      <c r="AP54" s="170">
        <f t="shared" si="62"/>
        <v>238.24</v>
      </c>
      <c r="AQ54" s="170">
        <f t="shared" si="62"/>
        <v>133.22</v>
      </c>
      <c r="AR54" s="170">
        <f t="shared" si="62"/>
        <v>196.6</v>
      </c>
      <c r="AS54" s="170">
        <f t="shared" si="62"/>
        <v>235.43</v>
      </c>
      <c r="AT54" s="170">
        <f t="shared" si="62"/>
        <v>274.27</v>
      </c>
      <c r="AU54" s="170">
        <f t="shared" si="62"/>
        <v>158.61000000000001</v>
      </c>
      <c r="AV54" s="170">
        <f t="shared" si="62"/>
        <v>234.06</v>
      </c>
      <c r="AW54" s="170">
        <f t="shared" si="62"/>
        <v>280.27999999999997</v>
      </c>
      <c r="AX54" s="170">
        <f t="shared" si="62"/>
        <v>326.5</v>
      </c>
      <c r="AZ54" s="43" t="str">
        <f t="shared" si="12"/>
        <v>INFINITE 31 a 5</v>
      </c>
      <c r="BA54" s="44" t="s">
        <v>94</v>
      </c>
      <c r="BB54" s="46" t="s">
        <v>51</v>
      </c>
      <c r="BC54" s="170">
        <f t="shared" ref="BC54:BJ56" si="78">ROUND(BC4-(BC4*$A$74),2)</f>
        <v>33.99</v>
      </c>
      <c r="BD54" s="170">
        <f t="shared" si="78"/>
        <v>34.69</v>
      </c>
      <c r="BE54" s="170">
        <f t="shared" si="78"/>
        <v>35.4</v>
      </c>
      <c r="BF54" s="170">
        <f t="shared" si="78"/>
        <v>36.1</v>
      </c>
      <c r="BG54" s="170">
        <f t="shared" si="78"/>
        <v>47.38</v>
      </c>
      <c r="BH54" s="170">
        <f t="shared" si="78"/>
        <v>47.84</v>
      </c>
      <c r="BI54" s="170">
        <f t="shared" si="78"/>
        <v>48.3</v>
      </c>
      <c r="BJ54" s="170">
        <f t="shared" si="78"/>
        <v>48.77</v>
      </c>
      <c r="BL54" s="43" t="str">
        <f t="shared" si="3"/>
        <v>Peso (g)</v>
      </c>
      <c r="BN54" s="46" t="s">
        <v>32</v>
      </c>
      <c r="BO54" s="170" t="s">
        <v>12</v>
      </c>
      <c r="BP54" s="170" t="s">
        <v>13</v>
      </c>
      <c r="BQ54" s="170" t="s">
        <v>14</v>
      </c>
      <c r="BS54" s="43" t="str">
        <f t="shared" si="6"/>
        <v>DIAMANTE 17.001 a 8.000</v>
      </c>
      <c r="BT54" s="44" t="s">
        <v>66</v>
      </c>
      <c r="BU54" s="44" t="s">
        <v>86</v>
      </c>
      <c r="BV54" s="170">
        <v>21.04</v>
      </c>
      <c r="BW54" s="170">
        <v>21.49</v>
      </c>
      <c r="BX54" s="170">
        <v>21.92</v>
      </c>
      <c r="BY54" s="170">
        <v>22.36</v>
      </c>
      <c r="BZ54" s="170">
        <v>36.049999999999997</v>
      </c>
      <c r="CA54" s="170">
        <v>36.44</v>
      </c>
      <c r="CB54" s="170">
        <v>36.799999999999997</v>
      </c>
      <c r="CC54" s="170">
        <v>37.17</v>
      </c>
      <c r="CD54" s="170">
        <v>68.98</v>
      </c>
      <c r="CE54" s="170">
        <v>93.57</v>
      </c>
      <c r="CF54" s="170">
        <v>131.68</v>
      </c>
      <c r="CG54" s="170">
        <v>159.31</v>
      </c>
      <c r="CH54" s="170">
        <v>111.17</v>
      </c>
      <c r="CI54" s="170">
        <v>136.83000000000001</v>
      </c>
      <c r="CJ54" s="170">
        <v>175.53</v>
      </c>
      <c r="CK54" s="170">
        <v>204.75</v>
      </c>
      <c r="CM54" s="43" t="str">
        <f t="shared" si="7"/>
        <v>DIAMANTE START 27.001 a 8.000</v>
      </c>
      <c r="CN54" s="44" t="s">
        <v>117</v>
      </c>
      <c r="CO54" s="44" t="s">
        <v>86</v>
      </c>
      <c r="CP54" s="170">
        <f t="shared" ref="CP54:DE54" si="79">ROUND(CP12-(CP12*$A$85),2)</f>
        <v>27.31</v>
      </c>
      <c r="CQ54" s="170">
        <f t="shared" si="79"/>
        <v>28.47</v>
      </c>
      <c r="CR54" s="170">
        <f t="shared" si="79"/>
        <v>28.77</v>
      </c>
      <c r="CS54" s="170">
        <f t="shared" si="79"/>
        <v>29.06</v>
      </c>
      <c r="CT54" s="170">
        <f t="shared" si="79"/>
        <v>38.61</v>
      </c>
      <c r="CU54" s="170">
        <f t="shared" si="79"/>
        <v>44.42</v>
      </c>
      <c r="CV54" s="170">
        <f t="shared" si="79"/>
        <v>50.68</v>
      </c>
      <c r="CW54" s="170">
        <f t="shared" si="79"/>
        <v>62.76</v>
      </c>
      <c r="CX54" s="170">
        <f t="shared" si="79"/>
        <v>57.65</v>
      </c>
      <c r="CY54" s="170">
        <f t="shared" si="79"/>
        <v>64.680000000000007</v>
      </c>
      <c r="CZ54" s="170">
        <f t="shared" si="79"/>
        <v>83.32</v>
      </c>
      <c r="DA54" s="170">
        <f t="shared" si="79"/>
        <v>103.88</v>
      </c>
      <c r="DB54" s="170">
        <f t="shared" si="79"/>
        <v>67.040000000000006</v>
      </c>
      <c r="DC54" s="170">
        <f t="shared" si="79"/>
        <v>75.209999999999994</v>
      </c>
      <c r="DD54" s="170">
        <f t="shared" si="79"/>
        <v>96.88</v>
      </c>
      <c r="DE54" s="170">
        <f t="shared" si="79"/>
        <v>120.79</v>
      </c>
      <c r="DF54" s="171"/>
      <c r="DH54" s="43" t="str">
        <f t="shared" si="59"/>
        <v>Peso (g)</v>
      </c>
      <c r="DJ54" s="44" t="s">
        <v>32</v>
      </c>
      <c r="DK54" s="147" t="s">
        <v>16</v>
      </c>
      <c r="DL54" s="147" t="s">
        <v>17</v>
      </c>
      <c r="DM54" s="147" t="s">
        <v>18</v>
      </c>
      <c r="DN54" s="147" t="s">
        <v>19</v>
      </c>
      <c r="DO54" s="147" t="s">
        <v>20</v>
      </c>
      <c r="DP54" s="147" t="s">
        <v>21</v>
      </c>
      <c r="DQ54" s="147" t="s">
        <v>22</v>
      </c>
      <c r="DR54" s="147" t="s">
        <v>23</v>
      </c>
      <c r="DS54" s="147" t="s">
        <v>28</v>
      </c>
      <c r="DT54" s="147" t="s">
        <v>29</v>
      </c>
      <c r="DU54" s="147" t="s">
        <v>30</v>
      </c>
      <c r="DV54" s="147" t="s">
        <v>31</v>
      </c>
      <c r="ER54" s="198" t="str">
        <f t="shared" si="54"/>
        <v>DIAMANTE START 1Coleta no mesmo dia4210-2Mais de 100</v>
      </c>
      <c r="ES54" s="198" t="s">
        <v>116</v>
      </c>
      <c r="ET54" s="199" t="s">
        <v>71</v>
      </c>
      <c r="EU54" s="200" t="s">
        <v>72</v>
      </c>
      <c r="EV54" s="201" t="s">
        <v>108</v>
      </c>
      <c r="EW54" s="200">
        <f t="shared" si="67"/>
        <v>1.56</v>
      </c>
      <c r="EX54" s="202">
        <v>1.56</v>
      </c>
      <c r="EY54" s="203" t="s">
        <v>264</v>
      </c>
      <c r="FA54" s="207" t="s">
        <v>296</v>
      </c>
      <c r="FB54" s="207" t="s">
        <v>94</v>
      </c>
      <c r="FC54" s="209" t="s">
        <v>46</v>
      </c>
      <c r="FD54" s="201" t="s">
        <v>53</v>
      </c>
      <c r="FE54" s="200">
        <v>15.76</v>
      </c>
      <c r="FH54"/>
      <c r="FI54"/>
      <c r="FK54" s="207" t="str">
        <f>CONCATENATE(FL54,FN54,FM54)</f>
        <v>INFINITE 1Dobragem, inserção, fechamento, montagem de caixaOperação B</v>
      </c>
      <c r="FL54" s="207" t="s">
        <v>85</v>
      </c>
      <c r="FM54" s="207" t="s">
        <v>319</v>
      </c>
      <c r="FN54" s="216" t="s">
        <v>320</v>
      </c>
      <c r="FO54" s="217">
        <v>76120</v>
      </c>
      <c r="FP54" s="218">
        <f>'[3]Base(2024)'!$FG$5*'[3]BASE 2025'!$A$20</f>
        <v>0.72333458999999989</v>
      </c>
      <c r="FQ54" s="217">
        <v>76171</v>
      </c>
      <c r="FR54" s="218">
        <f>'[3]Base(2024)'!$FI$5*'[3]BASE 2025'!$A$20</f>
        <v>1.2579731999999999</v>
      </c>
    </row>
    <row r="55" spans="1:174" x14ac:dyDescent="0.25">
      <c r="A55" s="84">
        <v>0.21</v>
      </c>
      <c r="B55" s="42" t="s">
        <v>94</v>
      </c>
      <c r="D55" s="43" t="str">
        <f t="shared" si="0"/>
        <v>DIAMANTE START 28.001 a 9.000</v>
      </c>
      <c r="E55" s="146" t="s">
        <v>117</v>
      </c>
      <c r="F55" s="44" t="s">
        <v>91</v>
      </c>
      <c r="G55" s="170">
        <f t="shared" si="64"/>
        <v>20.09</v>
      </c>
      <c r="H55" s="170">
        <f t="shared" si="61"/>
        <v>20.51</v>
      </c>
      <c r="I55" s="170">
        <f t="shared" si="61"/>
        <v>20.94</v>
      </c>
      <c r="J55" s="170">
        <f t="shared" si="61"/>
        <v>21.36</v>
      </c>
      <c r="K55" s="170">
        <f t="shared" si="61"/>
        <v>34.53</v>
      </c>
      <c r="L55" s="170">
        <f t="shared" si="61"/>
        <v>34.880000000000003</v>
      </c>
      <c r="M55" s="170">
        <f t="shared" si="61"/>
        <v>35.25</v>
      </c>
      <c r="N55" s="170">
        <f t="shared" si="61"/>
        <v>35.590000000000003</v>
      </c>
      <c r="O55" s="170">
        <f t="shared" si="61"/>
        <v>66.959999999999994</v>
      </c>
      <c r="P55" s="170">
        <f t="shared" si="61"/>
        <v>90.38</v>
      </c>
      <c r="Q55" s="170">
        <f t="shared" si="61"/>
        <v>127.21</v>
      </c>
      <c r="R55" s="170">
        <f t="shared" si="61"/>
        <v>153.99</v>
      </c>
      <c r="S55" s="170">
        <f t="shared" si="61"/>
        <v>87.77</v>
      </c>
      <c r="T55" s="170">
        <f t="shared" si="61"/>
        <v>108.26</v>
      </c>
      <c r="U55" s="170">
        <f t="shared" si="61"/>
        <v>139.59</v>
      </c>
      <c r="V55" s="170">
        <f t="shared" si="61"/>
        <v>163.26</v>
      </c>
      <c r="W55" s="170">
        <f t="shared" si="61"/>
        <v>104.5</v>
      </c>
      <c r="X55" s="170">
        <f t="shared" si="61"/>
        <v>128.88</v>
      </c>
      <c r="Y55" s="170">
        <f t="shared" si="61"/>
        <v>166.18</v>
      </c>
      <c r="Z55" s="170">
        <f t="shared" si="61"/>
        <v>194.36</v>
      </c>
      <c r="AB55" s="43" t="str">
        <f t="shared" si="1"/>
        <v>DIAMANTE START 28.001 a 9.000</v>
      </c>
      <c r="AC55" s="146" t="s">
        <v>117</v>
      </c>
      <c r="AD55" s="44" t="s">
        <v>91</v>
      </c>
      <c r="AE55" s="170">
        <f t="shared" si="65"/>
        <v>50.13</v>
      </c>
      <c r="AF55" s="170">
        <f t="shared" si="62"/>
        <v>51.21</v>
      </c>
      <c r="AG55" s="170">
        <f t="shared" si="62"/>
        <v>52.26</v>
      </c>
      <c r="AH55" s="170">
        <f t="shared" si="62"/>
        <v>53.34</v>
      </c>
      <c r="AI55" s="170">
        <f t="shared" si="62"/>
        <v>57.69</v>
      </c>
      <c r="AJ55" s="170">
        <f t="shared" si="62"/>
        <v>58.28</v>
      </c>
      <c r="AK55" s="170">
        <f t="shared" si="62"/>
        <v>58.87</v>
      </c>
      <c r="AL55" s="170">
        <f t="shared" si="62"/>
        <v>59.47</v>
      </c>
      <c r="AM55" s="170">
        <f t="shared" si="62"/>
        <v>119.12</v>
      </c>
      <c r="AN55" s="170">
        <f t="shared" si="62"/>
        <v>180.53</v>
      </c>
      <c r="AO55" s="170">
        <f t="shared" si="62"/>
        <v>219.94</v>
      </c>
      <c r="AP55" s="170">
        <f t="shared" si="62"/>
        <v>259.33</v>
      </c>
      <c r="AQ55" s="170">
        <f t="shared" si="62"/>
        <v>146.26</v>
      </c>
      <c r="AR55" s="170">
        <f t="shared" si="62"/>
        <v>218.47</v>
      </c>
      <c r="AS55" s="170">
        <f t="shared" si="62"/>
        <v>260.22000000000003</v>
      </c>
      <c r="AT55" s="170">
        <f t="shared" si="62"/>
        <v>301.98</v>
      </c>
      <c r="AU55" s="170">
        <f t="shared" si="62"/>
        <v>174.13</v>
      </c>
      <c r="AV55" s="170">
        <f t="shared" si="62"/>
        <v>260.08</v>
      </c>
      <c r="AW55" s="170">
        <f t="shared" si="62"/>
        <v>309.77999999999997</v>
      </c>
      <c r="AX55" s="170">
        <f t="shared" si="62"/>
        <v>359.49</v>
      </c>
      <c r="AZ55" s="43" t="str">
        <f t="shared" si="12"/>
        <v>INFINITE 35 a 10</v>
      </c>
      <c r="BA55" s="44" t="s">
        <v>94</v>
      </c>
      <c r="BB55" s="46" t="s">
        <v>56</v>
      </c>
      <c r="BC55" s="170">
        <f t="shared" si="78"/>
        <v>50.4</v>
      </c>
      <c r="BD55" s="170">
        <f t="shared" si="78"/>
        <v>51.49</v>
      </c>
      <c r="BE55" s="170">
        <f t="shared" si="78"/>
        <v>52.57</v>
      </c>
      <c r="BF55" s="170">
        <f t="shared" si="78"/>
        <v>53.59</v>
      </c>
      <c r="BG55" s="170">
        <f t="shared" si="78"/>
        <v>64.41</v>
      </c>
      <c r="BH55" s="170">
        <f t="shared" si="78"/>
        <v>65.02</v>
      </c>
      <c r="BI55" s="170">
        <f t="shared" si="78"/>
        <v>65.739999999999995</v>
      </c>
      <c r="BJ55" s="170">
        <f t="shared" si="78"/>
        <v>66.349999999999994</v>
      </c>
      <c r="BL55" s="43" t="str">
        <f t="shared" si="3"/>
        <v>PLATINUM0 a 300</v>
      </c>
      <c r="BM55" s="44" t="s">
        <v>61</v>
      </c>
      <c r="BN55" s="46" t="s">
        <v>40</v>
      </c>
      <c r="BO55" s="170">
        <f>ROUND('Base(2024)'!DC3*'BASE 2025'!$A$25,2)</f>
        <v>13.3</v>
      </c>
      <c r="BP55" s="170">
        <f>ROUND('Base(2024)'!DD3*'BASE 2025'!$A$25,2)</f>
        <v>13.57</v>
      </c>
      <c r="BQ55" s="170">
        <f>ROUND('Base(2024)'!DE3*'BASE 2025'!$A$25,2)</f>
        <v>13.86</v>
      </c>
      <c r="BS55" s="43" t="str">
        <f t="shared" si="6"/>
        <v>DIAMANTE 18.001 a 9.000</v>
      </c>
      <c r="BT55" s="44" t="s">
        <v>66</v>
      </c>
      <c r="BU55" s="44" t="s">
        <v>91</v>
      </c>
      <c r="BV55" s="170">
        <v>21.89</v>
      </c>
      <c r="BW55" s="170">
        <v>22.34</v>
      </c>
      <c r="BX55" s="170">
        <v>22.8</v>
      </c>
      <c r="BY55" s="170">
        <v>23.26</v>
      </c>
      <c r="BZ55" s="170">
        <v>38.340000000000003</v>
      </c>
      <c r="CA55" s="170">
        <v>38.72</v>
      </c>
      <c r="CB55" s="170">
        <v>39.14</v>
      </c>
      <c r="CC55" s="170">
        <v>39.520000000000003</v>
      </c>
      <c r="CD55" s="170">
        <v>74.930000000000007</v>
      </c>
      <c r="CE55" s="170">
        <v>101.71</v>
      </c>
      <c r="CF55" s="170">
        <v>143.15</v>
      </c>
      <c r="CG55" s="170">
        <v>173.16</v>
      </c>
      <c r="CH55" s="170">
        <v>117.11</v>
      </c>
      <c r="CI55" s="170">
        <v>144.97</v>
      </c>
      <c r="CJ55" s="170">
        <v>186.98</v>
      </c>
      <c r="CK55" s="170">
        <v>218.57</v>
      </c>
      <c r="CM55" s="43" t="str">
        <f t="shared" si="7"/>
        <v>DIAMANTE START 28.001 a 9.000</v>
      </c>
      <c r="CN55" s="44" t="s">
        <v>117</v>
      </c>
      <c r="CO55" s="44" t="s">
        <v>91</v>
      </c>
      <c r="CP55" s="170">
        <f t="shared" ref="CP55:DE55" si="80">ROUND(CP13-(CP13*$A$85),2)</f>
        <v>28.12</v>
      </c>
      <c r="CQ55" s="170">
        <f t="shared" si="80"/>
        <v>29.31</v>
      </c>
      <c r="CR55" s="170">
        <f t="shared" si="80"/>
        <v>29.6</v>
      </c>
      <c r="CS55" s="170">
        <f t="shared" si="80"/>
        <v>29.9</v>
      </c>
      <c r="CT55" s="170">
        <f t="shared" si="80"/>
        <v>40.520000000000003</v>
      </c>
      <c r="CU55" s="170">
        <f t="shared" si="80"/>
        <v>46.59</v>
      </c>
      <c r="CV55" s="170">
        <f t="shared" si="80"/>
        <v>53.17</v>
      </c>
      <c r="CW55" s="170">
        <f t="shared" si="80"/>
        <v>65.819999999999993</v>
      </c>
      <c r="CX55" s="170">
        <f t="shared" si="80"/>
        <v>59.28</v>
      </c>
      <c r="CY55" s="170">
        <f t="shared" si="80"/>
        <v>66.55</v>
      </c>
      <c r="CZ55" s="170">
        <f t="shared" si="80"/>
        <v>85.46</v>
      </c>
      <c r="DA55" s="170">
        <f t="shared" si="80"/>
        <v>106.54</v>
      </c>
      <c r="DB55" s="170">
        <f t="shared" si="80"/>
        <v>68.94</v>
      </c>
      <c r="DC55" s="170">
        <f t="shared" si="80"/>
        <v>77.37</v>
      </c>
      <c r="DD55" s="170">
        <f t="shared" si="80"/>
        <v>99.37</v>
      </c>
      <c r="DE55" s="170">
        <f t="shared" si="80"/>
        <v>123.87</v>
      </c>
      <c r="DH55" s="43" t="str">
        <f>DI55&amp;DJ55</f>
        <v>DIAMANTE 10 a 500</v>
      </c>
      <c r="DI55" s="44" t="s">
        <v>66</v>
      </c>
      <c r="DJ55" s="44" t="s">
        <v>41</v>
      </c>
      <c r="DK55" s="147">
        <f>ROUND('Base(2024)'!EO55*'BASE 2025'!$A$155,2)</f>
        <v>16.04</v>
      </c>
      <c r="DL55" s="147">
        <f>ROUND('Base(2024)'!EP55*'BASE 2025'!$A$155,2)</f>
        <v>16.73</v>
      </c>
      <c r="DM55" s="147">
        <f>ROUND('Base(2024)'!EQ55*'BASE 2025'!$A$155,2)</f>
        <v>16.89</v>
      </c>
      <c r="DN55" s="147">
        <f>ROUND('Base(2024)'!ER55*'BASE 2025'!$A$155,2)</f>
        <v>17.05</v>
      </c>
      <c r="DO55" s="147">
        <f>ROUND('Base(2024)'!ES55*'BASE 2025'!$A$155,2)</f>
        <v>19.07</v>
      </c>
      <c r="DP55" s="147">
        <f>ROUND('Base(2024)'!ET55*'BASE 2025'!$A$155,2)</f>
        <v>21.46</v>
      </c>
      <c r="DQ55" s="147">
        <f>ROUND('Base(2024)'!EU55*'BASE 2025'!$A$155,2)</f>
        <v>23.95</v>
      </c>
      <c r="DR55" s="147">
        <f>ROUND('Base(2024)'!EV55*'BASE 2025'!$A$155,2)</f>
        <v>28.72</v>
      </c>
      <c r="DS55" s="147">
        <f>ROUND('Base(2024)'!EW55*'BASE 2025'!$A$155,2)</f>
        <v>22.77</v>
      </c>
      <c r="DT55" s="147">
        <f>ROUND('Base(2024)'!EX55*'BASE 2025'!$A$155,2)</f>
        <v>27.69</v>
      </c>
      <c r="DU55" s="147">
        <f>ROUND('Base(2024)'!EY55*'BASE 2025'!$A$155,2)</f>
        <v>46.6</v>
      </c>
      <c r="DV55" s="147">
        <f>ROUND('Base(2024)'!EZ55*'BASE 2025'!$A$155,2)</f>
        <v>63.93</v>
      </c>
      <c r="ER55" s="198" t="str">
        <f t="shared" si="54"/>
        <v>DIAMANTE START 1Coleta no mesmo dia7790-9Unitizador</v>
      </c>
      <c r="ES55" s="198" t="s">
        <v>116</v>
      </c>
      <c r="ET55" s="199" t="s">
        <v>71</v>
      </c>
      <c r="EU55" s="200" t="s">
        <v>111</v>
      </c>
      <c r="EV55" s="201" t="s">
        <v>112</v>
      </c>
      <c r="EW55" s="200">
        <f>ROUND(EW19-(EW19*$A$120),2)</f>
        <v>40.26</v>
      </c>
      <c r="EX55" s="204"/>
      <c r="EY55" s="204"/>
      <c r="FA55" s="207" t="s">
        <v>297</v>
      </c>
      <c r="FB55" s="207" t="s">
        <v>94</v>
      </c>
      <c r="FC55" s="210" t="s">
        <v>58</v>
      </c>
      <c r="FD55" s="201" t="s">
        <v>59</v>
      </c>
      <c r="FE55" s="200">
        <v>7.12</v>
      </c>
      <c r="FF55" s="203" t="s">
        <v>264</v>
      </c>
      <c r="FH55"/>
      <c r="FI55"/>
      <c r="FK55" s="207" t="str">
        <f>CONCATENATE(FL55,FN55,FM55)</f>
        <v>INFINITE 1Digitação, agrupamento de nomes e documentos, conciliação de nomesOperação C</v>
      </c>
      <c r="FL55" s="207" t="s">
        <v>85</v>
      </c>
      <c r="FM55" s="207" t="s">
        <v>321</v>
      </c>
      <c r="FN55" s="216" t="s">
        <v>322</v>
      </c>
      <c r="FO55" s="217">
        <v>76139</v>
      </c>
      <c r="FP55" s="218">
        <f>'[3]Base(2024)'!$FG$6*'[3]BASE 2025'!$A$20</f>
        <v>2.0337233399999999</v>
      </c>
      <c r="FQ55" s="217">
        <v>76180</v>
      </c>
      <c r="FR55" s="218">
        <f>'[3]Base(2024)'!$FI$6*'[3]BASE 2025'!$A$20</f>
        <v>2.0337233399999999</v>
      </c>
    </row>
    <row r="56" spans="1:174" ht="25.5" x14ac:dyDescent="0.25">
      <c r="A56" s="84">
        <v>0.22</v>
      </c>
      <c r="B56" s="42" t="s">
        <v>98</v>
      </c>
      <c r="D56" s="43" t="str">
        <f t="shared" si="0"/>
        <v>DIAMANTE START 29.001 a 10.000</v>
      </c>
      <c r="E56" s="146" t="s">
        <v>117</v>
      </c>
      <c r="F56" s="44" t="s">
        <v>95</v>
      </c>
      <c r="G56" s="170">
        <f t="shared" si="64"/>
        <v>20.53</v>
      </c>
      <c r="H56" s="170">
        <f t="shared" si="61"/>
        <v>20.97</v>
      </c>
      <c r="I56" s="170">
        <f t="shared" si="61"/>
        <v>21.4</v>
      </c>
      <c r="J56" s="170">
        <f t="shared" si="61"/>
        <v>21.84</v>
      </c>
      <c r="K56" s="170">
        <f t="shared" si="61"/>
        <v>36.86</v>
      </c>
      <c r="L56" s="170">
        <f t="shared" si="61"/>
        <v>37.24</v>
      </c>
      <c r="M56" s="170">
        <f t="shared" si="61"/>
        <v>37.630000000000003</v>
      </c>
      <c r="N56" s="170">
        <f t="shared" si="61"/>
        <v>38</v>
      </c>
      <c r="O56" s="170">
        <f t="shared" si="61"/>
        <v>72.33</v>
      </c>
      <c r="P56" s="170">
        <f t="shared" si="61"/>
        <v>97.65</v>
      </c>
      <c r="Q56" s="170">
        <f t="shared" si="61"/>
        <v>137.43</v>
      </c>
      <c r="R56" s="170">
        <f t="shared" si="61"/>
        <v>166.37</v>
      </c>
      <c r="S56" s="170">
        <f t="shared" si="61"/>
        <v>92.31</v>
      </c>
      <c r="T56" s="170">
        <f t="shared" si="61"/>
        <v>114.34</v>
      </c>
      <c r="U56" s="170">
        <f t="shared" si="61"/>
        <v>148.16</v>
      </c>
      <c r="V56" s="170">
        <f t="shared" si="61"/>
        <v>173.65</v>
      </c>
      <c r="W56" s="170">
        <f t="shared" si="61"/>
        <v>109.88</v>
      </c>
      <c r="X56" s="170">
        <f t="shared" si="61"/>
        <v>136.12</v>
      </c>
      <c r="Y56" s="170">
        <f t="shared" si="61"/>
        <v>176.38</v>
      </c>
      <c r="Z56" s="170">
        <f t="shared" si="61"/>
        <v>206.71</v>
      </c>
      <c r="AB56" s="43" t="str">
        <f t="shared" si="1"/>
        <v>DIAMANTE START 29.001 a 10.000</v>
      </c>
      <c r="AC56" s="146" t="s">
        <v>117</v>
      </c>
      <c r="AD56" s="44" t="s">
        <v>95</v>
      </c>
      <c r="AE56" s="170">
        <f t="shared" si="65"/>
        <v>54.15</v>
      </c>
      <c r="AF56" s="170">
        <f t="shared" si="62"/>
        <v>55.31</v>
      </c>
      <c r="AG56" s="170">
        <f t="shared" si="62"/>
        <v>56.46</v>
      </c>
      <c r="AH56" s="170">
        <f t="shared" si="62"/>
        <v>57.61</v>
      </c>
      <c r="AI56" s="170">
        <f t="shared" si="62"/>
        <v>61.74</v>
      </c>
      <c r="AJ56" s="170">
        <f t="shared" si="62"/>
        <v>62.37</v>
      </c>
      <c r="AK56" s="170">
        <f t="shared" si="62"/>
        <v>63.01</v>
      </c>
      <c r="AL56" s="170">
        <f t="shared" si="62"/>
        <v>63.65</v>
      </c>
      <c r="AM56" s="170">
        <f t="shared" si="62"/>
        <v>128.78</v>
      </c>
      <c r="AN56" s="170">
        <f t="shared" si="62"/>
        <v>196.7</v>
      </c>
      <c r="AO56" s="170">
        <f t="shared" si="62"/>
        <v>238.66</v>
      </c>
      <c r="AP56" s="170">
        <f t="shared" si="62"/>
        <v>280.60000000000002</v>
      </c>
      <c r="AQ56" s="170">
        <f t="shared" si="62"/>
        <v>159.30000000000001</v>
      </c>
      <c r="AR56" s="170">
        <f t="shared" si="62"/>
        <v>239.53</v>
      </c>
      <c r="AS56" s="170">
        <f t="shared" si="62"/>
        <v>284.52999999999997</v>
      </c>
      <c r="AT56" s="170">
        <f t="shared" si="62"/>
        <v>329.53</v>
      </c>
      <c r="AU56" s="170">
        <f t="shared" si="62"/>
        <v>189.64</v>
      </c>
      <c r="AV56" s="170">
        <f t="shared" si="62"/>
        <v>285.14999999999998</v>
      </c>
      <c r="AW56" s="170">
        <f t="shared" si="62"/>
        <v>338.73</v>
      </c>
      <c r="AX56" s="170">
        <f t="shared" si="62"/>
        <v>392.29</v>
      </c>
      <c r="AZ56" s="40" t="str">
        <f t="shared" si="12"/>
        <v>INFINITE 3Kg Adicional</v>
      </c>
      <c r="BA56" s="168" t="s">
        <v>94</v>
      </c>
      <c r="BB56" s="178" t="s">
        <v>63</v>
      </c>
      <c r="BC56" s="169">
        <f t="shared" si="78"/>
        <v>4.91</v>
      </c>
      <c r="BD56" s="169">
        <f t="shared" si="78"/>
        <v>5.0599999999999996</v>
      </c>
      <c r="BE56" s="169">
        <f t="shared" si="78"/>
        <v>5.13</v>
      </c>
      <c r="BF56" s="169">
        <f t="shared" si="78"/>
        <v>5.21</v>
      </c>
      <c r="BG56" s="169">
        <f t="shared" si="78"/>
        <v>6.53</v>
      </c>
      <c r="BH56" s="169">
        <f t="shared" si="78"/>
        <v>6.62</v>
      </c>
      <c r="BI56" s="169">
        <f t="shared" si="78"/>
        <v>6.68</v>
      </c>
      <c r="BJ56" s="169">
        <f t="shared" si="78"/>
        <v>6.68</v>
      </c>
      <c r="BL56" s="43" t="str">
        <f t="shared" si="3"/>
        <v>PLATINUM301 a 500</v>
      </c>
      <c r="BM56" s="44" t="s">
        <v>61</v>
      </c>
      <c r="BN56" s="46" t="s">
        <v>49</v>
      </c>
      <c r="BO56" s="170">
        <f>ROUND('Base(2024)'!DC4*'BASE 2025'!$A$25,2)</f>
        <v>13.82</v>
      </c>
      <c r="BP56" s="170">
        <f>ROUND('Base(2024)'!DD4*'BASE 2025'!$A$25,2)</f>
        <v>14.11</v>
      </c>
      <c r="BQ56" s="170">
        <f>ROUND('Base(2024)'!DE4*'BASE 2025'!$A$25,2)</f>
        <v>14.41</v>
      </c>
      <c r="BS56" s="43" t="str">
        <f t="shared" si="6"/>
        <v>DIAMANTE 19.001 a 10.000</v>
      </c>
      <c r="BT56" s="44" t="s">
        <v>66</v>
      </c>
      <c r="BU56" s="44" t="s">
        <v>95</v>
      </c>
      <c r="BV56" s="170">
        <v>22.27</v>
      </c>
      <c r="BW56" s="170">
        <v>22.74</v>
      </c>
      <c r="BX56" s="170">
        <v>23.21</v>
      </c>
      <c r="BY56" s="170">
        <v>23.68</v>
      </c>
      <c r="BZ56" s="170">
        <v>40.85</v>
      </c>
      <c r="CA56" s="170">
        <v>41.27</v>
      </c>
      <c r="CB56" s="170">
        <v>41.69</v>
      </c>
      <c r="CC56" s="170">
        <v>42.11</v>
      </c>
      <c r="CD56" s="170">
        <v>80.89</v>
      </c>
      <c r="CE56" s="170">
        <v>109.85</v>
      </c>
      <c r="CF56" s="170">
        <v>154.62</v>
      </c>
      <c r="CG56" s="170">
        <v>187.04</v>
      </c>
      <c r="CH56" s="170">
        <v>123.08</v>
      </c>
      <c r="CI56" s="170">
        <v>153.1</v>
      </c>
      <c r="CJ56" s="170">
        <v>198.43</v>
      </c>
      <c r="CK56" s="170">
        <v>232.44</v>
      </c>
      <c r="CM56" s="43" t="str">
        <f t="shared" si="7"/>
        <v>DIAMANTE START 29.001 a 10.000</v>
      </c>
      <c r="CN56" s="44" t="s">
        <v>117</v>
      </c>
      <c r="CO56" s="44" t="s">
        <v>95</v>
      </c>
      <c r="CP56" s="170">
        <f t="shared" ref="CP56:DE56" si="81">ROUND(CP14-(CP14*$A$85),2)</f>
        <v>28.69</v>
      </c>
      <c r="CQ56" s="170">
        <f t="shared" si="81"/>
        <v>29.9</v>
      </c>
      <c r="CR56" s="170">
        <f t="shared" si="81"/>
        <v>30.19</v>
      </c>
      <c r="CS56" s="170">
        <f t="shared" si="81"/>
        <v>30.51</v>
      </c>
      <c r="CT56" s="170">
        <f t="shared" si="81"/>
        <v>41.87</v>
      </c>
      <c r="CU56" s="170">
        <f t="shared" si="81"/>
        <v>48.16</v>
      </c>
      <c r="CV56" s="170">
        <f t="shared" si="81"/>
        <v>54.95</v>
      </c>
      <c r="CW56" s="170">
        <f t="shared" si="81"/>
        <v>68.05</v>
      </c>
      <c r="CX56" s="170">
        <f t="shared" si="81"/>
        <v>60.45</v>
      </c>
      <c r="CY56" s="170">
        <f t="shared" si="81"/>
        <v>67.89</v>
      </c>
      <c r="CZ56" s="170">
        <f t="shared" si="81"/>
        <v>87</v>
      </c>
      <c r="DA56" s="170">
        <f t="shared" si="81"/>
        <v>108.42</v>
      </c>
      <c r="DB56" s="170">
        <f t="shared" si="81"/>
        <v>70.3</v>
      </c>
      <c r="DC56" s="170">
        <f t="shared" si="81"/>
        <v>78.95</v>
      </c>
      <c r="DD56" s="170">
        <f t="shared" si="81"/>
        <v>101.14</v>
      </c>
      <c r="DE56" s="170">
        <f t="shared" si="81"/>
        <v>126.07</v>
      </c>
      <c r="DF56" s="170"/>
      <c r="DH56" s="43" t="str">
        <f t="shared" ref="DH56:DH57" si="82">DI56&amp;DJ56</f>
        <v>DIAMANTE 1501 a 1.000</v>
      </c>
      <c r="DI56" s="44" t="s">
        <v>66</v>
      </c>
      <c r="DJ56" s="44" t="s">
        <v>50</v>
      </c>
      <c r="DK56" s="147">
        <f>ROUND('Base(2024)'!EO56*'BASE 2025'!$A$155,2)</f>
        <v>17.18</v>
      </c>
      <c r="DL56" s="147">
        <f>ROUND('Base(2024)'!EP56*'BASE 2025'!$A$155,2)</f>
        <v>17.899999999999999</v>
      </c>
      <c r="DM56" s="147">
        <f>ROUND('Base(2024)'!EQ56*'BASE 2025'!$A$155,2)</f>
        <v>18.100000000000001</v>
      </c>
      <c r="DN56" s="147">
        <f>ROUND('Base(2024)'!ER56*'BASE 2025'!$A$155,2)</f>
        <v>18.27</v>
      </c>
      <c r="DO56" s="147">
        <f>ROUND('Base(2024)'!ES56*'BASE 2025'!$A$155,2)</f>
        <v>20.43</v>
      </c>
      <c r="DP56" s="147">
        <f>ROUND('Base(2024)'!ET56*'BASE 2025'!$A$155,2)</f>
        <v>22.99</v>
      </c>
      <c r="DQ56" s="147">
        <f>ROUND('Base(2024)'!EU56*'BASE 2025'!$A$155,2)</f>
        <v>25.66</v>
      </c>
      <c r="DR56" s="147">
        <f>ROUND('Base(2024)'!EV56*'BASE 2025'!$A$155,2)</f>
        <v>30.77</v>
      </c>
      <c r="DS56" s="147">
        <f>ROUND('Base(2024)'!EW56*'BASE 2025'!$A$155,2)</f>
        <v>24.13</v>
      </c>
      <c r="DT56" s="147">
        <f>ROUND('Base(2024)'!EX56*'BASE 2025'!$A$155,2)</f>
        <v>29.22</v>
      </c>
      <c r="DU56" s="147">
        <f>ROUND('Base(2024)'!EY56*'BASE 2025'!$A$155,2)</f>
        <v>48.3</v>
      </c>
      <c r="DV56" s="147">
        <f>ROUND('Base(2024)'!EZ56*'BASE 2025'!$A$155,2)</f>
        <v>65.98</v>
      </c>
      <c r="EU56" s="44"/>
      <c r="FA56" s="146"/>
      <c r="FB56" s="146"/>
      <c r="FC56" s="211"/>
      <c r="FD56" s="190"/>
      <c r="FE56" s="212" t="s">
        <v>258</v>
      </c>
      <c r="FH56"/>
      <c r="FI56"/>
      <c r="FK56" s="207" t="str">
        <f>CONCATENATE(FL56,FN56,FM56)</f>
        <v>INFINITE 1Impressão de etiqueta - medidas 33,9 x 101,6 (mm) ou  Modelo folha 14 etiquetasOperação D1</v>
      </c>
      <c r="FL56" s="207" t="s">
        <v>85</v>
      </c>
      <c r="FM56" s="219" t="s">
        <v>323</v>
      </c>
      <c r="FN56" s="220" t="s">
        <v>324</v>
      </c>
      <c r="FO56" s="217">
        <v>76147</v>
      </c>
      <c r="FP56" s="218">
        <f>'[3]Base(2024)'!$FG$9*'[3]BASE 2025'!$A$20</f>
        <v>0.13628043000000001</v>
      </c>
      <c r="FQ56" s="217">
        <v>76198</v>
      </c>
      <c r="FR56" s="218">
        <f>'[3]Base(2024)'!$FI$9*'[3]BASE 2025'!$A$20</f>
        <v>7.3381770000000013E-2</v>
      </c>
    </row>
    <row r="57" spans="1:174" ht="25.5" x14ac:dyDescent="0.25">
      <c r="A57" s="84">
        <v>0.23</v>
      </c>
      <c r="B57" s="42" t="s">
        <v>100</v>
      </c>
      <c r="D57" s="40" t="str">
        <f t="shared" si="0"/>
        <v>DIAMANTE START 2Kg Adicional</v>
      </c>
      <c r="E57" s="168" t="s">
        <v>117</v>
      </c>
      <c r="F57" s="168" t="s">
        <v>63</v>
      </c>
      <c r="G57" s="171">
        <f t="shared" si="64"/>
        <v>2.54</v>
      </c>
      <c r="H57" s="171">
        <f t="shared" si="61"/>
        <v>2.6</v>
      </c>
      <c r="I57" s="171">
        <f t="shared" si="61"/>
        <v>2.66</v>
      </c>
      <c r="J57" s="171">
        <f t="shared" si="61"/>
        <v>2.71</v>
      </c>
      <c r="K57" s="171">
        <f t="shared" si="61"/>
        <v>4.58</v>
      </c>
      <c r="L57" s="171">
        <f t="shared" si="61"/>
        <v>4.62</v>
      </c>
      <c r="M57" s="171">
        <f t="shared" si="61"/>
        <v>4.66</v>
      </c>
      <c r="N57" s="171">
        <f t="shared" si="61"/>
        <v>4.72</v>
      </c>
      <c r="O57" s="171">
        <f t="shared" si="61"/>
        <v>8.9700000000000006</v>
      </c>
      <c r="P57" s="171">
        <f t="shared" si="61"/>
        <v>12.11</v>
      </c>
      <c r="Q57" s="171">
        <f t="shared" si="61"/>
        <v>17.04</v>
      </c>
      <c r="R57" s="171">
        <f t="shared" si="61"/>
        <v>20.63</v>
      </c>
      <c r="S57" s="171">
        <f t="shared" si="61"/>
        <v>11.45</v>
      </c>
      <c r="T57" s="171">
        <f t="shared" si="61"/>
        <v>14.17</v>
      </c>
      <c r="U57" s="171">
        <f t="shared" si="61"/>
        <v>18.37</v>
      </c>
      <c r="V57" s="171">
        <f t="shared" si="61"/>
        <v>21.53</v>
      </c>
      <c r="W57" s="171">
        <f t="shared" si="61"/>
        <v>13.62</v>
      </c>
      <c r="X57" s="171">
        <f t="shared" si="61"/>
        <v>16.88</v>
      </c>
      <c r="Y57" s="171">
        <f t="shared" si="61"/>
        <v>21.87</v>
      </c>
      <c r="Z57" s="171">
        <f t="shared" si="61"/>
        <v>25.62</v>
      </c>
      <c r="AB57" s="40" t="str">
        <f t="shared" si="1"/>
        <v>DIAMANTE START 2Kg Adicional</v>
      </c>
      <c r="AC57" s="168" t="s">
        <v>117</v>
      </c>
      <c r="AD57" s="168" t="s">
        <v>63</v>
      </c>
      <c r="AE57" s="169">
        <f t="shared" si="65"/>
        <v>5.5</v>
      </c>
      <c r="AF57" s="169">
        <f t="shared" si="62"/>
        <v>5.62</v>
      </c>
      <c r="AG57" s="169">
        <f t="shared" si="62"/>
        <v>5.73</v>
      </c>
      <c r="AH57" s="169">
        <f t="shared" si="62"/>
        <v>5.86</v>
      </c>
      <c r="AI57" s="169">
        <f t="shared" si="62"/>
        <v>6.22</v>
      </c>
      <c r="AJ57" s="169">
        <f t="shared" si="62"/>
        <v>6.28</v>
      </c>
      <c r="AK57" s="169">
        <f t="shared" si="62"/>
        <v>6.35</v>
      </c>
      <c r="AL57" s="169">
        <f t="shared" si="62"/>
        <v>6.41</v>
      </c>
      <c r="AM57" s="169">
        <f t="shared" si="62"/>
        <v>12.74</v>
      </c>
      <c r="AN57" s="169">
        <f t="shared" si="62"/>
        <v>19.52</v>
      </c>
      <c r="AO57" s="169">
        <f t="shared" si="62"/>
        <v>23.65</v>
      </c>
      <c r="AP57" s="169">
        <f t="shared" si="62"/>
        <v>27.79</v>
      </c>
      <c r="AQ57" s="169">
        <f t="shared" si="62"/>
        <v>15.93</v>
      </c>
      <c r="AR57" s="169">
        <f t="shared" si="62"/>
        <v>23.88</v>
      </c>
      <c r="AS57" s="169">
        <f t="shared" si="62"/>
        <v>28.25</v>
      </c>
      <c r="AT57" s="169">
        <f t="shared" si="62"/>
        <v>32.630000000000003</v>
      </c>
      <c r="AU57" s="169">
        <f t="shared" si="62"/>
        <v>18.96</v>
      </c>
      <c r="AV57" s="169">
        <f t="shared" si="62"/>
        <v>28.44</v>
      </c>
      <c r="AW57" s="169">
        <f t="shared" si="62"/>
        <v>33.64</v>
      </c>
      <c r="AX57" s="169">
        <f t="shared" si="62"/>
        <v>38.85</v>
      </c>
      <c r="AZ57" s="43" t="str">
        <f t="shared" si="12"/>
        <v>Peso (Kg)</v>
      </c>
      <c r="BB57" s="46" t="s">
        <v>33</v>
      </c>
      <c r="BC57" s="45" t="s">
        <v>12</v>
      </c>
      <c r="BD57" s="45" t="s">
        <v>13</v>
      </c>
      <c r="BE57" s="45" t="s">
        <v>14</v>
      </c>
      <c r="BF57" s="45" t="s">
        <v>15</v>
      </c>
      <c r="BG57" s="45" t="s">
        <v>16</v>
      </c>
      <c r="BH57" s="45" t="s">
        <v>17</v>
      </c>
      <c r="BI57" s="45" t="s">
        <v>18</v>
      </c>
      <c r="BJ57" s="45" t="s">
        <v>19</v>
      </c>
      <c r="BL57" s="43" t="str">
        <f t="shared" si="3"/>
        <v>PLATINUM501 a 1.000</v>
      </c>
      <c r="BM57" s="44" t="s">
        <v>61</v>
      </c>
      <c r="BN57" s="46" t="s">
        <v>50</v>
      </c>
      <c r="BO57" s="170">
        <f>ROUND('Base(2024)'!DC5*'BASE 2025'!$A$25,2)</f>
        <v>14.78</v>
      </c>
      <c r="BP57" s="170">
        <f>ROUND('Base(2024)'!DD5*'BASE 2025'!$A$25,2)</f>
        <v>15.1</v>
      </c>
      <c r="BQ57" s="170">
        <f>ROUND('Base(2024)'!DE5*'BASE 2025'!$A$25,2)</f>
        <v>15.41</v>
      </c>
      <c r="BS57" s="40" t="str">
        <f t="shared" si="6"/>
        <v>DIAMANTE 1Kg Adicional</v>
      </c>
      <c r="BT57" s="168" t="s">
        <v>66</v>
      </c>
      <c r="BU57" s="168" t="s">
        <v>63</v>
      </c>
      <c r="BV57" s="171">
        <v>2.86</v>
      </c>
      <c r="BW57" s="171">
        <v>2.92</v>
      </c>
      <c r="BX57" s="171">
        <v>3</v>
      </c>
      <c r="BY57" s="171">
        <v>3.05</v>
      </c>
      <c r="BZ57" s="171">
        <v>5.16</v>
      </c>
      <c r="CA57" s="171">
        <v>5.2</v>
      </c>
      <c r="CB57" s="171">
        <v>5.25</v>
      </c>
      <c r="CC57" s="171">
        <v>5.31</v>
      </c>
      <c r="CD57" s="171">
        <v>10.11</v>
      </c>
      <c r="CE57" s="171">
        <v>13.64</v>
      </c>
      <c r="CF57" s="171">
        <v>19.190000000000001</v>
      </c>
      <c r="CG57" s="171">
        <v>23.23</v>
      </c>
      <c r="CH57" s="171">
        <v>15.35</v>
      </c>
      <c r="CI57" s="171">
        <v>19.010000000000002</v>
      </c>
      <c r="CJ57" s="171">
        <v>24.64</v>
      </c>
      <c r="CK57" s="171">
        <v>28.86</v>
      </c>
      <c r="CM57" s="40" t="str">
        <f t="shared" si="7"/>
        <v>DIAMANTE START 2Kg Adicional</v>
      </c>
      <c r="CN57" s="168" t="s">
        <v>117</v>
      </c>
      <c r="CO57" s="168" t="s">
        <v>63</v>
      </c>
      <c r="CP57" s="171">
        <f t="shared" ref="CP57:DE57" si="83">ROUND(CP15-(CP15*$A$85),2)</f>
        <v>3.56</v>
      </c>
      <c r="CQ57" s="171">
        <f t="shared" si="83"/>
        <v>3.71</v>
      </c>
      <c r="CR57" s="171">
        <f t="shared" si="83"/>
        <v>3.74</v>
      </c>
      <c r="CS57" s="171">
        <f t="shared" si="83"/>
        <v>3.79</v>
      </c>
      <c r="CT57" s="171">
        <f t="shared" si="83"/>
        <v>5.19</v>
      </c>
      <c r="CU57" s="171">
        <f t="shared" si="83"/>
        <v>5.96</v>
      </c>
      <c r="CV57" s="171">
        <f t="shared" si="83"/>
        <v>6.82</v>
      </c>
      <c r="CW57" s="171">
        <f t="shared" si="83"/>
        <v>8.44</v>
      </c>
      <c r="CX57" s="171">
        <f t="shared" si="83"/>
        <v>7.49</v>
      </c>
      <c r="CY57" s="171">
        <f t="shared" si="83"/>
        <v>8.43</v>
      </c>
      <c r="CZ57" s="171">
        <f t="shared" si="83"/>
        <v>10.79</v>
      </c>
      <c r="DA57" s="171">
        <f t="shared" si="83"/>
        <v>13.44</v>
      </c>
      <c r="DB57" s="171">
        <f t="shared" si="83"/>
        <v>8.6999999999999993</v>
      </c>
      <c r="DC57" s="171">
        <f t="shared" si="83"/>
        <v>9.8000000000000007</v>
      </c>
      <c r="DD57" s="171">
        <f t="shared" si="83"/>
        <v>12.53</v>
      </c>
      <c r="DE57" s="171">
        <f t="shared" si="83"/>
        <v>15.63</v>
      </c>
      <c r="DF57" s="170"/>
      <c r="DH57" s="43" t="str">
        <f t="shared" si="82"/>
        <v>DIAMANTE 11.001 a 2.000</v>
      </c>
      <c r="DI57" s="44" t="s">
        <v>66</v>
      </c>
      <c r="DJ57" s="44" t="s">
        <v>55</v>
      </c>
      <c r="DK57" s="147">
        <f>ROUND('Base(2024)'!EO57*'BASE 2025'!$A$155,2)</f>
        <v>18.18</v>
      </c>
      <c r="DL57" s="147">
        <f>ROUND('Base(2024)'!EP57*'BASE 2025'!$A$155,2)</f>
        <v>18.96</v>
      </c>
      <c r="DM57" s="147">
        <f>ROUND('Base(2024)'!EQ57*'BASE 2025'!$A$155,2)</f>
        <v>19.14</v>
      </c>
      <c r="DN57" s="147">
        <f>ROUND('Base(2024)'!ER57*'BASE 2025'!$A$155,2)</f>
        <v>19.329999999999998</v>
      </c>
      <c r="DO57" s="147">
        <f>ROUND('Base(2024)'!ES57*'BASE 2025'!$A$155,2)</f>
        <v>22.58</v>
      </c>
      <c r="DP57" s="147">
        <f>ROUND('Base(2024)'!ET57*'BASE 2025'!$A$155,2)</f>
        <v>25.28</v>
      </c>
      <c r="DQ57" s="147">
        <f>ROUND('Base(2024)'!EU57*'BASE 2025'!$A$155,2)</f>
        <v>28.22</v>
      </c>
      <c r="DR57" s="147">
        <f>ROUND('Base(2024)'!EV57*'BASE 2025'!$A$155,2)</f>
        <v>33.86</v>
      </c>
      <c r="DS57" s="147">
        <f>ROUND('Base(2024)'!EW57*'BASE 2025'!$A$155,2)</f>
        <v>28.85</v>
      </c>
      <c r="DT57" s="147">
        <f>ROUND('Base(2024)'!EX57*'BASE 2025'!$A$155,2)</f>
        <v>34.090000000000003</v>
      </c>
      <c r="DU57" s="147">
        <f>ROUND('Base(2024)'!EY57*'BASE 2025'!$A$155,2)</f>
        <v>53.38</v>
      </c>
      <c r="DV57" s="147">
        <f>ROUND('Base(2024)'!EZ57*'BASE 2025'!$A$155,2)</f>
        <v>71.63</v>
      </c>
      <c r="ER57" s="198" t="str">
        <f>CONCATENATE(ES57,ET57,EU57,EV57)</f>
        <v>DIAMANTE START 2Coleta Agendada7789-50 a 10</v>
      </c>
      <c r="ES57" s="198" t="s">
        <v>117</v>
      </c>
      <c r="ET57" s="199" t="s">
        <v>43</v>
      </c>
      <c r="EU57" s="200" t="s">
        <v>44</v>
      </c>
      <c r="EV57" s="201" t="s">
        <v>45</v>
      </c>
      <c r="EW57" s="200">
        <f>ROUND(EW3-(EW3*$A$121),2)</f>
        <v>14.21</v>
      </c>
      <c r="FA57" s="146"/>
      <c r="FB57" s="146"/>
      <c r="FC57" s="211"/>
      <c r="FD57" s="190"/>
      <c r="FE57" s="212"/>
      <c r="FH57"/>
      <c r="FI57"/>
      <c r="FK57" s="207" t="str">
        <f>CONCATENATE(FL57,FN57,FM57)</f>
        <v>INFINITE 1Impressão de etiqueta - medidas 106,36 x 138,11 (mm) ou Modelo folha 04 etiquetasOperação D2</v>
      </c>
      <c r="FL57" s="207" t="s">
        <v>85</v>
      </c>
      <c r="FM57" s="219" t="s">
        <v>325</v>
      </c>
      <c r="FN57" s="220" t="s">
        <v>326</v>
      </c>
      <c r="FO57" s="217">
        <v>76155</v>
      </c>
      <c r="FP57" s="218">
        <f>'[3]Base(2024)'!$FG$10*'[3]BASE 2025'!$A$20</f>
        <v>0.17821287000000002</v>
      </c>
      <c r="FQ57" s="217">
        <v>76201</v>
      </c>
      <c r="FR57" s="218">
        <f>'[3]Base(2024)'!$FI$10*'[3]BASE 2025'!$A$20</f>
        <v>7.3381770000000013E-2</v>
      </c>
    </row>
    <row r="58" spans="1:174" x14ac:dyDescent="0.25">
      <c r="A58" s="84">
        <v>0.24</v>
      </c>
      <c r="B58" s="42" t="s">
        <v>104</v>
      </c>
      <c r="D58" s="43" t="str">
        <f t="shared" si="0"/>
        <v>Peso (g)</v>
      </c>
      <c r="F58" s="44" t="s">
        <v>32</v>
      </c>
      <c r="G58" s="173" t="s">
        <v>12</v>
      </c>
      <c r="H58" s="173" t="s">
        <v>13</v>
      </c>
      <c r="I58" s="173" t="s">
        <v>14</v>
      </c>
      <c r="J58" s="173" t="s">
        <v>15</v>
      </c>
      <c r="K58" s="173" t="s">
        <v>16</v>
      </c>
      <c r="L58" s="173" t="s">
        <v>17</v>
      </c>
      <c r="M58" s="173" t="s">
        <v>18</v>
      </c>
      <c r="N58" s="173" t="s">
        <v>19</v>
      </c>
      <c r="O58" s="173" t="s">
        <v>20</v>
      </c>
      <c r="P58" s="173" t="s">
        <v>21</v>
      </c>
      <c r="Q58" s="173" t="s">
        <v>22</v>
      </c>
      <c r="R58" s="173" t="s">
        <v>23</v>
      </c>
      <c r="S58" s="173" t="s">
        <v>24</v>
      </c>
      <c r="T58" s="173" t="s">
        <v>25</v>
      </c>
      <c r="U58" s="173" t="s">
        <v>26</v>
      </c>
      <c r="V58" s="173" t="s">
        <v>27</v>
      </c>
      <c r="W58" s="173" t="s">
        <v>28</v>
      </c>
      <c r="X58" s="173" t="s">
        <v>29</v>
      </c>
      <c r="Y58" s="173" t="s">
        <v>30</v>
      </c>
      <c r="Z58" s="173" t="s">
        <v>31</v>
      </c>
      <c r="AB58" s="43" t="str">
        <f t="shared" si="1"/>
        <v>Peso (g)</v>
      </c>
      <c r="AD58" s="44" t="s">
        <v>32</v>
      </c>
      <c r="AE58" s="147" t="s">
        <v>12</v>
      </c>
      <c r="AF58" s="147" t="s">
        <v>13</v>
      </c>
      <c r="AG58" s="147" t="s">
        <v>14</v>
      </c>
      <c r="AH58" s="147" t="s">
        <v>15</v>
      </c>
      <c r="AI58" s="147" t="s">
        <v>16</v>
      </c>
      <c r="AJ58" s="147" t="s">
        <v>17</v>
      </c>
      <c r="AK58" s="147" t="s">
        <v>18</v>
      </c>
      <c r="AL58" s="147" t="s">
        <v>19</v>
      </c>
      <c r="AM58" s="147" t="s">
        <v>20</v>
      </c>
      <c r="AN58" s="147" t="s">
        <v>21</v>
      </c>
      <c r="AO58" s="147" t="s">
        <v>22</v>
      </c>
      <c r="AP58" s="147" t="s">
        <v>23</v>
      </c>
      <c r="AQ58" s="147" t="s">
        <v>24</v>
      </c>
      <c r="AR58" s="147" t="s">
        <v>25</v>
      </c>
      <c r="AS58" s="147" t="s">
        <v>26</v>
      </c>
      <c r="AT58" s="147" t="s">
        <v>27</v>
      </c>
      <c r="AU58" s="147" t="s">
        <v>28</v>
      </c>
      <c r="AV58" s="147" t="s">
        <v>29</v>
      </c>
      <c r="AW58" s="147" t="s">
        <v>30</v>
      </c>
      <c r="AX58" s="147" t="s">
        <v>31</v>
      </c>
      <c r="AZ58" s="43" t="str">
        <f t="shared" si="12"/>
        <v>INFINITE 4Até 1</v>
      </c>
      <c r="BA58" s="44" t="s">
        <v>98</v>
      </c>
      <c r="BB58" s="46" t="s">
        <v>42</v>
      </c>
      <c r="BC58" s="170">
        <f>ROUND(BC3-(BC3*$A$75),2)</f>
        <v>25.74</v>
      </c>
      <c r="BD58" s="170">
        <f t="shared" ref="BD58:BJ58" si="84">ROUND(BD3-(BD3*$A$75),2)</f>
        <v>26.26</v>
      </c>
      <c r="BE58" s="170">
        <f t="shared" si="84"/>
        <v>26.81</v>
      </c>
      <c r="BF58" s="170">
        <f t="shared" si="84"/>
        <v>27.34</v>
      </c>
      <c r="BG58" s="170">
        <f t="shared" si="84"/>
        <v>36.630000000000003</v>
      </c>
      <c r="BH58" s="170">
        <f t="shared" si="84"/>
        <v>37.020000000000003</v>
      </c>
      <c r="BI58" s="170">
        <f t="shared" si="84"/>
        <v>37.39</v>
      </c>
      <c r="BJ58" s="170">
        <f t="shared" si="84"/>
        <v>37.71</v>
      </c>
      <c r="BL58" s="43" t="str">
        <f t="shared" si="3"/>
        <v>PLATINUM1.001 a 2.000</v>
      </c>
      <c r="BM58" s="44" t="s">
        <v>61</v>
      </c>
      <c r="BN58" s="46" t="s">
        <v>55</v>
      </c>
      <c r="BO58" s="170">
        <f>ROUND('Base(2024)'!DC6*'BASE 2025'!$A$25,2)</f>
        <v>17.23</v>
      </c>
      <c r="BP58" s="170">
        <f>ROUND('Base(2024)'!DD6*'BASE 2025'!$A$25,2)</f>
        <v>17.579999999999998</v>
      </c>
      <c r="BQ58" s="170">
        <f>ROUND('Base(2024)'!DE6*'BASE 2025'!$A$25,2)</f>
        <v>17.95</v>
      </c>
      <c r="BS58" s="43" t="str">
        <f t="shared" si="6"/>
        <v>Peso (g)</v>
      </c>
      <c r="BT58" s="44"/>
      <c r="BU58" s="44" t="s">
        <v>32</v>
      </c>
      <c r="BV58" s="170" t="s">
        <v>12</v>
      </c>
      <c r="BW58" s="170" t="s">
        <v>13</v>
      </c>
      <c r="BX58" s="170" t="s">
        <v>14</v>
      </c>
      <c r="BY58" s="170" t="s">
        <v>15</v>
      </c>
      <c r="BZ58" s="170" t="s">
        <v>16</v>
      </c>
      <c r="CA58" s="170" t="s">
        <v>17</v>
      </c>
      <c r="CB58" s="170" t="s">
        <v>18</v>
      </c>
      <c r="CC58" s="170" t="s">
        <v>19</v>
      </c>
      <c r="CD58" s="170" t="s">
        <v>20</v>
      </c>
      <c r="CE58" s="170" t="s">
        <v>21</v>
      </c>
      <c r="CF58" s="170" t="s">
        <v>22</v>
      </c>
      <c r="CG58" s="170" t="s">
        <v>23</v>
      </c>
      <c r="CH58" s="170" t="s">
        <v>28</v>
      </c>
      <c r="CI58" s="170" t="s">
        <v>29</v>
      </c>
      <c r="CJ58" s="170" t="s">
        <v>30</v>
      </c>
      <c r="CK58" s="170" t="s">
        <v>31</v>
      </c>
      <c r="CM58" s="43" t="str">
        <f t="shared" si="7"/>
        <v>Peso (g)</v>
      </c>
      <c r="CO58" s="44" t="s">
        <v>32</v>
      </c>
      <c r="CP58" s="45" t="s">
        <v>16</v>
      </c>
      <c r="CQ58" s="45" t="s">
        <v>17</v>
      </c>
      <c r="CR58" s="45" t="s">
        <v>18</v>
      </c>
      <c r="CS58" s="45" t="s">
        <v>19</v>
      </c>
      <c r="CT58" s="45" t="s">
        <v>20</v>
      </c>
      <c r="CU58" s="45" t="s">
        <v>21</v>
      </c>
      <c r="CV58" s="45" t="s">
        <v>22</v>
      </c>
      <c r="CW58" s="45" t="s">
        <v>23</v>
      </c>
      <c r="CX58" s="45" t="s">
        <v>24</v>
      </c>
      <c r="CY58" s="45" t="s">
        <v>25</v>
      </c>
      <c r="CZ58" s="45" t="s">
        <v>26</v>
      </c>
      <c r="DA58" s="45" t="s">
        <v>27</v>
      </c>
      <c r="DB58" s="45" t="s">
        <v>28</v>
      </c>
      <c r="DC58" s="45" t="s">
        <v>29</v>
      </c>
      <c r="DD58" s="45" t="s">
        <v>30</v>
      </c>
      <c r="DE58" s="45" t="s">
        <v>31</v>
      </c>
      <c r="DF58" s="170"/>
      <c r="DH58" s="43" t="str">
        <f t="shared" ref="DH58:DH66" si="85">CONCATENATE(DI56,DJ58)</f>
        <v>DIAMANTE 12.001 a 3.000</v>
      </c>
      <c r="DI58" s="44" t="s">
        <v>66</v>
      </c>
      <c r="DJ58" s="44" t="s">
        <v>62</v>
      </c>
      <c r="DK58" s="147">
        <f>ROUND('Base(2024)'!EO58*'BASE 2025'!$A$155,2)</f>
        <v>21.95</v>
      </c>
      <c r="DL58" s="147">
        <f>ROUND('Base(2024)'!EP58*'BASE 2025'!$A$155,2)</f>
        <v>22.87</v>
      </c>
      <c r="DM58" s="147">
        <f>ROUND('Base(2024)'!EQ58*'BASE 2025'!$A$155,2)</f>
        <v>23.1</v>
      </c>
      <c r="DN58" s="147">
        <f>ROUND('Base(2024)'!ER58*'BASE 2025'!$A$155,2)</f>
        <v>23.34</v>
      </c>
      <c r="DO58" s="147">
        <f>ROUND('Base(2024)'!ES58*'BASE 2025'!$A$155,2)</f>
        <v>27.29</v>
      </c>
      <c r="DP58" s="147">
        <f>ROUND('Base(2024)'!ET58*'BASE 2025'!$A$155,2)</f>
        <v>30.28</v>
      </c>
      <c r="DQ58" s="147">
        <f>ROUND('Base(2024)'!EU58*'BASE 2025'!$A$155,2)</f>
        <v>33.79</v>
      </c>
      <c r="DR58" s="147">
        <f>ROUND('Base(2024)'!EV58*'BASE 2025'!$A$155,2)</f>
        <v>40.58</v>
      </c>
      <c r="DS58" s="147">
        <f>ROUND('Base(2024)'!EW58*'BASE 2025'!$A$155,2)</f>
        <v>33.9</v>
      </c>
      <c r="DT58" s="147">
        <f>ROUND('Base(2024)'!EX58*'BASE 2025'!$A$155,2)</f>
        <v>39.26</v>
      </c>
      <c r="DU58" s="147">
        <f>ROUND('Base(2024)'!EY58*'BASE 2025'!$A$155,2)</f>
        <v>59.02</v>
      </c>
      <c r="DV58" s="147">
        <f>ROUND('Base(2024)'!EZ58*'BASE 2025'!$A$155,2)</f>
        <v>78.430000000000007</v>
      </c>
      <c r="ER58" s="198" t="str">
        <f t="shared" ref="ER58:ER73" si="86">CONCATENATE(ES58,ET58,EU58,EV58)</f>
        <v>DIAMANTE START 2Coleta Agendada7789-5Mais de 10</v>
      </c>
      <c r="ES58" s="198" t="s">
        <v>117</v>
      </c>
      <c r="ET58" s="199" t="s">
        <v>43</v>
      </c>
      <c r="EU58" s="200" t="s">
        <v>44</v>
      </c>
      <c r="EV58" s="201" t="s">
        <v>52</v>
      </c>
      <c r="EW58" s="200" t="s">
        <v>251</v>
      </c>
      <c r="FA58" s="207" t="s">
        <v>298</v>
      </c>
      <c r="FB58" s="207" t="s">
        <v>98</v>
      </c>
      <c r="FC58" s="209" t="s">
        <v>46</v>
      </c>
      <c r="FD58" s="201" t="s">
        <v>47</v>
      </c>
      <c r="FE58" s="200">
        <v>13.96</v>
      </c>
      <c r="FH58"/>
      <c r="FI58"/>
    </row>
    <row r="59" spans="1:174" x14ac:dyDescent="0.25">
      <c r="A59" s="84">
        <v>0.25</v>
      </c>
      <c r="B59" s="42" t="s">
        <v>107</v>
      </c>
      <c r="D59" s="43" t="str">
        <f t="shared" si="0"/>
        <v>DIAMANTE 10 a 300</v>
      </c>
      <c r="E59" s="44" t="s">
        <v>66</v>
      </c>
      <c r="F59" s="44" t="s">
        <v>40</v>
      </c>
      <c r="G59" s="170">
        <f>ROUND(G3-(G3*$A$31),2)</f>
        <v>8.1</v>
      </c>
      <c r="H59" s="170">
        <f t="shared" ref="H59:Z71" si="87">ROUND(H3-(H3*$A$31),2)</f>
        <v>8.2799999999999994</v>
      </c>
      <c r="I59" s="170">
        <f t="shared" si="87"/>
        <v>8.4499999999999993</v>
      </c>
      <c r="J59" s="170">
        <f t="shared" si="87"/>
        <v>8.6199999999999992</v>
      </c>
      <c r="K59" s="170">
        <f t="shared" si="87"/>
        <v>15.49</v>
      </c>
      <c r="L59" s="170">
        <f t="shared" si="87"/>
        <v>15.83</v>
      </c>
      <c r="M59" s="170">
        <f t="shared" si="87"/>
        <v>16.18</v>
      </c>
      <c r="N59" s="170">
        <f t="shared" si="87"/>
        <v>17.21</v>
      </c>
      <c r="O59" s="170">
        <f t="shared" si="87"/>
        <v>23.52</v>
      </c>
      <c r="P59" s="170">
        <f t="shared" si="87"/>
        <v>32.93</v>
      </c>
      <c r="Q59" s="170">
        <f t="shared" si="87"/>
        <v>42.34</v>
      </c>
      <c r="R59" s="170">
        <f t="shared" si="87"/>
        <v>49.39</v>
      </c>
      <c r="S59" s="170">
        <f t="shared" si="87"/>
        <v>31.31</v>
      </c>
      <c r="T59" s="170">
        <f t="shared" si="87"/>
        <v>39.979999999999997</v>
      </c>
      <c r="U59" s="170">
        <f t="shared" si="87"/>
        <v>48.26</v>
      </c>
      <c r="V59" s="170">
        <f t="shared" si="87"/>
        <v>55.35</v>
      </c>
      <c r="W59" s="170">
        <f t="shared" si="87"/>
        <v>37.28</v>
      </c>
      <c r="X59" s="170">
        <f t="shared" si="87"/>
        <v>47.6</v>
      </c>
      <c r="Y59" s="170">
        <f t="shared" si="87"/>
        <v>57.47</v>
      </c>
      <c r="Z59" s="170">
        <f t="shared" si="87"/>
        <v>65.91</v>
      </c>
      <c r="AB59" s="43" t="str">
        <f t="shared" si="1"/>
        <v>DIAMANTE 10 a 300</v>
      </c>
      <c r="AC59" s="44" t="s">
        <v>66</v>
      </c>
      <c r="AD59" s="44" t="s">
        <v>40</v>
      </c>
      <c r="AE59" s="170">
        <f>ROUND(AE3-(AE3*$A$49),2)</f>
        <v>23.97</v>
      </c>
      <c r="AF59" s="170">
        <f t="shared" ref="AF59:AX71" si="88">ROUND(AF3-(AF3*$A$49),2)</f>
        <v>24.49</v>
      </c>
      <c r="AG59" s="170">
        <f t="shared" si="88"/>
        <v>25</v>
      </c>
      <c r="AH59" s="170">
        <f t="shared" si="88"/>
        <v>25.51</v>
      </c>
      <c r="AI59" s="170">
        <f t="shared" si="88"/>
        <v>26.6</v>
      </c>
      <c r="AJ59" s="170">
        <f t="shared" si="88"/>
        <v>26.86</v>
      </c>
      <c r="AK59" s="170">
        <f t="shared" si="88"/>
        <v>27.15</v>
      </c>
      <c r="AL59" s="170">
        <f t="shared" si="88"/>
        <v>27.41</v>
      </c>
      <c r="AM59" s="170">
        <f t="shared" si="88"/>
        <v>38.76</v>
      </c>
      <c r="AN59" s="170">
        <f t="shared" si="88"/>
        <v>60.2</v>
      </c>
      <c r="AO59" s="170">
        <f t="shared" si="88"/>
        <v>73.22</v>
      </c>
      <c r="AP59" s="170">
        <f t="shared" si="88"/>
        <v>86.24</v>
      </c>
      <c r="AQ59" s="170">
        <f t="shared" si="88"/>
        <v>49.86</v>
      </c>
      <c r="AR59" s="170">
        <f t="shared" si="88"/>
        <v>66.41</v>
      </c>
      <c r="AS59" s="170">
        <f t="shared" si="88"/>
        <v>76.98</v>
      </c>
      <c r="AT59" s="170">
        <f t="shared" si="88"/>
        <v>87.55</v>
      </c>
      <c r="AU59" s="170">
        <f t="shared" si="88"/>
        <v>59.37</v>
      </c>
      <c r="AV59" s="170">
        <f t="shared" si="88"/>
        <v>79.069999999999993</v>
      </c>
      <c r="AW59" s="170">
        <f t="shared" si="88"/>
        <v>91.64</v>
      </c>
      <c r="AX59" s="170">
        <f t="shared" si="88"/>
        <v>104.22</v>
      </c>
      <c r="AY59" s="159"/>
      <c r="AZ59" s="43" t="str">
        <f t="shared" si="12"/>
        <v>INFINITE 41 a 5</v>
      </c>
      <c r="BA59" s="44" t="s">
        <v>98</v>
      </c>
      <c r="BB59" s="46" t="s">
        <v>51</v>
      </c>
      <c r="BC59" s="170">
        <f t="shared" ref="BC59:BJ61" si="89">ROUND(BC4-(BC4*$A$75),2)</f>
        <v>33.56</v>
      </c>
      <c r="BD59" s="170">
        <f t="shared" si="89"/>
        <v>34.25</v>
      </c>
      <c r="BE59" s="170">
        <f t="shared" si="89"/>
        <v>34.950000000000003</v>
      </c>
      <c r="BF59" s="170">
        <f t="shared" si="89"/>
        <v>35.65</v>
      </c>
      <c r="BG59" s="170">
        <f t="shared" si="89"/>
        <v>46.78</v>
      </c>
      <c r="BH59" s="170">
        <f t="shared" si="89"/>
        <v>47.24</v>
      </c>
      <c r="BI59" s="170">
        <f t="shared" si="89"/>
        <v>47.69</v>
      </c>
      <c r="BJ59" s="170">
        <f t="shared" si="89"/>
        <v>48.15</v>
      </c>
      <c r="BL59" s="43" t="str">
        <f t="shared" si="3"/>
        <v>PLATINUM2.001 a 3.000</v>
      </c>
      <c r="BM59" s="44" t="s">
        <v>61</v>
      </c>
      <c r="BN59" s="46" t="s">
        <v>62</v>
      </c>
      <c r="BO59" s="170">
        <f>ROUND('Base(2024)'!DC7*'BASE 2025'!$A$25,2)</f>
        <v>19.14</v>
      </c>
      <c r="BP59" s="170">
        <f>ROUND('Base(2024)'!DD7*'BASE 2025'!$A$25,2)</f>
        <v>19.54</v>
      </c>
      <c r="BQ59" s="170">
        <f>ROUND('Base(2024)'!DE7*'BASE 2025'!$A$25,2)</f>
        <v>19.95</v>
      </c>
      <c r="BS59" s="43" t="str">
        <f t="shared" si="6"/>
        <v>DIAMANTE 20 a 300</v>
      </c>
      <c r="BT59" s="44" t="s">
        <v>69</v>
      </c>
      <c r="BU59" s="44" t="s">
        <v>40</v>
      </c>
      <c r="BV59" s="170">
        <v>9.14</v>
      </c>
      <c r="BW59" s="170">
        <v>9.34</v>
      </c>
      <c r="BX59" s="170">
        <v>9.5299999999999994</v>
      </c>
      <c r="BY59" s="170">
        <v>9.73</v>
      </c>
      <c r="BZ59" s="170">
        <v>17.690000000000001</v>
      </c>
      <c r="CA59" s="170">
        <v>18.07</v>
      </c>
      <c r="CB59" s="170">
        <v>18.48</v>
      </c>
      <c r="CC59" s="170">
        <v>19.66</v>
      </c>
      <c r="CD59" s="170">
        <v>27</v>
      </c>
      <c r="CE59" s="170">
        <v>37.93</v>
      </c>
      <c r="CF59" s="170">
        <v>48.78</v>
      </c>
      <c r="CG59" s="170">
        <v>56.87</v>
      </c>
      <c r="CH59" s="170">
        <v>42.82</v>
      </c>
      <c r="CI59" s="170">
        <v>54.82</v>
      </c>
      <c r="CJ59" s="170">
        <v>66.19</v>
      </c>
      <c r="CK59" s="170">
        <v>75.900000000000006</v>
      </c>
      <c r="CM59" s="226" t="str">
        <f t="shared" ref="CM59" si="90">CONCATENATE(CN59,CO59)</f>
        <v>DIAMANTE 10 a 300</v>
      </c>
      <c r="CN59" s="227" t="s">
        <v>66</v>
      </c>
      <c r="CO59" s="228" t="s">
        <v>40</v>
      </c>
      <c r="CP59" s="229"/>
      <c r="CQ59" s="229"/>
      <c r="CR59" s="229"/>
      <c r="CS59" s="229"/>
      <c r="CT59" s="229"/>
      <c r="CU59" s="229"/>
      <c r="CV59" s="229"/>
      <c r="CW59" s="229"/>
      <c r="CX59" s="229"/>
      <c r="CY59" s="229"/>
      <c r="CZ59" s="229"/>
      <c r="DA59" s="229"/>
      <c r="DB59" s="229"/>
      <c r="DC59" s="229"/>
      <c r="DD59" s="229"/>
      <c r="DE59" s="229"/>
      <c r="DF59" s="229" t="s">
        <v>264</v>
      </c>
      <c r="DH59" s="43" t="str">
        <f t="shared" si="85"/>
        <v>DIAMANTE 13.001 a 4.000</v>
      </c>
      <c r="DI59" s="44" t="s">
        <v>66</v>
      </c>
      <c r="DJ59" s="44" t="s">
        <v>68</v>
      </c>
      <c r="DK59" s="147">
        <f>ROUND('Base(2024)'!EO59*'BASE 2025'!$A$155,2)</f>
        <v>23.63</v>
      </c>
      <c r="DL59" s="147">
        <f>ROUND('Base(2024)'!EP59*'BASE 2025'!$A$155,2)</f>
        <v>24.64</v>
      </c>
      <c r="DM59" s="147">
        <f>ROUND('Base(2024)'!EQ59*'BASE 2025'!$A$155,2)</f>
        <v>24.89</v>
      </c>
      <c r="DN59" s="147">
        <f>ROUND('Base(2024)'!ER59*'BASE 2025'!$A$155,2)</f>
        <v>25.14</v>
      </c>
      <c r="DO59" s="147">
        <f>ROUND('Base(2024)'!ES59*'BASE 2025'!$A$155,2)</f>
        <v>29.48</v>
      </c>
      <c r="DP59" s="147">
        <f>ROUND('Base(2024)'!ET59*'BASE 2025'!$A$155,2)</f>
        <v>32.42</v>
      </c>
      <c r="DQ59" s="147">
        <f>ROUND('Base(2024)'!EU59*'BASE 2025'!$A$155,2)</f>
        <v>36.159999999999997</v>
      </c>
      <c r="DR59" s="147">
        <f>ROUND('Base(2024)'!EV59*'BASE 2025'!$A$155,2)</f>
        <v>43.47</v>
      </c>
      <c r="DS59" s="147">
        <f>ROUND('Base(2024)'!EW59*'BASE 2025'!$A$155,2)</f>
        <v>44.27</v>
      </c>
      <c r="DT59" s="147">
        <f>ROUND('Base(2024)'!EX59*'BASE 2025'!$A$155,2)</f>
        <v>49.21</v>
      </c>
      <c r="DU59" s="147">
        <f>ROUND('Base(2024)'!EY59*'BASE 2025'!$A$155,2)</f>
        <v>69.02</v>
      </c>
      <c r="DV59" s="147">
        <f>ROUND('Base(2024)'!EZ59*'BASE 2025'!$A$155,2)</f>
        <v>88.99</v>
      </c>
      <c r="ER59" s="198" t="str">
        <f t="shared" si="86"/>
        <v>DIAMANTE START 2Coleta Agendada7788-70 a 10</v>
      </c>
      <c r="ES59" s="198" t="s">
        <v>117</v>
      </c>
      <c r="ET59" s="199" t="s">
        <v>43</v>
      </c>
      <c r="EU59" s="200" t="s">
        <v>57</v>
      </c>
      <c r="EV59" s="201" t="s">
        <v>45</v>
      </c>
      <c r="EW59" s="200">
        <f>ROUND(EW5-(EW5*$A$121),2)</f>
        <v>14.21</v>
      </c>
      <c r="FA59" s="207" t="s">
        <v>299</v>
      </c>
      <c r="FB59" s="207" t="s">
        <v>98</v>
      </c>
      <c r="FC59" s="209" t="s">
        <v>46</v>
      </c>
      <c r="FD59" s="201" t="s">
        <v>53</v>
      </c>
      <c r="FE59" s="200">
        <v>15.76</v>
      </c>
      <c r="FH59"/>
      <c r="FI59"/>
      <c r="FK59" s="207" t="str">
        <f>CONCATENATE(FL59,FN59,FM59)</f>
        <v>INFINITE 2Etiquetagem, carimbação e triagemOperação A</v>
      </c>
      <c r="FL59" s="207" t="s">
        <v>90</v>
      </c>
      <c r="FM59" s="207" t="s">
        <v>317</v>
      </c>
      <c r="FN59" s="216" t="s">
        <v>318</v>
      </c>
      <c r="FO59" s="217">
        <v>76112</v>
      </c>
      <c r="FP59" s="218">
        <f>'[3]Base(2024)'!$FG$4*'[3]BASE 2025'!$A$20</f>
        <v>0.23062842</v>
      </c>
      <c r="FQ59" s="217">
        <v>76163</v>
      </c>
      <c r="FR59" s="218">
        <f>'[3]Base(2024)'!$FI$4*'[3]BASE 2025'!$A$20</f>
        <v>0.27256086000000002</v>
      </c>
    </row>
    <row r="60" spans="1:174" x14ac:dyDescent="0.25">
      <c r="A60" s="84">
        <v>0.26</v>
      </c>
      <c r="B60" s="42" t="s">
        <v>110</v>
      </c>
      <c r="D60" s="43" t="str">
        <f t="shared" si="0"/>
        <v>DIAMANTE 1301 a 500</v>
      </c>
      <c r="E60" s="44" t="s">
        <v>66</v>
      </c>
      <c r="F60" s="44" t="s">
        <v>49</v>
      </c>
      <c r="G60" s="170">
        <f t="shared" ref="G60:V71" si="91">ROUND(G4-(G4*$A$31),2)</f>
        <v>9.09</v>
      </c>
      <c r="H60" s="170">
        <f t="shared" si="91"/>
        <v>9.2799999999999994</v>
      </c>
      <c r="I60" s="170">
        <f t="shared" si="91"/>
        <v>9.48</v>
      </c>
      <c r="J60" s="170">
        <f t="shared" si="91"/>
        <v>9.66</v>
      </c>
      <c r="K60" s="170">
        <f t="shared" si="91"/>
        <v>16.05</v>
      </c>
      <c r="L60" s="170">
        <f t="shared" si="91"/>
        <v>16.41</v>
      </c>
      <c r="M60" s="170">
        <f t="shared" si="91"/>
        <v>16.77</v>
      </c>
      <c r="N60" s="170">
        <f t="shared" si="91"/>
        <v>17.829999999999998</v>
      </c>
      <c r="O60" s="170">
        <f t="shared" si="91"/>
        <v>24.51</v>
      </c>
      <c r="P60" s="170">
        <f t="shared" si="91"/>
        <v>34.31</v>
      </c>
      <c r="Q60" s="170">
        <f t="shared" si="91"/>
        <v>44.1</v>
      </c>
      <c r="R60" s="170">
        <f t="shared" si="91"/>
        <v>51.44</v>
      </c>
      <c r="S60" s="170">
        <f t="shared" si="91"/>
        <v>32.14</v>
      </c>
      <c r="T60" s="170">
        <f t="shared" si="91"/>
        <v>41.13</v>
      </c>
      <c r="U60" s="170">
        <f t="shared" si="91"/>
        <v>49.76</v>
      </c>
      <c r="V60" s="170">
        <f t="shared" si="91"/>
        <v>57.1</v>
      </c>
      <c r="W60" s="170">
        <f t="shared" si="87"/>
        <v>38.25</v>
      </c>
      <c r="X60" s="170">
        <f t="shared" si="87"/>
        <v>48.97</v>
      </c>
      <c r="Y60" s="170">
        <f t="shared" si="87"/>
        <v>59.24</v>
      </c>
      <c r="Z60" s="170">
        <f t="shared" si="87"/>
        <v>67.97</v>
      </c>
      <c r="AB60" s="43" t="str">
        <f t="shared" si="1"/>
        <v>DIAMANTE 1301 a 500</v>
      </c>
      <c r="AC60" s="44" t="s">
        <v>66</v>
      </c>
      <c r="AD60" s="44" t="s">
        <v>49</v>
      </c>
      <c r="AE60" s="170">
        <f t="shared" ref="AE60:AT71" si="92">ROUND(AE4-(AE4*$A$49),2)</f>
        <v>24.84</v>
      </c>
      <c r="AF60" s="170">
        <f t="shared" si="92"/>
        <v>25.36</v>
      </c>
      <c r="AG60" s="170">
        <f t="shared" si="92"/>
        <v>25.88</v>
      </c>
      <c r="AH60" s="170">
        <f t="shared" si="92"/>
        <v>26.41</v>
      </c>
      <c r="AI60" s="170">
        <f t="shared" si="92"/>
        <v>28.14</v>
      </c>
      <c r="AJ60" s="170">
        <f t="shared" si="92"/>
        <v>28.42</v>
      </c>
      <c r="AK60" s="170">
        <f t="shared" si="92"/>
        <v>28.71</v>
      </c>
      <c r="AL60" s="170">
        <f t="shared" si="92"/>
        <v>29.01</v>
      </c>
      <c r="AM60" s="170">
        <f t="shared" si="92"/>
        <v>41.4</v>
      </c>
      <c r="AN60" s="170">
        <f t="shared" si="92"/>
        <v>63.27</v>
      </c>
      <c r="AO60" s="170">
        <f t="shared" si="92"/>
        <v>77</v>
      </c>
      <c r="AP60" s="170">
        <f t="shared" si="92"/>
        <v>90.73</v>
      </c>
      <c r="AQ60" s="170">
        <f t="shared" si="92"/>
        <v>51.63</v>
      </c>
      <c r="AR60" s="170">
        <f t="shared" si="92"/>
        <v>67.64</v>
      </c>
      <c r="AS60" s="170">
        <f t="shared" si="92"/>
        <v>78.41</v>
      </c>
      <c r="AT60" s="170">
        <f t="shared" si="92"/>
        <v>89.17</v>
      </c>
      <c r="AU60" s="170">
        <f t="shared" si="88"/>
        <v>61.46</v>
      </c>
      <c r="AV60" s="170">
        <f t="shared" si="88"/>
        <v>80.52</v>
      </c>
      <c r="AW60" s="170">
        <f t="shared" si="88"/>
        <v>93.36</v>
      </c>
      <c r="AX60" s="170">
        <f t="shared" si="88"/>
        <v>106.17</v>
      </c>
      <c r="AY60" s="159"/>
      <c r="AZ60" s="43" t="str">
        <f t="shared" si="12"/>
        <v>INFINITE 45 a 10</v>
      </c>
      <c r="BA60" s="44" t="s">
        <v>98</v>
      </c>
      <c r="BB60" s="46" t="s">
        <v>56</v>
      </c>
      <c r="BC60" s="170">
        <f t="shared" si="89"/>
        <v>49.76</v>
      </c>
      <c r="BD60" s="170">
        <f t="shared" si="89"/>
        <v>50.84</v>
      </c>
      <c r="BE60" s="170">
        <f t="shared" si="89"/>
        <v>51.91</v>
      </c>
      <c r="BF60" s="170">
        <f t="shared" si="89"/>
        <v>52.92</v>
      </c>
      <c r="BG60" s="170">
        <f t="shared" si="89"/>
        <v>63.59</v>
      </c>
      <c r="BH60" s="170">
        <f t="shared" si="89"/>
        <v>64.2</v>
      </c>
      <c r="BI60" s="170">
        <f t="shared" si="89"/>
        <v>64.900000000000006</v>
      </c>
      <c r="BJ60" s="170">
        <f t="shared" si="89"/>
        <v>65.510000000000005</v>
      </c>
      <c r="BL60" s="43" t="str">
        <f t="shared" si="3"/>
        <v>PLATINUM3.001 a 4.000</v>
      </c>
      <c r="BM60" s="44" t="s">
        <v>61</v>
      </c>
      <c r="BN60" s="46" t="s">
        <v>68</v>
      </c>
      <c r="BO60" s="170">
        <f>ROUND('Base(2024)'!DC8*'BASE 2025'!$A$25,2)</f>
        <v>21.04</v>
      </c>
      <c r="BP60" s="170">
        <f>ROUND('Base(2024)'!DD8*'BASE 2025'!$A$25,2)</f>
        <v>21.48</v>
      </c>
      <c r="BQ60" s="170">
        <f>ROUND('Base(2024)'!DE8*'BASE 2025'!$A$25,2)</f>
        <v>21.93</v>
      </c>
      <c r="BS60" s="43" t="str">
        <f t="shared" si="6"/>
        <v>DIAMANTE 2301 a 500</v>
      </c>
      <c r="BT60" s="44" t="s">
        <v>69</v>
      </c>
      <c r="BU60" s="44" t="s">
        <v>49</v>
      </c>
      <c r="BV60" s="170">
        <v>10.46</v>
      </c>
      <c r="BW60" s="170">
        <v>10.68</v>
      </c>
      <c r="BX60" s="170">
        <v>10.9</v>
      </c>
      <c r="BY60" s="170">
        <v>11.12</v>
      </c>
      <c r="BZ60" s="170">
        <v>18.489999999999998</v>
      </c>
      <c r="CA60" s="170">
        <v>18.899999999999999</v>
      </c>
      <c r="CB60" s="170">
        <v>19.32</v>
      </c>
      <c r="CC60" s="170">
        <v>20.54</v>
      </c>
      <c r="CD60" s="170">
        <v>28.24</v>
      </c>
      <c r="CE60" s="170">
        <v>39.54</v>
      </c>
      <c r="CF60" s="170">
        <v>50.83</v>
      </c>
      <c r="CG60" s="170">
        <v>59.29</v>
      </c>
      <c r="CH60" s="170">
        <v>44.08</v>
      </c>
      <c r="CI60" s="170">
        <v>56.45</v>
      </c>
      <c r="CJ60" s="170">
        <v>68.290000000000006</v>
      </c>
      <c r="CK60" s="170">
        <v>78.34</v>
      </c>
      <c r="CM60" s="224" t="str">
        <f t="shared" si="7"/>
        <v>DIAMANTE 1301 a 500</v>
      </c>
      <c r="CN60" s="225" t="s">
        <v>66</v>
      </c>
      <c r="CO60" s="225" t="s">
        <v>49</v>
      </c>
      <c r="CP60" s="172">
        <f t="shared" ref="CP60:DE60" si="93">ROUND(CP4-(CP4*$A$86),2)</f>
        <v>14.49</v>
      </c>
      <c r="CQ60" s="172">
        <f t="shared" si="93"/>
        <v>15.11</v>
      </c>
      <c r="CR60" s="172">
        <f t="shared" si="93"/>
        <v>15.26</v>
      </c>
      <c r="CS60" s="172">
        <f t="shared" si="93"/>
        <v>15.42</v>
      </c>
      <c r="CT60" s="172">
        <f t="shared" si="93"/>
        <v>17.25</v>
      </c>
      <c r="CU60" s="172">
        <f t="shared" si="93"/>
        <v>19.329999999999998</v>
      </c>
      <c r="CV60" s="172">
        <f t="shared" si="93"/>
        <v>21.57</v>
      </c>
      <c r="CW60" s="172">
        <f t="shared" si="93"/>
        <v>25.88</v>
      </c>
      <c r="CX60" s="172">
        <f t="shared" si="93"/>
        <v>17.77</v>
      </c>
      <c r="CY60" s="172">
        <f t="shared" si="93"/>
        <v>21.5</v>
      </c>
      <c r="CZ60" s="172">
        <f t="shared" si="93"/>
        <v>36.1</v>
      </c>
      <c r="DA60" s="172">
        <f t="shared" si="93"/>
        <v>49.54</v>
      </c>
      <c r="DB60" s="172">
        <f t="shared" si="93"/>
        <v>20.64</v>
      </c>
      <c r="DC60" s="172">
        <f t="shared" si="93"/>
        <v>24.97</v>
      </c>
      <c r="DD60" s="172">
        <f t="shared" si="93"/>
        <v>41.97</v>
      </c>
      <c r="DE60" s="172">
        <f t="shared" si="93"/>
        <v>57.6</v>
      </c>
      <c r="DF60" s="172"/>
      <c r="DH60" s="43" t="str">
        <f t="shared" si="85"/>
        <v>DIAMANTE 14.001 a 5.000</v>
      </c>
      <c r="DI60" s="44" t="s">
        <v>66</v>
      </c>
      <c r="DJ60" s="44" t="s">
        <v>70</v>
      </c>
      <c r="DK60" s="147">
        <f>ROUND('Base(2024)'!EO60*'BASE 2025'!$A$155,2)</f>
        <v>25.83</v>
      </c>
      <c r="DL60" s="147">
        <f>ROUND('Base(2024)'!EP60*'BASE 2025'!$A$155,2)</f>
        <v>26.9</v>
      </c>
      <c r="DM60" s="147">
        <f>ROUND('Base(2024)'!EQ60*'BASE 2025'!$A$155,2)</f>
        <v>27.19</v>
      </c>
      <c r="DN60" s="147">
        <f>ROUND('Base(2024)'!ER60*'BASE 2025'!$A$155,2)</f>
        <v>27.46</v>
      </c>
      <c r="DO60" s="147">
        <f>ROUND('Base(2024)'!ES60*'BASE 2025'!$A$155,2)</f>
        <v>32.35</v>
      </c>
      <c r="DP60" s="147">
        <f>ROUND('Base(2024)'!ET60*'BASE 2025'!$A$155,2)</f>
        <v>34.86</v>
      </c>
      <c r="DQ60" s="147">
        <f>ROUND('Base(2024)'!EU60*'BASE 2025'!$A$155,2)</f>
        <v>38.85</v>
      </c>
      <c r="DR60" s="147">
        <f>ROUND('Base(2024)'!EV60*'BASE 2025'!$A$155,2)</f>
        <v>46.8</v>
      </c>
      <c r="DS60" s="147">
        <f>ROUND('Base(2024)'!EW60*'BASE 2025'!$A$155,2)</f>
        <v>48.26</v>
      </c>
      <c r="DT60" s="147">
        <f>ROUND('Base(2024)'!EX60*'BASE 2025'!$A$155,2)</f>
        <v>52.15</v>
      </c>
      <c r="DU60" s="147">
        <f>ROUND('Base(2024)'!EY60*'BASE 2025'!$A$155,2)</f>
        <v>71.89</v>
      </c>
      <c r="DV60" s="147">
        <f>ROUND('Base(2024)'!EZ60*'BASE 2025'!$A$155,2)</f>
        <v>92.56</v>
      </c>
      <c r="ER60" s="198" t="str">
        <f t="shared" si="86"/>
        <v>DIAMANTE START 2Coleta Programada7787-91 ou mais</v>
      </c>
      <c r="ES60" s="198" t="s">
        <v>117</v>
      </c>
      <c r="ET60" s="199" t="s">
        <v>64</v>
      </c>
      <c r="EU60" s="200" t="s">
        <v>252</v>
      </c>
      <c r="EV60" s="201" t="s">
        <v>253</v>
      </c>
      <c r="EW60" s="200" t="s">
        <v>251</v>
      </c>
      <c r="EX60" s="60"/>
      <c r="EY60" s="60"/>
      <c r="FA60" s="207" t="s">
        <v>300</v>
      </c>
      <c r="FB60" s="207" t="s">
        <v>98</v>
      </c>
      <c r="FC60" s="210" t="s">
        <v>58</v>
      </c>
      <c r="FD60" s="201" t="s">
        <v>59</v>
      </c>
      <c r="FE60" s="200">
        <v>7.12</v>
      </c>
      <c r="FF60" s="203" t="s">
        <v>264</v>
      </c>
      <c r="FH60"/>
      <c r="FI60"/>
      <c r="FK60" s="207" t="str">
        <f>CONCATENATE(FL60,FN60,FM60)</f>
        <v>INFINITE 2Dobragem, inserção, fechamento, montagem de caixaOperação B</v>
      </c>
      <c r="FL60" s="207" t="s">
        <v>90</v>
      </c>
      <c r="FM60" s="207" t="s">
        <v>319</v>
      </c>
      <c r="FN60" s="216" t="s">
        <v>320</v>
      </c>
      <c r="FO60" s="217">
        <v>76120</v>
      </c>
      <c r="FP60" s="218">
        <f>'[3]Base(2024)'!$FG$5*'[3]BASE 2025'!$A$20</f>
        <v>0.72333458999999989</v>
      </c>
      <c r="FQ60" s="217">
        <v>76171</v>
      </c>
      <c r="FR60" s="218">
        <f>'[3]Base(2024)'!$FI$5*'[3]BASE 2025'!$A$20</f>
        <v>1.2579731999999999</v>
      </c>
    </row>
    <row r="61" spans="1:174" x14ac:dyDescent="0.25">
      <c r="D61" s="43" t="str">
        <f t="shared" si="0"/>
        <v>DIAMANTE 1501 a 1.000</v>
      </c>
      <c r="E61" s="44" t="s">
        <v>66</v>
      </c>
      <c r="F61" s="44" t="s">
        <v>50</v>
      </c>
      <c r="G61" s="170">
        <f t="shared" si="91"/>
        <v>9.73</v>
      </c>
      <c r="H61" s="170">
        <f t="shared" si="87"/>
        <v>9.93</v>
      </c>
      <c r="I61" s="170">
        <f t="shared" si="87"/>
        <v>10.15</v>
      </c>
      <c r="J61" s="170">
        <f t="shared" si="87"/>
        <v>10.36</v>
      </c>
      <c r="K61" s="170">
        <f t="shared" si="87"/>
        <v>17.899999999999999</v>
      </c>
      <c r="L61" s="170">
        <f t="shared" si="87"/>
        <v>18.079999999999998</v>
      </c>
      <c r="M61" s="170">
        <f t="shared" si="87"/>
        <v>18.260000000000002</v>
      </c>
      <c r="N61" s="170">
        <f t="shared" si="87"/>
        <v>18.45</v>
      </c>
      <c r="O61" s="170">
        <f t="shared" si="87"/>
        <v>25.49</v>
      </c>
      <c r="P61" s="170">
        <f t="shared" si="87"/>
        <v>35.68</v>
      </c>
      <c r="Q61" s="170">
        <f t="shared" si="87"/>
        <v>45.89</v>
      </c>
      <c r="R61" s="170">
        <f t="shared" si="87"/>
        <v>53.54</v>
      </c>
      <c r="S61" s="170">
        <f t="shared" si="87"/>
        <v>32.96</v>
      </c>
      <c r="T61" s="170">
        <f t="shared" si="87"/>
        <v>42.3</v>
      </c>
      <c r="U61" s="170">
        <f t="shared" si="87"/>
        <v>51.26</v>
      </c>
      <c r="V61" s="170">
        <f t="shared" si="87"/>
        <v>58.83</v>
      </c>
      <c r="W61" s="170">
        <f t="shared" si="87"/>
        <v>39.25</v>
      </c>
      <c r="X61" s="170">
        <f t="shared" si="87"/>
        <v>50.36</v>
      </c>
      <c r="Y61" s="170">
        <f t="shared" si="87"/>
        <v>61.02</v>
      </c>
      <c r="Z61" s="170">
        <f t="shared" si="87"/>
        <v>70.03</v>
      </c>
      <c r="AB61" s="43" t="str">
        <f t="shared" si="1"/>
        <v>DIAMANTE 1501 a 1.000</v>
      </c>
      <c r="AC61" s="44" t="s">
        <v>66</v>
      </c>
      <c r="AD61" s="44" t="s">
        <v>50</v>
      </c>
      <c r="AE61" s="170">
        <f t="shared" si="92"/>
        <v>25.68</v>
      </c>
      <c r="AF61" s="170">
        <f t="shared" si="88"/>
        <v>26.23</v>
      </c>
      <c r="AG61" s="170">
        <f t="shared" si="88"/>
        <v>26.78</v>
      </c>
      <c r="AH61" s="170">
        <f t="shared" si="88"/>
        <v>27.32</v>
      </c>
      <c r="AI61" s="170">
        <f t="shared" si="88"/>
        <v>29.68</v>
      </c>
      <c r="AJ61" s="170">
        <f t="shared" si="88"/>
        <v>29.98</v>
      </c>
      <c r="AK61" s="170">
        <f t="shared" si="88"/>
        <v>30.29</v>
      </c>
      <c r="AL61" s="170">
        <f t="shared" si="88"/>
        <v>30.59</v>
      </c>
      <c r="AM61" s="170">
        <f t="shared" si="88"/>
        <v>44.02</v>
      </c>
      <c r="AN61" s="170">
        <f t="shared" si="88"/>
        <v>66.36</v>
      </c>
      <c r="AO61" s="170">
        <f t="shared" si="88"/>
        <v>80.8</v>
      </c>
      <c r="AP61" s="170">
        <f t="shared" si="88"/>
        <v>95.23</v>
      </c>
      <c r="AQ61" s="170">
        <f t="shared" si="88"/>
        <v>53.38</v>
      </c>
      <c r="AR61" s="170">
        <f t="shared" si="88"/>
        <v>68.86</v>
      </c>
      <c r="AS61" s="170">
        <f t="shared" si="88"/>
        <v>79.849999999999994</v>
      </c>
      <c r="AT61" s="170">
        <f t="shared" si="88"/>
        <v>90.82</v>
      </c>
      <c r="AU61" s="170">
        <f t="shared" si="88"/>
        <v>63.54</v>
      </c>
      <c r="AV61" s="170">
        <f t="shared" si="88"/>
        <v>81.97</v>
      </c>
      <c r="AW61" s="170">
        <f t="shared" si="88"/>
        <v>95.06</v>
      </c>
      <c r="AX61" s="170">
        <f t="shared" si="88"/>
        <v>108.11</v>
      </c>
      <c r="AY61" s="159"/>
      <c r="AZ61" s="40" t="str">
        <f t="shared" si="12"/>
        <v>INFINITE 4Kg Adicional</v>
      </c>
      <c r="BA61" s="168" t="s">
        <v>98</v>
      </c>
      <c r="BB61" s="178" t="s">
        <v>63</v>
      </c>
      <c r="BC61" s="169">
        <f t="shared" si="89"/>
        <v>4.84</v>
      </c>
      <c r="BD61" s="169">
        <f t="shared" si="89"/>
        <v>5</v>
      </c>
      <c r="BE61" s="169">
        <f t="shared" si="89"/>
        <v>5.0599999999999996</v>
      </c>
      <c r="BF61" s="169">
        <f t="shared" si="89"/>
        <v>5.15</v>
      </c>
      <c r="BG61" s="169">
        <f t="shared" si="89"/>
        <v>6.45</v>
      </c>
      <c r="BH61" s="169">
        <f t="shared" si="89"/>
        <v>6.54</v>
      </c>
      <c r="BI61" s="169">
        <f t="shared" si="89"/>
        <v>6.6</v>
      </c>
      <c r="BJ61" s="169">
        <f t="shared" si="89"/>
        <v>6.6</v>
      </c>
      <c r="BL61" s="43" t="str">
        <f t="shared" si="3"/>
        <v>PLATINUM4.001 a 5.000</v>
      </c>
      <c r="BM61" s="44" t="s">
        <v>61</v>
      </c>
      <c r="BN61" s="46" t="s">
        <v>70</v>
      </c>
      <c r="BO61" s="170">
        <f>ROUND('Base(2024)'!DC9*'BASE 2025'!$A$25,2)</f>
        <v>23.18</v>
      </c>
      <c r="BP61" s="170">
        <f>ROUND('Base(2024)'!DD9*'BASE 2025'!$A$25,2)</f>
        <v>23.67</v>
      </c>
      <c r="BQ61" s="170">
        <f>ROUND('Base(2024)'!DE9*'BASE 2025'!$A$25,2)</f>
        <v>24.16</v>
      </c>
      <c r="BS61" s="43" t="str">
        <f t="shared" si="6"/>
        <v>DIAMANTE 2501 a 1.000</v>
      </c>
      <c r="BT61" s="44" t="s">
        <v>69</v>
      </c>
      <c r="BU61" s="44" t="s">
        <v>50</v>
      </c>
      <c r="BV61" s="170">
        <v>11.24</v>
      </c>
      <c r="BW61" s="170">
        <v>11.47</v>
      </c>
      <c r="BX61" s="170">
        <v>11.71</v>
      </c>
      <c r="BY61" s="170">
        <v>11.95</v>
      </c>
      <c r="BZ61" s="170">
        <v>20.64</v>
      </c>
      <c r="CA61" s="170">
        <v>20.85</v>
      </c>
      <c r="CB61" s="170">
        <v>21.06</v>
      </c>
      <c r="CC61" s="170">
        <v>21.28</v>
      </c>
      <c r="CD61" s="170">
        <v>29.39</v>
      </c>
      <c r="CE61" s="170">
        <v>41.14</v>
      </c>
      <c r="CF61" s="170">
        <v>52.9</v>
      </c>
      <c r="CG61" s="170">
        <v>61.71</v>
      </c>
      <c r="CH61" s="170">
        <v>45.25</v>
      </c>
      <c r="CI61" s="170">
        <v>58.06</v>
      </c>
      <c r="CJ61" s="170">
        <v>70.34</v>
      </c>
      <c r="CK61" s="170">
        <v>80.73</v>
      </c>
      <c r="CM61" s="43" t="str">
        <f t="shared" si="7"/>
        <v>DIAMANTE 1501 a 1.000</v>
      </c>
      <c r="CN61" s="44" t="s">
        <v>66</v>
      </c>
      <c r="CO61" s="44" t="s">
        <v>50</v>
      </c>
      <c r="CP61" s="170">
        <f t="shared" ref="CP61:DE61" si="94">ROUND(CP5-(CP5*$A$86),2)</f>
        <v>15.52</v>
      </c>
      <c r="CQ61" s="170">
        <f t="shared" si="94"/>
        <v>16.18</v>
      </c>
      <c r="CR61" s="170">
        <f t="shared" si="94"/>
        <v>16.350000000000001</v>
      </c>
      <c r="CS61" s="170">
        <f t="shared" si="94"/>
        <v>16.52</v>
      </c>
      <c r="CT61" s="170">
        <f t="shared" si="94"/>
        <v>18.48</v>
      </c>
      <c r="CU61" s="170">
        <f t="shared" si="94"/>
        <v>20.72</v>
      </c>
      <c r="CV61" s="170">
        <f t="shared" si="94"/>
        <v>23.12</v>
      </c>
      <c r="CW61" s="170">
        <f t="shared" si="94"/>
        <v>27.73</v>
      </c>
      <c r="CX61" s="170">
        <f t="shared" si="94"/>
        <v>18.82</v>
      </c>
      <c r="CY61" s="170">
        <f t="shared" si="94"/>
        <v>22.68</v>
      </c>
      <c r="CZ61" s="170">
        <f t="shared" si="94"/>
        <v>37.409999999999997</v>
      </c>
      <c r="DA61" s="170">
        <f t="shared" si="94"/>
        <v>51.14</v>
      </c>
      <c r="DB61" s="170">
        <f t="shared" si="94"/>
        <v>21.89</v>
      </c>
      <c r="DC61" s="170">
        <f t="shared" si="94"/>
        <v>26.36</v>
      </c>
      <c r="DD61" s="170">
        <f t="shared" si="94"/>
        <v>43.5</v>
      </c>
      <c r="DE61" s="170">
        <f t="shared" si="94"/>
        <v>59.44</v>
      </c>
      <c r="DF61" s="170"/>
      <c r="DH61" s="43" t="str">
        <f t="shared" si="85"/>
        <v>DIAMANTE 15.001 a 6.000</v>
      </c>
      <c r="DI61" s="44" t="s">
        <v>66</v>
      </c>
      <c r="DJ61" s="44" t="s">
        <v>76</v>
      </c>
      <c r="DK61" s="147">
        <f>ROUND('Base(2024)'!EO61*'BASE 2025'!$A$155,2)</f>
        <v>26.77</v>
      </c>
      <c r="DL61" s="147">
        <f>ROUND('Base(2024)'!EP61*'BASE 2025'!$A$155,2)</f>
        <v>27.9</v>
      </c>
      <c r="DM61" s="147">
        <f>ROUND('Base(2024)'!EQ61*'BASE 2025'!$A$155,2)</f>
        <v>28.2</v>
      </c>
      <c r="DN61" s="147">
        <f>ROUND('Base(2024)'!ER61*'BASE 2025'!$A$155,2)</f>
        <v>28.49</v>
      </c>
      <c r="DO61" s="147">
        <f>ROUND('Base(2024)'!ES61*'BASE 2025'!$A$155,2)</f>
        <v>35.1</v>
      </c>
      <c r="DP61" s="147">
        <f>ROUND('Base(2024)'!ET61*'BASE 2025'!$A$155,2)</f>
        <v>39.47</v>
      </c>
      <c r="DQ61" s="147">
        <f>ROUND('Base(2024)'!EU61*'BASE 2025'!$A$155,2)</f>
        <v>45.01</v>
      </c>
      <c r="DR61" s="147">
        <f>ROUND('Base(2024)'!EV61*'BASE 2025'!$A$155,2)</f>
        <v>55.84</v>
      </c>
      <c r="DS61" s="147">
        <f>ROUND('Base(2024)'!EW61*'BASE 2025'!$A$155,2)</f>
        <v>54.13</v>
      </c>
      <c r="DT61" s="147">
        <f>ROUND('Base(2024)'!EX61*'BASE 2025'!$A$155,2)</f>
        <v>60.23</v>
      </c>
      <c r="DU61" s="147">
        <f>ROUND('Base(2024)'!EY61*'BASE 2025'!$A$155,2)</f>
        <v>81.709999999999994</v>
      </c>
      <c r="DV61" s="147">
        <f>ROUND('Base(2024)'!EZ61*'BASE 2025'!$A$155,2)</f>
        <v>105.21</v>
      </c>
      <c r="ER61" s="198" t="str">
        <f t="shared" si="86"/>
        <v>DIAMANTE START 2Coleta Programada4209-90 a 10</v>
      </c>
      <c r="ES61" s="198" t="s">
        <v>117</v>
      </c>
      <c r="ET61" s="199" t="s">
        <v>64</v>
      </c>
      <c r="EU61" s="200" t="s">
        <v>65</v>
      </c>
      <c r="EV61" s="201" t="s">
        <v>45</v>
      </c>
      <c r="EW61" s="200">
        <f>ROUND(EW7-(EW7*$A$121),2)</f>
        <v>11.84</v>
      </c>
      <c r="EX61" s="60"/>
      <c r="EY61" s="60"/>
      <c r="FE61" s="212" t="s">
        <v>258</v>
      </c>
      <c r="FH61"/>
      <c r="FI61"/>
      <c r="FK61" s="207" t="str">
        <f>CONCATENATE(FL61,FN61,FM61)</f>
        <v>INFINITE 2Digitação, agrupamento de nomes e documentos, conciliação de nomesOperação C</v>
      </c>
      <c r="FL61" s="207" t="s">
        <v>90</v>
      </c>
      <c r="FM61" s="207" t="s">
        <v>321</v>
      </c>
      <c r="FN61" s="216" t="s">
        <v>322</v>
      </c>
      <c r="FO61" s="217">
        <v>76139</v>
      </c>
      <c r="FP61" s="218">
        <f>'[3]Base(2024)'!$FG$6*'[3]BASE 2025'!$A$20</f>
        <v>2.0337233399999999</v>
      </c>
      <c r="FQ61" s="217">
        <v>76180</v>
      </c>
      <c r="FR61" s="218">
        <f>'[3]Base(2024)'!$FI$6*'[3]BASE 2025'!$A$20</f>
        <v>2.0337233399999999</v>
      </c>
    </row>
    <row r="62" spans="1:174" ht="25.5" x14ac:dyDescent="0.25">
      <c r="D62" s="43" t="str">
        <f t="shared" si="0"/>
        <v>DIAMANTE 11.001 a 2.000</v>
      </c>
      <c r="E62" s="44" t="s">
        <v>66</v>
      </c>
      <c r="F62" s="44" t="s">
        <v>55</v>
      </c>
      <c r="G62" s="170">
        <f t="shared" si="91"/>
        <v>12.21</v>
      </c>
      <c r="H62" s="170">
        <f t="shared" si="87"/>
        <v>12.48</v>
      </c>
      <c r="I62" s="170">
        <f t="shared" si="87"/>
        <v>12.75</v>
      </c>
      <c r="J62" s="170">
        <f t="shared" si="87"/>
        <v>13</v>
      </c>
      <c r="K62" s="170">
        <f t="shared" si="87"/>
        <v>19.75</v>
      </c>
      <c r="L62" s="170">
        <f t="shared" si="87"/>
        <v>19.940000000000001</v>
      </c>
      <c r="M62" s="170">
        <f t="shared" si="87"/>
        <v>20.149999999999999</v>
      </c>
      <c r="N62" s="170">
        <f t="shared" si="87"/>
        <v>20.350000000000001</v>
      </c>
      <c r="O62" s="170">
        <f t="shared" si="87"/>
        <v>30.73</v>
      </c>
      <c r="P62" s="170">
        <f t="shared" si="87"/>
        <v>43.04</v>
      </c>
      <c r="Q62" s="170">
        <f t="shared" si="87"/>
        <v>55.34</v>
      </c>
      <c r="R62" s="170">
        <f t="shared" si="87"/>
        <v>64.540000000000006</v>
      </c>
      <c r="S62" s="170">
        <f t="shared" si="87"/>
        <v>41.23</v>
      </c>
      <c r="T62" s="170">
        <f t="shared" si="87"/>
        <v>52.33</v>
      </c>
      <c r="U62" s="170">
        <f t="shared" si="87"/>
        <v>63.04</v>
      </c>
      <c r="V62" s="170">
        <f t="shared" si="87"/>
        <v>71.94</v>
      </c>
      <c r="W62" s="170">
        <f t="shared" si="87"/>
        <v>49.08</v>
      </c>
      <c r="X62" s="170">
        <f t="shared" si="87"/>
        <v>62.3</v>
      </c>
      <c r="Y62" s="170">
        <f t="shared" si="87"/>
        <v>75.05</v>
      </c>
      <c r="Z62" s="170">
        <f t="shared" si="87"/>
        <v>85.64</v>
      </c>
      <c r="AB62" s="43" t="str">
        <f t="shared" si="1"/>
        <v>DIAMANTE 11.001 a 2.000</v>
      </c>
      <c r="AC62" s="44" t="s">
        <v>66</v>
      </c>
      <c r="AD62" s="44" t="s">
        <v>55</v>
      </c>
      <c r="AE62" s="170">
        <f t="shared" si="92"/>
        <v>28.41</v>
      </c>
      <c r="AF62" s="170">
        <f t="shared" si="88"/>
        <v>29.02</v>
      </c>
      <c r="AG62" s="170">
        <f t="shared" si="88"/>
        <v>29.62</v>
      </c>
      <c r="AH62" s="170">
        <f t="shared" si="88"/>
        <v>30.23</v>
      </c>
      <c r="AI62" s="170">
        <f t="shared" si="88"/>
        <v>32.67</v>
      </c>
      <c r="AJ62" s="170">
        <f t="shared" si="88"/>
        <v>33.01</v>
      </c>
      <c r="AK62" s="170">
        <f t="shared" si="88"/>
        <v>33.35</v>
      </c>
      <c r="AL62" s="170">
        <f t="shared" si="88"/>
        <v>33.68</v>
      </c>
      <c r="AM62" s="170">
        <f t="shared" si="88"/>
        <v>52.73</v>
      </c>
      <c r="AN62" s="170">
        <f t="shared" si="88"/>
        <v>79.89</v>
      </c>
      <c r="AO62" s="170">
        <f t="shared" si="88"/>
        <v>97.45</v>
      </c>
      <c r="AP62" s="170">
        <f t="shared" si="88"/>
        <v>115.02</v>
      </c>
      <c r="AQ62" s="170">
        <f t="shared" si="88"/>
        <v>64.290000000000006</v>
      </c>
      <c r="AR62" s="170">
        <f t="shared" si="88"/>
        <v>86.7</v>
      </c>
      <c r="AS62" s="170">
        <f t="shared" si="88"/>
        <v>101.43</v>
      </c>
      <c r="AT62" s="170">
        <f t="shared" si="88"/>
        <v>116.14</v>
      </c>
      <c r="AU62" s="170">
        <f t="shared" si="88"/>
        <v>76.53</v>
      </c>
      <c r="AV62" s="170">
        <f t="shared" si="88"/>
        <v>103.22</v>
      </c>
      <c r="AW62" s="170">
        <f t="shared" si="88"/>
        <v>120.74</v>
      </c>
      <c r="AX62" s="170">
        <f t="shared" si="88"/>
        <v>138.26</v>
      </c>
      <c r="AY62" s="159"/>
      <c r="AZ62" s="43" t="str">
        <f t="shared" si="12"/>
        <v>Peso (Kg)</v>
      </c>
      <c r="BB62" s="46" t="s">
        <v>33</v>
      </c>
      <c r="BC62" s="45" t="s">
        <v>12</v>
      </c>
      <c r="BD62" s="45" t="s">
        <v>13</v>
      </c>
      <c r="BE62" s="45" t="s">
        <v>14</v>
      </c>
      <c r="BF62" s="45" t="s">
        <v>15</v>
      </c>
      <c r="BG62" s="45" t="s">
        <v>16</v>
      </c>
      <c r="BH62" s="45" t="s">
        <v>17</v>
      </c>
      <c r="BI62" s="45" t="s">
        <v>18</v>
      </c>
      <c r="BJ62" s="45" t="s">
        <v>19</v>
      </c>
      <c r="BL62" s="43" t="str">
        <f t="shared" si="3"/>
        <v>PLATINUM5.001 a 6.000</v>
      </c>
      <c r="BM62" s="44" t="s">
        <v>61</v>
      </c>
      <c r="BN62" s="46" t="s">
        <v>76</v>
      </c>
      <c r="BO62" s="170">
        <f>ROUND('Base(2024)'!DC10*'BASE 2025'!$A$25,2)</f>
        <v>27</v>
      </c>
      <c r="BP62" s="170">
        <f>ROUND('Base(2024)'!DD10*'BASE 2025'!$A$25,2)</f>
        <v>27.56</v>
      </c>
      <c r="BQ62" s="170">
        <f>ROUND('Base(2024)'!DE10*'BASE 2025'!$A$25,2)</f>
        <v>28.15</v>
      </c>
      <c r="BS62" s="43" t="str">
        <f t="shared" si="6"/>
        <v>DIAMANTE 21.001 a 2.000</v>
      </c>
      <c r="BT62" s="44" t="s">
        <v>69</v>
      </c>
      <c r="BU62" s="44" t="s">
        <v>55</v>
      </c>
      <c r="BV62" s="170">
        <v>14.82</v>
      </c>
      <c r="BW62" s="170">
        <v>15.14</v>
      </c>
      <c r="BX62" s="170">
        <v>15.47</v>
      </c>
      <c r="BY62" s="170">
        <v>15.78</v>
      </c>
      <c r="BZ62" s="170">
        <v>23.27</v>
      </c>
      <c r="CA62" s="170">
        <v>23.51</v>
      </c>
      <c r="CB62" s="170">
        <v>23.75</v>
      </c>
      <c r="CC62" s="170">
        <v>24</v>
      </c>
      <c r="CD62" s="170">
        <v>35.78</v>
      </c>
      <c r="CE62" s="170">
        <v>49.68</v>
      </c>
      <c r="CF62" s="170">
        <v>63.88</v>
      </c>
      <c r="CG62" s="170">
        <v>74.599999999999994</v>
      </c>
      <c r="CH62" s="170">
        <v>57.02</v>
      </c>
      <c r="CI62" s="170">
        <v>71.959999999999994</v>
      </c>
      <c r="CJ62" s="170">
        <v>86.63</v>
      </c>
      <c r="CK62" s="170">
        <v>98.95</v>
      </c>
      <c r="CM62" s="43" t="str">
        <f t="shared" si="7"/>
        <v>DIAMANTE 11.001 a 2.000</v>
      </c>
      <c r="CN62" s="44" t="s">
        <v>66</v>
      </c>
      <c r="CO62" s="44" t="s">
        <v>55</v>
      </c>
      <c r="CP62" s="170">
        <f t="shared" ref="CP62:DE62" si="95">ROUND(CP6-(CP6*$A$86),2)</f>
        <v>16.36</v>
      </c>
      <c r="CQ62" s="170">
        <f t="shared" si="95"/>
        <v>17.059999999999999</v>
      </c>
      <c r="CR62" s="170">
        <f t="shared" si="95"/>
        <v>17.22</v>
      </c>
      <c r="CS62" s="170">
        <f t="shared" si="95"/>
        <v>17.399999999999999</v>
      </c>
      <c r="CT62" s="170">
        <f t="shared" si="95"/>
        <v>20.32</v>
      </c>
      <c r="CU62" s="170">
        <f t="shared" si="95"/>
        <v>22.75</v>
      </c>
      <c r="CV62" s="170">
        <f t="shared" si="95"/>
        <v>25.4</v>
      </c>
      <c r="CW62" s="170">
        <f t="shared" si="95"/>
        <v>30.47</v>
      </c>
      <c r="CX62" s="170">
        <f t="shared" si="95"/>
        <v>22.34</v>
      </c>
      <c r="CY62" s="170">
        <f t="shared" si="95"/>
        <v>26.38</v>
      </c>
      <c r="CZ62" s="170">
        <f t="shared" si="95"/>
        <v>41.32</v>
      </c>
      <c r="DA62" s="170">
        <f t="shared" si="95"/>
        <v>55.44</v>
      </c>
      <c r="DB62" s="170">
        <f t="shared" si="95"/>
        <v>25.97</v>
      </c>
      <c r="DC62" s="170">
        <f t="shared" si="95"/>
        <v>30.68</v>
      </c>
      <c r="DD62" s="170">
        <f t="shared" si="95"/>
        <v>48.04</v>
      </c>
      <c r="DE62" s="170">
        <f t="shared" si="95"/>
        <v>64.47</v>
      </c>
      <c r="DF62" s="170"/>
      <c r="DH62" s="43" t="str">
        <f t="shared" si="85"/>
        <v>DIAMANTE 16.001 a 7.000</v>
      </c>
      <c r="DI62" s="44" t="s">
        <v>66</v>
      </c>
      <c r="DJ62" s="44" t="s">
        <v>82</v>
      </c>
      <c r="DK62" s="147">
        <f>ROUND('Base(2024)'!EO62*'BASE 2025'!$A$155,2)</f>
        <v>27.3</v>
      </c>
      <c r="DL62" s="147">
        <f>ROUND('Base(2024)'!EP62*'BASE 2025'!$A$155,2)</f>
        <v>28.46</v>
      </c>
      <c r="DM62" s="147">
        <f>ROUND('Base(2024)'!EQ62*'BASE 2025'!$A$155,2)</f>
        <v>28.75</v>
      </c>
      <c r="DN62" s="147">
        <f>ROUND('Base(2024)'!ER62*'BASE 2025'!$A$155,2)</f>
        <v>29.04</v>
      </c>
      <c r="DO62" s="147">
        <f>ROUND('Base(2024)'!ES62*'BASE 2025'!$A$155,2)</f>
        <v>37.119999999999997</v>
      </c>
      <c r="DP62" s="147">
        <f>ROUND('Base(2024)'!ET62*'BASE 2025'!$A$155,2)</f>
        <v>43.21</v>
      </c>
      <c r="DQ62" s="147">
        <f>ROUND('Base(2024)'!EU62*'BASE 2025'!$A$155,2)</f>
        <v>49.33</v>
      </c>
      <c r="DR62" s="147">
        <f>ROUND('Base(2024)'!EV62*'BASE 2025'!$A$155,2)</f>
        <v>61</v>
      </c>
      <c r="DS62" s="147">
        <f>ROUND('Base(2024)'!EW62*'BASE 2025'!$A$155,2)</f>
        <v>53.99</v>
      </c>
      <c r="DT62" s="147">
        <f>ROUND('Base(2024)'!EX62*'BASE 2025'!$A$155,2)</f>
        <v>63</v>
      </c>
      <c r="DU62" s="147">
        <f>ROUND('Base(2024)'!EY62*'BASE 2025'!$A$155,2)</f>
        <v>85.73</v>
      </c>
      <c r="DV62" s="147">
        <f>ROUND('Base(2024)'!EZ62*'BASE 2025'!$A$155,2)</f>
        <v>109.96</v>
      </c>
      <c r="ER62" s="198" t="str">
        <f t="shared" si="86"/>
        <v>DIAMANTE START 2Coleta Programada4209-9Mais de 10</v>
      </c>
      <c r="ES62" s="198" t="s">
        <v>117</v>
      </c>
      <c r="ET62" s="199" t="s">
        <v>64</v>
      </c>
      <c r="EU62" s="200" t="s">
        <v>65</v>
      </c>
      <c r="EV62" s="201" t="s">
        <v>52</v>
      </c>
      <c r="EW62" s="200" t="s">
        <v>251</v>
      </c>
      <c r="EX62" s="60"/>
      <c r="EY62" s="60"/>
      <c r="FE62" s="212"/>
      <c r="FH62"/>
      <c r="FI62"/>
      <c r="FK62" s="207" t="str">
        <f>CONCATENATE(FL62,FN62,FM62)</f>
        <v>INFINITE 2Impressão de etiqueta - medidas 33,9 x 101,6 (mm) ou  Modelo folha 14 etiquetasOperação D1</v>
      </c>
      <c r="FL62" s="207" t="s">
        <v>90</v>
      </c>
      <c r="FM62" s="219" t="s">
        <v>323</v>
      </c>
      <c r="FN62" s="220" t="s">
        <v>324</v>
      </c>
      <c r="FO62" s="217">
        <v>76147</v>
      </c>
      <c r="FP62" s="218">
        <f>'[3]Base(2024)'!$FG$9*'[3]BASE 2025'!$A$20</f>
        <v>0.13628043000000001</v>
      </c>
      <c r="FQ62" s="217">
        <v>76198</v>
      </c>
      <c r="FR62" s="218">
        <f>'[3]Base(2024)'!$FI$9*'[3]BASE 2025'!$A$20</f>
        <v>7.3381770000000013E-2</v>
      </c>
    </row>
    <row r="63" spans="1:174" ht="25.5" x14ac:dyDescent="0.25">
      <c r="A63" s="43" t="s">
        <v>5</v>
      </c>
      <c r="D63" s="43" t="str">
        <f t="shared" si="0"/>
        <v>DIAMANTE 12.001 a 3.000</v>
      </c>
      <c r="E63" s="44" t="s">
        <v>66</v>
      </c>
      <c r="F63" s="44" t="s">
        <v>62</v>
      </c>
      <c r="G63" s="170">
        <f t="shared" si="91"/>
        <v>13.63</v>
      </c>
      <c r="H63" s="170">
        <f t="shared" si="87"/>
        <v>13.92</v>
      </c>
      <c r="I63" s="170">
        <f t="shared" si="87"/>
        <v>14.21</v>
      </c>
      <c r="J63" s="170">
        <f t="shared" si="87"/>
        <v>14.49</v>
      </c>
      <c r="K63" s="170">
        <f t="shared" si="87"/>
        <v>21.57</v>
      </c>
      <c r="L63" s="170">
        <f t="shared" si="87"/>
        <v>21.79</v>
      </c>
      <c r="M63" s="170">
        <f t="shared" si="87"/>
        <v>22.02</v>
      </c>
      <c r="N63" s="170">
        <f t="shared" si="87"/>
        <v>22.24</v>
      </c>
      <c r="O63" s="170">
        <f t="shared" si="87"/>
        <v>35.880000000000003</v>
      </c>
      <c r="P63" s="170">
        <f t="shared" si="87"/>
        <v>48.44</v>
      </c>
      <c r="Q63" s="170">
        <f t="shared" si="87"/>
        <v>68.180000000000007</v>
      </c>
      <c r="R63" s="170">
        <f t="shared" si="87"/>
        <v>82.52</v>
      </c>
      <c r="S63" s="170">
        <f t="shared" si="87"/>
        <v>49.41</v>
      </c>
      <c r="T63" s="170">
        <f t="shared" si="87"/>
        <v>60.72</v>
      </c>
      <c r="U63" s="170">
        <f t="shared" si="87"/>
        <v>77.67</v>
      </c>
      <c r="V63" s="170">
        <f t="shared" si="87"/>
        <v>90.89</v>
      </c>
      <c r="W63" s="170">
        <f t="shared" si="87"/>
        <v>58.81</v>
      </c>
      <c r="X63" s="170">
        <f t="shared" si="87"/>
        <v>72.28</v>
      </c>
      <c r="Y63" s="170">
        <f t="shared" si="87"/>
        <v>92.47</v>
      </c>
      <c r="Z63" s="170">
        <f t="shared" si="87"/>
        <v>108.21</v>
      </c>
      <c r="AB63" s="43" t="str">
        <f t="shared" si="1"/>
        <v>DIAMANTE 12.001 a 3.000</v>
      </c>
      <c r="AC63" s="44" t="s">
        <v>66</v>
      </c>
      <c r="AD63" s="44" t="s">
        <v>62</v>
      </c>
      <c r="AE63" s="170">
        <f t="shared" si="92"/>
        <v>31.31</v>
      </c>
      <c r="AF63" s="170">
        <f t="shared" si="88"/>
        <v>31.99</v>
      </c>
      <c r="AG63" s="170">
        <f t="shared" si="88"/>
        <v>32.65</v>
      </c>
      <c r="AH63" s="170">
        <f t="shared" si="88"/>
        <v>33.31</v>
      </c>
      <c r="AI63" s="170">
        <f t="shared" si="88"/>
        <v>35.93</v>
      </c>
      <c r="AJ63" s="170">
        <f t="shared" si="88"/>
        <v>36.299999999999997</v>
      </c>
      <c r="AK63" s="170">
        <f t="shared" si="88"/>
        <v>36.67</v>
      </c>
      <c r="AL63" s="170">
        <f t="shared" si="88"/>
        <v>37.03</v>
      </c>
      <c r="AM63" s="170">
        <f t="shared" si="88"/>
        <v>62</v>
      </c>
      <c r="AN63" s="170">
        <f t="shared" si="88"/>
        <v>93.32</v>
      </c>
      <c r="AO63" s="170">
        <f t="shared" si="88"/>
        <v>113.88</v>
      </c>
      <c r="AP63" s="170">
        <f t="shared" si="88"/>
        <v>134.44</v>
      </c>
      <c r="AQ63" s="170">
        <f t="shared" si="88"/>
        <v>75.42</v>
      </c>
      <c r="AR63" s="170">
        <f t="shared" si="88"/>
        <v>104.09</v>
      </c>
      <c r="AS63" s="170">
        <f t="shared" si="88"/>
        <v>122.85</v>
      </c>
      <c r="AT63" s="170">
        <f t="shared" si="88"/>
        <v>141.61000000000001</v>
      </c>
      <c r="AU63" s="170">
        <f t="shared" si="88"/>
        <v>89.79</v>
      </c>
      <c r="AV63" s="170">
        <f t="shared" si="88"/>
        <v>123.91</v>
      </c>
      <c r="AW63" s="170">
        <f t="shared" si="88"/>
        <v>146.24</v>
      </c>
      <c r="AX63" s="170">
        <f t="shared" si="88"/>
        <v>168.59</v>
      </c>
      <c r="AY63" s="159"/>
      <c r="AZ63" s="43" t="str">
        <f t="shared" si="12"/>
        <v>INFINITE 5Até 1</v>
      </c>
      <c r="BA63" s="44" t="s">
        <v>100</v>
      </c>
      <c r="BB63" s="46" t="s">
        <v>42</v>
      </c>
      <c r="BC63" s="170">
        <f>ROUND(BC3-(BC3*$A$76),2)</f>
        <v>25.41</v>
      </c>
      <c r="BD63" s="170">
        <f t="shared" ref="BD63:BJ63" si="96">ROUND(BD3-(BD3*$A$76),2)</f>
        <v>25.93</v>
      </c>
      <c r="BE63" s="170">
        <f t="shared" si="96"/>
        <v>26.46</v>
      </c>
      <c r="BF63" s="170">
        <f t="shared" si="96"/>
        <v>26.99</v>
      </c>
      <c r="BG63" s="170">
        <f t="shared" si="96"/>
        <v>36.159999999999997</v>
      </c>
      <c r="BH63" s="170">
        <f t="shared" si="96"/>
        <v>36.54</v>
      </c>
      <c r="BI63" s="170">
        <f t="shared" si="96"/>
        <v>36.909999999999997</v>
      </c>
      <c r="BJ63" s="170">
        <f t="shared" si="96"/>
        <v>37.22</v>
      </c>
      <c r="BL63" s="43" t="str">
        <f t="shared" si="3"/>
        <v>PLATINUM6.001 a 7.000</v>
      </c>
      <c r="BM63" s="44" t="s">
        <v>61</v>
      </c>
      <c r="BN63" s="46" t="s">
        <v>82</v>
      </c>
      <c r="BO63" s="170">
        <f>ROUND('Base(2024)'!DC11*'BASE 2025'!$A$25,2)</f>
        <v>32.119999999999997</v>
      </c>
      <c r="BP63" s="170">
        <f>ROUND('Base(2024)'!DD11*'BASE 2025'!$A$25,2)</f>
        <v>32.770000000000003</v>
      </c>
      <c r="BQ63" s="170">
        <f>ROUND('Base(2024)'!DE11*'BASE 2025'!$A$25,2)</f>
        <v>33.46</v>
      </c>
      <c r="BS63" s="43" t="str">
        <f t="shared" si="6"/>
        <v>DIAMANTE 22.001 a 3.000</v>
      </c>
      <c r="BT63" s="44" t="s">
        <v>69</v>
      </c>
      <c r="BU63" s="44" t="s">
        <v>62</v>
      </c>
      <c r="BV63" s="170">
        <v>16.78</v>
      </c>
      <c r="BW63" s="170">
        <v>17.13</v>
      </c>
      <c r="BX63" s="170">
        <v>17.5</v>
      </c>
      <c r="BY63" s="170">
        <v>17.850000000000001</v>
      </c>
      <c r="BZ63" s="170">
        <v>25.6</v>
      </c>
      <c r="CA63" s="170">
        <v>25.86</v>
      </c>
      <c r="CB63" s="170">
        <v>26.13</v>
      </c>
      <c r="CC63" s="170">
        <v>26.39</v>
      </c>
      <c r="CD63" s="170">
        <v>41.89</v>
      </c>
      <c r="CE63" s="170">
        <v>55.94</v>
      </c>
      <c r="CF63" s="170">
        <v>78.75</v>
      </c>
      <c r="CG63" s="170">
        <v>95.44</v>
      </c>
      <c r="CH63" s="170">
        <v>68.48</v>
      </c>
      <c r="CI63" s="170">
        <v>83.53</v>
      </c>
      <c r="CJ63" s="170">
        <v>106.79</v>
      </c>
      <c r="CK63" s="170">
        <v>125.08</v>
      </c>
      <c r="CM63" s="43" t="str">
        <f t="shared" si="7"/>
        <v>DIAMANTE 12.001 a 3.000</v>
      </c>
      <c r="CN63" s="44" t="s">
        <v>66</v>
      </c>
      <c r="CO63" s="44" t="s">
        <v>62</v>
      </c>
      <c r="CP63" s="170">
        <f t="shared" ref="CP63:DE63" si="97">ROUND(CP7-(CP7*$A$86),2)</f>
        <v>19.55</v>
      </c>
      <c r="CQ63" s="170">
        <f t="shared" si="97"/>
        <v>20.38</v>
      </c>
      <c r="CR63" s="170">
        <f t="shared" si="97"/>
        <v>20.59</v>
      </c>
      <c r="CS63" s="170">
        <f t="shared" si="97"/>
        <v>20.8</v>
      </c>
      <c r="CT63" s="170">
        <f t="shared" si="97"/>
        <v>24.28</v>
      </c>
      <c r="CU63" s="170">
        <f t="shared" si="97"/>
        <v>27.19</v>
      </c>
      <c r="CV63" s="170">
        <f t="shared" si="97"/>
        <v>30.35</v>
      </c>
      <c r="CW63" s="170">
        <f t="shared" si="97"/>
        <v>36.409999999999997</v>
      </c>
      <c r="CX63" s="170">
        <f t="shared" si="97"/>
        <v>25.74</v>
      </c>
      <c r="CY63" s="170">
        <f t="shared" si="97"/>
        <v>30.2</v>
      </c>
      <c r="CZ63" s="170">
        <f t="shared" si="97"/>
        <v>45.58</v>
      </c>
      <c r="DA63" s="170">
        <f t="shared" si="97"/>
        <v>60.55</v>
      </c>
      <c r="DB63" s="170">
        <f t="shared" si="97"/>
        <v>29.94</v>
      </c>
      <c r="DC63" s="170">
        <f t="shared" si="97"/>
        <v>35.130000000000003</v>
      </c>
      <c r="DD63" s="170">
        <f t="shared" si="97"/>
        <v>52.99</v>
      </c>
      <c r="DE63" s="170">
        <f t="shared" si="97"/>
        <v>70.41</v>
      </c>
      <c r="DF63" s="170"/>
      <c r="DH63" s="43" t="str">
        <f t="shared" si="85"/>
        <v>DIAMANTE 17.001 a 8.000</v>
      </c>
      <c r="DI63" s="44" t="s">
        <v>66</v>
      </c>
      <c r="DJ63" s="44" t="s">
        <v>86</v>
      </c>
      <c r="DK63" s="147">
        <f>ROUND('Base(2024)'!EO63*'BASE 2025'!$A$155,2)</f>
        <v>28.65</v>
      </c>
      <c r="DL63" s="147">
        <f>ROUND('Base(2024)'!EP63*'BASE 2025'!$A$155,2)</f>
        <v>29.88</v>
      </c>
      <c r="DM63" s="147">
        <f>ROUND('Base(2024)'!EQ63*'BASE 2025'!$A$155,2)</f>
        <v>30.17</v>
      </c>
      <c r="DN63" s="147">
        <f>ROUND('Base(2024)'!ER63*'BASE 2025'!$A$155,2)</f>
        <v>30.5</v>
      </c>
      <c r="DO63" s="147">
        <f>ROUND('Base(2024)'!ES63*'BASE 2025'!$A$155,2)</f>
        <v>40.380000000000003</v>
      </c>
      <c r="DP63" s="147">
        <f>ROUND('Base(2024)'!ET63*'BASE 2025'!$A$155,2)</f>
        <v>47.06</v>
      </c>
      <c r="DQ63" s="147">
        <f>ROUND('Base(2024)'!EU63*'BASE 2025'!$A$155,2)</f>
        <v>53.72</v>
      </c>
      <c r="DR63" s="147">
        <f>ROUND('Base(2024)'!EV63*'BASE 2025'!$A$155,2)</f>
        <v>66.44</v>
      </c>
      <c r="DS63" s="147">
        <f>ROUND('Base(2024)'!EW63*'BASE 2025'!$A$155,2)</f>
        <v>69.44</v>
      </c>
      <c r="DT63" s="147">
        <f>ROUND('Base(2024)'!EX63*'BASE 2025'!$A$155,2)</f>
        <v>79.3</v>
      </c>
      <c r="DU63" s="147">
        <f>ROUND('Base(2024)'!EY63*'BASE 2025'!$A$155,2)</f>
        <v>102.68</v>
      </c>
      <c r="DV63" s="147">
        <f>ROUND('Base(2024)'!EZ63*'BASE 2025'!$A$155,2)</f>
        <v>127.93</v>
      </c>
      <c r="ER63" s="198" t="str">
        <f t="shared" si="86"/>
        <v>DIAMANTE START 2Coleta no mesmo dia4210-211 a 20</v>
      </c>
      <c r="ES63" s="198" t="s">
        <v>117</v>
      </c>
      <c r="ET63" s="199" t="s">
        <v>71</v>
      </c>
      <c r="EU63" s="200" t="s">
        <v>72</v>
      </c>
      <c r="EV63" s="201" t="s">
        <v>73</v>
      </c>
      <c r="EW63" s="200">
        <f>EX63</f>
        <v>1.7011410000000002</v>
      </c>
      <c r="EX63" s="202">
        <v>1.7011410000000002</v>
      </c>
      <c r="EY63" s="203" t="s">
        <v>264</v>
      </c>
      <c r="FA63" s="207" t="s">
        <v>301</v>
      </c>
      <c r="FB63" s="207" t="s">
        <v>100</v>
      </c>
      <c r="FC63" s="209" t="s">
        <v>46</v>
      </c>
      <c r="FD63" s="201" t="s">
        <v>47</v>
      </c>
      <c r="FE63" s="200">
        <v>13.96</v>
      </c>
      <c r="FH63"/>
      <c r="FI63"/>
      <c r="FK63" s="207" t="str">
        <f>CONCATENATE(FL63,FN63,FM63)</f>
        <v>INFINITE 2Impressão de etiqueta - medidas 106,36 x 138,11 (mm) ou Modelo folha 04 etiquetasOperação D2</v>
      </c>
      <c r="FL63" s="207" t="s">
        <v>90</v>
      </c>
      <c r="FM63" s="219" t="s">
        <v>325</v>
      </c>
      <c r="FN63" s="220" t="s">
        <v>326</v>
      </c>
      <c r="FO63" s="217">
        <v>76155</v>
      </c>
      <c r="FP63" s="218">
        <f>'[3]Base(2024)'!$FG$10*'[3]BASE 2025'!$A$20</f>
        <v>0.17821287000000002</v>
      </c>
      <c r="FQ63" s="217">
        <v>76201</v>
      </c>
      <c r="FR63" s="218">
        <f>'[3]Base(2024)'!$FI$10*'[3]BASE 2025'!$A$20</f>
        <v>7.3381770000000013E-2</v>
      </c>
    </row>
    <row r="64" spans="1:174" x14ac:dyDescent="0.25">
      <c r="A64" s="84">
        <v>0</v>
      </c>
      <c r="B64" s="42" t="s">
        <v>9</v>
      </c>
      <c r="D64" s="43" t="str">
        <f t="shared" si="0"/>
        <v>DIAMANTE 13.001 a 4.000</v>
      </c>
      <c r="E64" s="44" t="s">
        <v>66</v>
      </c>
      <c r="F64" s="44" t="s">
        <v>68</v>
      </c>
      <c r="G64" s="170">
        <f t="shared" si="91"/>
        <v>14.73</v>
      </c>
      <c r="H64" s="170">
        <f t="shared" si="87"/>
        <v>15.05</v>
      </c>
      <c r="I64" s="170">
        <f t="shared" si="87"/>
        <v>15.36</v>
      </c>
      <c r="J64" s="170">
        <f t="shared" si="87"/>
        <v>15.66</v>
      </c>
      <c r="K64" s="170">
        <f t="shared" si="87"/>
        <v>23.77</v>
      </c>
      <c r="L64" s="170">
        <f t="shared" si="87"/>
        <v>23.99</v>
      </c>
      <c r="M64" s="170">
        <f t="shared" si="87"/>
        <v>24.23</v>
      </c>
      <c r="N64" s="170">
        <f t="shared" si="87"/>
        <v>24.49</v>
      </c>
      <c r="O64" s="170">
        <f t="shared" si="87"/>
        <v>41.13</v>
      </c>
      <c r="P64" s="170">
        <f t="shared" si="87"/>
        <v>55.54</v>
      </c>
      <c r="Q64" s="170">
        <f t="shared" si="87"/>
        <v>78.16</v>
      </c>
      <c r="R64" s="170">
        <f t="shared" si="87"/>
        <v>94.61</v>
      </c>
      <c r="S64" s="170">
        <f t="shared" si="87"/>
        <v>53.82</v>
      </c>
      <c r="T64" s="170">
        <f t="shared" si="87"/>
        <v>66.680000000000007</v>
      </c>
      <c r="U64" s="170">
        <f t="shared" si="87"/>
        <v>86.08</v>
      </c>
      <c r="V64" s="170">
        <f t="shared" si="87"/>
        <v>101.05</v>
      </c>
      <c r="W64" s="170">
        <f t="shared" si="87"/>
        <v>64.06</v>
      </c>
      <c r="X64" s="170">
        <f t="shared" si="87"/>
        <v>79.38</v>
      </c>
      <c r="Y64" s="170">
        <f t="shared" si="87"/>
        <v>102.48</v>
      </c>
      <c r="Z64" s="170">
        <f t="shared" si="87"/>
        <v>120.3</v>
      </c>
      <c r="AB64" s="43" t="str">
        <f t="shared" si="1"/>
        <v>DIAMANTE 13.001 a 4.000</v>
      </c>
      <c r="AC64" s="44" t="s">
        <v>66</v>
      </c>
      <c r="AD64" s="44" t="s">
        <v>68</v>
      </c>
      <c r="AE64" s="170">
        <f t="shared" si="92"/>
        <v>34.049999999999997</v>
      </c>
      <c r="AF64" s="170">
        <f t="shared" si="88"/>
        <v>34.770000000000003</v>
      </c>
      <c r="AG64" s="170">
        <f t="shared" si="88"/>
        <v>35.5</v>
      </c>
      <c r="AH64" s="170">
        <f t="shared" si="88"/>
        <v>36.229999999999997</v>
      </c>
      <c r="AI64" s="170">
        <f t="shared" si="88"/>
        <v>39.450000000000003</v>
      </c>
      <c r="AJ64" s="170">
        <f t="shared" si="88"/>
        <v>39.86</v>
      </c>
      <c r="AK64" s="170">
        <f t="shared" si="88"/>
        <v>40.26</v>
      </c>
      <c r="AL64" s="170">
        <f t="shared" si="88"/>
        <v>40.67</v>
      </c>
      <c r="AM64" s="170">
        <f t="shared" si="88"/>
        <v>70.81</v>
      </c>
      <c r="AN64" s="170">
        <f t="shared" si="88"/>
        <v>106.67</v>
      </c>
      <c r="AO64" s="170">
        <f t="shared" si="88"/>
        <v>130.46</v>
      </c>
      <c r="AP64" s="170">
        <f t="shared" si="88"/>
        <v>154.24</v>
      </c>
      <c r="AQ64" s="170">
        <f t="shared" si="88"/>
        <v>86.62</v>
      </c>
      <c r="AR64" s="170">
        <f t="shared" si="88"/>
        <v>121.48</v>
      </c>
      <c r="AS64" s="170">
        <f t="shared" si="88"/>
        <v>144.19</v>
      </c>
      <c r="AT64" s="170">
        <f t="shared" si="88"/>
        <v>166.93</v>
      </c>
      <c r="AU64" s="170">
        <f t="shared" si="88"/>
        <v>103.13</v>
      </c>
      <c r="AV64" s="170">
        <f t="shared" si="88"/>
        <v>144.62</v>
      </c>
      <c r="AW64" s="170">
        <f t="shared" si="88"/>
        <v>171.66</v>
      </c>
      <c r="AX64" s="170">
        <f t="shared" si="88"/>
        <v>198.71</v>
      </c>
      <c r="AY64" s="159"/>
      <c r="AZ64" s="43" t="str">
        <f t="shared" si="12"/>
        <v>INFINITE 51 a 5</v>
      </c>
      <c r="BA64" s="44" t="s">
        <v>100</v>
      </c>
      <c r="BB64" s="46" t="s">
        <v>51</v>
      </c>
      <c r="BC64" s="170">
        <f t="shared" ref="BC64:BJ66" si="98">ROUND(BC4-(BC4*$A$76),2)</f>
        <v>33.130000000000003</v>
      </c>
      <c r="BD64" s="170">
        <f t="shared" si="98"/>
        <v>33.81</v>
      </c>
      <c r="BE64" s="170">
        <f t="shared" si="98"/>
        <v>34.5</v>
      </c>
      <c r="BF64" s="170">
        <f t="shared" si="98"/>
        <v>35.19</v>
      </c>
      <c r="BG64" s="170">
        <f t="shared" si="98"/>
        <v>46.18</v>
      </c>
      <c r="BH64" s="170">
        <f t="shared" si="98"/>
        <v>46.63</v>
      </c>
      <c r="BI64" s="170">
        <f t="shared" si="98"/>
        <v>47.08</v>
      </c>
      <c r="BJ64" s="170">
        <f t="shared" si="98"/>
        <v>47.53</v>
      </c>
      <c r="BL64" s="43" t="str">
        <f t="shared" si="3"/>
        <v>PLATINUM7.001 a 8.000</v>
      </c>
      <c r="BM64" s="44" t="s">
        <v>61</v>
      </c>
      <c r="BN64" s="46" t="s">
        <v>86</v>
      </c>
      <c r="BO64" s="170">
        <f>ROUND('Base(2024)'!DC12*'BASE 2025'!$A$25,2)</f>
        <v>41.47</v>
      </c>
      <c r="BP64" s="170">
        <f>ROUND('Base(2024)'!DD12*'BASE 2025'!$A$25,2)</f>
        <v>42.33</v>
      </c>
      <c r="BQ64" s="170">
        <f>ROUND('Base(2024)'!DE12*'BASE 2025'!$A$25,2)</f>
        <v>43.21</v>
      </c>
      <c r="BS64" s="43" t="str">
        <f t="shared" si="6"/>
        <v>DIAMANTE 23.001 a 4.000</v>
      </c>
      <c r="BT64" s="44" t="s">
        <v>69</v>
      </c>
      <c r="BU64" s="44" t="s">
        <v>68</v>
      </c>
      <c r="BV64" s="170">
        <v>18.68</v>
      </c>
      <c r="BW64" s="170">
        <v>19.07</v>
      </c>
      <c r="BX64" s="170">
        <v>19.48</v>
      </c>
      <c r="BY64" s="170">
        <v>19.86</v>
      </c>
      <c r="BZ64" s="170">
        <v>28.56</v>
      </c>
      <c r="CA64" s="170">
        <v>28.85</v>
      </c>
      <c r="CB64" s="170">
        <v>29.13</v>
      </c>
      <c r="CC64" s="170">
        <v>29.46</v>
      </c>
      <c r="CD64" s="170">
        <v>48.32</v>
      </c>
      <c r="CE64" s="170">
        <v>64.2</v>
      </c>
      <c r="CF64" s="170">
        <v>90.34</v>
      </c>
      <c r="CG64" s="170">
        <v>109.59</v>
      </c>
      <c r="CH64" s="170">
        <v>74.94</v>
      </c>
      <c r="CI64" s="170">
        <v>91.84</v>
      </c>
      <c r="CJ64" s="170">
        <v>118.45</v>
      </c>
      <c r="CK64" s="170">
        <v>139.26</v>
      </c>
      <c r="CM64" s="43" t="str">
        <f t="shared" si="7"/>
        <v>DIAMANTE 13.001 a 4.000</v>
      </c>
      <c r="CN64" s="44" t="s">
        <v>66</v>
      </c>
      <c r="CO64" s="44" t="s">
        <v>68</v>
      </c>
      <c r="CP64" s="170">
        <f t="shared" ref="CP64:DE64" si="99">ROUND(CP8-(CP8*$A$86),2)</f>
        <v>20.86</v>
      </c>
      <c r="CQ64" s="170">
        <f t="shared" si="99"/>
        <v>21.76</v>
      </c>
      <c r="CR64" s="170">
        <f t="shared" si="99"/>
        <v>21.97</v>
      </c>
      <c r="CS64" s="170">
        <f t="shared" si="99"/>
        <v>22.2</v>
      </c>
      <c r="CT64" s="170">
        <f t="shared" si="99"/>
        <v>25.93</v>
      </c>
      <c r="CU64" s="170">
        <f t="shared" si="99"/>
        <v>29.05</v>
      </c>
      <c r="CV64" s="170">
        <f t="shared" si="99"/>
        <v>32.42</v>
      </c>
      <c r="CW64" s="170">
        <f t="shared" si="99"/>
        <v>38.9</v>
      </c>
      <c r="CX64" s="170">
        <f t="shared" si="99"/>
        <v>33.01</v>
      </c>
      <c r="CY64" s="170">
        <f t="shared" si="99"/>
        <v>37.64</v>
      </c>
      <c r="CZ64" s="170">
        <f t="shared" si="99"/>
        <v>53.2</v>
      </c>
      <c r="DA64" s="170">
        <f t="shared" si="99"/>
        <v>68.52</v>
      </c>
      <c r="DB64" s="170">
        <f t="shared" si="99"/>
        <v>38.39</v>
      </c>
      <c r="DC64" s="170">
        <f t="shared" si="99"/>
        <v>43.77</v>
      </c>
      <c r="DD64" s="170">
        <f t="shared" si="99"/>
        <v>61.86</v>
      </c>
      <c r="DE64" s="170">
        <f t="shared" si="99"/>
        <v>79.67</v>
      </c>
      <c r="DF64" s="170"/>
      <c r="DH64" s="43" t="str">
        <f t="shared" si="85"/>
        <v>DIAMANTE 18.001 a 9.000</v>
      </c>
      <c r="DI64" s="44" t="s">
        <v>66</v>
      </c>
      <c r="DJ64" s="44" t="s">
        <v>91</v>
      </c>
      <c r="DK64" s="147">
        <f>ROUND('Base(2024)'!EO64*'BASE 2025'!$A$155,2)</f>
        <v>29.61</v>
      </c>
      <c r="DL64" s="147">
        <f>ROUND('Base(2024)'!EP64*'BASE 2025'!$A$155,2)</f>
        <v>30.87</v>
      </c>
      <c r="DM64" s="147">
        <f>ROUND('Base(2024)'!EQ64*'BASE 2025'!$A$155,2)</f>
        <v>31.19</v>
      </c>
      <c r="DN64" s="147">
        <f>ROUND('Base(2024)'!ER64*'BASE 2025'!$A$155,2)</f>
        <v>31.49</v>
      </c>
      <c r="DO64" s="147">
        <f>ROUND('Base(2024)'!ES64*'BASE 2025'!$A$155,2)</f>
        <v>42.58</v>
      </c>
      <c r="DP64" s="147">
        <f>ROUND('Base(2024)'!ET64*'BASE 2025'!$A$155,2)</f>
        <v>49.41</v>
      </c>
      <c r="DQ64" s="147">
        <f>ROUND('Base(2024)'!EU64*'BASE 2025'!$A$155,2)</f>
        <v>56.4</v>
      </c>
      <c r="DR64" s="147">
        <f>ROUND('Base(2024)'!EV64*'BASE 2025'!$A$155,2)</f>
        <v>69.77</v>
      </c>
      <c r="DS64" s="147">
        <f>ROUND('Base(2024)'!EW64*'BASE 2025'!$A$155,2)</f>
        <v>71.959999999999994</v>
      </c>
      <c r="DT64" s="147">
        <f>ROUND('Base(2024)'!EX64*'BASE 2025'!$A$155,2)</f>
        <v>81.790000000000006</v>
      </c>
      <c r="DU64" s="147">
        <f>ROUND('Base(2024)'!EY64*'BASE 2025'!$A$155,2)</f>
        <v>105.41</v>
      </c>
      <c r="DV64" s="147">
        <f>ROUND('Base(2024)'!EZ64*'BASE 2025'!$A$155,2)</f>
        <v>131.33000000000001</v>
      </c>
      <c r="ER64" s="198" t="str">
        <f t="shared" si="86"/>
        <v>DIAMANTE START 2Coleta no mesmo dia4210-221 a 30</v>
      </c>
      <c r="ES64" s="198" t="s">
        <v>117</v>
      </c>
      <c r="ET64" s="199" t="s">
        <v>71</v>
      </c>
      <c r="EU64" s="200" t="s">
        <v>72</v>
      </c>
      <c r="EV64" s="201" t="s">
        <v>77</v>
      </c>
      <c r="EW64" s="200">
        <f t="shared" ref="EW64:EW72" si="100">EX64</f>
        <v>1.6797430000000002</v>
      </c>
      <c r="EX64" s="202">
        <v>1.6797430000000002</v>
      </c>
      <c r="EY64" s="203" t="s">
        <v>264</v>
      </c>
      <c r="FA64" s="207" t="s">
        <v>302</v>
      </c>
      <c r="FB64" s="207" t="s">
        <v>100</v>
      </c>
      <c r="FC64" s="209" t="s">
        <v>46</v>
      </c>
      <c r="FD64" s="201" t="s">
        <v>53</v>
      </c>
      <c r="FE64" s="200">
        <v>15.76</v>
      </c>
      <c r="FH64"/>
      <c r="FI64"/>
    </row>
    <row r="65" spans="1:174" x14ac:dyDescent="0.25">
      <c r="A65" s="84">
        <v>0</v>
      </c>
      <c r="B65" s="42" t="s">
        <v>61</v>
      </c>
      <c r="D65" s="43" t="str">
        <f t="shared" si="0"/>
        <v>DIAMANTE 14.001 a 5.000</v>
      </c>
      <c r="E65" s="44" t="s">
        <v>66</v>
      </c>
      <c r="F65" s="44" t="s">
        <v>70</v>
      </c>
      <c r="G65" s="170">
        <f t="shared" si="91"/>
        <v>15.91</v>
      </c>
      <c r="H65" s="170">
        <f t="shared" si="87"/>
        <v>16.260000000000002</v>
      </c>
      <c r="I65" s="170">
        <f t="shared" si="87"/>
        <v>16.579999999999998</v>
      </c>
      <c r="J65" s="170">
        <f t="shared" si="87"/>
        <v>16.920000000000002</v>
      </c>
      <c r="K65" s="170">
        <f t="shared" si="87"/>
        <v>25.6</v>
      </c>
      <c r="L65" s="170">
        <f t="shared" si="87"/>
        <v>25.86</v>
      </c>
      <c r="M65" s="170">
        <f t="shared" si="87"/>
        <v>26.14</v>
      </c>
      <c r="N65" s="170">
        <f t="shared" si="87"/>
        <v>26.39</v>
      </c>
      <c r="O65" s="170">
        <f t="shared" si="87"/>
        <v>45.4</v>
      </c>
      <c r="P65" s="170">
        <f t="shared" si="87"/>
        <v>61.29</v>
      </c>
      <c r="Q65" s="170">
        <f t="shared" si="87"/>
        <v>86.27</v>
      </c>
      <c r="R65" s="170">
        <f t="shared" si="87"/>
        <v>104.41</v>
      </c>
      <c r="S65" s="170">
        <f t="shared" si="87"/>
        <v>65.08</v>
      </c>
      <c r="T65" s="170">
        <f t="shared" si="87"/>
        <v>79.2</v>
      </c>
      <c r="U65" s="170">
        <f t="shared" si="87"/>
        <v>100.57</v>
      </c>
      <c r="V65" s="170">
        <f t="shared" si="87"/>
        <v>116.98</v>
      </c>
      <c r="W65" s="170">
        <f t="shared" si="87"/>
        <v>77.489999999999995</v>
      </c>
      <c r="X65" s="170">
        <f t="shared" si="87"/>
        <v>94.29</v>
      </c>
      <c r="Y65" s="170">
        <f t="shared" si="87"/>
        <v>119.72</v>
      </c>
      <c r="Z65" s="170">
        <f t="shared" si="87"/>
        <v>139.26</v>
      </c>
      <c r="AB65" s="43" t="str">
        <f t="shared" si="1"/>
        <v>DIAMANTE 14.001 a 5.000</v>
      </c>
      <c r="AC65" s="44" t="s">
        <v>66</v>
      </c>
      <c r="AD65" s="44" t="s">
        <v>70</v>
      </c>
      <c r="AE65" s="170">
        <f t="shared" si="92"/>
        <v>36.78</v>
      </c>
      <c r="AF65" s="170">
        <f t="shared" si="88"/>
        <v>37.56</v>
      </c>
      <c r="AG65" s="170">
        <f t="shared" si="88"/>
        <v>38.340000000000003</v>
      </c>
      <c r="AH65" s="170">
        <f t="shared" si="88"/>
        <v>39.130000000000003</v>
      </c>
      <c r="AI65" s="170">
        <f t="shared" si="88"/>
        <v>42.53</v>
      </c>
      <c r="AJ65" s="170">
        <f t="shared" si="88"/>
        <v>42.98</v>
      </c>
      <c r="AK65" s="170">
        <f t="shared" si="88"/>
        <v>43.41</v>
      </c>
      <c r="AL65" s="170">
        <f t="shared" si="88"/>
        <v>43.85</v>
      </c>
      <c r="AM65" s="170">
        <f t="shared" si="88"/>
        <v>80.06</v>
      </c>
      <c r="AN65" s="170">
        <f t="shared" si="88"/>
        <v>120.01</v>
      </c>
      <c r="AO65" s="170">
        <f t="shared" si="88"/>
        <v>146.88999999999999</v>
      </c>
      <c r="AP65" s="170">
        <f t="shared" si="88"/>
        <v>173.76</v>
      </c>
      <c r="AQ65" s="170">
        <f t="shared" si="88"/>
        <v>97.61</v>
      </c>
      <c r="AR65" s="170">
        <f t="shared" si="88"/>
        <v>138.93</v>
      </c>
      <c r="AS65" s="170">
        <f t="shared" si="88"/>
        <v>165.48</v>
      </c>
      <c r="AT65" s="170">
        <f t="shared" si="88"/>
        <v>192.01</v>
      </c>
      <c r="AU65" s="170">
        <f t="shared" si="88"/>
        <v>116.2</v>
      </c>
      <c r="AV65" s="170">
        <f t="shared" si="88"/>
        <v>165.4</v>
      </c>
      <c r="AW65" s="170">
        <f t="shared" si="88"/>
        <v>197</v>
      </c>
      <c r="AX65" s="170">
        <f t="shared" si="88"/>
        <v>228.58</v>
      </c>
      <c r="AY65" s="159"/>
      <c r="AZ65" s="43" t="str">
        <f t="shared" si="12"/>
        <v>INFINITE 55 a 10</v>
      </c>
      <c r="BA65" s="44" t="s">
        <v>100</v>
      </c>
      <c r="BB65" s="46" t="s">
        <v>56</v>
      </c>
      <c r="BC65" s="170">
        <f t="shared" si="98"/>
        <v>49.13</v>
      </c>
      <c r="BD65" s="170">
        <f t="shared" si="98"/>
        <v>50.19</v>
      </c>
      <c r="BE65" s="170">
        <f t="shared" si="98"/>
        <v>51.24</v>
      </c>
      <c r="BF65" s="170">
        <f t="shared" si="98"/>
        <v>52.24</v>
      </c>
      <c r="BG65" s="170">
        <f t="shared" si="98"/>
        <v>62.78</v>
      </c>
      <c r="BH65" s="170">
        <f t="shared" si="98"/>
        <v>63.38</v>
      </c>
      <c r="BI65" s="170">
        <f t="shared" si="98"/>
        <v>64.069999999999993</v>
      </c>
      <c r="BJ65" s="170">
        <f t="shared" si="98"/>
        <v>64.67</v>
      </c>
      <c r="BL65" s="43" t="str">
        <f t="shared" si="3"/>
        <v>PLATINUM8.001 a 9.000</v>
      </c>
      <c r="BM65" s="44" t="s">
        <v>61</v>
      </c>
      <c r="BN65" s="46" t="s">
        <v>91</v>
      </c>
      <c r="BO65" s="170">
        <f>ROUND('Base(2024)'!DC13*'BASE 2025'!$A$25,2)</f>
        <v>53.59</v>
      </c>
      <c r="BP65" s="170">
        <f>ROUND('Base(2024)'!DD13*'BASE 2025'!$A$25,2)</f>
        <v>54.7</v>
      </c>
      <c r="BQ65" s="170">
        <f>ROUND('Base(2024)'!DE13*'BASE 2025'!$A$25,2)</f>
        <v>55.85</v>
      </c>
      <c r="BS65" s="43" t="str">
        <f t="shared" si="6"/>
        <v>DIAMANTE 24.001 a 5.000</v>
      </c>
      <c r="BT65" s="44" t="s">
        <v>69</v>
      </c>
      <c r="BU65" s="44" t="s">
        <v>70</v>
      </c>
      <c r="BV65" s="170">
        <v>19.96</v>
      </c>
      <c r="BW65" s="170">
        <v>20.399999999999999</v>
      </c>
      <c r="BX65" s="170">
        <v>20.81</v>
      </c>
      <c r="BY65" s="170">
        <v>21.23</v>
      </c>
      <c r="BZ65" s="170">
        <v>30.63</v>
      </c>
      <c r="CA65" s="170">
        <v>30.94</v>
      </c>
      <c r="CB65" s="170">
        <v>31.26</v>
      </c>
      <c r="CC65" s="170">
        <v>31.58</v>
      </c>
      <c r="CD65" s="170">
        <v>53.22</v>
      </c>
      <c r="CE65" s="170">
        <v>70.819999999999993</v>
      </c>
      <c r="CF65" s="170">
        <v>99.68</v>
      </c>
      <c r="CG65" s="170">
        <v>120.87</v>
      </c>
      <c r="CH65" s="170">
        <v>90.49</v>
      </c>
      <c r="CI65" s="170">
        <v>109.05</v>
      </c>
      <c r="CJ65" s="170">
        <v>138.36000000000001</v>
      </c>
      <c r="CK65" s="170">
        <v>161.15</v>
      </c>
      <c r="CM65" s="43" t="str">
        <f t="shared" si="7"/>
        <v>DIAMANTE 14.001 a 5.000</v>
      </c>
      <c r="CN65" s="44" t="s">
        <v>66</v>
      </c>
      <c r="CO65" s="44" t="s">
        <v>70</v>
      </c>
      <c r="CP65" s="170">
        <f t="shared" ref="CP65:DE65" si="101">ROUND(CP9-(CP9*$A$86),2)</f>
        <v>22.33</v>
      </c>
      <c r="CQ65" s="170">
        <f t="shared" si="101"/>
        <v>23.26</v>
      </c>
      <c r="CR65" s="170">
        <f t="shared" si="101"/>
        <v>23.5</v>
      </c>
      <c r="CS65" s="170">
        <f t="shared" si="101"/>
        <v>23.73</v>
      </c>
      <c r="CT65" s="170">
        <f t="shared" si="101"/>
        <v>27.72</v>
      </c>
      <c r="CU65" s="170">
        <f t="shared" si="101"/>
        <v>31.06</v>
      </c>
      <c r="CV65" s="170">
        <f t="shared" si="101"/>
        <v>34.659999999999997</v>
      </c>
      <c r="CW65" s="170">
        <f t="shared" si="101"/>
        <v>41.6</v>
      </c>
      <c r="CX65" s="170">
        <f t="shared" si="101"/>
        <v>34.57</v>
      </c>
      <c r="CY65" s="170">
        <f t="shared" si="101"/>
        <v>39.380000000000003</v>
      </c>
      <c r="CZ65" s="170">
        <f t="shared" si="101"/>
        <v>55.14</v>
      </c>
      <c r="DA65" s="170">
        <f t="shared" si="101"/>
        <v>70.84</v>
      </c>
      <c r="DB65" s="170">
        <f t="shared" si="101"/>
        <v>40.19</v>
      </c>
      <c r="DC65" s="170">
        <f t="shared" si="101"/>
        <v>45.8</v>
      </c>
      <c r="DD65" s="170">
        <f t="shared" si="101"/>
        <v>64.12</v>
      </c>
      <c r="DE65" s="170">
        <f t="shared" si="101"/>
        <v>82.38</v>
      </c>
      <c r="DF65" s="170"/>
      <c r="DH65" s="43" t="str">
        <f t="shared" si="85"/>
        <v>DIAMANTE 19.001 a 10.000</v>
      </c>
      <c r="DI65" s="44" t="s">
        <v>66</v>
      </c>
      <c r="DJ65" s="44" t="s">
        <v>95</v>
      </c>
      <c r="DK65" s="147">
        <f>ROUND('Base(2024)'!EO65*'BASE 2025'!$A$155,2)</f>
        <v>30.15</v>
      </c>
      <c r="DL65" s="147">
        <f>ROUND('Base(2024)'!EP65*'BASE 2025'!$A$155,2)</f>
        <v>31.44</v>
      </c>
      <c r="DM65" s="147">
        <f>ROUND('Base(2024)'!EQ65*'BASE 2025'!$A$155,2)</f>
        <v>31.76</v>
      </c>
      <c r="DN65" s="147">
        <f>ROUND('Base(2024)'!ER65*'BASE 2025'!$A$155,2)</f>
        <v>32.08</v>
      </c>
      <c r="DO65" s="147">
        <f>ROUND('Base(2024)'!ES65*'BASE 2025'!$A$155,2)</f>
        <v>43.93</v>
      </c>
      <c r="DP65" s="147">
        <f>ROUND('Base(2024)'!ET65*'BASE 2025'!$A$155,2)</f>
        <v>51.06</v>
      </c>
      <c r="DQ65" s="147">
        <f>ROUND('Base(2024)'!EU65*'BASE 2025'!$A$155,2)</f>
        <v>58.28</v>
      </c>
      <c r="DR65" s="147">
        <f>ROUND('Base(2024)'!EV65*'BASE 2025'!$A$155,2)</f>
        <v>72.099999999999994</v>
      </c>
      <c r="DS65" s="147">
        <f>ROUND('Base(2024)'!EW65*'BASE 2025'!$A$155,2)</f>
        <v>73.16</v>
      </c>
      <c r="DT65" s="147">
        <f>ROUND('Base(2024)'!EX65*'BASE 2025'!$A$155,2)</f>
        <v>83.36</v>
      </c>
      <c r="DU65" s="147">
        <f>ROUND('Base(2024)'!EY65*'BASE 2025'!$A$155,2)</f>
        <v>107.26</v>
      </c>
      <c r="DV65" s="147">
        <f>ROUND('Base(2024)'!EZ65*'BASE 2025'!$A$155,2)</f>
        <v>133.61000000000001</v>
      </c>
      <c r="ER65" s="198" t="str">
        <f t="shared" si="86"/>
        <v>DIAMANTE START 2Coleta no mesmo dia4210-231 a 40</v>
      </c>
      <c r="ES65" s="198" t="s">
        <v>117</v>
      </c>
      <c r="ET65" s="199" t="s">
        <v>71</v>
      </c>
      <c r="EU65" s="200" t="s">
        <v>72</v>
      </c>
      <c r="EV65" s="201" t="s">
        <v>83</v>
      </c>
      <c r="EW65" s="200">
        <f t="shared" si="100"/>
        <v>1.6797430000000002</v>
      </c>
      <c r="EX65" s="202">
        <v>1.6797430000000002</v>
      </c>
      <c r="EY65" s="203" t="s">
        <v>264</v>
      </c>
      <c r="FA65" s="207" t="s">
        <v>303</v>
      </c>
      <c r="FB65" s="207" t="s">
        <v>100</v>
      </c>
      <c r="FC65" s="210" t="s">
        <v>58</v>
      </c>
      <c r="FD65" s="201" t="s">
        <v>59</v>
      </c>
      <c r="FE65" s="200">
        <v>7.12</v>
      </c>
      <c r="FF65" s="203" t="s">
        <v>264</v>
      </c>
      <c r="FH65"/>
      <c r="FI65"/>
      <c r="FK65" s="207" t="str">
        <f>CONCATENATE(FL65,FN65,FM65)</f>
        <v>INFINITE 3Etiquetagem, carimbação e triagemOperação A</v>
      </c>
      <c r="FL65" s="207" t="s">
        <v>94</v>
      </c>
      <c r="FM65" s="207" t="s">
        <v>317</v>
      </c>
      <c r="FN65" s="216" t="s">
        <v>318</v>
      </c>
      <c r="FO65" s="217">
        <v>76112</v>
      </c>
      <c r="FP65" s="218">
        <f>'[3]Base(2024)'!$FG$4*'[3]BASE 2025'!$A$20</f>
        <v>0.23062842</v>
      </c>
      <c r="FQ65" s="217">
        <v>76163</v>
      </c>
      <c r="FR65" s="218">
        <f>'[3]Base(2024)'!$FI$4*'[3]BASE 2025'!$A$20</f>
        <v>0.27256086000000002</v>
      </c>
    </row>
    <row r="66" spans="1:174" x14ac:dyDescent="0.25">
      <c r="A66" s="84">
        <v>0.1</v>
      </c>
      <c r="B66" s="42" t="s">
        <v>116</v>
      </c>
      <c r="D66" s="43" t="str">
        <f t="shared" si="0"/>
        <v>DIAMANTE 15.001 a 6.000</v>
      </c>
      <c r="E66" s="44" t="s">
        <v>66</v>
      </c>
      <c r="F66" s="44" t="s">
        <v>76</v>
      </c>
      <c r="G66" s="170">
        <f t="shared" si="91"/>
        <v>16.91</v>
      </c>
      <c r="H66" s="170">
        <f t="shared" si="87"/>
        <v>17.260000000000002</v>
      </c>
      <c r="I66" s="170">
        <f t="shared" si="87"/>
        <v>17.64</v>
      </c>
      <c r="J66" s="170">
        <f t="shared" si="87"/>
        <v>18</v>
      </c>
      <c r="K66" s="170">
        <f t="shared" si="87"/>
        <v>27.64</v>
      </c>
      <c r="L66" s="170">
        <f t="shared" si="87"/>
        <v>27.95</v>
      </c>
      <c r="M66" s="170">
        <f t="shared" si="87"/>
        <v>28.22</v>
      </c>
      <c r="N66" s="170">
        <f t="shared" si="87"/>
        <v>28.51</v>
      </c>
      <c r="O66" s="170">
        <f t="shared" si="87"/>
        <v>49.78</v>
      </c>
      <c r="P66" s="170">
        <f t="shared" si="87"/>
        <v>67.19</v>
      </c>
      <c r="Q66" s="170">
        <f t="shared" si="87"/>
        <v>94.58</v>
      </c>
      <c r="R66" s="170">
        <f t="shared" si="87"/>
        <v>114.48</v>
      </c>
      <c r="S66" s="170">
        <f t="shared" si="87"/>
        <v>68.78</v>
      </c>
      <c r="T66" s="170">
        <f t="shared" si="87"/>
        <v>84.17</v>
      </c>
      <c r="U66" s="170">
        <f t="shared" si="87"/>
        <v>107.56</v>
      </c>
      <c r="V66" s="170">
        <f t="shared" si="87"/>
        <v>125.43</v>
      </c>
      <c r="W66" s="170">
        <f t="shared" si="87"/>
        <v>81.86</v>
      </c>
      <c r="X66" s="170">
        <f t="shared" si="87"/>
        <v>100.21</v>
      </c>
      <c r="Y66" s="170">
        <f t="shared" si="87"/>
        <v>128.04</v>
      </c>
      <c r="Z66" s="170">
        <f t="shared" si="87"/>
        <v>149.34</v>
      </c>
      <c r="AB66" s="43" t="str">
        <f t="shared" si="1"/>
        <v>DIAMANTE 15.001 a 6.000</v>
      </c>
      <c r="AC66" s="44" t="s">
        <v>66</v>
      </c>
      <c r="AD66" s="44" t="s">
        <v>76</v>
      </c>
      <c r="AE66" s="170">
        <f t="shared" si="92"/>
        <v>39.340000000000003</v>
      </c>
      <c r="AF66" s="170">
        <f t="shared" si="88"/>
        <v>40.18</v>
      </c>
      <c r="AG66" s="170">
        <f t="shared" si="88"/>
        <v>41.01</v>
      </c>
      <c r="AH66" s="170">
        <f t="shared" si="88"/>
        <v>41.85</v>
      </c>
      <c r="AI66" s="170">
        <f t="shared" si="88"/>
        <v>45.96</v>
      </c>
      <c r="AJ66" s="170">
        <f t="shared" si="88"/>
        <v>46.44</v>
      </c>
      <c r="AK66" s="170">
        <f t="shared" si="88"/>
        <v>46.92</v>
      </c>
      <c r="AL66" s="170">
        <f t="shared" si="88"/>
        <v>47.39</v>
      </c>
      <c r="AM66" s="170">
        <f t="shared" si="88"/>
        <v>88.97</v>
      </c>
      <c r="AN66" s="170">
        <f t="shared" si="88"/>
        <v>133.72</v>
      </c>
      <c r="AO66" s="170">
        <f t="shared" si="88"/>
        <v>163.63</v>
      </c>
      <c r="AP66" s="170">
        <f t="shared" si="88"/>
        <v>193.55</v>
      </c>
      <c r="AQ66" s="170">
        <f t="shared" si="88"/>
        <v>108.52</v>
      </c>
      <c r="AR66" s="170">
        <f t="shared" si="88"/>
        <v>156.54</v>
      </c>
      <c r="AS66" s="170">
        <f t="shared" si="88"/>
        <v>187.02</v>
      </c>
      <c r="AT66" s="170">
        <f t="shared" si="88"/>
        <v>217.48</v>
      </c>
      <c r="AU66" s="170">
        <f t="shared" si="88"/>
        <v>129.18</v>
      </c>
      <c r="AV66" s="170">
        <f t="shared" si="88"/>
        <v>186.36</v>
      </c>
      <c r="AW66" s="170">
        <f t="shared" si="88"/>
        <v>222.64</v>
      </c>
      <c r="AX66" s="170">
        <f t="shared" si="88"/>
        <v>258.91000000000003</v>
      </c>
      <c r="AY66" s="159"/>
      <c r="AZ66" s="40" t="str">
        <f t="shared" si="12"/>
        <v>INFINITE 5Kg Adicional</v>
      </c>
      <c r="BA66" s="168" t="s">
        <v>100</v>
      </c>
      <c r="BB66" s="178" t="s">
        <v>63</v>
      </c>
      <c r="BC66" s="169">
        <f t="shared" si="98"/>
        <v>4.78</v>
      </c>
      <c r="BD66" s="169">
        <f t="shared" si="98"/>
        <v>4.9400000000000004</v>
      </c>
      <c r="BE66" s="169">
        <f t="shared" si="98"/>
        <v>5</v>
      </c>
      <c r="BF66" s="169">
        <f t="shared" si="98"/>
        <v>5.08</v>
      </c>
      <c r="BG66" s="169">
        <f t="shared" si="98"/>
        <v>6.37</v>
      </c>
      <c r="BH66" s="169">
        <f t="shared" si="98"/>
        <v>6.45</v>
      </c>
      <c r="BI66" s="169">
        <f t="shared" si="98"/>
        <v>6.51</v>
      </c>
      <c r="BJ66" s="169">
        <f t="shared" si="98"/>
        <v>6.51</v>
      </c>
      <c r="BL66" s="43" t="str">
        <f t="shared" si="3"/>
        <v>PLATINUM9.001 a 10.000</v>
      </c>
      <c r="BM66" s="44" t="s">
        <v>61</v>
      </c>
      <c r="BN66" s="46" t="s">
        <v>95</v>
      </c>
      <c r="BO66" s="170">
        <f>ROUND('Base(2024)'!DC14*'BASE 2025'!$A$25,2)</f>
        <v>68.48</v>
      </c>
      <c r="BP66" s="170">
        <f>ROUND('Base(2024)'!DD14*'BASE 2025'!$A$25,2)</f>
        <v>69.900000000000006</v>
      </c>
      <c r="BQ66" s="170">
        <f>ROUND('Base(2024)'!DE14*'BASE 2025'!$A$25,2)</f>
        <v>71.36</v>
      </c>
      <c r="BS66" s="43" t="str">
        <f t="shared" si="6"/>
        <v>DIAMANTE 25.001 a 6.000</v>
      </c>
      <c r="BT66" s="44" t="s">
        <v>69</v>
      </c>
      <c r="BU66" s="44" t="s">
        <v>76</v>
      </c>
      <c r="BV66" s="170">
        <v>20.32</v>
      </c>
      <c r="BW66" s="170">
        <v>20.76</v>
      </c>
      <c r="BX66" s="170">
        <v>21.18</v>
      </c>
      <c r="BY66" s="170">
        <v>21.6</v>
      </c>
      <c r="BZ66" s="170">
        <v>31.45</v>
      </c>
      <c r="CA66" s="170">
        <v>31.78</v>
      </c>
      <c r="CB66" s="170">
        <v>32.090000000000003</v>
      </c>
      <c r="CC66" s="170">
        <v>32.42</v>
      </c>
      <c r="CD66" s="170">
        <v>57.04</v>
      </c>
      <c r="CE66" s="170">
        <v>77.400000000000006</v>
      </c>
      <c r="CF66" s="170">
        <v>108.92</v>
      </c>
      <c r="CG66" s="170">
        <v>131.76</v>
      </c>
      <c r="CH66" s="170">
        <v>93.94</v>
      </c>
      <c r="CI66" s="170">
        <v>115.38</v>
      </c>
      <c r="CJ66" s="170">
        <v>147.47</v>
      </c>
      <c r="CK66" s="170">
        <v>171.92</v>
      </c>
      <c r="CM66" s="43" t="str">
        <f t="shared" si="7"/>
        <v>DIAMANTE 15.001 a 6.000</v>
      </c>
      <c r="CN66" s="44" t="s">
        <v>66</v>
      </c>
      <c r="CO66" s="44" t="s">
        <v>76</v>
      </c>
      <c r="CP66" s="170">
        <f t="shared" ref="CP66:DE66" si="102">ROUND(CP10-(CP10*$A$86),2)</f>
        <v>23.54</v>
      </c>
      <c r="CQ66" s="170">
        <f t="shared" si="102"/>
        <v>24.53</v>
      </c>
      <c r="CR66" s="170">
        <f t="shared" si="102"/>
        <v>24.78</v>
      </c>
      <c r="CS66" s="170">
        <f t="shared" si="102"/>
        <v>25.05</v>
      </c>
      <c r="CT66" s="170">
        <f t="shared" si="102"/>
        <v>30.7</v>
      </c>
      <c r="CU66" s="170">
        <f t="shared" si="102"/>
        <v>35.31</v>
      </c>
      <c r="CV66" s="170">
        <f t="shared" si="102"/>
        <v>40.299999999999997</v>
      </c>
      <c r="CW66" s="170">
        <f t="shared" si="102"/>
        <v>49.89</v>
      </c>
      <c r="CX66" s="170">
        <f t="shared" si="102"/>
        <v>40.049999999999997</v>
      </c>
      <c r="CY66" s="170">
        <f t="shared" si="102"/>
        <v>45.96</v>
      </c>
      <c r="CZ66" s="170">
        <f t="shared" si="102"/>
        <v>62.92</v>
      </c>
      <c r="DA66" s="170">
        <f t="shared" si="102"/>
        <v>80.92</v>
      </c>
      <c r="DB66" s="170">
        <f t="shared" si="102"/>
        <v>46.57</v>
      </c>
      <c r="DC66" s="170">
        <f t="shared" si="102"/>
        <v>53.45</v>
      </c>
      <c r="DD66" s="170">
        <f t="shared" si="102"/>
        <v>73.150000000000006</v>
      </c>
      <c r="DE66" s="170">
        <f t="shared" si="102"/>
        <v>94.07</v>
      </c>
      <c r="DF66" s="170"/>
      <c r="DH66" s="40" t="str">
        <f t="shared" si="85"/>
        <v>DIAMANTE 1Kg Adicional</v>
      </c>
      <c r="DI66" s="168" t="s">
        <v>66</v>
      </c>
      <c r="DJ66" s="168" t="s">
        <v>63</v>
      </c>
      <c r="DK66" s="169">
        <f>ROUND('Base(2024)'!EO66*'BASE 2025'!$A$155,2)</f>
        <v>3.73</v>
      </c>
      <c r="DL66" s="169">
        <f>ROUND('Base(2024)'!EP66*'BASE 2025'!$A$155,2)</f>
        <v>3.9</v>
      </c>
      <c r="DM66" s="169">
        <f>ROUND('Base(2024)'!EQ66*'BASE 2025'!$A$155,2)</f>
        <v>3.92</v>
      </c>
      <c r="DN66" s="169">
        <f>ROUND('Base(2024)'!ER66*'BASE 2025'!$A$155,2)</f>
        <v>3.98</v>
      </c>
      <c r="DO66" s="169">
        <f>ROUND('Base(2024)'!ES66*'BASE 2025'!$A$155,2)</f>
        <v>5.44</v>
      </c>
      <c r="DP66" s="169">
        <f>ROUND('Base(2024)'!ET66*'BASE 2025'!$A$155,2)</f>
        <v>6.32</v>
      </c>
      <c r="DQ66" s="169">
        <f>ROUND('Base(2024)'!EU66*'BASE 2025'!$A$155,2)</f>
        <v>7.23</v>
      </c>
      <c r="DR66" s="169">
        <f>ROUND('Base(2024)'!EV66*'BASE 2025'!$A$155,2)</f>
        <v>8.93</v>
      </c>
      <c r="DS66" s="169">
        <f>ROUND('Base(2024)'!EW66*'BASE 2025'!$A$155,2)</f>
        <v>9.0299999999999994</v>
      </c>
      <c r="DT66" s="169">
        <f>ROUND('Base(2024)'!EX66*'BASE 2025'!$A$155,2)</f>
        <v>10.33</v>
      </c>
      <c r="DU66" s="169">
        <f>ROUND('Base(2024)'!EY66*'BASE 2025'!$A$155,2)</f>
        <v>13.3</v>
      </c>
      <c r="DV66" s="169">
        <f>ROUND('Base(2024)'!EZ66*'BASE 2025'!$A$155,2)</f>
        <v>16.559999999999999</v>
      </c>
      <c r="ER66" s="198" t="str">
        <f t="shared" si="86"/>
        <v>DIAMANTE START 2Coleta no mesmo dia4210-241 a 50</v>
      </c>
      <c r="ES66" s="198" t="s">
        <v>117</v>
      </c>
      <c r="ET66" s="199" t="s">
        <v>71</v>
      </c>
      <c r="EU66" s="200" t="s">
        <v>72</v>
      </c>
      <c r="EV66" s="201" t="s">
        <v>87</v>
      </c>
      <c r="EW66" s="200">
        <f t="shared" si="100"/>
        <v>1.6476460000000002</v>
      </c>
      <c r="EX66" s="202">
        <v>1.6476460000000002</v>
      </c>
      <c r="EY66" s="203" t="s">
        <v>264</v>
      </c>
      <c r="FA66" s="146"/>
      <c r="FB66" s="146"/>
      <c r="FC66" s="211"/>
      <c r="FD66" s="190"/>
      <c r="FE66" s="212" t="s">
        <v>258</v>
      </c>
      <c r="FH66"/>
      <c r="FI66"/>
      <c r="FK66" s="207" t="str">
        <f>CONCATENATE(FL66,FN66,FM66)</f>
        <v>INFINITE 3Dobragem, inserção, fechamento, montagem de caixaOperação B</v>
      </c>
      <c r="FL66" s="207" t="s">
        <v>94</v>
      </c>
      <c r="FM66" s="207" t="s">
        <v>319</v>
      </c>
      <c r="FN66" s="216" t="s">
        <v>320</v>
      </c>
      <c r="FO66" s="217">
        <v>76120</v>
      </c>
      <c r="FP66" s="218">
        <f>'[3]Base(2024)'!$FG$5*'[3]BASE 2025'!$A$20</f>
        <v>0.72333458999999989</v>
      </c>
      <c r="FQ66" s="217">
        <v>76171</v>
      </c>
      <c r="FR66" s="218">
        <f>'[3]Base(2024)'!$FI$5*'[3]BASE 2025'!$A$20</f>
        <v>1.2579731999999999</v>
      </c>
    </row>
    <row r="67" spans="1:174" x14ac:dyDescent="0.25">
      <c r="A67" s="84">
        <v>0.13</v>
      </c>
      <c r="B67" s="42" t="s">
        <v>117</v>
      </c>
      <c r="D67" s="43" t="str">
        <f t="shared" si="0"/>
        <v>DIAMANTE 16.001 a 7.000</v>
      </c>
      <c r="E67" s="44" t="s">
        <v>66</v>
      </c>
      <c r="F67" s="44" t="s">
        <v>82</v>
      </c>
      <c r="G67" s="170">
        <f t="shared" si="91"/>
        <v>17.98</v>
      </c>
      <c r="H67" s="170">
        <f t="shared" si="87"/>
        <v>18.36</v>
      </c>
      <c r="I67" s="170">
        <f t="shared" si="87"/>
        <v>18.739999999999998</v>
      </c>
      <c r="J67" s="170">
        <f t="shared" si="87"/>
        <v>19.13</v>
      </c>
      <c r="K67" s="170">
        <f t="shared" si="87"/>
        <v>29.61</v>
      </c>
      <c r="L67" s="170">
        <f t="shared" si="87"/>
        <v>29.91</v>
      </c>
      <c r="M67" s="170">
        <f t="shared" si="87"/>
        <v>30.23</v>
      </c>
      <c r="N67" s="170">
        <f t="shared" si="87"/>
        <v>30.53</v>
      </c>
      <c r="O67" s="170">
        <f t="shared" si="87"/>
        <v>54.92</v>
      </c>
      <c r="P67" s="170">
        <f t="shared" si="87"/>
        <v>74.150000000000006</v>
      </c>
      <c r="Q67" s="170">
        <f t="shared" si="87"/>
        <v>104.35</v>
      </c>
      <c r="R67" s="170">
        <f t="shared" si="87"/>
        <v>126.33</v>
      </c>
      <c r="S67" s="170">
        <f t="shared" si="87"/>
        <v>73.099999999999994</v>
      </c>
      <c r="T67" s="170">
        <f t="shared" si="87"/>
        <v>90.02</v>
      </c>
      <c r="U67" s="170">
        <f t="shared" si="87"/>
        <v>115.77</v>
      </c>
      <c r="V67" s="170">
        <f t="shared" si="87"/>
        <v>135.38999999999999</v>
      </c>
      <c r="W67" s="170">
        <f t="shared" si="87"/>
        <v>87.03</v>
      </c>
      <c r="X67" s="170">
        <f t="shared" si="87"/>
        <v>107.16</v>
      </c>
      <c r="Y67" s="170">
        <f t="shared" si="87"/>
        <v>137.81</v>
      </c>
      <c r="Z67" s="170">
        <f t="shared" si="87"/>
        <v>161.16999999999999</v>
      </c>
      <c r="AB67" s="43" t="str">
        <f t="shared" si="1"/>
        <v>DIAMANTE 16.001 a 7.000</v>
      </c>
      <c r="AC67" s="44" t="s">
        <v>66</v>
      </c>
      <c r="AD67" s="44" t="s">
        <v>82</v>
      </c>
      <c r="AE67" s="170">
        <f t="shared" si="92"/>
        <v>42.41</v>
      </c>
      <c r="AF67" s="170">
        <f t="shared" si="88"/>
        <v>43.32</v>
      </c>
      <c r="AG67" s="170">
        <f t="shared" si="88"/>
        <v>44.22</v>
      </c>
      <c r="AH67" s="170">
        <f t="shared" si="88"/>
        <v>45.12</v>
      </c>
      <c r="AI67" s="170">
        <f t="shared" si="88"/>
        <v>48.87</v>
      </c>
      <c r="AJ67" s="170">
        <f t="shared" si="88"/>
        <v>49.37</v>
      </c>
      <c r="AK67" s="170">
        <f t="shared" si="88"/>
        <v>49.87</v>
      </c>
      <c r="AL67" s="170">
        <f t="shared" si="88"/>
        <v>50.38</v>
      </c>
      <c r="AM67" s="170">
        <f t="shared" si="88"/>
        <v>97.86</v>
      </c>
      <c r="AN67" s="170">
        <f t="shared" si="88"/>
        <v>147.16</v>
      </c>
      <c r="AO67" s="170">
        <f t="shared" si="88"/>
        <v>180.11</v>
      </c>
      <c r="AP67" s="170">
        <f t="shared" si="88"/>
        <v>213.06</v>
      </c>
      <c r="AQ67" s="170">
        <f t="shared" si="88"/>
        <v>119.33</v>
      </c>
      <c r="AR67" s="170">
        <f t="shared" si="88"/>
        <v>173.78</v>
      </c>
      <c r="AS67" s="170">
        <f t="shared" si="88"/>
        <v>208.21</v>
      </c>
      <c r="AT67" s="170">
        <f t="shared" si="88"/>
        <v>242.64</v>
      </c>
      <c r="AU67" s="170">
        <f t="shared" si="88"/>
        <v>142.08000000000001</v>
      </c>
      <c r="AV67" s="170">
        <f t="shared" si="88"/>
        <v>206.88</v>
      </c>
      <c r="AW67" s="170">
        <f t="shared" si="88"/>
        <v>247.88</v>
      </c>
      <c r="AX67" s="170">
        <f t="shared" si="88"/>
        <v>288.86</v>
      </c>
      <c r="AY67" s="159"/>
      <c r="AZ67" s="43" t="str">
        <f t="shared" si="12"/>
        <v>Peso (Kg)</v>
      </c>
      <c r="BB67" s="46" t="s">
        <v>33</v>
      </c>
      <c r="BC67" s="45" t="s">
        <v>12</v>
      </c>
      <c r="BD67" s="45" t="s">
        <v>13</v>
      </c>
      <c r="BE67" s="45" t="s">
        <v>14</v>
      </c>
      <c r="BF67" s="45" t="s">
        <v>15</v>
      </c>
      <c r="BG67" s="45" t="s">
        <v>16</v>
      </c>
      <c r="BH67" s="45" t="s">
        <v>17</v>
      </c>
      <c r="BI67" s="45" t="s">
        <v>18</v>
      </c>
      <c r="BJ67" s="45" t="s">
        <v>19</v>
      </c>
      <c r="BL67" s="43" t="str">
        <f t="shared" ref="BL67:BL130" si="103">CONCATENATE(BM67,BN67)</f>
        <v>Peso (g)</v>
      </c>
      <c r="BN67" s="46" t="s">
        <v>32</v>
      </c>
      <c r="BO67" s="170" t="s">
        <v>12</v>
      </c>
      <c r="BP67" s="170" t="s">
        <v>13</v>
      </c>
      <c r="BQ67" s="170" t="s">
        <v>14</v>
      </c>
      <c r="BS67" s="43" t="str">
        <f t="shared" si="6"/>
        <v>DIAMANTE 26.001 a 7.000</v>
      </c>
      <c r="BT67" s="44" t="s">
        <v>69</v>
      </c>
      <c r="BU67" s="44" t="s">
        <v>82</v>
      </c>
      <c r="BV67" s="170">
        <v>20.67</v>
      </c>
      <c r="BW67" s="170">
        <v>21.11</v>
      </c>
      <c r="BX67" s="170">
        <v>21.54</v>
      </c>
      <c r="BY67" s="170">
        <v>21.97</v>
      </c>
      <c r="BZ67" s="170">
        <v>33.659999999999997</v>
      </c>
      <c r="CA67" s="170">
        <v>33.99</v>
      </c>
      <c r="CB67" s="170">
        <v>34.35</v>
      </c>
      <c r="CC67" s="170">
        <v>34.700000000000003</v>
      </c>
      <c r="CD67" s="170">
        <v>62.92</v>
      </c>
      <c r="CE67" s="170">
        <v>85.4</v>
      </c>
      <c r="CF67" s="170">
        <v>120.19</v>
      </c>
      <c r="CG67" s="170">
        <v>145.38999999999999</v>
      </c>
      <c r="CH67" s="170">
        <v>99.83</v>
      </c>
      <c r="CI67" s="170">
        <v>123.38</v>
      </c>
      <c r="CJ67" s="170">
        <v>158.71</v>
      </c>
      <c r="CK67" s="170">
        <v>185.52</v>
      </c>
      <c r="CM67" s="43" t="str">
        <f t="shared" si="7"/>
        <v>DIAMANTE 16.001 a 7.000</v>
      </c>
      <c r="CN67" s="44" t="s">
        <v>66</v>
      </c>
      <c r="CO67" s="44" t="s">
        <v>82</v>
      </c>
      <c r="CP67" s="170">
        <f t="shared" ref="CP67:DE67" si="104">ROUND(CP11-(CP11*$A$86),2)</f>
        <v>24.87</v>
      </c>
      <c r="CQ67" s="170">
        <f t="shared" si="104"/>
        <v>25.92</v>
      </c>
      <c r="CR67" s="170">
        <f t="shared" si="104"/>
        <v>26.19</v>
      </c>
      <c r="CS67" s="170">
        <f t="shared" si="104"/>
        <v>26.45</v>
      </c>
      <c r="CT67" s="170">
        <f t="shared" si="104"/>
        <v>33.909999999999997</v>
      </c>
      <c r="CU67" s="170">
        <f t="shared" si="104"/>
        <v>39.01</v>
      </c>
      <c r="CV67" s="170">
        <f t="shared" si="104"/>
        <v>44.5</v>
      </c>
      <c r="CW67" s="170">
        <f t="shared" si="104"/>
        <v>55.1</v>
      </c>
      <c r="CX67" s="170">
        <f t="shared" si="104"/>
        <v>42.8</v>
      </c>
      <c r="CY67" s="170">
        <f t="shared" si="104"/>
        <v>49.13</v>
      </c>
      <c r="CZ67" s="170">
        <f t="shared" si="104"/>
        <v>66.52</v>
      </c>
      <c r="DA67" s="170">
        <f t="shared" si="104"/>
        <v>85.38</v>
      </c>
      <c r="DB67" s="170">
        <f t="shared" si="104"/>
        <v>49.76</v>
      </c>
      <c r="DC67" s="170">
        <f t="shared" si="104"/>
        <v>57.11</v>
      </c>
      <c r="DD67" s="170">
        <f t="shared" si="104"/>
        <v>77.34</v>
      </c>
      <c r="DE67" s="170">
        <f t="shared" si="104"/>
        <v>99.27</v>
      </c>
      <c r="DF67" s="171"/>
      <c r="DH67" s="43" t="str">
        <f t="shared" ref="DH67:DH130" si="105">CONCATENATE(DI67,DJ67)</f>
        <v>Peso (g)</v>
      </c>
      <c r="DJ67" s="168" t="s">
        <v>32</v>
      </c>
      <c r="DK67" s="169" t="s">
        <v>16</v>
      </c>
      <c r="DL67" s="169" t="s">
        <v>17</v>
      </c>
      <c r="DM67" s="169" t="s">
        <v>18</v>
      </c>
      <c r="DN67" s="169" t="s">
        <v>19</v>
      </c>
      <c r="DO67" s="169" t="s">
        <v>20</v>
      </c>
      <c r="DP67" s="169" t="s">
        <v>21</v>
      </c>
      <c r="DQ67" s="169" t="s">
        <v>22</v>
      </c>
      <c r="DR67" s="169" t="s">
        <v>23</v>
      </c>
      <c r="DS67" s="169" t="s">
        <v>28</v>
      </c>
      <c r="DT67" s="169" t="s">
        <v>29</v>
      </c>
      <c r="DU67" s="169" t="s">
        <v>30</v>
      </c>
      <c r="DV67" s="169" t="s">
        <v>31</v>
      </c>
      <c r="ER67" s="198" t="str">
        <f t="shared" si="86"/>
        <v>DIAMANTE START 2Coleta no mesmo dia4210-251 a 60</v>
      </c>
      <c r="ES67" s="198" t="s">
        <v>117</v>
      </c>
      <c r="ET67" s="199" t="s">
        <v>71</v>
      </c>
      <c r="EU67" s="200" t="s">
        <v>72</v>
      </c>
      <c r="EV67" s="201" t="s">
        <v>92</v>
      </c>
      <c r="EW67" s="200">
        <f t="shared" si="100"/>
        <v>1.6369470000000002</v>
      </c>
      <c r="EX67" s="202">
        <v>1.6369470000000002</v>
      </c>
      <c r="EY67" s="203" t="s">
        <v>264</v>
      </c>
      <c r="FA67" s="146"/>
      <c r="FB67" s="146"/>
      <c r="FC67" s="211"/>
      <c r="FD67" s="190"/>
      <c r="FE67" s="212"/>
      <c r="FH67"/>
      <c r="FI67"/>
      <c r="FK67" s="207" t="str">
        <f>CONCATENATE(FL67,FN67,FM67)</f>
        <v>INFINITE 3Digitação, agrupamento de nomes e documentos, conciliação de nomesOperação C</v>
      </c>
      <c r="FL67" s="207" t="s">
        <v>94</v>
      </c>
      <c r="FM67" s="207" t="s">
        <v>321</v>
      </c>
      <c r="FN67" s="216" t="s">
        <v>322</v>
      </c>
      <c r="FO67" s="217">
        <v>76139</v>
      </c>
      <c r="FP67" s="218">
        <f>'[3]Base(2024)'!$FG$6*'[3]BASE 2025'!$A$20</f>
        <v>2.0337233399999999</v>
      </c>
      <c r="FQ67" s="217">
        <v>76180</v>
      </c>
      <c r="FR67" s="218">
        <f>'[3]Base(2024)'!$FI$6*'[3]BASE 2025'!$A$20</f>
        <v>2.0337233399999999</v>
      </c>
    </row>
    <row r="68" spans="1:174" ht="25.5" x14ac:dyDescent="0.25">
      <c r="A68" s="84">
        <v>0.15</v>
      </c>
      <c r="B68" s="42" t="s">
        <v>66</v>
      </c>
      <c r="D68" s="43" t="str">
        <f t="shared" ref="D68:D131" si="106">CONCATENATE(E68,F68)</f>
        <v>DIAMANTE 17.001 a 8.000</v>
      </c>
      <c r="E68" s="44" t="s">
        <v>66</v>
      </c>
      <c r="F68" s="44" t="s">
        <v>86</v>
      </c>
      <c r="G68" s="170">
        <f t="shared" si="91"/>
        <v>19.010000000000002</v>
      </c>
      <c r="H68" s="170">
        <f t="shared" si="87"/>
        <v>19.41</v>
      </c>
      <c r="I68" s="170">
        <f t="shared" si="87"/>
        <v>19.809999999999999</v>
      </c>
      <c r="J68" s="170">
        <f t="shared" si="87"/>
        <v>20.21</v>
      </c>
      <c r="K68" s="170">
        <f t="shared" si="87"/>
        <v>31.66</v>
      </c>
      <c r="L68" s="170">
        <f t="shared" si="87"/>
        <v>32.01</v>
      </c>
      <c r="M68" s="170">
        <f t="shared" si="87"/>
        <v>32.32</v>
      </c>
      <c r="N68" s="170">
        <f t="shared" si="87"/>
        <v>32.659999999999997</v>
      </c>
      <c r="O68" s="170">
        <f t="shared" si="87"/>
        <v>60.15</v>
      </c>
      <c r="P68" s="170">
        <f t="shared" si="87"/>
        <v>81.23</v>
      </c>
      <c r="Q68" s="170">
        <f t="shared" si="87"/>
        <v>114.33</v>
      </c>
      <c r="R68" s="170">
        <f t="shared" si="87"/>
        <v>138.4</v>
      </c>
      <c r="S68" s="170">
        <f t="shared" si="87"/>
        <v>81.349999999999994</v>
      </c>
      <c r="T68" s="170">
        <f t="shared" si="87"/>
        <v>99.82</v>
      </c>
      <c r="U68" s="170">
        <f t="shared" si="87"/>
        <v>128.01</v>
      </c>
      <c r="V68" s="170">
        <f t="shared" si="87"/>
        <v>149.38</v>
      </c>
      <c r="W68" s="170">
        <f t="shared" si="87"/>
        <v>96.84</v>
      </c>
      <c r="X68" s="170">
        <f t="shared" si="87"/>
        <v>118.82</v>
      </c>
      <c r="Y68" s="170">
        <f t="shared" si="87"/>
        <v>152.38999999999999</v>
      </c>
      <c r="Z68" s="170">
        <f t="shared" si="87"/>
        <v>177.84</v>
      </c>
      <c r="AB68" s="43" t="str">
        <f t="shared" si="1"/>
        <v>DIAMANTE 17.001 a 8.000</v>
      </c>
      <c r="AC68" s="44" t="s">
        <v>66</v>
      </c>
      <c r="AD68" s="44" t="s">
        <v>86</v>
      </c>
      <c r="AE68" s="170">
        <f t="shared" si="92"/>
        <v>44.97</v>
      </c>
      <c r="AF68" s="170">
        <f t="shared" si="88"/>
        <v>45.93</v>
      </c>
      <c r="AG68" s="170">
        <f t="shared" si="88"/>
        <v>46.88</v>
      </c>
      <c r="AH68" s="170">
        <f t="shared" si="88"/>
        <v>47.84</v>
      </c>
      <c r="AI68" s="170">
        <f t="shared" si="88"/>
        <v>52.3</v>
      </c>
      <c r="AJ68" s="170">
        <f t="shared" si="88"/>
        <v>52.84</v>
      </c>
      <c r="AK68" s="170">
        <f t="shared" si="88"/>
        <v>53.38</v>
      </c>
      <c r="AL68" s="170">
        <f t="shared" si="88"/>
        <v>53.92</v>
      </c>
      <c r="AM68" s="170">
        <f t="shared" si="88"/>
        <v>106.76</v>
      </c>
      <c r="AN68" s="170">
        <f t="shared" si="88"/>
        <v>160.32</v>
      </c>
      <c r="AO68" s="170">
        <f t="shared" si="88"/>
        <v>196.55</v>
      </c>
      <c r="AP68" s="170">
        <f t="shared" si="88"/>
        <v>232.76</v>
      </c>
      <c r="AQ68" s="170">
        <f t="shared" si="88"/>
        <v>130.16</v>
      </c>
      <c r="AR68" s="170">
        <f t="shared" si="88"/>
        <v>192.08</v>
      </c>
      <c r="AS68" s="170">
        <f t="shared" si="88"/>
        <v>230.02</v>
      </c>
      <c r="AT68" s="170">
        <f t="shared" si="88"/>
        <v>267.95999999999998</v>
      </c>
      <c r="AU68" s="170">
        <f t="shared" si="88"/>
        <v>154.96</v>
      </c>
      <c r="AV68" s="170">
        <f t="shared" si="88"/>
        <v>228.68</v>
      </c>
      <c r="AW68" s="170">
        <f t="shared" si="88"/>
        <v>273.83999999999997</v>
      </c>
      <c r="AX68" s="170">
        <f t="shared" si="88"/>
        <v>319</v>
      </c>
      <c r="AY68" s="159"/>
      <c r="AZ68" s="43" t="str">
        <f t="shared" si="12"/>
        <v>INFINITE 6Até 1</v>
      </c>
      <c r="BA68" s="44" t="s">
        <v>104</v>
      </c>
      <c r="BB68" s="46" t="s">
        <v>42</v>
      </c>
      <c r="BC68" s="170">
        <f>ROUND(BC3-(BC3*$A$77),2)</f>
        <v>25.08</v>
      </c>
      <c r="BD68" s="170">
        <f t="shared" ref="BD68:BJ68" si="107">ROUND(BD3-(BD3*$A$77),2)</f>
        <v>25.59</v>
      </c>
      <c r="BE68" s="170">
        <f t="shared" si="107"/>
        <v>26.12</v>
      </c>
      <c r="BF68" s="170">
        <f t="shared" si="107"/>
        <v>26.64</v>
      </c>
      <c r="BG68" s="170">
        <f t="shared" si="107"/>
        <v>35.69</v>
      </c>
      <c r="BH68" s="170">
        <f t="shared" si="107"/>
        <v>36.07</v>
      </c>
      <c r="BI68" s="170">
        <f t="shared" si="107"/>
        <v>36.43</v>
      </c>
      <c r="BJ68" s="170">
        <f t="shared" si="107"/>
        <v>36.74</v>
      </c>
      <c r="BL68" s="43" t="str">
        <f t="shared" si="103"/>
        <v>DIAMANTE 10 a 300</v>
      </c>
      <c r="BM68" s="44" t="s">
        <v>66</v>
      </c>
      <c r="BN68" s="46" t="s">
        <v>40</v>
      </c>
      <c r="BO68" s="170">
        <f>ROUND('Base(2024)'!DC3*'BASE 2025'!$A$25,2)</f>
        <v>13.3</v>
      </c>
      <c r="BP68" s="170">
        <f>ROUND('Base(2024)'!DD3*'BASE 2025'!$A$25,2)</f>
        <v>13.57</v>
      </c>
      <c r="BQ68" s="170">
        <f>ROUND('Base(2024)'!DE3*'BASE 2025'!$A$25,2)</f>
        <v>13.86</v>
      </c>
      <c r="BS68" s="43" t="str">
        <f t="shared" ref="BS68:BS131" si="108">CONCATENATE(BT68,BU68)</f>
        <v>DIAMANTE 27.001 a 8.000</v>
      </c>
      <c r="BT68" s="44" t="s">
        <v>69</v>
      </c>
      <c r="BU68" s="44" t="s">
        <v>86</v>
      </c>
      <c r="BV68" s="170">
        <v>21.04</v>
      </c>
      <c r="BW68" s="170">
        <v>21.49</v>
      </c>
      <c r="BX68" s="170">
        <v>21.92</v>
      </c>
      <c r="BY68" s="170">
        <v>22.36</v>
      </c>
      <c r="BZ68" s="170">
        <v>36.049999999999997</v>
      </c>
      <c r="CA68" s="170">
        <v>36.44</v>
      </c>
      <c r="CB68" s="170">
        <v>36.799999999999997</v>
      </c>
      <c r="CC68" s="170">
        <v>37.17</v>
      </c>
      <c r="CD68" s="170">
        <v>68.98</v>
      </c>
      <c r="CE68" s="170">
        <v>93.57</v>
      </c>
      <c r="CF68" s="170">
        <v>131.68</v>
      </c>
      <c r="CG68" s="170">
        <v>159.31</v>
      </c>
      <c r="CH68" s="170">
        <v>111.17</v>
      </c>
      <c r="CI68" s="170">
        <v>136.83000000000001</v>
      </c>
      <c r="CJ68" s="170">
        <v>175.53</v>
      </c>
      <c r="CK68" s="170">
        <v>204.75</v>
      </c>
      <c r="CM68" s="43" t="str">
        <f t="shared" si="7"/>
        <v>DIAMANTE 17.001 a 8.000</v>
      </c>
      <c r="CN68" s="44" t="s">
        <v>66</v>
      </c>
      <c r="CO68" s="44" t="s">
        <v>86</v>
      </c>
      <c r="CP68" s="170">
        <f t="shared" ref="CP68:DE68" si="109">ROUND(CP12-(CP12*$A$86),2)</f>
        <v>26.13</v>
      </c>
      <c r="CQ68" s="170">
        <f t="shared" si="109"/>
        <v>27.24</v>
      </c>
      <c r="CR68" s="170">
        <f t="shared" si="109"/>
        <v>27.52</v>
      </c>
      <c r="CS68" s="170">
        <f t="shared" si="109"/>
        <v>27.8</v>
      </c>
      <c r="CT68" s="170">
        <f t="shared" si="109"/>
        <v>36.93</v>
      </c>
      <c r="CU68" s="170">
        <f t="shared" si="109"/>
        <v>42.49</v>
      </c>
      <c r="CV68" s="170">
        <f t="shared" si="109"/>
        <v>48.48</v>
      </c>
      <c r="CW68" s="170">
        <f t="shared" si="109"/>
        <v>60.03</v>
      </c>
      <c r="CX68" s="170">
        <f t="shared" si="109"/>
        <v>55.14</v>
      </c>
      <c r="CY68" s="170">
        <f t="shared" si="109"/>
        <v>61.86</v>
      </c>
      <c r="CZ68" s="170">
        <f t="shared" si="109"/>
        <v>79.69</v>
      </c>
      <c r="DA68" s="170">
        <f t="shared" si="109"/>
        <v>99.36</v>
      </c>
      <c r="DB68" s="170">
        <f t="shared" si="109"/>
        <v>64.13</v>
      </c>
      <c r="DC68" s="170">
        <f t="shared" si="109"/>
        <v>71.94</v>
      </c>
      <c r="DD68" s="170">
        <f t="shared" si="109"/>
        <v>92.66</v>
      </c>
      <c r="DE68" s="170">
        <f t="shared" si="109"/>
        <v>115.54</v>
      </c>
      <c r="DH68" s="43" t="str">
        <f t="shared" si="105"/>
        <v>DIAMANTE 20 a 500</v>
      </c>
      <c r="DI68" s="44" t="s">
        <v>69</v>
      </c>
      <c r="DJ68" s="44" t="s">
        <v>41</v>
      </c>
      <c r="DK68" s="147">
        <f>ROUND('Base(2024)'!EO68*'BASE 2025'!$A$155,2)</f>
        <v>16.04</v>
      </c>
      <c r="DL68" s="147">
        <f>ROUND('Base(2024)'!EP68*'BASE 2025'!$A$155,2)</f>
        <v>16.73</v>
      </c>
      <c r="DM68" s="147">
        <f>ROUND('Base(2024)'!EQ68*'BASE 2025'!$A$155,2)</f>
        <v>16.89</v>
      </c>
      <c r="DN68" s="147">
        <f>ROUND('Base(2024)'!ER68*'BASE 2025'!$A$155,2)</f>
        <v>17.05</v>
      </c>
      <c r="DO68" s="147">
        <f>ROUND('Base(2024)'!ES68*'BASE 2025'!$A$155,2)</f>
        <v>19.07</v>
      </c>
      <c r="DP68" s="147">
        <f>ROUND('Base(2024)'!ET68*'BASE 2025'!$A$155,2)</f>
        <v>21.46</v>
      </c>
      <c r="DQ68" s="147">
        <f>ROUND('Base(2024)'!EU68*'BASE 2025'!$A$155,2)</f>
        <v>23.95</v>
      </c>
      <c r="DR68" s="147">
        <f>ROUND('Base(2024)'!EV68*'BASE 2025'!$A$155,2)</f>
        <v>28.72</v>
      </c>
      <c r="DS68" s="147">
        <f>ROUND('Base(2024)'!EW68*'BASE 2025'!$A$155,2)</f>
        <v>22.77</v>
      </c>
      <c r="DT68" s="147">
        <f>ROUND('Base(2024)'!EX68*'BASE 2025'!$A$155,2)</f>
        <v>27.69</v>
      </c>
      <c r="DU68" s="147">
        <f>ROUND('Base(2024)'!EY68*'BASE 2025'!$A$155,2)</f>
        <v>46.6</v>
      </c>
      <c r="DV68" s="147">
        <f>ROUND('Base(2024)'!EZ68*'BASE 2025'!$A$155,2)</f>
        <v>63.93</v>
      </c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O68" s="73"/>
      <c r="ER68" s="198" t="str">
        <f t="shared" si="86"/>
        <v>DIAMANTE START 2Coleta no mesmo dia4210-261 a 70</v>
      </c>
      <c r="ES68" s="198" t="s">
        <v>117</v>
      </c>
      <c r="ET68" s="199" t="s">
        <v>71</v>
      </c>
      <c r="EU68" s="200" t="s">
        <v>72</v>
      </c>
      <c r="EV68" s="201" t="s">
        <v>96</v>
      </c>
      <c r="EW68" s="200">
        <f t="shared" si="100"/>
        <v>1.61</v>
      </c>
      <c r="EX68" s="202">
        <v>1.61</v>
      </c>
      <c r="EY68" s="203" t="s">
        <v>264</v>
      </c>
      <c r="FA68" s="207" t="s">
        <v>304</v>
      </c>
      <c r="FB68" s="207" t="s">
        <v>104</v>
      </c>
      <c r="FC68" s="209" t="s">
        <v>46</v>
      </c>
      <c r="FD68" s="201" t="s">
        <v>47</v>
      </c>
      <c r="FE68" s="200">
        <v>13.96</v>
      </c>
      <c r="FH68"/>
      <c r="FI68"/>
      <c r="FK68" s="207" t="str">
        <f>CONCATENATE(FL68,FN68,FM68)</f>
        <v>INFINITE 3Impressão de etiqueta - medidas 33,9 x 101,6 (mm) ou  Modelo folha 14 etiquetasOperação D1</v>
      </c>
      <c r="FL68" s="207" t="s">
        <v>94</v>
      </c>
      <c r="FM68" s="219" t="s">
        <v>323</v>
      </c>
      <c r="FN68" s="220" t="s">
        <v>324</v>
      </c>
      <c r="FO68" s="217">
        <v>76147</v>
      </c>
      <c r="FP68" s="218">
        <f>'[3]Base(2024)'!$FG$9*'[3]BASE 2025'!$A$20</f>
        <v>0.13628043000000001</v>
      </c>
      <c r="FQ68" s="217">
        <v>76198</v>
      </c>
      <c r="FR68" s="218">
        <f>'[3]Base(2024)'!$FI$9*'[3]BASE 2025'!$A$20</f>
        <v>7.3381770000000013E-2</v>
      </c>
    </row>
    <row r="69" spans="1:174" ht="25.5" x14ac:dyDescent="0.25">
      <c r="A69" s="84">
        <v>0.16</v>
      </c>
      <c r="B69" s="42" t="s">
        <v>69</v>
      </c>
      <c r="D69" s="43" t="str">
        <f t="shared" si="106"/>
        <v>DIAMANTE 18.001 a 9.000</v>
      </c>
      <c r="E69" s="44" t="s">
        <v>66</v>
      </c>
      <c r="F69" s="44" t="s">
        <v>91</v>
      </c>
      <c r="G69" s="170">
        <f t="shared" si="91"/>
        <v>19.63</v>
      </c>
      <c r="H69" s="170">
        <f t="shared" si="87"/>
        <v>20.04</v>
      </c>
      <c r="I69" s="170">
        <f t="shared" si="87"/>
        <v>20.46</v>
      </c>
      <c r="J69" s="170">
        <f t="shared" si="87"/>
        <v>20.87</v>
      </c>
      <c r="K69" s="170">
        <f t="shared" si="87"/>
        <v>33.74</v>
      </c>
      <c r="L69" s="170">
        <f t="shared" si="87"/>
        <v>34.08</v>
      </c>
      <c r="M69" s="170">
        <f t="shared" si="87"/>
        <v>34.44</v>
      </c>
      <c r="N69" s="170">
        <f t="shared" si="87"/>
        <v>34.770000000000003</v>
      </c>
      <c r="O69" s="170">
        <f t="shared" si="87"/>
        <v>65.42</v>
      </c>
      <c r="P69" s="170">
        <f t="shared" si="87"/>
        <v>88.31</v>
      </c>
      <c r="Q69" s="170">
        <f t="shared" si="87"/>
        <v>124.29</v>
      </c>
      <c r="R69" s="170">
        <f t="shared" si="87"/>
        <v>150.44999999999999</v>
      </c>
      <c r="S69" s="170">
        <f t="shared" si="87"/>
        <v>85.76</v>
      </c>
      <c r="T69" s="170">
        <f t="shared" si="87"/>
        <v>105.77</v>
      </c>
      <c r="U69" s="170">
        <f t="shared" si="87"/>
        <v>136.38</v>
      </c>
      <c r="V69" s="170">
        <f t="shared" si="87"/>
        <v>159.5</v>
      </c>
      <c r="W69" s="170">
        <f t="shared" si="87"/>
        <v>102.09</v>
      </c>
      <c r="X69" s="170">
        <f t="shared" si="87"/>
        <v>125.92</v>
      </c>
      <c r="Y69" s="170">
        <f t="shared" si="87"/>
        <v>162.36000000000001</v>
      </c>
      <c r="Z69" s="170">
        <f t="shared" si="87"/>
        <v>189.89</v>
      </c>
      <c r="AB69" s="43" t="str">
        <f t="shared" si="1"/>
        <v>DIAMANTE 18.001 a 9.000</v>
      </c>
      <c r="AC69" s="44" t="s">
        <v>66</v>
      </c>
      <c r="AD69" s="44" t="s">
        <v>91</v>
      </c>
      <c r="AE69" s="170">
        <f t="shared" si="92"/>
        <v>48.98</v>
      </c>
      <c r="AF69" s="170">
        <f t="shared" si="88"/>
        <v>50.03</v>
      </c>
      <c r="AG69" s="170">
        <f t="shared" si="88"/>
        <v>51.06</v>
      </c>
      <c r="AH69" s="170">
        <f t="shared" si="88"/>
        <v>52.11</v>
      </c>
      <c r="AI69" s="170">
        <f t="shared" si="88"/>
        <v>56.36</v>
      </c>
      <c r="AJ69" s="170">
        <f t="shared" si="88"/>
        <v>56.94</v>
      </c>
      <c r="AK69" s="170">
        <f t="shared" si="88"/>
        <v>57.52</v>
      </c>
      <c r="AL69" s="170">
        <f t="shared" si="88"/>
        <v>58.11</v>
      </c>
      <c r="AM69" s="170">
        <f t="shared" si="88"/>
        <v>116.38</v>
      </c>
      <c r="AN69" s="170">
        <f t="shared" si="88"/>
        <v>176.38</v>
      </c>
      <c r="AO69" s="170">
        <f t="shared" si="88"/>
        <v>214.88</v>
      </c>
      <c r="AP69" s="170">
        <f t="shared" si="88"/>
        <v>253.37</v>
      </c>
      <c r="AQ69" s="170">
        <f t="shared" si="88"/>
        <v>142.9</v>
      </c>
      <c r="AR69" s="170">
        <f t="shared" si="88"/>
        <v>213.44</v>
      </c>
      <c r="AS69" s="170">
        <f t="shared" si="88"/>
        <v>254.24</v>
      </c>
      <c r="AT69" s="170">
        <f t="shared" si="88"/>
        <v>295.04000000000002</v>
      </c>
      <c r="AU69" s="170">
        <f t="shared" si="88"/>
        <v>170.13</v>
      </c>
      <c r="AV69" s="170">
        <f t="shared" si="88"/>
        <v>254.1</v>
      </c>
      <c r="AW69" s="170">
        <f t="shared" si="88"/>
        <v>302.66000000000003</v>
      </c>
      <c r="AX69" s="170">
        <f t="shared" si="88"/>
        <v>351.23</v>
      </c>
      <c r="AY69" s="159"/>
      <c r="AZ69" s="43" t="str">
        <f t="shared" si="12"/>
        <v>INFINITE 61 a 5</v>
      </c>
      <c r="BA69" s="44" t="s">
        <v>104</v>
      </c>
      <c r="BB69" s="46" t="s">
        <v>51</v>
      </c>
      <c r="BC69" s="170">
        <f t="shared" ref="BC69:BJ71" si="110">ROUND(BC4-(BC4*$A$77),2)</f>
        <v>32.700000000000003</v>
      </c>
      <c r="BD69" s="170">
        <f t="shared" si="110"/>
        <v>33.369999999999997</v>
      </c>
      <c r="BE69" s="170">
        <f t="shared" si="110"/>
        <v>34.06</v>
      </c>
      <c r="BF69" s="170">
        <f t="shared" si="110"/>
        <v>34.729999999999997</v>
      </c>
      <c r="BG69" s="170">
        <f t="shared" si="110"/>
        <v>45.58</v>
      </c>
      <c r="BH69" s="170">
        <f t="shared" si="110"/>
        <v>46.03</v>
      </c>
      <c r="BI69" s="170">
        <f t="shared" si="110"/>
        <v>46.47</v>
      </c>
      <c r="BJ69" s="170">
        <f t="shared" si="110"/>
        <v>46.91</v>
      </c>
      <c r="BL69" s="43" t="str">
        <f t="shared" si="103"/>
        <v>DIAMANTE 1301 a 500</v>
      </c>
      <c r="BM69" s="44" t="s">
        <v>66</v>
      </c>
      <c r="BN69" s="46" t="s">
        <v>49</v>
      </c>
      <c r="BO69" s="170">
        <f>ROUND('Base(2024)'!DC4*'BASE 2025'!$A$25,2)</f>
        <v>13.82</v>
      </c>
      <c r="BP69" s="170">
        <f>ROUND('Base(2024)'!DD4*'BASE 2025'!$A$25,2)</f>
        <v>14.11</v>
      </c>
      <c r="BQ69" s="170">
        <f>ROUND('Base(2024)'!DE4*'BASE 2025'!$A$25,2)</f>
        <v>14.41</v>
      </c>
      <c r="BS69" s="43" t="str">
        <f t="shared" si="108"/>
        <v>DIAMANTE 28.001 a 9.000</v>
      </c>
      <c r="BT69" s="44" t="s">
        <v>69</v>
      </c>
      <c r="BU69" s="44" t="s">
        <v>91</v>
      </c>
      <c r="BV69" s="170">
        <v>21.89</v>
      </c>
      <c r="BW69" s="170">
        <v>22.34</v>
      </c>
      <c r="BX69" s="170">
        <v>22.8</v>
      </c>
      <c r="BY69" s="170">
        <v>23.26</v>
      </c>
      <c r="BZ69" s="170">
        <v>38.340000000000003</v>
      </c>
      <c r="CA69" s="170">
        <v>38.72</v>
      </c>
      <c r="CB69" s="170">
        <v>39.14</v>
      </c>
      <c r="CC69" s="170">
        <v>39.520000000000003</v>
      </c>
      <c r="CD69" s="170">
        <v>74.930000000000007</v>
      </c>
      <c r="CE69" s="170">
        <v>101.71</v>
      </c>
      <c r="CF69" s="170">
        <v>143.15</v>
      </c>
      <c r="CG69" s="170">
        <v>173.16</v>
      </c>
      <c r="CH69" s="170">
        <v>117.11</v>
      </c>
      <c r="CI69" s="170">
        <v>144.97</v>
      </c>
      <c r="CJ69" s="170">
        <v>186.98</v>
      </c>
      <c r="CK69" s="170">
        <v>218.57</v>
      </c>
      <c r="CM69" s="43" t="str">
        <f t="shared" si="7"/>
        <v>DIAMANTE 18.001 a 9.000</v>
      </c>
      <c r="CN69" s="44" t="s">
        <v>66</v>
      </c>
      <c r="CO69" s="44" t="s">
        <v>91</v>
      </c>
      <c r="CP69" s="170">
        <f t="shared" ref="CP69:DE69" si="111">ROUND(CP13-(CP13*$A$86),2)</f>
        <v>26.89</v>
      </c>
      <c r="CQ69" s="170">
        <f t="shared" si="111"/>
        <v>28.04</v>
      </c>
      <c r="CR69" s="170">
        <f t="shared" si="111"/>
        <v>28.31</v>
      </c>
      <c r="CS69" s="170">
        <f t="shared" si="111"/>
        <v>28.6</v>
      </c>
      <c r="CT69" s="170">
        <f t="shared" si="111"/>
        <v>38.76</v>
      </c>
      <c r="CU69" s="170">
        <f t="shared" si="111"/>
        <v>44.56</v>
      </c>
      <c r="CV69" s="170">
        <f t="shared" si="111"/>
        <v>50.86</v>
      </c>
      <c r="CW69" s="170">
        <f t="shared" si="111"/>
        <v>62.96</v>
      </c>
      <c r="CX69" s="170">
        <f t="shared" si="111"/>
        <v>56.7</v>
      </c>
      <c r="CY69" s="170">
        <f t="shared" si="111"/>
        <v>63.66</v>
      </c>
      <c r="CZ69" s="170">
        <f t="shared" si="111"/>
        <v>81.739999999999995</v>
      </c>
      <c r="DA69" s="170">
        <f t="shared" si="111"/>
        <v>101.9</v>
      </c>
      <c r="DB69" s="170">
        <f t="shared" si="111"/>
        <v>65.94</v>
      </c>
      <c r="DC69" s="170">
        <f t="shared" si="111"/>
        <v>74.010000000000005</v>
      </c>
      <c r="DD69" s="170">
        <f t="shared" si="111"/>
        <v>95.05</v>
      </c>
      <c r="DE69" s="170">
        <f t="shared" si="111"/>
        <v>118.48</v>
      </c>
      <c r="DF69" s="170"/>
      <c r="DH69" s="43" t="str">
        <f t="shared" si="105"/>
        <v>DIAMANTE 2501 a 1.000</v>
      </c>
      <c r="DI69" s="44" t="s">
        <v>69</v>
      </c>
      <c r="DJ69" s="44" t="s">
        <v>50</v>
      </c>
      <c r="DK69" s="147">
        <f>ROUND('Base(2024)'!EO69*'BASE 2025'!$A$155,2)</f>
        <v>17.18</v>
      </c>
      <c r="DL69" s="147">
        <f>ROUND('Base(2024)'!EP69*'BASE 2025'!$A$155,2)</f>
        <v>17.899999999999999</v>
      </c>
      <c r="DM69" s="147">
        <f>ROUND('Base(2024)'!EQ69*'BASE 2025'!$A$155,2)</f>
        <v>18.100000000000001</v>
      </c>
      <c r="DN69" s="147">
        <f>ROUND('Base(2024)'!ER69*'BASE 2025'!$A$155,2)</f>
        <v>18.27</v>
      </c>
      <c r="DO69" s="147">
        <f>ROUND('Base(2024)'!ES69*'BASE 2025'!$A$155,2)</f>
        <v>20.43</v>
      </c>
      <c r="DP69" s="147">
        <f>ROUND('Base(2024)'!ET69*'BASE 2025'!$A$155,2)</f>
        <v>22.99</v>
      </c>
      <c r="DQ69" s="147">
        <f>ROUND('Base(2024)'!EU69*'BASE 2025'!$A$155,2)</f>
        <v>25.66</v>
      </c>
      <c r="DR69" s="147">
        <f>ROUND('Base(2024)'!EV69*'BASE 2025'!$A$155,2)</f>
        <v>30.77</v>
      </c>
      <c r="DS69" s="147">
        <f>ROUND('Base(2024)'!EW69*'BASE 2025'!$A$155,2)</f>
        <v>24.13</v>
      </c>
      <c r="DT69" s="147">
        <f>ROUND('Base(2024)'!EX69*'BASE 2025'!$A$155,2)</f>
        <v>29.22</v>
      </c>
      <c r="DU69" s="147">
        <f>ROUND('Base(2024)'!EY69*'BASE 2025'!$A$155,2)</f>
        <v>48.3</v>
      </c>
      <c r="DV69" s="147">
        <f>ROUND('Base(2024)'!EZ69*'BASE 2025'!$A$155,2)</f>
        <v>65.98</v>
      </c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O69" s="73"/>
      <c r="ER69" s="198" t="str">
        <f t="shared" si="86"/>
        <v>DIAMANTE START 2Coleta no mesmo dia4210-271 a 80</v>
      </c>
      <c r="ES69" s="198" t="s">
        <v>117</v>
      </c>
      <c r="ET69" s="199" t="s">
        <v>71</v>
      </c>
      <c r="EU69" s="200" t="s">
        <v>72</v>
      </c>
      <c r="EV69" s="201" t="s">
        <v>99</v>
      </c>
      <c r="EW69" s="200">
        <f t="shared" si="100"/>
        <v>1.61</v>
      </c>
      <c r="EX69" s="202">
        <v>1.61</v>
      </c>
      <c r="EY69" s="203" t="s">
        <v>264</v>
      </c>
      <c r="FA69" s="207" t="s">
        <v>305</v>
      </c>
      <c r="FB69" s="207" t="s">
        <v>104</v>
      </c>
      <c r="FC69" s="209" t="s">
        <v>46</v>
      </c>
      <c r="FD69" s="201" t="s">
        <v>53</v>
      </c>
      <c r="FE69" s="200">
        <v>15.76</v>
      </c>
      <c r="FH69"/>
      <c r="FI69"/>
      <c r="FK69" s="207" t="str">
        <f>CONCATENATE(FL69,FN69,FM69)</f>
        <v>INFINITE 3Impressão de etiqueta - medidas 106,36 x 138,11 (mm) ou Modelo folha 04 etiquetasOperação D2</v>
      </c>
      <c r="FL69" s="207" t="s">
        <v>94</v>
      </c>
      <c r="FM69" s="219" t="s">
        <v>325</v>
      </c>
      <c r="FN69" s="220" t="s">
        <v>326</v>
      </c>
      <c r="FO69" s="217">
        <v>76155</v>
      </c>
      <c r="FP69" s="218">
        <f>'[3]Base(2024)'!$FG$10*'[3]BASE 2025'!$A$20</f>
        <v>0.17821287000000002</v>
      </c>
      <c r="FQ69" s="217">
        <v>76201</v>
      </c>
      <c r="FR69" s="218">
        <f>'[3]Base(2024)'!$FI$10*'[3]BASE 2025'!$A$20</f>
        <v>7.3381770000000013E-2</v>
      </c>
    </row>
    <row r="70" spans="1:174" x14ac:dyDescent="0.25">
      <c r="A70" s="84">
        <v>0.17</v>
      </c>
      <c r="B70" s="42" t="s">
        <v>75</v>
      </c>
      <c r="D70" s="43" t="str">
        <f t="shared" si="106"/>
        <v>DIAMANTE 19.001 a 10.000</v>
      </c>
      <c r="E70" s="44" t="s">
        <v>66</v>
      </c>
      <c r="F70" s="44" t="s">
        <v>95</v>
      </c>
      <c r="G70" s="170">
        <f t="shared" si="91"/>
        <v>20.059999999999999</v>
      </c>
      <c r="H70" s="170">
        <f t="shared" si="87"/>
        <v>20.49</v>
      </c>
      <c r="I70" s="170">
        <f t="shared" si="87"/>
        <v>20.91</v>
      </c>
      <c r="J70" s="170">
        <f t="shared" si="87"/>
        <v>21.34</v>
      </c>
      <c r="K70" s="170">
        <f t="shared" si="87"/>
        <v>36.01</v>
      </c>
      <c r="L70" s="170">
        <f t="shared" si="87"/>
        <v>36.380000000000003</v>
      </c>
      <c r="M70" s="170">
        <f t="shared" si="87"/>
        <v>36.76</v>
      </c>
      <c r="N70" s="170">
        <f t="shared" si="87"/>
        <v>37.130000000000003</v>
      </c>
      <c r="O70" s="170">
        <f t="shared" si="87"/>
        <v>70.67</v>
      </c>
      <c r="P70" s="170">
        <f t="shared" si="87"/>
        <v>95.4</v>
      </c>
      <c r="Q70" s="170">
        <f t="shared" si="87"/>
        <v>134.27000000000001</v>
      </c>
      <c r="R70" s="170">
        <f t="shared" si="87"/>
        <v>162.55000000000001</v>
      </c>
      <c r="S70" s="170">
        <f t="shared" si="87"/>
        <v>90.19</v>
      </c>
      <c r="T70" s="170">
        <f t="shared" si="87"/>
        <v>111.72</v>
      </c>
      <c r="U70" s="170">
        <f t="shared" si="87"/>
        <v>144.76</v>
      </c>
      <c r="V70" s="170">
        <f t="shared" si="87"/>
        <v>169.66</v>
      </c>
      <c r="W70" s="170">
        <f t="shared" si="87"/>
        <v>107.36</v>
      </c>
      <c r="X70" s="170">
        <f t="shared" si="87"/>
        <v>132.99</v>
      </c>
      <c r="Y70" s="170">
        <f t="shared" si="87"/>
        <v>172.33</v>
      </c>
      <c r="Z70" s="170">
        <f t="shared" si="87"/>
        <v>201.96</v>
      </c>
      <c r="AB70" s="43" t="str">
        <f t="shared" si="1"/>
        <v>DIAMANTE 19.001 a 10.000</v>
      </c>
      <c r="AC70" s="44" t="s">
        <v>66</v>
      </c>
      <c r="AD70" s="44" t="s">
        <v>95</v>
      </c>
      <c r="AE70" s="170">
        <f t="shared" si="92"/>
        <v>52.9</v>
      </c>
      <c r="AF70" s="170">
        <f t="shared" si="88"/>
        <v>54.03</v>
      </c>
      <c r="AG70" s="170">
        <f t="shared" si="88"/>
        <v>55.17</v>
      </c>
      <c r="AH70" s="170">
        <f t="shared" si="88"/>
        <v>56.29</v>
      </c>
      <c r="AI70" s="170">
        <f t="shared" si="88"/>
        <v>60.32</v>
      </c>
      <c r="AJ70" s="170">
        <f t="shared" si="88"/>
        <v>60.94</v>
      </c>
      <c r="AK70" s="170">
        <f t="shared" si="88"/>
        <v>61.57</v>
      </c>
      <c r="AL70" s="170">
        <f t="shared" si="88"/>
        <v>62.19</v>
      </c>
      <c r="AM70" s="170">
        <f t="shared" si="88"/>
        <v>125.82</v>
      </c>
      <c r="AN70" s="170">
        <f t="shared" si="88"/>
        <v>192.18</v>
      </c>
      <c r="AO70" s="170">
        <f t="shared" si="88"/>
        <v>233.17</v>
      </c>
      <c r="AP70" s="170">
        <f t="shared" si="88"/>
        <v>274.14999999999998</v>
      </c>
      <c r="AQ70" s="170">
        <f t="shared" si="88"/>
        <v>155.63999999999999</v>
      </c>
      <c r="AR70" s="170">
        <f t="shared" si="88"/>
        <v>234.02</v>
      </c>
      <c r="AS70" s="170">
        <f t="shared" si="88"/>
        <v>277.99</v>
      </c>
      <c r="AT70" s="170">
        <f t="shared" si="88"/>
        <v>321.95</v>
      </c>
      <c r="AU70" s="170">
        <f t="shared" si="88"/>
        <v>185.28</v>
      </c>
      <c r="AV70" s="170">
        <f t="shared" si="88"/>
        <v>278.60000000000002</v>
      </c>
      <c r="AW70" s="170">
        <f t="shared" si="88"/>
        <v>330.94</v>
      </c>
      <c r="AX70" s="170">
        <f t="shared" si="88"/>
        <v>383.27</v>
      </c>
      <c r="AY70" s="159"/>
      <c r="AZ70" s="43" t="str">
        <f t="shared" si="12"/>
        <v>INFINITE 65 a 10</v>
      </c>
      <c r="BA70" s="44" t="s">
        <v>104</v>
      </c>
      <c r="BB70" s="46" t="s">
        <v>56</v>
      </c>
      <c r="BC70" s="170">
        <f t="shared" si="110"/>
        <v>48.49</v>
      </c>
      <c r="BD70" s="170">
        <f t="shared" si="110"/>
        <v>49.54</v>
      </c>
      <c r="BE70" s="170">
        <f t="shared" si="110"/>
        <v>50.58</v>
      </c>
      <c r="BF70" s="170">
        <f t="shared" si="110"/>
        <v>51.56</v>
      </c>
      <c r="BG70" s="170">
        <f t="shared" si="110"/>
        <v>61.96</v>
      </c>
      <c r="BH70" s="170">
        <f t="shared" si="110"/>
        <v>62.56</v>
      </c>
      <c r="BI70" s="170">
        <f t="shared" si="110"/>
        <v>63.24</v>
      </c>
      <c r="BJ70" s="170">
        <f t="shared" si="110"/>
        <v>63.83</v>
      </c>
      <c r="BL70" s="43" t="str">
        <f t="shared" si="103"/>
        <v>DIAMANTE 1501 a 1.000</v>
      </c>
      <c r="BM70" s="44" t="s">
        <v>66</v>
      </c>
      <c r="BN70" s="46" t="s">
        <v>50</v>
      </c>
      <c r="BO70" s="170">
        <f>ROUND('Base(2024)'!DC5*'BASE 2025'!$A$25,2)</f>
        <v>14.78</v>
      </c>
      <c r="BP70" s="170">
        <f>ROUND('Base(2024)'!DD5*'BASE 2025'!$A$25,2)</f>
        <v>15.1</v>
      </c>
      <c r="BQ70" s="170">
        <f>ROUND('Base(2024)'!DE5*'BASE 2025'!$A$25,2)</f>
        <v>15.41</v>
      </c>
      <c r="BS70" s="43" t="str">
        <f t="shared" si="108"/>
        <v>DIAMANTE 29.001 a 10.000</v>
      </c>
      <c r="BT70" s="44" t="s">
        <v>69</v>
      </c>
      <c r="BU70" s="44" t="s">
        <v>95</v>
      </c>
      <c r="BV70" s="170">
        <v>22.27</v>
      </c>
      <c r="BW70" s="170">
        <v>22.74</v>
      </c>
      <c r="BX70" s="170">
        <v>23.21</v>
      </c>
      <c r="BY70" s="170">
        <v>23.68</v>
      </c>
      <c r="BZ70" s="170">
        <v>40.85</v>
      </c>
      <c r="CA70" s="170">
        <v>41.27</v>
      </c>
      <c r="CB70" s="170">
        <v>41.69</v>
      </c>
      <c r="CC70" s="170">
        <v>42.11</v>
      </c>
      <c r="CD70" s="170">
        <v>80.89</v>
      </c>
      <c r="CE70" s="170">
        <v>109.85</v>
      </c>
      <c r="CF70" s="170">
        <v>154.62</v>
      </c>
      <c r="CG70" s="170">
        <v>187.04</v>
      </c>
      <c r="CH70" s="170">
        <v>123.08</v>
      </c>
      <c r="CI70" s="170">
        <v>153.1</v>
      </c>
      <c r="CJ70" s="170">
        <v>198.43</v>
      </c>
      <c r="CK70" s="170">
        <v>232.44</v>
      </c>
      <c r="CM70" s="43" t="str">
        <f t="shared" si="7"/>
        <v>DIAMANTE 19.001 a 10.000</v>
      </c>
      <c r="CN70" s="44" t="s">
        <v>66</v>
      </c>
      <c r="CO70" s="44" t="s">
        <v>95</v>
      </c>
      <c r="CP70" s="170">
        <f t="shared" ref="CP70:DE70" si="112">ROUND(CP14-(CP14*$A$86),2)</f>
        <v>27.44</v>
      </c>
      <c r="CQ70" s="170">
        <f t="shared" si="112"/>
        <v>28.6</v>
      </c>
      <c r="CR70" s="170">
        <f t="shared" si="112"/>
        <v>28.88</v>
      </c>
      <c r="CS70" s="170">
        <f t="shared" si="112"/>
        <v>29.18</v>
      </c>
      <c r="CT70" s="170">
        <f t="shared" si="112"/>
        <v>40.049999999999997</v>
      </c>
      <c r="CU70" s="170">
        <f t="shared" si="112"/>
        <v>46.07</v>
      </c>
      <c r="CV70" s="170">
        <f t="shared" si="112"/>
        <v>52.56</v>
      </c>
      <c r="CW70" s="170">
        <f t="shared" si="112"/>
        <v>65.09</v>
      </c>
      <c r="CX70" s="170">
        <f t="shared" si="112"/>
        <v>57.82</v>
      </c>
      <c r="CY70" s="170">
        <f t="shared" si="112"/>
        <v>64.94</v>
      </c>
      <c r="CZ70" s="170">
        <f t="shared" si="112"/>
        <v>83.21</v>
      </c>
      <c r="DA70" s="170">
        <f t="shared" si="112"/>
        <v>103.71</v>
      </c>
      <c r="DB70" s="170">
        <f t="shared" si="112"/>
        <v>67.239999999999995</v>
      </c>
      <c r="DC70" s="170">
        <f t="shared" si="112"/>
        <v>75.510000000000005</v>
      </c>
      <c r="DD70" s="170">
        <f t="shared" si="112"/>
        <v>96.75</v>
      </c>
      <c r="DE70" s="170">
        <f t="shared" si="112"/>
        <v>120.59</v>
      </c>
      <c r="DF70" s="170"/>
      <c r="DH70" s="43" t="str">
        <f t="shared" si="105"/>
        <v>DIAMANTE 21.001 a 2.000</v>
      </c>
      <c r="DI70" s="44" t="s">
        <v>69</v>
      </c>
      <c r="DJ70" s="44" t="s">
        <v>55</v>
      </c>
      <c r="DK70" s="147">
        <f>ROUND('Base(2024)'!EO70*'BASE 2025'!$A$155,2)</f>
        <v>18.18</v>
      </c>
      <c r="DL70" s="147">
        <f>ROUND('Base(2024)'!EP70*'BASE 2025'!$A$155,2)</f>
        <v>18.96</v>
      </c>
      <c r="DM70" s="147">
        <f>ROUND('Base(2024)'!EQ70*'BASE 2025'!$A$155,2)</f>
        <v>19.14</v>
      </c>
      <c r="DN70" s="147">
        <f>ROUND('Base(2024)'!ER70*'BASE 2025'!$A$155,2)</f>
        <v>19.329999999999998</v>
      </c>
      <c r="DO70" s="147">
        <f>ROUND('Base(2024)'!ES70*'BASE 2025'!$A$155,2)</f>
        <v>22.58</v>
      </c>
      <c r="DP70" s="147">
        <f>ROUND('Base(2024)'!ET70*'BASE 2025'!$A$155,2)</f>
        <v>25.28</v>
      </c>
      <c r="DQ70" s="147">
        <f>ROUND('Base(2024)'!EU70*'BASE 2025'!$A$155,2)</f>
        <v>28.22</v>
      </c>
      <c r="DR70" s="147">
        <f>ROUND('Base(2024)'!EV70*'BASE 2025'!$A$155,2)</f>
        <v>33.86</v>
      </c>
      <c r="DS70" s="147">
        <f>ROUND('Base(2024)'!EW70*'BASE 2025'!$A$155,2)</f>
        <v>28.85</v>
      </c>
      <c r="DT70" s="147">
        <f>ROUND('Base(2024)'!EX70*'BASE 2025'!$A$155,2)</f>
        <v>34.090000000000003</v>
      </c>
      <c r="DU70" s="147">
        <f>ROUND('Base(2024)'!EY70*'BASE 2025'!$A$155,2)</f>
        <v>53.38</v>
      </c>
      <c r="DV70" s="147">
        <f>ROUND('Base(2024)'!EZ70*'BASE 2025'!$A$155,2)</f>
        <v>71.63</v>
      </c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O70" s="73"/>
      <c r="ER70" s="198" t="str">
        <f t="shared" si="86"/>
        <v>DIAMANTE START 2Coleta no mesmo dia4210-281 a 90</v>
      </c>
      <c r="ES70" s="198" t="s">
        <v>117</v>
      </c>
      <c r="ET70" s="199" t="s">
        <v>71</v>
      </c>
      <c r="EU70" s="200" t="s">
        <v>72</v>
      </c>
      <c r="EV70" s="201" t="s">
        <v>102</v>
      </c>
      <c r="EW70" s="200">
        <f t="shared" si="100"/>
        <v>1.6048500000000001</v>
      </c>
      <c r="EX70" s="202">
        <v>1.6048500000000001</v>
      </c>
      <c r="EY70" s="203" t="s">
        <v>264</v>
      </c>
      <c r="FA70" s="207" t="s">
        <v>306</v>
      </c>
      <c r="FB70" s="207" t="s">
        <v>104</v>
      </c>
      <c r="FC70" s="210" t="s">
        <v>58</v>
      </c>
      <c r="FD70" s="201" t="s">
        <v>59</v>
      </c>
      <c r="FE70" s="200">
        <v>7.12</v>
      </c>
      <c r="FF70" s="203" t="s">
        <v>264</v>
      </c>
      <c r="FH70"/>
      <c r="FI70"/>
    </row>
    <row r="71" spans="1:174" x14ac:dyDescent="0.25">
      <c r="A71" s="84">
        <v>0.18</v>
      </c>
      <c r="B71" s="42" t="s">
        <v>81</v>
      </c>
      <c r="D71" s="40" t="str">
        <f t="shared" si="106"/>
        <v>DIAMANTE 1Kg Adicional</v>
      </c>
      <c r="E71" s="168" t="s">
        <v>66</v>
      </c>
      <c r="F71" s="168" t="s">
        <v>63</v>
      </c>
      <c r="G71" s="171">
        <f t="shared" si="91"/>
        <v>2.48</v>
      </c>
      <c r="H71" s="171">
        <f t="shared" si="87"/>
        <v>2.54</v>
      </c>
      <c r="I71" s="171">
        <f t="shared" si="87"/>
        <v>2.6</v>
      </c>
      <c r="J71" s="171">
        <f t="shared" si="87"/>
        <v>2.64</v>
      </c>
      <c r="K71" s="171">
        <f t="shared" si="87"/>
        <v>4.47</v>
      </c>
      <c r="L71" s="171">
        <f t="shared" si="87"/>
        <v>4.51</v>
      </c>
      <c r="M71" s="171">
        <f t="shared" si="87"/>
        <v>4.5599999999999996</v>
      </c>
      <c r="N71" s="171">
        <f t="shared" si="87"/>
        <v>4.6100000000000003</v>
      </c>
      <c r="O71" s="171">
        <f t="shared" si="87"/>
        <v>8.76</v>
      </c>
      <c r="P71" s="171">
        <f t="shared" si="87"/>
        <v>11.83</v>
      </c>
      <c r="Q71" s="171">
        <f t="shared" si="87"/>
        <v>16.649999999999999</v>
      </c>
      <c r="R71" s="171">
        <f t="shared" si="87"/>
        <v>20.149999999999999</v>
      </c>
      <c r="S71" s="171">
        <f t="shared" si="87"/>
        <v>11.19</v>
      </c>
      <c r="T71" s="171">
        <f t="shared" si="87"/>
        <v>13.85</v>
      </c>
      <c r="U71" s="171">
        <f t="shared" si="87"/>
        <v>17.95</v>
      </c>
      <c r="V71" s="171">
        <f t="shared" si="87"/>
        <v>21.04</v>
      </c>
      <c r="W71" s="171">
        <f t="shared" si="87"/>
        <v>13.31</v>
      </c>
      <c r="X71" s="171">
        <f t="shared" si="87"/>
        <v>16.489999999999998</v>
      </c>
      <c r="Y71" s="171">
        <f t="shared" si="87"/>
        <v>21.37</v>
      </c>
      <c r="Z71" s="171">
        <f t="shared" si="87"/>
        <v>25.03</v>
      </c>
      <c r="AB71" s="40" t="str">
        <f t="shared" si="1"/>
        <v>DIAMANTE 1Kg Adicional</v>
      </c>
      <c r="AC71" s="168" t="s">
        <v>66</v>
      </c>
      <c r="AD71" s="168" t="s">
        <v>63</v>
      </c>
      <c r="AE71" s="169">
        <f t="shared" si="92"/>
        <v>5.37</v>
      </c>
      <c r="AF71" s="169">
        <f t="shared" si="88"/>
        <v>5.49</v>
      </c>
      <c r="AG71" s="169">
        <f t="shared" si="88"/>
        <v>5.6</v>
      </c>
      <c r="AH71" s="169">
        <f t="shared" si="88"/>
        <v>5.72</v>
      </c>
      <c r="AI71" s="169">
        <f t="shared" si="88"/>
        <v>6.08</v>
      </c>
      <c r="AJ71" s="169">
        <f t="shared" si="88"/>
        <v>6.14</v>
      </c>
      <c r="AK71" s="169">
        <f t="shared" si="88"/>
        <v>6.21</v>
      </c>
      <c r="AL71" s="169">
        <f t="shared" si="88"/>
        <v>6.26</v>
      </c>
      <c r="AM71" s="169">
        <f t="shared" si="88"/>
        <v>12.44</v>
      </c>
      <c r="AN71" s="169">
        <f t="shared" si="88"/>
        <v>19.07</v>
      </c>
      <c r="AO71" s="169">
        <f t="shared" si="88"/>
        <v>23.1</v>
      </c>
      <c r="AP71" s="169">
        <f t="shared" si="88"/>
        <v>27.15</v>
      </c>
      <c r="AQ71" s="169">
        <f t="shared" si="88"/>
        <v>15.56</v>
      </c>
      <c r="AR71" s="169">
        <f t="shared" si="88"/>
        <v>23.33</v>
      </c>
      <c r="AS71" s="169">
        <f t="shared" si="88"/>
        <v>27.6</v>
      </c>
      <c r="AT71" s="169">
        <f t="shared" si="88"/>
        <v>31.88</v>
      </c>
      <c r="AU71" s="169">
        <f t="shared" si="88"/>
        <v>18.52</v>
      </c>
      <c r="AV71" s="169">
        <f t="shared" si="88"/>
        <v>27.79</v>
      </c>
      <c r="AW71" s="169">
        <f t="shared" si="88"/>
        <v>32.869999999999997</v>
      </c>
      <c r="AX71" s="169">
        <f t="shared" si="88"/>
        <v>37.950000000000003</v>
      </c>
      <c r="AY71" s="159"/>
      <c r="AZ71" s="40" t="str">
        <f t="shared" si="12"/>
        <v>INFINITE 6Kg Adicional</v>
      </c>
      <c r="BA71" s="168" t="s">
        <v>104</v>
      </c>
      <c r="BB71" s="178" t="s">
        <v>63</v>
      </c>
      <c r="BC71" s="169">
        <f t="shared" si="110"/>
        <v>4.72</v>
      </c>
      <c r="BD71" s="169">
        <f t="shared" si="110"/>
        <v>4.87</v>
      </c>
      <c r="BE71" s="169">
        <f t="shared" si="110"/>
        <v>4.93</v>
      </c>
      <c r="BF71" s="169">
        <f t="shared" si="110"/>
        <v>5.0199999999999996</v>
      </c>
      <c r="BG71" s="169">
        <f t="shared" si="110"/>
        <v>6.29</v>
      </c>
      <c r="BH71" s="169">
        <f t="shared" si="110"/>
        <v>6.37</v>
      </c>
      <c r="BI71" s="169">
        <f t="shared" si="110"/>
        <v>6.43</v>
      </c>
      <c r="BJ71" s="169">
        <f t="shared" si="110"/>
        <v>6.43</v>
      </c>
      <c r="BL71" s="43" t="str">
        <f t="shared" si="103"/>
        <v>DIAMANTE 11.001 a 2.000</v>
      </c>
      <c r="BM71" s="44" t="s">
        <v>66</v>
      </c>
      <c r="BN71" s="46" t="s">
        <v>55</v>
      </c>
      <c r="BO71" s="170">
        <f>ROUND('Base(2024)'!DC6*'BASE 2025'!$A$25,2)</f>
        <v>17.23</v>
      </c>
      <c r="BP71" s="170">
        <f>ROUND('Base(2024)'!DD6*'BASE 2025'!$A$25,2)</f>
        <v>17.579999999999998</v>
      </c>
      <c r="BQ71" s="170">
        <f>ROUND('Base(2024)'!DE6*'BASE 2025'!$A$25,2)</f>
        <v>17.95</v>
      </c>
      <c r="BS71" s="40" t="str">
        <f t="shared" si="108"/>
        <v>DIAMANTE 2Kg Adicional</v>
      </c>
      <c r="BT71" s="168" t="s">
        <v>69</v>
      </c>
      <c r="BU71" s="168" t="s">
        <v>63</v>
      </c>
      <c r="BV71" s="171">
        <v>2.86</v>
      </c>
      <c r="BW71" s="171">
        <v>2.92</v>
      </c>
      <c r="BX71" s="171">
        <v>3</v>
      </c>
      <c r="BY71" s="171">
        <v>3.05</v>
      </c>
      <c r="BZ71" s="171">
        <v>5.16</v>
      </c>
      <c r="CA71" s="171">
        <v>5.2</v>
      </c>
      <c r="CB71" s="171">
        <v>5.25</v>
      </c>
      <c r="CC71" s="171">
        <v>5.31</v>
      </c>
      <c r="CD71" s="171">
        <v>10.11</v>
      </c>
      <c r="CE71" s="171">
        <v>13.64</v>
      </c>
      <c r="CF71" s="171">
        <v>19.190000000000001</v>
      </c>
      <c r="CG71" s="171">
        <v>23.23</v>
      </c>
      <c r="CH71" s="171">
        <v>15.35</v>
      </c>
      <c r="CI71" s="171">
        <v>19.010000000000002</v>
      </c>
      <c r="CJ71" s="171">
        <v>24.64</v>
      </c>
      <c r="CK71" s="171">
        <v>28.86</v>
      </c>
      <c r="CM71" s="40" t="str">
        <f t="shared" si="7"/>
        <v>DIAMANTE 1Kg Adicional</v>
      </c>
      <c r="CN71" s="168" t="s">
        <v>66</v>
      </c>
      <c r="CO71" s="168" t="s">
        <v>63</v>
      </c>
      <c r="CP71" s="171">
        <f t="shared" ref="CP71:DE71" si="113">ROUND(CP15-(CP15*$A$86),2)</f>
        <v>3.41</v>
      </c>
      <c r="CQ71" s="171">
        <f t="shared" si="113"/>
        <v>3.55</v>
      </c>
      <c r="CR71" s="171">
        <f t="shared" si="113"/>
        <v>3.58</v>
      </c>
      <c r="CS71" s="171">
        <f t="shared" si="113"/>
        <v>3.63</v>
      </c>
      <c r="CT71" s="171">
        <f t="shared" si="113"/>
        <v>4.96</v>
      </c>
      <c r="CU71" s="171">
        <f t="shared" si="113"/>
        <v>5.7</v>
      </c>
      <c r="CV71" s="171">
        <f t="shared" si="113"/>
        <v>6.52</v>
      </c>
      <c r="CW71" s="171">
        <f t="shared" si="113"/>
        <v>8.07</v>
      </c>
      <c r="CX71" s="171">
        <f t="shared" si="113"/>
        <v>7.16</v>
      </c>
      <c r="CY71" s="171">
        <f t="shared" si="113"/>
        <v>8.06</v>
      </c>
      <c r="CZ71" s="171">
        <f t="shared" si="113"/>
        <v>10.32</v>
      </c>
      <c r="DA71" s="171">
        <f t="shared" si="113"/>
        <v>12.86</v>
      </c>
      <c r="DB71" s="171">
        <f t="shared" si="113"/>
        <v>8.32</v>
      </c>
      <c r="DC71" s="171">
        <f t="shared" si="113"/>
        <v>9.3699999999999992</v>
      </c>
      <c r="DD71" s="171">
        <f t="shared" si="113"/>
        <v>11.99</v>
      </c>
      <c r="DE71" s="171">
        <f t="shared" si="113"/>
        <v>14.95</v>
      </c>
      <c r="DF71" s="170"/>
      <c r="DH71" s="43" t="str">
        <f t="shared" si="105"/>
        <v>DIAMANTE 22.001 a 3.000</v>
      </c>
      <c r="DI71" s="44" t="s">
        <v>69</v>
      </c>
      <c r="DJ71" s="44" t="s">
        <v>62</v>
      </c>
      <c r="DK71" s="147">
        <f>ROUND('Base(2024)'!EO71*'BASE 2025'!$A$155,2)</f>
        <v>21.95</v>
      </c>
      <c r="DL71" s="147">
        <f>ROUND('Base(2024)'!EP71*'BASE 2025'!$A$155,2)</f>
        <v>22.87</v>
      </c>
      <c r="DM71" s="147">
        <f>ROUND('Base(2024)'!EQ71*'BASE 2025'!$A$155,2)</f>
        <v>23.1</v>
      </c>
      <c r="DN71" s="147">
        <f>ROUND('Base(2024)'!ER71*'BASE 2025'!$A$155,2)</f>
        <v>23.34</v>
      </c>
      <c r="DO71" s="147">
        <f>ROUND('Base(2024)'!ES71*'BASE 2025'!$A$155,2)</f>
        <v>27.29</v>
      </c>
      <c r="DP71" s="147">
        <f>ROUND('Base(2024)'!ET71*'BASE 2025'!$A$155,2)</f>
        <v>30.28</v>
      </c>
      <c r="DQ71" s="147">
        <f>ROUND('Base(2024)'!EU71*'BASE 2025'!$A$155,2)</f>
        <v>33.79</v>
      </c>
      <c r="DR71" s="147">
        <f>ROUND('Base(2024)'!EV71*'BASE 2025'!$A$155,2)</f>
        <v>40.58</v>
      </c>
      <c r="DS71" s="147">
        <f>ROUND('Base(2024)'!EW71*'BASE 2025'!$A$155,2)</f>
        <v>33.9</v>
      </c>
      <c r="DT71" s="147">
        <f>ROUND('Base(2024)'!EX71*'BASE 2025'!$A$155,2)</f>
        <v>39.26</v>
      </c>
      <c r="DU71" s="147">
        <f>ROUND('Base(2024)'!EY71*'BASE 2025'!$A$155,2)</f>
        <v>59.02</v>
      </c>
      <c r="DV71" s="147">
        <f>ROUND('Base(2024)'!EZ71*'BASE 2025'!$A$155,2)</f>
        <v>78.430000000000007</v>
      </c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  <c r="EO71" s="73"/>
      <c r="ER71" s="198" t="str">
        <f t="shared" si="86"/>
        <v>DIAMANTE START 2Coleta no mesmo dia4210-291 a 100</v>
      </c>
      <c r="ES71" s="198" t="s">
        <v>117</v>
      </c>
      <c r="ET71" s="199" t="s">
        <v>71</v>
      </c>
      <c r="EU71" s="200" t="s">
        <v>72</v>
      </c>
      <c r="EV71" s="201" t="s">
        <v>105</v>
      </c>
      <c r="EW71" s="200">
        <f t="shared" si="100"/>
        <v>1.58</v>
      </c>
      <c r="EX71" s="202">
        <v>1.58</v>
      </c>
      <c r="EY71" s="203" t="s">
        <v>264</v>
      </c>
      <c r="FE71" s="212" t="s">
        <v>258</v>
      </c>
      <c r="FH71"/>
      <c r="FI71"/>
      <c r="FK71" s="207" t="str">
        <f>CONCATENATE(FL71,FN71,FM71)</f>
        <v>INFINITE 4Etiquetagem, carimbação e triagemOperação A</v>
      </c>
      <c r="FL71" s="207" t="s">
        <v>98</v>
      </c>
      <c r="FM71" s="207" t="s">
        <v>317</v>
      </c>
      <c r="FN71" s="216" t="s">
        <v>318</v>
      </c>
      <c r="FO71" s="217">
        <v>76112</v>
      </c>
      <c r="FP71" s="218">
        <f>'[3]Base(2024)'!$FG$4*'[3]BASE 2025'!$A$20</f>
        <v>0.23062842</v>
      </c>
      <c r="FQ71" s="217">
        <v>76163</v>
      </c>
      <c r="FR71" s="218">
        <f>'[3]Base(2024)'!$FI$4*'[3]BASE 2025'!$A$20</f>
        <v>0.27256086000000002</v>
      </c>
    </row>
    <row r="72" spans="1:174" x14ac:dyDescent="0.25">
      <c r="A72" s="84">
        <v>0.19</v>
      </c>
      <c r="B72" s="42" t="s">
        <v>85</v>
      </c>
      <c r="D72" s="43" t="str">
        <f t="shared" si="106"/>
        <v>Peso (g)</v>
      </c>
      <c r="F72" s="44" t="s">
        <v>32</v>
      </c>
      <c r="G72" s="173" t="s">
        <v>12</v>
      </c>
      <c r="H72" s="173" t="s">
        <v>13</v>
      </c>
      <c r="I72" s="173" t="s">
        <v>14</v>
      </c>
      <c r="J72" s="173" t="s">
        <v>15</v>
      </c>
      <c r="K72" s="173" t="s">
        <v>16</v>
      </c>
      <c r="L72" s="173" t="s">
        <v>17</v>
      </c>
      <c r="M72" s="173" t="s">
        <v>18</v>
      </c>
      <c r="N72" s="173" t="s">
        <v>19</v>
      </c>
      <c r="O72" s="173" t="s">
        <v>20</v>
      </c>
      <c r="P72" s="173" t="s">
        <v>21</v>
      </c>
      <c r="Q72" s="173" t="s">
        <v>22</v>
      </c>
      <c r="R72" s="173" t="s">
        <v>23</v>
      </c>
      <c r="S72" s="173" t="s">
        <v>24</v>
      </c>
      <c r="T72" s="173" t="s">
        <v>25</v>
      </c>
      <c r="U72" s="173" t="s">
        <v>26</v>
      </c>
      <c r="V72" s="173" t="s">
        <v>27</v>
      </c>
      <c r="W72" s="173" t="s">
        <v>28</v>
      </c>
      <c r="X72" s="173" t="s">
        <v>29</v>
      </c>
      <c r="Y72" s="173" t="s">
        <v>30</v>
      </c>
      <c r="Z72" s="173" t="s">
        <v>31</v>
      </c>
      <c r="AB72" s="176" t="str">
        <f t="shared" si="1"/>
        <v>Peso (g)</v>
      </c>
      <c r="AC72" s="177"/>
      <c r="AD72" s="177" t="s">
        <v>32</v>
      </c>
      <c r="AE72" s="170" t="s">
        <v>12</v>
      </c>
      <c r="AF72" s="170" t="s">
        <v>13</v>
      </c>
      <c r="AG72" s="170" t="s">
        <v>14</v>
      </c>
      <c r="AH72" s="170" t="s">
        <v>15</v>
      </c>
      <c r="AI72" s="170" t="s">
        <v>16</v>
      </c>
      <c r="AJ72" s="170" t="s">
        <v>17</v>
      </c>
      <c r="AK72" s="170" t="s">
        <v>18</v>
      </c>
      <c r="AL72" s="170" t="s">
        <v>19</v>
      </c>
      <c r="AM72" s="170" t="s">
        <v>20</v>
      </c>
      <c r="AN72" s="170" t="s">
        <v>21</v>
      </c>
      <c r="AO72" s="170" t="s">
        <v>22</v>
      </c>
      <c r="AP72" s="170" t="s">
        <v>23</v>
      </c>
      <c r="AQ72" s="170" t="s">
        <v>24</v>
      </c>
      <c r="AR72" s="170" t="s">
        <v>25</v>
      </c>
      <c r="AS72" s="170" t="s">
        <v>26</v>
      </c>
      <c r="AT72" s="170" t="s">
        <v>27</v>
      </c>
      <c r="AU72" s="170" t="s">
        <v>28</v>
      </c>
      <c r="AV72" s="170" t="s">
        <v>29</v>
      </c>
      <c r="AW72" s="170" t="s">
        <v>30</v>
      </c>
      <c r="AX72" s="170" t="s">
        <v>31</v>
      </c>
      <c r="AZ72" s="43" t="str">
        <f t="shared" si="12"/>
        <v>Peso (Kg)</v>
      </c>
      <c r="BB72" s="46" t="s">
        <v>33</v>
      </c>
      <c r="BC72" s="45" t="s">
        <v>12</v>
      </c>
      <c r="BD72" s="45" t="s">
        <v>13</v>
      </c>
      <c r="BE72" s="45" t="s">
        <v>14</v>
      </c>
      <c r="BF72" s="45" t="s">
        <v>15</v>
      </c>
      <c r="BG72" s="45" t="s">
        <v>16</v>
      </c>
      <c r="BH72" s="45" t="s">
        <v>17</v>
      </c>
      <c r="BI72" s="45" t="s">
        <v>18</v>
      </c>
      <c r="BJ72" s="45" t="s">
        <v>19</v>
      </c>
      <c r="BL72" s="43" t="str">
        <f t="shared" si="103"/>
        <v>DIAMANTE 12.001 a 3.000</v>
      </c>
      <c r="BM72" s="44" t="s">
        <v>66</v>
      </c>
      <c r="BN72" s="46" t="s">
        <v>62</v>
      </c>
      <c r="BO72" s="170">
        <f>ROUND('Base(2024)'!DC7*'BASE 2025'!$A$25,2)</f>
        <v>19.14</v>
      </c>
      <c r="BP72" s="170">
        <f>ROUND('Base(2024)'!DD7*'BASE 2025'!$A$25,2)</f>
        <v>19.54</v>
      </c>
      <c r="BQ72" s="170">
        <f>ROUND('Base(2024)'!DE7*'BASE 2025'!$A$25,2)</f>
        <v>19.95</v>
      </c>
      <c r="BS72" s="43" t="str">
        <f t="shared" si="108"/>
        <v>Peso (g)</v>
      </c>
      <c r="BT72" s="44"/>
      <c r="BU72" s="44" t="s">
        <v>32</v>
      </c>
      <c r="BV72" s="170" t="s">
        <v>12</v>
      </c>
      <c r="BW72" s="170" t="s">
        <v>13</v>
      </c>
      <c r="BX72" s="170" t="s">
        <v>14</v>
      </c>
      <c r="BY72" s="170" t="s">
        <v>15</v>
      </c>
      <c r="BZ72" s="170" t="s">
        <v>16</v>
      </c>
      <c r="CA72" s="170" t="s">
        <v>17</v>
      </c>
      <c r="CB72" s="170" t="s">
        <v>18</v>
      </c>
      <c r="CC72" s="170" t="s">
        <v>19</v>
      </c>
      <c r="CD72" s="170" t="s">
        <v>20</v>
      </c>
      <c r="CE72" s="170" t="s">
        <v>21</v>
      </c>
      <c r="CF72" s="170" t="s">
        <v>22</v>
      </c>
      <c r="CG72" s="170" t="s">
        <v>23</v>
      </c>
      <c r="CH72" s="170" t="s">
        <v>28</v>
      </c>
      <c r="CI72" s="170" t="s">
        <v>29</v>
      </c>
      <c r="CJ72" s="170" t="s">
        <v>30</v>
      </c>
      <c r="CK72" s="170" t="s">
        <v>31</v>
      </c>
      <c r="CM72" s="43" t="str">
        <f t="shared" ref="CM72:CM168" si="114">CONCATENATE(CN72,CO72)</f>
        <v>Peso (g)</v>
      </c>
      <c r="CO72" s="44" t="s">
        <v>32</v>
      </c>
      <c r="CP72" s="45" t="s">
        <v>16</v>
      </c>
      <c r="CQ72" s="45" t="s">
        <v>17</v>
      </c>
      <c r="CR72" s="45" t="s">
        <v>18</v>
      </c>
      <c r="CS72" s="45" t="s">
        <v>19</v>
      </c>
      <c r="CT72" s="45" t="s">
        <v>20</v>
      </c>
      <c r="CU72" s="45" t="s">
        <v>21</v>
      </c>
      <c r="CV72" s="45" t="s">
        <v>22</v>
      </c>
      <c r="CW72" s="45" t="s">
        <v>23</v>
      </c>
      <c r="CX72" s="45" t="s">
        <v>24</v>
      </c>
      <c r="CY72" s="45" t="s">
        <v>25</v>
      </c>
      <c r="CZ72" s="45" t="s">
        <v>26</v>
      </c>
      <c r="DA72" s="45" t="s">
        <v>27</v>
      </c>
      <c r="DB72" s="45" t="s">
        <v>28</v>
      </c>
      <c r="DC72" s="45" t="s">
        <v>29</v>
      </c>
      <c r="DD72" s="45" t="s">
        <v>30</v>
      </c>
      <c r="DE72" s="45" t="s">
        <v>31</v>
      </c>
      <c r="DF72" s="170"/>
      <c r="DH72" s="43" t="str">
        <f t="shared" si="105"/>
        <v>DIAMANTE 23.001 a 4.000</v>
      </c>
      <c r="DI72" s="44" t="s">
        <v>69</v>
      </c>
      <c r="DJ72" s="44" t="s">
        <v>68</v>
      </c>
      <c r="DK72" s="147">
        <f>ROUND('Base(2024)'!EO72*'BASE 2025'!$A$155,2)</f>
        <v>23.63</v>
      </c>
      <c r="DL72" s="147">
        <f>ROUND('Base(2024)'!EP72*'BASE 2025'!$A$155,2)</f>
        <v>24.64</v>
      </c>
      <c r="DM72" s="147">
        <f>ROUND('Base(2024)'!EQ72*'BASE 2025'!$A$155,2)</f>
        <v>24.89</v>
      </c>
      <c r="DN72" s="147">
        <f>ROUND('Base(2024)'!ER72*'BASE 2025'!$A$155,2)</f>
        <v>25.14</v>
      </c>
      <c r="DO72" s="147">
        <f>ROUND('Base(2024)'!ES72*'BASE 2025'!$A$155,2)</f>
        <v>29.48</v>
      </c>
      <c r="DP72" s="147">
        <f>ROUND('Base(2024)'!ET72*'BASE 2025'!$A$155,2)</f>
        <v>32.42</v>
      </c>
      <c r="DQ72" s="147">
        <f>ROUND('Base(2024)'!EU72*'BASE 2025'!$A$155,2)</f>
        <v>36.159999999999997</v>
      </c>
      <c r="DR72" s="147">
        <f>ROUND('Base(2024)'!EV72*'BASE 2025'!$A$155,2)</f>
        <v>43.47</v>
      </c>
      <c r="DS72" s="147">
        <f>ROUND('Base(2024)'!EW72*'BASE 2025'!$A$155,2)</f>
        <v>44.27</v>
      </c>
      <c r="DT72" s="147">
        <f>ROUND('Base(2024)'!EX72*'BASE 2025'!$A$155,2)</f>
        <v>49.21</v>
      </c>
      <c r="DU72" s="147">
        <f>ROUND('Base(2024)'!EY72*'BASE 2025'!$A$155,2)</f>
        <v>69.02</v>
      </c>
      <c r="DV72" s="147">
        <f>ROUND('Base(2024)'!EZ72*'BASE 2025'!$A$155,2)</f>
        <v>88.99</v>
      </c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O72" s="73"/>
      <c r="ER72" s="198" t="str">
        <f t="shared" si="86"/>
        <v>DIAMANTE START 2Coleta no mesmo dia4210-2Mais de 100</v>
      </c>
      <c r="ES72" s="198" t="s">
        <v>117</v>
      </c>
      <c r="ET72" s="199" t="s">
        <v>71</v>
      </c>
      <c r="EU72" s="200" t="s">
        <v>72</v>
      </c>
      <c r="EV72" s="201" t="s">
        <v>108</v>
      </c>
      <c r="EW72" s="200">
        <f t="shared" si="100"/>
        <v>1.56</v>
      </c>
      <c r="EX72" s="202">
        <v>1.56</v>
      </c>
      <c r="EY72" s="203" t="s">
        <v>264</v>
      </c>
      <c r="FE72" s="212"/>
      <c r="FH72"/>
      <c r="FI72"/>
      <c r="FK72" s="207" t="str">
        <f>CONCATENATE(FL72,FN72,FM72)</f>
        <v>INFINITE 4Dobragem, inserção, fechamento, montagem de caixaOperação B</v>
      </c>
      <c r="FL72" s="207" t="s">
        <v>98</v>
      </c>
      <c r="FM72" s="207" t="s">
        <v>319</v>
      </c>
      <c r="FN72" s="216" t="s">
        <v>320</v>
      </c>
      <c r="FO72" s="217">
        <v>76120</v>
      </c>
      <c r="FP72" s="218">
        <f>'[3]Base(2024)'!$FG$5*'[3]BASE 2025'!$A$20</f>
        <v>0.72333458999999989</v>
      </c>
      <c r="FQ72" s="217">
        <v>76171</v>
      </c>
      <c r="FR72" s="218">
        <f>'[3]Base(2024)'!$FI$5*'[3]BASE 2025'!$A$20</f>
        <v>1.2579731999999999</v>
      </c>
    </row>
    <row r="73" spans="1:174" x14ac:dyDescent="0.25">
      <c r="A73" s="84">
        <v>0.2</v>
      </c>
      <c r="B73" s="42" t="s">
        <v>90</v>
      </c>
      <c r="D73" s="43" t="str">
        <f t="shared" si="106"/>
        <v>DIAMANTE 20 a 300</v>
      </c>
      <c r="E73" s="44" t="s">
        <v>69</v>
      </c>
      <c r="F73" s="44" t="s">
        <v>40</v>
      </c>
      <c r="G73" s="170">
        <f>ROUND(G3-(G3*$A$32),2)</f>
        <v>8.01</v>
      </c>
      <c r="H73" s="170">
        <f t="shared" ref="H73:Z85" si="115">ROUND(H3-(H3*$A$32),2)</f>
        <v>8.18</v>
      </c>
      <c r="I73" s="170">
        <f t="shared" si="115"/>
        <v>8.35</v>
      </c>
      <c r="J73" s="170">
        <f t="shared" si="115"/>
        <v>8.52</v>
      </c>
      <c r="K73" s="170">
        <f t="shared" si="115"/>
        <v>15.3</v>
      </c>
      <c r="L73" s="170">
        <f t="shared" si="115"/>
        <v>15.64</v>
      </c>
      <c r="M73" s="170">
        <f t="shared" si="115"/>
        <v>15.99</v>
      </c>
      <c r="N73" s="170">
        <f t="shared" si="115"/>
        <v>17.010000000000002</v>
      </c>
      <c r="O73" s="170">
        <f t="shared" si="115"/>
        <v>23.24</v>
      </c>
      <c r="P73" s="170">
        <f t="shared" si="115"/>
        <v>32.54</v>
      </c>
      <c r="Q73" s="170">
        <f t="shared" si="115"/>
        <v>41.84</v>
      </c>
      <c r="R73" s="170">
        <f t="shared" si="115"/>
        <v>48.81</v>
      </c>
      <c r="S73" s="170">
        <f t="shared" si="115"/>
        <v>30.95</v>
      </c>
      <c r="T73" s="170">
        <f t="shared" si="115"/>
        <v>39.51</v>
      </c>
      <c r="U73" s="170">
        <f t="shared" si="115"/>
        <v>47.7</v>
      </c>
      <c r="V73" s="170">
        <f t="shared" si="115"/>
        <v>54.7</v>
      </c>
      <c r="W73" s="170">
        <f t="shared" si="115"/>
        <v>36.840000000000003</v>
      </c>
      <c r="X73" s="170">
        <f t="shared" si="115"/>
        <v>47.04</v>
      </c>
      <c r="Y73" s="170">
        <f t="shared" si="115"/>
        <v>56.79</v>
      </c>
      <c r="Z73" s="170">
        <f t="shared" si="115"/>
        <v>65.13</v>
      </c>
      <c r="AB73" s="176" t="str">
        <f t="shared" si="1"/>
        <v>DIAMANTE 20 a 300</v>
      </c>
      <c r="AC73" s="177" t="s">
        <v>69</v>
      </c>
      <c r="AD73" s="177" t="s">
        <v>40</v>
      </c>
      <c r="AE73" s="170">
        <f>ROUND(AE3-(AE3*$A$50),2)</f>
        <v>23.69</v>
      </c>
      <c r="AF73" s="170">
        <f t="shared" ref="AF73:AX85" si="116">ROUND(AF3-(AF3*$A$50),2)</f>
        <v>24.2</v>
      </c>
      <c r="AG73" s="170">
        <f t="shared" si="116"/>
        <v>24.7</v>
      </c>
      <c r="AH73" s="170">
        <f t="shared" si="116"/>
        <v>25.21</v>
      </c>
      <c r="AI73" s="170">
        <f t="shared" si="116"/>
        <v>26.28</v>
      </c>
      <c r="AJ73" s="170">
        <f t="shared" si="116"/>
        <v>26.54</v>
      </c>
      <c r="AK73" s="170">
        <f t="shared" si="116"/>
        <v>26.83</v>
      </c>
      <c r="AL73" s="170">
        <f t="shared" si="116"/>
        <v>27.09</v>
      </c>
      <c r="AM73" s="170">
        <f t="shared" si="116"/>
        <v>38.299999999999997</v>
      </c>
      <c r="AN73" s="170">
        <f t="shared" si="116"/>
        <v>59.49</v>
      </c>
      <c r="AO73" s="170">
        <f t="shared" si="116"/>
        <v>72.36</v>
      </c>
      <c r="AP73" s="170">
        <f t="shared" si="116"/>
        <v>85.23</v>
      </c>
      <c r="AQ73" s="170">
        <f t="shared" si="116"/>
        <v>49.27</v>
      </c>
      <c r="AR73" s="170">
        <f t="shared" si="116"/>
        <v>65.63</v>
      </c>
      <c r="AS73" s="170">
        <f t="shared" si="116"/>
        <v>76.08</v>
      </c>
      <c r="AT73" s="170">
        <f t="shared" si="116"/>
        <v>86.52</v>
      </c>
      <c r="AU73" s="170">
        <f t="shared" si="116"/>
        <v>58.67</v>
      </c>
      <c r="AV73" s="170">
        <f t="shared" si="116"/>
        <v>78.14</v>
      </c>
      <c r="AW73" s="170">
        <f t="shared" si="116"/>
        <v>90.56</v>
      </c>
      <c r="AX73" s="170">
        <f t="shared" si="116"/>
        <v>102.99</v>
      </c>
      <c r="AZ73" s="43" t="str">
        <f t="shared" ref="AZ73:AZ81" si="117">CONCATENATE(BA73,BB73)</f>
        <v>INFINITE 7Até 1</v>
      </c>
      <c r="BA73" s="44" t="s">
        <v>107</v>
      </c>
      <c r="BB73" s="46" t="s">
        <v>42</v>
      </c>
      <c r="BC73" s="170">
        <f>ROUND(BC3-(BC3*$A$78),2)</f>
        <v>24.75</v>
      </c>
      <c r="BD73" s="170">
        <f t="shared" ref="BD73:BJ73" si="118">ROUND(BD3-(BD3*$A$78),2)</f>
        <v>25.25</v>
      </c>
      <c r="BE73" s="170">
        <f t="shared" si="118"/>
        <v>25.78</v>
      </c>
      <c r="BF73" s="170">
        <f t="shared" si="118"/>
        <v>26.29</v>
      </c>
      <c r="BG73" s="170">
        <f t="shared" si="118"/>
        <v>35.22</v>
      </c>
      <c r="BH73" s="170">
        <f t="shared" si="118"/>
        <v>35.6</v>
      </c>
      <c r="BI73" s="170">
        <f t="shared" si="118"/>
        <v>35.96</v>
      </c>
      <c r="BJ73" s="170">
        <f t="shared" si="118"/>
        <v>36.26</v>
      </c>
      <c r="BL73" s="43" t="str">
        <f t="shared" si="103"/>
        <v>DIAMANTE 13.001 a 4.000</v>
      </c>
      <c r="BM73" s="44" t="s">
        <v>66</v>
      </c>
      <c r="BN73" s="46" t="s">
        <v>68</v>
      </c>
      <c r="BO73" s="170">
        <f>ROUND('Base(2024)'!DC8*'BASE 2025'!$A$25,2)</f>
        <v>21.04</v>
      </c>
      <c r="BP73" s="170">
        <f>ROUND('Base(2024)'!DD8*'BASE 2025'!$A$25,2)</f>
        <v>21.48</v>
      </c>
      <c r="BQ73" s="170">
        <f>ROUND('Base(2024)'!DE8*'BASE 2025'!$A$25,2)</f>
        <v>21.93</v>
      </c>
      <c r="BS73" s="43" t="str">
        <f t="shared" si="108"/>
        <v>DIAMANTE 30 a 300</v>
      </c>
      <c r="BT73" s="44" t="s">
        <v>75</v>
      </c>
      <c r="BU73" s="44" t="s">
        <v>40</v>
      </c>
      <c r="BV73" s="170">
        <v>9.14</v>
      </c>
      <c r="BW73" s="170">
        <v>9.34</v>
      </c>
      <c r="BX73" s="170">
        <v>9.5299999999999994</v>
      </c>
      <c r="BY73" s="170">
        <v>9.73</v>
      </c>
      <c r="BZ73" s="170">
        <v>17.690000000000001</v>
      </c>
      <c r="CA73" s="170">
        <v>18.07</v>
      </c>
      <c r="CB73" s="170">
        <v>18.48</v>
      </c>
      <c r="CC73" s="170">
        <v>19.66</v>
      </c>
      <c r="CD73" s="170">
        <v>27</v>
      </c>
      <c r="CE73" s="170">
        <v>37.93</v>
      </c>
      <c r="CF73" s="170">
        <v>48.78</v>
      </c>
      <c r="CG73" s="170">
        <v>56.87</v>
      </c>
      <c r="CH73" s="170">
        <v>42.82</v>
      </c>
      <c r="CI73" s="170">
        <v>54.82</v>
      </c>
      <c r="CJ73" s="170">
        <v>66.19</v>
      </c>
      <c r="CK73" s="170">
        <v>75.900000000000006</v>
      </c>
      <c r="CM73" s="226" t="str">
        <f t="shared" ref="CM73" si="119">CONCATENATE(CN73,CO73)</f>
        <v>DIAMANTE 20 a 300</v>
      </c>
      <c r="CN73" s="227" t="s">
        <v>69</v>
      </c>
      <c r="CO73" s="228" t="s">
        <v>40</v>
      </c>
      <c r="CP73" s="229"/>
      <c r="CQ73" s="229"/>
      <c r="CR73" s="229"/>
      <c r="CS73" s="229"/>
      <c r="CT73" s="229"/>
      <c r="CU73" s="229"/>
      <c r="CV73" s="229"/>
      <c r="CW73" s="229"/>
      <c r="CX73" s="229"/>
      <c r="CY73" s="229"/>
      <c r="CZ73" s="229"/>
      <c r="DA73" s="229"/>
      <c r="DB73" s="229"/>
      <c r="DC73" s="229"/>
      <c r="DD73" s="229"/>
      <c r="DE73" s="229"/>
      <c r="DF73" s="229" t="s">
        <v>264</v>
      </c>
      <c r="DH73" s="43" t="str">
        <f t="shared" si="105"/>
        <v>DIAMANTE 24.001 a 5.000</v>
      </c>
      <c r="DI73" s="44" t="s">
        <v>69</v>
      </c>
      <c r="DJ73" s="44" t="s">
        <v>70</v>
      </c>
      <c r="DK73" s="147">
        <f>ROUND('Base(2024)'!EO73*'BASE 2025'!$A$155,2)</f>
        <v>25.83</v>
      </c>
      <c r="DL73" s="147">
        <f>ROUND('Base(2024)'!EP73*'BASE 2025'!$A$155,2)</f>
        <v>26.9</v>
      </c>
      <c r="DM73" s="147">
        <f>ROUND('Base(2024)'!EQ73*'BASE 2025'!$A$155,2)</f>
        <v>27.19</v>
      </c>
      <c r="DN73" s="147">
        <f>ROUND('Base(2024)'!ER73*'BASE 2025'!$A$155,2)</f>
        <v>27.46</v>
      </c>
      <c r="DO73" s="147">
        <f>ROUND('Base(2024)'!ES73*'BASE 2025'!$A$155,2)</f>
        <v>32.35</v>
      </c>
      <c r="DP73" s="147">
        <f>ROUND('Base(2024)'!ET73*'BASE 2025'!$A$155,2)</f>
        <v>34.86</v>
      </c>
      <c r="DQ73" s="147">
        <f>ROUND('Base(2024)'!EU73*'BASE 2025'!$A$155,2)</f>
        <v>38.85</v>
      </c>
      <c r="DR73" s="147">
        <f>ROUND('Base(2024)'!EV73*'BASE 2025'!$A$155,2)</f>
        <v>46.8</v>
      </c>
      <c r="DS73" s="147">
        <f>ROUND('Base(2024)'!EW73*'BASE 2025'!$A$155,2)</f>
        <v>48.26</v>
      </c>
      <c r="DT73" s="147">
        <f>ROUND('Base(2024)'!EX73*'BASE 2025'!$A$155,2)</f>
        <v>52.15</v>
      </c>
      <c r="DU73" s="147">
        <f>ROUND('Base(2024)'!EY73*'BASE 2025'!$A$155,2)</f>
        <v>71.89</v>
      </c>
      <c r="DV73" s="147">
        <f>ROUND('Base(2024)'!EZ73*'BASE 2025'!$A$155,2)</f>
        <v>92.56</v>
      </c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O73" s="73"/>
      <c r="ER73" s="198" t="str">
        <f t="shared" si="86"/>
        <v>DIAMANTE START 2Coleta no mesmo dia7790-9Unitizador</v>
      </c>
      <c r="ES73" s="198" t="s">
        <v>117</v>
      </c>
      <c r="ET73" s="199" t="s">
        <v>71</v>
      </c>
      <c r="EU73" s="200" t="s">
        <v>111</v>
      </c>
      <c r="EV73" s="201" t="s">
        <v>112</v>
      </c>
      <c r="EW73" s="200">
        <f>ROUND(EW19-(EW19*$A$121),2)</f>
        <v>40.26</v>
      </c>
      <c r="EX73" s="204"/>
      <c r="EY73" s="204"/>
      <c r="FA73" s="207" t="s">
        <v>307</v>
      </c>
      <c r="FB73" s="207" t="s">
        <v>107</v>
      </c>
      <c r="FC73" s="209" t="s">
        <v>46</v>
      </c>
      <c r="FD73" s="201" t="s">
        <v>47</v>
      </c>
      <c r="FE73" s="200">
        <v>13.96</v>
      </c>
      <c r="FH73"/>
      <c r="FI73"/>
      <c r="FK73" s="207" t="str">
        <f>CONCATENATE(FL73,FN73,FM73)</f>
        <v>INFINITE 4Digitação, agrupamento de nomes e documentos, conciliação de nomesOperação C</v>
      </c>
      <c r="FL73" s="207" t="s">
        <v>98</v>
      </c>
      <c r="FM73" s="207" t="s">
        <v>321</v>
      </c>
      <c r="FN73" s="216" t="s">
        <v>322</v>
      </c>
      <c r="FO73" s="217">
        <v>76139</v>
      </c>
      <c r="FP73" s="218">
        <f>'[3]Base(2024)'!$FG$6*'[3]BASE 2025'!$A$20</f>
        <v>2.0337233399999999</v>
      </c>
      <c r="FQ73" s="217">
        <v>76180</v>
      </c>
      <c r="FR73" s="218">
        <f>'[3]Base(2024)'!$FI$6*'[3]BASE 2025'!$A$20</f>
        <v>2.0337233399999999</v>
      </c>
    </row>
    <row r="74" spans="1:174" ht="25.5" x14ac:dyDescent="0.25">
      <c r="A74" s="84">
        <v>0.21</v>
      </c>
      <c r="B74" s="42" t="s">
        <v>94</v>
      </c>
      <c r="D74" s="43" t="str">
        <f t="shared" si="106"/>
        <v>DIAMANTE 2301 a 500</v>
      </c>
      <c r="E74" s="44" t="s">
        <v>69</v>
      </c>
      <c r="F74" s="44" t="s">
        <v>49</v>
      </c>
      <c r="G74" s="170">
        <f t="shared" ref="G74:V85" si="120">ROUND(G4-(G4*$A$32),2)</f>
        <v>8.98</v>
      </c>
      <c r="H74" s="170">
        <f t="shared" si="120"/>
        <v>9.17</v>
      </c>
      <c r="I74" s="170">
        <f t="shared" si="120"/>
        <v>9.3699999999999992</v>
      </c>
      <c r="J74" s="170">
        <f t="shared" si="120"/>
        <v>9.5500000000000007</v>
      </c>
      <c r="K74" s="170">
        <f t="shared" si="120"/>
        <v>15.86</v>
      </c>
      <c r="L74" s="170">
        <f t="shared" si="120"/>
        <v>16.21</v>
      </c>
      <c r="M74" s="170">
        <f t="shared" si="120"/>
        <v>16.57</v>
      </c>
      <c r="N74" s="170">
        <f t="shared" si="120"/>
        <v>17.62</v>
      </c>
      <c r="O74" s="170">
        <f t="shared" si="120"/>
        <v>24.22</v>
      </c>
      <c r="P74" s="170">
        <f t="shared" si="120"/>
        <v>33.9</v>
      </c>
      <c r="Q74" s="170">
        <f t="shared" si="120"/>
        <v>43.58</v>
      </c>
      <c r="R74" s="170">
        <f t="shared" si="120"/>
        <v>50.84</v>
      </c>
      <c r="S74" s="170">
        <f t="shared" si="120"/>
        <v>31.76</v>
      </c>
      <c r="T74" s="170">
        <f t="shared" si="120"/>
        <v>40.65</v>
      </c>
      <c r="U74" s="170">
        <f t="shared" si="120"/>
        <v>49.17</v>
      </c>
      <c r="V74" s="170">
        <f t="shared" si="120"/>
        <v>56.43</v>
      </c>
      <c r="W74" s="170">
        <f t="shared" si="115"/>
        <v>37.799999999999997</v>
      </c>
      <c r="X74" s="170">
        <f t="shared" si="115"/>
        <v>48.39</v>
      </c>
      <c r="Y74" s="170">
        <f t="shared" si="115"/>
        <v>58.54</v>
      </c>
      <c r="Z74" s="170">
        <f t="shared" si="115"/>
        <v>67.17</v>
      </c>
      <c r="AB74" s="176" t="str">
        <f t="shared" si="1"/>
        <v>DIAMANTE 2301 a 500</v>
      </c>
      <c r="AC74" s="177" t="s">
        <v>69</v>
      </c>
      <c r="AD74" s="177" t="s">
        <v>49</v>
      </c>
      <c r="AE74" s="170">
        <f t="shared" ref="AE74:AT85" si="121">ROUND(AE4-(AE4*$A$50),2)</f>
        <v>24.54</v>
      </c>
      <c r="AF74" s="170">
        <f t="shared" si="121"/>
        <v>25.07</v>
      </c>
      <c r="AG74" s="170">
        <f t="shared" si="121"/>
        <v>25.58</v>
      </c>
      <c r="AH74" s="170">
        <f t="shared" si="121"/>
        <v>26.1</v>
      </c>
      <c r="AI74" s="170">
        <f t="shared" si="121"/>
        <v>27.8</v>
      </c>
      <c r="AJ74" s="170">
        <f t="shared" si="121"/>
        <v>28.08</v>
      </c>
      <c r="AK74" s="170">
        <f t="shared" si="121"/>
        <v>28.38</v>
      </c>
      <c r="AL74" s="170">
        <f t="shared" si="121"/>
        <v>28.67</v>
      </c>
      <c r="AM74" s="170">
        <f t="shared" si="121"/>
        <v>40.909999999999997</v>
      </c>
      <c r="AN74" s="170">
        <f t="shared" si="121"/>
        <v>62.53</v>
      </c>
      <c r="AO74" s="170">
        <f t="shared" si="121"/>
        <v>76.099999999999994</v>
      </c>
      <c r="AP74" s="170">
        <f t="shared" si="121"/>
        <v>89.66</v>
      </c>
      <c r="AQ74" s="170">
        <f t="shared" si="121"/>
        <v>51.02</v>
      </c>
      <c r="AR74" s="170">
        <f t="shared" si="121"/>
        <v>66.849999999999994</v>
      </c>
      <c r="AS74" s="170">
        <f t="shared" si="121"/>
        <v>77.489999999999995</v>
      </c>
      <c r="AT74" s="170">
        <f t="shared" si="121"/>
        <v>88.12</v>
      </c>
      <c r="AU74" s="170">
        <f t="shared" si="116"/>
        <v>60.73</v>
      </c>
      <c r="AV74" s="170">
        <f t="shared" si="116"/>
        <v>79.569999999999993</v>
      </c>
      <c r="AW74" s="170">
        <f t="shared" si="116"/>
        <v>92.26</v>
      </c>
      <c r="AX74" s="170">
        <f t="shared" si="116"/>
        <v>104.92</v>
      </c>
      <c r="AZ74" s="43" t="str">
        <f t="shared" si="117"/>
        <v>INFINITE 71 a 5</v>
      </c>
      <c r="BA74" s="44" t="s">
        <v>107</v>
      </c>
      <c r="BB74" s="46" t="s">
        <v>51</v>
      </c>
      <c r="BC74" s="170">
        <f t="shared" ref="BC74:BJ76" si="122">ROUND(BC4-(BC4*$A$78),2)</f>
        <v>32.270000000000003</v>
      </c>
      <c r="BD74" s="170">
        <f t="shared" si="122"/>
        <v>32.93</v>
      </c>
      <c r="BE74" s="170">
        <f t="shared" si="122"/>
        <v>33.61</v>
      </c>
      <c r="BF74" s="170">
        <f t="shared" si="122"/>
        <v>34.28</v>
      </c>
      <c r="BG74" s="170">
        <f t="shared" si="122"/>
        <v>44.98</v>
      </c>
      <c r="BH74" s="170">
        <f t="shared" si="122"/>
        <v>45.42</v>
      </c>
      <c r="BI74" s="170">
        <f t="shared" si="122"/>
        <v>45.86</v>
      </c>
      <c r="BJ74" s="170">
        <f t="shared" si="122"/>
        <v>46.3</v>
      </c>
      <c r="BL74" s="43" t="str">
        <f t="shared" si="103"/>
        <v>DIAMANTE 14.001 a 5.000</v>
      </c>
      <c r="BM74" s="44" t="s">
        <v>66</v>
      </c>
      <c r="BN74" s="46" t="s">
        <v>70</v>
      </c>
      <c r="BO74" s="170">
        <f>ROUND('Base(2024)'!DC9*'BASE 2025'!$A$25,2)</f>
        <v>23.18</v>
      </c>
      <c r="BP74" s="170">
        <f>ROUND('Base(2024)'!DD9*'BASE 2025'!$A$25,2)</f>
        <v>23.67</v>
      </c>
      <c r="BQ74" s="170">
        <f>ROUND('Base(2024)'!DE9*'BASE 2025'!$A$25,2)</f>
        <v>24.16</v>
      </c>
      <c r="BS74" s="43" t="str">
        <f t="shared" si="108"/>
        <v>DIAMANTE 3301 a 500</v>
      </c>
      <c r="BT74" s="44" t="s">
        <v>75</v>
      </c>
      <c r="BU74" s="44" t="s">
        <v>49</v>
      </c>
      <c r="BV74" s="170">
        <v>10.46</v>
      </c>
      <c r="BW74" s="170">
        <v>10.68</v>
      </c>
      <c r="BX74" s="170">
        <v>10.9</v>
      </c>
      <c r="BY74" s="170">
        <v>11.12</v>
      </c>
      <c r="BZ74" s="170">
        <v>18.489999999999998</v>
      </c>
      <c r="CA74" s="170">
        <v>18.899999999999999</v>
      </c>
      <c r="CB74" s="170">
        <v>19.32</v>
      </c>
      <c r="CC74" s="170">
        <v>20.54</v>
      </c>
      <c r="CD74" s="170">
        <v>28.24</v>
      </c>
      <c r="CE74" s="170">
        <v>39.54</v>
      </c>
      <c r="CF74" s="170">
        <v>50.83</v>
      </c>
      <c r="CG74" s="170">
        <v>59.29</v>
      </c>
      <c r="CH74" s="170">
        <v>44.08</v>
      </c>
      <c r="CI74" s="170">
        <v>56.45</v>
      </c>
      <c r="CJ74" s="170">
        <v>68.290000000000006</v>
      </c>
      <c r="CK74" s="170">
        <v>78.34</v>
      </c>
      <c r="CM74" s="224" t="str">
        <f t="shared" si="114"/>
        <v>DIAMANTE 2301 a 500</v>
      </c>
      <c r="CN74" s="225" t="s">
        <v>69</v>
      </c>
      <c r="CO74" s="225" t="s">
        <v>49</v>
      </c>
      <c r="CP74" s="172">
        <f t="shared" ref="CP74:DE74" si="123">ROUND(CP4-(CP4*$A$87),2)</f>
        <v>14.33</v>
      </c>
      <c r="CQ74" s="172">
        <f t="shared" si="123"/>
        <v>14.94</v>
      </c>
      <c r="CR74" s="172">
        <f t="shared" si="123"/>
        <v>15.09</v>
      </c>
      <c r="CS74" s="172">
        <f t="shared" si="123"/>
        <v>15.24</v>
      </c>
      <c r="CT74" s="172">
        <f t="shared" si="123"/>
        <v>17.05</v>
      </c>
      <c r="CU74" s="172">
        <f t="shared" si="123"/>
        <v>19.11</v>
      </c>
      <c r="CV74" s="172">
        <f t="shared" si="123"/>
        <v>21.32</v>
      </c>
      <c r="CW74" s="172">
        <f t="shared" si="123"/>
        <v>25.59</v>
      </c>
      <c r="CX74" s="172">
        <f t="shared" si="123"/>
        <v>17.57</v>
      </c>
      <c r="CY74" s="172">
        <f t="shared" si="123"/>
        <v>21.25</v>
      </c>
      <c r="CZ74" s="172">
        <f t="shared" si="123"/>
        <v>35.69</v>
      </c>
      <c r="DA74" s="172">
        <f t="shared" si="123"/>
        <v>48.97</v>
      </c>
      <c r="DB74" s="172">
        <f t="shared" si="123"/>
        <v>20.41</v>
      </c>
      <c r="DC74" s="172">
        <f t="shared" si="123"/>
        <v>24.69</v>
      </c>
      <c r="DD74" s="172">
        <f t="shared" si="123"/>
        <v>41.49</v>
      </c>
      <c r="DE74" s="172">
        <f t="shared" si="123"/>
        <v>56.95</v>
      </c>
      <c r="DF74" s="172"/>
      <c r="DH74" s="43" t="str">
        <f t="shared" si="105"/>
        <v>DIAMANTE 25.001 a 6.000</v>
      </c>
      <c r="DI74" s="44" t="s">
        <v>69</v>
      </c>
      <c r="DJ74" s="44" t="s">
        <v>76</v>
      </c>
      <c r="DK74" s="147">
        <f>ROUND('Base(2024)'!EO74*'BASE 2025'!$A$155,2)</f>
        <v>26.77</v>
      </c>
      <c r="DL74" s="147">
        <f>ROUND('Base(2024)'!EP74*'BASE 2025'!$A$155,2)</f>
        <v>27.9</v>
      </c>
      <c r="DM74" s="147">
        <f>ROUND('Base(2024)'!EQ74*'BASE 2025'!$A$155,2)</f>
        <v>28.2</v>
      </c>
      <c r="DN74" s="147">
        <f>ROUND('Base(2024)'!ER74*'BASE 2025'!$A$155,2)</f>
        <v>28.49</v>
      </c>
      <c r="DO74" s="147">
        <f>ROUND('Base(2024)'!ES74*'BASE 2025'!$A$155,2)</f>
        <v>35.1</v>
      </c>
      <c r="DP74" s="147">
        <f>ROUND('Base(2024)'!ET74*'BASE 2025'!$A$155,2)</f>
        <v>39.47</v>
      </c>
      <c r="DQ74" s="147">
        <f>ROUND('Base(2024)'!EU74*'BASE 2025'!$A$155,2)</f>
        <v>45.01</v>
      </c>
      <c r="DR74" s="147">
        <f>ROUND('Base(2024)'!EV74*'BASE 2025'!$A$155,2)</f>
        <v>55.84</v>
      </c>
      <c r="DS74" s="147">
        <f>ROUND('Base(2024)'!EW74*'BASE 2025'!$A$155,2)</f>
        <v>54.13</v>
      </c>
      <c r="DT74" s="147">
        <f>ROUND('Base(2024)'!EX74*'BASE 2025'!$A$155,2)</f>
        <v>60.23</v>
      </c>
      <c r="DU74" s="147">
        <f>ROUND('Base(2024)'!EY74*'BASE 2025'!$A$155,2)</f>
        <v>81.709999999999994</v>
      </c>
      <c r="DV74" s="147">
        <f>ROUND('Base(2024)'!EZ74*'BASE 2025'!$A$155,2)</f>
        <v>105.21</v>
      </c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O74" s="73"/>
      <c r="EU74" s="44"/>
      <c r="FA74" s="207" t="s">
        <v>308</v>
      </c>
      <c r="FB74" s="207" t="s">
        <v>107</v>
      </c>
      <c r="FC74" s="209" t="s">
        <v>46</v>
      </c>
      <c r="FD74" s="201" t="s">
        <v>53</v>
      </c>
      <c r="FE74" s="200">
        <v>15.76</v>
      </c>
      <c r="FH74"/>
      <c r="FI74"/>
      <c r="FK74" s="207" t="str">
        <f>CONCATENATE(FL74,FN74,FM74)</f>
        <v>INFINITE 4Impressão de etiqueta - medidas 33,9 x 101,6 (mm) ou  Modelo folha 14 etiquetasOperação D1</v>
      </c>
      <c r="FL74" s="207" t="s">
        <v>98</v>
      </c>
      <c r="FM74" s="219" t="s">
        <v>323</v>
      </c>
      <c r="FN74" s="220" t="s">
        <v>324</v>
      </c>
      <c r="FO74" s="217">
        <v>76147</v>
      </c>
      <c r="FP74" s="218">
        <f>'[3]Base(2024)'!$FG$9*'[3]BASE 2025'!$A$20</f>
        <v>0.13628043000000001</v>
      </c>
      <c r="FQ74" s="217">
        <v>76198</v>
      </c>
      <c r="FR74" s="218">
        <f>'[3]Base(2024)'!$FI$9*'[3]BASE 2025'!$A$20</f>
        <v>7.3381770000000013E-2</v>
      </c>
    </row>
    <row r="75" spans="1:174" ht="25.5" x14ac:dyDescent="0.25">
      <c r="A75" s="84">
        <v>0.22</v>
      </c>
      <c r="B75" s="42" t="s">
        <v>98</v>
      </c>
      <c r="D75" s="43" t="str">
        <f t="shared" si="106"/>
        <v>DIAMANTE 2501 a 1.000</v>
      </c>
      <c r="E75" s="44" t="s">
        <v>69</v>
      </c>
      <c r="F75" s="44" t="s">
        <v>50</v>
      </c>
      <c r="G75" s="170">
        <f t="shared" si="120"/>
        <v>9.6199999999999992</v>
      </c>
      <c r="H75" s="170">
        <f t="shared" si="115"/>
        <v>9.81</v>
      </c>
      <c r="I75" s="170">
        <f t="shared" si="115"/>
        <v>10.029999999999999</v>
      </c>
      <c r="J75" s="170">
        <f t="shared" si="115"/>
        <v>10.24</v>
      </c>
      <c r="K75" s="170">
        <f t="shared" si="115"/>
        <v>17.690000000000001</v>
      </c>
      <c r="L75" s="170">
        <f t="shared" si="115"/>
        <v>17.87</v>
      </c>
      <c r="M75" s="170">
        <f t="shared" si="115"/>
        <v>18.04</v>
      </c>
      <c r="N75" s="170">
        <f t="shared" si="115"/>
        <v>18.239999999999998</v>
      </c>
      <c r="O75" s="170">
        <f t="shared" si="115"/>
        <v>25.19</v>
      </c>
      <c r="P75" s="170">
        <f t="shared" si="115"/>
        <v>35.26</v>
      </c>
      <c r="Q75" s="170">
        <f t="shared" si="115"/>
        <v>45.35</v>
      </c>
      <c r="R75" s="170">
        <f t="shared" si="115"/>
        <v>52.91</v>
      </c>
      <c r="S75" s="170">
        <f t="shared" si="115"/>
        <v>32.58</v>
      </c>
      <c r="T75" s="170">
        <f t="shared" si="115"/>
        <v>41.81</v>
      </c>
      <c r="U75" s="170">
        <f t="shared" si="115"/>
        <v>50.65</v>
      </c>
      <c r="V75" s="170">
        <f t="shared" si="115"/>
        <v>58.14</v>
      </c>
      <c r="W75" s="170">
        <f t="shared" si="115"/>
        <v>38.79</v>
      </c>
      <c r="X75" s="170">
        <f t="shared" si="115"/>
        <v>49.77</v>
      </c>
      <c r="Y75" s="170">
        <f t="shared" si="115"/>
        <v>60.3</v>
      </c>
      <c r="Z75" s="170">
        <f t="shared" si="115"/>
        <v>69.209999999999994</v>
      </c>
      <c r="AB75" s="176" t="str">
        <f t="shared" si="1"/>
        <v>DIAMANTE 2501 a 1.000</v>
      </c>
      <c r="AC75" s="177" t="s">
        <v>69</v>
      </c>
      <c r="AD75" s="177" t="s">
        <v>50</v>
      </c>
      <c r="AE75" s="170">
        <f t="shared" si="121"/>
        <v>25.38</v>
      </c>
      <c r="AF75" s="170">
        <f t="shared" si="116"/>
        <v>25.92</v>
      </c>
      <c r="AG75" s="170">
        <f t="shared" si="116"/>
        <v>26.47</v>
      </c>
      <c r="AH75" s="170">
        <f t="shared" si="116"/>
        <v>27</v>
      </c>
      <c r="AI75" s="170">
        <f t="shared" si="116"/>
        <v>29.33</v>
      </c>
      <c r="AJ75" s="170">
        <f t="shared" si="116"/>
        <v>29.63</v>
      </c>
      <c r="AK75" s="170">
        <f t="shared" si="116"/>
        <v>29.93</v>
      </c>
      <c r="AL75" s="170">
        <f t="shared" si="116"/>
        <v>30.23</v>
      </c>
      <c r="AM75" s="170">
        <f t="shared" si="116"/>
        <v>43.5</v>
      </c>
      <c r="AN75" s="170">
        <f t="shared" si="116"/>
        <v>65.58</v>
      </c>
      <c r="AO75" s="170">
        <f t="shared" si="116"/>
        <v>79.849999999999994</v>
      </c>
      <c r="AP75" s="170">
        <f t="shared" si="116"/>
        <v>94.11</v>
      </c>
      <c r="AQ75" s="170">
        <f t="shared" si="116"/>
        <v>52.75</v>
      </c>
      <c r="AR75" s="170">
        <f t="shared" si="116"/>
        <v>68.05</v>
      </c>
      <c r="AS75" s="170">
        <f t="shared" si="116"/>
        <v>78.91</v>
      </c>
      <c r="AT75" s="170">
        <f t="shared" si="116"/>
        <v>89.75</v>
      </c>
      <c r="AU75" s="170">
        <f t="shared" si="116"/>
        <v>62.79</v>
      </c>
      <c r="AV75" s="170">
        <f t="shared" si="116"/>
        <v>81.010000000000005</v>
      </c>
      <c r="AW75" s="170">
        <f t="shared" si="116"/>
        <v>93.94</v>
      </c>
      <c r="AX75" s="170">
        <f t="shared" si="116"/>
        <v>106.84</v>
      </c>
      <c r="AZ75" s="43" t="str">
        <f t="shared" si="117"/>
        <v>INFINITE 75 a 10</v>
      </c>
      <c r="BA75" s="44" t="s">
        <v>107</v>
      </c>
      <c r="BB75" s="46" t="s">
        <v>56</v>
      </c>
      <c r="BC75" s="170">
        <f t="shared" si="122"/>
        <v>47.85</v>
      </c>
      <c r="BD75" s="170">
        <f t="shared" si="122"/>
        <v>48.89</v>
      </c>
      <c r="BE75" s="170">
        <f t="shared" si="122"/>
        <v>49.91</v>
      </c>
      <c r="BF75" s="170">
        <f t="shared" si="122"/>
        <v>50.88</v>
      </c>
      <c r="BG75" s="170">
        <f t="shared" si="122"/>
        <v>61.15</v>
      </c>
      <c r="BH75" s="170">
        <f t="shared" si="122"/>
        <v>61.73</v>
      </c>
      <c r="BI75" s="170">
        <f t="shared" si="122"/>
        <v>62.41</v>
      </c>
      <c r="BJ75" s="170">
        <f t="shared" si="122"/>
        <v>62.99</v>
      </c>
      <c r="BL75" s="43" t="str">
        <f t="shared" si="103"/>
        <v>DIAMANTE 15.001 a 6.000</v>
      </c>
      <c r="BM75" s="44" t="s">
        <v>66</v>
      </c>
      <c r="BN75" s="46" t="s">
        <v>76</v>
      </c>
      <c r="BO75" s="170">
        <f>ROUND('Base(2024)'!DC10*'BASE 2025'!$A$25,2)</f>
        <v>27</v>
      </c>
      <c r="BP75" s="170">
        <f>ROUND('Base(2024)'!DD10*'BASE 2025'!$A$25,2)</f>
        <v>27.56</v>
      </c>
      <c r="BQ75" s="170">
        <f>ROUND('Base(2024)'!DE10*'BASE 2025'!$A$25,2)</f>
        <v>28.15</v>
      </c>
      <c r="BS75" s="43" t="str">
        <f t="shared" si="108"/>
        <v>DIAMANTE 3501 a 1.000</v>
      </c>
      <c r="BT75" s="44" t="s">
        <v>75</v>
      </c>
      <c r="BU75" s="44" t="s">
        <v>50</v>
      </c>
      <c r="BV75" s="170">
        <v>11.24</v>
      </c>
      <c r="BW75" s="170">
        <v>11.47</v>
      </c>
      <c r="BX75" s="170">
        <v>11.71</v>
      </c>
      <c r="BY75" s="170">
        <v>11.95</v>
      </c>
      <c r="BZ75" s="170">
        <v>20.64</v>
      </c>
      <c r="CA75" s="170">
        <v>20.85</v>
      </c>
      <c r="CB75" s="170">
        <v>21.06</v>
      </c>
      <c r="CC75" s="170">
        <v>21.28</v>
      </c>
      <c r="CD75" s="170">
        <v>29.39</v>
      </c>
      <c r="CE75" s="170">
        <v>41.14</v>
      </c>
      <c r="CF75" s="170">
        <v>52.9</v>
      </c>
      <c r="CG75" s="170">
        <v>61.71</v>
      </c>
      <c r="CH75" s="170">
        <v>45.25</v>
      </c>
      <c r="CI75" s="170">
        <v>58.06</v>
      </c>
      <c r="CJ75" s="170">
        <v>70.34</v>
      </c>
      <c r="CK75" s="170">
        <v>80.73</v>
      </c>
      <c r="CM75" s="43" t="str">
        <f t="shared" si="114"/>
        <v>DIAMANTE 2501 a 1.000</v>
      </c>
      <c r="CN75" s="44" t="s">
        <v>69</v>
      </c>
      <c r="CO75" s="44" t="s">
        <v>50</v>
      </c>
      <c r="CP75" s="170">
        <f t="shared" ref="CP75:DE75" si="124">ROUND(CP5-(CP5*$A$87),2)</f>
        <v>15.35</v>
      </c>
      <c r="CQ75" s="170">
        <f t="shared" si="124"/>
        <v>16</v>
      </c>
      <c r="CR75" s="170">
        <f t="shared" si="124"/>
        <v>16.16</v>
      </c>
      <c r="CS75" s="170">
        <f t="shared" si="124"/>
        <v>16.329999999999998</v>
      </c>
      <c r="CT75" s="170">
        <f t="shared" si="124"/>
        <v>18.27</v>
      </c>
      <c r="CU75" s="170">
        <f t="shared" si="124"/>
        <v>20.48</v>
      </c>
      <c r="CV75" s="170">
        <f t="shared" si="124"/>
        <v>22.85</v>
      </c>
      <c r="CW75" s="170">
        <f t="shared" si="124"/>
        <v>27.41</v>
      </c>
      <c r="CX75" s="170">
        <f t="shared" si="124"/>
        <v>18.61</v>
      </c>
      <c r="CY75" s="170">
        <f t="shared" si="124"/>
        <v>22.42</v>
      </c>
      <c r="CZ75" s="170">
        <f t="shared" si="124"/>
        <v>36.979999999999997</v>
      </c>
      <c r="DA75" s="170">
        <f t="shared" si="124"/>
        <v>50.56</v>
      </c>
      <c r="DB75" s="170">
        <f t="shared" si="124"/>
        <v>21.65</v>
      </c>
      <c r="DC75" s="170">
        <f t="shared" si="124"/>
        <v>26.07</v>
      </c>
      <c r="DD75" s="170">
        <f t="shared" si="124"/>
        <v>43</v>
      </c>
      <c r="DE75" s="170">
        <f t="shared" si="124"/>
        <v>58.77</v>
      </c>
      <c r="DF75" s="170"/>
      <c r="DH75" s="43" t="str">
        <f t="shared" si="105"/>
        <v>DIAMANTE 26.001 a 7.000</v>
      </c>
      <c r="DI75" s="44" t="s">
        <v>69</v>
      </c>
      <c r="DJ75" s="44" t="s">
        <v>82</v>
      </c>
      <c r="DK75" s="147">
        <f>ROUND('Base(2024)'!EO75*'BASE 2025'!$A$155,2)</f>
        <v>27.3</v>
      </c>
      <c r="DL75" s="147">
        <f>ROUND('Base(2024)'!EP75*'BASE 2025'!$A$155,2)</f>
        <v>28.46</v>
      </c>
      <c r="DM75" s="147">
        <f>ROUND('Base(2024)'!EQ75*'BASE 2025'!$A$155,2)</f>
        <v>28.75</v>
      </c>
      <c r="DN75" s="147">
        <f>ROUND('Base(2024)'!ER75*'BASE 2025'!$A$155,2)</f>
        <v>29.04</v>
      </c>
      <c r="DO75" s="147">
        <f>ROUND('Base(2024)'!ES75*'BASE 2025'!$A$155,2)</f>
        <v>37.119999999999997</v>
      </c>
      <c r="DP75" s="147">
        <f>ROUND('Base(2024)'!ET75*'BASE 2025'!$A$155,2)</f>
        <v>43.21</v>
      </c>
      <c r="DQ75" s="147">
        <f>ROUND('Base(2024)'!EU75*'BASE 2025'!$A$155,2)</f>
        <v>49.33</v>
      </c>
      <c r="DR75" s="147">
        <f>ROUND('Base(2024)'!EV75*'BASE 2025'!$A$155,2)</f>
        <v>61</v>
      </c>
      <c r="DS75" s="147">
        <f>ROUND('Base(2024)'!EW75*'BASE 2025'!$A$155,2)</f>
        <v>53.99</v>
      </c>
      <c r="DT75" s="147">
        <f>ROUND('Base(2024)'!EX75*'BASE 2025'!$A$155,2)</f>
        <v>63</v>
      </c>
      <c r="DU75" s="147">
        <f>ROUND('Base(2024)'!EY75*'BASE 2025'!$A$155,2)</f>
        <v>85.73</v>
      </c>
      <c r="DV75" s="147">
        <f>ROUND('Base(2024)'!EZ75*'BASE 2025'!$A$155,2)</f>
        <v>109.96</v>
      </c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O75" s="73"/>
      <c r="ER75" s="198" t="str">
        <f>CONCATENATE(ES75,ET75,EU75,EV75)</f>
        <v>DIAMANTE 1Coleta Agendada7789-50 a 10</v>
      </c>
      <c r="ES75" s="198" t="s">
        <v>66</v>
      </c>
      <c r="ET75" s="199" t="s">
        <v>43</v>
      </c>
      <c r="EU75" s="200" t="s">
        <v>44</v>
      </c>
      <c r="EV75" s="201" t="s">
        <v>45</v>
      </c>
      <c r="EW75" s="200">
        <f>ROUND(EW3-(EW3*$A$122),2)</f>
        <v>14.21</v>
      </c>
      <c r="FA75" s="207" t="s">
        <v>309</v>
      </c>
      <c r="FB75" s="207" t="s">
        <v>107</v>
      </c>
      <c r="FC75" s="210" t="s">
        <v>58</v>
      </c>
      <c r="FD75" s="201" t="s">
        <v>59</v>
      </c>
      <c r="FE75" s="200">
        <v>7.12</v>
      </c>
      <c r="FF75" s="203" t="s">
        <v>264</v>
      </c>
      <c r="FH75"/>
      <c r="FI75"/>
      <c r="FK75" s="207" t="str">
        <f>CONCATENATE(FL75,FN75,FM75)</f>
        <v>INFINITE 4Impressão de etiqueta - medidas 106,36 x 138,11 (mm) ou Modelo folha 04 etiquetasOperação D2</v>
      </c>
      <c r="FL75" s="207" t="s">
        <v>98</v>
      </c>
      <c r="FM75" s="219" t="s">
        <v>325</v>
      </c>
      <c r="FN75" s="220" t="s">
        <v>326</v>
      </c>
      <c r="FO75" s="217">
        <v>76155</v>
      </c>
      <c r="FP75" s="218">
        <f>'[3]Base(2024)'!$FG$10*'[3]BASE 2025'!$A$20</f>
        <v>0.17821287000000002</v>
      </c>
      <c r="FQ75" s="217">
        <v>76201</v>
      </c>
      <c r="FR75" s="218">
        <f>'[3]Base(2024)'!$FI$10*'[3]BASE 2025'!$A$20</f>
        <v>7.3381770000000013E-2</v>
      </c>
    </row>
    <row r="76" spans="1:174" x14ac:dyDescent="0.25">
      <c r="A76" s="84">
        <v>0.23</v>
      </c>
      <c r="B76" s="42" t="s">
        <v>100</v>
      </c>
      <c r="D76" s="43" t="str">
        <f t="shared" si="106"/>
        <v>DIAMANTE 21.001 a 2.000</v>
      </c>
      <c r="E76" s="44" t="s">
        <v>69</v>
      </c>
      <c r="F76" s="44" t="s">
        <v>55</v>
      </c>
      <c r="G76" s="170">
        <f t="shared" si="120"/>
        <v>12.07</v>
      </c>
      <c r="H76" s="170">
        <f t="shared" si="115"/>
        <v>12.33</v>
      </c>
      <c r="I76" s="170">
        <f t="shared" si="115"/>
        <v>12.6</v>
      </c>
      <c r="J76" s="170">
        <f t="shared" si="115"/>
        <v>12.84</v>
      </c>
      <c r="K76" s="170">
        <f t="shared" si="115"/>
        <v>19.510000000000002</v>
      </c>
      <c r="L76" s="170">
        <f t="shared" si="115"/>
        <v>19.71</v>
      </c>
      <c r="M76" s="170">
        <f t="shared" si="115"/>
        <v>19.920000000000002</v>
      </c>
      <c r="N76" s="170">
        <f t="shared" si="115"/>
        <v>20.11</v>
      </c>
      <c r="O76" s="170">
        <f t="shared" si="115"/>
        <v>30.37</v>
      </c>
      <c r="P76" s="170">
        <f t="shared" si="115"/>
        <v>42.54</v>
      </c>
      <c r="Q76" s="170">
        <f t="shared" si="115"/>
        <v>54.68</v>
      </c>
      <c r="R76" s="170">
        <f t="shared" si="115"/>
        <v>63.78</v>
      </c>
      <c r="S76" s="170">
        <f t="shared" si="115"/>
        <v>40.74</v>
      </c>
      <c r="T76" s="170">
        <f t="shared" si="115"/>
        <v>51.71</v>
      </c>
      <c r="U76" s="170">
        <f t="shared" si="115"/>
        <v>62.3</v>
      </c>
      <c r="V76" s="170">
        <f t="shared" si="115"/>
        <v>71.099999999999994</v>
      </c>
      <c r="W76" s="170">
        <f t="shared" si="115"/>
        <v>48.5</v>
      </c>
      <c r="X76" s="170">
        <f t="shared" si="115"/>
        <v>61.56</v>
      </c>
      <c r="Y76" s="170">
        <f t="shared" si="115"/>
        <v>74.16</v>
      </c>
      <c r="Z76" s="170">
        <f t="shared" si="115"/>
        <v>84.63</v>
      </c>
      <c r="AB76" s="176" t="str">
        <f t="shared" si="1"/>
        <v>DIAMANTE 21.001 a 2.000</v>
      </c>
      <c r="AC76" s="177" t="s">
        <v>69</v>
      </c>
      <c r="AD76" s="177" t="s">
        <v>55</v>
      </c>
      <c r="AE76" s="170">
        <f t="shared" si="121"/>
        <v>28.07</v>
      </c>
      <c r="AF76" s="170">
        <f t="shared" si="116"/>
        <v>28.68</v>
      </c>
      <c r="AG76" s="170">
        <f t="shared" si="116"/>
        <v>29.27</v>
      </c>
      <c r="AH76" s="170">
        <f t="shared" si="116"/>
        <v>29.87</v>
      </c>
      <c r="AI76" s="170">
        <f t="shared" si="116"/>
        <v>32.28</v>
      </c>
      <c r="AJ76" s="170">
        <f t="shared" si="116"/>
        <v>32.630000000000003</v>
      </c>
      <c r="AK76" s="170">
        <f t="shared" si="116"/>
        <v>32.950000000000003</v>
      </c>
      <c r="AL76" s="170">
        <f t="shared" si="116"/>
        <v>33.28</v>
      </c>
      <c r="AM76" s="170">
        <f t="shared" si="116"/>
        <v>52.11</v>
      </c>
      <c r="AN76" s="170">
        <f t="shared" si="116"/>
        <v>78.95</v>
      </c>
      <c r="AO76" s="170">
        <f t="shared" si="116"/>
        <v>96.31</v>
      </c>
      <c r="AP76" s="170">
        <f t="shared" si="116"/>
        <v>113.67</v>
      </c>
      <c r="AQ76" s="170">
        <f t="shared" si="116"/>
        <v>63.53</v>
      </c>
      <c r="AR76" s="170">
        <f t="shared" si="116"/>
        <v>85.68</v>
      </c>
      <c r="AS76" s="170">
        <f t="shared" si="116"/>
        <v>100.24</v>
      </c>
      <c r="AT76" s="170">
        <f t="shared" si="116"/>
        <v>114.78</v>
      </c>
      <c r="AU76" s="170">
        <f t="shared" si="116"/>
        <v>75.63</v>
      </c>
      <c r="AV76" s="170">
        <f t="shared" si="116"/>
        <v>102</v>
      </c>
      <c r="AW76" s="170">
        <f t="shared" si="116"/>
        <v>119.32</v>
      </c>
      <c r="AX76" s="170">
        <f t="shared" si="116"/>
        <v>136.63</v>
      </c>
      <c r="AZ76" s="40" t="str">
        <f t="shared" si="117"/>
        <v>INFINITE 7Kg Adicional</v>
      </c>
      <c r="BA76" s="168" t="s">
        <v>107</v>
      </c>
      <c r="BB76" s="178" t="s">
        <v>63</v>
      </c>
      <c r="BC76" s="169">
        <f t="shared" si="122"/>
        <v>4.66</v>
      </c>
      <c r="BD76" s="169">
        <f t="shared" si="122"/>
        <v>4.8099999999999996</v>
      </c>
      <c r="BE76" s="169">
        <f t="shared" si="122"/>
        <v>4.87</v>
      </c>
      <c r="BF76" s="169">
        <f t="shared" si="122"/>
        <v>4.95</v>
      </c>
      <c r="BG76" s="169">
        <f t="shared" si="122"/>
        <v>6.2</v>
      </c>
      <c r="BH76" s="169">
        <f t="shared" si="122"/>
        <v>6.29</v>
      </c>
      <c r="BI76" s="169">
        <f t="shared" si="122"/>
        <v>6.35</v>
      </c>
      <c r="BJ76" s="169">
        <f t="shared" si="122"/>
        <v>6.35</v>
      </c>
      <c r="BL76" s="43" t="str">
        <f t="shared" si="103"/>
        <v>DIAMANTE 16.001 a 7.000</v>
      </c>
      <c r="BM76" s="44" t="s">
        <v>66</v>
      </c>
      <c r="BN76" s="46" t="s">
        <v>82</v>
      </c>
      <c r="BO76" s="170">
        <f>ROUND('Base(2024)'!DC11*'BASE 2025'!$A$25,2)</f>
        <v>32.119999999999997</v>
      </c>
      <c r="BP76" s="170">
        <f>ROUND('Base(2024)'!DD11*'BASE 2025'!$A$25,2)</f>
        <v>32.770000000000003</v>
      </c>
      <c r="BQ76" s="170">
        <f>ROUND('Base(2024)'!DE11*'BASE 2025'!$A$25,2)</f>
        <v>33.46</v>
      </c>
      <c r="BS76" s="43" t="str">
        <f t="shared" si="108"/>
        <v>DIAMANTE 31.001 a 2.000</v>
      </c>
      <c r="BT76" s="44" t="s">
        <v>75</v>
      </c>
      <c r="BU76" s="44" t="s">
        <v>55</v>
      </c>
      <c r="BV76" s="170">
        <v>14.82</v>
      </c>
      <c r="BW76" s="170">
        <v>15.14</v>
      </c>
      <c r="BX76" s="170">
        <v>15.47</v>
      </c>
      <c r="BY76" s="170">
        <v>15.78</v>
      </c>
      <c r="BZ76" s="170">
        <v>23.27</v>
      </c>
      <c r="CA76" s="170">
        <v>23.51</v>
      </c>
      <c r="CB76" s="170">
        <v>23.75</v>
      </c>
      <c r="CC76" s="170">
        <v>24</v>
      </c>
      <c r="CD76" s="170">
        <v>35.78</v>
      </c>
      <c r="CE76" s="170">
        <v>49.68</v>
      </c>
      <c r="CF76" s="170">
        <v>63.88</v>
      </c>
      <c r="CG76" s="170">
        <v>74.599999999999994</v>
      </c>
      <c r="CH76" s="170">
        <v>57.02</v>
      </c>
      <c r="CI76" s="170">
        <v>71.959999999999994</v>
      </c>
      <c r="CJ76" s="170">
        <v>86.63</v>
      </c>
      <c r="CK76" s="170">
        <v>98.95</v>
      </c>
      <c r="CM76" s="43" t="str">
        <f t="shared" si="114"/>
        <v>DIAMANTE 21.001 a 2.000</v>
      </c>
      <c r="CN76" s="44" t="s">
        <v>69</v>
      </c>
      <c r="CO76" s="44" t="s">
        <v>55</v>
      </c>
      <c r="CP76" s="170">
        <f t="shared" ref="CP76:DE76" si="125">ROUND(CP6-(CP6*$A$87),2)</f>
        <v>16.170000000000002</v>
      </c>
      <c r="CQ76" s="170">
        <f t="shared" si="125"/>
        <v>16.87</v>
      </c>
      <c r="CR76" s="170">
        <f t="shared" si="125"/>
        <v>17.03</v>
      </c>
      <c r="CS76" s="170">
        <f t="shared" si="125"/>
        <v>17.2</v>
      </c>
      <c r="CT76" s="170">
        <f t="shared" si="125"/>
        <v>20.09</v>
      </c>
      <c r="CU76" s="170">
        <f t="shared" si="125"/>
        <v>22.49</v>
      </c>
      <c r="CV76" s="170">
        <f t="shared" si="125"/>
        <v>25.11</v>
      </c>
      <c r="CW76" s="170">
        <f t="shared" si="125"/>
        <v>30.12</v>
      </c>
      <c r="CX76" s="170">
        <f t="shared" si="125"/>
        <v>22.09</v>
      </c>
      <c r="CY76" s="170">
        <f t="shared" si="125"/>
        <v>26.08</v>
      </c>
      <c r="CZ76" s="170">
        <f t="shared" si="125"/>
        <v>40.85</v>
      </c>
      <c r="DA76" s="170">
        <f t="shared" si="125"/>
        <v>54.81</v>
      </c>
      <c r="DB76" s="170">
        <f t="shared" si="125"/>
        <v>25.67</v>
      </c>
      <c r="DC76" s="170">
        <f t="shared" si="125"/>
        <v>30.33</v>
      </c>
      <c r="DD76" s="170">
        <f t="shared" si="125"/>
        <v>47.49</v>
      </c>
      <c r="DE76" s="170">
        <f t="shared" si="125"/>
        <v>63.74</v>
      </c>
      <c r="DF76" s="170"/>
      <c r="DH76" s="43" t="str">
        <f t="shared" si="105"/>
        <v>DIAMANTE 27.001 a 8.000</v>
      </c>
      <c r="DI76" s="44" t="s">
        <v>69</v>
      </c>
      <c r="DJ76" s="44" t="s">
        <v>86</v>
      </c>
      <c r="DK76" s="147">
        <f>ROUND('Base(2024)'!EO76*'BASE 2025'!$A$155,2)</f>
        <v>28.65</v>
      </c>
      <c r="DL76" s="147">
        <f>ROUND('Base(2024)'!EP76*'BASE 2025'!$A$155,2)</f>
        <v>29.88</v>
      </c>
      <c r="DM76" s="147">
        <f>ROUND('Base(2024)'!EQ76*'BASE 2025'!$A$155,2)</f>
        <v>30.17</v>
      </c>
      <c r="DN76" s="147">
        <f>ROUND('Base(2024)'!ER76*'BASE 2025'!$A$155,2)</f>
        <v>30.5</v>
      </c>
      <c r="DO76" s="147">
        <f>ROUND('Base(2024)'!ES76*'BASE 2025'!$A$155,2)</f>
        <v>40.380000000000003</v>
      </c>
      <c r="DP76" s="147">
        <f>ROUND('Base(2024)'!ET76*'BASE 2025'!$A$155,2)</f>
        <v>47.06</v>
      </c>
      <c r="DQ76" s="147">
        <f>ROUND('Base(2024)'!EU76*'BASE 2025'!$A$155,2)</f>
        <v>53.72</v>
      </c>
      <c r="DR76" s="147">
        <f>ROUND('Base(2024)'!EV76*'BASE 2025'!$A$155,2)</f>
        <v>66.44</v>
      </c>
      <c r="DS76" s="147">
        <f>ROUND('Base(2024)'!EW76*'BASE 2025'!$A$155,2)</f>
        <v>69.44</v>
      </c>
      <c r="DT76" s="147">
        <f>ROUND('Base(2024)'!EX76*'BASE 2025'!$A$155,2)</f>
        <v>79.3</v>
      </c>
      <c r="DU76" s="147">
        <f>ROUND('Base(2024)'!EY76*'BASE 2025'!$A$155,2)</f>
        <v>102.68</v>
      </c>
      <c r="DV76" s="147">
        <f>ROUND('Base(2024)'!EZ76*'BASE 2025'!$A$155,2)</f>
        <v>127.93</v>
      </c>
      <c r="DW76" s="73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  <c r="EI76" s="73"/>
      <c r="EJ76" s="73"/>
      <c r="EK76" s="73"/>
      <c r="EL76" s="73"/>
      <c r="EM76" s="73"/>
      <c r="EN76" s="73"/>
      <c r="EO76" s="73"/>
      <c r="ER76" s="198" t="str">
        <f t="shared" ref="ER76:ER91" si="126">CONCATENATE(ES76,ET76,EU76,EV76)</f>
        <v>DIAMANTE 1Coleta Agendada7789-5Mais de 10</v>
      </c>
      <c r="ES76" s="198" t="s">
        <v>66</v>
      </c>
      <c r="ET76" s="199" t="s">
        <v>43</v>
      </c>
      <c r="EU76" s="200" t="s">
        <v>44</v>
      </c>
      <c r="EV76" s="201" t="s">
        <v>52</v>
      </c>
      <c r="EW76" s="200" t="s">
        <v>251</v>
      </c>
      <c r="FA76" s="146"/>
      <c r="FB76" s="146"/>
      <c r="FC76" s="211"/>
      <c r="FD76" s="190"/>
      <c r="FE76" s="212" t="s">
        <v>258</v>
      </c>
      <c r="FH76"/>
      <c r="FI76"/>
    </row>
    <row r="77" spans="1:174" x14ac:dyDescent="0.25">
      <c r="A77" s="84">
        <v>0.24</v>
      </c>
      <c r="B77" s="42" t="s">
        <v>104</v>
      </c>
      <c r="D77" s="43" t="str">
        <f t="shared" si="106"/>
        <v>DIAMANTE 22.001 a 3.000</v>
      </c>
      <c r="E77" s="44" t="s">
        <v>69</v>
      </c>
      <c r="F77" s="44" t="s">
        <v>62</v>
      </c>
      <c r="G77" s="170">
        <f t="shared" si="120"/>
        <v>13.47</v>
      </c>
      <c r="H77" s="170">
        <f t="shared" si="115"/>
        <v>13.76</v>
      </c>
      <c r="I77" s="170">
        <f t="shared" si="115"/>
        <v>14.04</v>
      </c>
      <c r="J77" s="170">
        <f t="shared" si="115"/>
        <v>14.32</v>
      </c>
      <c r="K77" s="170">
        <f t="shared" si="115"/>
        <v>21.32</v>
      </c>
      <c r="L77" s="170">
        <f t="shared" si="115"/>
        <v>21.53</v>
      </c>
      <c r="M77" s="170">
        <f t="shared" si="115"/>
        <v>21.76</v>
      </c>
      <c r="N77" s="170">
        <f t="shared" si="115"/>
        <v>21.97</v>
      </c>
      <c r="O77" s="170">
        <f t="shared" si="115"/>
        <v>35.46</v>
      </c>
      <c r="P77" s="170">
        <f t="shared" si="115"/>
        <v>47.87</v>
      </c>
      <c r="Q77" s="170">
        <f t="shared" si="115"/>
        <v>67.38</v>
      </c>
      <c r="R77" s="170">
        <f t="shared" si="115"/>
        <v>81.55</v>
      </c>
      <c r="S77" s="170">
        <f t="shared" si="115"/>
        <v>48.83</v>
      </c>
      <c r="T77" s="170">
        <f t="shared" si="115"/>
        <v>60.01</v>
      </c>
      <c r="U77" s="170">
        <f t="shared" si="115"/>
        <v>76.760000000000005</v>
      </c>
      <c r="V77" s="170">
        <f t="shared" si="115"/>
        <v>89.82</v>
      </c>
      <c r="W77" s="170">
        <f t="shared" si="115"/>
        <v>58.12</v>
      </c>
      <c r="X77" s="170">
        <f t="shared" si="115"/>
        <v>71.430000000000007</v>
      </c>
      <c r="Y77" s="170">
        <f t="shared" si="115"/>
        <v>91.38</v>
      </c>
      <c r="Z77" s="170">
        <f t="shared" si="115"/>
        <v>106.93</v>
      </c>
      <c r="AB77" s="176" t="str">
        <f t="shared" si="1"/>
        <v>DIAMANTE 22.001 a 3.000</v>
      </c>
      <c r="AC77" s="177" t="s">
        <v>69</v>
      </c>
      <c r="AD77" s="177" t="s">
        <v>62</v>
      </c>
      <c r="AE77" s="170">
        <f t="shared" si="121"/>
        <v>30.95</v>
      </c>
      <c r="AF77" s="170">
        <f t="shared" si="116"/>
        <v>31.61</v>
      </c>
      <c r="AG77" s="170">
        <f t="shared" si="116"/>
        <v>32.26</v>
      </c>
      <c r="AH77" s="170">
        <f t="shared" si="116"/>
        <v>32.92</v>
      </c>
      <c r="AI77" s="170">
        <f t="shared" si="116"/>
        <v>35.51</v>
      </c>
      <c r="AJ77" s="170">
        <f t="shared" si="116"/>
        <v>35.869999999999997</v>
      </c>
      <c r="AK77" s="170">
        <f t="shared" si="116"/>
        <v>36.24</v>
      </c>
      <c r="AL77" s="170">
        <f t="shared" si="116"/>
        <v>36.6</v>
      </c>
      <c r="AM77" s="170">
        <f t="shared" si="116"/>
        <v>61.27</v>
      </c>
      <c r="AN77" s="170">
        <f t="shared" si="116"/>
        <v>92.22</v>
      </c>
      <c r="AO77" s="170">
        <f t="shared" si="116"/>
        <v>112.54</v>
      </c>
      <c r="AP77" s="170">
        <f t="shared" si="116"/>
        <v>132.86000000000001</v>
      </c>
      <c r="AQ77" s="170">
        <f t="shared" si="116"/>
        <v>74.53</v>
      </c>
      <c r="AR77" s="170">
        <f t="shared" si="116"/>
        <v>102.87</v>
      </c>
      <c r="AS77" s="170">
        <f t="shared" si="116"/>
        <v>121.41</v>
      </c>
      <c r="AT77" s="170">
        <f t="shared" si="116"/>
        <v>139.94</v>
      </c>
      <c r="AU77" s="170">
        <f t="shared" si="116"/>
        <v>88.73</v>
      </c>
      <c r="AV77" s="170">
        <f t="shared" si="116"/>
        <v>122.46</v>
      </c>
      <c r="AW77" s="170">
        <f t="shared" si="116"/>
        <v>144.52000000000001</v>
      </c>
      <c r="AX77" s="170">
        <f t="shared" si="116"/>
        <v>166.61</v>
      </c>
      <c r="AZ77" s="43" t="str">
        <f t="shared" si="117"/>
        <v>Peso (Kg)</v>
      </c>
      <c r="BB77" s="46" t="s">
        <v>33</v>
      </c>
      <c r="BC77" s="45" t="s">
        <v>12</v>
      </c>
      <c r="BD77" s="45" t="s">
        <v>13</v>
      </c>
      <c r="BE77" s="45" t="s">
        <v>14</v>
      </c>
      <c r="BF77" s="45" t="s">
        <v>15</v>
      </c>
      <c r="BG77" s="45" t="s">
        <v>16</v>
      </c>
      <c r="BH77" s="45" t="s">
        <v>17</v>
      </c>
      <c r="BI77" s="45" t="s">
        <v>18</v>
      </c>
      <c r="BJ77" s="45" t="s">
        <v>19</v>
      </c>
      <c r="BL77" s="43" t="str">
        <f t="shared" si="103"/>
        <v>DIAMANTE 17.001 a 8.000</v>
      </c>
      <c r="BM77" s="44" t="s">
        <v>66</v>
      </c>
      <c r="BN77" s="46" t="s">
        <v>86</v>
      </c>
      <c r="BO77" s="170">
        <f>ROUND('Base(2024)'!DC12*'BASE 2025'!$A$25,2)</f>
        <v>41.47</v>
      </c>
      <c r="BP77" s="170">
        <f>ROUND('Base(2024)'!DD12*'BASE 2025'!$A$25,2)</f>
        <v>42.33</v>
      </c>
      <c r="BQ77" s="170">
        <f>ROUND('Base(2024)'!DE12*'BASE 2025'!$A$25,2)</f>
        <v>43.21</v>
      </c>
      <c r="BS77" s="43" t="str">
        <f t="shared" si="108"/>
        <v>DIAMANTE 32.001 a 3.000</v>
      </c>
      <c r="BT77" s="44" t="s">
        <v>75</v>
      </c>
      <c r="BU77" s="44" t="s">
        <v>62</v>
      </c>
      <c r="BV77" s="170">
        <v>16.78</v>
      </c>
      <c r="BW77" s="170">
        <v>17.13</v>
      </c>
      <c r="BX77" s="170">
        <v>17.5</v>
      </c>
      <c r="BY77" s="170">
        <v>17.850000000000001</v>
      </c>
      <c r="BZ77" s="170">
        <v>25.6</v>
      </c>
      <c r="CA77" s="170">
        <v>25.86</v>
      </c>
      <c r="CB77" s="170">
        <v>26.13</v>
      </c>
      <c r="CC77" s="170">
        <v>26.39</v>
      </c>
      <c r="CD77" s="170">
        <v>41.89</v>
      </c>
      <c r="CE77" s="170">
        <v>55.94</v>
      </c>
      <c r="CF77" s="170">
        <v>78.75</v>
      </c>
      <c r="CG77" s="170">
        <v>95.44</v>
      </c>
      <c r="CH77" s="170">
        <v>68.48</v>
      </c>
      <c r="CI77" s="170">
        <v>83.53</v>
      </c>
      <c r="CJ77" s="170">
        <v>106.79</v>
      </c>
      <c r="CK77" s="170">
        <v>125.08</v>
      </c>
      <c r="CM77" s="43" t="str">
        <f t="shared" si="114"/>
        <v>DIAMANTE 22.001 a 3.000</v>
      </c>
      <c r="CN77" s="44" t="s">
        <v>69</v>
      </c>
      <c r="CO77" s="44" t="s">
        <v>62</v>
      </c>
      <c r="CP77" s="170">
        <f t="shared" ref="CP77:DE77" si="127">ROUND(CP7-(CP7*$A$87),2)</f>
        <v>19.329999999999998</v>
      </c>
      <c r="CQ77" s="170">
        <f t="shared" si="127"/>
        <v>20.149999999999999</v>
      </c>
      <c r="CR77" s="170">
        <f t="shared" si="127"/>
        <v>20.36</v>
      </c>
      <c r="CS77" s="170">
        <f t="shared" si="127"/>
        <v>20.57</v>
      </c>
      <c r="CT77" s="170">
        <f t="shared" si="127"/>
        <v>24</v>
      </c>
      <c r="CU77" s="170">
        <f t="shared" si="127"/>
        <v>26.88</v>
      </c>
      <c r="CV77" s="170">
        <f t="shared" si="127"/>
        <v>30.01</v>
      </c>
      <c r="CW77" s="170">
        <f t="shared" si="127"/>
        <v>36</v>
      </c>
      <c r="CX77" s="170">
        <f t="shared" si="127"/>
        <v>25.45</v>
      </c>
      <c r="CY77" s="170">
        <f t="shared" si="127"/>
        <v>29.86</v>
      </c>
      <c r="CZ77" s="170">
        <f t="shared" si="127"/>
        <v>45.06</v>
      </c>
      <c r="DA77" s="170">
        <f t="shared" si="127"/>
        <v>59.86</v>
      </c>
      <c r="DB77" s="170">
        <f t="shared" si="127"/>
        <v>29.6</v>
      </c>
      <c r="DC77" s="170">
        <f t="shared" si="127"/>
        <v>34.729999999999997</v>
      </c>
      <c r="DD77" s="170">
        <f t="shared" si="127"/>
        <v>52.39</v>
      </c>
      <c r="DE77" s="170">
        <f t="shared" si="127"/>
        <v>69.61</v>
      </c>
      <c r="DF77" s="170"/>
      <c r="DH77" s="43" t="str">
        <f t="shared" si="105"/>
        <v>DIAMANTE 28.001 a 9.000</v>
      </c>
      <c r="DI77" s="44" t="s">
        <v>69</v>
      </c>
      <c r="DJ77" s="44" t="s">
        <v>91</v>
      </c>
      <c r="DK77" s="147">
        <f>ROUND('Base(2024)'!EO77*'BASE 2025'!$A$155,2)</f>
        <v>29.61</v>
      </c>
      <c r="DL77" s="147">
        <f>ROUND('Base(2024)'!EP77*'BASE 2025'!$A$155,2)</f>
        <v>30.87</v>
      </c>
      <c r="DM77" s="147">
        <f>ROUND('Base(2024)'!EQ77*'BASE 2025'!$A$155,2)</f>
        <v>31.19</v>
      </c>
      <c r="DN77" s="147">
        <f>ROUND('Base(2024)'!ER77*'BASE 2025'!$A$155,2)</f>
        <v>31.49</v>
      </c>
      <c r="DO77" s="147">
        <f>ROUND('Base(2024)'!ES77*'BASE 2025'!$A$155,2)</f>
        <v>42.58</v>
      </c>
      <c r="DP77" s="147">
        <f>ROUND('Base(2024)'!ET77*'BASE 2025'!$A$155,2)</f>
        <v>49.41</v>
      </c>
      <c r="DQ77" s="147">
        <f>ROUND('Base(2024)'!EU77*'BASE 2025'!$A$155,2)</f>
        <v>56.4</v>
      </c>
      <c r="DR77" s="147">
        <f>ROUND('Base(2024)'!EV77*'BASE 2025'!$A$155,2)</f>
        <v>69.77</v>
      </c>
      <c r="DS77" s="147">
        <f>ROUND('Base(2024)'!EW77*'BASE 2025'!$A$155,2)</f>
        <v>71.959999999999994</v>
      </c>
      <c r="DT77" s="147">
        <f>ROUND('Base(2024)'!EX77*'BASE 2025'!$A$155,2)</f>
        <v>81.790000000000006</v>
      </c>
      <c r="DU77" s="147">
        <f>ROUND('Base(2024)'!EY77*'BASE 2025'!$A$155,2)</f>
        <v>105.41</v>
      </c>
      <c r="DV77" s="147">
        <f>ROUND('Base(2024)'!EZ77*'BASE 2025'!$A$155,2)</f>
        <v>131.33000000000001</v>
      </c>
      <c r="DW77" s="73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  <c r="EI77" s="73"/>
      <c r="EJ77" s="73"/>
      <c r="EK77" s="73"/>
      <c r="EL77" s="73"/>
      <c r="EM77" s="73"/>
      <c r="EN77" s="73"/>
      <c r="EO77" s="73"/>
      <c r="ER77" s="198" t="str">
        <f t="shared" si="126"/>
        <v>DIAMANTE 1Coleta Agendada7788-70 a 10</v>
      </c>
      <c r="ES77" s="198" t="s">
        <v>66</v>
      </c>
      <c r="ET77" s="199" t="s">
        <v>43</v>
      </c>
      <c r="EU77" s="200" t="s">
        <v>57</v>
      </c>
      <c r="EV77" s="201" t="s">
        <v>45</v>
      </c>
      <c r="EW77" s="200">
        <f>ROUND(EW5-(EW5*$A$122),2)</f>
        <v>14.21</v>
      </c>
      <c r="FA77" s="146"/>
      <c r="FB77" s="146"/>
      <c r="FC77" s="211"/>
      <c r="FD77" s="190"/>
      <c r="FE77" s="212"/>
      <c r="FH77"/>
      <c r="FI77"/>
      <c r="FK77" s="207" t="str">
        <f>CONCATENATE(FL77,FN77,FM77)</f>
        <v>INFINITE 5Etiquetagem, carimbação e triagemOperação A</v>
      </c>
      <c r="FL77" s="207" t="s">
        <v>100</v>
      </c>
      <c r="FM77" s="207" t="s">
        <v>317</v>
      </c>
      <c r="FN77" s="216" t="s">
        <v>318</v>
      </c>
      <c r="FO77" s="217">
        <v>76112</v>
      </c>
      <c r="FP77" s="218">
        <f>'[3]Base(2024)'!$FG$4*'[3]BASE 2025'!$A$20</f>
        <v>0.23062842</v>
      </c>
      <c r="FQ77" s="217">
        <v>76163</v>
      </c>
      <c r="FR77" s="218">
        <f>'[3]Base(2024)'!$FI$4*'[3]BASE 2025'!$A$20</f>
        <v>0.27256086000000002</v>
      </c>
    </row>
    <row r="78" spans="1:174" x14ac:dyDescent="0.25">
      <c r="A78" s="84">
        <v>0.25</v>
      </c>
      <c r="B78" s="42" t="s">
        <v>107</v>
      </c>
      <c r="D78" s="43" t="str">
        <f t="shared" si="106"/>
        <v>DIAMANTE 23.001 a 4.000</v>
      </c>
      <c r="E78" s="44" t="s">
        <v>69</v>
      </c>
      <c r="F78" s="44" t="s">
        <v>68</v>
      </c>
      <c r="G78" s="170">
        <f t="shared" si="120"/>
        <v>14.56</v>
      </c>
      <c r="H78" s="170">
        <f t="shared" si="115"/>
        <v>14.87</v>
      </c>
      <c r="I78" s="170">
        <f t="shared" si="115"/>
        <v>15.18</v>
      </c>
      <c r="J78" s="170">
        <f t="shared" si="115"/>
        <v>15.47</v>
      </c>
      <c r="K78" s="170">
        <f t="shared" si="115"/>
        <v>23.49</v>
      </c>
      <c r="L78" s="170">
        <f t="shared" si="115"/>
        <v>23.7</v>
      </c>
      <c r="M78" s="170">
        <f t="shared" si="115"/>
        <v>23.95</v>
      </c>
      <c r="N78" s="170">
        <f t="shared" si="115"/>
        <v>24.2</v>
      </c>
      <c r="O78" s="170">
        <f t="shared" si="115"/>
        <v>40.65</v>
      </c>
      <c r="P78" s="170">
        <f t="shared" si="115"/>
        <v>54.89</v>
      </c>
      <c r="Q78" s="170">
        <f t="shared" si="115"/>
        <v>77.239999999999995</v>
      </c>
      <c r="R78" s="170">
        <f t="shared" si="115"/>
        <v>93.5</v>
      </c>
      <c r="S78" s="170">
        <f t="shared" si="115"/>
        <v>53.19</v>
      </c>
      <c r="T78" s="170">
        <f t="shared" si="115"/>
        <v>65.900000000000006</v>
      </c>
      <c r="U78" s="170">
        <f t="shared" si="115"/>
        <v>85.07</v>
      </c>
      <c r="V78" s="170">
        <f t="shared" si="115"/>
        <v>99.86</v>
      </c>
      <c r="W78" s="170">
        <f t="shared" si="115"/>
        <v>63.31</v>
      </c>
      <c r="X78" s="170">
        <f t="shared" si="115"/>
        <v>78.45</v>
      </c>
      <c r="Y78" s="170">
        <f t="shared" si="115"/>
        <v>101.27</v>
      </c>
      <c r="Z78" s="170">
        <f t="shared" si="115"/>
        <v>118.89</v>
      </c>
      <c r="AB78" s="176" t="str">
        <f t="shared" si="1"/>
        <v>DIAMANTE 23.001 a 4.000</v>
      </c>
      <c r="AC78" s="177" t="s">
        <v>69</v>
      </c>
      <c r="AD78" s="177" t="s">
        <v>68</v>
      </c>
      <c r="AE78" s="170">
        <f t="shared" si="121"/>
        <v>33.65</v>
      </c>
      <c r="AF78" s="170">
        <f t="shared" si="116"/>
        <v>34.36</v>
      </c>
      <c r="AG78" s="170">
        <f t="shared" si="116"/>
        <v>35.08</v>
      </c>
      <c r="AH78" s="170">
        <f t="shared" si="116"/>
        <v>35.799999999999997</v>
      </c>
      <c r="AI78" s="170">
        <f t="shared" si="116"/>
        <v>38.979999999999997</v>
      </c>
      <c r="AJ78" s="170">
        <f t="shared" si="116"/>
        <v>39.39</v>
      </c>
      <c r="AK78" s="170">
        <f t="shared" si="116"/>
        <v>39.78</v>
      </c>
      <c r="AL78" s="170">
        <f t="shared" si="116"/>
        <v>40.19</v>
      </c>
      <c r="AM78" s="170">
        <f t="shared" si="116"/>
        <v>69.97</v>
      </c>
      <c r="AN78" s="170">
        <f t="shared" si="116"/>
        <v>105.41</v>
      </c>
      <c r="AO78" s="170">
        <f t="shared" si="116"/>
        <v>128.91999999999999</v>
      </c>
      <c r="AP78" s="170">
        <f t="shared" si="116"/>
        <v>152.43</v>
      </c>
      <c r="AQ78" s="170">
        <f t="shared" si="116"/>
        <v>85.6</v>
      </c>
      <c r="AR78" s="170">
        <f t="shared" si="116"/>
        <v>120.05</v>
      </c>
      <c r="AS78" s="170">
        <f t="shared" si="116"/>
        <v>142.5</v>
      </c>
      <c r="AT78" s="170">
        <f t="shared" si="116"/>
        <v>164.97</v>
      </c>
      <c r="AU78" s="170">
        <f t="shared" si="116"/>
        <v>101.92</v>
      </c>
      <c r="AV78" s="170">
        <f t="shared" si="116"/>
        <v>142.91999999999999</v>
      </c>
      <c r="AW78" s="170">
        <f t="shared" si="116"/>
        <v>169.64</v>
      </c>
      <c r="AX78" s="170">
        <f t="shared" si="116"/>
        <v>196.38</v>
      </c>
      <c r="AZ78" s="43" t="str">
        <f t="shared" si="117"/>
        <v>INFINITE 8Até 1</v>
      </c>
      <c r="BA78" s="44" t="s">
        <v>110</v>
      </c>
      <c r="BB78" s="46" t="s">
        <v>42</v>
      </c>
      <c r="BC78" s="170">
        <f>ROUND(BC3-(BC3*$A$79),2)</f>
        <v>24.42</v>
      </c>
      <c r="BD78" s="170">
        <f t="shared" ref="BD78:BJ78" si="128">ROUND(BD3-(BD3*$A$79),2)</f>
        <v>24.92</v>
      </c>
      <c r="BE78" s="170">
        <f t="shared" si="128"/>
        <v>25.43</v>
      </c>
      <c r="BF78" s="170">
        <f t="shared" si="128"/>
        <v>25.94</v>
      </c>
      <c r="BG78" s="170">
        <f t="shared" si="128"/>
        <v>34.75</v>
      </c>
      <c r="BH78" s="170">
        <f t="shared" si="128"/>
        <v>35.119999999999997</v>
      </c>
      <c r="BI78" s="170">
        <f t="shared" si="128"/>
        <v>35.479999999999997</v>
      </c>
      <c r="BJ78" s="170">
        <f t="shared" si="128"/>
        <v>35.770000000000003</v>
      </c>
      <c r="BL78" s="43" t="str">
        <f t="shared" si="103"/>
        <v>DIAMANTE 18.001 a 9.000</v>
      </c>
      <c r="BM78" s="44" t="s">
        <v>66</v>
      </c>
      <c r="BN78" s="46" t="s">
        <v>91</v>
      </c>
      <c r="BO78" s="170">
        <f>ROUND('Base(2024)'!DC13*'BASE 2025'!$A$25,2)</f>
        <v>53.59</v>
      </c>
      <c r="BP78" s="170">
        <f>ROUND('Base(2024)'!DD13*'BASE 2025'!$A$25,2)</f>
        <v>54.7</v>
      </c>
      <c r="BQ78" s="170">
        <f>ROUND('Base(2024)'!DE13*'BASE 2025'!$A$25,2)</f>
        <v>55.85</v>
      </c>
      <c r="BS78" s="43" t="str">
        <f t="shared" si="108"/>
        <v>DIAMANTE 33.001 a 4.000</v>
      </c>
      <c r="BT78" s="44" t="s">
        <v>75</v>
      </c>
      <c r="BU78" s="44" t="s">
        <v>68</v>
      </c>
      <c r="BV78" s="170">
        <v>18.68</v>
      </c>
      <c r="BW78" s="170">
        <v>19.07</v>
      </c>
      <c r="BX78" s="170">
        <v>19.48</v>
      </c>
      <c r="BY78" s="170">
        <v>19.86</v>
      </c>
      <c r="BZ78" s="170">
        <v>28.56</v>
      </c>
      <c r="CA78" s="170">
        <v>28.85</v>
      </c>
      <c r="CB78" s="170">
        <v>29.13</v>
      </c>
      <c r="CC78" s="170">
        <v>29.46</v>
      </c>
      <c r="CD78" s="170">
        <v>48.32</v>
      </c>
      <c r="CE78" s="170">
        <v>64.2</v>
      </c>
      <c r="CF78" s="170">
        <v>90.34</v>
      </c>
      <c r="CG78" s="170">
        <v>109.59</v>
      </c>
      <c r="CH78" s="170">
        <v>74.94</v>
      </c>
      <c r="CI78" s="170">
        <v>91.84</v>
      </c>
      <c r="CJ78" s="170">
        <v>118.45</v>
      </c>
      <c r="CK78" s="170">
        <v>139.26</v>
      </c>
      <c r="CM78" s="43" t="str">
        <f t="shared" si="114"/>
        <v>DIAMANTE 23.001 a 4.000</v>
      </c>
      <c r="CN78" s="44" t="s">
        <v>69</v>
      </c>
      <c r="CO78" s="44" t="s">
        <v>68</v>
      </c>
      <c r="CP78" s="170">
        <f t="shared" ref="CP78:DE78" si="129">ROUND(CP8-(CP8*$A$87),2)</f>
        <v>20.63</v>
      </c>
      <c r="CQ78" s="170">
        <f t="shared" si="129"/>
        <v>21.52</v>
      </c>
      <c r="CR78" s="170">
        <f t="shared" si="129"/>
        <v>21.72</v>
      </c>
      <c r="CS78" s="170">
        <f t="shared" si="129"/>
        <v>21.95</v>
      </c>
      <c r="CT78" s="170">
        <f t="shared" si="129"/>
        <v>25.64</v>
      </c>
      <c r="CU78" s="170">
        <f t="shared" si="129"/>
        <v>28.72</v>
      </c>
      <c r="CV78" s="170">
        <f t="shared" si="129"/>
        <v>32.049999999999997</v>
      </c>
      <c r="CW78" s="170">
        <f t="shared" si="129"/>
        <v>38.450000000000003</v>
      </c>
      <c r="CX78" s="170">
        <f t="shared" si="129"/>
        <v>32.630000000000003</v>
      </c>
      <c r="CY78" s="170">
        <f t="shared" si="129"/>
        <v>37.21</v>
      </c>
      <c r="CZ78" s="170">
        <f t="shared" si="129"/>
        <v>52.59</v>
      </c>
      <c r="DA78" s="170">
        <f t="shared" si="129"/>
        <v>67.739999999999995</v>
      </c>
      <c r="DB78" s="170">
        <f t="shared" si="129"/>
        <v>37.950000000000003</v>
      </c>
      <c r="DC78" s="170">
        <f t="shared" si="129"/>
        <v>43.27</v>
      </c>
      <c r="DD78" s="170">
        <f t="shared" si="129"/>
        <v>61.15</v>
      </c>
      <c r="DE78" s="170">
        <f t="shared" si="129"/>
        <v>78.760000000000005</v>
      </c>
      <c r="DF78" s="170"/>
      <c r="DH78" s="43" t="str">
        <f t="shared" si="105"/>
        <v>DIAMANTE 29.001 a 10.000</v>
      </c>
      <c r="DI78" s="44" t="s">
        <v>69</v>
      </c>
      <c r="DJ78" s="44" t="s">
        <v>95</v>
      </c>
      <c r="DK78" s="147">
        <f>ROUND('Base(2024)'!EO78*'BASE 2025'!$A$155,2)</f>
        <v>30.15</v>
      </c>
      <c r="DL78" s="147">
        <f>ROUND('Base(2024)'!EP78*'BASE 2025'!$A$155,2)</f>
        <v>31.44</v>
      </c>
      <c r="DM78" s="147">
        <f>ROUND('Base(2024)'!EQ78*'BASE 2025'!$A$155,2)</f>
        <v>31.76</v>
      </c>
      <c r="DN78" s="147">
        <f>ROUND('Base(2024)'!ER78*'BASE 2025'!$A$155,2)</f>
        <v>32.08</v>
      </c>
      <c r="DO78" s="147">
        <f>ROUND('Base(2024)'!ES78*'BASE 2025'!$A$155,2)</f>
        <v>43.93</v>
      </c>
      <c r="DP78" s="147">
        <f>ROUND('Base(2024)'!ET78*'BASE 2025'!$A$155,2)</f>
        <v>51.06</v>
      </c>
      <c r="DQ78" s="147">
        <f>ROUND('Base(2024)'!EU78*'BASE 2025'!$A$155,2)</f>
        <v>58.28</v>
      </c>
      <c r="DR78" s="147">
        <f>ROUND('Base(2024)'!EV78*'BASE 2025'!$A$155,2)</f>
        <v>72.099999999999994</v>
      </c>
      <c r="DS78" s="147">
        <f>ROUND('Base(2024)'!EW78*'BASE 2025'!$A$155,2)</f>
        <v>73.16</v>
      </c>
      <c r="DT78" s="147">
        <f>ROUND('Base(2024)'!EX78*'BASE 2025'!$A$155,2)</f>
        <v>83.36</v>
      </c>
      <c r="DU78" s="147">
        <f>ROUND('Base(2024)'!EY78*'BASE 2025'!$A$155,2)</f>
        <v>107.26</v>
      </c>
      <c r="DV78" s="147">
        <f>ROUND('Base(2024)'!EZ78*'BASE 2025'!$A$155,2)</f>
        <v>133.61000000000001</v>
      </c>
      <c r="DW78" s="73"/>
      <c r="DX78" s="73"/>
      <c r="DY78" s="73"/>
      <c r="DZ78" s="73"/>
      <c r="EA78" s="73"/>
      <c r="EB78" s="73"/>
      <c r="EC78" s="73"/>
      <c r="ED78" s="73"/>
      <c r="EE78" s="73"/>
      <c r="EF78" s="73"/>
      <c r="EG78" s="73"/>
      <c r="EH78" s="73"/>
      <c r="EI78" s="73"/>
      <c r="EJ78" s="73"/>
      <c r="EK78" s="73"/>
      <c r="EL78" s="73"/>
      <c r="EM78" s="73"/>
      <c r="EN78" s="73"/>
      <c r="EO78" s="73"/>
      <c r="ER78" s="198" t="str">
        <f t="shared" si="126"/>
        <v>DIAMANTE 1Coleta Programada7787-91 ou mais</v>
      </c>
      <c r="ES78" s="198" t="s">
        <v>66</v>
      </c>
      <c r="ET78" s="199" t="s">
        <v>64</v>
      </c>
      <c r="EU78" s="200" t="s">
        <v>252</v>
      </c>
      <c r="EV78" s="201" t="s">
        <v>253</v>
      </c>
      <c r="EW78" s="200" t="s">
        <v>251</v>
      </c>
      <c r="EX78" s="60"/>
      <c r="EY78" s="60"/>
      <c r="FA78" s="207" t="s">
        <v>310</v>
      </c>
      <c r="FB78" s="207" t="s">
        <v>110</v>
      </c>
      <c r="FC78" s="209" t="s">
        <v>46</v>
      </c>
      <c r="FD78" s="201" t="s">
        <v>47</v>
      </c>
      <c r="FE78" s="200">
        <v>13.96</v>
      </c>
      <c r="FH78"/>
      <c r="FI78"/>
      <c r="FK78" s="207" t="str">
        <f>CONCATENATE(FL78,FN78,FM78)</f>
        <v>INFINITE 5Dobragem, inserção, fechamento, montagem de caixaOperação B</v>
      </c>
      <c r="FL78" s="207" t="s">
        <v>100</v>
      </c>
      <c r="FM78" s="207" t="s">
        <v>319</v>
      </c>
      <c r="FN78" s="216" t="s">
        <v>320</v>
      </c>
      <c r="FO78" s="217">
        <v>76120</v>
      </c>
      <c r="FP78" s="218">
        <f>'[3]Base(2024)'!$FG$5*'[3]BASE 2025'!$A$20</f>
        <v>0.72333458999999989</v>
      </c>
      <c r="FQ78" s="217">
        <v>76171</v>
      </c>
      <c r="FR78" s="218">
        <f>'[3]Base(2024)'!$FI$5*'[3]BASE 2025'!$A$20</f>
        <v>1.2579731999999999</v>
      </c>
    </row>
    <row r="79" spans="1:174" x14ac:dyDescent="0.25">
      <c r="A79" s="84">
        <v>0.26</v>
      </c>
      <c r="B79" s="42" t="s">
        <v>110</v>
      </c>
      <c r="D79" s="43" t="str">
        <f t="shared" si="106"/>
        <v>DIAMANTE 24.001 a 5.000</v>
      </c>
      <c r="E79" s="44" t="s">
        <v>69</v>
      </c>
      <c r="F79" s="44" t="s">
        <v>70</v>
      </c>
      <c r="G79" s="170">
        <f t="shared" si="120"/>
        <v>15.72</v>
      </c>
      <c r="H79" s="170">
        <f t="shared" si="115"/>
        <v>16.07</v>
      </c>
      <c r="I79" s="170">
        <f t="shared" si="115"/>
        <v>16.39</v>
      </c>
      <c r="J79" s="170">
        <f t="shared" si="115"/>
        <v>16.72</v>
      </c>
      <c r="K79" s="170">
        <f t="shared" si="115"/>
        <v>25.3</v>
      </c>
      <c r="L79" s="170">
        <f t="shared" si="115"/>
        <v>25.55</v>
      </c>
      <c r="M79" s="170">
        <f t="shared" si="115"/>
        <v>25.83</v>
      </c>
      <c r="N79" s="170">
        <f t="shared" si="115"/>
        <v>26.08</v>
      </c>
      <c r="O79" s="170">
        <f t="shared" si="115"/>
        <v>44.86</v>
      </c>
      <c r="P79" s="170">
        <f t="shared" si="115"/>
        <v>60.57</v>
      </c>
      <c r="Q79" s="170">
        <f t="shared" si="115"/>
        <v>85.25</v>
      </c>
      <c r="R79" s="170">
        <f t="shared" si="115"/>
        <v>103.19</v>
      </c>
      <c r="S79" s="170">
        <f t="shared" si="115"/>
        <v>64.319999999999993</v>
      </c>
      <c r="T79" s="170">
        <f t="shared" si="115"/>
        <v>78.27</v>
      </c>
      <c r="U79" s="170">
        <f t="shared" si="115"/>
        <v>99.39</v>
      </c>
      <c r="V79" s="170">
        <f t="shared" si="115"/>
        <v>115.6</v>
      </c>
      <c r="W79" s="170">
        <f t="shared" si="115"/>
        <v>76.58</v>
      </c>
      <c r="X79" s="170">
        <f t="shared" si="115"/>
        <v>93.18</v>
      </c>
      <c r="Y79" s="170">
        <f t="shared" si="115"/>
        <v>118.31</v>
      </c>
      <c r="Z79" s="170">
        <f t="shared" si="115"/>
        <v>137.63</v>
      </c>
      <c r="AB79" s="176" t="str">
        <f t="shared" si="1"/>
        <v>DIAMANTE 24.001 a 5.000</v>
      </c>
      <c r="AC79" s="177" t="s">
        <v>69</v>
      </c>
      <c r="AD79" s="177" t="s">
        <v>70</v>
      </c>
      <c r="AE79" s="170">
        <f t="shared" si="121"/>
        <v>36.35</v>
      </c>
      <c r="AF79" s="170">
        <f t="shared" si="116"/>
        <v>37.119999999999997</v>
      </c>
      <c r="AG79" s="170">
        <f t="shared" si="116"/>
        <v>37.89</v>
      </c>
      <c r="AH79" s="170">
        <f t="shared" si="116"/>
        <v>38.67</v>
      </c>
      <c r="AI79" s="170">
        <f t="shared" si="116"/>
        <v>42.03</v>
      </c>
      <c r="AJ79" s="170">
        <f t="shared" si="116"/>
        <v>42.47</v>
      </c>
      <c r="AK79" s="170">
        <f t="shared" si="116"/>
        <v>42.9</v>
      </c>
      <c r="AL79" s="170">
        <f t="shared" si="116"/>
        <v>43.34</v>
      </c>
      <c r="AM79" s="170">
        <f t="shared" si="116"/>
        <v>79.12</v>
      </c>
      <c r="AN79" s="170">
        <f t="shared" si="116"/>
        <v>118.6</v>
      </c>
      <c r="AO79" s="170">
        <f t="shared" si="116"/>
        <v>145.16</v>
      </c>
      <c r="AP79" s="170">
        <f t="shared" si="116"/>
        <v>171.71</v>
      </c>
      <c r="AQ79" s="170">
        <f t="shared" si="116"/>
        <v>96.46</v>
      </c>
      <c r="AR79" s="170">
        <f t="shared" si="116"/>
        <v>137.30000000000001</v>
      </c>
      <c r="AS79" s="170">
        <f t="shared" si="116"/>
        <v>163.53</v>
      </c>
      <c r="AT79" s="170">
        <f t="shared" si="116"/>
        <v>189.75</v>
      </c>
      <c r="AU79" s="170">
        <f t="shared" si="116"/>
        <v>114.83</v>
      </c>
      <c r="AV79" s="170">
        <f t="shared" si="116"/>
        <v>163.46</v>
      </c>
      <c r="AW79" s="170">
        <f t="shared" si="116"/>
        <v>194.68</v>
      </c>
      <c r="AX79" s="170">
        <f t="shared" si="116"/>
        <v>225.89</v>
      </c>
      <c r="AZ79" s="43" t="str">
        <f t="shared" si="117"/>
        <v>INFINITE 81 a 5</v>
      </c>
      <c r="BA79" s="44" t="s">
        <v>110</v>
      </c>
      <c r="BB79" s="46" t="s">
        <v>51</v>
      </c>
      <c r="BC79" s="170">
        <f t="shared" ref="BC79:BJ81" si="130">ROUND(BC4-(BC4*$A$79),2)</f>
        <v>31.83</v>
      </c>
      <c r="BD79" s="170">
        <f t="shared" si="130"/>
        <v>32.49</v>
      </c>
      <c r="BE79" s="170">
        <f t="shared" si="130"/>
        <v>33.159999999999997</v>
      </c>
      <c r="BF79" s="170">
        <f t="shared" si="130"/>
        <v>33.82</v>
      </c>
      <c r="BG79" s="170">
        <f t="shared" si="130"/>
        <v>44.38</v>
      </c>
      <c r="BH79" s="170">
        <f t="shared" si="130"/>
        <v>44.81</v>
      </c>
      <c r="BI79" s="170">
        <f t="shared" si="130"/>
        <v>45.24</v>
      </c>
      <c r="BJ79" s="170">
        <f t="shared" si="130"/>
        <v>45.68</v>
      </c>
      <c r="BL79" s="43" t="str">
        <f t="shared" si="103"/>
        <v>DIAMANTE 19.001 a 10.000</v>
      </c>
      <c r="BM79" s="44" t="s">
        <v>66</v>
      </c>
      <c r="BN79" s="46" t="s">
        <v>95</v>
      </c>
      <c r="BO79" s="170">
        <f>ROUND('Base(2024)'!DC14*'BASE 2025'!$A$25,2)</f>
        <v>68.48</v>
      </c>
      <c r="BP79" s="170">
        <f>ROUND('Base(2024)'!DD14*'BASE 2025'!$A$25,2)</f>
        <v>69.900000000000006</v>
      </c>
      <c r="BQ79" s="170">
        <f>ROUND('Base(2024)'!DE14*'BASE 2025'!$A$25,2)</f>
        <v>71.36</v>
      </c>
      <c r="BS79" s="43" t="str">
        <f t="shared" si="108"/>
        <v>DIAMANTE 34.001 a 5.000</v>
      </c>
      <c r="BT79" s="44" t="s">
        <v>75</v>
      </c>
      <c r="BU79" s="44" t="s">
        <v>70</v>
      </c>
      <c r="BV79" s="170">
        <v>19.96</v>
      </c>
      <c r="BW79" s="170">
        <v>20.399999999999999</v>
      </c>
      <c r="BX79" s="170">
        <v>20.81</v>
      </c>
      <c r="BY79" s="170">
        <v>21.23</v>
      </c>
      <c r="BZ79" s="170">
        <v>30.63</v>
      </c>
      <c r="CA79" s="170">
        <v>30.94</v>
      </c>
      <c r="CB79" s="170">
        <v>31.26</v>
      </c>
      <c r="CC79" s="170">
        <v>31.58</v>
      </c>
      <c r="CD79" s="170">
        <v>53.22</v>
      </c>
      <c r="CE79" s="170">
        <v>70.819999999999993</v>
      </c>
      <c r="CF79" s="170">
        <v>99.68</v>
      </c>
      <c r="CG79" s="170">
        <v>120.87</v>
      </c>
      <c r="CH79" s="170">
        <v>90.49</v>
      </c>
      <c r="CI79" s="170">
        <v>109.05</v>
      </c>
      <c r="CJ79" s="170">
        <v>138.36000000000001</v>
      </c>
      <c r="CK79" s="170">
        <v>161.15</v>
      </c>
      <c r="CM79" s="43" t="str">
        <f t="shared" si="114"/>
        <v>DIAMANTE 24.001 a 5.000</v>
      </c>
      <c r="CN79" s="44" t="s">
        <v>69</v>
      </c>
      <c r="CO79" s="44" t="s">
        <v>70</v>
      </c>
      <c r="CP79" s="170">
        <f t="shared" ref="CP79:DE79" si="131">ROUND(CP9-(CP9*$A$87),2)</f>
        <v>22.07</v>
      </c>
      <c r="CQ79" s="170">
        <f t="shared" si="131"/>
        <v>22.99</v>
      </c>
      <c r="CR79" s="170">
        <f t="shared" si="131"/>
        <v>23.23</v>
      </c>
      <c r="CS79" s="170">
        <f t="shared" si="131"/>
        <v>23.46</v>
      </c>
      <c r="CT79" s="170">
        <f t="shared" si="131"/>
        <v>27.41</v>
      </c>
      <c r="CU79" s="170">
        <f t="shared" si="131"/>
        <v>30.7</v>
      </c>
      <c r="CV79" s="170">
        <f t="shared" si="131"/>
        <v>34.270000000000003</v>
      </c>
      <c r="CW79" s="170">
        <f t="shared" si="131"/>
        <v>41.12</v>
      </c>
      <c r="CX79" s="170">
        <f t="shared" si="131"/>
        <v>34.17</v>
      </c>
      <c r="CY79" s="170">
        <f t="shared" si="131"/>
        <v>38.93</v>
      </c>
      <c r="CZ79" s="170">
        <f t="shared" si="131"/>
        <v>54.51</v>
      </c>
      <c r="DA79" s="170">
        <f t="shared" si="131"/>
        <v>70.040000000000006</v>
      </c>
      <c r="DB79" s="170">
        <f t="shared" si="131"/>
        <v>39.729999999999997</v>
      </c>
      <c r="DC79" s="170">
        <f t="shared" si="131"/>
        <v>45.27</v>
      </c>
      <c r="DD79" s="170">
        <f t="shared" si="131"/>
        <v>63.39</v>
      </c>
      <c r="DE79" s="170">
        <f t="shared" si="131"/>
        <v>81.44</v>
      </c>
      <c r="DF79" s="170"/>
      <c r="DH79" s="40" t="str">
        <f t="shared" si="105"/>
        <v>DIAMANTE 2Kg Adicional</v>
      </c>
      <c r="DI79" s="168" t="s">
        <v>69</v>
      </c>
      <c r="DJ79" s="168" t="s">
        <v>63</v>
      </c>
      <c r="DK79" s="169">
        <f>ROUND('Base(2024)'!EO79*'BASE 2025'!$A$155,2)</f>
        <v>3.73</v>
      </c>
      <c r="DL79" s="169">
        <f>ROUND('Base(2024)'!EP79*'BASE 2025'!$A$155,2)</f>
        <v>3.9</v>
      </c>
      <c r="DM79" s="169">
        <f>ROUND('Base(2024)'!EQ79*'BASE 2025'!$A$155,2)</f>
        <v>3.92</v>
      </c>
      <c r="DN79" s="169">
        <f>ROUND('Base(2024)'!ER79*'BASE 2025'!$A$155,2)</f>
        <v>3.98</v>
      </c>
      <c r="DO79" s="169">
        <f>ROUND('Base(2024)'!ES79*'BASE 2025'!$A$155,2)</f>
        <v>5.44</v>
      </c>
      <c r="DP79" s="169">
        <f>ROUND('Base(2024)'!ET79*'BASE 2025'!$A$155,2)</f>
        <v>6.32</v>
      </c>
      <c r="DQ79" s="169">
        <f>ROUND('Base(2024)'!EU79*'BASE 2025'!$A$155,2)</f>
        <v>7.23</v>
      </c>
      <c r="DR79" s="169">
        <f>ROUND('Base(2024)'!EV79*'BASE 2025'!$A$155,2)</f>
        <v>8.93</v>
      </c>
      <c r="DS79" s="169">
        <f>ROUND('Base(2024)'!EW79*'BASE 2025'!$A$155,2)</f>
        <v>9.0299999999999994</v>
      </c>
      <c r="DT79" s="169">
        <f>ROUND('Base(2024)'!EX79*'BASE 2025'!$A$155,2)</f>
        <v>10.33</v>
      </c>
      <c r="DU79" s="169">
        <f>ROUND('Base(2024)'!EY79*'BASE 2025'!$A$155,2)</f>
        <v>13.3</v>
      </c>
      <c r="DV79" s="169">
        <f>ROUND('Base(2024)'!EZ79*'BASE 2025'!$A$155,2)</f>
        <v>16.559999999999999</v>
      </c>
      <c r="DW79" s="73"/>
      <c r="DX79" s="73"/>
      <c r="DY79" s="73"/>
      <c r="DZ79" s="73"/>
      <c r="EA79" s="73"/>
      <c r="EB79" s="73"/>
      <c r="EC79" s="73"/>
      <c r="ED79" s="73"/>
      <c r="EE79" s="73"/>
      <c r="EF79" s="73"/>
      <c r="EG79" s="73"/>
      <c r="EH79" s="73"/>
      <c r="EI79" s="73"/>
      <c r="EJ79" s="73"/>
      <c r="EK79" s="73"/>
      <c r="EL79" s="73"/>
      <c r="EM79" s="73"/>
      <c r="EN79" s="73"/>
      <c r="EO79" s="73"/>
      <c r="ER79" s="198" t="str">
        <f t="shared" si="126"/>
        <v>DIAMANTE 1Coleta Programada4209-90 a 10</v>
      </c>
      <c r="ES79" s="198" t="s">
        <v>66</v>
      </c>
      <c r="ET79" s="199" t="s">
        <v>64</v>
      </c>
      <c r="EU79" s="200" t="s">
        <v>65</v>
      </c>
      <c r="EV79" s="201" t="s">
        <v>45</v>
      </c>
      <c r="EW79" s="200">
        <f>ROUND(EW7-(EW7*$A$122),2)</f>
        <v>11.84</v>
      </c>
      <c r="EX79" s="60"/>
      <c r="EY79" s="60"/>
      <c r="FA79" s="207" t="s">
        <v>311</v>
      </c>
      <c r="FB79" s="207" t="s">
        <v>110</v>
      </c>
      <c r="FC79" s="209" t="s">
        <v>46</v>
      </c>
      <c r="FD79" s="201" t="s">
        <v>53</v>
      </c>
      <c r="FE79" s="200">
        <v>15.76</v>
      </c>
      <c r="FH79"/>
      <c r="FI79"/>
      <c r="FK79" s="207" t="str">
        <f>CONCATENATE(FL79,FN79,FM79)</f>
        <v>INFINITE 5Digitação, agrupamento de nomes e documentos, conciliação de nomesOperação C</v>
      </c>
      <c r="FL79" s="207" t="s">
        <v>100</v>
      </c>
      <c r="FM79" s="207" t="s">
        <v>321</v>
      </c>
      <c r="FN79" s="216" t="s">
        <v>322</v>
      </c>
      <c r="FO79" s="217">
        <v>76139</v>
      </c>
      <c r="FP79" s="218">
        <f>'[3]Base(2024)'!$FG$6*'[3]BASE 2025'!$A$20</f>
        <v>2.0337233399999999</v>
      </c>
      <c r="FQ79" s="217">
        <v>76180</v>
      </c>
      <c r="FR79" s="218">
        <f>'[3]Base(2024)'!$FI$6*'[3]BASE 2025'!$A$20</f>
        <v>2.0337233399999999</v>
      </c>
    </row>
    <row r="80" spans="1:174" ht="25.5" x14ac:dyDescent="0.25">
      <c r="A80" s="161"/>
      <c r="B80" s="160"/>
      <c r="D80" s="43" t="str">
        <f t="shared" si="106"/>
        <v>DIAMANTE 25.001 a 6.000</v>
      </c>
      <c r="E80" s="44" t="s">
        <v>69</v>
      </c>
      <c r="F80" s="44" t="s">
        <v>76</v>
      </c>
      <c r="G80" s="170">
        <f t="shared" si="120"/>
        <v>16.71</v>
      </c>
      <c r="H80" s="170">
        <f t="shared" si="115"/>
        <v>17.059999999999999</v>
      </c>
      <c r="I80" s="170">
        <f t="shared" si="115"/>
        <v>17.43</v>
      </c>
      <c r="J80" s="170">
        <f t="shared" si="115"/>
        <v>17.79</v>
      </c>
      <c r="K80" s="170">
        <f t="shared" si="115"/>
        <v>27.32</v>
      </c>
      <c r="L80" s="170">
        <f t="shared" si="115"/>
        <v>27.62</v>
      </c>
      <c r="M80" s="170">
        <f t="shared" si="115"/>
        <v>27.89</v>
      </c>
      <c r="N80" s="170">
        <f t="shared" si="115"/>
        <v>28.17</v>
      </c>
      <c r="O80" s="170">
        <f t="shared" si="115"/>
        <v>49.19</v>
      </c>
      <c r="P80" s="170">
        <f t="shared" si="115"/>
        <v>66.400000000000006</v>
      </c>
      <c r="Q80" s="170">
        <f t="shared" si="115"/>
        <v>93.47</v>
      </c>
      <c r="R80" s="170">
        <f t="shared" si="115"/>
        <v>113.13</v>
      </c>
      <c r="S80" s="170">
        <f t="shared" si="115"/>
        <v>67.97</v>
      </c>
      <c r="T80" s="170">
        <f t="shared" si="115"/>
        <v>83.18</v>
      </c>
      <c r="U80" s="170">
        <f t="shared" si="115"/>
        <v>106.29</v>
      </c>
      <c r="V80" s="170">
        <f t="shared" si="115"/>
        <v>123.96</v>
      </c>
      <c r="W80" s="170">
        <f t="shared" si="115"/>
        <v>80.900000000000006</v>
      </c>
      <c r="X80" s="170">
        <f t="shared" si="115"/>
        <v>99.03</v>
      </c>
      <c r="Y80" s="170">
        <f t="shared" si="115"/>
        <v>126.53</v>
      </c>
      <c r="Z80" s="170">
        <f t="shared" si="115"/>
        <v>147.58000000000001</v>
      </c>
      <c r="AB80" s="176" t="str">
        <f t="shared" ref="AB80:AB143" si="132">CONCATENATE(AC80,AD80)</f>
        <v>DIAMANTE 25.001 a 6.000</v>
      </c>
      <c r="AC80" s="177" t="s">
        <v>69</v>
      </c>
      <c r="AD80" s="177" t="s">
        <v>76</v>
      </c>
      <c r="AE80" s="170">
        <f t="shared" si="121"/>
        <v>38.880000000000003</v>
      </c>
      <c r="AF80" s="170">
        <f t="shared" si="116"/>
        <v>39.71</v>
      </c>
      <c r="AG80" s="170">
        <f t="shared" si="116"/>
        <v>40.53</v>
      </c>
      <c r="AH80" s="170">
        <f t="shared" si="116"/>
        <v>41.36</v>
      </c>
      <c r="AI80" s="170">
        <f t="shared" si="116"/>
        <v>45.42</v>
      </c>
      <c r="AJ80" s="170">
        <f t="shared" si="116"/>
        <v>45.89</v>
      </c>
      <c r="AK80" s="170">
        <f t="shared" si="116"/>
        <v>46.37</v>
      </c>
      <c r="AL80" s="170">
        <f t="shared" si="116"/>
        <v>46.83</v>
      </c>
      <c r="AM80" s="170">
        <f t="shared" si="116"/>
        <v>87.92</v>
      </c>
      <c r="AN80" s="170">
        <f t="shared" si="116"/>
        <v>132.15</v>
      </c>
      <c r="AO80" s="170">
        <f t="shared" si="116"/>
        <v>161.71</v>
      </c>
      <c r="AP80" s="170">
        <f t="shared" si="116"/>
        <v>191.27</v>
      </c>
      <c r="AQ80" s="170">
        <f t="shared" si="116"/>
        <v>107.24</v>
      </c>
      <c r="AR80" s="170">
        <f t="shared" si="116"/>
        <v>154.69999999999999</v>
      </c>
      <c r="AS80" s="170">
        <f t="shared" si="116"/>
        <v>184.82</v>
      </c>
      <c r="AT80" s="170">
        <f t="shared" si="116"/>
        <v>214.92</v>
      </c>
      <c r="AU80" s="170">
        <f t="shared" si="116"/>
        <v>127.66</v>
      </c>
      <c r="AV80" s="170">
        <f t="shared" si="116"/>
        <v>184.17</v>
      </c>
      <c r="AW80" s="170">
        <f t="shared" si="116"/>
        <v>220.02</v>
      </c>
      <c r="AX80" s="170">
        <f t="shared" si="116"/>
        <v>255.86</v>
      </c>
      <c r="AZ80" s="43" t="str">
        <f t="shared" si="117"/>
        <v>INFINITE 85 a 10</v>
      </c>
      <c r="BA80" s="44" t="s">
        <v>110</v>
      </c>
      <c r="BB80" s="46" t="s">
        <v>56</v>
      </c>
      <c r="BC80" s="170">
        <f t="shared" si="130"/>
        <v>47.21</v>
      </c>
      <c r="BD80" s="170">
        <f t="shared" si="130"/>
        <v>48.23</v>
      </c>
      <c r="BE80" s="170">
        <f t="shared" si="130"/>
        <v>49.25</v>
      </c>
      <c r="BF80" s="170">
        <f t="shared" si="130"/>
        <v>50.2</v>
      </c>
      <c r="BG80" s="170">
        <f t="shared" si="130"/>
        <v>60.33</v>
      </c>
      <c r="BH80" s="170">
        <f t="shared" si="130"/>
        <v>60.91</v>
      </c>
      <c r="BI80" s="170">
        <f t="shared" si="130"/>
        <v>61.58</v>
      </c>
      <c r="BJ80" s="170">
        <f t="shared" si="130"/>
        <v>62.15</v>
      </c>
      <c r="BL80" s="43" t="str">
        <f t="shared" si="103"/>
        <v>Peso (g)</v>
      </c>
      <c r="BN80" s="46" t="s">
        <v>32</v>
      </c>
      <c r="BO80" s="170" t="s">
        <v>12</v>
      </c>
      <c r="BP80" s="170" t="s">
        <v>13</v>
      </c>
      <c r="BQ80" s="170" t="s">
        <v>14</v>
      </c>
      <c r="BS80" s="43" t="str">
        <f t="shared" si="108"/>
        <v>DIAMANTE 35.001 a 6.000</v>
      </c>
      <c r="BT80" s="44" t="s">
        <v>75</v>
      </c>
      <c r="BU80" s="44" t="s">
        <v>76</v>
      </c>
      <c r="BV80" s="170">
        <v>20.32</v>
      </c>
      <c r="BW80" s="170">
        <v>20.76</v>
      </c>
      <c r="BX80" s="170">
        <v>21.18</v>
      </c>
      <c r="BY80" s="170">
        <v>21.6</v>
      </c>
      <c r="BZ80" s="170">
        <v>31.45</v>
      </c>
      <c r="CA80" s="170">
        <v>31.78</v>
      </c>
      <c r="CB80" s="170">
        <v>32.090000000000003</v>
      </c>
      <c r="CC80" s="170">
        <v>32.42</v>
      </c>
      <c r="CD80" s="170">
        <v>57.04</v>
      </c>
      <c r="CE80" s="170">
        <v>77.400000000000006</v>
      </c>
      <c r="CF80" s="170">
        <v>108.92</v>
      </c>
      <c r="CG80" s="170">
        <v>131.76</v>
      </c>
      <c r="CH80" s="170">
        <v>93.94</v>
      </c>
      <c r="CI80" s="170">
        <v>115.38</v>
      </c>
      <c r="CJ80" s="170">
        <v>147.47</v>
      </c>
      <c r="CK80" s="170">
        <v>171.92</v>
      </c>
      <c r="CM80" s="43" t="str">
        <f t="shared" si="114"/>
        <v>DIAMANTE 25.001 a 6.000</v>
      </c>
      <c r="CN80" s="44" t="s">
        <v>69</v>
      </c>
      <c r="CO80" s="44" t="s">
        <v>76</v>
      </c>
      <c r="CP80" s="170">
        <f t="shared" ref="CP80:DE80" si="133">ROUND(CP10-(CP10*$A$87),2)</f>
        <v>23.27</v>
      </c>
      <c r="CQ80" s="170">
        <f t="shared" si="133"/>
        <v>24.25</v>
      </c>
      <c r="CR80" s="170">
        <f t="shared" si="133"/>
        <v>24.5</v>
      </c>
      <c r="CS80" s="170">
        <f t="shared" si="133"/>
        <v>24.77</v>
      </c>
      <c r="CT80" s="170">
        <f t="shared" si="133"/>
        <v>30.35</v>
      </c>
      <c r="CU80" s="170">
        <f t="shared" si="133"/>
        <v>34.909999999999997</v>
      </c>
      <c r="CV80" s="170">
        <f t="shared" si="133"/>
        <v>39.85</v>
      </c>
      <c r="CW80" s="170">
        <f t="shared" si="133"/>
        <v>49.32</v>
      </c>
      <c r="CX80" s="170">
        <f t="shared" si="133"/>
        <v>39.590000000000003</v>
      </c>
      <c r="CY80" s="170">
        <f t="shared" si="133"/>
        <v>45.44</v>
      </c>
      <c r="CZ80" s="170">
        <f t="shared" si="133"/>
        <v>62.21</v>
      </c>
      <c r="DA80" s="170">
        <f t="shared" si="133"/>
        <v>80</v>
      </c>
      <c r="DB80" s="170">
        <f t="shared" si="133"/>
        <v>46.04</v>
      </c>
      <c r="DC80" s="170">
        <f t="shared" si="133"/>
        <v>52.84</v>
      </c>
      <c r="DD80" s="170">
        <f t="shared" si="133"/>
        <v>72.319999999999993</v>
      </c>
      <c r="DE80" s="170">
        <f t="shared" si="133"/>
        <v>93</v>
      </c>
      <c r="DF80" s="171"/>
      <c r="DH80" s="43" t="str">
        <f t="shared" si="105"/>
        <v>Peso (g)</v>
      </c>
      <c r="DJ80" s="44" t="s">
        <v>32</v>
      </c>
      <c r="DK80" s="147" t="s">
        <v>16</v>
      </c>
      <c r="DL80" s="147" t="s">
        <v>17</v>
      </c>
      <c r="DM80" s="147" t="s">
        <v>18</v>
      </c>
      <c r="DN80" s="147" t="s">
        <v>19</v>
      </c>
      <c r="DO80" s="147" t="s">
        <v>20</v>
      </c>
      <c r="DP80" s="147" t="s">
        <v>21</v>
      </c>
      <c r="DQ80" s="147" t="s">
        <v>22</v>
      </c>
      <c r="DR80" s="147" t="s">
        <v>23</v>
      </c>
      <c r="DS80" s="147" t="s">
        <v>28</v>
      </c>
      <c r="DT80" s="147" t="s">
        <v>29</v>
      </c>
      <c r="DU80" s="147" t="s">
        <v>30</v>
      </c>
      <c r="DV80" s="147" t="s">
        <v>31</v>
      </c>
      <c r="ER80" s="198" t="str">
        <f t="shared" si="126"/>
        <v>DIAMANTE 1Coleta Programada4209-9Mais de 10</v>
      </c>
      <c r="ES80" s="198" t="s">
        <v>66</v>
      </c>
      <c r="ET80" s="199" t="s">
        <v>64</v>
      </c>
      <c r="EU80" s="200" t="s">
        <v>65</v>
      </c>
      <c r="EV80" s="201" t="s">
        <v>52</v>
      </c>
      <c r="EW80" s="200" t="s">
        <v>251</v>
      </c>
      <c r="EX80" s="60"/>
      <c r="EY80" s="60"/>
      <c r="FA80" s="207" t="s">
        <v>312</v>
      </c>
      <c r="FB80" s="207" t="s">
        <v>110</v>
      </c>
      <c r="FC80" s="210" t="s">
        <v>58</v>
      </c>
      <c r="FD80" s="201" t="s">
        <v>59</v>
      </c>
      <c r="FE80" s="200">
        <v>7.12</v>
      </c>
      <c r="FF80" s="203" t="s">
        <v>264</v>
      </c>
      <c r="FH80"/>
      <c r="FI80"/>
      <c r="FK80" s="207" t="str">
        <f>CONCATENATE(FL80,FN80,FM80)</f>
        <v>INFINITE 5Impressão de etiqueta - medidas 33,9 x 101,6 (mm) ou  Modelo folha 14 etiquetasOperação D1</v>
      </c>
      <c r="FL80" s="207" t="s">
        <v>100</v>
      </c>
      <c r="FM80" s="219" t="s">
        <v>323</v>
      </c>
      <c r="FN80" s="220" t="s">
        <v>324</v>
      </c>
      <c r="FO80" s="217">
        <v>76147</v>
      </c>
      <c r="FP80" s="218">
        <f>'[3]Base(2024)'!$FG$9*'[3]BASE 2025'!$A$20</f>
        <v>0.13628043000000001</v>
      </c>
      <c r="FQ80" s="217">
        <v>76198</v>
      </c>
      <c r="FR80" s="218">
        <f>'[3]Base(2024)'!$FI$9*'[3]BASE 2025'!$A$20</f>
        <v>7.3381770000000013E-2</v>
      </c>
    </row>
    <row r="81" spans="1:174" ht="25.5" x14ac:dyDescent="0.25">
      <c r="A81" s="43" t="s">
        <v>2</v>
      </c>
      <c r="D81" s="43" t="str">
        <f t="shared" si="106"/>
        <v>DIAMANTE 26.001 a 7.000</v>
      </c>
      <c r="E81" s="44" t="s">
        <v>69</v>
      </c>
      <c r="F81" s="44" t="s">
        <v>82</v>
      </c>
      <c r="G81" s="170">
        <f t="shared" si="120"/>
        <v>17.77</v>
      </c>
      <c r="H81" s="170">
        <f t="shared" si="115"/>
        <v>18.14</v>
      </c>
      <c r="I81" s="170">
        <f t="shared" si="115"/>
        <v>18.52</v>
      </c>
      <c r="J81" s="170">
        <f t="shared" si="115"/>
        <v>18.899999999999999</v>
      </c>
      <c r="K81" s="170">
        <f t="shared" si="115"/>
        <v>29.27</v>
      </c>
      <c r="L81" s="170">
        <f t="shared" si="115"/>
        <v>29.56</v>
      </c>
      <c r="M81" s="170">
        <f t="shared" si="115"/>
        <v>29.87</v>
      </c>
      <c r="N81" s="170">
        <f t="shared" si="115"/>
        <v>30.17</v>
      </c>
      <c r="O81" s="170">
        <f t="shared" si="115"/>
        <v>54.27</v>
      </c>
      <c r="P81" s="170">
        <f t="shared" si="115"/>
        <v>73.27</v>
      </c>
      <c r="Q81" s="170">
        <f t="shared" si="115"/>
        <v>103.12</v>
      </c>
      <c r="R81" s="170">
        <f t="shared" si="115"/>
        <v>124.84</v>
      </c>
      <c r="S81" s="170">
        <f t="shared" si="115"/>
        <v>72.239999999999995</v>
      </c>
      <c r="T81" s="170">
        <f t="shared" si="115"/>
        <v>88.96</v>
      </c>
      <c r="U81" s="170">
        <f t="shared" si="115"/>
        <v>114.41</v>
      </c>
      <c r="V81" s="170">
        <f t="shared" si="115"/>
        <v>133.80000000000001</v>
      </c>
      <c r="W81" s="170">
        <f t="shared" si="115"/>
        <v>86.01</v>
      </c>
      <c r="X81" s="170">
        <f t="shared" si="115"/>
        <v>105.9</v>
      </c>
      <c r="Y81" s="170">
        <f t="shared" si="115"/>
        <v>136.19</v>
      </c>
      <c r="Z81" s="170">
        <f t="shared" si="115"/>
        <v>159.27000000000001</v>
      </c>
      <c r="AB81" s="176" t="str">
        <f t="shared" si="132"/>
        <v>DIAMANTE 26.001 a 7.000</v>
      </c>
      <c r="AC81" s="177" t="s">
        <v>69</v>
      </c>
      <c r="AD81" s="177" t="s">
        <v>82</v>
      </c>
      <c r="AE81" s="170">
        <f t="shared" si="121"/>
        <v>41.91</v>
      </c>
      <c r="AF81" s="170">
        <f t="shared" si="116"/>
        <v>42.81</v>
      </c>
      <c r="AG81" s="170">
        <f t="shared" si="116"/>
        <v>43.7</v>
      </c>
      <c r="AH81" s="170">
        <f t="shared" si="116"/>
        <v>44.59</v>
      </c>
      <c r="AI81" s="170">
        <f t="shared" si="116"/>
        <v>48.29</v>
      </c>
      <c r="AJ81" s="170">
        <f t="shared" si="116"/>
        <v>48.79</v>
      </c>
      <c r="AK81" s="170">
        <f t="shared" si="116"/>
        <v>49.28</v>
      </c>
      <c r="AL81" s="170">
        <f t="shared" si="116"/>
        <v>49.79</v>
      </c>
      <c r="AM81" s="170">
        <f t="shared" si="116"/>
        <v>96.71</v>
      </c>
      <c r="AN81" s="170">
        <f t="shared" si="116"/>
        <v>145.43</v>
      </c>
      <c r="AO81" s="170">
        <f t="shared" si="116"/>
        <v>177.99</v>
      </c>
      <c r="AP81" s="170">
        <f t="shared" si="116"/>
        <v>210.55</v>
      </c>
      <c r="AQ81" s="170">
        <f t="shared" si="116"/>
        <v>117.93</v>
      </c>
      <c r="AR81" s="170">
        <f t="shared" si="116"/>
        <v>171.74</v>
      </c>
      <c r="AS81" s="170">
        <f t="shared" si="116"/>
        <v>205.76</v>
      </c>
      <c r="AT81" s="170">
        <f t="shared" si="116"/>
        <v>239.79</v>
      </c>
      <c r="AU81" s="170">
        <f t="shared" si="116"/>
        <v>140.41</v>
      </c>
      <c r="AV81" s="170">
        <f t="shared" si="116"/>
        <v>204.45</v>
      </c>
      <c r="AW81" s="170">
        <f t="shared" si="116"/>
        <v>244.96</v>
      </c>
      <c r="AX81" s="170">
        <f t="shared" si="116"/>
        <v>285.47000000000003</v>
      </c>
      <c r="AZ81" s="40" t="str">
        <f t="shared" si="117"/>
        <v>INFINITE 8Kg Adicional</v>
      </c>
      <c r="BA81" s="168" t="s">
        <v>110</v>
      </c>
      <c r="BB81" s="178" t="s">
        <v>63</v>
      </c>
      <c r="BC81" s="169">
        <f t="shared" si="130"/>
        <v>4.5999999999999996</v>
      </c>
      <c r="BD81" s="169">
        <f t="shared" si="130"/>
        <v>4.74</v>
      </c>
      <c r="BE81" s="169">
        <f t="shared" si="130"/>
        <v>4.8</v>
      </c>
      <c r="BF81" s="169">
        <f t="shared" si="130"/>
        <v>4.88</v>
      </c>
      <c r="BG81" s="169">
        <f t="shared" si="130"/>
        <v>6.12</v>
      </c>
      <c r="BH81" s="169">
        <f t="shared" si="130"/>
        <v>6.2</v>
      </c>
      <c r="BI81" s="169">
        <f t="shared" si="130"/>
        <v>6.26</v>
      </c>
      <c r="BJ81" s="169">
        <f t="shared" si="130"/>
        <v>6.26</v>
      </c>
      <c r="BL81" s="43" t="str">
        <f t="shared" si="103"/>
        <v>DIAMANTE 20 a 300</v>
      </c>
      <c r="BM81" s="44" t="s">
        <v>69</v>
      </c>
      <c r="BN81" s="46" t="s">
        <v>40</v>
      </c>
      <c r="BO81" s="170">
        <f>ROUND('Base(2024)'!DC3*'BASE 2025'!$A$25,2)</f>
        <v>13.3</v>
      </c>
      <c r="BP81" s="170">
        <f>ROUND('Base(2024)'!DD3*'BASE 2025'!$A$25,2)</f>
        <v>13.57</v>
      </c>
      <c r="BQ81" s="170">
        <f>ROUND('Base(2024)'!DE3*'BASE 2025'!$A$25,2)</f>
        <v>13.86</v>
      </c>
      <c r="BS81" s="43" t="str">
        <f t="shared" si="108"/>
        <v>DIAMANTE 36.001 a 7.000</v>
      </c>
      <c r="BT81" s="44" t="s">
        <v>75</v>
      </c>
      <c r="BU81" s="44" t="s">
        <v>82</v>
      </c>
      <c r="BV81" s="170">
        <v>20.67</v>
      </c>
      <c r="BW81" s="170">
        <v>21.11</v>
      </c>
      <c r="BX81" s="170">
        <v>21.54</v>
      </c>
      <c r="BY81" s="170">
        <v>21.97</v>
      </c>
      <c r="BZ81" s="170">
        <v>33.659999999999997</v>
      </c>
      <c r="CA81" s="170">
        <v>33.99</v>
      </c>
      <c r="CB81" s="170">
        <v>34.35</v>
      </c>
      <c r="CC81" s="170">
        <v>34.700000000000003</v>
      </c>
      <c r="CD81" s="170">
        <v>62.92</v>
      </c>
      <c r="CE81" s="170">
        <v>85.4</v>
      </c>
      <c r="CF81" s="170">
        <v>120.19</v>
      </c>
      <c r="CG81" s="170">
        <v>145.38999999999999</v>
      </c>
      <c r="CH81" s="170">
        <v>99.83</v>
      </c>
      <c r="CI81" s="170">
        <v>123.38</v>
      </c>
      <c r="CJ81" s="170">
        <v>158.71</v>
      </c>
      <c r="CK81" s="170">
        <v>185.52</v>
      </c>
      <c r="CM81" s="43" t="str">
        <f t="shared" si="114"/>
        <v>DIAMANTE 26.001 a 7.000</v>
      </c>
      <c r="CN81" s="44" t="s">
        <v>69</v>
      </c>
      <c r="CO81" s="44" t="s">
        <v>82</v>
      </c>
      <c r="CP81" s="170">
        <f t="shared" ref="CP81:DE81" si="134">ROUND(CP11-(CP11*$A$87),2)</f>
        <v>24.59</v>
      </c>
      <c r="CQ81" s="170">
        <f t="shared" si="134"/>
        <v>25.62</v>
      </c>
      <c r="CR81" s="170">
        <f t="shared" si="134"/>
        <v>25.89</v>
      </c>
      <c r="CS81" s="170">
        <f t="shared" si="134"/>
        <v>26.15</v>
      </c>
      <c r="CT81" s="170">
        <f t="shared" si="134"/>
        <v>33.520000000000003</v>
      </c>
      <c r="CU81" s="170">
        <f t="shared" si="134"/>
        <v>38.57</v>
      </c>
      <c r="CV81" s="170">
        <f t="shared" si="134"/>
        <v>44</v>
      </c>
      <c r="CW81" s="170">
        <f t="shared" si="134"/>
        <v>54.47</v>
      </c>
      <c r="CX81" s="170">
        <f t="shared" si="134"/>
        <v>42.32</v>
      </c>
      <c r="CY81" s="170">
        <f t="shared" si="134"/>
        <v>48.57</v>
      </c>
      <c r="CZ81" s="170">
        <f t="shared" si="134"/>
        <v>65.760000000000005</v>
      </c>
      <c r="DA81" s="170">
        <f t="shared" si="134"/>
        <v>84.41</v>
      </c>
      <c r="DB81" s="170">
        <f t="shared" si="134"/>
        <v>49.2</v>
      </c>
      <c r="DC81" s="170">
        <f t="shared" si="134"/>
        <v>56.46</v>
      </c>
      <c r="DD81" s="170">
        <f t="shared" si="134"/>
        <v>76.459999999999994</v>
      </c>
      <c r="DE81" s="170">
        <f t="shared" si="134"/>
        <v>98.14</v>
      </c>
      <c r="DH81" s="43" t="str">
        <f t="shared" si="105"/>
        <v>DIAMANTE 30 a 500</v>
      </c>
      <c r="DI81" s="44" t="s">
        <v>75</v>
      </c>
      <c r="DJ81" s="44" t="s">
        <v>41</v>
      </c>
      <c r="DK81" s="147">
        <f>ROUND('Base(2024)'!EO81*'BASE 2025'!$A$155,2)</f>
        <v>16.04</v>
      </c>
      <c r="DL81" s="147">
        <f>ROUND('Base(2024)'!EP81*'BASE 2025'!$A$155,2)</f>
        <v>16.73</v>
      </c>
      <c r="DM81" s="147">
        <f>ROUND('Base(2024)'!EQ81*'BASE 2025'!$A$155,2)</f>
        <v>16.89</v>
      </c>
      <c r="DN81" s="147">
        <f>ROUND('Base(2024)'!ER81*'BASE 2025'!$A$155,2)</f>
        <v>17.05</v>
      </c>
      <c r="DO81" s="147">
        <f>ROUND('Base(2024)'!ES81*'BASE 2025'!$A$155,2)</f>
        <v>19.07</v>
      </c>
      <c r="DP81" s="147">
        <f>ROUND('Base(2024)'!ET81*'BASE 2025'!$A$155,2)</f>
        <v>21.46</v>
      </c>
      <c r="DQ81" s="147">
        <f>ROUND('Base(2024)'!EU81*'BASE 2025'!$A$155,2)</f>
        <v>23.95</v>
      </c>
      <c r="DR81" s="147">
        <f>ROUND('Base(2024)'!EV81*'BASE 2025'!$A$155,2)</f>
        <v>28.72</v>
      </c>
      <c r="DS81" s="147">
        <f>ROUND('Base(2024)'!EW81*'BASE 2025'!$A$155,2)</f>
        <v>22.77</v>
      </c>
      <c r="DT81" s="147">
        <f>ROUND('Base(2024)'!EX81*'BASE 2025'!$A$155,2)</f>
        <v>27.69</v>
      </c>
      <c r="DU81" s="147">
        <f>ROUND('Base(2024)'!EY81*'BASE 2025'!$A$155,2)</f>
        <v>46.6</v>
      </c>
      <c r="DV81" s="147">
        <f>ROUND('Base(2024)'!EZ81*'BASE 2025'!$A$155,2)</f>
        <v>63.93</v>
      </c>
      <c r="ER81" s="198" t="str">
        <f t="shared" si="126"/>
        <v>DIAMANTE 1Coleta no mesmo dia4210-211 a 20</v>
      </c>
      <c r="ES81" s="198" t="s">
        <v>66</v>
      </c>
      <c r="ET81" s="199" t="s">
        <v>71</v>
      </c>
      <c r="EU81" s="200" t="s">
        <v>72</v>
      </c>
      <c r="EV81" s="201" t="s">
        <v>73</v>
      </c>
      <c r="EW81" s="200">
        <f>EX81</f>
        <v>1.7011410000000002</v>
      </c>
      <c r="EX81" s="202">
        <v>1.7011410000000002</v>
      </c>
      <c r="EY81" s="203" t="s">
        <v>264</v>
      </c>
      <c r="FE81" s="212" t="s">
        <v>258</v>
      </c>
      <c r="FH81"/>
      <c r="FI81"/>
      <c r="FK81" s="207" t="str">
        <f>CONCATENATE(FL81,FN81,FM81)</f>
        <v>INFINITE 5Impressão de etiqueta - medidas 106,36 x 138,11 (mm) ou Modelo folha 04 etiquetasOperação D2</v>
      </c>
      <c r="FL81" s="207" t="s">
        <v>100</v>
      </c>
      <c r="FM81" s="219" t="s">
        <v>325</v>
      </c>
      <c r="FN81" s="220" t="s">
        <v>326</v>
      </c>
      <c r="FO81" s="217">
        <v>76155</v>
      </c>
      <c r="FP81" s="218">
        <f>'[3]Base(2024)'!$FG$10*'[3]BASE 2025'!$A$20</f>
        <v>0.17821287000000002</v>
      </c>
      <c r="FQ81" s="217">
        <v>76201</v>
      </c>
      <c r="FR81" s="218">
        <f>'[3]Base(2024)'!$FI$10*'[3]BASE 2025'!$A$20</f>
        <v>7.3381770000000013E-2</v>
      </c>
    </row>
    <row r="82" spans="1:174" x14ac:dyDescent="0.25">
      <c r="A82" s="84">
        <v>0</v>
      </c>
      <c r="B82" s="42" t="s">
        <v>9</v>
      </c>
      <c r="D82" s="43" t="str">
        <f t="shared" si="106"/>
        <v>DIAMANTE 27.001 a 8.000</v>
      </c>
      <c r="E82" s="44" t="s">
        <v>69</v>
      </c>
      <c r="F82" s="44" t="s">
        <v>86</v>
      </c>
      <c r="G82" s="170">
        <f t="shared" si="120"/>
        <v>18.78</v>
      </c>
      <c r="H82" s="170">
        <f t="shared" si="115"/>
        <v>19.18</v>
      </c>
      <c r="I82" s="170">
        <f t="shared" si="115"/>
        <v>19.579999999999998</v>
      </c>
      <c r="J82" s="170">
        <f t="shared" si="115"/>
        <v>19.98</v>
      </c>
      <c r="K82" s="170">
        <f t="shared" si="115"/>
        <v>31.29</v>
      </c>
      <c r="L82" s="170">
        <f t="shared" si="115"/>
        <v>31.63</v>
      </c>
      <c r="M82" s="170">
        <f t="shared" si="115"/>
        <v>31.94</v>
      </c>
      <c r="N82" s="170">
        <f t="shared" si="115"/>
        <v>32.270000000000003</v>
      </c>
      <c r="O82" s="170">
        <f t="shared" si="115"/>
        <v>59.45</v>
      </c>
      <c r="P82" s="170">
        <f t="shared" si="115"/>
        <v>80.27</v>
      </c>
      <c r="Q82" s="170">
        <f t="shared" si="115"/>
        <v>112.98</v>
      </c>
      <c r="R82" s="170">
        <f t="shared" si="115"/>
        <v>136.77000000000001</v>
      </c>
      <c r="S82" s="170">
        <f t="shared" si="115"/>
        <v>80.400000000000006</v>
      </c>
      <c r="T82" s="170">
        <f t="shared" si="115"/>
        <v>98.64</v>
      </c>
      <c r="U82" s="170">
        <f t="shared" si="115"/>
        <v>126.5</v>
      </c>
      <c r="V82" s="170">
        <f t="shared" si="115"/>
        <v>147.62</v>
      </c>
      <c r="W82" s="170">
        <f t="shared" si="115"/>
        <v>95.7</v>
      </c>
      <c r="X82" s="170">
        <f t="shared" si="115"/>
        <v>117.42</v>
      </c>
      <c r="Y82" s="170">
        <f t="shared" si="115"/>
        <v>150.6</v>
      </c>
      <c r="Z82" s="170">
        <f t="shared" si="115"/>
        <v>175.74</v>
      </c>
      <c r="AB82" s="176" t="str">
        <f t="shared" si="132"/>
        <v>DIAMANTE 27.001 a 8.000</v>
      </c>
      <c r="AC82" s="177" t="s">
        <v>69</v>
      </c>
      <c r="AD82" s="177" t="s">
        <v>86</v>
      </c>
      <c r="AE82" s="170">
        <f t="shared" si="121"/>
        <v>44.44</v>
      </c>
      <c r="AF82" s="170">
        <f t="shared" si="116"/>
        <v>45.39</v>
      </c>
      <c r="AG82" s="170">
        <f t="shared" si="116"/>
        <v>46.33</v>
      </c>
      <c r="AH82" s="170">
        <f t="shared" si="116"/>
        <v>47.28</v>
      </c>
      <c r="AI82" s="170">
        <f t="shared" si="116"/>
        <v>51.69</v>
      </c>
      <c r="AJ82" s="170">
        <f t="shared" si="116"/>
        <v>52.22</v>
      </c>
      <c r="AK82" s="170">
        <f t="shared" si="116"/>
        <v>52.75</v>
      </c>
      <c r="AL82" s="170">
        <f t="shared" si="116"/>
        <v>53.28</v>
      </c>
      <c r="AM82" s="170">
        <f t="shared" si="116"/>
        <v>105.5</v>
      </c>
      <c r="AN82" s="170">
        <f t="shared" si="116"/>
        <v>158.43</v>
      </c>
      <c r="AO82" s="170">
        <f t="shared" si="116"/>
        <v>194.23</v>
      </c>
      <c r="AP82" s="170">
        <f t="shared" si="116"/>
        <v>230.03</v>
      </c>
      <c r="AQ82" s="170">
        <f t="shared" si="116"/>
        <v>128.63</v>
      </c>
      <c r="AR82" s="170">
        <f t="shared" si="116"/>
        <v>189.82</v>
      </c>
      <c r="AS82" s="170">
        <f t="shared" si="116"/>
        <v>227.31</v>
      </c>
      <c r="AT82" s="170">
        <f t="shared" si="116"/>
        <v>264.81</v>
      </c>
      <c r="AU82" s="170">
        <f t="shared" si="116"/>
        <v>153.13999999999999</v>
      </c>
      <c r="AV82" s="170">
        <f t="shared" si="116"/>
        <v>225.99</v>
      </c>
      <c r="AW82" s="170">
        <f t="shared" si="116"/>
        <v>270.61</v>
      </c>
      <c r="AX82" s="170">
        <f t="shared" si="116"/>
        <v>315.24</v>
      </c>
      <c r="BL82" s="43" t="str">
        <f t="shared" si="103"/>
        <v>DIAMANTE 2301 a 500</v>
      </c>
      <c r="BM82" s="44" t="s">
        <v>69</v>
      </c>
      <c r="BN82" s="46" t="s">
        <v>49</v>
      </c>
      <c r="BO82" s="170">
        <f>ROUND('Base(2024)'!DC4*'BASE 2025'!$A$25,2)</f>
        <v>13.82</v>
      </c>
      <c r="BP82" s="170">
        <f>ROUND('Base(2024)'!DD4*'BASE 2025'!$A$25,2)</f>
        <v>14.11</v>
      </c>
      <c r="BQ82" s="170">
        <f>ROUND('Base(2024)'!DE4*'BASE 2025'!$A$25,2)</f>
        <v>14.41</v>
      </c>
      <c r="BS82" s="43" t="str">
        <f t="shared" si="108"/>
        <v>DIAMANTE 37.001 a 8.000</v>
      </c>
      <c r="BT82" s="44" t="s">
        <v>75</v>
      </c>
      <c r="BU82" s="44" t="s">
        <v>86</v>
      </c>
      <c r="BV82" s="170">
        <v>21.04</v>
      </c>
      <c r="BW82" s="170">
        <v>21.49</v>
      </c>
      <c r="BX82" s="170">
        <v>21.92</v>
      </c>
      <c r="BY82" s="170">
        <v>22.36</v>
      </c>
      <c r="BZ82" s="170">
        <v>36.049999999999997</v>
      </c>
      <c r="CA82" s="170">
        <v>36.44</v>
      </c>
      <c r="CB82" s="170">
        <v>36.799999999999997</v>
      </c>
      <c r="CC82" s="170">
        <v>37.17</v>
      </c>
      <c r="CD82" s="170">
        <v>68.98</v>
      </c>
      <c r="CE82" s="170">
        <v>93.57</v>
      </c>
      <c r="CF82" s="170">
        <v>131.68</v>
      </c>
      <c r="CG82" s="170">
        <v>159.31</v>
      </c>
      <c r="CH82" s="170">
        <v>111.17</v>
      </c>
      <c r="CI82" s="170">
        <v>136.83000000000001</v>
      </c>
      <c r="CJ82" s="170">
        <v>175.53</v>
      </c>
      <c r="CK82" s="170">
        <v>204.75</v>
      </c>
      <c r="CM82" s="43" t="str">
        <f t="shared" si="114"/>
        <v>DIAMANTE 27.001 a 8.000</v>
      </c>
      <c r="CN82" s="44" t="s">
        <v>69</v>
      </c>
      <c r="CO82" s="44" t="s">
        <v>86</v>
      </c>
      <c r="CP82" s="170">
        <f t="shared" ref="CP82:DE82" si="135">ROUND(CP12-(CP12*$A$87),2)</f>
        <v>25.83</v>
      </c>
      <c r="CQ82" s="170">
        <f t="shared" si="135"/>
        <v>26.93</v>
      </c>
      <c r="CR82" s="170">
        <f t="shared" si="135"/>
        <v>27.2</v>
      </c>
      <c r="CS82" s="170">
        <f t="shared" si="135"/>
        <v>27.48</v>
      </c>
      <c r="CT82" s="170">
        <f t="shared" si="135"/>
        <v>36.51</v>
      </c>
      <c r="CU82" s="170">
        <f t="shared" si="135"/>
        <v>42</v>
      </c>
      <c r="CV82" s="170">
        <f t="shared" si="135"/>
        <v>47.93</v>
      </c>
      <c r="CW82" s="170">
        <f t="shared" si="135"/>
        <v>59.35</v>
      </c>
      <c r="CX82" s="170">
        <f t="shared" si="135"/>
        <v>54.51</v>
      </c>
      <c r="CY82" s="170">
        <f t="shared" si="135"/>
        <v>61.16</v>
      </c>
      <c r="CZ82" s="170">
        <f t="shared" si="135"/>
        <v>78.790000000000006</v>
      </c>
      <c r="DA82" s="170">
        <f t="shared" si="135"/>
        <v>98.23</v>
      </c>
      <c r="DB82" s="170">
        <f t="shared" si="135"/>
        <v>63.4</v>
      </c>
      <c r="DC82" s="170">
        <f t="shared" si="135"/>
        <v>71.12</v>
      </c>
      <c r="DD82" s="170">
        <f t="shared" si="135"/>
        <v>91.61</v>
      </c>
      <c r="DE82" s="170">
        <f t="shared" si="135"/>
        <v>114.22</v>
      </c>
      <c r="DF82" s="170"/>
      <c r="DH82" s="43" t="str">
        <f t="shared" si="105"/>
        <v>DIAMANTE 3501 a 1.000</v>
      </c>
      <c r="DI82" s="44" t="s">
        <v>75</v>
      </c>
      <c r="DJ82" s="44" t="s">
        <v>50</v>
      </c>
      <c r="DK82" s="147">
        <f>ROUND('Base(2024)'!EO82*'BASE 2025'!$A$155,2)</f>
        <v>17.18</v>
      </c>
      <c r="DL82" s="147">
        <f>ROUND('Base(2024)'!EP82*'BASE 2025'!$A$155,2)</f>
        <v>17.899999999999999</v>
      </c>
      <c r="DM82" s="147">
        <f>ROUND('Base(2024)'!EQ82*'BASE 2025'!$A$155,2)</f>
        <v>18.100000000000001</v>
      </c>
      <c r="DN82" s="147">
        <f>ROUND('Base(2024)'!ER82*'BASE 2025'!$A$155,2)</f>
        <v>18.27</v>
      </c>
      <c r="DO82" s="147">
        <f>ROUND('Base(2024)'!ES82*'BASE 2025'!$A$155,2)</f>
        <v>20.43</v>
      </c>
      <c r="DP82" s="147">
        <f>ROUND('Base(2024)'!ET82*'BASE 2025'!$A$155,2)</f>
        <v>22.99</v>
      </c>
      <c r="DQ82" s="147">
        <f>ROUND('Base(2024)'!EU82*'BASE 2025'!$A$155,2)</f>
        <v>25.66</v>
      </c>
      <c r="DR82" s="147">
        <f>ROUND('Base(2024)'!EV82*'BASE 2025'!$A$155,2)</f>
        <v>30.77</v>
      </c>
      <c r="DS82" s="147">
        <f>ROUND('Base(2024)'!EW82*'BASE 2025'!$A$155,2)</f>
        <v>24.13</v>
      </c>
      <c r="DT82" s="147">
        <f>ROUND('Base(2024)'!EX82*'BASE 2025'!$A$155,2)</f>
        <v>29.22</v>
      </c>
      <c r="DU82" s="147">
        <f>ROUND('Base(2024)'!EY82*'BASE 2025'!$A$155,2)</f>
        <v>48.3</v>
      </c>
      <c r="DV82" s="147">
        <f>ROUND('Base(2024)'!EZ82*'BASE 2025'!$A$155,2)</f>
        <v>65.98</v>
      </c>
      <c r="ER82" s="198" t="str">
        <f t="shared" si="126"/>
        <v>DIAMANTE 1Coleta no mesmo dia4210-221 a 30</v>
      </c>
      <c r="ES82" s="198" t="s">
        <v>66</v>
      </c>
      <c r="ET82" s="199" t="s">
        <v>71</v>
      </c>
      <c r="EU82" s="200" t="s">
        <v>72</v>
      </c>
      <c r="EV82" s="201" t="s">
        <v>77</v>
      </c>
      <c r="EW82" s="200">
        <f t="shared" ref="EW82:EW90" si="136">EX82</f>
        <v>1.6797430000000002</v>
      </c>
      <c r="EX82" s="202">
        <v>1.6797430000000002</v>
      </c>
      <c r="EY82" s="203" t="s">
        <v>264</v>
      </c>
      <c r="FH82"/>
      <c r="FI82"/>
    </row>
    <row r="83" spans="1:174" x14ac:dyDescent="0.25">
      <c r="A83" s="84">
        <v>0</v>
      </c>
      <c r="B83" s="42" t="s">
        <v>61</v>
      </c>
      <c r="D83" s="43" t="str">
        <f t="shared" si="106"/>
        <v>DIAMANTE 28.001 a 9.000</v>
      </c>
      <c r="E83" s="44" t="s">
        <v>69</v>
      </c>
      <c r="F83" s="44" t="s">
        <v>91</v>
      </c>
      <c r="G83" s="170">
        <f t="shared" si="120"/>
        <v>19.399999999999999</v>
      </c>
      <c r="H83" s="170">
        <f t="shared" si="115"/>
        <v>19.809999999999999</v>
      </c>
      <c r="I83" s="170">
        <f t="shared" si="115"/>
        <v>20.22</v>
      </c>
      <c r="J83" s="170">
        <f t="shared" si="115"/>
        <v>20.62</v>
      </c>
      <c r="K83" s="170">
        <f t="shared" si="115"/>
        <v>33.340000000000003</v>
      </c>
      <c r="L83" s="170">
        <f t="shared" si="115"/>
        <v>33.68</v>
      </c>
      <c r="M83" s="170">
        <f t="shared" si="115"/>
        <v>34.04</v>
      </c>
      <c r="N83" s="170">
        <f t="shared" si="115"/>
        <v>34.36</v>
      </c>
      <c r="O83" s="170">
        <f t="shared" si="115"/>
        <v>64.650000000000006</v>
      </c>
      <c r="P83" s="170">
        <f t="shared" si="115"/>
        <v>87.27</v>
      </c>
      <c r="Q83" s="170">
        <f t="shared" si="115"/>
        <v>122.82</v>
      </c>
      <c r="R83" s="170">
        <f t="shared" si="115"/>
        <v>148.68</v>
      </c>
      <c r="S83" s="170">
        <f t="shared" si="115"/>
        <v>84.75</v>
      </c>
      <c r="T83" s="170">
        <f t="shared" si="115"/>
        <v>104.53</v>
      </c>
      <c r="U83" s="170">
        <f t="shared" si="115"/>
        <v>134.78</v>
      </c>
      <c r="V83" s="170">
        <f t="shared" si="115"/>
        <v>157.63</v>
      </c>
      <c r="W83" s="170">
        <f t="shared" si="115"/>
        <v>100.89</v>
      </c>
      <c r="X83" s="170">
        <f t="shared" si="115"/>
        <v>124.44</v>
      </c>
      <c r="Y83" s="170">
        <f t="shared" si="115"/>
        <v>160.44999999999999</v>
      </c>
      <c r="Z83" s="170">
        <f t="shared" si="115"/>
        <v>187.66</v>
      </c>
      <c r="AB83" s="176" t="str">
        <f t="shared" si="132"/>
        <v>DIAMANTE 28.001 a 9.000</v>
      </c>
      <c r="AC83" s="177" t="s">
        <v>69</v>
      </c>
      <c r="AD83" s="177" t="s">
        <v>91</v>
      </c>
      <c r="AE83" s="170">
        <f t="shared" si="121"/>
        <v>48.4</v>
      </c>
      <c r="AF83" s="170">
        <f t="shared" si="116"/>
        <v>49.44</v>
      </c>
      <c r="AG83" s="170">
        <f t="shared" si="116"/>
        <v>50.46</v>
      </c>
      <c r="AH83" s="170">
        <f t="shared" si="116"/>
        <v>51.5</v>
      </c>
      <c r="AI83" s="170">
        <f t="shared" si="116"/>
        <v>55.7</v>
      </c>
      <c r="AJ83" s="170">
        <f t="shared" si="116"/>
        <v>56.27</v>
      </c>
      <c r="AK83" s="170">
        <f t="shared" si="116"/>
        <v>56.84</v>
      </c>
      <c r="AL83" s="170">
        <f t="shared" si="116"/>
        <v>57.42</v>
      </c>
      <c r="AM83" s="170">
        <f t="shared" si="116"/>
        <v>115.01</v>
      </c>
      <c r="AN83" s="170">
        <f t="shared" si="116"/>
        <v>174.31</v>
      </c>
      <c r="AO83" s="170">
        <f t="shared" si="116"/>
        <v>212.35</v>
      </c>
      <c r="AP83" s="170">
        <f t="shared" si="116"/>
        <v>250.39</v>
      </c>
      <c r="AQ83" s="170">
        <f t="shared" si="116"/>
        <v>141.22</v>
      </c>
      <c r="AR83" s="170">
        <f t="shared" si="116"/>
        <v>210.93</v>
      </c>
      <c r="AS83" s="170">
        <f t="shared" si="116"/>
        <v>251.24</v>
      </c>
      <c r="AT83" s="170">
        <f t="shared" si="116"/>
        <v>291.56</v>
      </c>
      <c r="AU83" s="170">
        <f t="shared" si="116"/>
        <v>168.13</v>
      </c>
      <c r="AV83" s="170">
        <f t="shared" si="116"/>
        <v>251.11</v>
      </c>
      <c r="AW83" s="170">
        <f t="shared" si="116"/>
        <v>299.10000000000002</v>
      </c>
      <c r="AX83" s="170">
        <f t="shared" si="116"/>
        <v>347.1</v>
      </c>
      <c r="BL83" s="43" t="str">
        <f t="shared" si="103"/>
        <v>DIAMANTE 2501 a 1.000</v>
      </c>
      <c r="BM83" s="44" t="s">
        <v>69</v>
      </c>
      <c r="BN83" s="46" t="s">
        <v>50</v>
      </c>
      <c r="BO83" s="170">
        <f>ROUND('Base(2024)'!DC5*'BASE 2025'!$A$25,2)</f>
        <v>14.78</v>
      </c>
      <c r="BP83" s="170">
        <f>ROUND('Base(2024)'!DD5*'BASE 2025'!$A$25,2)</f>
        <v>15.1</v>
      </c>
      <c r="BQ83" s="170">
        <f>ROUND('Base(2024)'!DE5*'BASE 2025'!$A$25,2)</f>
        <v>15.41</v>
      </c>
      <c r="BS83" s="43" t="str">
        <f t="shared" si="108"/>
        <v>DIAMANTE 38.001 a 9.000</v>
      </c>
      <c r="BT83" s="44" t="s">
        <v>75</v>
      </c>
      <c r="BU83" s="44" t="s">
        <v>91</v>
      </c>
      <c r="BV83" s="170">
        <v>21.89</v>
      </c>
      <c r="BW83" s="170">
        <v>22.34</v>
      </c>
      <c r="BX83" s="170">
        <v>22.8</v>
      </c>
      <c r="BY83" s="170">
        <v>23.26</v>
      </c>
      <c r="BZ83" s="170">
        <v>38.340000000000003</v>
      </c>
      <c r="CA83" s="170">
        <v>38.72</v>
      </c>
      <c r="CB83" s="170">
        <v>39.14</v>
      </c>
      <c r="CC83" s="170">
        <v>39.520000000000003</v>
      </c>
      <c r="CD83" s="170">
        <v>74.930000000000007</v>
      </c>
      <c r="CE83" s="170">
        <v>101.71</v>
      </c>
      <c r="CF83" s="170">
        <v>143.15</v>
      </c>
      <c r="CG83" s="170">
        <v>173.16</v>
      </c>
      <c r="CH83" s="170">
        <v>117.11</v>
      </c>
      <c r="CI83" s="170">
        <v>144.97</v>
      </c>
      <c r="CJ83" s="170">
        <v>186.98</v>
      </c>
      <c r="CK83" s="170">
        <v>218.57</v>
      </c>
      <c r="CM83" s="43" t="str">
        <f t="shared" si="114"/>
        <v>DIAMANTE 28.001 a 9.000</v>
      </c>
      <c r="CN83" s="44" t="s">
        <v>69</v>
      </c>
      <c r="CO83" s="44" t="s">
        <v>91</v>
      </c>
      <c r="CP83" s="170">
        <f t="shared" ref="CP83:DE83" si="137">ROUND(CP13-(CP13*$A$87),2)</f>
        <v>26.59</v>
      </c>
      <c r="CQ83" s="170">
        <f t="shared" si="137"/>
        <v>27.72</v>
      </c>
      <c r="CR83" s="170">
        <f t="shared" si="137"/>
        <v>27.99</v>
      </c>
      <c r="CS83" s="170">
        <f t="shared" si="137"/>
        <v>28.28</v>
      </c>
      <c r="CT83" s="170">
        <f t="shared" si="137"/>
        <v>38.31</v>
      </c>
      <c r="CU83" s="170">
        <f t="shared" si="137"/>
        <v>44.06</v>
      </c>
      <c r="CV83" s="170">
        <f t="shared" si="137"/>
        <v>50.28</v>
      </c>
      <c r="CW83" s="170">
        <f t="shared" si="137"/>
        <v>62.24</v>
      </c>
      <c r="CX83" s="170">
        <f t="shared" si="137"/>
        <v>56.05</v>
      </c>
      <c r="CY83" s="170">
        <f t="shared" si="137"/>
        <v>62.94</v>
      </c>
      <c r="CZ83" s="170">
        <f t="shared" si="137"/>
        <v>80.81</v>
      </c>
      <c r="DA83" s="170">
        <f t="shared" si="137"/>
        <v>100.75</v>
      </c>
      <c r="DB83" s="170">
        <f t="shared" si="137"/>
        <v>65.19</v>
      </c>
      <c r="DC83" s="170">
        <f t="shared" si="137"/>
        <v>73.17</v>
      </c>
      <c r="DD83" s="170">
        <f t="shared" si="137"/>
        <v>93.97</v>
      </c>
      <c r="DE83" s="170">
        <f t="shared" si="137"/>
        <v>117.14</v>
      </c>
      <c r="DF83" s="170"/>
      <c r="DH83" s="43" t="str">
        <f t="shared" si="105"/>
        <v>DIAMANTE 31.001 a 2.000</v>
      </c>
      <c r="DI83" s="44" t="s">
        <v>75</v>
      </c>
      <c r="DJ83" s="44" t="s">
        <v>55</v>
      </c>
      <c r="DK83" s="147">
        <f>ROUND('Base(2024)'!EO83*'BASE 2025'!$A$155,2)</f>
        <v>18.18</v>
      </c>
      <c r="DL83" s="147">
        <f>ROUND('Base(2024)'!EP83*'BASE 2025'!$A$155,2)</f>
        <v>18.96</v>
      </c>
      <c r="DM83" s="147">
        <f>ROUND('Base(2024)'!EQ83*'BASE 2025'!$A$155,2)</f>
        <v>19.14</v>
      </c>
      <c r="DN83" s="147">
        <f>ROUND('Base(2024)'!ER83*'BASE 2025'!$A$155,2)</f>
        <v>19.329999999999998</v>
      </c>
      <c r="DO83" s="147">
        <f>ROUND('Base(2024)'!ES83*'BASE 2025'!$A$155,2)</f>
        <v>22.58</v>
      </c>
      <c r="DP83" s="147">
        <f>ROUND('Base(2024)'!ET83*'BASE 2025'!$A$155,2)</f>
        <v>25.28</v>
      </c>
      <c r="DQ83" s="147">
        <f>ROUND('Base(2024)'!EU83*'BASE 2025'!$A$155,2)</f>
        <v>28.22</v>
      </c>
      <c r="DR83" s="147">
        <f>ROUND('Base(2024)'!EV83*'BASE 2025'!$A$155,2)</f>
        <v>33.86</v>
      </c>
      <c r="DS83" s="147">
        <f>ROUND('Base(2024)'!EW83*'BASE 2025'!$A$155,2)</f>
        <v>28.85</v>
      </c>
      <c r="DT83" s="147">
        <f>ROUND('Base(2024)'!EX83*'BASE 2025'!$A$155,2)</f>
        <v>34.090000000000003</v>
      </c>
      <c r="DU83" s="147">
        <f>ROUND('Base(2024)'!EY83*'BASE 2025'!$A$155,2)</f>
        <v>53.38</v>
      </c>
      <c r="DV83" s="147">
        <f>ROUND('Base(2024)'!EZ83*'BASE 2025'!$A$155,2)</f>
        <v>71.63</v>
      </c>
      <c r="ER83" s="198" t="str">
        <f t="shared" si="126"/>
        <v>DIAMANTE 1Coleta no mesmo dia4210-231 a 40</v>
      </c>
      <c r="ES83" s="198" t="s">
        <v>66</v>
      </c>
      <c r="ET83" s="199" t="s">
        <v>71</v>
      </c>
      <c r="EU83" s="200" t="s">
        <v>72</v>
      </c>
      <c r="EV83" s="201" t="s">
        <v>83</v>
      </c>
      <c r="EW83" s="200">
        <f t="shared" si="136"/>
        <v>1.6797430000000002</v>
      </c>
      <c r="EX83" s="202">
        <v>1.6797430000000002</v>
      </c>
      <c r="EY83" s="203" t="s">
        <v>264</v>
      </c>
      <c r="FK83" s="207" t="str">
        <f>CONCATENATE(FL83,FN83,FM83)</f>
        <v>INFINITE 6Etiquetagem, carimbação e triagemOperação A</v>
      </c>
      <c r="FL83" s="207" t="s">
        <v>104</v>
      </c>
      <c r="FM83" s="207" t="s">
        <v>317</v>
      </c>
      <c r="FN83" s="216" t="s">
        <v>318</v>
      </c>
      <c r="FO83" s="217">
        <v>76112</v>
      </c>
      <c r="FP83" s="218">
        <f>'[3]Base(2024)'!$FG$4*'[3]BASE 2025'!$A$20</f>
        <v>0.23062842</v>
      </c>
      <c r="FQ83" s="217">
        <v>76163</v>
      </c>
      <c r="FR83" s="218">
        <f>'[3]Base(2024)'!$FI$4*'[3]BASE 2025'!$A$20</f>
        <v>0.27256086000000002</v>
      </c>
    </row>
    <row r="84" spans="1:174" x14ac:dyDescent="0.25">
      <c r="A84" s="84">
        <v>0.05</v>
      </c>
      <c r="B84" s="42" t="s">
        <v>116</v>
      </c>
      <c r="D84" s="43" t="str">
        <f t="shared" si="106"/>
        <v>DIAMANTE 29.001 a 10.000</v>
      </c>
      <c r="E84" s="44" t="s">
        <v>69</v>
      </c>
      <c r="F84" s="44" t="s">
        <v>95</v>
      </c>
      <c r="G84" s="170">
        <f t="shared" si="120"/>
        <v>19.82</v>
      </c>
      <c r="H84" s="170">
        <f t="shared" si="115"/>
        <v>20.239999999999998</v>
      </c>
      <c r="I84" s="170">
        <f t="shared" si="115"/>
        <v>20.66</v>
      </c>
      <c r="J84" s="170">
        <f t="shared" si="115"/>
        <v>21.08</v>
      </c>
      <c r="K84" s="170">
        <f t="shared" si="115"/>
        <v>35.590000000000003</v>
      </c>
      <c r="L84" s="170">
        <f t="shared" si="115"/>
        <v>35.950000000000003</v>
      </c>
      <c r="M84" s="170">
        <f t="shared" si="115"/>
        <v>36.33</v>
      </c>
      <c r="N84" s="170">
        <f t="shared" si="115"/>
        <v>36.69</v>
      </c>
      <c r="O84" s="170">
        <f t="shared" si="115"/>
        <v>69.84</v>
      </c>
      <c r="P84" s="170">
        <f t="shared" si="115"/>
        <v>94.28</v>
      </c>
      <c r="Q84" s="170">
        <f t="shared" si="115"/>
        <v>132.69</v>
      </c>
      <c r="R84" s="170">
        <f t="shared" si="115"/>
        <v>160.63</v>
      </c>
      <c r="S84" s="170">
        <f t="shared" si="115"/>
        <v>89.12</v>
      </c>
      <c r="T84" s="170">
        <f t="shared" si="115"/>
        <v>110.4</v>
      </c>
      <c r="U84" s="170">
        <f t="shared" si="115"/>
        <v>143.05000000000001</v>
      </c>
      <c r="V84" s="170">
        <f t="shared" si="115"/>
        <v>167.66</v>
      </c>
      <c r="W84" s="170">
        <f t="shared" si="115"/>
        <v>106.09</v>
      </c>
      <c r="X84" s="170">
        <f t="shared" si="115"/>
        <v>131.43</v>
      </c>
      <c r="Y84" s="170">
        <f t="shared" si="115"/>
        <v>170.3</v>
      </c>
      <c r="Z84" s="170">
        <f t="shared" si="115"/>
        <v>199.58</v>
      </c>
      <c r="AB84" s="176" t="str">
        <f t="shared" si="132"/>
        <v>DIAMANTE 29.001 a 10.000</v>
      </c>
      <c r="AC84" s="177" t="s">
        <v>69</v>
      </c>
      <c r="AD84" s="177" t="s">
        <v>95</v>
      </c>
      <c r="AE84" s="170">
        <f t="shared" si="121"/>
        <v>52.28</v>
      </c>
      <c r="AF84" s="170">
        <f t="shared" si="116"/>
        <v>53.4</v>
      </c>
      <c r="AG84" s="170">
        <f t="shared" si="116"/>
        <v>54.52</v>
      </c>
      <c r="AH84" s="170">
        <f t="shared" si="116"/>
        <v>55.62</v>
      </c>
      <c r="AI84" s="170">
        <f t="shared" si="116"/>
        <v>59.61</v>
      </c>
      <c r="AJ84" s="170">
        <f t="shared" si="116"/>
        <v>60.22</v>
      </c>
      <c r="AK84" s="170">
        <f t="shared" si="116"/>
        <v>60.84</v>
      </c>
      <c r="AL84" s="170">
        <f t="shared" si="116"/>
        <v>61.45</v>
      </c>
      <c r="AM84" s="170">
        <f t="shared" si="116"/>
        <v>124.34</v>
      </c>
      <c r="AN84" s="170">
        <f t="shared" si="116"/>
        <v>189.92</v>
      </c>
      <c r="AO84" s="170">
        <f t="shared" si="116"/>
        <v>230.43</v>
      </c>
      <c r="AP84" s="170">
        <f t="shared" si="116"/>
        <v>270.93</v>
      </c>
      <c r="AQ84" s="170">
        <f t="shared" si="116"/>
        <v>153.80000000000001</v>
      </c>
      <c r="AR84" s="170">
        <f t="shared" si="116"/>
        <v>231.27</v>
      </c>
      <c r="AS84" s="170">
        <f t="shared" si="116"/>
        <v>274.72000000000003</v>
      </c>
      <c r="AT84" s="170">
        <f t="shared" si="116"/>
        <v>318.17</v>
      </c>
      <c r="AU84" s="170">
        <f t="shared" si="116"/>
        <v>183.1</v>
      </c>
      <c r="AV84" s="170">
        <f t="shared" si="116"/>
        <v>275.32</v>
      </c>
      <c r="AW84" s="170">
        <f t="shared" si="116"/>
        <v>327.05</v>
      </c>
      <c r="AX84" s="170">
        <f t="shared" si="116"/>
        <v>378.76</v>
      </c>
      <c r="BL84" s="43" t="str">
        <f t="shared" si="103"/>
        <v>DIAMANTE 21.001 a 2.000</v>
      </c>
      <c r="BM84" s="44" t="s">
        <v>69</v>
      </c>
      <c r="BN84" s="46" t="s">
        <v>55</v>
      </c>
      <c r="BO84" s="170">
        <f>ROUND('Base(2024)'!DC6*'BASE 2025'!$A$25,2)</f>
        <v>17.23</v>
      </c>
      <c r="BP84" s="170">
        <f>ROUND('Base(2024)'!DD6*'BASE 2025'!$A$25,2)</f>
        <v>17.579999999999998</v>
      </c>
      <c r="BQ84" s="170">
        <f>ROUND('Base(2024)'!DE6*'BASE 2025'!$A$25,2)</f>
        <v>17.95</v>
      </c>
      <c r="BS84" s="43" t="str">
        <f t="shared" si="108"/>
        <v>DIAMANTE 39.001 a 10.000</v>
      </c>
      <c r="BT84" s="44" t="s">
        <v>75</v>
      </c>
      <c r="BU84" s="44" t="s">
        <v>95</v>
      </c>
      <c r="BV84" s="170">
        <v>22.27</v>
      </c>
      <c r="BW84" s="170">
        <v>22.74</v>
      </c>
      <c r="BX84" s="170">
        <v>23.21</v>
      </c>
      <c r="BY84" s="170">
        <v>23.68</v>
      </c>
      <c r="BZ84" s="170">
        <v>40.85</v>
      </c>
      <c r="CA84" s="170">
        <v>41.27</v>
      </c>
      <c r="CB84" s="170">
        <v>41.69</v>
      </c>
      <c r="CC84" s="170">
        <v>42.11</v>
      </c>
      <c r="CD84" s="170">
        <v>80.89</v>
      </c>
      <c r="CE84" s="170">
        <v>109.85</v>
      </c>
      <c r="CF84" s="170">
        <v>154.62</v>
      </c>
      <c r="CG84" s="170">
        <v>187.04</v>
      </c>
      <c r="CH84" s="170">
        <v>123.08</v>
      </c>
      <c r="CI84" s="170">
        <v>153.1</v>
      </c>
      <c r="CJ84" s="170">
        <v>198.43</v>
      </c>
      <c r="CK84" s="170">
        <v>232.44</v>
      </c>
      <c r="CM84" s="43" t="str">
        <f t="shared" si="114"/>
        <v>DIAMANTE 29.001 a 10.000</v>
      </c>
      <c r="CN84" s="44" t="s">
        <v>69</v>
      </c>
      <c r="CO84" s="44" t="s">
        <v>95</v>
      </c>
      <c r="CP84" s="170">
        <f t="shared" ref="CP84:DE84" si="138">ROUND(CP14-(CP14*$A$87),2)</f>
        <v>27.13</v>
      </c>
      <c r="CQ84" s="170">
        <f t="shared" si="138"/>
        <v>28.28</v>
      </c>
      <c r="CR84" s="170">
        <f t="shared" si="138"/>
        <v>28.55</v>
      </c>
      <c r="CS84" s="170">
        <f t="shared" si="138"/>
        <v>28.85</v>
      </c>
      <c r="CT84" s="170">
        <f t="shared" si="138"/>
        <v>39.590000000000003</v>
      </c>
      <c r="CU84" s="170">
        <f t="shared" si="138"/>
        <v>45.54</v>
      </c>
      <c r="CV84" s="170">
        <f t="shared" si="138"/>
        <v>51.97</v>
      </c>
      <c r="CW84" s="170">
        <f t="shared" si="138"/>
        <v>64.349999999999994</v>
      </c>
      <c r="CX84" s="170">
        <f t="shared" si="138"/>
        <v>57.17</v>
      </c>
      <c r="CY84" s="170">
        <f t="shared" si="138"/>
        <v>64.2</v>
      </c>
      <c r="CZ84" s="170">
        <f t="shared" si="138"/>
        <v>82.27</v>
      </c>
      <c r="DA84" s="170">
        <f t="shared" si="138"/>
        <v>102.53</v>
      </c>
      <c r="DB84" s="170">
        <f t="shared" si="138"/>
        <v>66.48</v>
      </c>
      <c r="DC84" s="170">
        <f t="shared" si="138"/>
        <v>74.650000000000006</v>
      </c>
      <c r="DD84" s="170">
        <f t="shared" si="138"/>
        <v>95.65</v>
      </c>
      <c r="DE84" s="170">
        <f t="shared" si="138"/>
        <v>119.22</v>
      </c>
      <c r="DF84" s="170"/>
      <c r="DH84" s="43" t="str">
        <f t="shared" si="105"/>
        <v>DIAMANTE 32.001 a 3.000</v>
      </c>
      <c r="DI84" s="44" t="s">
        <v>75</v>
      </c>
      <c r="DJ84" s="44" t="s">
        <v>62</v>
      </c>
      <c r="DK84" s="147">
        <f>ROUND('Base(2024)'!EO84*'BASE 2025'!$A$155,2)</f>
        <v>21.95</v>
      </c>
      <c r="DL84" s="147">
        <f>ROUND('Base(2024)'!EP84*'BASE 2025'!$A$155,2)</f>
        <v>22.87</v>
      </c>
      <c r="DM84" s="147">
        <f>ROUND('Base(2024)'!EQ84*'BASE 2025'!$A$155,2)</f>
        <v>23.1</v>
      </c>
      <c r="DN84" s="147">
        <f>ROUND('Base(2024)'!ER84*'BASE 2025'!$A$155,2)</f>
        <v>23.34</v>
      </c>
      <c r="DO84" s="147">
        <f>ROUND('Base(2024)'!ES84*'BASE 2025'!$A$155,2)</f>
        <v>27.29</v>
      </c>
      <c r="DP84" s="147">
        <f>ROUND('Base(2024)'!ET84*'BASE 2025'!$A$155,2)</f>
        <v>30.28</v>
      </c>
      <c r="DQ84" s="147">
        <f>ROUND('Base(2024)'!EU84*'BASE 2025'!$A$155,2)</f>
        <v>33.79</v>
      </c>
      <c r="DR84" s="147">
        <f>ROUND('Base(2024)'!EV84*'BASE 2025'!$A$155,2)</f>
        <v>40.58</v>
      </c>
      <c r="DS84" s="147">
        <f>ROUND('Base(2024)'!EW84*'BASE 2025'!$A$155,2)</f>
        <v>33.9</v>
      </c>
      <c r="DT84" s="147">
        <f>ROUND('Base(2024)'!EX84*'BASE 2025'!$A$155,2)</f>
        <v>39.26</v>
      </c>
      <c r="DU84" s="147">
        <f>ROUND('Base(2024)'!EY84*'BASE 2025'!$A$155,2)</f>
        <v>59.02</v>
      </c>
      <c r="DV84" s="147">
        <f>ROUND('Base(2024)'!EZ84*'BASE 2025'!$A$155,2)</f>
        <v>78.430000000000007</v>
      </c>
      <c r="ER84" s="198" t="str">
        <f t="shared" si="126"/>
        <v>DIAMANTE 1Coleta no mesmo dia4210-241 a 50</v>
      </c>
      <c r="ES84" s="198" t="s">
        <v>66</v>
      </c>
      <c r="ET84" s="199" t="s">
        <v>71</v>
      </c>
      <c r="EU84" s="200" t="s">
        <v>72</v>
      </c>
      <c r="EV84" s="201" t="s">
        <v>87</v>
      </c>
      <c r="EW84" s="200">
        <f t="shared" si="136"/>
        <v>1.6476460000000002</v>
      </c>
      <c r="EX84" s="202">
        <v>1.6476460000000002</v>
      </c>
      <c r="EY84" s="203" t="s">
        <v>264</v>
      </c>
      <c r="FK84" s="207" t="str">
        <f>CONCATENATE(FL84,FN84,FM84)</f>
        <v>INFINITE 6Dobragem, inserção, fechamento, montagem de caixaOperação B</v>
      </c>
      <c r="FL84" s="207" t="s">
        <v>104</v>
      </c>
      <c r="FM84" s="207" t="s">
        <v>319</v>
      </c>
      <c r="FN84" s="216" t="s">
        <v>320</v>
      </c>
      <c r="FO84" s="217">
        <v>76120</v>
      </c>
      <c r="FP84" s="218">
        <f>'[3]Base(2024)'!$FG$5*'[3]BASE 2025'!$A$20</f>
        <v>0.72333458999999989</v>
      </c>
      <c r="FQ84" s="217">
        <v>76171</v>
      </c>
      <c r="FR84" s="218">
        <f>'[3]Base(2024)'!$FI$5*'[3]BASE 2025'!$A$20</f>
        <v>1.2579731999999999</v>
      </c>
    </row>
    <row r="85" spans="1:174" x14ac:dyDescent="0.25">
      <c r="A85" s="84">
        <v>0.08</v>
      </c>
      <c r="B85" s="42" t="s">
        <v>117</v>
      </c>
      <c r="D85" s="40" t="str">
        <f t="shared" si="106"/>
        <v>DIAMANTE 2Kg Adicional</v>
      </c>
      <c r="E85" s="168" t="s">
        <v>69</v>
      </c>
      <c r="F85" s="168" t="s">
        <v>63</v>
      </c>
      <c r="G85" s="171">
        <f t="shared" si="120"/>
        <v>2.4500000000000002</v>
      </c>
      <c r="H85" s="171">
        <f t="shared" si="115"/>
        <v>2.5099999999999998</v>
      </c>
      <c r="I85" s="171">
        <f t="shared" si="115"/>
        <v>2.57</v>
      </c>
      <c r="J85" s="171">
        <f t="shared" si="115"/>
        <v>2.61</v>
      </c>
      <c r="K85" s="171">
        <f t="shared" si="115"/>
        <v>4.42</v>
      </c>
      <c r="L85" s="171">
        <f t="shared" si="115"/>
        <v>4.46</v>
      </c>
      <c r="M85" s="171">
        <f t="shared" si="115"/>
        <v>4.5</v>
      </c>
      <c r="N85" s="171">
        <f t="shared" si="115"/>
        <v>4.55</v>
      </c>
      <c r="O85" s="171">
        <f t="shared" si="115"/>
        <v>8.66</v>
      </c>
      <c r="P85" s="171">
        <f t="shared" si="115"/>
        <v>11.69</v>
      </c>
      <c r="Q85" s="171">
        <f t="shared" si="115"/>
        <v>16.46</v>
      </c>
      <c r="R85" s="171">
        <f t="shared" si="115"/>
        <v>19.920000000000002</v>
      </c>
      <c r="S85" s="171">
        <f t="shared" si="115"/>
        <v>11.05</v>
      </c>
      <c r="T85" s="171">
        <f t="shared" si="115"/>
        <v>13.68</v>
      </c>
      <c r="U85" s="171">
        <f t="shared" si="115"/>
        <v>17.739999999999998</v>
      </c>
      <c r="V85" s="171">
        <f t="shared" si="115"/>
        <v>20.79</v>
      </c>
      <c r="W85" s="171">
        <f t="shared" si="115"/>
        <v>13.15</v>
      </c>
      <c r="X85" s="171">
        <f t="shared" si="115"/>
        <v>16.3</v>
      </c>
      <c r="Y85" s="171">
        <f t="shared" si="115"/>
        <v>21.12</v>
      </c>
      <c r="Z85" s="171">
        <f t="shared" si="115"/>
        <v>24.74</v>
      </c>
      <c r="AB85" s="40" t="str">
        <f t="shared" si="132"/>
        <v>DIAMANTE 2Kg Adicional</v>
      </c>
      <c r="AC85" s="168" t="s">
        <v>69</v>
      </c>
      <c r="AD85" s="168" t="s">
        <v>63</v>
      </c>
      <c r="AE85" s="169">
        <f t="shared" si="121"/>
        <v>5.31</v>
      </c>
      <c r="AF85" s="169">
        <f t="shared" si="116"/>
        <v>5.43</v>
      </c>
      <c r="AG85" s="169">
        <f t="shared" si="116"/>
        <v>5.54</v>
      </c>
      <c r="AH85" s="169">
        <f t="shared" si="116"/>
        <v>5.65</v>
      </c>
      <c r="AI85" s="169">
        <f t="shared" si="116"/>
        <v>6.01</v>
      </c>
      <c r="AJ85" s="169">
        <f t="shared" si="116"/>
        <v>6.06</v>
      </c>
      <c r="AK85" s="169">
        <f t="shared" si="116"/>
        <v>6.13</v>
      </c>
      <c r="AL85" s="169">
        <f t="shared" si="116"/>
        <v>6.19</v>
      </c>
      <c r="AM85" s="169">
        <f t="shared" si="116"/>
        <v>12.3</v>
      </c>
      <c r="AN85" s="169">
        <f t="shared" si="116"/>
        <v>18.850000000000001</v>
      </c>
      <c r="AO85" s="169">
        <f t="shared" si="116"/>
        <v>22.83</v>
      </c>
      <c r="AP85" s="169">
        <f t="shared" si="116"/>
        <v>26.83</v>
      </c>
      <c r="AQ85" s="169">
        <f t="shared" si="116"/>
        <v>15.38</v>
      </c>
      <c r="AR85" s="169">
        <f t="shared" si="116"/>
        <v>23.06</v>
      </c>
      <c r="AS85" s="169">
        <f t="shared" si="116"/>
        <v>27.27</v>
      </c>
      <c r="AT85" s="169">
        <f t="shared" si="116"/>
        <v>31.51</v>
      </c>
      <c r="AU85" s="169">
        <f t="shared" si="116"/>
        <v>18.3</v>
      </c>
      <c r="AV85" s="169">
        <f t="shared" si="116"/>
        <v>27.46</v>
      </c>
      <c r="AW85" s="169">
        <f t="shared" si="116"/>
        <v>32.479999999999997</v>
      </c>
      <c r="AX85" s="169">
        <f t="shared" si="116"/>
        <v>37.51</v>
      </c>
      <c r="BL85" s="43" t="str">
        <f t="shared" si="103"/>
        <v>DIAMANTE 22.001 a 3.000</v>
      </c>
      <c r="BM85" s="44" t="s">
        <v>69</v>
      </c>
      <c r="BN85" s="46" t="s">
        <v>62</v>
      </c>
      <c r="BO85" s="170">
        <f>ROUND('Base(2024)'!DC7*'BASE 2025'!$A$25,2)</f>
        <v>19.14</v>
      </c>
      <c r="BP85" s="170">
        <f>ROUND('Base(2024)'!DD7*'BASE 2025'!$A$25,2)</f>
        <v>19.54</v>
      </c>
      <c r="BQ85" s="170">
        <f>ROUND('Base(2024)'!DE7*'BASE 2025'!$A$25,2)</f>
        <v>19.95</v>
      </c>
      <c r="BS85" s="40" t="str">
        <f t="shared" si="108"/>
        <v>DIAMANTE 3Kg Adicional</v>
      </c>
      <c r="BT85" s="168" t="s">
        <v>75</v>
      </c>
      <c r="BU85" s="168" t="s">
        <v>63</v>
      </c>
      <c r="BV85" s="171">
        <v>2.86</v>
      </c>
      <c r="BW85" s="171">
        <v>2.92</v>
      </c>
      <c r="BX85" s="171">
        <v>3</v>
      </c>
      <c r="BY85" s="171">
        <v>3.05</v>
      </c>
      <c r="BZ85" s="171">
        <v>5.16</v>
      </c>
      <c r="CA85" s="171">
        <v>5.2</v>
      </c>
      <c r="CB85" s="171">
        <v>5.25</v>
      </c>
      <c r="CC85" s="171">
        <v>5.31</v>
      </c>
      <c r="CD85" s="171">
        <v>10.11</v>
      </c>
      <c r="CE85" s="171">
        <v>13.64</v>
      </c>
      <c r="CF85" s="171">
        <v>19.190000000000001</v>
      </c>
      <c r="CG85" s="171">
        <v>23.23</v>
      </c>
      <c r="CH85" s="171">
        <v>15.35</v>
      </c>
      <c r="CI85" s="171">
        <v>19.010000000000002</v>
      </c>
      <c r="CJ85" s="171">
        <v>24.64</v>
      </c>
      <c r="CK85" s="171">
        <v>28.86</v>
      </c>
      <c r="CM85" s="40" t="str">
        <f t="shared" si="114"/>
        <v>DIAMANTE 2Kg Adicional</v>
      </c>
      <c r="CN85" s="168" t="s">
        <v>69</v>
      </c>
      <c r="CO85" s="168" t="s">
        <v>63</v>
      </c>
      <c r="CP85" s="171">
        <f t="shared" ref="CP85:DE85" si="139">ROUND(CP15-(CP15*$A$87),2)</f>
        <v>3.37</v>
      </c>
      <c r="CQ85" s="171">
        <f t="shared" si="139"/>
        <v>3.51</v>
      </c>
      <c r="CR85" s="171">
        <f t="shared" si="139"/>
        <v>3.54</v>
      </c>
      <c r="CS85" s="171">
        <f t="shared" si="139"/>
        <v>3.58</v>
      </c>
      <c r="CT85" s="171">
        <f t="shared" si="139"/>
        <v>4.91</v>
      </c>
      <c r="CU85" s="171">
        <f t="shared" si="139"/>
        <v>5.64</v>
      </c>
      <c r="CV85" s="171">
        <f t="shared" si="139"/>
        <v>6.45</v>
      </c>
      <c r="CW85" s="171">
        <f t="shared" si="139"/>
        <v>7.98</v>
      </c>
      <c r="CX85" s="171">
        <f t="shared" si="139"/>
        <v>7.08</v>
      </c>
      <c r="CY85" s="171">
        <f t="shared" si="139"/>
        <v>7.97</v>
      </c>
      <c r="CZ85" s="171">
        <f t="shared" si="139"/>
        <v>10.210000000000001</v>
      </c>
      <c r="DA85" s="171">
        <f t="shared" si="139"/>
        <v>12.71</v>
      </c>
      <c r="DB85" s="171">
        <f t="shared" si="139"/>
        <v>8.23</v>
      </c>
      <c r="DC85" s="171">
        <f t="shared" si="139"/>
        <v>9.27</v>
      </c>
      <c r="DD85" s="171">
        <f t="shared" si="139"/>
        <v>11.85</v>
      </c>
      <c r="DE85" s="171">
        <f t="shared" si="139"/>
        <v>14.78</v>
      </c>
      <c r="DF85" s="170"/>
      <c r="DH85" s="43" t="str">
        <f t="shared" si="105"/>
        <v>DIAMANTE 33.001 a 4.000</v>
      </c>
      <c r="DI85" s="44" t="s">
        <v>75</v>
      </c>
      <c r="DJ85" s="44" t="s">
        <v>68</v>
      </c>
      <c r="DK85" s="147">
        <f>ROUND('Base(2024)'!EO85*'BASE 2025'!$A$155,2)</f>
        <v>23.63</v>
      </c>
      <c r="DL85" s="147">
        <f>ROUND('Base(2024)'!EP85*'BASE 2025'!$A$155,2)</f>
        <v>24.64</v>
      </c>
      <c r="DM85" s="147">
        <f>ROUND('Base(2024)'!EQ85*'BASE 2025'!$A$155,2)</f>
        <v>24.89</v>
      </c>
      <c r="DN85" s="147">
        <f>ROUND('Base(2024)'!ER85*'BASE 2025'!$A$155,2)</f>
        <v>25.14</v>
      </c>
      <c r="DO85" s="147">
        <f>ROUND('Base(2024)'!ES85*'BASE 2025'!$A$155,2)</f>
        <v>29.48</v>
      </c>
      <c r="DP85" s="147">
        <f>ROUND('Base(2024)'!ET85*'BASE 2025'!$A$155,2)</f>
        <v>32.42</v>
      </c>
      <c r="DQ85" s="147">
        <f>ROUND('Base(2024)'!EU85*'BASE 2025'!$A$155,2)</f>
        <v>36.159999999999997</v>
      </c>
      <c r="DR85" s="147">
        <f>ROUND('Base(2024)'!EV85*'BASE 2025'!$A$155,2)</f>
        <v>43.47</v>
      </c>
      <c r="DS85" s="147">
        <f>ROUND('Base(2024)'!EW85*'BASE 2025'!$A$155,2)</f>
        <v>44.27</v>
      </c>
      <c r="DT85" s="147">
        <f>ROUND('Base(2024)'!EX85*'BASE 2025'!$A$155,2)</f>
        <v>49.21</v>
      </c>
      <c r="DU85" s="147">
        <f>ROUND('Base(2024)'!EY85*'BASE 2025'!$A$155,2)</f>
        <v>69.02</v>
      </c>
      <c r="DV85" s="147">
        <f>ROUND('Base(2024)'!EZ85*'BASE 2025'!$A$155,2)</f>
        <v>88.99</v>
      </c>
      <c r="ER85" s="198" t="str">
        <f t="shared" si="126"/>
        <v>DIAMANTE 1Coleta no mesmo dia4210-251 a 60</v>
      </c>
      <c r="ES85" s="198" t="s">
        <v>66</v>
      </c>
      <c r="ET85" s="199" t="s">
        <v>71</v>
      </c>
      <c r="EU85" s="200" t="s">
        <v>72</v>
      </c>
      <c r="EV85" s="201" t="s">
        <v>92</v>
      </c>
      <c r="EW85" s="200">
        <f t="shared" si="136"/>
        <v>1.6369470000000002</v>
      </c>
      <c r="EX85" s="202">
        <v>1.6369470000000002</v>
      </c>
      <c r="EY85" s="203" t="s">
        <v>264</v>
      </c>
      <c r="FK85" s="207" t="str">
        <f>CONCATENATE(FL85,FN85,FM85)</f>
        <v>INFINITE 6Digitação, agrupamento de nomes e documentos, conciliação de nomesOperação C</v>
      </c>
      <c r="FL85" s="207" t="s">
        <v>104</v>
      </c>
      <c r="FM85" s="207" t="s">
        <v>321</v>
      </c>
      <c r="FN85" s="216" t="s">
        <v>322</v>
      </c>
      <c r="FO85" s="217">
        <v>76139</v>
      </c>
      <c r="FP85" s="218">
        <f>'[3]Base(2024)'!$FG$6*'[3]BASE 2025'!$A$20</f>
        <v>2.0337233399999999</v>
      </c>
      <c r="FQ85" s="217">
        <v>76180</v>
      </c>
      <c r="FR85" s="218">
        <f>'[3]Base(2024)'!$FI$6*'[3]BASE 2025'!$A$20</f>
        <v>2.0337233399999999</v>
      </c>
    </row>
    <row r="86" spans="1:174" ht="25.5" x14ac:dyDescent="0.25">
      <c r="A86" s="84">
        <v>0.12</v>
      </c>
      <c r="B86" s="42" t="s">
        <v>66</v>
      </c>
      <c r="D86" s="43" t="str">
        <f t="shared" si="106"/>
        <v>Peso (g)</v>
      </c>
      <c r="F86" s="44" t="s">
        <v>32</v>
      </c>
      <c r="G86" s="170" t="s">
        <v>12</v>
      </c>
      <c r="H86" s="170" t="s">
        <v>13</v>
      </c>
      <c r="I86" s="170" t="s">
        <v>14</v>
      </c>
      <c r="J86" s="170" t="s">
        <v>15</v>
      </c>
      <c r="K86" s="170" t="s">
        <v>16</v>
      </c>
      <c r="L86" s="170" t="s">
        <v>17</v>
      </c>
      <c r="M86" s="170" t="s">
        <v>18</v>
      </c>
      <c r="N86" s="170" t="s">
        <v>19</v>
      </c>
      <c r="O86" s="170" t="s">
        <v>20</v>
      </c>
      <c r="P86" s="170" t="s">
        <v>21</v>
      </c>
      <c r="Q86" s="170" t="s">
        <v>22</v>
      </c>
      <c r="R86" s="170" t="s">
        <v>23</v>
      </c>
      <c r="S86" s="170" t="s">
        <v>24</v>
      </c>
      <c r="T86" s="170" t="s">
        <v>25</v>
      </c>
      <c r="U86" s="170" t="s">
        <v>26</v>
      </c>
      <c r="V86" s="170" t="s">
        <v>27</v>
      </c>
      <c r="W86" s="170" t="s">
        <v>28</v>
      </c>
      <c r="X86" s="170" t="s">
        <v>29</v>
      </c>
      <c r="Y86" s="170" t="s">
        <v>30</v>
      </c>
      <c r="Z86" s="170" t="s">
        <v>31</v>
      </c>
      <c r="AB86" s="176" t="str">
        <f t="shared" si="132"/>
        <v>Peso (g)</v>
      </c>
      <c r="AC86" s="177"/>
      <c r="AD86" s="177" t="s">
        <v>32</v>
      </c>
      <c r="AE86" s="170" t="s">
        <v>12</v>
      </c>
      <c r="AF86" s="170" t="s">
        <v>13</v>
      </c>
      <c r="AG86" s="170" t="s">
        <v>14</v>
      </c>
      <c r="AH86" s="170" t="s">
        <v>15</v>
      </c>
      <c r="AI86" s="170" t="s">
        <v>16</v>
      </c>
      <c r="AJ86" s="170" t="s">
        <v>17</v>
      </c>
      <c r="AK86" s="170" t="s">
        <v>18</v>
      </c>
      <c r="AL86" s="170" t="s">
        <v>19</v>
      </c>
      <c r="AM86" s="170" t="s">
        <v>20</v>
      </c>
      <c r="AN86" s="170" t="s">
        <v>21</v>
      </c>
      <c r="AO86" s="170" t="s">
        <v>22</v>
      </c>
      <c r="AP86" s="170" t="s">
        <v>23</v>
      </c>
      <c r="AQ86" s="170" t="s">
        <v>24</v>
      </c>
      <c r="AR86" s="170" t="s">
        <v>25</v>
      </c>
      <c r="AS86" s="170" t="s">
        <v>26</v>
      </c>
      <c r="AT86" s="170" t="s">
        <v>27</v>
      </c>
      <c r="AU86" s="170" t="s">
        <v>28</v>
      </c>
      <c r="AV86" s="170" t="s">
        <v>29</v>
      </c>
      <c r="AW86" s="170" t="s">
        <v>30</v>
      </c>
      <c r="AX86" s="170" t="s">
        <v>31</v>
      </c>
      <c r="BL86" s="43" t="str">
        <f t="shared" si="103"/>
        <v>DIAMANTE 23.001 a 4.000</v>
      </c>
      <c r="BM86" s="44" t="s">
        <v>69</v>
      </c>
      <c r="BN86" s="46" t="s">
        <v>68</v>
      </c>
      <c r="BO86" s="170">
        <f>ROUND('Base(2024)'!DC8*'BASE 2025'!$A$25,2)</f>
        <v>21.04</v>
      </c>
      <c r="BP86" s="170">
        <f>ROUND('Base(2024)'!DD8*'BASE 2025'!$A$25,2)</f>
        <v>21.48</v>
      </c>
      <c r="BQ86" s="170">
        <f>ROUND('Base(2024)'!DE8*'BASE 2025'!$A$25,2)</f>
        <v>21.93</v>
      </c>
      <c r="BS86" s="43" t="str">
        <f t="shared" si="108"/>
        <v>Peso (g)</v>
      </c>
      <c r="BT86" s="44"/>
      <c r="BU86" s="44" t="s">
        <v>32</v>
      </c>
      <c r="BV86" s="170" t="s">
        <v>12</v>
      </c>
      <c r="BW86" s="170" t="s">
        <v>13</v>
      </c>
      <c r="BX86" s="170" t="s">
        <v>14</v>
      </c>
      <c r="BY86" s="170" t="s">
        <v>15</v>
      </c>
      <c r="BZ86" s="170" t="s">
        <v>16</v>
      </c>
      <c r="CA86" s="170" t="s">
        <v>17</v>
      </c>
      <c r="CB86" s="170" t="s">
        <v>18</v>
      </c>
      <c r="CC86" s="170" t="s">
        <v>19</v>
      </c>
      <c r="CD86" s="170" t="s">
        <v>20</v>
      </c>
      <c r="CE86" s="170" t="s">
        <v>21</v>
      </c>
      <c r="CF86" s="170" t="s">
        <v>22</v>
      </c>
      <c r="CG86" s="170" t="s">
        <v>23</v>
      </c>
      <c r="CH86" s="170" t="s">
        <v>28</v>
      </c>
      <c r="CI86" s="170" t="s">
        <v>29</v>
      </c>
      <c r="CJ86" s="170" t="s">
        <v>30</v>
      </c>
      <c r="CK86" s="170" t="s">
        <v>31</v>
      </c>
      <c r="CM86" s="43" t="str">
        <f t="shared" si="114"/>
        <v>Peso (g)</v>
      </c>
      <c r="CO86" s="44" t="s">
        <v>32</v>
      </c>
      <c r="CP86" s="45" t="s">
        <v>16</v>
      </c>
      <c r="CQ86" s="45" t="s">
        <v>17</v>
      </c>
      <c r="CR86" s="45" t="s">
        <v>18</v>
      </c>
      <c r="CS86" s="45" t="s">
        <v>19</v>
      </c>
      <c r="CT86" s="45" t="s">
        <v>20</v>
      </c>
      <c r="CU86" s="45" t="s">
        <v>21</v>
      </c>
      <c r="CV86" s="45" t="s">
        <v>22</v>
      </c>
      <c r="CW86" s="45" t="s">
        <v>23</v>
      </c>
      <c r="CX86" s="45" t="s">
        <v>24</v>
      </c>
      <c r="CY86" s="45" t="s">
        <v>25</v>
      </c>
      <c r="CZ86" s="45" t="s">
        <v>26</v>
      </c>
      <c r="DA86" s="45" t="s">
        <v>27</v>
      </c>
      <c r="DB86" s="45" t="s">
        <v>28</v>
      </c>
      <c r="DC86" s="45" t="s">
        <v>29</v>
      </c>
      <c r="DD86" s="45" t="s">
        <v>30</v>
      </c>
      <c r="DE86" s="45" t="s">
        <v>31</v>
      </c>
      <c r="DF86" s="170"/>
      <c r="DH86" s="43" t="str">
        <f t="shared" si="105"/>
        <v>DIAMANTE 34.001 a 5.000</v>
      </c>
      <c r="DI86" s="44" t="s">
        <v>75</v>
      </c>
      <c r="DJ86" s="44" t="s">
        <v>70</v>
      </c>
      <c r="DK86" s="147">
        <f>ROUND('Base(2024)'!EO86*'BASE 2025'!$A$155,2)</f>
        <v>25.83</v>
      </c>
      <c r="DL86" s="147">
        <f>ROUND('Base(2024)'!EP86*'BASE 2025'!$A$155,2)</f>
        <v>26.9</v>
      </c>
      <c r="DM86" s="147">
        <f>ROUND('Base(2024)'!EQ86*'BASE 2025'!$A$155,2)</f>
        <v>27.19</v>
      </c>
      <c r="DN86" s="147">
        <f>ROUND('Base(2024)'!ER86*'BASE 2025'!$A$155,2)</f>
        <v>27.46</v>
      </c>
      <c r="DO86" s="147">
        <f>ROUND('Base(2024)'!ES86*'BASE 2025'!$A$155,2)</f>
        <v>32.35</v>
      </c>
      <c r="DP86" s="147">
        <f>ROUND('Base(2024)'!ET86*'BASE 2025'!$A$155,2)</f>
        <v>34.86</v>
      </c>
      <c r="DQ86" s="147">
        <f>ROUND('Base(2024)'!EU86*'BASE 2025'!$A$155,2)</f>
        <v>38.85</v>
      </c>
      <c r="DR86" s="147">
        <f>ROUND('Base(2024)'!EV86*'BASE 2025'!$A$155,2)</f>
        <v>46.8</v>
      </c>
      <c r="DS86" s="147">
        <f>ROUND('Base(2024)'!EW86*'BASE 2025'!$A$155,2)</f>
        <v>48.26</v>
      </c>
      <c r="DT86" s="147">
        <f>ROUND('Base(2024)'!EX86*'BASE 2025'!$A$155,2)</f>
        <v>52.15</v>
      </c>
      <c r="DU86" s="147">
        <f>ROUND('Base(2024)'!EY86*'BASE 2025'!$A$155,2)</f>
        <v>71.89</v>
      </c>
      <c r="DV86" s="147">
        <f>ROUND('Base(2024)'!EZ86*'BASE 2025'!$A$155,2)</f>
        <v>92.56</v>
      </c>
      <c r="ER86" s="198" t="str">
        <f t="shared" si="126"/>
        <v>DIAMANTE 1Coleta no mesmo dia4210-261 a 70</v>
      </c>
      <c r="ES86" s="198" t="s">
        <v>66</v>
      </c>
      <c r="ET86" s="199" t="s">
        <v>71</v>
      </c>
      <c r="EU86" s="200" t="s">
        <v>72</v>
      </c>
      <c r="EV86" s="201" t="s">
        <v>96</v>
      </c>
      <c r="EW86" s="200">
        <f t="shared" si="136"/>
        <v>1.61</v>
      </c>
      <c r="EX86" s="202">
        <v>1.61</v>
      </c>
      <c r="EY86" s="203" t="s">
        <v>264</v>
      </c>
      <c r="FK86" s="207" t="str">
        <f>CONCATENATE(FL86,FN86,FM86)</f>
        <v>INFINITE 6Impressão de etiqueta - medidas 33,9 x 101,6 (mm) ou  Modelo folha 14 etiquetasOperação D1</v>
      </c>
      <c r="FL86" s="207" t="s">
        <v>104</v>
      </c>
      <c r="FM86" s="219" t="s">
        <v>323</v>
      </c>
      <c r="FN86" s="220" t="s">
        <v>324</v>
      </c>
      <c r="FO86" s="217">
        <v>76147</v>
      </c>
      <c r="FP86" s="218">
        <f>'[3]Base(2024)'!$FG$9*'[3]BASE 2025'!$A$20</f>
        <v>0.13628043000000001</v>
      </c>
      <c r="FQ86" s="217">
        <v>76198</v>
      </c>
      <c r="FR86" s="218">
        <f>'[3]Base(2024)'!$FI$9*'[3]BASE 2025'!$A$20</f>
        <v>7.3381770000000013E-2</v>
      </c>
    </row>
    <row r="87" spans="1:174" ht="25.5" x14ac:dyDescent="0.25">
      <c r="A87" s="84">
        <v>0.13</v>
      </c>
      <c r="B87" s="42" t="s">
        <v>69</v>
      </c>
      <c r="D87" s="43" t="str">
        <f t="shared" si="106"/>
        <v>DIAMANTE 30 a 300</v>
      </c>
      <c r="E87" s="44" t="s">
        <v>75</v>
      </c>
      <c r="F87" s="44" t="s">
        <v>40</v>
      </c>
      <c r="G87" s="170">
        <f>ROUND(G3-(G3*$A$33),2)</f>
        <v>7.91</v>
      </c>
      <c r="H87" s="170">
        <f t="shared" ref="H87:Z99" si="140">ROUND(H3-(H3*$A$33),2)</f>
        <v>8.08</v>
      </c>
      <c r="I87" s="170">
        <f t="shared" si="140"/>
        <v>8.25</v>
      </c>
      <c r="J87" s="170">
        <f t="shared" si="140"/>
        <v>8.42</v>
      </c>
      <c r="K87" s="170">
        <f t="shared" si="140"/>
        <v>15.12</v>
      </c>
      <c r="L87" s="170">
        <f t="shared" si="140"/>
        <v>15.45</v>
      </c>
      <c r="M87" s="170">
        <f t="shared" si="140"/>
        <v>15.79</v>
      </c>
      <c r="N87" s="170">
        <f t="shared" si="140"/>
        <v>16.809999999999999</v>
      </c>
      <c r="O87" s="170">
        <f t="shared" si="140"/>
        <v>22.97</v>
      </c>
      <c r="P87" s="170">
        <f t="shared" si="140"/>
        <v>32.15</v>
      </c>
      <c r="Q87" s="170">
        <f t="shared" si="140"/>
        <v>41.34</v>
      </c>
      <c r="R87" s="170">
        <f t="shared" si="140"/>
        <v>48.23</v>
      </c>
      <c r="S87" s="170">
        <f t="shared" si="140"/>
        <v>30.58</v>
      </c>
      <c r="T87" s="170">
        <f t="shared" si="140"/>
        <v>39.03</v>
      </c>
      <c r="U87" s="170">
        <f t="shared" si="140"/>
        <v>47.13</v>
      </c>
      <c r="V87" s="170">
        <f t="shared" si="140"/>
        <v>54.05</v>
      </c>
      <c r="W87" s="170">
        <f t="shared" si="140"/>
        <v>36.4</v>
      </c>
      <c r="X87" s="170">
        <f t="shared" si="140"/>
        <v>46.48</v>
      </c>
      <c r="Y87" s="170">
        <f t="shared" si="140"/>
        <v>56.12</v>
      </c>
      <c r="Z87" s="170">
        <f t="shared" si="140"/>
        <v>64.36</v>
      </c>
      <c r="AB87" s="176" t="str">
        <f t="shared" si="132"/>
        <v>DIAMANTE 30 a 300</v>
      </c>
      <c r="AC87" s="177" t="s">
        <v>75</v>
      </c>
      <c r="AD87" s="177" t="s">
        <v>40</v>
      </c>
      <c r="AE87" s="170">
        <f>ROUND(AE3-(AE3*$A$51),2)</f>
        <v>23.41</v>
      </c>
      <c r="AF87" s="170">
        <f t="shared" ref="AF87:AX99" si="141">ROUND(AF3-(AF3*$A$51),2)</f>
        <v>23.91</v>
      </c>
      <c r="AG87" s="170">
        <f t="shared" si="141"/>
        <v>24.41</v>
      </c>
      <c r="AH87" s="170">
        <f t="shared" si="141"/>
        <v>24.91</v>
      </c>
      <c r="AI87" s="170">
        <f t="shared" si="141"/>
        <v>25.97</v>
      </c>
      <c r="AJ87" s="170">
        <f t="shared" si="141"/>
        <v>26.23</v>
      </c>
      <c r="AK87" s="170">
        <f t="shared" si="141"/>
        <v>26.51</v>
      </c>
      <c r="AL87" s="170">
        <f t="shared" si="141"/>
        <v>26.77</v>
      </c>
      <c r="AM87" s="170">
        <f t="shared" si="141"/>
        <v>37.85</v>
      </c>
      <c r="AN87" s="170">
        <f t="shared" si="141"/>
        <v>58.78</v>
      </c>
      <c r="AO87" s="170">
        <f t="shared" si="141"/>
        <v>71.5</v>
      </c>
      <c r="AP87" s="170">
        <f t="shared" si="141"/>
        <v>84.21</v>
      </c>
      <c r="AQ87" s="170">
        <f t="shared" si="141"/>
        <v>48.69</v>
      </c>
      <c r="AR87" s="170">
        <f t="shared" si="141"/>
        <v>64.849999999999994</v>
      </c>
      <c r="AS87" s="170">
        <f t="shared" si="141"/>
        <v>75.17</v>
      </c>
      <c r="AT87" s="170">
        <f t="shared" si="141"/>
        <v>85.49</v>
      </c>
      <c r="AU87" s="170">
        <f t="shared" si="141"/>
        <v>57.98</v>
      </c>
      <c r="AV87" s="170">
        <f t="shared" si="141"/>
        <v>77.209999999999994</v>
      </c>
      <c r="AW87" s="170">
        <f t="shared" si="141"/>
        <v>89.48</v>
      </c>
      <c r="AX87" s="170">
        <f t="shared" si="141"/>
        <v>101.77</v>
      </c>
      <c r="BL87" s="43" t="str">
        <f t="shared" si="103"/>
        <v>DIAMANTE 24.001 a 5.000</v>
      </c>
      <c r="BM87" s="44" t="s">
        <v>69</v>
      </c>
      <c r="BN87" s="46" t="s">
        <v>70</v>
      </c>
      <c r="BO87" s="170">
        <f>ROUND('Base(2024)'!DC9*'BASE 2025'!$A$25,2)</f>
        <v>23.18</v>
      </c>
      <c r="BP87" s="170">
        <f>ROUND('Base(2024)'!DD9*'BASE 2025'!$A$25,2)</f>
        <v>23.67</v>
      </c>
      <c r="BQ87" s="170">
        <f>ROUND('Base(2024)'!DE9*'BASE 2025'!$A$25,2)</f>
        <v>24.16</v>
      </c>
      <c r="BS87" s="43" t="str">
        <f t="shared" si="108"/>
        <v>DIAMANTE 40 a 300</v>
      </c>
      <c r="BT87" s="44" t="s">
        <v>81</v>
      </c>
      <c r="BU87" s="44" t="s">
        <v>40</v>
      </c>
      <c r="BV87" s="170">
        <f>ROUND('Base(2024)'!DU129*'BASE 2025'!$A$155,2)</f>
        <v>9.1199999999999992</v>
      </c>
      <c r="BW87" s="170">
        <f>ROUND('Base(2024)'!DV129*'BASE 2025'!$A$155,2)</f>
        <v>9.32</v>
      </c>
      <c r="BX87" s="170">
        <f>ROUND('Base(2024)'!DW129*'BASE 2025'!$A$155,2)</f>
        <v>9.51</v>
      </c>
      <c r="BY87" s="170">
        <f>ROUND('Base(2024)'!DX129*'BASE 2025'!$A$155,2)</f>
        <v>9.7100000000000009</v>
      </c>
      <c r="BZ87" s="170">
        <f>ROUND('Base(2024)'!DY129*'BASE 2025'!$A$155,2)</f>
        <v>17.649999999999999</v>
      </c>
      <c r="CA87" s="170">
        <f>ROUND('Base(2024)'!DZ129*'BASE 2025'!$A$155,2)</f>
        <v>18.04</v>
      </c>
      <c r="CB87" s="170">
        <f>ROUND('Base(2024)'!EA129*'BASE 2025'!$A$155,2)</f>
        <v>18.440000000000001</v>
      </c>
      <c r="CC87" s="170">
        <f>ROUND('Base(2024)'!EB129*'BASE 2025'!$A$155,2)</f>
        <v>19.62</v>
      </c>
      <c r="CD87" s="170">
        <f>ROUND('Base(2024)'!EC129*'BASE 2025'!$A$155,2)</f>
        <v>26.95</v>
      </c>
      <c r="CE87" s="170">
        <f>ROUND('Base(2024)'!ED129*'BASE 2025'!$A$155,2)</f>
        <v>37.85</v>
      </c>
      <c r="CF87" s="170">
        <f>ROUND('Base(2024)'!EE129*'BASE 2025'!$A$155,2)</f>
        <v>48.68</v>
      </c>
      <c r="CG87" s="170">
        <f>ROUND('Base(2024)'!EF129*'BASE 2025'!$A$155,2)</f>
        <v>56.76</v>
      </c>
      <c r="CH87" s="170">
        <f>ROUND('Base(2024)'!EG129*'BASE 2025'!$A$155,2)</f>
        <v>42.74</v>
      </c>
      <c r="CI87" s="170">
        <f>ROUND('Base(2024)'!EH129*'BASE 2025'!$A$155,2)</f>
        <v>54.71</v>
      </c>
      <c r="CJ87" s="170">
        <f>ROUND('Base(2024)'!EI129*'BASE 2025'!$A$155,2)</f>
        <v>66.06</v>
      </c>
      <c r="CK87" s="170">
        <f>ROUND('Base(2024)'!EJ129*'BASE 2025'!$A$155,2)</f>
        <v>75.75</v>
      </c>
      <c r="CM87" s="226" t="str">
        <f t="shared" ref="CM87" si="142">CONCATENATE(CN87,CO87)</f>
        <v>DIAMANTE 30 a 300</v>
      </c>
      <c r="CN87" s="227" t="s">
        <v>75</v>
      </c>
      <c r="CO87" s="228" t="s">
        <v>40</v>
      </c>
      <c r="CP87" s="229"/>
      <c r="CQ87" s="229"/>
      <c r="CR87" s="229"/>
      <c r="CS87" s="229"/>
      <c r="CT87" s="229"/>
      <c r="CU87" s="229"/>
      <c r="CV87" s="229"/>
      <c r="CW87" s="229"/>
      <c r="CX87" s="229"/>
      <c r="CY87" s="229"/>
      <c r="CZ87" s="229"/>
      <c r="DA87" s="229"/>
      <c r="DB87" s="229"/>
      <c r="DC87" s="229"/>
      <c r="DD87" s="229"/>
      <c r="DE87" s="229"/>
      <c r="DF87" s="229" t="s">
        <v>264</v>
      </c>
      <c r="DH87" s="43" t="str">
        <f t="shared" si="105"/>
        <v>DIAMANTE 35.001 a 6.000</v>
      </c>
      <c r="DI87" s="44" t="s">
        <v>75</v>
      </c>
      <c r="DJ87" s="44" t="s">
        <v>76</v>
      </c>
      <c r="DK87" s="147">
        <f>ROUND('Base(2024)'!EO87*'BASE 2025'!$A$155,2)</f>
        <v>26.77</v>
      </c>
      <c r="DL87" s="147">
        <f>ROUND('Base(2024)'!EP87*'BASE 2025'!$A$155,2)</f>
        <v>27.9</v>
      </c>
      <c r="DM87" s="147">
        <f>ROUND('Base(2024)'!EQ87*'BASE 2025'!$A$155,2)</f>
        <v>28.2</v>
      </c>
      <c r="DN87" s="147">
        <f>ROUND('Base(2024)'!ER87*'BASE 2025'!$A$155,2)</f>
        <v>28.49</v>
      </c>
      <c r="DO87" s="147">
        <f>ROUND('Base(2024)'!ES87*'BASE 2025'!$A$155,2)</f>
        <v>35.1</v>
      </c>
      <c r="DP87" s="147">
        <f>ROUND('Base(2024)'!ET87*'BASE 2025'!$A$155,2)</f>
        <v>39.47</v>
      </c>
      <c r="DQ87" s="147">
        <f>ROUND('Base(2024)'!EU87*'BASE 2025'!$A$155,2)</f>
        <v>45.01</v>
      </c>
      <c r="DR87" s="147">
        <f>ROUND('Base(2024)'!EV87*'BASE 2025'!$A$155,2)</f>
        <v>55.84</v>
      </c>
      <c r="DS87" s="147">
        <f>ROUND('Base(2024)'!EW87*'BASE 2025'!$A$155,2)</f>
        <v>54.13</v>
      </c>
      <c r="DT87" s="147">
        <f>ROUND('Base(2024)'!EX87*'BASE 2025'!$A$155,2)</f>
        <v>60.23</v>
      </c>
      <c r="DU87" s="147">
        <f>ROUND('Base(2024)'!EY87*'BASE 2025'!$A$155,2)</f>
        <v>81.709999999999994</v>
      </c>
      <c r="DV87" s="147">
        <f>ROUND('Base(2024)'!EZ87*'BASE 2025'!$A$155,2)</f>
        <v>105.21</v>
      </c>
      <c r="ER87" s="198" t="str">
        <f t="shared" si="126"/>
        <v>DIAMANTE 1Coleta no mesmo dia4210-271 a 80</v>
      </c>
      <c r="ES87" s="198" t="s">
        <v>66</v>
      </c>
      <c r="ET87" s="199" t="s">
        <v>71</v>
      </c>
      <c r="EU87" s="200" t="s">
        <v>72</v>
      </c>
      <c r="EV87" s="201" t="s">
        <v>99</v>
      </c>
      <c r="EW87" s="200">
        <f t="shared" si="136"/>
        <v>1.61</v>
      </c>
      <c r="EX87" s="202">
        <v>1.61</v>
      </c>
      <c r="EY87" s="203" t="s">
        <v>264</v>
      </c>
      <c r="FK87" s="207" t="str">
        <f>CONCATENATE(FL87,FN87,FM87)</f>
        <v>INFINITE 6Impressão de etiqueta - medidas 106,36 x 138,11 (mm) ou Modelo folha 04 etiquetasOperação D2</v>
      </c>
      <c r="FL87" s="207" t="s">
        <v>104</v>
      </c>
      <c r="FM87" s="219" t="s">
        <v>325</v>
      </c>
      <c r="FN87" s="220" t="s">
        <v>326</v>
      </c>
      <c r="FO87" s="217">
        <v>76155</v>
      </c>
      <c r="FP87" s="218">
        <f>'[3]Base(2024)'!$FG$10*'[3]BASE 2025'!$A$20</f>
        <v>0.17821287000000002</v>
      </c>
      <c r="FQ87" s="217">
        <v>76201</v>
      </c>
      <c r="FR87" s="218">
        <f>'[3]Base(2024)'!$FI$10*'[3]BASE 2025'!$A$20</f>
        <v>7.3381770000000013E-2</v>
      </c>
    </row>
    <row r="88" spans="1:174" x14ac:dyDescent="0.25">
      <c r="A88" s="84">
        <v>0.14000000000000001</v>
      </c>
      <c r="B88" s="42" t="s">
        <v>75</v>
      </c>
      <c r="D88" s="43" t="str">
        <f t="shared" si="106"/>
        <v>DIAMANTE 3301 a 500</v>
      </c>
      <c r="E88" s="44" t="s">
        <v>75</v>
      </c>
      <c r="F88" s="44" t="s">
        <v>49</v>
      </c>
      <c r="G88" s="170">
        <f t="shared" ref="G88:V99" si="143">ROUND(G4-(G4*$A$33),2)</f>
        <v>8.8699999999999992</v>
      </c>
      <c r="H88" s="170">
        <f t="shared" si="143"/>
        <v>9.06</v>
      </c>
      <c r="I88" s="170">
        <f t="shared" si="143"/>
        <v>9.25</v>
      </c>
      <c r="J88" s="170">
        <f t="shared" si="143"/>
        <v>9.44</v>
      </c>
      <c r="K88" s="170">
        <f t="shared" si="143"/>
        <v>15.67</v>
      </c>
      <c r="L88" s="170">
        <f t="shared" si="143"/>
        <v>16.02</v>
      </c>
      <c r="M88" s="170">
        <f t="shared" si="143"/>
        <v>16.38</v>
      </c>
      <c r="N88" s="170">
        <f t="shared" si="143"/>
        <v>17.41</v>
      </c>
      <c r="O88" s="170">
        <f t="shared" si="143"/>
        <v>23.93</v>
      </c>
      <c r="P88" s="170">
        <f t="shared" si="143"/>
        <v>33.5</v>
      </c>
      <c r="Q88" s="170">
        <f t="shared" si="143"/>
        <v>43.06</v>
      </c>
      <c r="R88" s="170">
        <f t="shared" si="143"/>
        <v>50.23</v>
      </c>
      <c r="S88" s="170">
        <f t="shared" si="143"/>
        <v>31.38</v>
      </c>
      <c r="T88" s="170">
        <f t="shared" si="143"/>
        <v>40.159999999999997</v>
      </c>
      <c r="U88" s="170">
        <f t="shared" si="143"/>
        <v>48.59</v>
      </c>
      <c r="V88" s="170">
        <f t="shared" si="143"/>
        <v>55.76</v>
      </c>
      <c r="W88" s="170">
        <f t="shared" si="140"/>
        <v>37.35</v>
      </c>
      <c r="X88" s="170">
        <f t="shared" si="140"/>
        <v>47.82</v>
      </c>
      <c r="Y88" s="170">
        <f t="shared" si="140"/>
        <v>57.84</v>
      </c>
      <c r="Z88" s="170">
        <f t="shared" si="140"/>
        <v>66.37</v>
      </c>
      <c r="AB88" s="176" t="str">
        <f t="shared" si="132"/>
        <v>DIAMANTE 3301 a 500</v>
      </c>
      <c r="AC88" s="177" t="s">
        <v>75</v>
      </c>
      <c r="AD88" s="177" t="s">
        <v>49</v>
      </c>
      <c r="AE88" s="170">
        <f t="shared" ref="AE88:AT99" si="144">ROUND(AE4-(AE4*$A$51),2)</f>
        <v>24.25</v>
      </c>
      <c r="AF88" s="170">
        <f t="shared" si="144"/>
        <v>24.77</v>
      </c>
      <c r="AG88" s="170">
        <f t="shared" si="144"/>
        <v>25.27</v>
      </c>
      <c r="AH88" s="170">
        <f t="shared" si="144"/>
        <v>25.79</v>
      </c>
      <c r="AI88" s="170">
        <f t="shared" si="144"/>
        <v>27.47</v>
      </c>
      <c r="AJ88" s="170">
        <f t="shared" si="144"/>
        <v>27.75</v>
      </c>
      <c r="AK88" s="170">
        <f t="shared" si="144"/>
        <v>28.04</v>
      </c>
      <c r="AL88" s="170">
        <f t="shared" si="144"/>
        <v>28.33</v>
      </c>
      <c r="AM88" s="170">
        <f t="shared" si="144"/>
        <v>40.42</v>
      </c>
      <c r="AN88" s="170">
        <f t="shared" si="144"/>
        <v>61.79</v>
      </c>
      <c r="AO88" s="170">
        <f t="shared" si="144"/>
        <v>75.19</v>
      </c>
      <c r="AP88" s="170">
        <f t="shared" si="144"/>
        <v>88.59</v>
      </c>
      <c r="AQ88" s="170">
        <f t="shared" si="144"/>
        <v>50.41</v>
      </c>
      <c r="AR88" s="170">
        <f t="shared" si="144"/>
        <v>66.05</v>
      </c>
      <c r="AS88" s="170">
        <f t="shared" si="144"/>
        <v>76.569999999999993</v>
      </c>
      <c r="AT88" s="170">
        <f t="shared" si="144"/>
        <v>87.08</v>
      </c>
      <c r="AU88" s="170">
        <f t="shared" si="141"/>
        <v>60.01</v>
      </c>
      <c r="AV88" s="170">
        <f t="shared" si="141"/>
        <v>78.63</v>
      </c>
      <c r="AW88" s="170">
        <f t="shared" si="141"/>
        <v>91.16</v>
      </c>
      <c r="AX88" s="170">
        <f t="shared" si="141"/>
        <v>103.67</v>
      </c>
      <c r="BL88" s="43" t="str">
        <f t="shared" si="103"/>
        <v>DIAMANTE 25.001 a 6.000</v>
      </c>
      <c r="BM88" s="44" t="s">
        <v>69</v>
      </c>
      <c r="BN88" s="46" t="s">
        <v>76</v>
      </c>
      <c r="BO88" s="170">
        <f>ROUND('Base(2024)'!DC10*'BASE 2025'!$A$25,2)</f>
        <v>27</v>
      </c>
      <c r="BP88" s="170">
        <f>ROUND('Base(2024)'!DD10*'BASE 2025'!$A$25,2)</f>
        <v>27.56</v>
      </c>
      <c r="BQ88" s="170">
        <f>ROUND('Base(2024)'!DE10*'BASE 2025'!$A$25,2)</f>
        <v>28.15</v>
      </c>
      <c r="BS88" s="43" t="str">
        <f t="shared" si="108"/>
        <v>DIAMANTE 4301 a 500</v>
      </c>
      <c r="BT88" s="44" t="s">
        <v>81</v>
      </c>
      <c r="BU88" s="44" t="s">
        <v>49</v>
      </c>
      <c r="BV88" s="170">
        <f>ROUND('Base(2024)'!DU130*'BASE 2025'!$A$155,2)</f>
        <v>10.44</v>
      </c>
      <c r="BW88" s="170">
        <f>ROUND('Base(2024)'!DV130*'BASE 2025'!$A$155,2)</f>
        <v>10.66</v>
      </c>
      <c r="BX88" s="170">
        <f>ROUND('Base(2024)'!DW130*'BASE 2025'!$A$155,2)</f>
        <v>10.88</v>
      </c>
      <c r="BY88" s="170">
        <f>ROUND('Base(2024)'!DX130*'BASE 2025'!$A$155,2)</f>
        <v>11.1</v>
      </c>
      <c r="BZ88" s="170">
        <f>ROUND('Base(2024)'!DY130*'BASE 2025'!$A$155,2)</f>
        <v>18.46</v>
      </c>
      <c r="CA88" s="170">
        <f>ROUND('Base(2024)'!DZ130*'BASE 2025'!$A$155,2)</f>
        <v>18.86</v>
      </c>
      <c r="CB88" s="170">
        <f>ROUND('Base(2024)'!EA130*'BASE 2025'!$A$155,2)</f>
        <v>19.28</v>
      </c>
      <c r="CC88" s="170">
        <f>ROUND('Base(2024)'!EB130*'BASE 2025'!$A$155,2)</f>
        <v>20.5</v>
      </c>
      <c r="CD88" s="170">
        <f>ROUND('Base(2024)'!EC130*'BASE 2025'!$A$155,2)</f>
        <v>28.18</v>
      </c>
      <c r="CE88" s="170">
        <f>ROUND('Base(2024)'!ED130*'BASE 2025'!$A$155,2)</f>
        <v>39.46</v>
      </c>
      <c r="CF88" s="170">
        <f>ROUND('Base(2024)'!EE130*'BASE 2025'!$A$155,2)</f>
        <v>50.73</v>
      </c>
      <c r="CG88" s="170">
        <f>ROUND('Base(2024)'!EF130*'BASE 2025'!$A$155,2)</f>
        <v>59.17</v>
      </c>
      <c r="CH88" s="170">
        <f>ROUND('Base(2024)'!EG130*'BASE 2025'!$A$155,2)</f>
        <v>43.99</v>
      </c>
      <c r="CI88" s="170">
        <f>ROUND('Base(2024)'!EH130*'BASE 2025'!$A$155,2)</f>
        <v>56.34</v>
      </c>
      <c r="CJ88" s="170">
        <f>ROUND('Base(2024)'!EI130*'BASE 2025'!$A$155,2)</f>
        <v>68.150000000000006</v>
      </c>
      <c r="CK88" s="170">
        <f>ROUND('Base(2024)'!EJ130*'BASE 2025'!$A$155,2)</f>
        <v>78.180000000000007</v>
      </c>
      <c r="CM88" s="224" t="str">
        <f t="shared" si="114"/>
        <v>DIAMANTE 3301 a 500</v>
      </c>
      <c r="CN88" s="225" t="s">
        <v>75</v>
      </c>
      <c r="CO88" s="225" t="s">
        <v>49</v>
      </c>
      <c r="CP88" s="172">
        <f t="shared" ref="CP88:DE88" si="145">ROUND(CP4-(CP4*$A$88),2)</f>
        <v>14.16</v>
      </c>
      <c r="CQ88" s="172">
        <f t="shared" si="145"/>
        <v>14.77</v>
      </c>
      <c r="CR88" s="172">
        <f t="shared" si="145"/>
        <v>14.91</v>
      </c>
      <c r="CS88" s="172">
        <f t="shared" si="145"/>
        <v>15.07</v>
      </c>
      <c r="CT88" s="172">
        <f t="shared" si="145"/>
        <v>16.86</v>
      </c>
      <c r="CU88" s="172">
        <f t="shared" si="145"/>
        <v>18.89</v>
      </c>
      <c r="CV88" s="172">
        <f t="shared" si="145"/>
        <v>21.08</v>
      </c>
      <c r="CW88" s="172">
        <f t="shared" si="145"/>
        <v>25.29</v>
      </c>
      <c r="CX88" s="172">
        <f t="shared" si="145"/>
        <v>17.36</v>
      </c>
      <c r="CY88" s="172">
        <f t="shared" si="145"/>
        <v>21.01</v>
      </c>
      <c r="CZ88" s="172">
        <f t="shared" si="145"/>
        <v>35.28</v>
      </c>
      <c r="DA88" s="172">
        <f t="shared" si="145"/>
        <v>48.41</v>
      </c>
      <c r="DB88" s="172">
        <f t="shared" si="145"/>
        <v>20.18</v>
      </c>
      <c r="DC88" s="172">
        <f t="shared" si="145"/>
        <v>24.41</v>
      </c>
      <c r="DD88" s="172">
        <f t="shared" si="145"/>
        <v>41.01</v>
      </c>
      <c r="DE88" s="172">
        <f t="shared" si="145"/>
        <v>56.3</v>
      </c>
      <c r="DF88" s="172"/>
      <c r="DH88" s="43" t="str">
        <f t="shared" si="105"/>
        <v>DIAMANTE 36.001 a 7.000</v>
      </c>
      <c r="DI88" s="44" t="s">
        <v>75</v>
      </c>
      <c r="DJ88" s="44" t="s">
        <v>82</v>
      </c>
      <c r="DK88" s="147">
        <f>ROUND('Base(2024)'!EO88*'BASE 2025'!$A$155,2)</f>
        <v>27.3</v>
      </c>
      <c r="DL88" s="147">
        <f>ROUND('Base(2024)'!EP88*'BASE 2025'!$A$155,2)</f>
        <v>28.46</v>
      </c>
      <c r="DM88" s="147">
        <f>ROUND('Base(2024)'!EQ88*'BASE 2025'!$A$155,2)</f>
        <v>28.75</v>
      </c>
      <c r="DN88" s="147">
        <f>ROUND('Base(2024)'!ER88*'BASE 2025'!$A$155,2)</f>
        <v>29.04</v>
      </c>
      <c r="DO88" s="147">
        <f>ROUND('Base(2024)'!ES88*'BASE 2025'!$A$155,2)</f>
        <v>37.119999999999997</v>
      </c>
      <c r="DP88" s="147">
        <f>ROUND('Base(2024)'!ET88*'BASE 2025'!$A$155,2)</f>
        <v>43.21</v>
      </c>
      <c r="DQ88" s="147">
        <f>ROUND('Base(2024)'!EU88*'BASE 2025'!$A$155,2)</f>
        <v>49.33</v>
      </c>
      <c r="DR88" s="147">
        <f>ROUND('Base(2024)'!EV88*'BASE 2025'!$A$155,2)</f>
        <v>61</v>
      </c>
      <c r="DS88" s="147">
        <f>ROUND('Base(2024)'!EW88*'BASE 2025'!$A$155,2)</f>
        <v>53.99</v>
      </c>
      <c r="DT88" s="147">
        <f>ROUND('Base(2024)'!EX88*'BASE 2025'!$A$155,2)</f>
        <v>63</v>
      </c>
      <c r="DU88" s="147">
        <f>ROUND('Base(2024)'!EY88*'BASE 2025'!$A$155,2)</f>
        <v>85.73</v>
      </c>
      <c r="DV88" s="147">
        <f>ROUND('Base(2024)'!EZ88*'BASE 2025'!$A$155,2)</f>
        <v>109.96</v>
      </c>
      <c r="ER88" s="198" t="str">
        <f t="shared" si="126"/>
        <v>DIAMANTE 1Coleta no mesmo dia4210-281 a 90</v>
      </c>
      <c r="ES88" s="198" t="s">
        <v>66</v>
      </c>
      <c r="ET88" s="199" t="s">
        <v>71</v>
      </c>
      <c r="EU88" s="200" t="s">
        <v>72</v>
      </c>
      <c r="EV88" s="201" t="s">
        <v>102</v>
      </c>
      <c r="EW88" s="200">
        <f t="shared" si="136"/>
        <v>1.6048500000000001</v>
      </c>
      <c r="EX88" s="202">
        <v>1.6048500000000001</v>
      </c>
      <c r="EY88" s="203" t="s">
        <v>264</v>
      </c>
    </row>
    <row r="89" spans="1:174" x14ac:dyDescent="0.25">
      <c r="A89" s="84">
        <v>0.15</v>
      </c>
      <c r="B89" s="42" t="s">
        <v>81</v>
      </c>
      <c r="D89" s="43" t="str">
        <f t="shared" si="106"/>
        <v>DIAMANTE 3501 a 1.000</v>
      </c>
      <c r="E89" s="44" t="s">
        <v>75</v>
      </c>
      <c r="F89" s="44" t="s">
        <v>50</v>
      </c>
      <c r="G89" s="170">
        <f t="shared" si="143"/>
        <v>9.5</v>
      </c>
      <c r="H89" s="170">
        <f t="shared" si="140"/>
        <v>9.69</v>
      </c>
      <c r="I89" s="170">
        <f t="shared" si="140"/>
        <v>9.91</v>
      </c>
      <c r="J89" s="170">
        <f t="shared" si="140"/>
        <v>10.119999999999999</v>
      </c>
      <c r="K89" s="170">
        <f t="shared" si="140"/>
        <v>17.48</v>
      </c>
      <c r="L89" s="170">
        <f t="shared" si="140"/>
        <v>17.649999999999999</v>
      </c>
      <c r="M89" s="170">
        <f t="shared" si="140"/>
        <v>17.829999999999998</v>
      </c>
      <c r="N89" s="170">
        <f t="shared" si="140"/>
        <v>18.02</v>
      </c>
      <c r="O89" s="170">
        <f t="shared" si="140"/>
        <v>24.89</v>
      </c>
      <c r="P89" s="170">
        <f t="shared" si="140"/>
        <v>34.840000000000003</v>
      </c>
      <c r="Q89" s="170">
        <f t="shared" si="140"/>
        <v>44.81</v>
      </c>
      <c r="R89" s="170">
        <f t="shared" si="140"/>
        <v>52.28</v>
      </c>
      <c r="S89" s="170">
        <f t="shared" si="140"/>
        <v>32.19</v>
      </c>
      <c r="T89" s="170">
        <f t="shared" si="140"/>
        <v>41.31</v>
      </c>
      <c r="U89" s="170">
        <f t="shared" si="140"/>
        <v>50.05</v>
      </c>
      <c r="V89" s="170">
        <f t="shared" si="140"/>
        <v>57.44</v>
      </c>
      <c r="W89" s="170">
        <f t="shared" si="140"/>
        <v>38.33</v>
      </c>
      <c r="X89" s="170">
        <f t="shared" si="140"/>
        <v>49.18</v>
      </c>
      <c r="Y89" s="170">
        <f t="shared" si="140"/>
        <v>59.59</v>
      </c>
      <c r="Z89" s="170">
        <f t="shared" si="140"/>
        <v>68.38</v>
      </c>
      <c r="AB89" s="176" t="str">
        <f t="shared" si="132"/>
        <v>DIAMANTE 3501 a 1.000</v>
      </c>
      <c r="AC89" s="177" t="s">
        <v>75</v>
      </c>
      <c r="AD89" s="177" t="s">
        <v>50</v>
      </c>
      <c r="AE89" s="170">
        <f t="shared" si="144"/>
        <v>25.07</v>
      </c>
      <c r="AF89" s="170">
        <f t="shared" si="141"/>
        <v>25.61</v>
      </c>
      <c r="AG89" s="170">
        <f t="shared" si="141"/>
        <v>26.15</v>
      </c>
      <c r="AH89" s="170">
        <f t="shared" si="141"/>
        <v>26.68</v>
      </c>
      <c r="AI89" s="170">
        <f t="shared" si="141"/>
        <v>28.98</v>
      </c>
      <c r="AJ89" s="170">
        <f t="shared" si="141"/>
        <v>29.27</v>
      </c>
      <c r="AK89" s="170">
        <f t="shared" si="141"/>
        <v>29.57</v>
      </c>
      <c r="AL89" s="170">
        <f t="shared" si="141"/>
        <v>29.87</v>
      </c>
      <c r="AM89" s="170">
        <f t="shared" si="141"/>
        <v>42.99</v>
      </c>
      <c r="AN89" s="170">
        <f t="shared" si="141"/>
        <v>64.8</v>
      </c>
      <c r="AO89" s="170">
        <f t="shared" si="141"/>
        <v>78.900000000000006</v>
      </c>
      <c r="AP89" s="170">
        <f t="shared" si="141"/>
        <v>92.98</v>
      </c>
      <c r="AQ89" s="170">
        <f t="shared" si="141"/>
        <v>52.12</v>
      </c>
      <c r="AR89" s="170">
        <f t="shared" si="141"/>
        <v>67.239999999999995</v>
      </c>
      <c r="AS89" s="170">
        <f t="shared" si="141"/>
        <v>77.97</v>
      </c>
      <c r="AT89" s="170">
        <f t="shared" si="141"/>
        <v>88.69</v>
      </c>
      <c r="AU89" s="170">
        <f t="shared" si="141"/>
        <v>62.04</v>
      </c>
      <c r="AV89" s="170">
        <f t="shared" si="141"/>
        <v>80.05</v>
      </c>
      <c r="AW89" s="170">
        <f t="shared" si="141"/>
        <v>92.82</v>
      </c>
      <c r="AX89" s="170">
        <f t="shared" si="141"/>
        <v>105.57</v>
      </c>
      <c r="BL89" s="43" t="str">
        <f t="shared" si="103"/>
        <v>DIAMANTE 26.001 a 7.000</v>
      </c>
      <c r="BM89" s="44" t="s">
        <v>69</v>
      </c>
      <c r="BN89" s="46" t="s">
        <v>82</v>
      </c>
      <c r="BO89" s="170">
        <f>ROUND('Base(2024)'!DC11*'BASE 2025'!$A$25,2)</f>
        <v>32.119999999999997</v>
      </c>
      <c r="BP89" s="170">
        <f>ROUND('Base(2024)'!DD11*'BASE 2025'!$A$25,2)</f>
        <v>32.770000000000003</v>
      </c>
      <c r="BQ89" s="170">
        <f>ROUND('Base(2024)'!DE11*'BASE 2025'!$A$25,2)</f>
        <v>33.46</v>
      </c>
      <c r="BS89" s="43" t="str">
        <f t="shared" si="108"/>
        <v>DIAMANTE 4501 a 1.000</v>
      </c>
      <c r="BT89" s="44" t="s">
        <v>81</v>
      </c>
      <c r="BU89" s="44" t="s">
        <v>50</v>
      </c>
      <c r="BV89" s="170">
        <f>ROUND('Base(2024)'!DU131*'BASE 2025'!$A$155,2)</f>
        <v>11.22</v>
      </c>
      <c r="BW89" s="170">
        <f>ROUND('Base(2024)'!DV131*'BASE 2025'!$A$155,2)</f>
        <v>11.45</v>
      </c>
      <c r="BX89" s="170">
        <f>ROUND('Base(2024)'!DW131*'BASE 2025'!$A$155,2)</f>
        <v>11.69</v>
      </c>
      <c r="BY89" s="170">
        <f>ROUND('Base(2024)'!DX131*'BASE 2025'!$A$155,2)</f>
        <v>11.93</v>
      </c>
      <c r="BZ89" s="170">
        <f>ROUND('Base(2024)'!DY131*'BASE 2025'!$A$155,2)</f>
        <v>20.6</v>
      </c>
      <c r="CA89" s="170">
        <f>ROUND('Base(2024)'!DZ131*'BASE 2025'!$A$155,2)</f>
        <v>20.81</v>
      </c>
      <c r="CB89" s="170">
        <f>ROUND('Base(2024)'!EA131*'BASE 2025'!$A$155,2)</f>
        <v>21.02</v>
      </c>
      <c r="CC89" s="170">
        <f>ROUND('Base(2024)'!EB131*'BASE 2025'!$A$155,2)</f>
        <v>21.24</v>
      </c>
      <c r="CD89" s="170">
        <f>ROUND('Base(2024)'!EC131*'BASE 2025'!$A$155,2)</f>
        <v>29.34</v>
      </c>
      <c r="CE89" s="170">
        <f>ROUND('Base(2024)'!ED131*'BASE 2025'!$A$155,2)</f>
        <v>41.05</v>
      </c>
      <c r="CF89" s="170">
        <f>ROUND('Base(2024)'!EE131*'BASE 2025'!$A$155,2)</f>
        <v>52.79</v>
      </c>
      <c r="CG89" s="170">
        <f>ROUND('Base(2024)'!EF131*'BASE 2025'!$A$155,2)</f>
        <v>61.59</v>
      </c>
      <c r="CH89" s="170">
        <f>ROUND('Base(2024)'!EG131*'BASE 2025'!$A$155,2)</f>
        <v>45.15</v>
      </c>
      <c r="CI89" s="170">
        <f>ROUND('Base(2024)'!EH131*'BASE 2025'!$A$155,2)</f>
        <v>57.94</v>
      </c>
      <c r="CJ89" s="170">
        <f>ROUND('Base(2024)'!EI131*'BASE 2025'!$A$155,2)</f>
        <v>70.2</v>
      </c>
      <c r="CK89" s="170">
        <f>ROUND('Base(2024)'!EJ131*'BASE 2025'!$A$155,2)</f>
        <v>80.569999999999993</v>
      </c>
      <c r="CM89" s="43" t="str">
        <f t="shared" si="114"/>
        <v>DIAMANTE 3501 a 1.000</v>
      </c>
      <c r="CN89" s="44" t="s">
        <v>75</v>
      </c>
      <c r="CO89" s="44" t="s">
        <v>50</v>
      </c>
      <c r="CP89" s="170">
        <f t="shared" ref="CP89:DE89" si="146">ROUND(CP5-(CP5*$A$88),2)</f>
        <v>15.17</v>
      </c>
      <c r="CQ89" s="170">
        <f t="shared" si="146"/>
        <v>15.82</v>
      </c>
      <c r="CR89" s="170">
        <f t="shared" si="146"/>
        <v>15.98</v>
      </c>
      <c r="CS89" s="170">
        <f t="shared" si="146"/>
        <v>16.14</v>
      </c>
      <c r="CT89" s="170">
        <f t="shared" si="146"/>
        <v>18.059999999999999</v>
      </c>
      <c r="CU89" s="170">
        <f t="shared" si="146"/>
        <v>20.239999999999998</v>
      </c>
      <c r="CV89" s="170">
        <f t="shared" si="146"/>
        <v>22.59</v>
      </c>
      <c r="CW89" s="170">
        <f t="shared" si="146"/>
        <v>27.1</v>
      </c>
      <c r="CX89" s="170">
        <f t="shared" si="146"/>
        <v>18.399999999999999</v>
      </c>
      <c r="CY89" s="170">
        <f t="shared" si="146"/>
        <v>22.16</v>
      </c>
      <c r="CZ89" s="170">
        <f t="shared" si="146"/>
        <v>36.56</v>
      </c>
      <c r="DA89" s="170">
        <f t="shared" si="146"/>
        <v>49.97</v>
      </c>
      <c r="DB89" s="170">
        <f t="shared" si="146"/>
        <v>21.4</v>
      </c>
      <c r="DC89" s="170">
        <f t="shared" si="146"/>
        <v>25.77</v>
      </c>
      <c r="DD89" s="170">
        <f t="shared" si="146"/>
        <v>42.51</v>
      </c>
      <c r="DE89" s="170">
        <f t="shared" si="146"/>
        <v>58.09</v>
      </c>
      <c r="DF89" s="170"/>
      <c r="DH89" s="43" t="str">
        <f t="shared" si="105"/>
        <v>DIAMANTE 37.001 a 8.000</v>
      </c>
      <c r="DI89" s="44" t="s">
        <v>75</v>
      </c>
      <c r="DJ89" s="44" t="s">
        <v>86</v>
      </c>
      <c r="DK89" s="147">
        <f>ROUND('Base(2024)'!EO89*'BASE 2025'!$A$155,2)</f>
        <v>28.65</v>
      </c>
      <c r="DL89" s="147">
        <f>ROUND('Base(2024)'!EP89*'BASE 2025'!$A$155,2)</f>
        <v>29.88</v>
      </c>
      <c r="DM89" s="147">
        <f>ROUND('Base(2024)'!EQ89*'BASE 2025'!$A$155,2)</f>
        <v>30.17</v>
      </c>
      <c r="DN89" s="147">
        <f>ROUND('Base(2024)'!ER89*'BASE 2025'!$A$155,2)</f>
        <v>30.5</v>
      </c>
      <c r="DO89" s="147">
        <f>ROUND('Base(2024)'!ES89*'BASE 2025'!$A$155,2)</f>
        <v>40.380000000000003</v>
      </c>
      <c r="DP89" s="147">
        <f>ROUND('Base(2024)'!ET89*'BASE 2025'!$A$155,2)</f>
        <v>47.06</v>
      </c>
      <c r="DQ89" s="147">
        <f>ROUND('Base(2024)'!EU89*'BASE 2025'!$A$155,2)</f>
        <v>53.72</v>
      </c>
      <c r="DR89" s="147">
        <f>ROUND('Base(2024)'!EV89*'BASE 2025'!$A$155,2)</f>
        <v>66.44</v>
      </c>
      <c r="DS89" s="147">
        <f>ROUND('Base(2024)'!EW89*'BASE 2025'!$A$155,2)</f>
        <v>69.44</v>
      </c>
      <c r="DT89" s="147">
        <f>ROUND('Base(2024)'!EX89*'BASE 2025'!$A$155,2)</f>
        <v>79.3</v>
      </c>
      <c r="DU89" s="147">
        <f>ROUND('Base(2024)'!EY89*'BASE 2025'!$A$155,2)</f>
        <v>102.68</v>
      </c>
      <c r="DV89" s="147">
        <f>ROUND('Base(2024)'!EZ89*'BASE 2025'!$A$155,2)</f>
        <v>127.93</v>
      </c>
      <c r="ER89" s="198" t="str">
        <f t="shared" si="126"/>
        <v>DIAMANTE 1Coleta no mesmo dia4210-291 a 100</v>
      </c>
      <c r="ES89" s="198" t="s">
        <v>66</v>
      </c>
      <c r="ET89" s="199" t="s">
        <v>71</v>
      </c>
      <c r="EU89" s="200" t="s">
        <v>72</v>
      </c>
      <c r="EV89" s="201" t="s">
        <v>105</v>
      </c>
      <c r="EW89" s="200">
        <f t="shared" si="136"/>
        <v>1.58</v>
      </c>
      <c r="EX89" s="202">
        <v>1.58</v>
      </c>
      <c r="EY89" s="203" t="s">
        <v>264</v>
      </c>
      <c r="FK89" s="207" t="str">
        <f>CONCATENATE(FL89,FN89,FM89)</f>
        <v>INFINITE 7Etiquetagem, carimbação e triagemOperação A</v>
      </c>
      <c r="FL89" s="207" t="s">
        <v>107</v>
      </c>
      <c r="FM89" s="207" t="s">
        <v>317</v>
      </c>
      <c r="FN89" s="216" t="s">
        <v>318</v>
      </c>
      <c r="FO89" s="217">
        <v>76112</v>
      </c>
      <c r="FP89" s="218">
        <f>'[3]Base(2024)'!$FG$4*'[3]BASE 2025'!$A$20</f>
        <v>0.23062842</v>
      </c>
      <c r="FQ89" s="217">
        <v>76163</v>
      </c>
      <c r="FR89" s="218">
        <f>'[3]Base(2024)'!$FI$4*'[3]BASE 2025'!$A$20</f>
        <v>0.27256086000000002</v>
      </c>
    </row>
    <row r="90" spans="1:174" x14ac:dyDescent="0.25">
      <c r="A90" s="84">
        <v>0.16</v>
      </c>
      <c r="B90" s="42" t="s">
        <v>85</v>
      </c>
      <c r="D90" s="43" t="str">
        <f t="shared" si="106"/>
        <v>DIAMANTE 31.001 a 2.000</v>
      </c>
      <c r="E90" s="44" t="s">
        <v>75</v>
      </c>
      <c r="F90" s="44" t="s">
        <v>55</v>
      </c>
      <c r="G90" s="170">
        <f t="shared" si="143"/>
        <v>11.93</v>
      </c>
      <c r="H90" s="170">
        <f t="shared" si="140"/>
        <v>12.18</v>
      </c>
      <c r="I90" s="170">
        <f t="shared" si="140"/>
        <v>12.45</v>
      </c>
      <c r="J90" s="170">
        <f t="shared" si="140"/>
        <v>12.69</v>
      </c>
      <c r="K90" s="170">
        <f t="shared" si="140"/>
        <v>19.28</v>
      </c>
      <c r="L90" s="170">
        <f t="shared" si="140"/>
        <v>19.47</v>
      </c>
      <c r="M90" s="170">
        <f t="shared" si="140"/>
        <v>19.68</v>
      </c>
      <c r="N90" s="170">
        <f t="shared" si="140"/>
        <v>19.87</v>
      </c>
      <c r="O90" s="170">
        <f t="shared" si="140"/>
        <v>30</v>
      </c>
      <c r="P90" s="170">
        <f t="shared" si="140"/>
        <v>42.03</v>
      </c>
      <c r="Q90" s="170">
        <f t="shared" si="140"/>
        <v>54.03</v>
      </c>
      <c r="R90" s="170">
        <f t="shared" si="140"/>
        <v>63.02</v>
      </c>
      <c r="S90" s="170">
        <f t="shared" si="140"/>
        <v>40.26</v>
      </c>
      <c r="T90" s="170">
        <f t="shared" si="140"/>
        <v>51.09</v>
      </c>
      <c r="U90" s="170">
        <f t="shared" si="140"/>
        <v>61.56</v>
      </c>
      <c r="V90" s="170">
        <f t="shared" si="140"/>
        <v>70.25</v>
      </c>
      <c r="W90" s="170">
        <f t="shared" si="140"/>
        <v>47.92</v>
      </c>
      <c r="X90" s="170">
        <f t="shared" si="140"/>
        <v>60.83</v>
      </c>
      <c r="Y90" s="170">
        <f t="shared" si="140"/>
        <v>73.28</v>
      </c>
      <c r="Z90" s="170">
        <f t="shared" si="140"/>
        <v>83.62</v>
      </c>
      <c r="AB90" s="176" t="str">
        <f t="shared" si="132"/>
        <v>DIAMANTE 31.001 a 2.000</v>
      </c>
      <c r="AC90" s="177" t="s">
        <v>75</v>
      </c>
      <c r="AD90" s="177" t="s">
        <v>55</v>
      </c>
      <c r="AE90" s="170">
        <f t="shared" si="144"/>
        <v>27.74</v>
      </c>
      <c r="AF90" s="170">
        <f t="shared" si="141"/>
        <v>28.34</v>
      </c>
      <c r="AG90" s="170">
        <f t="shared" si="141"/>
        <v>28.93</v>
      </c>
      <c r="AH90" s="170">
        <f t="shared" si="141"/>
        <v>29.51</v>
      </c>
      <c r="AI90" s="170">
        <f t="shared" si="141"/>
        <v>31.9</v>
      </c>
      <c r="AJ90" s="170">
        <f t="shared" si="141"/>
        <v>32.24</v>
      </c>
      <c r="AK90" s="170">
        <f t="shared" si="141"/>
        <v>32.56</v>
      </c>
      <c r="AL90" s="170">
        <f t="shared" si="141"/>
        <v>32.880000000000003</v>
      </c>
      <c r="AM90" s="170">
        <f t="shared" si="141"/>
        <v>51.49</v>
      </c>
      <c r="AN90" s="170">
        <f t="shared" si="141"/>
        <v>78.010000000000005</v>
      </c>
      <c r="AO90" s="170">
        <f t="shared" si="141"/>
        <v>95.16</v>
      </c>
      <c r="AP90" s="170">
        <f t="shared" si="141"/>
        <v>112.32</v>
      </c>
      <c r="AQ90" s="170">
        <f t="shared" si="141"/>
        <v>62.77</v>
      </c>
      <c r="AR90" s="170">
        <f t="shared" si="141"/>
        <v>84.66</v>
      </c>
      <c r="AS90" s="170">
        <f t="shared" si="141"/>
        <v>99.04</v>
      </c>
      <c r="AT90" s="170">
        <f t="shared" si="141"/>
        <v>113.41</v>
      </c>
      <c r="AU90" s="170">
        <f t="shared" si="141"/>
        <v>74.72</v>
      </c>
      <c r="AV90" s="170">
        <f t="shared" si="141"/>
        <v>100.79</v>
      </c>
      <c r="AW90" s="170">
        <f t="shared" si="141"/>
        <v>117.9</v>
      </c>
      <c r="AX90" s="170">
        <f t="shared" si="141"/>
        <v>135.01</v>
      </c>
      <c r="BL90" s="43" t="str">
        <f t="shared" si="103"/>
        <v>DIAMANTE 27.001 a 8.000</v>
      </c>
      <c r="BM90" s="44" t="s">
        <v>69</v>
      </c>
      <c r="BN90" s="46" t="s">
        <v>86</v>
      </c>
      <c r="BO90" s="170">
        <f>ROUND('Base(2024)'!DC12*'BASE 2025'!$A$25,2)</f>
        <v>41.47</v>
      </c>
      <c r="BP90" s="170">
        <f>ROUND('Base(2024)'!DD12*'BASE 2025'!$A$25,2)</f>
        <v>42.33</v>
      </c>
      <c r="BQ90" s="170">
        <f>ROUND('Base(2024)'!DE12*'BASE 2025'!$A$25,2)</f>
        <v>43.21</v>
      </c>
      <c r="BS90" s="43" t="str">
        <f t="shared" si="108"/>
        <v>DIAMANTE 41.001 a 2.000</v>
      </c>
      <c r="BT90" s="44" t="s">
        <v>81</v>
      </c>
      <c r="BU90" s="44" t="s">
        <v>55</v>
      </c>
      <c r="BV90" s="170">
        <f>ROUND('Base(2024)'!DU132*'BASE 2025'!$A$155,2)</f>
        <v>14.79</v>
      </c>
      <c r="BW90" s="170">
        <f>ROUND('Base(2024)'!DV132*'BASE 2025'!$A$155,2)</f>
        <v>15.11</v>
      </c>
      <c r="BX90" s="170">
        <f>ROUND('Base(2024)'!DW132*'BASE 2025'!$A$155,2)</f>
        <v>15.44</v>
      </c>
      <c r="BY90" s="170">
        <f>ROUND('Base(2024)'!DX132*'BASE 2025'!$A$155,2)</f>
        <v>15.75</v>
      </c>
      <c r="BZ90" s="170">
        <f>ROUND('Base(2024)'!DY132*'BASE 2025'!$A$155,2)</f>
        <v>23.23</v>
      </c>
      <c r="CA90" s="170">
        <f>ROUND('Base(2024)'!DZ132*'BASE 2025'!$A$155,2)</f>
        <v>23.47</v>
      </c>
      <c r="CB90" s="170">
        <f>ROUND('Base(2024)'!EA132*'BASE 2025'!$A$155,2)</f>
        <v>23.71</v>
      </c>
      <c r="CC90" s="170">
        <f>ROUND('Base(2024)'!EB132*'BASE 2025'!$A$155,2)</f>
        <v>23.95</v>
      </c>
      <c r="CD90" s="170">
        <f>ROUND('Base(2024)'!EC132*'BASE 2025'!$A$155,2)</f>
        <v>35.71</v>
      </c>
      <c r="CE90" s="170">
        <f>ROUND('Base(2024)'!ED132*'BASE 2025'!$A$155,2)</f>
        <v>49.58</v>
      </c>
      <c r="CF90" s="170">
        <f>ROUND('Base(2024)'!EE132*'BASE 2025'!$A$155,2)</f>
        <v>63.76</v>
      </c>
      <c r="CG90" s="170">
        <f>ROUND('Base(2024)'!EF132*'BASE 2025'!$A$155,2)</f>
        <v>74.45</v>
      </c>
      <c r="CH90" s="170">
        <f>ROUND('Base(2024)'!EG132*'BASE 2025'!$A$155,2)</f>
        <v>56.9</v>
      </c>
      <c r="CI90" s="170">
        <f>ROUND('Base(2024)'!EH132*'BASE 2025'!$A$155,2)</f>
        <v>71.81</v>
      </c>
      <c r="CJ90" s="170">
        <f>ROUND('Base(2024)'!EI132*'BASE 2025'!$A$155,2)</f>
        <v>86.46</v>
      </c>
      <c r="CK90" s="170">
        <f>ROUND('Base(2024)'!EJ132*'BASE 2025'!$A$155,2)</f>
        <v>98.75</v>
      </c>
      <c r="CM90" s="43" t="str">
        <f t="shared" si="114"/>
        <v>DIAMANTE 31.001 a 2.000</v>
      </c>
      <c r="CN90" s="44" t="s">
        <v>75</v>
      </c>
      <c r="CO90" s="44" t="s">
        <v>55</v>
      </c>
      <c r="CP90" s="170">
        <f t="shared" ref="CP90:DE90" si="147">ROUND(CP6-(CP6*$A$88),2)</f>
        <v>15.99</v>
      </c>
      <c r="CQ90" s="170">
        <f t="shared" si="147"/>
        <v>16.68</v>
      </c>
      <c r="CR90" s="170">
        <f t="shared" si="147"/>
        <v>16.829999999999998</v>
      </c>
      <c r="CS90" s="170">
        <f t="shared" si="147"/>
        <v>17</v>
      </c>
      <c r="CT90" s="170">
        <f t="shared" si="147"/>
        <v>19.86</v>
      </c>
      <c r="CU90" s="170">
        <f t="shared" si="147"/>
        <v>22.23</v>
      </c>
      <c r="CV90" s="170">
        <f t="shared" si="147"/>
        <v>24.82</v>
      </c>
      <c r="CW90" s="170">
        <f t="shared" si="147"/>
        <v>29.77</v>
      </c>
      <c r="CX90" s="170">
        <f t="shared" si="147"/>
        <v>21.84</v>
      </c>
      <c r="CY90" s="170">
        <f t="shared" si="147"/>
        <v>25.78</v>
      </c>
      <c r="CZ90" s="170">
        <f t="shared" si="147"/>
        <v>40.380000000000003</v>
      </c>
      <c r="DA90" s="170">
        <f t="shared" si="147"/>
        <v>54.18</v>
      </c>
      <c r="DB90" s="170">
        <f t="shared" si="147"/>
        <v>25.38</v>
      </c>
      <c r="DC90" s="170">
        <f t="shared" si="147"/>
        <v>29.98</v>
      </c>
      <c r="DD90" s="170">
        <f t="shared" si="147"/>
        <v>46.95</v>
      </c>
      <c r="DE90" s="170">
        <f t="shared" si="147"/>
        <v>63</v>
      </c>
      <c r="DF90" s="170"/>
      <c r="DH90" s="43" t="str">
        <f t="shared" si="105"/>
        <v>DIAMANTE 38.001 a 9.000</v>
      </c>
      <c r="DI90" s="44" t="s">
        <v>75</v>
      </c>
      <c r="DJ90" s="44" t="s">
        <v>91</v>
      </c>
      <c r="DK90" s="147">
        <f>ROUND('Base(2024)'!EO90*'BASE 2025'!$A$155,2)</f>
        <v>29.61</v>
      </c>
      <c r="DL90" s="147">
        <f>ROUND('Base(2024)'!EP90*'BASE 2025'!$A$155,2)</f>
        <v>30.87</v>
      </c>
      <c r="DM90" s="147">
        <f>ROUND('Base(2024)'!EQ90*'BASE 2025'!$A$155,2)</f>
        <v>31.19</v>
      </c>
      <c r="DN90" s="147">
        <f>ROUND('Base(2024)'!ER90*'BASE 2025'!$A$155,2)</f>
        <v>31.49</v>
      </c>
      <c r="DO90" s="147">
        <f>ROUND('Base(2024)'!ES90*'BASE 2025'!$A$155,2)</f>
        <v>42.58</v>
      </c>
      <c r="DP90" s="147">
        <f>ROUND('Base(2024)'!ET90*'BASE 2025'!$A$155,2)</f>
        <v>49.41</v>
      </c>
      <c r="DQ90" s="147">
        <f>ROUND('Base(2024)'!EU90*'BASE 2025'!$A$155,2)</f>
        <v>56.4</v>
      </c>
      <c r="DR90" s="147">
        <f>ROUND('Base(2024)'!EV90*'BASE 2025'!$A$155,2)</f>
        <v>69.77</v>
      </c>
      <c r="DS90" s="147">
        <f>ROUND('Base(2024)'!EW90*'BASE 2025'!$A$155,2)</f>
        <v>71.959999999999994</v>
      </c>
      <c r="DT90" s="147">
        <f>ROUND('Base(2024)'!EX90*'BASE 2025'!$A$155,2)</f>
        <v>81.790000000000006</v>
      </c>
      <c r="DU90" s="147">
        <f>ROUND('Base(2024)'!EY90*'BASE 2025'!$A$155,2)</f>
        <v>105.41</v>
      </c>
      <c r="DV90" s="147">
        <f>ROUND('Base(2024)'!EZ90*'BASE 2025'!$A$155,2)</f>
        <v>131.33000000000001</v>
      </c>
      <c r="ER90" s="198" t="str">
        <f t="shared" si="126"/>
        <v>DIAMANTE 1Coleta no mesmo dia4210-2Mais de 100</v>
      </c>
      <c r="ES90" s="198" t="s">
        <v>66</v>
      </c>
      <c r="ET90" s="199" t="s">
        <v>71</v>
      </c>
      <c r="EU90" s="200" t="s">
        <v>72</v>
      </c>
      <c r="EV90" s="201" t="s">
        <v>108</v>
      </c>
      <c r="EW90" s="200">
        <f t="shared" si="136"/>
        <v>1.56</v>
      </c>
      <c r="EX90" s="202">
        <v>1.56</v>
      </c>
      <c r="EY90" s="203" t="s">
        <v>264</v>
      </c>
      <c r="FK90" s="207" t="str">
        <f>CONCATENATE(FL90,FN90,FM90)</f>
        <v>INFINITE 7Dobragem, inserção, fechamento, montagem de caixaOperação B</v>
      </c>
      <c r="FL90" s="207" t="s">
        <v>107</v>
      </c>
      <c r="FM90" s="207" t="s">
        <v>319</v>
      </c>
      <c r="FN90" s="216" t="s">
        <v>320</v>
      </c>
      <c r="FO90" s="217">
        <v>76120</v>
      </c>
      <c r="FP90" s="218">
        <f>'[3]Base(2024)'!$FG$5*'[3]BASE 2025'!$A$20</f>
        <v>0.72333458999999989</v>
      </c>
      <c r="FQ90" s="217">
        <v>76171</v>
      </c>
      <c r="FR90" s="218">
        <f>'[3]Base(2024)'!$FI$5*'[3]BASE 2025'!$A$20</f>
        <v>1.2579731999999999</v>
      </c>
    </row>
    <row r="91" spans="1:174" x14ac:dyDescent="0.25">
      <c r="A91" s="84">
        <v>0.17</v>
      </c>
      <c r="B91" s="42" t="s">
        <v>90</v>
      </c>
      <c r="D91" s="43" t="str">
        <f t="shared" si="106"/>
        <v>DIAMANTE 32.001 a 3.000</v>
      </c>
      <c r="E91" s="44" t="s">
        <v>75</v>
      </c>
      <c r="F91" s="44" t="s">
        <v>62</v>
      </c>
      <c r="G91" s="170">
        <f t="shared" si="143"/>
        <v>13.31</v>
      </c>
      <c r="H91" s="170">
        <f t="shared" si="140"/>
        <v>13.6</v>
      </c>
      <c r="I91" s="170">
        <f t="shared" si="140"/>
        <v>13.88</v>
      </c>
      <c r="J91" s="170">
        <f t="shared" si="140"/>
        <v>14.15</v>
      </c>
      <c r="K91" s="170">
        <f t="shared" si="140"/>
        <v>21.07</v>
      </c>
      <c r="L91" s="170">
        <f t="shared" si="140"/>
        <v>21.27</v>
      </c>
      <c r="M91" s="170">
        <f t="shared" si="140"/>
        <v>21.51</v>
      </c>
      <c r="N91" s="170">
        <f t="shared" si="140"/>
        <v>21.71</v>
      </c>
      <c r="O91" s="170">
        <f t="shared" si="140"/>
        <v>35.03</v>
      </c>
      <c r="P91" s="170">
        <f t="shared" si="140"/>
        <v>47.3</v>
      </c>
      <c r="Q91" s="170">
        <f t="shared" si="140"/>
        <v>66.569999999999993</v>
      </c>
      <c r="R91" s="170">
        <f t="shared" si="140"/>
        <v>80.58</v>
      </c>
      <c r="S91" s="170">
        <f t="shared" si="140"/>
        <v>48.25</v>
      </c>
      <c r="T91" s="170">
        <f t="shared" si="140"/>
        <v>59.3</v>
      </c>
      <c r="U91" s="170">
        <f t="shared" si="140"/>
        <v>75.849999999999994</v>
      </c>
      <c r="V91" s="170">
        <f t="shared" si="140"/>
        <v>88.75</v>
      </c>
      <c r="W91" s="170">
        <f t="shared" si="140"/>
        <v>57.43</v>
      </c>
      <c r="X91" s="170">
        <f t="shared" si="140"/>
        <v>70.58</v>
      </c>
      <c r="Y91" s="170">
        <f t="shared" si="140"/>
        <v>90.3</v>
      </c>
      <c r="Z91" s="170">
        <f t="shared" si="140"/>
        <v>105.66</v>
      </c>
      <c r="AB91" s="176" t="str">
        <f t="shared" si="132"/>
        <v>DIAMANTE 32.001 a 3.000</v>
      </c>
      <c r="AC91" s="177" t="s">
        <v>75</v>
      </c>
      <c r="AD91" s="177" t="s">
        <v>62</v>
      </c>
      <c r="AE91" s="170">
        <f t="shared" si="144"/>
        <v>30.58</v>
      </c>
      <c r="AF91" s="170">
        <f t="shared" si="141"/>
        <v>31.23</v>
      </c>
      <c r="AG91" s="170">
        <f t="shared" si="141"/>
        <v>31.88</v>
      </c>
      <c r="AH91" s="170">
        <f t="shared" si="141"/>
        <v>32.53</v>
      </c>
      <c r="AI91" s="170">
        <f t="shared" si="141"/>
        <v>35.08</v>
      </c>
      <c r="AJ91" s="170">
        <f t="shared" si="141"/>
        <v>35.44</v>
      </c>
      <c r="AK91" s="170">
        <f t="shared" si="141"/>
        <v>35.81</v>
      </c>
      <c r="AL91" s="170">
        <f t="shared" si="141"/>
        <v>36.159999999999997</v>
      </c>
      <c r="AM91" s="170">
        <f t="shared" si="141"/>
        <v>60.54</v>
      </c>
      <c r="AN91" s="170">
        <f t="shared" si="141"/>
        <v>91.13</v>
      </c>
      <c r="AO91" s="170">
        <f t="shared" si="141"/>
        <v>111.2</v>
      </c>
      <c r="AP91" s="170">
        <f t="shared" si="141"/>
        <v>131.28</v>
      </c>
      <c r="AQ91" s="170">
        <f t="shared" si="141"/>
        <v>73.650000000000006</v>
      </c>
      <c r="AR91" s="170">
        <f t="shared" si="141"/>
        <v>101.64</v>
      </c>
      <c r="AS91" s="170">
        <f t="shared" si="141"/>
        <v>119.96</v>
      </c>
      <c r="AT91" s="170">
        <f t="shared" si="141"/>
        <v>138.28</v>
      </c>
      <c r="AU91" s="170">
        <f t="shared" si="141"/>
        <v>87.67</v>
      </c>
      <c r="AV91" s="170">
        <f t="shared" si="141"/>
        <v>121</v>
      </c>
      <c r="AW91" s="170">
        <f t="shared" si="141"/>
        <v>142.80000000000001</v>
      </c>
      <c r="AX91" s="170">
        <f t="shared" si="141"/>
        <v>164.62</v>
      </c>
      <c r="BL91" s="43" t="str">
        <f t="shared" si="103"/>
        <v>DIAMANTE 28.001 a 9.000</v>
      </c>
      <c r="BM91" s="44" t="s">
        <v>69</v>
      </c>
      <c r="BN91" s="46" t="s">
        <v>91</v>
      </c>
      <c r="BO91" s="170">
        <f>ROUND('Base(2024)'!DC13*'BASE 2025'!$A$25,2)</f>
        <v>53.59</v>
      </c>
      <c r="BP91" s="170">
        <f>ROUND('Base(2024)'!DD13*'BASE 2025'!$A$25,2)</f>
        <v>54.7</v>
      </c>
      <c r="BQ91" s="170">
        <f>ROUND('Base(2024)'!DE13*'BASE 2025'!$A$25,2)</f>
        <v>55.85</v>
      </c>
      <c r="BS91" s="43" t="str">
        <f t="shared" si="108"/>
        <v>DIAMANTE 42.001 a 3.000</v>
      </c>
      <c r="BT91" s="44" t="s">
        <v>81</v>
      </c>
      <c r="BU91" s="44" t="s">
        <v>62</v>
      </c>
      <c r="BV91" s="170">
        <f>ROUND('Base(2024)'!DU133*'BASE 2025'!$A$155,2)</f>
        <v>16.75</v>
      </c>
      <c r="BW91" s="170">
        <f>ROUND('Base(2024)'!DV133*'BASE 2025'!$A$155,2)</f>
        <v>17.100000000000001</v>
      </c>
      <c r="BX91" s="170">
        <f>ROUND('Base(2024)'!DW133*'BASE 2025'!$A$155,2)</f>
        <v>17.46</v>
      </c>
      <c r="BY91" s="170">
        <f>ROUND('Base(2024)'!DX133*'BASE 2025'!$A$155,2)</f>
        <v>17.82</v>
      </c>
      <c r="BZ91" s="170">
        <f>ROUND('Base(2024)'!DY133*'BASE 2025'!$A$155,2)</f>
        <v>25.55</v>
      </c>
      <c r="CA91" s="170">
        <f>ROUND('Base(2024)'!DZ133*'BASE 2025'!$A$155,2)</f>
        <v>25.81</v>
      </c>
      <c r="CB91" s="170">
        <f>ROUND('Base(2024)'!EA133*'BASE 2025'!$A$155,2)</f>
        <v>26.08</v>
      </c>
      <c r="CC91" s="170">
        <f>ROUND('Base(2024)'!EB133*'BASE 2025'!$A$155,2)</f>
        <v>26.33</v>
      </c>
      <c r="CD91" s="170">
        <f>ROUND('Base(2024)'!EC133*'BASE 2025'!$A$155,2)</f>
        <v>41.81</v>
      </c>
      <c r="CE91" s="170">
        <f>ROUND('Base(2024)'!ED133*'BASE 2025'!$A$155,2)</f>
        <v>55.83</v>
      </c>
      <c r="CF91" s="170">
        <f>ROUND('Base(2024)'!EE133*'BASE 2025'!$A$155,2)</f>
        <v>78.59</v>
      </c>
      <c r="CG91" s="170">
        <f>ROUND('Base(2024)'!EF133*'BASE 2025'!$A$155,2)</f>
        <v>95.25</v>
      </c>
      <c r="CH91" s="170">
        <f>ROUND('Base(2024)'!EG133*'BASE 2025'!$A$155,2)</f>
        <v>68.34</v>
      </c>
      <c r="CI91" s="170">
        <f>ROUND('Base(2024)'!EH133*'BASE 2025'!$A$155,2)</f>
        <v>83.36</v>
      </c>
      <c r="CJ91" s="170">
        <f>ROUND('Base(2024)'!EI133*'BASE 2025'!$A$155,2)</f>
        <v>106.58</v>
      </c>
      <c r="CK91" s="170">
        <f>ROUND('Base(2024)'!EJ133*'BASE 2025'!$A$155,2)</f>
        <v>124.83</v>
      </c>
      <c r="CM91" s="43" t="str">
        <f t="shared" si="114"/>
        <v>DIAMANTE 32.001 a 3.000</v>
      </c>
      <c r="CN91" s="44" t="s">
        <v>75</v>
      </c>
      <c r="CO91" s="44" t="s">
        <v>62</v>
      </c>
      <c r="CP91" s="170">
        <f t="shared" ref="CP91:DE91" si="148">ROUND(CP7-(CP7*$A$88),2)</f>
        <v>19.11</v>
      </c>
      <c r="CQ91" s="170">
        <f t="shared" si="148"/>
        <v>19.920000000000002</v>
      </c>
      <c r="CR91" s="170">
        <f t="shared" si="148"/>
        <v>20.12</v>
      </c>
      <c r="CS91" s="170">
        <f t="shared" si="148"/>
        <v>20.329999999999998</v>
      </c>
      <c r="CT91" s="170">
        <f t="shared" si="148"/>
        <v>23.73</v>
      </c>
      <c r="CU91" s="170">
        <f t="shared" si="148"/>
        <v>26.57</v>
      </c>
      <c r="CV91" s="170">
        <f t="shared" si="148"/>
        <v>29.66</v>
      </c>
      <c r="CW91" s="170">
        <f t="shared" si="148"/>
        <v>35.590000000000003</v>
      </c>
      <c r="CX91" s="170">
        <f t="shared" si="148"/>
        <v>25.16</v>
      </c>
      <c r="CY91" s="170">
        <f t="shared" si="148"/>
        <v>29.52</v>
      </c>
      <c r="CZ91" s="170">
        <f t="shared" si="148"/>
        <v>44.54</v>
      </c>
      <c r="DA91" s="170">
        <f t="shared" si="148"/>
        <v>59.18</v>
      </c>
      <c r="DB91" s="170">
        <f t="shared" si="148"/>
        <v>29.26</v>
      </c>
      <c r="DC91" s="170">
        <f t="shared" si="148"/>
        <v>34.33</v>
      </c>
      <c r="DD91" s="170">
        <f t="shared" si="148"/>
        <v>51.79</v>
      </c>
      <c r="DE91" s="170">
        <f t="shared" si="148"/>
        <v>68.81</v>
      </c>
      <c r="DF91" s="170"/>
      <c r="DH91" s="43" t="str">
        <f t="shared" si="105"/>
        <v>DIAMANTE 39.001 a 10.000</v>
      </c>
      <c r="DI91" s="44" t="s">
        <v>75</v>
      </c>
      <c r="DJ91" s="44" t="s">
        <v>95</v>
      </c>
      <c r="DK91" s="147">
        <f>ROUND('Base(2024)'!EO91*'BASE 2025'!$A$155,2)</f>
        <v>30.15</v>
      </c>
      <c r="DL91" s="147">
        <f>ROUND('Base(2024)'!EP91*'BASE 2025'!$A$155,2)</f>
        <v>31.44</v>
      </c>
      <c r="DM91" s="147">
        <f>ROUND('Base(2024)'!EQ91*'BASE 2025'!$A$155,2)</f>
        <v>31.76</v>
      </c>
      <c r="DN91" s="147">
        <f>ROUND('Base(2024)'!ER91*'BASE 2025'!$A$155,2)</f>
        <v>32.08</v>
      </c>
      <c r="DO91" s="147">
        <f>ROUND('Base(2024)'!ES91*'BASE 2025'!$A$155,2)</f>
        <v>43.93</v>
      </c>
      <c r="DP91" s="147">
        <f>ROUND('Base(2024)'!ET91*'BASE 2025'!$A$155,2)</f>
        <v>51.06</v>
      </c>
      <c r="DQ91" s="147">
        <f>ROUND('Base(2024)'!EU91*'BASE 2025'!$A$155,2)</f>
        <v>58.28</v>
      </c>
      <c r="DR91" s="147">
        <f>ROUND('Base(2024)'!EV91*'BASE 2025'!$A$155,2)</f>
        <v>72.099999999999994</v>
      </c>
      <c r="DS91" s="147">
        <f>ROUND('Base(2024)'!EW91*'BASE 2025'!$A$155,2)</f>
        <v>73.16</v>
      </c>
      <c r="DT91" s="147">
        <f>ROUND('Base(2024)'!EX91*'BASE 2025'!$A$155,2)</f>
        <v>83.36</v>
      </c>
      <c r="DU91" s="147">
        <f>ROUND('Base(2024)'!EY91*'BASE 2025'!$A$155,2)</f>
        <v>107.26</v>
      </c>
      <c r="DV91" s="147">
        <f>ROUND('Base(2024)'!EZ91*'BASE 2025'!$A$155,2)</f>
        <v>133.61000000000001</v>
      </c>
      <c r="ER91" s="198" t="str">
        <f t="shared" si="126"/>
        <v>DIAMANTE 1Coleta no mesmo dia7790-9Unitizador</v>
      </c>
      <c r="ES91" s="198" t="s">
        <v>66</v>
      </c>
      <c r="ET91" s="199" t="s">
        <v>71</v>
      </c>
      <c r="EU91" s="200" t="s">
        <v>111</v>
      </c>
      <c r="EV91" s="201" t="s">
        <v>112</v>
      </c>
      <c r="EW91" s="200">
        <f>ROUND(EW19-(EW19*$A$122),2)</f>
        <v>40.26</v>
      </c>
      <c r="EX91" s="204"/>
      <c r="EY91" s="204"/>
      <c r="FK91" s="207" t="str">
        <f>CONCATENATE(FL91,FN91,FM91)</f>
        <v>INFINITE 7Digitação, agrupamento de nomes e documentos, conciliação de nomesOperação C</v>
      </c>
      <c r="FL91" s="207" t="s">
        <v>107</v>
      </c>
      <c r="FM91" s="207" t="s">
        <v>321</v>
      </c>
      <c r="FN91" s="216" t="s">
        <v>322</v>
      </c>
      <c r="FO91" s="217">
        <v>76139</v>
      </c>
      <c r="FP91" s="218">
        <f>'[3]Base(2024)'!$FG$6*'[3]BASE 2025'!$A$20</f>
        <v>2.0337233399999999</v>
      </c>
      <c r="FQ91" s="217">
        <v>76180</v>
      </c>
      <c r="FR91" s="218">
        <f>'[3]Base(2024)'!$FI$6*'[3]BASE 2025'!$A$20</f>
        <v>2.0337233399999999</v>
      </c>
    </row>
    <row r="92" spans="1:174" ht="25.5" x14ac:dyDescent="0.25">
      <c r="A92" s="84">
        <v>0.18</v>
      </c>
      <c r="B92" s="42" t="s">
        <v>94</v>
      </c>
      <c r="D92" s="43" t="str">
        <f t="shared" si="106"/>
        <v>DIAMANTE 33.001 a 4.000</v>
      </c>
      <c r="E92" s="44" t="s">
        <v>75</v>
      </c>
      <c r="F92" s="44" t="s">
        <v>68</v>
      </c>
      <c r="G92" s="170">
        <f t="shared" si="143"/>
        <v>14.38</v>
      </c>
      <c r="H92" s="170">
        <f t="shared" si="140"/>
        <v>14.69</v>
      </c>
      <c r="I92" s="170">
        <f t="shared" si="140"/>
        <v>15</v>
      </c>
      <c r="J92" s="170">
        <f t="shared" si="140"/>
        <v>15.29</v>
      </c>
      <c r="K92" s="170">
        <f t="shared" si="140"/>
        <v>23.21</v>
      </c>
      <c r="L92" s="170">
        <f t="shared" si="140"/>
        <v>23.42</v>
      </c>
      <c r="M92" s="170">
        <f t="shared" si="140"/>
        <v>23.66</v>
      </c>
      <c r="N92" s="170">
        <f t="shared" si="140"/>
        <v>23.91</v>
      </c>
      <c r="O92" s="170">
        <f t="shared" si="140"/>
        <v>40.159999999999997</v>
      </c>
      <c r="P92" s="170">
        <f t="shared" si="140"/>
        <v>54.23</v>
      </c>
      <c r="Q92" s="170">
        <f t="shared" si="140"/>
        <v>76.319999999999993</v>
      </c>
      <c r="R92" s="170">
        <f t="shared" si="140"/>
        <v>92.39</v>
      </c>
      <c r="S92" s="170">
        <f t="shared" si="140"/>
        <v>52.56</v>
      </c>
      <c r="T92" s="170">
        <f t="shared" si="140"/>
        <v>65.11</v>
      </c>
      <c r="U92" s="170">
        <f t="shared" si="140"/>
        <v>84.05</v>
      </c>
      <c r="V92" s="170">
        <f t="shared" si="140"/>
        <v>98.67</v>
      </c>
      <c r="W92" s="170">
        <f t="shared" si="140"/>
        <v>62.56</v>
      </c>
      <c r="X92" s="170">
        <f t="shared" si="140"/>
        <v>77.510000000000005</v>
      </c>
      <c r="Y92" s="170">
        <f t="shared" si="140"/>
        <v>100.06</v>
      </c>
      <c r="Z92" s="170">
        <f t="shared" si="140"/>
        <v>117.47</v>
      </c>
      <c r="AB92" s="176" t="str">
        <f t="shared" si="132"/>
        <v>DIAMANTE 33.001 a 4.000</v>
      </c>
      <c r="AC92" s="177" t="s">
        <v>75</v>
      </c>
      <c r="AD92" s="177" t="s">
        <v>68</v>
      </c>
      <c r="AE92" s="170">
        <f t="shared" si="144"/>
        <v>33.25</v>
      </c>
      <c r="AF92" s="170">
        <f t="shared" si="141"/>
        <v>33.96</v>
      </c>
      <c r="AG92" s="170">
        <f t="shared" si="141"/>
        <v>34.659999999999997</v>
      </c>
      <c r="AH92" s="170">
        <f t="shared" si="141"/>
        <v>35.369999999999997</v>
      </c>
      <c r="AI92" s="170">
        <f t="shared" si="141"/>
        <v>38.520000000000003</v>
      </c>
      <c r="AJ92" s="170">
        <f t="shared" si="141"/>
        <v>38.92</v>
      </c>
      <c r="AK92" s="170">
        <f t="shared" si="141"/>
        <v>39.31</v>
      </c>
      <c r="AL92" s="170">
        <f t="shared" si="141"/>
        <v>39.72</v>
      </c>
      <c r="AM92" s="170">
        <f t="shared" si="141"/>
        <v>69.14</v>
      </c>
      <c r="AN92" s="170">
        <f t="shared" si="141"/>
        <v>104.16</v>
      </c>
      <c r="AO92" s="170">
        <f t="shared" si="141"/>
        <v>127.39</v>
      </c>
      <c r="AP92" s="170">
        <f t="shared" si="141"/>
        <v>150.61000000000001</v>
      </c>
      <c r="AQ92" s="170">
        <f t="shared" si="141"/>
        <v>84.59</v>
      </c>
      <c r="AR92" s="170">
        <f t="shared" si="141"/>
        <v>118.62</v>
      </c>
      <c r="AS92" s="170">
        <f t="shared" si="141"/>
        <v>140.80000000000001</v>
      </c>
      <c r="AT92" s="170">
        <f t="shared" si="141"/>
        <v>163</v>
      </c>
      <c r="AU92" s="170">
        <f t="shared" si="141"/>
        <v>100.7</v>
      </c>
      <c r="AV92" s="170">
        <f t="shared" si="141"/>
        <v>141.22</v>
      </c>
      <c r="AW92" s="170">
        <f t="shared" si="141"/>
        <v>167.62</v>
      </c>
      <c r="AX92" s="170">
        <f t="shared" si="141"/>
        <v>194.04</v>
      </c>
      <c r="BL92" s="43" t="str">
        <f t="shared" si="103"/>
        <v>DIAMANTE 29.001 a 10.000</v>
      </c>
      <c r="BM92" s="44" t="s">
        <v>69</v>
      </c>
      <c r="BN92" s="46" t="s">
        <v>95</v>
      </c>
      <c r="BO92" s="170">
        <f>ROUND('Base(2024)'!DC14*'BASE 2025'!$A$25,2)</f>
        <v>68.48</v>
      </c>
      <c r="BP92" s="170">
        <f>ROUND('Base(2024)'!DD14*'BASE 2025'!$A$25,2)</f>
        <v>69.900000000000006</v>
      </c>
      <c r="BQ92" s="170">
        <f>ROUND('Base(2024)'!DE14*'BASE 2025'!$A$25,2)</f>
        <v>71.36</v>
      </c>
      <c r="BS92" s="43" t="str">
        <f t="shared" si="108"/>
        <v>DIAMANTE 43.001 a 4.000</v>
      </c>
      <c r="BT92" s="44" t="s">
        <v>81</v>
      </c>
      <c r="BU92" s="44" t="s">
        <v>68</v>
      </c>
      <c r="BV92" s="170">
        <f>ROUND('Base(2024)'!DU134*'BASE 2025'!$A$155,2)</f>
        <v>18.64</v>
      </c>
      <c r="BW92" s="170">
        <f>ROUND('Base(2024)'!DV134*'BASE 2025'!$A$155,2)</f>
        <v>19.03</v>
      </c>
      <c r="BX92" s="170">
        <f>ROUND('Base(2024)'!DW134*'BASE 2025'!$A$155,2)</f>
        <v>19.440000000000001</v>
      </c>
      <c r="BY92" s="170">
        <f>ROUND('Base(2024)'!DX134*'BASE 2025'!$A$155,2)</f>
        <v>19.82</v>
      </c>
      <c r="BZ92" s="170">
        <f>ROUND('Base(2024)'!DY134*'BASE 2025'!$A$155,2)</f>
        <v>28.5</v>
      </c>
      <c r="CA92" s="170">
        <f>ROUND('Base(2024)'!DZ134*'BASE 2025'!$A$155,2)</f>
        <v>28.79</v>
      </c>
      <c r="CB92" s="170">
        <f>ROUND('Base(2024)'!EA134*'BASE 2025'!$A$155,2)</f>
        <v>29.07</v>
      </c>
      <c r="CC92" s="170">
        <f>ROUND('Base(2024)'!EB134*'BASE 2025'!$A$155,2)</f>
        <v>29.4</v>
      </c>
      <c r="CD92" s="170">
        <f>ROUND('Base(2024)'!EC134*'BASE 2025'!$A$155,2)</f>
        <v>48.22</v>
      </c>
      <c r="CE92" s="170">
        <f>ROUND('Base(2024)'!ED134*'BASE 2025'!$A$155,2)</f>
        <v>64.069999999999993</v>
      </c>
      <c r="CF92" s="170">
        <f>ROUND('Base(2024)'!EE134*'BASE 2025'!$A$155,2)</f>
        <v>90.16</v>
      </c>
      <c r="CG92" s="170">
        <f>ROUND('Base(2024)'!EF134*'BASE 2025'!$A$155,2)</f>
        <v>109.37</v>
      </c>
      <c r="CH92" s="170">
        <f>ROUND('Base(2024)'!EG134*'BASE 2025'!$A$155,2)</f>
        <v>74.790000000000006</v>
      </c>
      <c r="CI92" s="170">
        <f>ROUND('Base(2024)'!EH134*'BASE 2025'!$A$155,2)</f>
        <v>91.66</v>
      </c>
      <c r="CJ92" s="170">
        <f>ROUND('Base(2024)'!EI134*'BASE 2025'!$A$155,2)</f>
        <v>118.21</v>
      </c>
      <c r="CK92" s="170">
        <f>ROUND('Base(2024)'!EJ134*'BASE 2025'!$A$155,2)</f>
        <v>138.97999999999999</v>
      </c>
      <c r="CM92" s="43" t="str">
        <f t="shared" si="114"/>
        <v>DIAMANTE 33.001 a 4.000</v>
      </c>
      <c r="CN92" s="44" t="s">
        <v>75</v>
      </c>
      <c r="CO92" s="44" t="s">
        <v>68</v>
      </c>
      <c r="CP92" s="170">
        <f t="shared" ref="CP92:DE92" si="149">ROUND(CP8-(CP8*$A$88),2)</f>
        <v>20.39</v>
      </c>
      <c r="CQ92" s="170">
        <f t="shared" si="149"/>
        <v>21.27</v>
      </c>
      <c r="CR92" s="170">
        <f t="shared" si="149"/>
        <v>21.47</v>
      </c>
      <c r="CS92" s="170">
        <f t="shared" si="149"/>
        <v>21.7</v>
      </c>
      <c r="CT92" s="170">
        <f t="shared" si="149"/>
        <v>25.34</v>
      </c>
      <c r="CU92" s="170">
        <f t="shared" si="149"/>
        <v>28.39</v>
      </c>
      <c r="CV92" s="170">
        <f t="shared" si="149"/>
        <v>31.68</v>
      </c>
      <c r="CW92" s="170">
        <f t="shared" si="149"/>
        <v>38.01</v>
      </c>
      <c r="CX92" s="170">
        <f t="shared" si="149"/>
        <v>32.26</v>
      </c>
      <c r="CY92" s="170">
        <f t="shared" si="149"/>
        <v>36.78</v>
      </c>
      <c r="CZ92" s="170">
        <f t="shared" si="149"/>
        <v>51.99</v>
      </c>
      <c r="DA92" s="170">
        <f t="shared" si="149"/>
        <v>66.959999999999994</v>
      </c>
      <c r="DB92" s="170">
        <f t="shared" si="149"/>
        <v>37.51</v>
      </c>
      <c r="DC92" s="170">
        <f t="shared" si="149"/>
        <v>42.78</v>
      </c>
      <c r="DD92" s="170">
        <f t="shared" si="149"/>
        <v>60.45</v>
      </c>
      <c r="DE92" s="170">
        <f t="shared" si="149"/>
        <v>77.86</v>
      </c>
      <c r="DF92" s="170"/>
      <c r="DH92" s="40" t="str">
        <f t="shared" si="105"/>
        <v>DIAMANTE 3Kg Adicional</v>
      </c>
      <c r="DI92" s="168" t="s">
        <v>75</v>
      </c>
      <c r="DJ92" s="168" t="s">
        <v>63</v>
      </c>
      <c r="DK92" s="169">
        <f>ROUND('Base(2024)'!EO92*'BASE 2025'!$A$155,2)</f>
        <v>3.73</v>
      </c>
      <c r="DL92" s="169">
        <f>ROUND('Base(2024)'!EP92*'BASE 2025'!$A$155,2)</f>
        <v>3.9</v>
      </c>
      <c r="DM92" s="169">
        <f>ROUND('Base(2024)'!EQ92*'BASE 2025'!$A$155,2)</f>
        <v>3.92</v>
      </c>
      <c r="DN92" s="169">
        <f>ROUND('Base(2024)'!ER92*'BASE 2025'!$A$155,2)</f>
        <v>3.98</v>
      </c>
      <c r="DO92" s="169">
        <f>ROUND('Base(2024)'!ES92*'BASE 2025'!$A$155,2)</f>
        <v>5.44</v>
      </c>
      <c r="DP92" s="169">
        <f>ROUND('Base(2024)'!ET92*'BASE 2025'!$A$155,2)</f>
        <v>6.32</v>
      </c>
      <c r="DQ92" s="169">
        <f>ROUND('Base(2024)'!EU92*'BASE 2025'!$A$155,2)</f>
        <v>7.23</v>
      </c>
      <c r="DR92" s="169">
        <f>ROUND('Base(2024)'!EV92*'BASE 2025'!$A$155,2)</f>
        <v>8.93</v>
      </c>
      <c r="DS92" s="169">
        <f>ROUND('Base(2024)'!EW92*'BASE 2025'!$A$155,2)</f>
        <v>9.0299999999999994</v>
      </c>
      <c r="DT92" s="169">
        <f>ROUND('Base(2024)'!EX92*'BASE 2025'!$A$155,2)</f>
        <v>10.33</v>
      </c>
      <c r="DU92" s="169">
        <f>ROUND('Base(2024)'!EY92*'BASE 2025'!$A$155,2)</f>
        <v>13.3</v>
      </c>
      <c r="DV92" s="169">
        <f>ROUND('Base(2024)'!EZ92*'BASE 2025'!$A$155,2)</f>
        <v>16.559999999999999</v>
      </c>
      <c r="EU92" s="44"/>
      <c r="FK92" s="207" t="str">
        <f>CONCATENATE(FL92,FN92,FM92)</f>
        <v>INFINITE 7Impressão de etiqueta - medidas 33,9 x 101,6 (mm) ou  Modelo folha 14 etiquetasOperação D1</v>
      </c>
      <c r="FL92" s="207" t="s">
        <v>107</v>
      </c>
      <c r="FM92" s="219" t="s">
        <v>323</v>
      </c>
      <c r="FN92" s="220" t="s">
        <v>324</v>
      </c>
      <c r="FO92" s="217">
        <v>76147</v>
      </c>
      <c r="FP92" s="218">
        <f>'[3]Base(2024)'!$FG$9*'[3]BASE 2025'!$A$20</f>
        <v>0.13628043000000001</v>
      </c>
      <c r="FQ92" s="217">
        <v>76198</v>
      </c>
      <c r="FR92" s="218">
        <f>'[3]Base(2024)'!$FI$9*'[3]BASE 2025'!$A$20</f>
        <v>7.3381770000000013E-2</v>
      </c>
    </row>
    <row r="93" spans="1:174" ht="25.5" x14ac:dyDescent="0.25">
      <c r="A93" s="84">
        <v>0.19</v>
      </c>
      <c r="B93" s="42" t="s">
        <v>98</v>
      </c>
      <c r="D93" s="43" t="str">
        <f t="shared" si="106"/>
        <v>DIAMANTE 34.001 a 5.000</v>
      </c>
      <c r="E93" s="44" t="s">
        <v>75</v>
      </c>
      <c r="F93" s="44" t="s">
        <v>70</v>
      </c>
      <c r="G93" s="170">
        <f t="shared" si="143"/>
        <v>15.54</v>
      </c>
      <c r="H93" s="170">
        <f t="shared" si="140"/>
        <v>15.88</v>
      </c>
      <c r="I93" s="170">
        <f t="shared" si="140"/>
        <v>16.190000000000001</v>
      </c>
      <c r="J93" s="170">
        <f t="shared" si="140"/>
        <v>16.53</v>
      </c>
      <c r="K93" s="170">
        <f t="shared" si="140"/>
        <v>25</v>
      </c>
      <c r="L93" s="170">
        <f t="shared" si="140"/>
        <v>25.25</v>
      </c>
      <c r="M93" s="170">
        <f t="shared" si="140"/>
        <v>25.52</v>
      </c>
      <c r="N93" s="170">
        <f t="shared" si="140"/>
        <v>25.77</v>
      </c>
      <c r="O93" s="170">
        <f t="shared" si="140"/>
        <v>44.33</v>
      </c>
      <c r="P93" s="170">
        <f t="shared" si="140"/>
        <v>59.85</v>
      </c>
      <c r="Q93" s="170">
        <f t="shared" si="140"/>
        <v>84.24</v>
      </c>
      <c r="R93" s="170">
        <f t="shared" si="140"/>
        <v>101.96</v>
      </c>
      <c r="S93" s="170">
        <f t="shared" si="140"/>
        <v>63.55</v>
      </c>
      <c r="T93" s="170">
        <f t="shared" si="140"/>
        <v>77.34</v>
      </c>
      <c r="U93" s="170">
        <f t="shared" si="140"/>
        <v>98.21</v>
      </c>
      <c r="V93" s="170">
        <f t="shared" si="140"/>
        <v>114.22</v>
      </c>
      <c r="W93" s="170">
        <f t="shared" si="140"/>
        <v>75.67</v>
      </c>
      <c r="X93" s="170">
        <f t="shared" si="140"/>
        <v>92.07</v>
      </c>
      <c r="Y93" s="170">
        <f t="shared" si="140"/>
        <v>116.91</v>
      </c>
      <c r="Z93" s="170">
        <f t="shared" si="140"/>
        <v>135.99</v>
      </c>
      <c r="AB93" s="176" t="str">
        <f t="shared" si="132"/>
        <v>DIAMANTE 34.001 a 5.000</v>
      </c>
      <c r="AC93" s="177" t="s">
        <v>75</v>
      </c>
      <c r="AD93" s="177" t="s">
        <v>70</v>
      </c>
      <c r="AE93" s="170">
        <f t="shared" si="144"/>
        <v>35.909999999999997</v>
      </c>
      <c r="AF93" s="170">
        <f t="shared" si="141"/>
        <v>36.68</v>
      </c>
      <c r="AG93" s="170">
        <f t="shared" si="141"/>
        <v>37.44</v>
      </c>
      <c r="AH93" s="170">
        <f t="shared" si="141"/>
        <v>38.21</v>
      </c>
      <c r="AI93" s="170">
        <f t="shared" si="141"/>
        <v>41.53</v>
      </c>
      <c r="AJ93" s="170">
        <f t="shared" si="141"/>
        <v>41.96</v>
      </c>
      <c r="AK93" s="170">
        <f t="shared" si="141"/>
        <v>42.39</v>
      </c>
      <c r="AL93" s="170">
        <f t="shared" si="141"/>
        <v>42.82</v>
      </c>
      <c r="AM93" s="170">
        <f t="shared" si="141"/>
        <v>78.180000000000007</v>
      </c>
      <c r="AN93" s="170">
        <f t="shared" si="141"/>
        <v>117.19</v>
      </c>
      <c r="AO93" s="170">
        <f t="shared" si="141"/>
        <v>143.43</v>
      </c>
      <c r="AP93" s="170">
        <f t="shared" si="141"/>
        <v>169.67</v>
      </c>
      <c r="AQ93" s="170">
        <f t="shared" si="141"/>
        <v>95.31</v>
      </c>
      <c r="AR93" s="170">
        <f t="shared" si="141"/>
        <v>135.66</v>
      </c>
      <c r="AS93" s="170">
        <f t="shared" si="141"/>
        <v>161.58000000000001</v>
      </c>
      <c r="AT93" s="170">
        <f t="shared" si="141"/>
        <v>187.49</v>
      </c>
      <c r="AU93" s="170">
        <f t="shared" si="141"/>
        <v>113.46</v>
      </c>
      <c r="AV93" s="170">
        <f t="shared" si="141"/>
        <v>161.51</v>
      </c>
      <c r="AW93" s="170">
        <f t="shared" si="141"/>
        <v>192.36</v>
      </c>
      <c r="AX93" s="170">
        <f t="shared" si="141"/>
        <v>223.2</v>
      </c>
      <c r="BL93" s="43" t="str">
        <f t="shared" si="103"/>
        <v>Peso (g)</v>
      </c>
      <c r="BN93" s="46" t="s">
        <v>32</v>
      </c>
      <c r="BO93" s="170" t="s">
        <v>12</v>
      </c>
      <c r="BP93" s="170" t="s">
        <v>13</v>
      </c>
      <c r="BQ93" s="170" t="s">
        <v>14</v>
      </c>
      <c r="BS93" s="43" t="str">
        <f t="shared" si="108"/>
        <v>DIAMANTE 44.001 a 5.000</v>
      </c>
      <c r="BT93" s="44" t="s">
        <v>81</v>
      </c>
      <c r="BU93" s="44" t="s">
        <v>70</v>
      </c>
      <c r="BV93" s="170">
        <f>ROUND('Base(2024)'!DU135*'BASE 2025'!$A$155,2)</f>
        <v>19.920000000000002</v>
      </c>
      <c r="BW93" s="170">
        <f>ROUND('Base(2024)'!DV135*'BASE 2025'!$A$155,2)</f>
        <v>20.36</v>
      </c>
      <c r="BX93" s="170">
        <f>ROUND('Base(2024)'!DW135*'BASE 2025'!$A$155,2)</f>
        <v>20.77</v>
      </c>
      <c r="BY93" s="170">
        <f>ROUND('Base(2024)'!DX135*'BASE 2025'!$A$155,2)</f>
        <v>21.19</v>
      </c>
      <c r="BZ93" s="170">
        <f>ROUND('Base(2024)'!DY135*'BASE 2025'!$A$155,2)</f>
        <v>30.57</v>
      </c>
      <c r="CA93" s="170">
        <f>ROUND('Base(2024)'!DZ135*'BASE 2025'!$A$155,2)</f>
        <v>30.87</v>
      </c>
      <c r="CB93" s="170">
        <f>ROUND('Base(2024)'!EA135*'BASE 2025'!$A$155,2)</f>
        <v>31.2</v>
      </c>
      <c r="CC93" s="170">
        <f>ROUND('Base(2024)'!EB135*'BASE 2025'!$A$155,2)</f>
        <v>31.51</v>
      </c>
      <c r="CD93" s="170">
        <f>ROUND('Base(2024)'!EC135*'BASE 2025'!$A$155,2)</f>
        <v>53.12</v>
      </c>
      <c r="CE93" s="170">
        <f>ROUND('Base(2024)'!ED135*'BASE 2025'!$A$155,2)</f>
        <v>70.680000000000007</v>
      </c>
      <c r="CF93" s="170">
        <f>ROUND('Base(2024)'!EE135*'BASE 2025'!$A$155,2)</f>
        <v>99.48</v>
      </c>
      <c r="CG93" s="170">
        <f>ROUND('Base(2024)'!EF135*'BASE 2025'!$A$155,2)</f>
        <v>120.63</v>
      </c>
      <c r="CH93" s="170">
        <f>ROUND('Base(2024)'!EG135*'BASE 2025'!$A$155,2)</f>
        <v>90.31</v>
      </c>
      <c r="CI93" s="170">
        <f>ROUND('Base(2024)'!EH135*'BASE 2025'!$A$155,2)</f>
        <v>108.83</v>
      </c>
      <c r="CJ93" s="170">
        <f>ROUND('Base(2024)'!EI135*'BASE 2025'!$A$155,2)</f>
        <v>138.08000000000001</v>
      </c>
      <c r="CK93" s="170">
        <f>ROUND('Base(2024)'!EJ135*'BASE 2025'!$A$155,2)</f>
        <v>160.82</v>
      </c>
      <c r="CM93" s="43" t="str">
        <f t="shared" si="114"/>
        <v>DIAMANTE 34.001 a 5.000</v>
      </c>
      <c r="CN93" s="44" t="s">
        <v>75</v>
      </c>
      <c r="CO93" s="44" t="s">
        <v>70</v>
      </c>
      <c r="CP93" s="170">
        <f t="shared" ref="CP93:DE93" si="150">ROUND(CP9-(CP9*$A$88),2)</f>
        <v>21.82</v>
      </c>
      <c r="CQ93" s="170">
        <f t="shared" si="150"/>
        <v>22.73</v>
      </c>
      <c r="CR93" s="170">
        <f t="shared" si="150"/>
        <v>22.96</v>
      </c>
      <c r="CS93" s="170">
        <f t="shared" si="150"/>
        <v>23.19</v>
      </c>
      <c r="CT93" s="170">
        <f t="shared" si="150"/>
        <v>27.09</v>
      </c>
      <c r="CU93" s="170">
        <f t="shared" si="150"/>
        <v>30.35</v>
      </c>
      <c r="CV93" s="170">
        <f t="shared" si="150"/>
        <v>33.880000000000003</v>
      </c>
      <c r="CW93" s="170">
        <f t="shared" si="150"/>
        <v>40.65</v>
      </c>
      <c r="CX93" s="170">
        <f t="shared" si="150"/>
        <v>33.78</v>
      </c>
      <c r="CY93" s="170">
        <f t="shared" si="150"/>
        <v>38.49</v>
      </c>
      <c r="CZ93" s="170">
        <f t="shared" si="150"/>
        <v>53.89</v>
      </c>
      <c r="DA93" s="170">
        <f t="shared" si="150"/>
        <v>69.23</v>
      </c>
      <c r="DB93" s="170">
        <f t="shared" si="150"/>
        <v>39.28</v>
      </c>
      <c r="DC93" s="170">
        <f t="shared" si="150"/>
        <v>44.75</v>
      </c>
      <c r="DD93" s="170">
        <f t="shared" si="150"/>
        <v>62.66</v>
      </c>
      <c r="DE93" s="170">
        <f t="shared" si="150"/>
        <v>80.5</v>
      </c>
      <c r="DF93" s="171"/>
      <c r="DH93" s="43" t="str">
        <f t="shared" si="105"/>
        <v>Peso (g)</v>
      </c>
      <c r="DJ93" s="44" t="s">
        <v>32</v>
      </c>
      <c r="DK93" s="147" t="s">
        <v>16</v>
      </c>
      <c r="DL93" s="147" t="s">
        <v>17</v>
      </c>
      <c r="DM93" s="147" t="s">
        <v>18</v>
      </c>
      <c r="DN93" s="147" t="s">
        <v>19</v>
      </c>
      <c r="DO93" s="147" t="s">
        <v>20</v>
      </c>
      <c r="DP93" s="147" t="s">
        <v>21</v>
      </c>
      <c r="DQ93" s="147" t="s">
        <v>22</v>
      </c>
      <c r="DR93" s="147" t="s">
        <v>23</v>
      </c>
      <c r="DS93" s="147" t="s">
        <v>28</v>
      </c>
      <c r="DT93" s="147" t="s">
        <v>29</v>
      </c>
      <c r="DU93" s="147" t="s">
        <v>30</v>
      </c>
      <c r="DV93" s="147" t="s">
        <v>31</v>
      </c>
      <c r="ER93" s="198" t="str">
        <f>CONCATENATE(ES93,ET93,EU93,EV93)</f>
        <v>DIAMANTE 2Coleta Agendada7789-50 a 10</v>
      </c>
      <c r="ES93" s="198" t="s">
        <v>69</v>
      </c>
      <c r="ET93" s="199" t="s">
        <v>43</v>
      </c>
      <c r="EU93" s="200" t="s">
        <v>44</v>
      </c>
      <c r="EV93" s="201" t="s">
        <v>45</v>
      </c>
      <c r="EW93" s="200">
        <f>ROUND(EW3-(EW3*$A$123),2)</f>
        <v>14.21</v>
      </c>
      <c r="FK93" s="207" t="str">
        <f>CONCATENATE(FL93,FN93,FM93)</f>
        <v>INFINITE 7Impressão de etiqueta - medidas 106,36 x 138,11 (mm) ou Modelo folha 04 etiquetasOperação D2</v>
      </c>
      <c r="FL93" s="207" t="s">
        <v>107</v>
      </c>
      <c r="FM93" s="219" t="s">
        <v>325</v>
      </c>
      <c r="FN93" s="220" t="s">
        <v>326</v>
      </c>
      <c r="FO93" s="217">
        <v>76155</v>
      </c>
      <c r="FP93" s="218">
        <f>'[3]Base(2024)'!$FG$10*'[3]BASE 2025'!$A$20</f>
        <v>0.17821287000000002</v>
      </c>
      <c r="FQ93" s="217">
        <v>76201</v>
      </c>
      <c r="FR93" s="218">
        <f>'[3]Base(2024)'!$FI$10*'[3]BASE 2025'!$A$20</f>
        <v>7.3381770000000013E-2</v>
      </c>
    </row>
    <row r="94" spans="1:174" x14ac:dyDescent="0.25">
      <c r="A94" s="84">
        <v>0.2</v>
      </c>
      <c r="B94" s="42" t="s">
        <v>100</v>
      </c>
      <c r="D94" s="43" t="str">
        <f t="shared" si="106"/>
        <v>DIAMANTE 35.001 a 6.000</v>
      </c>
      <c r="E94" s="44" t="s">
        <v>75</v>
      </c>
      <c r="F94" s="44" t="s">
        <v>76</v>
      </c>
      <c r="G94" s="170">
        <f t="shared" si="143"/>
        <v>16.510000000000002</v>
      </c>
      <c r="H94" s="170">
        <f t="shared" si="140"/>
        <v>16.86</v>
      </c>
      <c r="I94" s="170">
        <f t="shared" si="140"/>
        <v>17.22</v>
      </c>
      <c r="J94" s="170">
        <f t="shared" si="140"/>
        <v>17.579999999999998</v>
      </c>
      <c r="K94" s="170">
        <f t="shared" si="140"/>
        <v>26.99</v>
      </c>
      <c r="L94" s="170">
        <f t="shared" si="140"/>
        <v>27.29</v>
      </c>
      <c r="M94" s="170">
        <f t="shared" si="140"/>
        <v>27.56</v>
      </c>
      <c r="N94" s="170">
        <f t="shared" si="140"/>
        <v>27.84</v>
      </c>
      <c r="O94" s="170">
        <f t="shared" si="140"/>
        <v>48.6</v>
      </c>
      <c r="P94" s="170">
        <f t="shared" si="140"/>
        <v>65.61</v>
      </c>
      <c r="Q94" s="170">
        <f t="shared" si="140"/>
        <v>92.35</v>
      </c>
      <c r="R94" s="170">
        <f t="shared" si="140"/>
        <v>111.78</v>
      </c>
      <c r="S94" s="170">
        <f t="shared" si="140"/>
        <v>67.16</v>
      </c>
      <c r="T94" s="170">
        <f t="shared" si="140"/>
        <v>82.19</v>
      </c>
      <c r="U94" s="170">
        <f t="shared" si="140"/>
        <v>105.03</v>
      </c>
      <c r="V94" s="170">
        <f t="shared" si="140"/>
        <v>122.48</v>
      </c>
      <c r="W94" s="170">
        <f t="shared" si="140"/>
        <v>79.94</v>
      </c>
      <c r="X94" s="170">
        <f t="shared" si="140"/>
        <v>97.85</v>
      </c>
      <c r="Y94" s="170">
        <f t="shared" si="140"/>
        <v>125.02</v>
      </c>
      <c r="Z94" s="170">
        <f t="shared" si="140"/>
        <v>145.82</v>
      </c>
      <c r="AB94" s="176" t="str">
        <f t="shared" si="132"/>
        <v>DIAMANTE 35.001 a 6.000</v>
      </c>
      <c r="AC94" s="177" t="s">
        <v>75</v>
      </c>
      <c r="AD94" s="177" t="s">
        <v>76</v>
      </c>
      <c r="AE94" s="170">
        <f t="shared" si="144"/>
        <v>38.409999999999997</v>
      </c>
      <c r="AF94" s="170">
        <f t="shared" si="141"/>
        <v>39.229999999999997</v>
      </c>
      <c r="AG94" s="170">
        <f t="shared" si="141"/>
        <v>40.049999999999997</v>
      </c>
      <c r="AH94" s="170">
        <f t="shared" si="141"/>
        <v>40.869999999999997</v>
      </c>
      <c r="AI94" s="170">
        <f t="shared" si="141"/>
        <v>44.88</v>
      </c>
      <c r="AJ94" s="170">
        <f t="shared" si="141"/>
        <v>45.34</v>
      </c>
      <c r="AK94" s="170">
        <f t="shared" si="141"/>
        <v>45.82</v>
      </c>
      <c r="AL94" s="170">
        <f t="shared" si="141"/>
        <v>46.27</v>
      </c>
      <c r="AM94" s="170">
        <f t="shared" si="141"/>
        <v>86.88</v>
      </c>
      <c r="AN94" s="170">
        <f t="shared" si="141"/>
        <v>130.58000000000001</v>
      </c>
      <c r="AO94" s="170">
        <f t="shared" si="141"/>
        <v>159.78</v>
      </c>
      <c r="AP94" s="170">
        <f t="shared" si="141"/>
        <v>188.99</v>
      </c>
      <c r="AQ94" s="170">
        <f t="shared" si="141"/>
        <v>105.97</v>
      </c>
      <c r="AR94" s="170">
        <f t="shared" si="141"/>
        <v>152.86000000000001</v>
      </c>
      <c r="AS94" s="170">
        <f t="shared" si="141"/>
        <v>182.62</v>
      </c>
      <c r="AT94" s="170">
        <f t="shared" si="141"/>
        <v>212.36</v>
      </c>
      <c r="AU94" s="170">
        <f t="shared" si="141"/>
        <v>126.14</v>
      </c>
      <c r="AV94" s="170">
        <f t="shared" si="141"/>
        <v>181.98</v>
      </c>
      <c r="AW94" s="170">
        <f t="shared" si="141"/>
        <v>217.4</v>
      </c>
      <c r="AX94" s="170">
        <f t="shared" si="141"/>
        <v>252.82</v>
      </c>
      <c r="BL94" s="43" t="str">
        <f t="shared" si="103"/>
        <v>DIAMANTE 30 a 300</v>
      </c>
      <c r="BM94" s="44" t="s">
        <v>75</v>
      </c>
      <c r="BN94" s="46" t="s">
        <v>40</v>
      </c>
      <c r="BO94" s="170">
        <f>ROUND('Base(2024)'!DC3*'BASE 2025'!$A$25,2)</f>
        <v>13.3</v>
      </c>
      <c r="BP94" s="170">
        <f>ROUND('Base(2024)'!DD3*'BASE 2025'!$A$25,2)</f>
        <v>13.57</v>
      </c>
      <c r="BQ94" s="170">
        <f>ROUND('Base(2024)'!DE3*'BASE 2025'!$A$25,2)</f>
        <v>13.86</v>
      </c>
      <c r="BS94" s="43" t="str">
        <f t="shared" si="108"/>
        <v>DIAMANTE 45.001 a 6.000</v>
      </c>
      <c r="BT94" s="44" t="s">
        <v>81</v>
      </c>
      <c r="BU94" s="44" t="s">
        <v>76</v>
      </c>
      <c r="BV94" s="170">
        <f>ROUND('Base(2024)'!DU136*'BASE 2025'!$A$155,2)</f>
        <v>20.28</v>
      </c>
      <c r="BW94" s="170">
        <f>ROUND('Base(2024)'!DV136*'BASE 2025'!$A$155,2)</f>
        <v>20.71</v>
      </c>
      <c r="BX94" s="170">
        <f>ROUND('Base(2024)'!DW136*'BASE 2025'!$A$155,2)</f>
        <v>21.13</v>
      </c>
      <c r="BY94" s="170">
        <f>ROUND('Base(2024)'!DX136*'BASE 2025'!$A$155,2)</f>
        <v>21.55</v>
      </c>
      <c r="BZ94" s="170">
        <f>ROUND('Base(2024)'!DY136*'BASE 2025'!$A$155,2)</f>
        <v>31.39</v>
      </c>
      <c r="CA94" s="170">
        <f>ROUND('Base(2024)'!DZ136*'BASE 2025'!$A$155,2)</f>
        <v>31.72</v>
      </c>
      <c r="CB94" s="170">
        <f>ROUND('Base(2024)'!EA136*'BASE 2025'!$A$155,2)</f>
        <v>32.020000000000003</v>
      </c>
      <c r="CC94" s="170">
        <f>ROUND('Base(2024)'!EB136*'BASE 2025'!$A$155,2)</f>
        <v>32.36</v>
      </c>
      <c r="CD94" s="170">
        <f>ROUND('Base(2024)'!EC136*'BASE 2025'!$A$155,2)</f>
        <v>56.92</v>
      </c>
      <c r="CE94" s="170">
        <f>ROUND('Base(2024)'!ED136*'BASE 2025'!$A$155,2)</f>
        <v>77.239999999999995</v>
      </c>
      <c r="CF94" s="170">
        <f>ROUND('Base(2024)'!EE136*'BASE 2025'!$A$155,2)</f>
        <v>108.7</v>
      </c>
      <c r="CG94" s="170">
        <f>ROUND('Base(2024)'!EF136*'BASE 2025'!$A$155,2)</f>
        <v>131.5</v>
      </c>
      <c r="CH94" s="170">
        <f>ROUND('Base(2024)'!EG136*'BASE 2025'!$A$155,2)</f>
        <v>93.75</v>
      </c>
      <c r="CI94" s="170">
        <f>ROUND('Base(2024)'!EH136*'BASE 2025'!$A$155,2)</f>
        <v>115.15</v>
      </c>
      <c r="CJ94" s="170">
        <f>ROUND('Base(2024)'!EI136*'BASE 2025'!$A$155,2)</f>
        <v>147.16999999999999</v>
      </c>
      <c r="CK94" s="170">
        <f>ROUND('Base(2024)'!EJ136*'BASE 2025'!$A$155,2)</f>
        <v>171.58</v>
      </c>
      <c r="CM94" s="43" t="str">
        <f t="shared" si="114"/>
        <v>DIAMANTE 35.001 a 6.000</v>
      </c>
      <c r="CN94" s="44" t="s">
        <v>75</v>
      </c>
      <c r="CO94" s="44" t="s">
        <v>76</v>
      </c>
      <c r="CP94" s="170">
        <f t="shared" ref="CP94:DE94" si="151">ROUND(CP10-(CP10*$A$88),2)</f>
        <v>23.01</v>
      </c>
      <c r="CQ94" s="170">
        <f t="shared" si="151"/>
        <v>23.97</v>
      </c>
      <c r="CR94" s="170">
        <f t="shared" si="151"/>
        <v>24.22</v>
      </c>
      <c r="CS94" s="170">
        <f t="shared" si="151"/>
        <v>24.48</v>
      </c>
      <c r="CT94" s="170">
        <f t="shared" si="151"/>
        <v>30.01</v>
      </c>
      <c r="CU94" s="170">
        <f t="shared" si="151"/>
        <v>34.51</v>
      </c>
      <c r="CV94" s="170">
        <f t="shared" si="151"/>
        <v>39.39</v>
      </c>
      <c r="CW94" s="170">
        <f t="shared" si="151"/>
        <v>48.75</v>
      </c>
      <c r="CX94" s="170">
        <f t="shared" si="151"/>
        <v>39.14</v>
      </c>
      <c r="CY94" s="170">
        <f t="shared" si="151"/>
        <v>44.92</v>
      </c>
      <c r="CZ94" s="170">
        <f t="shared" si="151"/>
        <v>61.49</v>
      </c>
      <c r="DA94" s="170">
        <f t="shared" si="151"/>
        <v>79.08</v>
      </c>
      <c r="DB94" s="170">
        <f t="shared" si="151"/>
        <v>45.51</v>
      </c>
      <c r="DC94" s="170">
        <f t="shared" si="151"/>
        <v>52.24</v>
      </c>
      <c r="DD94" s="170">
        <f t="shared" si="151"/>
        <v>71.489999999999995</v>
      </c>
      <c r="DE94" s="170">
        <f t="shared" si="151"/>
        <v>91.93</v>
      </c>
      <c r="DH94" s="43" t="str">
        <f t="shared" si="105"/>
        <v>DIAMANTE 40 a 500</v>
      </c>
      <c r="DI94" s="44" t="s">
        <v>81</v>
      </c>
      <c r="DJ94" s="44" t="s">
        <v>41</v>
      </c>
      <c r="DK94" s="147">
        <f>ROUND('Base(2024)'!EO81*'BASE 2025'!$A$155,2)</f>
        <v>16.04</v>
      </c>
      <c r="DL94" s="147">
        <f>ROUND('Base(2024)'!EP81*'BASE 2025'!$A$155,2)</f>
        <v>16.73</v>
      </c>
      <c r="DM94" s="147">
        <f>ROUND('Base(2024)'!EQ81*'BASE 2025'!$A$155,2)</f>
        <v>16.89</v>
      </c>
      <c r="DN94" s="147">
        <f>ROUND('Base(2024)'!ER81*'BASE 2025'!$A$155,2)</f>
        <v>17.05</v>
      </c>
      <c r="DO94" s="147">
        <f>ROUND('Base(2024)'!ES81*'BASE 2025'!$A$155,2)</f>
        <v>19.07</v>
      </c>
      <c r="DP94" s="147">
        <f>ROUND('Base(2024)'!ET81*'BASE 2025'!$A$155,2)</f>
        <v>21.46</v>
      </c>
      <c r="DQ94" s="147">
        <f>ROUND('Base(2024)'!EU81*'BASE 2025'!$A$155,2)</f>
        <v>23.95</v>
      </c>
      <c r="DR94" s="147">
        <f>ROUND('Base(2024)'!EV81*'BASE 2025'!$A$155,2)</f>
        <v>28.72</v>
      </c>
      <c r="DS94" s="147">
        <f>ROUND('Base(2024)'!EW81*'BASE 2025'!$A$155,2)</f>
        <v>22.77</v>
      </c>
      <c r="DT94" s="147">
        <f>ROUND('Base(2024)'!EX81*'BASE 2025'!$A$155,2)</f>
        <v>27.69</v>
      </c>
      <c r="DU94" s="147">
        <f>ROUND('Base(2024)'!EY81*'BASE 2025'!$A$155,2)</f>
        <v>46.6</v>
      </c>
      <c r="DV94" s="147">
        <f>ROUND('Base(2024)'!EZ81*'BASE 2025'!$A$155,2)</f>
        <v>63.93</v>
      </c>
      <c r="ER94" s="198" t="str">
        <f t="shared" ref="ER94:ER109" si="152">CONCATENATE(ES94,ET94,EU94,EV94)</f>
        <v>DIAMANTE 2Coleta Agendada7789-5Mais de 10</v>
      </c>
      <c r="ES94" s="198" t="s">
        <v>69</v>
      </c>
      <c r="ET94" s="199" t="s">
        <v>43</v>
      </c>
      <c r="EU94" s="200" t="s">
        <v>44</v>
      </c>
      <c r="EV94" s="201" t="s">
        <v>52</v>
      </c>
      <c r="EW94" s="200" t="s">
        <v>251</v>
      </c>
    </row>
    <row r="95" spans="1:174" x14ac:dyDescent="0.25">
      <c r="A95" s="84">
        <v>0.21</v>
      </c>
      <c r="B95" s="42" t="s">
        <v>104</v>
      </c>
      <c r="D95" s="43" t="str">
        <f t="shared" si="106"/>
        <v>DIAMANTE 36.001 a 7.000</v>
      </c>
      <c r="E95" s="44" t="s">
        <v>75</v>
      </c>
      <c r="F95" s="44" t="s">
        <v>82</v>
      </c>
      <c r="G95" s="170">
        <f t="shared" si="143"/>
        <v>17.55</v>
      </c>
      <c r="H95" s="170">
        <f t="shared" si="140"/>
        <v>17.93</v>
      </c>
      <c r="I95" s="170">
        <f t="shared" si="140"/>
        <v>18.3</v>
      </c>
      <c r="J95" s="170">
        <f t="shared" si="140"/>
        <v>18.68</v>
      </c>
      <c r="K95" s="170">
        <f t="shared" si="140"/>
        <v>28.92</v>
      </c>
      <c r="L95" s="170">
        <f t="shared" si="140"/>
        <v>29.21</v>
      </c>
      <c r="M95" s="170">
        <f t="shared" si="140"/>
        <v>29.51</v>
      </c>
      <c r="N95" s="170">
        <f t="shared" si="140"/>
        <v>29.81</v>
      </c>
      <c r="O95" s="170">
        <f t="shared" si="140"/>
        <v>53.63</v>
      </c>
      <c r="P95" s="170">
        <f t="shared" si="140"/>
        <v>72.400000000000006</v>
      </c>
      <c r="Q95" s="170">
        <f t="shared" si="140"/>
        <v>101.89</v>
      </c>
      <c r="R95" s="170">
        <f t="shared" si="140"/>
        <v>123.35</v>
      </c>
      <c r="S95" s="170">
        <f t="shared" si="140"/>
        <v>71.38</v>
      </c>
      <c r="T95" s="170">
        <f t="shared" si="140"/>
        <v>87.9</v>
      </c>
      <c r="U95" s="170">
        <f t="shared" si="140"/>
        <v>113.05</v>
      </c>
      <c r="V95" s="170">
        <f t="shared" si="140"/>
        <v>132.19999999999999</v>
      </c>
      <c r="W95" s="170">
        <f t="shared" si="140"/>
        <v>84.98</v>
      </c>
      <c r="X95" s="170">
        <f t="shared" si="140"/>
        <v>104.64</v>
      </c>
      <c r="Y95" s="170">
        <f t="shared" si="140"/>
        <v>134.57</v>
      </c>
      <c r="Z95" s="170">
        <f t="shared" si="140"/>
        <v>157.38</v>
      </c>
      <c r="AB95" s="176" t="str">
        <f t="shared" si="132"/>
        <v>DIAMANTE 36.001 a 7.000</v>
      </c>
      <c r="AC95" s="177" t="s">
        <v>75</v>
      </c>
      <c r="AD95" s="177" t="s">
        <v>82</v>
      </c>
      <c r="AE95" s="170">
        <f t="shared" si="144"/>
        <v>41.41</v>
      </c>
      <c r="AF95" s="170">
        <f t="shared" si="141"/>
        <v>42.3</v>
      </c>
      <c r="AG95" s="170">
        <f t="shared" si="141"/>
        <v>43.18</v>
      </c>
      <c r="AH95" s="170">
        <f t="shared" si="141"/>
        <v>44.06</v>
      </c>
      <c r="AI95" s="170">
        <f t="shared" si="141"/>
        <v>47.72</v>
      </c>
      <c r="AJ95" s="170">
        <f t="shared" si="141"/>
        <v>48.21</v>
      </c>
      <c r="AK95" s="170">
        <f t="shared" si="141"/>
        <v>48.7</v>
      </c>
      <c r="AL95" s="170">
        <f t="shared" si="141"/>
        <v>49.19</v>
      </c>
      <c r="AM95" s="170">
        <f t="shared" si="141"/>
        <v>95.56</v>
      </c>
      <c r="AN95" s="170">
        <f t="shared" si="141"/>
        <v>143.69999999999999</v>
      </c>
      <c r="AO95" s="170">
        <f t="shared" si="141"/>
        <v>175.87</v>
      </c>
      <c r="AP95" s="170">
        <f t="shared" si="141"/>
        <v>208.05</v>
      </c>
      <c r="AQ95" s="170">
        <f t="shared" si="141"/>
        <v>116.52</v>
      </c>
      <c r="AR95" s="170">
        <f t="shared" si="141"/>
        <v>169.69</v>
      </c>
      <c r="AS95" s="170">
        <f t="shared" si="141"/>
        <v>203.31</v>
      </c>
      <c r="AT95" s="170">
        <f t="shared" si="141"/>
        <v>236.93</v>
      </c>
      <c r="AU95" s="170">
        <f t="shared" si="141"/>
        <v>138.72999999999999</v>
      </c>
      <c r="AV95" s="170">
        <f t="shared" si="141"/>
        <v>202.01</v>
      </c>
      <c r="AW95" s="170">
        <f t="shared" si="141"/>
        <v>242.04</v>
      </c>
      <c r="AX95" s="170">
        <f t="shared" si="141"/>
        <v>282.07</v>
      </c>
      <c r="BL95" s="43" t="str">
        <f t="shared" si="103"/>
        <v>DIAMANTE 3301 a 500</v>
      </c>
      <c r="BM95" s="44" t="s">
        <v>75</v>
      </c>
      <c r="BN95" s="46" t="s">
        <v>49</v>
      </c>
      <c r="BO95" s="170">
        <f>ROUND('Base(2024)'!DC4*'BASE 2025'!$A$25,2)</f>
        <v>13.82</v>
      </c>
      <c r="BP95" s="170">
        <f>ROUND('Base(2024)'!DD4*'BASE 2025'!$A$25,2)</f>
        <v>14.11</v>
      </c>
      <c r="BQ95" s="170">
        <f>ROUND('Base(2024)'!DE4*'BASE 2025'!$A$25,2)</f>
        <v>14.41</v>
      </c>
      <c r="BS95" s="43" t="str">
        <f t="shared" si="108"/>
        <v>DIAMANTE 46.001 a 7.000</v>
      </c>
      <c r="BT95" s="44" t="s">
        <v>81</v>
      </c>
      <c r="BU95" s="44" t="s">
        <v>82</v>
      </c>
      <c r="BV95" s="170">
        <f>ROUND('Base(2024)'!DU137*'BASE 2025'!$A$155,2)</f>
        <v>20.63</v>
      </c>
      <c r="BW95" s="170">
        <f>ROUND('Base(2024)'!DV137*'BASE 2025'!$A$155,2)</f>
        <v>21.07</v>
      </c>
      <c r="BX95" s="170">
        <f>ROUND('Base(2024)'!DW137*'BASE 2025'!$A$155,2)</f>
        <v>21.5</v>
      </c>
      <c r="BY95" s="170">
        <f>ROUND('Base(2024)'!DX137*'BASE 2025'!$A$155,2)</f>
        <v>21.93</v>
      </c>
      <c r="BZ95" s="170">
        <f>ROUND('Base(2024)'!DY137*'BASE 2025'!$A$155,2)</f>
        <v>33.590000000000003</v>
      </c>
      <c r="CA95" s="170">
        <f>ROUND('Base(2024)'!DZ137*'BASE 2025'!$A$155,2)</f>
        <v>33.92</v>
      </c>
      <c r="CB95" s="170">
        <f>ROUND('Base(2024)'!EA137*'BASE 2025'!$A$155,2)</f>
        <v>34.28</v>
      </c>
      <c r="CC95" s="170">
        <f>ROUND('Base(2024)'!EB137*'BASE 2025'!$A$155,2)</f>
        <v>34.630000000000003</v>
      </c>
      <c r="CD95" s="170">
        <f>ROUND('Base(2024)'!EC137*'BASE 2025'!$A$155,2)</f>
        <v>62.79</v>
      </c>
      <c r="CE95" s="170">
        <f>ROUND('Base(2024)'!ED137*'BASE 2025'!$A$155,2)</f>
        <v>85.22</v>
      </c>
      <c r="CF95" s="170">
        <f>ROUND('Base(2024)'!EE137*'BASE 2025'!$A$155,2)</f>
        <v>119.95</v>
      </c>
      <c r="CG95" s="170">
        <f>ROUND('Base(2024)'!EF137*'BASE 2025'!$A$155,2)</f>
        <v>145.1</v>
      </c>
      <c r="CH95" s="170">
        <f>ROUND('Base(2024)'!EG137*'BASE 2025'!$A$155,2)</f>
        <v>99.63</v>
      </c>
      <c r="CI95" s="170">
        <f>ROUND('Base(2024)'!EH137*'BASE 2025'!$A$155,2)</f>
        <v>123.13</v>
      </c>
      <c r="CJ95" s="170">
        <f>ROUND('Base(2024)'!EI137*'BASE 2025'!$A$155,2)</f>
        <v>158.4</v>
      </c>
      <c r="CK95" s="170">
        <f>ROUND('Base(2024)'!EJ137*'BASE 2025'!$A$155,2)</f>
        <v>185.15</v>
      </c>
      <c r="CM95" s="43" t="str">
        <f t="shared" si="114"/>
        <v>DIAMANTE 36.001 a 7.000</v>
      </c>
      <c r="CN95" s="44" t="s">
        <v>75</v>
      </c>
      <c r="CO95" s="44" t="s">
        <v>82</v>
      </c>
      <c r="CP95" s="170">
        <f t="shared" ref="CP95:DE95" si="153">ROUND(CP11-(CP11*$A$88),2)</f>
        <v>24.3</v>
      </c>
      <c r="CQ95" s="170">
        <f t="shared" si="153"/>
        <v>25.33</v>
      </c>
      <c r="CR95" s="170">
        <f t="shared" si="153"/>
        <v>25.59</v>
      </c>
      <c r="CS95" s="170">
        <f t="shared" si="153"/>
        <v>25.85</v>
      </c>
      <c r="CT95" s="170">
        <f t="shared" si="153"/>
        <v>33.14</v>
      </c>
      <c r="CU95" s="170">
        <f t="shared" si="153"/>
        <v>38.119999999999997</v>
      </c>
      <c r="CV95" s="170">
        <f t="shared" si="153"/>
        <v>43.49</v>
      </c>
      <c r="CW95" s="170">
        <f t="shared" si="153"/>
        <v>53.84</v>
      </c>
      <c r="CX95" s="170">
        <f t="shared" si="153"/>
        <v>41.83</v>
      </c>
      <c r="CY95" s="170">
        <f t="shared" si="153"/>
        <v>48.01</v>
      </c>
      <c r="CZ95" s="170">
        <f t="shared" si="153"/>
        <v>65.010000000000005</v>
      </c>
      <c r="DA95" s="170">
        <f t="shared" si="153"/>
        <v>83.44</v>
      </c>
      <c r="DB95" s="170">
        <f t="shared" si="153"/>
        <v>48.63</v>
      </c>
      <c r="DC95" s="170">
        <f t="shared" si="153"/>
        <v>55.81</v>
      </c>
      <c r="DD95" s="170">
        <f t="shared" si="153"/>
        <v>75.59</v>
      </c>
      <c r="DE95" s="170">
        <f t="shared" si="153"/>
        <v>97.02</v>
      </c>
      <c r="DF95" s="170"/>
      <c r="DH95" s="43" t="str">
        <f t="shared" si="105"/>
        <v>DIAMANTE 4501 a 1.000</v>
      </c>
      <c r="DI95" s="44" t="s">
        <v>81</v>
      </c>
      <c r="DJ95" s="44" t="s">
        <v>50</v>
      </c>
      <c r="DK95" s="147">
        <f>ROUND('Base(2024)'!EO82*'BASE 2025'!$A$155,2)</f>
        <v>17.18</v>
      </c>
      <c r="DL95" s="147">
        <f>ROUND('Base(2024)'!EP82*'BASE 2025'!$A$155,2)</f>
        <v>17.899999999999999</v>
      </c>
      <c r="DM95" s="147">
        <f>ROUND('Base(2024)'!EQ82*'BASE 2025'!$A$155,2)</f>
        <v>18.100000000000001</v>
      </c>
      <c r="DN95" s="147">
        <f>ROUND('Base(2024)'!ER82*'BASE 2025'!$A$155,2)</f>
        <v>18.27</v>
      </c>
      <c r="DO95" s="147">
        <f>ROUND('Base(2024)'!ES82*'BASE 2025'!$A$155,2)</f>
        <v>20.43</v>
      </c>
      <c r="DP95" s="147">
        <f>ROUND('Base(2024)'!ET82*'BASE 2025'!$A$155,2)</f>
        <v>22.99</v>
      </c>
      <c r="DQ95" s="147">
        <f>ROUND('Base(2024)'!EU82*'BASE 2025'!$A$155,2)</f>
        <v>25.66</v>
      </c>
      <c r="DR95" s="147">
        <f>ROUND('Base(2024)'!EV82*'BASE 2025'!$A$155,2)</f>
        <v>30.77</v>
      </c>
      <c r="DS95" s="147">
        <f>ROUND('Base(2024)'!EW82*'BASE 2025'!$A$155,2)</f>
        <v>24.13</v>
      </c>
      <c r="DT95" s="147">
        <f>ROUND('Base(2024)'!EX82*'BASE 2025'!$A$155,2)</f>
        <v>29.22</v>
      </c>
      <c r="DU95" s="147">
        <f>ROUND('Base(2024)'!EY82*'BASE 2025'!$A$155,2)</f>
        <v>48.3</v>
      </c>
      <c r="DV95" s="147">
        <f>ROUND('Base(2024)'!EZ82*'BASE 2025'!$A$155,2)</f>
        <v>65.98</v>
      </c>
      <c r="ER95" s="198" t="str">
        <f t="shared" si="152"/>
        <v>DIAMANTE 2Coleta Agendada7788-70 a 10</v>
      </c>
      <c r="ES95" s="198" t="s">
        <v>69</v>
      </c>
      <c r="ET95" s="199" t="s">
        <v>43</v>
      </c>
      <c r="EU95" s="200" t="s">
        <v>57</v>
      </c>
      <c r="EV95" s="201" t="s">
        <v>45</v>
      </c>
      <c r="EW95" s="200">
        <f>ROUND(EW5-(EW5*$A$123),2)</f>
        <v>14.21</v>
      </c>
      <c r="FK95" s="207" t="str">
        <f>CONCATENATE(FL95,FN95,FM95)</f>
        <v>INFINITE 8Etiquetagem, carimbação e triagemOperação A</v>
      </c>
      <c r="FL95" s="207" t="s">
        <v>110</v>
      </c>
      <c r="FM95" s="207" t="s">
        <v>317</v>
      </c>
      <c r="FN95" s="216" t="s">
        <v>318</v>
      </c>
      <c r="FO95" s="217">
        <v>76112</v>
      </c>
      <c r="FP95" s="218">
        <f>'[3]Base(2024)'!$FG$4*'[3]BASE 2025'!$A$20</f>
        <v>0.23062842</v>
      </c>
      <c r="FQ95" s="217">
        <v>76163</v>
      </c>
      <c r="FR95" s="218">
        <f>'[3]Base(2024)'!$FI$4*'[3]BASE 2025'!$A$20</f>
        <v>0.27256086000000002</v>
      </c>
    </row>
    <row r="96" spans="1:174" x14ac:dyDescent="0.25">
      <c r="A96" s="84">
        <v>0.22</v>
      </c>
      <c r="B96" s="42" t="s">
        <v>107</v>
      </c>
      <c r="D96" s="43" t="str">
        <f t="shared" si="106"/>
        <v>DIAMANTE 37.001 a 8.000</v>
      </c>
      <c r="E96" s="44" t="s">
        <v>75</v>
      </c>
      <c r="F96" s="44" t="s">
        <v>86</v>
      </c>
      <c r="G96" s="170">
        <f t="shared" si="143"/>
        <v>18.559999999999999</v>
      </c>
      <c r="H96" s="170">
        <f t="shared" si="140"/>
        <v>18.95</v>
      </c>
      <c r="I96" s="170">
        <f t="shared" si="140"/>
        <v>19.350000000000001</v>
      </c>
      <c r="J96" s="170">
        <f t="shared" si="140"/>
        <v>19.739999999999998</v>
      </c>
      <c r="K96" s="170">
        <f t="shared" si="140"/>
        <v>30.92</v>
      </c>
      <c r="L96" s="170">
        <f t="shared" si="140"/>
        <v>31.26</v>
      </c>
      <c r="M96" s="170">
        <f t="shared" si="140"/>
        <v>31.56</v>
      </c>
      <c r="N96" s="170">
        <f t="shared" si="140"/>
        <v>31.89</v>
      </c>
      <c r="O96" s="170">
        <f t="shared" si="140"/>
        <v>58.74</v>
      </c>
      <c r="P96" s="170">
        <f t="shared" si="140"/>
        <v>79.31</v>
      </c>
      <c r="Q96" s="170">
        <f t="shared" si="140"/>
        <v>111.64</v>
      </c>
      <c r="R96" s="170">
        <f t="shared" si="140"/>
        <v>135.13999999999999</v>
      </c>
      <c r="S96" s="170">
        <f t="shared" si="140"/>
        <v>79.44</v>
      </c>
      <c r="T96" s="170">
        <f t="shared" si="140"/>
        <v>97.47</v>
      </c>
      <c r="U96" s="170">
        <f t="shared" si="140"/>
        <v>125</v>
      </c>
      <c r="V96" s="170">
        <f t="shared" si="140"/>
        <v>145.86000000000001</v>
      </c>
      <c r="W96" s="170">
        <f t="shared" si="140"/>
        <v>94.56</v>
      </c>
      <c r="X96" s="170">
        <f t="shared" si="140"/>
        <v>116.03</v>
      </c>
      <c r="Y96" s="170">
        <f t="shared" si="140"/>
        <v>148.80000000000001</v>
      </c>
      <c r="Z96" s="170">
        <f t="shared" si="140"/>
        <v>173.65</v>
      </c>
      <c r="AB96" s="176" t="str">
        <f t="shared" si="132"/>
        <v>DIAMANTE 37.001 a 8.000</v>
      </c>
      <c r="AC96" s="177" t="s">
        <v>75</v>
      </c>
      <c r="AD96" s="177" t="s">
        <v>86</v>
      </c>
      <c r="AE96" s="170">
        <f t="shared" si="144"/>
        <v>43.92</v>
      </c>
      <c r="AF96" s="170">
        <f t="shared" si="141"/>
        <v>44.84</v>
      </c>
      <c r="AG96" s="170">
        <f t="shared" si="141"/>
        <v>45.77</v>
      </c>
      <c r="AH96" s="170">
        <f t="shared" si="141"/>
        <v>46.71</v>
      </c>
      <c r="AI96" s="170">
        <f t="shared" si="141"/>
        <v>51.07</v>
      </c>
      <c r="AJ96" s="170">
        <f t="shared" si="141"/>
        <v>51.6</v>
      </c>
      <c r="AK96" s="170">
        <f t="shared" si="141"/>
        <v>52.12</v>
      </c>
      <c r="AL96" s="170">
        <f t="shared" si="141"/>
        <v>52.65</v>
      </c>
      <c r="AM96" s="170">
        <f t="shared" si="141"/>
        <v>104.25</v>
      </c>
      <c r="AN96" s="170">
        <f t="shared" si="141"/>
        <v>156.55000000000001</v>
      </c>
      <c r="AO96" s="170">
        <f t="shared" si="141"/>
        <v>191.92</v>
      </c>
      <c r="AP96" s="170">
        <f t="shared" si="141"/>
        <v>227.29</v>
      </c>
      <c r="AQ96" s="170">
        <f t="shared" si="141"/>
        <v>127.1</v>
      </c>
      <c r="AR96" s="170">
        <f t="shared" si="141"/>
        <v>187.56</v>
      </c>
      <c r="AS96" s="170">
        <f t="shared" si="141"/>
        <v>224.61</v>
      </c>
      <c r="AT96" s="170">
        <f t="shared" si="141"/>
        <v>261.66000000000003</v>
      </c>
      <c r="AU96" s="170">
        <f t="shared" si="141"/>
        <v>151.32</v>
      </c>
      <c r="AV96" s="170">
        <f t="shared" si="141"/>
        <v>223.29</v>
      </c>
      <c r="AW96" s="170">
        <f t="shared" si="141"/>
        <v>267.39</v>
      </c>
      <c r="AX96" s="170">
        <f t="shared" si="141"/>
        <v>311.49</v>
      </c>
      <c r="BL96" s="43" t="str">
        <f t="shared" si="103"/>
        <v>DIAMANTE 3501 a 1.000</v>
      </c>
      <c r="BM96" s="44" t="s">
        <v>75</v>
      </c>
      <c r="BN96" s="46" t="s">
        <v>50</v>
      </c>
      <c r="BO96" s="170">
        <f>ROUND('Base(2024)'!DC5*'BASE 2025'!$A$25,2)</f>
        <v>14.78</v>
      </c>
      <c r="BP96" s="170">
        <f>ROUND('Base(2024)'!DD5*'BASE 2025'!$A$25,2)</f>
        <v>15.1</v>
      </c>
      <c r="BQ96" s="170">
        <f>ROUND('Base(2024)'!DE5*'BASE 2025'!$A$25,2)</f>
        <v>15.41</v>
      </c>
      <c r="BS96" s="43" t="str">
        <f t="shared" si="108"/>
        <v>DIAMANTE 47.001 a 8.000</v>
      </c>
      <c r="BT96" s="44" t="s">
        <v>81</v>
      </c>
      <c r="BU96" s="44" t="s">
        <v>86</v>
      </c>
      <c r="BV96" s="170">
        <f>ROUND('Base(2024)'!DU138*'BASE 2025'!$A$155,2)</f>
        <v>21</v>
      </c>
      <c r="BW96" s="170">
        <f>ROUND('Base(2024)'!DV138*'BASE 2025'!$A$155,2)</f>
        <v>21.45</v>
      </c>
      <c r="BX96" s="170">
        <f>ROUND('Base(2024)'!DW138*'BASE 2025'!$A$155,2)</f>
        <v>21.88</v>
      </c>
      <c r="BY96" s="170">
        <f>ROUND('Base(2024)'!DX138*'BASE 2025'!$A$155,2)</f>
        <v>22.32</v>
      </c>
      <c r="BZ96" s="170">
        <f>ROUND('Base(2024)'!DY138*'BASE 2025'!$A$155,2)</f>
        <v>35.979999999999997</v>
      </c>
      <c r="CA96" s="170">
        <f>ROUND('Base(2024)'!DZ138*'BASE 2025'!$A$155,2)</f>
        <v>36.369999999999997</v>
      </c>
      <c r="CB96" s="170">
        <f>ROUND('Base(2024)'!EA138*'BASE 2025'!$A$155,2)</f>
        <v>36.72</v>
      </c>
      <c r="CC96" s="170">
        <f>ROUND('Base(2024)'!EB138*'BASE 2025'!$A$155,2)</f>
        <v>37.1</v>
      </c>
      <c r="CD96" s="170">
        <f>ROUND('Base(2024)'!EC138*'BASE 2025'!$A$155,2)</f>
        <v>68.84</v>
      </c>
      <c r="CE96" s="170">
        <f>ROUND('Base(2024)'!ED138*'BASE 2025'!$A$155,2)</f>
        <v>93.38</v>
      </c>
      <c r="CF96" s="170">
        <f>ROUND('Base(2024)'!EE138*'BASE 2025'!$A$155,2)</f>
        <v>131.41</v>
      </c>
      <c r="CG96" s="170">
        <f>ROUND('Base(2024)'!EF138*'BASE 2025'!$A$155,2)</f>
        <v>158.99</v>
      </c>
      <c r="CH96" s="170">
        <f>ROUND('Base(2024)'!EG138*'BASE 2025'!$A$155,2)</f>
        <v>110.95</v>
      </c>
      <c r="CI96" s="170">
        <f>ROUND('Base(2024)'!EH138*'BASE 2025'!$A$155,2)</f>
        <v>136.55000000000001</v>
      </c>
      <c r="CJ96" s="170">
        <f>ROUND('Base(2024)'!EI138*'BASE 2025'!$A$155,2)</f>
        <v>175.18</v>
      </c>
      <c r="CK96" s="170">
        <f>ROUND('Base(2024)'!EJ138*'BASE 2025'!$A$155,2)</f>
        <v>204.34</v>
      </c>
      <c r="CM96" s="43" t="str">
        <f t="shared" si="114"/>
        <v>DIAMANTE 37.001 a 8.000</v>
      </c>
      <c r="CN96" s="44" t="s">
        <v>75</v>
      </c>
      <c r="CO96" s="44" t="s">
        <v>86</v>
      </c>
      <c r="CP96" s="170">
        <f t="shared" ref="CP96:DE96" si="154">ROUND(CP12-(CP12*$A$88),2)</f>
        <v>25.53</v>
      </c>
      <c r="CQ96" s="170">
        <f t="shared" si="154"/>
        <v>26.62</v>
      </c>
      <c r="CR96" s="170">
        <f t="shared" si="154"/>
        <v>26.89</v>
      </c>
      <c r="CS96" s="170">
        <f t="shared" si="154"/>
        <v>27.17</v>
      </c>
      <c r="CT96" s="170">
        <f t="shared" si="154"/>
        <v>36.090000000000003</v>
      </c>
      <c r="CU96" s="170">
        <f t="shared" si="154"/>
        <v>41.52</v>
      </c>
      <c r="CV96" s="170">
        <f t="shared" si="154"/>
        <v>47.38</v>
      </c>
      <c r="CW96" s="170">
        <f t="shared" si="154"/>
        <v>58.67</v>
      </c>
      <c r="CX96" s="170">
        <f t="shared" si="154"/>
        <v>53.89</v>
      </c>
      <c r="CY96" s="170">
        <f t="shared" si="154"/>
        <v>60.46</v>
      </c>
      <c r="CZ96" s="170">
        <f t="shared" si="154"/>
        <v>77.88</v>
      </c>
      <c r="DA96" s="170">
        <f t="shared" si="154"/>
        <v>97.1</v>
      </c>
      <c r="DB96" s="170">
        <f t="shared" si="154"/>
        <v>62.67</v>
      </c>
      <c r="DC96" s="170">
        <f t="shared" si="154"/>
        <v>70.31</v>
      </c>
      <c r="DD96" s="170">
        <f t="shared" si="154"/>
        <v>90.56</v>
      </c>
      <c r="DE96" s="170">
        <f t="shared" si="154"/>
        <v>112.91</v>
      </c>
      <c r="DF96" s="170"/>
      <c r="DH96" s="43" t="str">
        <f t="shared" si="105"/>
        <v>DIAMANTE 41.001 a 2.000</v>
      </c>
      <c r="DI96" s="44" t="s">
        <v>81</v>
      </c>
      <c r="DJ96" s="44" t="s">
        <v>55</v>
      </c>
      <c r="DK96" s="147">
        <f>ROUND('Base(2024)'!EO83*'BASE 2025'!$A$155,2)</f>
        <v>18.18</v>
      </c>
      <c r="DL96" s="147">
        <f>ROUND('Base(2024)'!EP83*'BASE 2025'!$A$155,2)</f>
        <v>18.96</v>
      </c>
      <c r="DM96" s="147">
        <f>ROUND('Base(2024)'!EQ83*'BASE 2025'!$A$155,2)</f>
        <v>19.14</v>
      </c>
      <c r="DN96" s="147">
        <f>ROUND('Base(2024)'!ER83*'BASE 2025'!$A$155,2)</f>
        <v>19.329999999999998</v>
      </c>
      <c r="DO96" s="147">
        <f>ROUND('Base(2024)'!ES83*'BASE 2025'!$A$155,2)</f>
        <v>22.58</v>
      </c>
      <c r="DP96" s="147">
        <f>ROUND('Base(2024)'!ET83*'BASE 2025'!$A$155,2)</f>
        <v>25.28</v>
      </c>
      <c r="DQ96" s="147">
        <f>ROUND('Base(2024)'!EU83*'BASE 2025'!$A$155,2)</f>
        <v>28.22</v>
      </c>
      <c r="DR96" s="147">
        <f>ROUND('Base(2024)'!EV83*'BASE 2025'!$A$155,2)</f>
        <v>33.86</v>
      </c>
      <c r="DS96" s="147">
        <f>ROUND('Base(2024)'!EW83*'BASE 2025'!$A$155,2)</f>
        <v>28.85</v>
      </c>
      <c r="DT96" s="147">
        <f>ROUND('Base(2024)'!EX83*'BASE 2025'!$A$155,2)</f>
        <v>34.090000000000003</v>
      </c>
      <c r="DU96" s="147">
        <f>ROUND('Base(2024)'!EY83*'BASE 2025'!$A$155,2)</f>
        <v>53.38</v>
      </c>
      <c r="DV96" s="147">
        <f>ROUND('Base(2024)'!EZ83*'BASE 2025'!$A$155,2)</f>
        <v>71.63</v>
      </c>
      <c r="ER96" s="198" t="str">
        <f t="shared" si="152"/>
        <v>DIAMANTE 2Coleta Programada7787-91 ou mais</v>
      </c>
      <c r="ES96" s="198" t="s">
        <v>69</v>
      </c>
      <c r="ET96" s="199" t="s">
        <v>64</v>
      </c>
      <c r="EU96" s="200" t="s">
        <v>252</v>
      </c>
      <c r="EV96" s="201" t="s">
        <v>253</v>
      </c>
      <c r="EW96" s="200" t="s">
        <v>251</v>
      </c>
      <c r="EX96" s="60"/>
      <c r="EY96" s="60"/>
      <c r="FK96" s="207" t="str">
        <f>CONCATENATE(FL96,FN96,FM96)</f>
        <v>INFINITE 8Dobragem, inserção, fechamento, montagem de caixaOperação B</v>
      </c>
      <c r="FL96" s="207" t="s">
        <v>110</v>
      </c>
      <c r="FM96" s="207" t="s">
        <v>319</v>
      </c>
      <c r="FN96" s="216" t="s">
        <v>320</v>
      </c>
      <c r="FO96" s="217">
        <v>76120</v>
      </c>
      <c r="FP96" s="218">
        <f>'[3]Base(2024)'!$FG$5*'[3]BASE 2025'!$A$20</f>
        <v>0.72333458999999989</v>
      </c>
      <c r="FQ96" s="217">
        <v>76171</v>
      </c>
      <c r="FR96" s="218">
        <f>'[3]Base(2024)'!$FI$5*'[3]BASE 2025'!$A$20</f>
        <v>1.2579731999999999</v>
      </c>
    </row>
    <row r="97" spans="1:174" x14ac:dyDescent="0.25">
      <c r="A97" s="84">
        <v>0.23</v>
      </c>
      <c r="B97" s="42" t="s">
        <v>110</v>
      </c>
      <c r="D97" s="43" t="str">
        <f t="shared" si="106"/>
        <v>DIAMANTE 38.001 a 9.000</v>
      </c>
      <c r="E97" s="44" t="s">
        <v>75</v>
      </c>
      <c r="F97" s="44" t="s">
        <v>91</v>
      </c>
      <c r="G97" s="170">
        <f t="shared" si="143"/>
        <v>19.16</v>
      </c>
      <c r="H97" s="170">
        <f t="shared" si="140"/>
        <v>19.57</v>
      </c>
      <c r="I97" s="170">
        <f t="shared" si="140"/>
        <v>19.98</v>
      </c>
      <c r="J97" s="170">
        <f t="shared" si="140"/>
        <v>20.38</v>
      </c>
      <c r="K97" s="170">
        <f t="shared" si="140"/>
        <v>32.94</v>
      </c>
      <c r="L97" s="170">
        <f t="shared" si="140"/>
        <v>33.270000000000003</v>
      </c>
      <c r="M97" s="170">
        <f t="shared" si="140"/>
        <v>33.630000000000003</v>
      </c>
      <c r="N97" s="170">
        <f t="shared" si="140"/>
        <v>33.96</v>
      </c>
      <c r="O97" s="170">
        <f t="shared" si="140"/>
        <v>63.88</v>
      </c>
      <c r="P97" s="170">
        <f t="shared" si="140"/>
        <v>86.23</v>
      </c>
      <c r="Q97" s="170">
        <f t="shared" si="140"/>
        <v>121.36</v>
      </c>
      <c r="R97" s="170">
        <f t="shared" si="140"/>
        <v>146.91</v>
      </c>
      <c r="S97" s="170">
        <f t="shared" si="140"/>
        <v>83.74</v>
      </c>
      <c r="T97" s="170">
        <f t="shared" si="140"/>
        <v>103.29</v>
      </c>
      <c r="U97" s="170">
        <f t="shared" si="140"/>
        <v>133.16999999999999</v>
      </c>
      <c r="V97" s="170">
        <f t="shared" si="140"/>
        <v>155.75</v>
      </c>
      <c r="W97" s="170">
        <f t="shared" si="140"/>
        <v>99.69</v>
      </c>
      <c r="X97" s="170">
        <f t="shared" si="140"/>
        <v>122.96</v>
      </c>
      <c r="Y97" s="170">
        <f t="shared" si="140"/>
        <v>158.54</v>
      </c>
      <c r="Z97" s="170">
        <f t="shared" si="140"/>
        <v>185.42</v>
      </c>
      <c r="AB97" s="176" t="str">
        <f t="shared" si="132"/>
        <v>DIAMANTE 38.001 a 9.000</v>
      </c>
      <c r="AC97" s="177" t="s">
        <v>75</v>
      </c>
      <c r="AD97" s="177" t="s">
        <v>91</v>
      </c>
      <c r="AE97" s="170">
        <f t="shared" si="144"/>
        <v>47.82</v>
      </c>
      <c r="AF97" s="170">
        <f t="shared" si="141"/>
        <v>48.85</v>
      </c>
      <c r="AG97" s="170">
        <f t="shared" si="141"/>
        <v>49.86</v>
      </c>
      <c r="AH97" s="170">
        <f t="shared" si="141"/>
        <v>50.89</v>
      </c>
      <c r="AI97" s="170">
        <f t="shared" si="141"/>
        <v>55.04</v>
      </c>
      <c r="AJ97" s="170">
        <f t="shared" si="141"/>
        <v>55.6</v>
      </c>
      <c r="AK97" s="170">
        <f t="shared" si="141"/>
        <v>56.17</v>
      </c>
      <c r="AL97" s="170">
        <f t="shared" si="141"/>
        <v>56.74</v>
      </c>
      <c r="AM97" s="170">
        <f t="shared" si="141"/>
        <v>113.64</v>
      </c>
      <c r="AN97" s="170">
        <f t="shared" si="141"/>
        <v>172.23</v>
      </c>
      <c r="AO97" s="170">
        <f t="shared" si="141"/>
        <v>209.82</v>
      </c>
      <c r="AP97" s="170">
        <f t="shared" si="141"/>
        <v>247.41</v>
      </c>
      <c r="AQ97" s="170">
        <f t="shared" si="141"/>
        <v>139.54</v>
      </c>
      <c r="AR97" s="170">
        <f t="shared" si="141"/>
        <v>208.42</v>
      </c>
      <c r="AS97" s="170">
        <f t="shared" si="141"/>
        <v>248.25</v>
      </c>
      <c r="AT97" s="170">
        <f t="shared" si="141"/>
        <v>288.08999999999997</v>
      </c>
      <c r="AU97" s="170">
        <f t="shared" si="141"/>
        <v>166.12</v>
      </c>
      <c r="AV97" s="170">
        <f t="shared" si="141"/>
        <v>248.12</v>
      </c>
      <c r="AW97" s="170">
        <f t="shared" si="141"/>
        <v>295.54000000000002</v>
      </c>
      <c r="AX97" s="170">
        <f t="shared" si="141"/>
        <v>342.96</v>
      </c>
      <c r="BL97" s="43" t="str">
        <f t="shared" si="103"/>
        <v>DIAMANTE 31.001 a 2.000</v>
      </c>
      <c r="BM97" s="44" t="s">
        <v>75</v>
      </c>
      <c r="BN97" s="46" t="s">
        <v>55</v>
      </c>
      <c r="BO97" s="170">
        <f>ROUND('Base(2024)'!DC6*'BASE 2025'!$A$25,2)</f>
        <v>17.23</v>
      </c>
      <c r="BP97" s="170">
        <f>ROUND('Base(2024)'!DD6*'BASE 2025'!$A$25,2)</f>
        <v>17.579999999999998</v>
      </c>
      <c r="BQ97" s="170">
        <f>ROUND('Base(2024)'!DE6*'BASE 2025'!$A$25,2)</f>
        <v>17.95</v>
      </c>
      <c r="BS97" s="43" t="str">
        <f t="shared" si="108"/>
        <v>DIAMANTE 48.001 a 9.000</v>
      </c>
      <c r="BT97" s="44" t="s">
        <v>81</v>
      </c>
      <c r="BU97" s="44" t="s">
        <v>91</v>
      </c>
      <c r="BV97" s="170">
        <f>ROUND('Base(2024)'!DU139*'BASE 2025'!$A$155,2)</f>
        <v>21.84</v>
      </c>
      <c r="BW97" s="170">
        <f>ROUND('Base(2024)'!DV139*'BASE 2025'!$A$155,2)</f>
        <v>22.29</v>
      </c>
      <c r="BX97" s="170">
        <f>ROUND('Base(2024)'!DW139*'BASE 2025'!$A$155,2)</f>
        <v>22.76</v>
      </c>
      <c r="BY97" s="170">
        <f>ROUND('Base(2024)'!DX139*'BASE 2025'!$A$155,2)</f>
        <v>23.22</v>
      </c>
      <c r="BZ97" s="170">
        <f>ROUND('Base(2024)'!DY139*'BASE 2025'!$A$155,2)</f>
        <v>38.26</v>
      </c>
      <c r="CA97" s="170">
        <f>ROUND('Base(2024)'!DZ139*'BASE 2025'!$A$155,2)</f>
        <v>38.65</v>
      </c>
      <c r="CB97" s="170">
        <f>ROUND('Base(2024)'!EA139*'BASE 2025'!$A$155,2)</f>
        <v>39.07</v>
      </c>
      <c r="CC97" s="170">
        <f>ROUND('Base(2024)'!EB139*'BASE 2025'!$A$155,2)</f>
        <v>39.44</v>
      </c>
      <c r="CD97" s="170">
        <f>ROUND('Base(2024)'!EC139*'BASE 2025'!$A$155,2)</f>
        <v>74.78</v>
      </c>
      <c r="CE97" s="170">
        <f>ROUND('Base(2024)'!ED139*'BASE 2025'!$A$155,2)</f>
        <v>101.5</v>
      </c>
      <c r="CF97" s="170">
        <f>ROUND('Base(2024)'!EE139*'BASE 2025'!$A$155,2)</f>
        <v>142.86000000000001</v>
      </c>
      <c r="CG97" s="170">
        <f>ROUND('Base(2024)'!EF139*'BASE 2025'!$A$155,2)</f>
        <v>172.81</v>
      </c>
      <c r="CH97" s="170">
        <f>ROUND('Base(2024)'!EG139*'BASE 2025'!$A$155,2)</f>
        <v>116.87</v>
      </c>
      <c r="CI97" s="170">
        <f>ROUND('Base(2024)'!EH139*'BASE 2025'!$A$155,2)</f>
        <v>144.68</v>
      </c>
      <c r="CJ97" s="170">
        <f>ROUND('Base(2024)'!EI139*'BASE 2025'!$A$155,2)</f>
        <v>186.6</v>
      </c>
      <c r="CK97" s="170">
        <f>ROUND('Base(2024)'!EJ139*'BASE 2025'!$A$155,2)</f>
        <v>218.13</v>
      </c>
      <c r="CM97" s="43" t="str">
        <f t="shared" si="114"/>
        <v>DIAMANTE 38.001 a 9.000</v>
      </c>
      <c r="CN97" s="44" t="s">
        <v>75</v>
      </c>
      <c r="CO97" s="44" t="s">
        <v>91</v>
      </c>
      <c r="CP97" s="170">
        <f t="shared" ref="CP97:DE97" si="155">ROUND(CP13-(CP13*$A$88),2)</f>
        <v>26.28</v>
      </c>
      <c r="CQ97" s="170">
        <f t="shared" si="155"/>
        <v>27.4</v>
      </c>
      <c r="CR97" s="170">
        <f t="shared" si="155"/>
        <v>27.67</v>
      </c>
      <c r="CS97" s="170">
        <f t="shared" si="155"/>
        <v>27.95</v>
      </c>
      <c r="CT97" s="170">
        <f t="shared" si="155"/>
        <v>37.869999999999997</v>
      </c>
      <c r="CU97" s="170">
        <f t="shared" si="155"/>
        <v>43.55</v>
      </c>
      <c r="CV97" s="170">
        <f t="shared" si="155"/>
        <v>49.7</v>
      </c>
      <c r="CW97" s="170">
        <f t="shared" si="155"/>
        <v>61.52</v>
      </c>
      <c r="CX97" s="170">
        <f t="shared" si="155"/>
        <v>55.41</v>
      </c>
      <c r="CY97" s="170">
        <f t="shared" si="155"/>
        <v>62.21</v>
      </c>
      <c r="CZ97" s="170">
        <f t="shared" si="155"/>
        <v>79.89</v>
      </c>
      <c r="DA97" s="170">
        <f t="shared" si="155"/>
        <v>99.59</v>
      </c>
      <c r="DB97" s="170">
        <f t="shared" si="155"/>
        <v>64.44</v>
      </c>
      <c r="DC97" s="170">
        <f t="shared" si="155"/>
        <v>72.33</v>
      </c>
      <c r="DD97" s="170">
        <f t="shared" si="155"/>
        <v>92.89</v>
      </c>
      <c r="DE97" s="170">
        <f t="shared" si="155"/>
        <v>115.79</v>
      </c>
      <c r="DF97" s="170"/>
      <c r="DH97" s="43" t="str">
        <f t="shared" si="105"/>
        <v>DIAMANTE 42.001 a 3.000</v>
      </c>
      <c r="DI97" s="44" t="s">
        <v>81</v>
      </c>
      <c r="DJ97" s="44" t="s">
        <v>62</v>
      </c>
      <c r="DK97" s="147">
        <f>ROUND('Base(2024)'!EO84*'BASE 2025'!$A$155,2)</f>
        <v>21.95</v>
      </c>
      <c r="DL97" s="147">
        <f>ROUND('Base(2024)'!EP84*'BASE 2025'!$A$155,2)</f>
        <v>22.87</v>
      </c>
      <c r="DM97" s="147">
        <f>ROUND('Base(2024)'!EQ84*'BASE 2025'!$A$155,2)</f>
        <v>23.1</v>
      </c>
      <c r="DN97" s="147">
        <f>ROUND('Base(2024)'!ER84*'BASE 2025'!$A$155,2)</f>
        <v>23.34</v>
      </c>
      <c r="DO97" s="147">
        <f>ROUND('Base(2024)'!ES84*'BASE 2025'!$A$155,2)</f>
        <v>27.29</v>
      </c>
      <c r="DP97" s="147">
        <f>ROUND('Base(2024)'!ET84*'BASE 2025'!$A$155,2)</f>
        <v>30.28</v>
      </c>
      <c r="DQ97" s="147">
        <f>ROUND('Base(2024)'!EU84*'BASE 2025'!$A$155,2)</f>
        <v>33.79</v>
      </c>
      <c r="DR97" s="147">
        <f>ROUND('Base(2024)'!EV84*'BASE 2025'!$A$155,2)</f>
        <v>40.58</v>
      </c>
      <c r="DS97" s="147">
        <f>ROUND('Base(2024)'!EW84*'BASE 2025'!$A$155,2)</f>
        <v>33.9</v>
      </c>
      <c r="DT97" s="147">
        <f>ROUND('Base(2024)'!EX84*'BASE 2025'!$A$155,2)</f>
        <v>39.26</v>
      </c>
      <c r="DU97" s="147">
        <f>ROUND('Base(2024)'!EY84*'BASE 2025'!$A$155,2)</f>
        <v>59.02</v>
      </c>
      <c r="DV97" s="147">
        <f>ROUND('Base(2024)'!EZ84*'BASE 2025'!$A$155,2)</f>
        <v>78.430000000000007</v>
      </c>
      <c r="ER97" s="198" t="str">
        <f t="shared" si="152"/>
        <v>DIAMANTE 2Coleta Programada4209-90 a 10</v>
      </c>
      <c r="ES97" s="198" t="s">
        <v>69</v>
      </c>
      <c r="ET97" s="199" t="s">
        <v>64</v>
      </c>
      <c r="EU97" s="200" t="s">
        <v>65</v>
      </c>
      <c r="EV97" s="201" t="s">
        <v>45</v>
      </c>
      <c r="EW97" s="200">
        <f>ROUND(EW7-(EW7*$A$123),2)</f>
        <v>11.84</v>
      </c>
      <c r="EX97" s="60"/>
      <c r="EY97" s="60"/>
      <c r="FK97" s="207" t="str">
        <f>CONCATENATE(FL97,FN97,FM97)</f>
        <v>INFINITE 8Digitação, agrupamento de nomes e documentos, conciliação de nomesOperação C</v>
      </c>
      <c r="FL97" s="207" t="s">
        <v>110</v>
      </c>
      <c r="FM97" s="207" t="s">
        <v>321</v>
      </c>
      <c r="FN97" s="216" t="s">
        <v>322</v>
      </c>
      <c r="FO97" s="217">
        <v>76139</v>
      </c>
      <c r="FP97" s="218">
        <f>'[3]Base(2024)'!$FG$6*'[3]BASE 2025'!$A$20</f>
        <v>2.0337233399999999</v>
      </c>
      <c r="FQ97" s="217">
        <v>76180</v>
      </c>
      <c r="FR97" s="218">
        <f>'[3]Base(2024)'!$FI$6*'[3]BASE 2025'!$A$20</f>
        <v>2.0337233399999999</v>
      </c>
    </row>
    <row r="98" spans="1:174" ht="25.5" x14ac:dyDescent="0.25">
      <c r="A98" s="162"/>
      <c r="B98" s="163"/>
      <c r="D98" s="43" t="str">
        <f t="shared" si="106"/>
        <v>DIAMANTE 39.001 a 10.000</v>
      </c>
      <c r="E98" s="44" t="s">
        <v>75</v>
      </c>
      <c r="F98" s="44" t="s">
        <v>95</v>
      </c>
      <c r="G98" s="170">
        <f t="shared" si="143"/>
        <v>19.59</v>
      </c>
      <c r="H98" s="170">
        <f t="shared" si="140"/>
        <v>20</v>
      </c>
      <c r="I98" s="170">
        <f t="shared" si="140"/>
        <v>20.420000000000002</v>
      </c>
      <c r="J98" s="170">
        <f t="shared" si="140"/>
        <v>20.83</v>
      </c>
      <c r="K98" s="170">
        <f t="shared" si="140"/>
        <v>35.17</v>
      </c>
      <c r="L98" s="170">
        <f t="shared" si="140"/>
        <v>35.520000000000003</v>
      </c>
      <c r="M98" s="170">
        <f t="shared" si="140"/>
        <v>35.9</v>
      </c>
      <c r="N98" s="170">
        <f t="shared" si="140"/>
        <v>36.25</v>
      </c>
      <c r="O98" s="170">
        <f t="shared" si="140"/>
        <v>69.010000000000005</v>
      </c>
      <c r="P98" s="170">
        <f t="shared" si="140"/>
        <v>93.16</v>
      </c>
      <c r="Q98" s="170">
        <f t="shared" si="140"/>
        <v>131.12</v>
      </c>
      <c r="R98" s="170">
        <f t="shared" si="140"/>
        <v>158.72</v>
      </c>
      <c r="S98" s="170">
        <f t="shared" si="140"/>
        <v>88.06</v>
      </c>
      <c r="T98" s="170">
        <f t="shared" si="140"/>
        <v>109.09</v>
      </c>
      <c r="U98" s="170">
        <f t="shared" si="140"/>
        <v>141.35</v>
      </c>
      <c r="V98" s="170">
        <f t="shared" si="140"/>
        <v>165.67</v>
      </c>
      <c r="W98" s="170">
        <f t="shared" si="140"/>
        <v>104.83</v>
      </c>
      <c r="X98" s="170">
        <f t="shared" si="140"/>
        <v>129.86000000000001</v>
      </c>
      <c r="Y98" s="170">
        <f t="shared" si="140"/>
        <v>168.27</v>
      </c>
      <c r="Z98" s="170">
        <f t="shared" si="140"/>
        <v>197.21</v>
      </c>
      <c r="AB98" s="176" t="str">
        <f t="shared" si="132"/>
        <v>DIAMANTE 39.001 a 10.000</v>
      </c>
      <c r="AC98" s="177" t="s">
        <v>75</v>
      </c>
      <c r="AD98" s="177" t="s">
        <v>95</v>
      </c>
      <c r="AE98" s="170">
        <f t="shared" si="144"/>
        <v>51.66</v>
      </c>
      <c r="AF98" s="170">
        <f t="shared" si="141"/>
        <v>52.76</v>
      </c>
      <c r="AG98" s="170">
        <f t="shared" si="141"/>
        <v>53.87</v>
      </c>
      <c r="AH98" s="170">
        <f t="shared" si="141"/>
        <v>54.96</v>
      </c>
      <c r="AI98" s="170">
        <f t="shared" si="141"/>
        <v>58.9</v>
      </c>
      <c r="AJ98" s="170">
        <f t="shared" si="141"/>
        <v>59.5</v>
      </c>
      <c r="AK98" s="170">
        <f t="shared" si="141"/>
        <v>60.12</v>
      </c>
      <c r="AL98" s="170">
        <f t="shared" si="141"/>
        <v>60.72</v>
      </c>
      <c r="AM98" s="170">
        <f t="shared" si="141"/>
        <v>122.86</v>
      </c>
      <c r="AN98" s="170">
        <f t="shared" si="141"/>
        <v>187.65</v>
      </c>
      <c r="AO98" s="170">
        <f t="shared" si="141"/>
        <v>227.69</v>
      </c>
      <c r="AP98" s="170">
        <f t="shared" si="141"/>
        <v>267.7</v>
      </c>
      <c r="AQ98" s="170">
        <f t="shared" si="141"/>
        <v>151.97</v>
      </c>
      <c r="AR98" s="170">
        <f t="shared" si="141"/>
        <v>228.52</v>
      </c>
      <c r="AS98" s="170">
        <f t="shared" si="141"/>
        <v>271.45</v>
      </c>
      <c r="AT98" s="170">
        <f t="shared" si="141"/>
        <v>314.38</v>
      </c>
      <c r="AU98" s="170">
        <f t="shared" si="141"/>
        <v>180.92</v>
      </c>
      <c r="AV98" s="170">
        <f t="shared" si="141"/>
        <v>272.04000000000002</v>
      </c>
      <c r="AW98" s="170">
        <f t="shared" si="141"/>
        <v>323.14999999999998</v>
      </c>
      <c r="AX98" s="170">
        <f t="shared" si="141"/>
        <v>374.26</v>
      </c>
      <c r="BL98" s="43" t="str">
        <f t="shared" si="103"/>
        <v>DIAMANTE 32.001 a 3.000</v>
      </c>
      <c r="BM98" s="44" t="s">
        <v>75</v>
      </c>
      <c r="BN98" s="46" t="s">
        <v>62</v>
      </c>
      <c r="BO98" s="170">
        <f>ROUND('Base(2024)'!DC7*'BASE 2025'!$A$25,2)</f>
        <v>19.14</v>
      </c>
      <c r="BP98" s="170">
        <f>ROUND('Base(2024)'!DD7*'BASE 2025'!$A$25,2)</f>
        <v>19.54</v>
      </c>
      <c r="BQ98" s="170">
        <f>ROUND('Base(2024)'!DE7*'BASE 2025'!$A$25,2)</f>
        <v>19.95</v>
      </c>
      <c r="BS98" s="43" t="str">
        <f t="shared" si="108"/>
        <v>DIAMANTE 49.001 a 10.000</v>
      </c>
      <c r="BT98" s="44" t="s">
        <v>81</v>
      </c>
      <c r="BU98" s="44" t="s">
        <v>95</v>
      </c>
      <c r="BV98" s="170">
        <f>ROUND('Base(2024)'!DU140*'BASE 2025'!$A$155,2)</f>
        <v>22.22</v>
      </c>
      <c r="BW98" s="170">
        <f>ROUND('Base(2024)'!DV140*'BASE 2025'!$A$155,2)</f>
        <v>22.69</v>
      </c>
      <c r="BX98" s="170">
        <f>ROUND('Base(2024)'!DW140*'BASE 2025'!$A$155,2)</f>
        <v>23.16</v>
      </c>
      <c r="BY98" s="170">
        <f>ROUND('Base(2024)'!DX140*'BASE 2025'!$A$155,2)</f>
        <v>23.63</v>
      </c>
      <c r="BZ98" s="170">
        <f>ROUND('Base(2024)'!DY140*'BASE 2025'!$A$155,2)</f>
        <v>40.770000000000003</v>
      </c>
      <c r="CA98" s="170">
        <f>ROUND('Base(2024)'!DZ140*'BASE 2025'!$A$155,2)</f>
        <v>41.19</v>
      </c>
      <c r="CB98" s="170">
        <f>ROUND('Base(2024)'!EA140*'BASE 2025'!$A$155,2)</f>
        <v>41.61</v>
      </c>
      <c r="CC98" s="170">
        <f>ROUND('Base(2024)'!EB140*'BASE 2025'!$A$155,2)</f>
        <v>42.03</v>
      </c>
      <c r="CD98" s="170">
        <f>ROUND('Base(2024)'!EC140*'BASE 2025'!$A$155,2)</f>
        <v>80.73</v>
      </c>
      <c r="CE98" s="170">
        <f>ROUND('Base(2024)'!ED140*'BASE 2025'!$A$155,2)</f>
        <v>109.63</v>
      </c>
      <c r="CF98" s="170">
        <f>ROUND('Base(2024)'!EE140*'BASE 2025'!$A$155,2)</f>
        <v>154.31</v>
      </c>
      <c r="CG98" s="170">
        <f>ROUND('Base(2024)'!EF140*'BASE 2025'!$A$155,2)</f>
        <v>186.66</v>
      </c>
      <c r="CH98" s="170">
        <f>ROUND('Base(2024)'!EG140*'BASE 2025'!$A$155,2)</f>
        <v>122.84</v>
      </c>
      <c r="CI98" s="170">
        <f>ROUND('Base(2024)'!EH140*'BASE 2025'!$A$155,2)</f>
        <v>152.79</v>
      </c>
      <c r="CJ98" s="170">
        <f>ROUND('Base(2024)'!EI140*'BASE 2025'!$A$155,2)</f>
        <v>198.04</v>
      </c>
      <c r="CK98" s="170">
        <f>ROUND('Base(2024)'!EJ140*'BASE 2025'!$A$155,2)</f>
        <v>231.98</v>
      </c>
      <c r="CM98" s="43" t="str">
        <f t="shared" si="114"/>
        <v>DIAMANTE 39.001 a 10.000</v>
      </c>
      <c r="CN98" s="44" t="s">
        <v>75</v>
      </c>
      <c r="CO98" s="44" t="s">
        <v>95</v>
      </c>
      <c r="CP98" s="170">
        <f t="shared" ref="CP98:DE98" si="156">ROUND(CP14-(CP14*$A$88),2)</f>
        <v>26.81</v>
      </c>
      <c r="CQ98" s="170">
        <f t="shared" si="156"/>
        <v>27.95</v>
      </c>
      <c r="CR98" s="170">
        <f t="shared" si="156"/>
        <v>28.23</v>
      </c>
      <c r="CS98" s="170">
        <f t="shared" si="156"/>
        <v>28.52</v>
      </c>
      <c r="CT98" s="170">
        <f t="shared" si="156"/>
        <v>39.14</v>
      </c>
      <c r="CU98" s="170">
        <f t="shared" si="156"/>
        <v>45.02</v>
      </c>
      <c r="CV98" s="170">
        <f t="shared" si="156"/>
        <v>51.37</v>
      </c>
      <c r="CW98" s="170">
        <f t="shared" si="156"/>
        <v>63.61</v>
      </c>
      <c r="CX98" s="170">
        <f t="shared" si="156"/>
        <v>56.51</v>
      </c>
      <c r="CY98" s="170">
        <f t="shared" si="156"/>
        <v>63.46</v>
      </c>
      <c r="CZ98" s="170">
        <f t="shared" si="156"/>
        <v>81.319999999999993</v>
      </c>
      <c r="DA98" s="170">
        <f t="shared" si="156"/>
        <v>101.35</v>
      </c>
      <c r="DB98" s="170">
        <f t="shared" si="156"/>
        <v>65.709999999999994</v>
      </c>
      <c r="DC98" s="170">
        <f t="shared" si="156"/>
        <v>73.8</v>
      </c>
      <c r="DD98" s="170">
        <f t="shared" si="156"/>
        <v>94.55</v>
      </c>
      <c r="DE98" s="170">
        <f t="shared" si="156"/>
        <v>117.85</v>
      </c>
      <c r="DF98" s="170"/>
      <c r="DH98" s="43" t="str">
        <f t="shared" si="105"/>
        <v>DIAMANTE 43.001 a 4.000</v>
      </c>
      <c r="DI98" s="44" t="s">
        <v>81</v>
      </c>
      <c r="DJ98" s="44" t="s">
        <v>68</v>
      </c>
      <c r="DK98" s="147">
        <f>ROUND('Base(2024)'!EO85*'BASE 2025'!$A$155,2)</f>
        <v>23.63</v>
      </c>
      <c r="DL98" s="147">
        <f>ROUND('Base(2024)'!EP85*'BASE 2025'!$A$155,2)</f>
        <v>24.64</v>
      </c>
      <c r="DM98" s="147">
        <f>ROUND('Base(2024)'!EQ85*'BASE 2025'!$A$155,2)</f>
        <v>24.89</v>
      </c>
      <c r="DN98" s="147">
        <f>ROUND('Base(2024)'!ER85*'BASE 2025'!$A$155,2)</f>
        <v>25.14</v>
      </c>
      <c r="DO98" s="147">
        <f>ROUND('Base(2024)'!ES85*'BASE 2025'!$A$155,2)</f>
        <v>29.48</v>
      </c>
      <c r="DP98" s="147">
        <f>ROUND('Base(2024)'!ET85*'BASE 2025'!$A$155,2)</f>
        <v>32.42</v>
      </c>
      <c r="DQ98" s="147">
        <f>ROUND('Base(2024)'!EU85*'BASE 2025'!$A$155,2)</f>
        <v>36.159999999999997</v>
      </c>
      <c r="DR98" s="147">
        <f>ROUND('Base(2024)'!EV85*'BASE 2025'!$A$155,2)</f>
        <v>43.47</v>
      </c>
      <c r="DS98" s="147">
        <f>ROUND('Base(2024)'!EW85*'BASE 2025'!$A$155,2)</f>
        <v>44.27</v>
      </c>
      <c r="DT98" s="147">
        <f>ROUND('Base(2024)'!EX85*'BASE 2025'!$A$155,2)</f>
        <v>49.21</v>
      </c>
      <c r="DU98" s="147">
        <f>ROUND('Base(2024)'!EY85*'BASE 2025'!$A$155,2)</f>
        <v>69.02</v>
      </c>
      <c r="DV98" s="147">
        <f>ROUND('Base(2024)'!EZ85*'BASE 2025'!$A$155,2)</f>
        <v>88.99</v>
      </c>
      <c r="ER98" s="198" t="str">
        <f t="shared" si="152"/>
        <v>DIAMANTE 2Coleta Programada4209-9Mais de 10</v>
      </c>
      <c r="ES98" s="198" t="s">
        <v>69</v>
      </c>
      <c r="ET98" s="199" t="s">
        <v>64</v>
      </c>
      <c r="EU98" s="200" t="s">
        <v>65</v>
      </c>
      <c r="EV98" s="201" t="s">
        <v>52</v>
      </c>
      <c r="EW98" s="200" t="s">
        <v>251</v>
      </c>
      <c r="EX98" s="60"/>
      <c r="EY98" s="60"/>
      <c r="FK98" s="207" t="str">
        <f>CONCATENATE(FL98,FN98,FM98)</f>
        <v>INFINITE 8Impressão de etiqueta - medidas 33,9 x 101,6 (mm) ou  Modelo folha 14 etiquetasOperação D1</v>
      </c>
      <c r="FL98" s="207" t="s">
        <v>110</v>
      </c>
      <c r="FM98" s="219" t="s">
        <v>323</v>
      </c>
      <c r="FN98" s="220" t="s">
        <v>324</v>
      </c>
      <c r="FO98" s="217">
        <v>76147</v>
      </c>
      <c r="FP98" s="218">
        <f>'[3]Base(2024)'!$FG$9*'[3]BASE 2025'!$A$20</f>
        <v>0.13628043000000001</v>
      </c>
      <c r="FQ98" s="217">
        <v>76198</v>
      </c>
      <c r="FR98" s="218">
        <f>'[3]Base(2024)'!$FI$9*'[3]BASE 2025'!$A$20</f>
        <v>7.3381770000000013E-2</v>
      </c>
    </row>
    <row r="99" spans="1:174" ht="25.5" x14ac:dyDescent="0.25">
      <c r="A99" s="43" t="s">
        <v>3</v>
      </c>
      <c r="D99" s="40" t="str">
        <f t="shared" si="106"/>
        <v>DIAMANTE 3Kg Adicional</v>
      </c>
      <c r="E99" s="168" t="s">
        <v>75</v>
      </c>
      <c r="F99" s="168" t="s">
        <v>63</v>
      </c>
      <c r="G99" s="171">
        <f t="shared" si="143"/>
        <v>2.42</v>
      </c>
      <c r="H99" s="171">
        <f t="shared" si="140"/>
        <v>2.48</v>
      </c>
      <c r="I99" s="171">
        <f t="shared" si="140"/>
        <v>2.54</v>
      </c>
      <c r="J99" s="171">
        <f t="shared" si="140"/>
        <v>2.58</v>
      </c>
      <c r="K99" s="171">
        <f t="shared" si="140"/>
        <v>4.37</v>
      </c>
      <c r="L99" s="171">
        <f t="shared" si="140"/>
        <v>4.41</v>
      </c>
      <c r="M99" s="171">
        <f t="shared" si="140"/>
        <v>4.45</v>
      </c>
      <c r="N99" s="171">
        <f t="shared" si="140"/>
        <v>4.5</v>
      </c>
      <c r="O99" s="171">
        <f t="shared" si="140"/>
        <v>8.56</v>
      </c>
      <c r="P99" s="171">
        <f t="shared" si="140"/>
        <v>11.55</v>
      </c>
      <c r="Q99" s="171">
        <f t="shared" si="140"/>
        <v>16.260000000000002</v>
      </c>
      <c r="R99" s="171">
        <f t="shared" si="140"/>
        <v>19.68</v>
      </c>
      <c r="S99" s="171">
        <f t="shared" si="140"/>
        <v>10.92</v>
      </c>
      <c r="T99" s="171">
        <f t="shared" si="140"/>
        <v>13.52</v>
      </c>
      <c r="U99" s="171">
        <f t="shared" si="140"/>
        <v>17.53</v>
      </c>
      <c r="V99" s="171">
        <f t="shared" si="140"/>
        <v>20.54</v>
      </c>
      <c r="W99" s="171">
        <f t="shared" si="140"/>
        <v>13</v>
      </c>
      <c r="X99" s="171">
        <f t="shared" si="140"/>
        <v>16.100000000000001</v>
      </c>
      <c r="Y99" s="171">
        <f t="shared" si="140"/>
        <v>20.87</v>
      </c>
      <c r="Z99" s="171">
        <f t="shared" si="140"/>
        <v>24.44</v>
      </c>
      <c r="AB99" s="40" t="str">
        <f t="shared" si="132"/>
        <v>DIAMANTE 3Kg Adicional</v>
      </c>
      <c r="AC99" s="168" t="s">
        <v>75</v>
      </c>
      <c r="AD99" s="168" t="s">
        <v>63</v>
      </c>
      <c r="AE99" s="169">
        <f t="shared" si="144"/>
        <v>5.25</v>
      </c>
      <c r="AF99" s="169">
        <f t="shared" si="141"/>
        <v>5.36</v>
      </c>
      <c r="AG99" s="169">
        <f t="shared" si="141"/>
        <v>5.47</v>
      </c>
      <c r="AH99" s="169">
        <f t="shared" si="141"/>
        <v>5.59</v>
      </c>
      <c r="AI99" s="169">
        <f t="shared" si="141"/>
        <v>5.93</v>
      </c>
      <c r="AJ99" s="169">
        <f t="shared" si="141"/>
        <v>5.99</v>
      </c>
      <c r="AK99" s="169">
        <f t="shared" si="141"/>
        <v>6.06</v>
      </c>
      <c r="AL99" s="169">
        <f t="shared" si="141"/>
        <v>6.12</v>
      </c>
      <c r="AM99" s="169">
        <f t="shared" si="141"/>
        <v>12.15</v>
      </c>
      <c r="AN99" s="169">
        <f t="shared" si="141"/>
        <v>18.63</v>
      </c>
      <c r="AO99" s="169">
        <f t="shared" si="141"/>
        <v>22.56</v>
      </c>
      <c r="AP99" s="169">
        <f t="shared" si="141"/>
        <v>26.51</v>
      </c>
      <c r="AQ99" s="169">
        <f t="shared" si="141"/>
        <v>15.2</v>
      </c>
      <c r="AR99" s="169">
        <f t="shared" si="141"/>
        <v>22.78</v>
      </c>
      <c r="AS99" s="169">
        <f t="shared" si="141"/>
        <v>26.95</v>
      </c>
      <c r="AT99" s="169">
        <f t="shared" si="141"/>
        <v>31.13</v>
      </c>
      <c r="AU99" s="169">
        <f t="shared" si="141"/>
        <v>18.09</v>
      </c>
      <c r="AV99" s="169">
        <f t="shared" si="141"/>
        <v>27.13</v>
      </c>
      <c r="AW99" s="169">
        <f t="shared" si="141"/>
        <v>32.1</v>
      </c>
      <c r="AX99" s="169">
        <f t="shared" si="141"/>
        <v>37.06</v>
      </c>
      <c r="BL99" s="43" t="str">
        <f t="shared" si="103"/>
        <v>DIAMANTE 33.001 a 4.000</v>
      </c>
      <c r="BM99" s="44" t="s">
        <v>75</v>
      </c>
      <c r="BN99" s="46" t="s">
        <v>68</v>
      </c>
      <c r="BO99" s="170">
        <f>ROUND('Base(2024)'!DC8*'BASE 2025'!$A$25,2)</f>
        <v>21.04</v>
      </c>
      <c r="BP99" s="170">
        <f>ROUND('Base(2024)'!DD8*'BASE 2025'!$A$25,2)</f>
        <v>21.48</v>
      </c>
      <c r="BQ99" s="170">
        <f>ROUND('Base(2024)'!DE8*'BASE 2025'!$A$25,2)</f>
        <v>21.93</v>
      </c>
      <c r="BS99" s="40" t="str">
        <f t="shared" si="108"/>
        <v>DIAMANTE 4Kg Adicional</v>
      </c>
      <c r="BT99" s="168" t="s">
        <v>81</v>
      </c>
      <c r="BU99" s="168" t="s">
        <v>63</v>
      </c>
      <c r="BV99" s="171">
        <f>ROUND('Base(2024)'!DU141*'BASE 2025'!$A$155,2)</f>
        <v>2.86</v>
      </c>
      <c r="BW99" s="171">
        <f>ROUND('Base(2024)'!DV141*'BASE 2025'!$A$155,2)</f>
        <v>2.92</v>
      </c>
      <c r="BX99" s="171">
        <f>ROUND('Base(2024)'!DW141*'BASE 2025'!$A$155,2)</f>
        <v>2.99</v>
      </c>
      <c r="BY99" s="171">
        <f>ROUND('Base(2024)'!DX141*'BASE 2025'!$A$155,2)</f>
        <v>3.04</v>
      </c>
      <c r="BZ99" s="171">
        <f>ROUND('Base(2024)'!DY141*'BASE 2025'!$A$155,2)</f>
        <v>5.15</v>
      </c>
      <c r="CA99" s="171">
        <f>ROUND('Base(2024)'!DZ141*'BASE 2025'!$A$155,2)</f>
        <v>5.19</v>
      </c>
      <c r="CB99" s="171">
        <f>ROUND('Base(2024)'!EA141*'BASE 2025'!$A$155,2)</f>
        <v>5.24</v>
      </c>
      <c r="CC99" s="171">
        <f>ROUND('Base(2024)'!EB141*'BASE 2025'!$A$155,2)</f>
        <v>5.3</v>
      </c>
      <c r="CD99" s="171">
        <f>ROUND('Base(2024)'!EC141*'BASE 2025'!$A$155,2)</f>
        <v>10.09</v>
      </c>
      <c r="CE99" s="171">
        <f>ROUND('Base(2024)'!ED141*'BASE 2025'!$A$155,2)</f>
        <v>13.61</v>
      </c>
      <c r="CF99" s="171">
        <f>ROUND('Base(2024)'!EE141*'BASE 2025'!$A$155,2)</f>
        <v>19.16</v>
      </c>
      <c r="CG99" s="171">
        <f>ROUND('Base(2024)'!EF141*'BASE 2025'!$A$155,2)</f>
        <v>23.18</v>
      </c>
      <c r="CH99" s="171">
        <f>ROUND('Base(2024)'!EG141*'BASE 2025'!$A$155,2)</f>
        <v>15.32</v>
      </c>
      <c r="CI99" s="171">
        <f>ROUND('Base(2024)'!EH141*'BASE 2025'!$A$155,2)</f>
        <v>18.97</v>
      </c>
      <c r="CJ99" s="171">
        <f>ROUND('Base(2024)'!EI141*'BASE 2025'!$A$155,2)</f>
        <v>24.59</v>
      </c>
      <c r="CK99" s="171">
        <f>ROUND('Base(2024)'!EJ141*'BASE 2025'!$A$155,2)</f>
        <v>28.8</v>
      </c>
      <c r="CM99" s="40" t="str">
        <f t="shared" si="114"/>
        <v>DIAMANTE 3Kg Adicional</v>
      </c>
      <c r="CN99" s="168" t="s">
        <v>75</v>
      </c>
      <c r="CO99" s="168" t="s">
        <v>63</v>
      </c>
      <c r="CP99" s="171">
        <f t="shared" ref="CP99:DE99" si="157">ROUND(CP15-(CP15*$A$88),2)</f>
        <v>3.33</v>
      </c>
      <c r="CQ99" s="171">
        <f t="shared" si="157"/>
        <v>3.47</v>
      </c>
      <c r="CR99" s="171">
        <f t="shared" si="157"/>
        <v>3.5</v>
      </c>
      <c r="CS99" s="171">
        <f t="shared" si="157"/>
        <v>3.54</v>
      </c>
      <c r="CT99" s="171">
        <f t="shared" si="157"/>
        <v>4.8499999999999996</v>
      </c>
      <c r="CU99" s="171">
        <f t="shared" si="157"/>
        <v>5.57</v>
      </c>
      <c r="CV99" s="171">
        <f t="shared" si="157"/>
        <v>6.37</v>
      </c>
      <c r="CW99" s="171">
        <f t="shared" si="157"/>
        <v>7.89</v>
      </c>
      <c r="CX99" s="171">
        <f t="shared" si="157"/>
        <v>7</v>
      </c>
      <c r="CY99" s="171">
        <f t="shared" si="157"/>
        <v>7.88</v>
      </c>
      <c r="CZ99" s="171">
        <f t="shared" si="157"/>
        <v>10.09</v>
      </c>
      <c r="DA99" s="171">
        <f t="shared" si="157"/>
        <v>12.56</v>
      </c>
      <c r="DB99" s="171">
        <f t="shared" si="157"/>
        <v>8.14</v>
      </c>
      <c r="DC99" s="171">
        <f t="shared" si="157"/>
        <v>9.16</v>
      </c>
      <c r="DD99" s="171">
        <f t="shared" si="157"/>
        <v>11.71</v>
      </c>
      <c r="DE99" s="171">
        <f t="shared" si="157"/>
        <v>14.61</v>
      </c>
      <c r="DF99" s="170"/>
      <c r="DH99" s="43" t="str">
        <f t="shared" si="105"/>
        <v>DIAMANTE 44.001 a 5.000</v>
      </c>
      <c r="DI99" s="44" t="s">
        <v>81</v>
      </c>
      <c r="DJ99" s="44" t="s">
        <v>70</v>
      </c>
      <c r="DK99" s="147">
        <f>ROUND('Base(2024)'!EO86*'BASE 2025'!$A$155,2)</f>
        <v>25.83</v>
      </c>
      <c r="DL99" s="147">
        <f>ROUND('Base(2024)'!EP86*'BASE 2025'!$A$155,2)</f>
        <v>26.9</v>
      </c>
      <c r="DM99" s="147">
        <f>ROUND('Base(2024)'!EQ86*'BASE 2025'!$A$155,2)</f>
        <v>27.19</v>
      </c>
      <c r="DN99" s="147">
        <f>ROUND('Base(2024)'!ER86*'BASE 2025'!$A$155,2)</f>
        <v>27.46</v>
      </c>
      <c r="DO99" s="147">
        <f>ROUND('Base(2024)'!ES86*'BASE 2025'!$A$155,2)</f>
        <v>32.35</v>
      </c>
      <c r="DP99" s="147">
        <f>ROUND('Base(2024)'!ET86*'BASE 2025'!$A$155,2)</f>
        <v>34.86</v>
      </c>
      <c r="DQ99" s="147">
        <f>ROUND('Base(2024)'!EU86*'BASE 2025'!$A$155,2)</f>
        <v>38.85</v>
      </c>
      <c r="DR99" s="147">
        <f>ROUND('Base(2024)'!EV86*'BASE 2025'!$A$155,2)</f>
        <v>46.8</v>
      </c>
      <c r="DS99" s="147">
        <f>ROUND('Base(2024)'!EW86*'BASE 2025'!$A$155,2)</f>
        <v>48.26</v>
      </c>
      <c r="DT99" s="147">
        <f>ROUND('Base(2024)'!EX86*'BASE 2025'!$A$155,2)</f>
        <v>52.15</v>
      </c>
      <c r="DU99" s="147">
        <f>ROUND('Base(2024)'!EY86*'BASE 2025'!$A$155,2)</f>
        <v>71.89</v>
      </c>
      <c r="DV99" s="147">
        <f>ROUND('Base(2024)'!EZ86*'BASE 2025'!$A$155,2)</f>
        <v>92.56</v>
      </c>
      <c r="ER99" s="198" t="str">
        <f t="shared" si="152"/>
        <v>DIAMANTE 2Coleta no mesmo dia4210-211 a 20</v>
      </c>
      <c r="ES99" s="198" t="s">
        <v>69</v>
      </c>
      <c r="ET99" s="199" t="s">
        <v>71</v>
      </c>
      <c r="EU99" s="200" t="s">
        <v>72</v>
      </c>
      <c r="EV99" s="201" t="s">
        <v>73</v>
      </c>
      <c r="EW99" s="200">
        <f>EX99</f>
        <v>1.7011410000000002</v>
      </c>
      <c r="EX99" s="202">
        <v>1.7011410000000002</v>
      </c>
      <c r="EY99" s="203" t="s">
        <v>264</v>
      </c>
      <c r="FK99" s="207" t="str">
        <f>CONCATENATE(FL99,FN99,FM99)</f>
        <v>INFINITE 8Impressão de etiqueta - medidas 106,36 x 138,11 (mm) ou Modelo folha 04 etiquetasOperação D2</v>
      </c>
      <c r="FL99" s="207" t="s">
        <v>110</v>
      </c>
      <c r="FM99" s="219" t="s">
        <v>325</v>
      </c>
      <c r="FN99" s="220" t="s">
        <v>326</v>
      </c>
      <c r="FO99" s="217">
        <v>76155</v>
      </c>
      <c r="FP99" s="218">
        <f>'[3]Base(2024)'!$FG$10*'[3]BASE 2025'!$A$20</f>
        <v>0.17821287000000002</v>
      </c>
      <c r="FQ99" s="217">
        <v>76201</v>
      </c>
      <c r="FR99" s="218">
        <f>'[3]Base(2024)'!$FI$10*'[3]BASE 2025'!$A$20</f>
        <v>7.3381770000000013E-2</v>
      </c>
    </row>
    <row r="100" spans="1:174" x14ac:dyDescent="0.25">
      <c r="A100" s="84">
        <v>0</v>
      </c>
      <c r="B100" s="42" t="s">
        <v>9</v>
      </c>
      <c r="D100" s="43" t="str">
        <f t="shared" si="106"/>
        <v>Peso (g)</v>
      </c>
      <c r="F100" s="44" t="s">
        <v>32</v>
      </c>
      <c r="G100" s="173" t="s">
        <v>12</v>
      </c>
      <c r="H100" s="173" t="s">
        <v>13</v>
      </c>
      <c r="I100" s="173" t="s">
        <v>14</v>
      </c>
      <c r="J100" s="173" t="s">
        <v>15</v>
      </c>
      <c r="K100" s="173" t="s">
        <v>16</v>
      </c>
      <c r="L100" s="173" t="s">
        <v>17</v>
      </c>
      <c r="M100" s="173" t="s">
        <v>18</v>
      </c>
      <c r="N100" s="173" t="s">
        <v>19</v>
      </c>
      <c r="O100" s="173" t="s">
        <v>20</v>
      </c>
      <c r="P100" s="173" t="s">
        <v>21</v>
      </c>
      <c r="Q100" s="173" t="s">
        <v>22</v>
      </c>
      <c r="R100" s="173" t="s">
        <v>23</v>
      </c>
      <c r="S100" s="173" t="s">
        <v>24</v>
      </c>
      <c r="T100" s="173" t="s">
        <v>25</v>
      </c>
      <c r="U100" s="173" t="s">
        <v>26</v>
      </c>
      <c r="V100" s="173" t="s">
        <v>27</v>
      </c>
      <c r="W100" s="173" t="s">
        <v>28</v>
      </c>
      <c r="X100" s="173" t="s">
        <v>29</v>
      </c>
      <c r="Y100" s="173" t="s">
        <v>30</v>
      </c>
      <c r="Z100" s="173" t="s">
        <v>31</v>
      </c>
      <c r="AB100" s="176" t="str">
        <f t="shared" si="132"/>
        <v>Peso (g)</v>
      </c>
      <c r="AC100" s="177"/>
      <c r="AD100" s="177" t="s">
        <v>32</v>
      </c>
      <c r="AE100" s="170" t="s">
        <v>12</v>
      </c>
      <c r="AF100" s="170" t="s">
        <v>13</v>
      </c>
      <c r="AG100" s="170" t="s">
        <v>14</v>
      </c>
      <c r="AH100" s="170" t="s">
        <v>15</v>
      </c>
      <c r="AI100" s="170" t="s">
        <v>16</v>
      </c>
      <c r="AJ100" s="170" t="s">
        <v>17</v>
      </c>
      <c r="AK100" s="170" t="s">
        <v>18</v>
      </c>
      <c r="AL100" s="170" t="s">
        <v>19</v>
      </c>
      <c r="AM100" s="170" t="s">
        <v>20</v>
      </c>
      <c r="AN100" s="170" t="s">
        <v>21</v>
      </c>
      <c r="AO100" s="170" t="s">
        <v>22</v>
      </c>
      <c r="AP100" s="170" t="s">
        <v>23</v>
      </c>
      <c r="AQ100" s="170" t="s">
        <v>24</v>
      </c>
      <c r="AR100" s="170" t="s">
        <v>25</v>
      </c>
      <c r="AS100" s="170" t="s">
        <v>26</v>
      </c>
      <c r="AT100" s="170" t="s">
        <v>27</v>
      </c>
      <c r="AU100" s="170" t="s">
        <v>28</v>
      </c>
      <c r="AV100" s="170" t="s">
        <v>29</v>
      </c>
      <c r="AW100" s="170" t="s">
        <v>30</v>
      </c>
      <c r="AX100" s="170" t="s">
        <v>31</v>
      </c>
      <c r="BL100" s="43" t="str">
        <f t="shared" si="103"/>
        <v>DIAMANTE 34.001 a 5.000</v>
      </c>
      <c r="BM100" s="44" t="s">
        <v>75</v>
      </c>
      <c r="BN100" s="46" t="s">
        <v>70</v>
      </c>
      <c r="BO100" s="170">
        <f>ROUND('Base(2024)'!DC9*'BASE 2025'!$A$25,2)</f>
        <v>23.18</v>
      </c>
      <c r="BP100" s="170">
        <f>ROUND('Base(2024)'!DD9*'BASE 2025'!$A$25,2)</f>
        <v>23.67</v>
      </c>
      <c r="BQ100" s="170">
        <f>ROUND('Base(2024)'!DE9*'BASE 2025'!$A$25,2)</f>
        <v>24.16</v>
      </c>
      <c r="BS100" s="43" t="str">
        <f t="shared" si="108"/>
        <v>Peso (g)</v>
      </c>
      <c r="BT100" s="44"/>
      <c r="BU100" s="44" t="s">
        <v>32</v>
      </c>
      <c r="BV100" s="170" t="s">
        <v>12</v>
      </c>
      <c r="BW100" s="170" t="s">
        <v>13</v>
      </c>
      <c r="BX100" s="170" t="s">
        <v>14</v>
      </c>
      <c r="BY100" s="170" t="s">
        <v>15</v>
      </c>
      <c r="BZ100" s="170" t="s">
        <v>235</v>
      </c>
      <c r="CA100" s="170" t="s">
        <v>236</v>
      </c>
      <c r="CB100" s="170" t="s">
        <v>237</v>
      </c>
      <c r="CC100" s="170" t="s">
        <v>238</v>
      </c>
      <c r="CD100" s="170" t="s">
        <v>239</v>
      </c>
      <c r="CE100" s="170" t="s">
        <v>240</v>
      </c>
      <c r="CF100" s="170" t="s">
        <v>241</v>
      </c>
      <c r="CG100" s="170" t="s">
        <v>242</v>
      </c>
      <c r="CH100" s="170" t="s">
        <v>243</v>
      </c>
      <c r="CI100" s="170" t="s">
        <v>244</v>
      </c>
      <c r="CJ100" s="170" t="s">
        <v>245</v>
      </c>
      <c r="CK100" s="170" t="s">
        <v>246</v>
      </c>
      <c r="CM100" s="43" t="str">
        <f t="shared" si="114"/>
        <v>Peso (g)</v>
      </c>
      <c r="CO100" s="44" t="s">
        <v>32</v>
      </c>
      <c r="CP100" s="45" t="s">
        <v>16</v>
      </c>
      <c r="CQ100" s="45" t="s">
        <v>17</v>
      </c>
      <c r="CR100" s="45" t="s">
        <v>18</v>
      </c>
      <c r="CS100" s="45" t="s">
        <v>19</v>
      </c>
      <c r="CT100" s="45" t="s">
        <v>20</v>
      </c>
      <c r="CU100" s="45" t="s">
        <v>21</v>
      </c>
      <c r="CV100" s="45" t="s">
        <v>22</v>
      </c>
      <c r="CW100" s="45" t="s">
        <v>23</v>
      </c>
      <c r="CX100" s="45" t="s">
        <v>24</v>
      </c>
      <c r="CY100" s="45" t="s">
        <v>25</v>
      </c>
      <c r="CZ100" s="45" t="s">
        <v>26</v>
      </c>
      <c r="DA100" s="45" t="s">
        <v>27</v>
      </c>
      <c r="DB100" s="45" t="s">
        <v>28</v>
      </c>
      <c r="DC100" s="45" t="s">
        <v>29</v>
      </c>
      <c r="DD100" s="45" t="s">
        <v>30</v>
      </c>
      <c r="DE100" s="45" t="s">
        <v>31</v>
      </c>
      <c r="DF100" s="170"/>
      <c r="DH100" s="43" t="str">
        <f t="shared" si="105"/>
        <v>DIAMANTE 45.001 a 6.000</v>
      </c>
      <c r="DI100" s="44" t="s">
        <v>81</v>
      </c>
      <c r="DJ100" s="44" t="s">
        <v>76</v>
      </c>
      <c r="DK100" s="147">
        <f>ROUND('Base(2024)'!EO87*'BASE 2025'!$A$155,2)</f>
        <v>26.77</v>
      </c>
      <c r="DL100" s="147">
        <f>ROUND('Base(2024)'!EP87*'BASE 2025'!$A$155,2)</f>
        <v>27.9</v>
      </c>
      <c r="DM100" s="147">
        <f>ROUND('Base(2024)'!EQ87*'BASE 2025'!$A$155,2)</f>
        <v>28.2</v>
      </c>
      <c r="DN100" s="147">
        <f>ROUND('Base(2024)'!ER87*'BASE 2025'!$A$155,2)</f>
        <v>28.49</v>
      </c>
      <c r="DO100" s="147">
        <f>ROUND('Base(2024)'!ES87*'BASE 2025'!$A$155,2)</f>
        <v>35.1</v>
      </c>
      <c r="DP100" s="147">
        <f>ROUND('Base(2024)'!ET87*'BASE 2025'!$A$155,2)</f>
        <v>39.47</v>
      </c>
      <c r="DQ100" s="147">
        <f>ROUND('Base(2024)'!EU87*'BASE 2025'!$A$155,2)</f>
        <v>45.01</v>
      </c>
      <c r="DR100" s="147">
        <f>ROUND('Base(2024)'!EV87*'BASE 2025'!$A$155,2)</f>
        <v>55.84</v>
      </c>
      <c r="DS100" s="147">
        <f>ROUND('Base(2024)'!EW87*'BASE 2025'!$A$155,2)</f>
        <v>54.13</v>
      </c>
      <c r="DT100" s="147">
        <f>ROUND('Base(2024)'!EX87*'BASE 2025'!$A$155,2)</f>
        <v>60.23</v>
      </c>
      <c r="DU100" s="147">
        <f>ROUND('Base(2024)'!EY87*'BASE 2025'!$A$155,2)</f>
        <v>81.709999999999994</v>
      </c>
      <c r="DV100" s="147">
        <f>ROUND('Base(2024)'!EZ87*'BASE 2025'!$A$155,2)</f>
        <v>105.21</v>
      </c>
      <c r="ER100" s="198" t="str">
        <f t="shared" si="152"/>
        <v>DIAMANTE 2Coleta no mesmo dia4210-221 a 30</v>
      </c>
      <c r="ES100" s="198" t="s">
        <v>69</v>
      </c>
      <c r="ET100" s="199" t="s">
        <v>71</v>
      </c>
      <c r="EU100" s="200" t="s">
        <v>72</v>
      </c>
      <c r="EV100" s="201" t="s">
        <v>77</v>
      </c>
      <c r="EW100" s="200">
        <f t="shared" ref="EW100:EW108" si="158">EX100</f>
        <v>1.6797430000000002</v>
      </c>
      <c r="EX100" s="202">
        <v>1.6797430000000002</v>
      </c>
      <c r="EY100" s="203" t="s">
        <v>264</v>
      </c>
    </row>
    <row r="101" spans="1:174" x14ac:dyDescent="0.25">
      <c r="A101" s="84">
        <v>0</v>
      </c>
      <c r="B101" s="42" t="s">
        <v>61</v>
      </c>
      <c r="D101" s="43" t="str">
        <f t="shared" si="106"/>
        <v>DIAMANTE 40 a 300</v>
      </c>
      <c r="E101" s="44" t="s">
        <v>81</v>
      </c>
      <c r="F101" s="44" t="s">
        <v>40</v>
      </c>
      <c r="G101" s="174" t="s">
        <v>231</v>
      </c>
      <c r="H101" s="170">
        <f t="shared" ref="H101:Z113" si="159">ROUND(H3-(H3*$A$34),2)</f>
        <v>7.99</v>
      </c>
      <c r="I101" s="170">
        <f t="shared" si="159"/>
        <v>8.15</v>
      </c>
      <c r="J101" s="170">
        <f t="shared" si="159"/>
        <v>8.31</v>
      </c>
      <c r="K101" s="170">
        <f t="shared" si="159"/>
        <v>14.94</v>
      </c>
      <c r="L101" s="170">
        <f t="shared" si="159"/>
        <v>15.27</v>
      </c>
      <c r="M101" s="170">
        <f t="shared" si="159"/>
        <v>15.6</v>
      </c>
      <c r="N101" s="170">
        <f t="shared" si="159"/>
        <v>16.61</v>
      </c>
      <c r="O101" s="170">
        <f t="shared" si="159"/>
        <v>22.69</v>
      </c>
      <c r="P101" s="170">
        <f t="shared" si="159"/>
        <v>31.77</v>
      </c>
      <c r="Q101" s="170">
        <f t="shared" si="159"/>
        <v>40.840000000000003</v>
      </c>
      <c r="R101" s="170">
        <f t="shared" si="159"/>
        <v>47.65</v>
      </c>
      <c r="S101" s="170">
        <f t="shared" si="159"/>
        <v>30.21</v>
      </c>
      <c r="T101" s="170">
        <f t="shared" si="159"/>
        <v>38.56</v>
      </c>
      <c r="U101" s="170">
        <f t="shared" si="159"/>
        <v>46.56</v>
      </c>
      <c r="V101" s="170">
        <f t="shared" si="159"/>
        <v>53.4</v>
      </c>
      <c r="W101" s="170">
        <f t="shared" si="159"/>
        <v>35.97</v>
      </c>
      <c r="X101" s="170">
        <f t="shared" si="159"/>
        <v>45.92</v>
      </c>
      <c r="Y101" s="170">
        <f t="shared" si="159"/>
        <v>55.44</v>
      </c>
      <c r="Z101" s="170">
        <f t="shared" si="159"/>
        <v>63.58</v>
      </c>
      <c r="AB101" s="176" t="str">
        <f t="shared" si="132"/>
        <v>DIAMANTE 40 a 300</v>
      </c>
      <c r="AC101" s="177" t="s">
        <v>81</v>
      </c>
      <c r="AD101" s="177" t="s">
        <v>40</v>
      </c>
      <c r="AE101" s="170">
        <f>ROUND(AE3-(AE3*$A$52),2)</f>
        <v>23.12</v>
      </c>
      <c r="AF101" s="170">
        <f t="shared" ref="AF101:AX113" si="160">ROUND(AF3-(AF3*$A$52),2)</f>
        <v>23.62</v>
      </c>
      <c r="AG101" s="170">
        <f t="shared" si="160"/>
        <v>24.12</v>
      </c>
      <c r="AH101" s="170">
        <f t="shared" si="160"/>
        <v>24.61</v>
      </c>
      <c r="AI101" s="170">
        <f t="shared" si="160"/>
        <v>25.66</v>
      </c>
      <c r="AJ101" s="170">
        <f t="shared" si="160"/>
        <v>25.91</v>
      </c>
      <c r="AK101" s="170">
        <f t="shared" si="160"/>
        <v>26.19</v>
      </c>
      <c r="AL101" s="170">
        <f t="shared" si="160"/>
        <v>26.45</v>
      </c>
      <c r="AM101" s="170">
        <f t="shared" si="160"/>
        <v>37.39</v>
      </c>
      <c r="AN101" s="170">
        <f t="shared" si="160"/>
        <v>58.07</v>
      </c>
      <c r="AO101" s="170">
        <f t="shared" si="160"/>
        <v>70.63</v>
      </c>
      <c r="AP101" s="170">
        <f t="shared" si="160"/>
        <v>83.2</v>
      </c>
      <c r="AQ101" s="170">
        <f t="shared" si="160"/>
        <v>48.1</v>
      </c>
      <c r="AR101" s="170">
        <f t="shared" si="160"/>
        <v>64.069999999999993</v>
      </c>
      <c r="AS101" s="170">
        <f t="shared" si="160"/>
        <v>74.27</v>
      </c>
      <c r="AT101" s="170">
        <f t="shared" si="160"/>
        <v>84.46</v>
      </c>
      <c r="AU101" s="170">
        <f t="shared" si="160"/>
        <v>57.28</v>
      </c>
      <c r="AV101" s="170">
        <f t="shared" si="160"/>
        <v>76.28</v>
      </c>
      <c r="AW101" s="170">
        <f t="shared" si="160"/>
        <v>88.4</v>
      </c>
      <c r="AX101" s="170">
        <f t="shared" si="160"/>
        <v>100.54</v>
      </c>
      <c r="BL101" s="43" t="str">
        <f t="shared" si="103"/>
        <v>DIAMANTE 35.001 a 6.000</v>
      </c>
      <c r="BM101" s="44" t="s">
        <v>75</v>
      </c>
      <c r="BN101" s="46" t="s">
        <v>76</v>
      </c>
      <c r="BO101" s="170">
        <f>ROUND('Base(2024)'!DC10*'BASE 2025'!$A$25,2)</f>
        <v>27</v>
      </c>
      <c r="BP101" s="170">
        <f>ROUND('Base(2024)'!DD10*'BASE 2025'!$A$25,2)</f>
        <v>27.56</v>
      </c>
      <c r="BQ101" s="170">
        <f>ROUND('Base(2024)'!DE10*'BASE 2025'!$A$25,2)</f>
        <v>28.15</v>
      </c>
      <c r="BS101" s="43" t="str">
        <f t="shared" si="108"/>
        <v>INFINITE 10 a 300</v>
      </c>
      <c r="BT101" s="44" t="s">
        <v>85</v>
      </c>
      <c r="BU101" s="44" t="s">
        <v>40</v>
      </c>
      <c r="BV101" s="170">
        <f>ROUND('Base(2024)'!DU143*'BASE 2025'!$A$155,2)</f>
        <v>9.1199999999999992</v>
      </c>
      <c r="BW101" s="170">
        <f>ROUND('Base(2024)'!DV143*'BASE 2025'!$A$155,2)</f>
        <v>9.32</v>
      </c>
      <c r="BX101" s="170">
        <f>ROUND('Base(2024)'!DW143*'BASE 2025'!$A$155,2)</f>
        <v>9.51</v>
      </c>
      <c r="BY101" s="170">
        <f>ROUND('Base(2024)'!DX143*'BASE 2025'!$A$155,2)</f>
        <v>9.7100000000000009</v>
      </c>
      <c r="BZ101" s="170">
        <f>ROUND('Base(2024)'!DY143*'BASE 2025'!$A$155,2)</f>
        <v>17.649999999999999</v>
      </c>
      <c r="CA101" s="170">
        <f>ROUND('Base(2024)'!DZ143*'BASE 2025'!$A$155,2)</f>
        <v>18.04</v>
      </c>
      <c r="CB101" s="170">
        <f>ROUND('Base(2024)'!EA143*'BASE 2025'!$A$155,2)</f>
        <v>18.440000000000001</v>
      </c>
      <c r="CC101" s="170">
        <f>ROUND('Base(2024)'!EB143*'BASE 2025'!$A$155,2)</f>
        <v>19.62</v>
      </c>
      <c r="CD101" s="170">
        <f>ROUND('Base(2024)'!EC143*'BASE 2025'!$A$155,2)</f>
        <v>26.95</v>
      </c>
      <c r="CE101" s="170">
        <f>ROUND('Base(2024)'!ED143*'BASE 2025'!$A$155,2)</f>
        <v>37.85</v>
      </c>
      <c r="CF101" s="170">
        <f>ROUND('Base(2024)'!EE143*'BASE 2025'!$A$155,2)</f>
        <v>48.68</v>
      </c>
      <c r="CG101" s="170">
        <f>ROUND('Base(2024)'!EF143*'BASE 2025'!$A$155,2)</f>
        <v>56.76</v>
      </c>
      <c r="CH101" s="170">
        <f>ROUND('Base(2024)'!EG143*'BASE 2025'!$A$155,2)</f>
        <v>42.74</v>
      </c>
      <c r="CI101" s="170">
        <f>ROUND('Base(2024)'!EH143*'BASE 2025'!$A$155,2)</f>
        <v>54.71</v>
      </c>
      <c r="CJ101" s="170">
        <f>ROUND('Base(2024)'!EI143*'BASE 2025'!$A$155,2)</f>
        <v>66.06</v>
      </c>
      <c r="CK101" s="170">
        <f>ROUND('Base(2024)'!EJ143*'BASE 2025'!$A$155,2)</f>
        <v>75.75</v>
      </c>
      <c r="CM101" s="226" t="str">
        <f t="shared" ref="CM101" si="161">CONCATENATE(CN101,CO101)</f>
        <v>DIAMANTE 40 a 300</v>
      </c>
      <c r="CN101" s="227" t="s">
        <v>81</v>
      </c>
      <c r="CO101" s="228" t="s">
        <v>40</v>
      </c>
      <c r="CP101" s="229"/>
      <c r="CQ101" s="229"/>
      <c r="CR101" s="229"/>
      <c r="CS101" s="229"/>
      <c r="CT101" s="229"/>
      <c r="CU101" s="229"/>
      <c r="CV101" s="229"/>
      <c r="CW101" s="229"/>
      <c r="CX101" s="229"/>
      <c r="CY101" s="229"/>
      <c r="CZ101" s="229"/>
      <c r="DA101" s="229"/>
      <c r="DB101" s="229"/>
      <c r="DC101" s="229"/>
      <c r="DD101" s="229"/>
      <c r="DE101" s="229"/>
      <c r="DF101" s="229" t="s">
        <v>264</v>
      </c>
      <c r="DH101" s="43" t="str">
        <f t="shared" si="105"/>
        <v>DIAMANTE 46.001 a 7.000</v>
      </c>
      <c r="DI101" s="44" t="s">
        <v>81</v>
      </c>
      <c r="DJ101" s="44" t="s">
        <v>82</v>
      </c>
      <c r="DK101" s="147">
        <f>ROUND('Base(2024)'!EO88*'BASE 2025'!$A$155,2)</f>
        <v>27.3</v>
      </c>
      <c r="DL101" s="147">
        <f>ROUND('Base(2024)'!EP88*'BASE 2025'!$A$155,2)</f>
        <v>28.46</v>
      </c>
      <c r="DM101" s="147">
        <f>ROUND('Base(2024)'!EQ88*'BASE 2025'!$A$155,2)</f>
        <v>28.75</v>
      </c>
      <c r="DN101" s="147">
        <f>ROUND('Base(2024)'!ER88*'BASE 2025'!$A$155,2)</f>
        <v>29.04</v>
      </c>
      <c r="DO101" s="147">
        <f>ROUND('Base(2024)'!ES88*'BASE 2025'!$A$155,2)</f>
        <v>37.119999999999997</v>
      </c>
      <c r="DP101" s="147">
        <f>ROUND('Base(2024)'!ET88*'BASE 2025'!$A$155,2)</f>
        <v>43.21</v>
      </c>
      <c r="DQ101" s="147">
        <f>ROUND('Base(2024)'!EU88*'BASE 2025'!$A$155,2)</f>
        <v>49.33</v>
      </c>
      <c r="DR101" s="147">
        <f>ROUND('Base(2024)'!EV88*'BASE 2025'!$A$155,2)</f>
        <v>61</v>
      </c>
      <c r="DS101" s="147">
        <f>ROUND('Base(2024)'!EW88*'BASE 2025'!$A$155,2)</f>
        <v>53.99</v>
      </c>
      <c r="DT101" s="147">
        <f>ROUND('Base(2024)'!EX88*'BASE 2025'!$A$155,2)</f>
        <v>63</v>
      </c>
      <c r="DU101" s="147">
        <f>ROUND('Base(2024)'!EY88*'BASE 2025'!$A$155,2)</f>
        <v>85.73</v>
      </c>
      <c r="DV101" s="147">
        <f>ROUND('Base(2024)'!EZ88*'BASE 2025'!$A$155,2)</f>
        <v>109.96</v>
      </c>
      <c r="ER101" s="198" t="str">
        <f t="shared" si="152"/>
        <v>DIAMANTE 2Coleta no mesmo dia4210-231 a 40</v>
      </c>
      <c r="ES101" s="198" t="s">
        <v>69</v>
      </c>
      <c r="ET101" s="199" t="s">
        <v>71</v>
      </c>
      <c r="EU101" s="200" t="s">
        <v>72</v>
      </c>
      <c r="EV101" s="201" t="s">
        <v>83</v>
      </c>
      <c r="EW101" s="200">
        <f t="shared" si="158"/>
        <v>1.6797430000000002</v>
      </c>
      <c r="EX101" s="202">
        <v>1.6797430000000002</v>
      </c>
      <c r="EY101" s="203" t="s">
        <v>264</v>
      </c>
    </row>
    <row r="102" spans="1:174" x14ac:dyDescent="0.25">
      <c r="A102" s="84">
        <v>0.05</v>
      </c>
      <c r="B102" s="42" t="s">
        <v>116</v>
      </c>
      <c r="D102" s="43" t="str">
        <f t="shared" si="106"/>
        <v>DIAMANTE 4301 a 500</v>
      </c>
      <c r="E102" s="44" t="s">
        <v>81</v>
      </c>
      <c r="F102" s="44" t="s">
        <v>49</v>
      </c>
      <c r="G102" s="170">
        <f t="shared" ref="G102:V113" si="162">ROUND(G4-(G4*$A$34),2)</f>
        <v>8.77</v>
      </c>
      <c r="H102" s="170">
        <f t="shared" si="162"/>
        <v>8.9499999999999993</v>
      </c>
      <c r="I102" s="170">
        <f t="shared" si="162"/>
        <v>9.14</v>
      </c>
      <c r="J102" s="170">
        <f t="shared" si="162"/>
        <v>9.32</v>
      </c>
      <c r="K102" s="170">
        <f t="shared" si="162"/>
        <v>15.48</v>
      </c>
      <c r="L102" s="170">
        <f t="shared" si="162"/>
        <v>15.83</v>
      </c>
      <c r="M102" s="170">
        <f t="shared" si="162"/>
        <v>16.18</v>
      </c>
      <c r="N102" s="170">
        <f t="shared" si="162"/>
        <v>17.2</v>
      </c>
      <c r="O102" s="170">
        <f t="shared" si="162"/>
        <v>23.64</v>
      </c>
      <c r="P102" s="170">
        <f t="shared" si="162"/>
        <v>33.1</v>
      </c>
      <c r="Q102" s="170">
        <f t="shared" si="162"/>
        <v>42.54</v>
      </c>
      <c r="R102" s="170">
        <f t="shared" si="162"/>
        <v>49.63</v>
      </c>
      <c r="S102" s="170">
        <f t="shared" si="162"/>
        <v>31</v>
      </c>
      <c r="T102" s="170">
        <f t="shared" si="162"/>
        <v>39.68</v>
      </c>
      <c r="U102" s="170">
        <f t="shared" si="162"/>
        <v>48</v>
      </c>
      <c r="V102" s="170">
        <f t="shared" si="162"/>
        <v>55.09</v>
      </c>
      <c r="W102" s="170">
        <f t="shared" si="159"/>
        <v>36.9</v>
      </c>
      <c r="X102" s="170">
        <f t="shared" si="159"/>
        <v>47.24</v>
      </c>
      <c r="Y102" s="170">
        <f t="shared" si="159"/>
        <v>57.15</v>
      </c>
      <c r="Z102" s="170">
        <f t="shared" si="159"/>
        <v>65.569999999999993</v>
      </c>
      <c r="AB102" s="176" t="str">
        <f t="shared" si="132"/>
        <v>DIAMANTE 4301 a 500</v>
      </c>
      <c r="AC102" s="177" t="s">
        <v>81</v>
      </c>
      <c r="AD102" s="177" t="s">
        <v>49</v>
      </c>
      <c r="AE102" s="170">
        <f t="shared" ref="AE102:AT113" si="163">ROUND(AE4-(AE4*$A$52),2)</f>
        <v>23.96</v>
      </c>
      <c r="AF102" s="170">
        <f t="shared" si="163"/>
        <v>24.47</v>
      </c>
      <c r="AG102" s="170">
        <f t="shared" si="163"/>
        <v>24.97</v>
      </c>
      <c r="AH102" s="170">
        <f t="shared" si="163"/>
        <v>25.48</v>
      </c>
      <c r="AI102" s="170">
        <f t="shared" si="163"/>
        <v>27.14</v>
      </c>
      <c r="AJ102" s="170">
        <f t="shared" si="163"/>
        <v>27.41</v>
      </c>
      <c r="AK102" s="170">
        <f t="shared" si="163"/>
        <v>27.7</v>
      </c>
      <c r="AL102" s="170">
        <f t="shared" si="163"/>
        <v>27.99</v>
      </c>
      <c r="AM102" s="170">
        <f t="shared" si="163"/>
        <v>39.93</v>
      </c>
      <c r="AN102" s="170">
        <f t="shared" si="163"/>
        <v>61.04</v>
      </c>
      <c r="AO102" s="170">
        <f t="shared" si="163"/>
        <v>74.28</v>
      </c>
      <c r="AP102" s="170">
        <f t="shared" si="163"/>
        <v>87.53</v>
      </c>
      <c r="AQ102" s="170">
        <f t="shared" si="163"/>
        <v>49.81</v>
      </c>
      <c r="AR102" s="170">
        <f t="shared" si="163"/>
        <v>65.260000000000005</v>
      </c>
      <c r="AS102" s="170">
        <f t="shared" si="163"/>
        <v>75.650000000000006</v>
      </c>
      <c r="AT102" s="170">
        <f t="shared" si="163"/>
        <v>86.03</v>
      </c>
      <c r="AU102" s="170">
        <f t="shared" si="160"/>
        <v>59.29</v>
      </c>
      <c r="AV102" s="170">
        <f t="shared" si="160"/>
        <v>77.680000000000007</v>
      </c>
      <c r="AW102" s="170">
        <f t="shared" si="160"/>
        <v>90.06</v>
      </c>
      <c r="AX102" s="170">
        <f t="shared" si="160"/>
        <v>102.42</v>
      </c>
      <c r="BL102" s="43" t="str">
        <f t="shared" si="103"/>
        <v>DIAMANTE 36.001 a 7.000</v>
      </c>
      <c r="BM102" s="44" t="s">
        <v>75</v>
      </c>
      <c r="BN102" s="46" t="s">
        <v>82</v>
      </c>
      <c r="BO102" s="170">
        <f>ROUND('Base(2024)'!DC11*'BASE 2025'!$A$25,2)</f>
        <v>32.119999999999997</v>
      </c>
      <c r="BP102" s="170">
        <f>ROUND('Base(2024)'!DD11*'BASE 2025'!$A$25,2)</f>
        <v>32.770000000000003</v>
      </c>
      <c r="BQ102" s="170">
        <f>ROUND('Base(2024)'!DE11*'BASE 2025'!$A$25,2)</f>
        <v>33.46</v>
      </c>
      <c r="BS102" s="43" t="str">
        <f t="shared" si="108"/>
        <v>INFINITE 1301 a 500</v>
      </c>
      <c r="BT102" s="44" t="s">
        <v>85</v>
      </c>
      <c r="BU102" s="44" t="s">
        <v>49</v>
      </c>
      <c r="BV102" s="170">
        <f>ROUND('Base(2024)'!DU144*'BASE 2025'!$A$155,2)</f>
        <v>10.44</v>
      </c>
      <c r="BW102" s="170">
        <f>ROUND('Base(2024)'!DV144*'BASE 2025'!$A$155,2)</f>
        <v>10.66</v>
      </c>
      <c r="BX102" s="170">
        <f>ROUND('Base(2024)'!DW144*'BASE 2025'!$A$155,2)</f>
        <v>10.88</v>
      </c>
      <c r="BY102" s="170">
        <f>ROUND('Base(2024)'!DX144*'BASE 2025'!$A$155,2)</f>
        <v>11.1</v>
      </c>
      <c r="BZ102" s="170">
        <f>ROUND('Base(2024)'!DY144*'BASE 2025'!$A$155,2)</f>
        <v>18.46</v>
      </c>
      <c r="CA102" s="170">
        <f>ROUND('Base(2024)'!DZ144*'BASE 2025'!$A$155,2)</f>
        <v>18.86</v>
      </c>
      <c r="CB102" s="170">
        <f>ROUND('Base(2024)'!EA144*'BASE 2025'!$A$155,2)</f>
        <v>19.28</v>
      </c>
      <c r="CC102" s="170">
        <f>ROUND('Base(2024)'!EB144*'BASE 2025'!$A$155,2)</f>
        <v>20.5</v>
      </c>
      <c r="CD102" s="170">
        <f>ROUND('Base(2024)'!EC144*'BASE 2025'!$A$155,2)</f>
        <v>28.18</v>
      </c>
      <c r="CE102" s="170">
        <f>ROUND('Base(2024)'!ED144*'BASE 2025'!$A$155,2)</f>
        <v>39.46</v>
      </c>
      <c r="CF102" s="170">
        <f>ROUND('Base(2024)'!EE144*'BASE 2025'!$A$155,2)</f>
        <v>50.73</v>
      </c>
      <c r="CG102" s="170">
        <f>ROUND('Base(2024)'!EF144*'BASE 2025'!$A$155,2)</f>
        <v>59.17</v>
      </c>
      <c r="CH102" s="170">
        <f>ROUND('Base(2024)'!EG144*'BASE 2025'!$A$155,2)</f>
        <v>43.99</v>
      </c>
      <c r="CI102" s="170">
        <f>ROUND('Base(2024)'!EH144*'BASE 2025'!$A$155,2)</f>
        <v>56.34</v>
      </c>
      <c r="CJ102" s="170">
        <f>ROUND('Base(2024)'!EI144*'BASE 2025'!$A$155,2)</f>
        <v>68.150000000000006</v>
      </c>
      <c r="CK102" s="170">
        <f>ROUND('Base(2024)'!EJ144*'BASE 2025'!$A$155,2)</f>
        <v>78.180000000000007</v>
      </c>
      <c r="CM102" s="224" t="str">
        <f t="shared" si="114"/>
        <v>DIAMANTE 4301 a 500</v>
      </c>
      <c r="CN102" s="225" t="s">
        <v>81</v>
      </c>
      <c r="CO102" s="225" t="s">
        <v>49</v>
      </c>
      <c r="CP102" s="172">
        <f t="shared" ref="CP102:DE102" si="164">ROUND(CP4-(CP4*$A$89),2)</f>
        <v>14</v>
      </c>
      <c r="CQ102" s="172">
        <f t="shared" si="164"/>
        <v>14.59</v>
      </c>
      <c r="CR102" s="172">
        <f t="shared" si="164"/>
        <v>14.74</v>
      </c>
      <c r="CS102" s="172">
        <f t="shared" si="164"/>
        <v>14.89</v>
      </c>
      <c r="CT102" s="172">
        <f t="shared" si="164"/>
        <v>16.66</v>
      </c>
      <c r="CU102" s="172">
        <f t="shared" si="164"/>
        <v>18.670000000000002</v>
      </c>
      <c r="CV102" s="172">
        <f t="shared" si="164"/>
        <v>20.83</v>
      </c>
      <c r="CW102" s="172">
        <f t="shared" si="164"/>
        <v>25</v>
      </c>
      <c r="CX102" s="172">
        <f t="shared" si="164"/>
        <v>17.16</v>
      </c>
      <c r="CY102" s="172">
        <f t="shared" si="164"/>
        <v>20.77</v>
      </c>
      <c r="CZ102" s="172">
        <f t="shared" si="164"/>
        <v>34.869999999999997</v>
      </c>
      <c r="DA102" s="172">
        <f t="shared" si="164"/>
        <v>47.85</v>
      </c>
      <c r="DB102" s="172">
        <f t="shared" si="164"/>
        <v>19.940000000000001</v>
      </c>
      <c r="DC102" s="172">
        <f t="shared" si="164"/>
        <v>24.12</v>
      </c>
      <c r="DD102" s="172">
        <f t="shared" si="164"/>
        <v>40.54</v>
      </c>
      <c r="DE102" s="172">
        <f t="shared" si="164"/>
        <v>55.64</v>
      </c>
      <c r="DF102" s="172"/>
      <c r="DH102" s="43" t="str">
        <f t="shared" si="105"/>
        <v>DIAMANTE 47.001 a 8.000</v>
      </c>
      <c r="DI102" s="44" t="s">
        <v>81</v>
      </c>
      <c r="DJ102" s="44" t="s">
        <v>86</v>
      </c>
      <c r="DK102" s="147">
        <f>ROUND('Base(2024)'!EO89*'BASE 2025'!$A$155,2)</f>
        <v>28.65</v>
      </c>
      <c r="DL102" s="147">
        <f>ROUND('Base(2024)'!EP89*'BASE 2025'!$A$155,2)</f>
        <v>29.88</v>
      </c>
      <c r="DM102" s="147">
        <f>ROUND('Base(2024)'!EQ89*'BASE 2025'!$A$155,2)</f>
        <v>30.17</v>
      </c>
      <c r="DN102" s="147">
        <f>ROUND('Base(2024)'!ER89*'BASE 2025'!$A$155,2)</f>
        <v>30.5</v>
      </c>
      <c r="DO102" s="147">
        <f>ROUND('Base(2024)'!ES89*'BASE 2025'!$A$155,2)</f>
        <v>40.380000000000003</v>
      </c>
      <c r="DP102" s="147">
        <f>ROUND('Base(2024)'!ET89*'BASE 2025'!$A$155,2)</f>
        <v>47.06</v>
      </c>
      <c r="DQ102" s="147">
        <f>ROUND('Base(2024)'!EU89*'BASE 2025'!$A$155,2)</f>
        <v>53.72</v>
      </c>
      <c r="DR102" s="147">
        <f>ROUND('Base(2024)'!EV89*'BASE 2025'!$A$155,2)</f>
        <v>66.44</v>
      </c>
      <c r="DS102" s="147">
        <f>ROUND('Base(2024)'!EW89*'BASE 2025'!$A$155,2)</f>
        <v>69.44</v>
      </c>
      <c r="DT102" s="147">
        <f>ROUND('Base(2024)'!EX89*'BASE 2025'!$A$155,2)</f>
        <v>79.3</v>
      </c>
      <c r="DU102" s="147">
        <f>ROUND('Base(2024)'!EY89*'BASE 2025'!$A$155,2)</f>
        <v>102.68</v>
      </c>
      <c r="DV102" s="147">
        <f>ROUND('Base(2024)'!EZ89*'BASE 2025'!$A$155,2)</f>
        <v>127.93</v>
      </c>
      <c r="ER102" s="198" t="str">
        <f t="shared" si="152"/>
        <v>DIAMANTE 2Coleta no mesmo dia4210-241 a 50</v>
      </c>
      <c r="ES102" s="198" t="s">
        <v>69</v>
      </c>
      <c r="ET102" s="199" t="s">
        <v>71</v>
      </c>
      <c r="EU102" s="200" t="s">
        <v>72</v>
      </c>
      <c r="EV102" s="201" t="s">
        <v>87</v>
      </c>
      <c r="EW102" s="200">
        <f t="shared" si="158"/>
        <v>1.6476460000000002</v>
      </c>
      <c r="EX102" s="202">
        <v>1.6476460000000002</v>
      </c>
      <c r="EY102" s="203" t="s">
        <v>264</v>
      </c>
    </row>
    <row r="103" spans="1:174" x14ac:dyDescent="0.25">
      <c r="A103" s="84">
        <v>0.08</v>
      </c>
      <c r="B103" s="42" t="s">
        <v>117</v>
      </c>
      <c r="D103" s="43" t="str">
        <f t="shared" si="106"/>
        <v>DIAMANTE 4501 a 1.000</v>
      </c>
      <c r="E103" s="44" t="s">
        <v>81</v>
      </c>
      <c r="F103" s="44" t="s">
        <v>50</v>
      </c>
      <c r="G103" s="170">
        <f t="shared" si="162"/>
        <v>9.39</v>
      </c>
      <c r="H103" s="170">
        <f t="shared" si="159"/>
        <v>9.58</v>
      </c>
      <c r="I103" s="170">
        <f t="shared" si="159"/>
        <v>9.7899999999999991</v>
      </c>
      <c r="J103" s="170">
        <f t="shared" si="159"/>
        <v>10</v>
      </c>
      <c r="K103" s="170">
        <f t="shared" si="159"/>
        <v>17.27</v>
      </c>
      <c r="L103" s="170">
        <f t="shared" si="159"/>
        <v>17.440000000000001</v>
      </c>
      <c r="M103" s="170">
        <f t="shared" si="159"/>
        <v>17.61</v>
      </c>
      <c r="N103" s="170">
        <f t="shared" si="159"/>
        <v>17.8</v>
      </c>
      <c r="O103" s="170">
        <f t="shared" si="159"/>
        <v>24.59</v>
      </c>
      <c r="P103" s="170">
        <f t="shared" si="159"/>
        <v>34.42</v>
      </c>
      <c r="Q103" s="170">
        <f t="shared" si="159"/>
        <v>44.27</v>
      </c>
      <c r="R103" s="170">
        <f t="shared" si="159"/>
        <v>51.65</v>
      </c>
      <c r="S103" s="170">
        <f t="shared" si="159"/>
        <v>31.8</v>
      </c>
      <c r="T103" s="170">
        <f t="shared" si="159"/>
        <v>40.81</v>
      </c>
      <c r="U103" s="170">
        <f t="shared" si="159"/>
        <v>49.45</v>
      </c>
      <c r="V103" s="170">
        <f t="shared" si="159"/>
        <v>56.75</v>
      </c>
      <c r="W103" s="170">
        <f t="shared" si="159"/>
        <v>37.869999999999997</v>
      </c>
      <c r="X103" s="170">
        <f t="shared" si="159"/>
        <v>48.59</v>
      </c>
      <c r="Y103" s="170">
        <f t="shared" si="159"/>
        <v>58.87</v>
      </c>
      <c r="Z103" s="170">
        <f t="shared" si="159"/>
        <v>67.56</v>
      </c>
      <c r="AB103" s="176" t="str">
        <f t="shared" si="132"/>
        <v>DIAMANTE 4501 a 1.000</v>
      </c>
      <c r="AC103" s="177" t="s">
        <v>81</v>
      </c>
      <c r="AD103" s="177" t="s">
        <v>50</v>
      </c>
      <c r="AE103" s="170">
        <f t="shared" si="163"/>
        <v>24.77</v>
      </c>
      <c r="AF103" s="170">
        <f t="shared" si="160"/>
        <v>25.31</v>
      </c>
      <c r="AG103" s="170">
        <f t="shared" si="160"/>
        <v>25.84</v>
      </c>
      <c r="AH103" s="170">
        <f t="shared" si="160"/>
        <v>26.35</v>
      </c>
      <c r="AI103" s="170">
        <f t="shared" si="160"/>
        <v>28.63</v>
      </c>
      <c r="AJ103" s="170">
        <f t="shared" si="160"/>
        <v>28.92</v>
      </c>
      <c r="AK103" s="170">
        <f t="shared" si="160"/>
        <v>29.22</v>
      </c>
      <c r="AL103" s="170">
        <f t="shared" si="160"/>
        <v>29.51</v>
      </c>
      <c r="AM103" s="170">
        <f t="shared" si="160"/>
        <v>42.47</v>
      </c>
      <c r="AN103" s="170">
        <f t="shared" si="160"/>
        <v>64.02</v>
      </c>
      <c r="AO103" s="170">
        <f t="shared" si="160"/>
        <v>77.95</v>
      </c>
      <c r="AP103" s="170">
        <f t="shared" si="160"/>
        <v>91.86</v>
      </c>
      <c r="AQ103" s="170">
        <f t="shared" si="160"/>
        <v>51.5</v>
      </c>
      <c r="AR103" s="170">
        <f t="shared" si="160"/>
        <v>66.430000000000007</v>
      </c>
      <c r="AS103" s="170">
        <f t="shared" si="160"/>
        <v>77.03</v>
      </c>
      <c r="AT103" s="170">
        <f t="shared" si="160"/>
        <v>87.62</v>
      </c>
      <c r="AU103" s="170">
        <f t="shared" si="160"/>
        <v>61.3</v>
      </c>
      <c r="AV103" s="170">
        <f t="shared" si="160"/>
        <v>79.08</v>
      </c>
      <c r="AW103" s="170">
        <f t="shared" si="160"/>
        <v>91.7</v>
      </c>
      <c r="AX103" s="170">
        <f t="shared" si="160"/>
        <v>104.3</v>
      </c>
      <c r="BL103" s="43" t="str">
        <f t="shared" si="103"/>
        <v>DIAMANTE 37.001 a 8.000</v>
      </c>
      <c r="BM103" s="44" t="s">
        <v>75</v>
      </c>
      <c r="BN103" s="46" t="s">
        <v>86</v>
      </c>
      <c r="BO103" s="170">
        <f>ROUND('Base(2024)'!DC12*'BASE 2025'!$A$25,2)</f>
        <v>41.47</v>
      </c>
      <c r="BP103" s="170">
        <f>ROUND('Base(2024)'!DD12*'BASE 2025'!$A$25,2)</f>
        <v>42.33</v>
      </c>
      <c r="BQ103" s="170">
        <f>ROUND('Base(2024)'!DE12*'BASE 2025'!$A$25,2)</f>
        <v>43.21</v>
      </c>
      <c r="BS103" s="43" t="str">
        <f t="shared" si="108"/>
        <v>INFINITE 1501 a 1.000</v>
      </c>
      <c r="BT103" s="44" t="s">
        <v>85</v>
      </c>
      <c r="BU103" s="44" t="s">
        <v>50</v>
      </c>
      <c r="BV103" s="170">
        <f>ROUND('Base(2024)'!DU145*'BASE 2025'!$A$155,2)</f>
        <v>11.22</v>
      </c>
      <c r="BW103" s="170">
        <f>ROUND('Base(2024)'!DV145*'BASE 2025'!$A$155,2)</f>
        <v>11.45</v>
      </c>
      <c r="BX103" s="170">
        <f>ROUND('Base(2024)'!DW145*'BASE 2025'!$A$155,2)</f>
        <v>11.69</v>
      </c>
      <c r="BY103" s="170">
        <f>ROUND('Base(2024)'!DX145*'BASE 2025'!$A$155,2)</f>
        <v>11.93</v>
      </c>
      <c r="BZ103" s="170">
        <f>ROUND('Base(2024)'!DY145*'BASE 2025'!$A$155,2)</f>
        <v>20.6</v>
      </c>
      <c r="CA103" s="170">
        <f>ROUND('Base(2024)'!DZ145*'BASE 2025'!$A$155,2)</f>
        <v>20.81</v>
      </c>
      <c r="CB103" s="170">
        <f>ROUND('Base(2024)'!EA145*'BASE 2025'!$A$155,2)</f>
        <v>21.02</v>
      </c>
      <c r="CC103" s="170">
        <f>ROUND('Base(2024)'!EB145*'BASE 2025'!$A$155,2)</f>
        <v>21.24</v>
      </c>
      <c r="CD103" s="170">
        <f>ROUND('Base(2024)'!EC145*'BASE 2025'!$A$155,2)</f>
        <v>29.34</v>
      </c>
      <c r="CE103" s="170">
        <f>ROUND('Base(2024)'!ED145*'BASE 2025'!$A$155,2)</f>
        <v>41.05</v>
      </c>
      <c r="CF103" s="170">
        <f>ROUND('Base(2024)'!EE145*'BASE 2025'!$A$155,2)</f>
        <v>52.79</v>
      </c>
      <c r="CG103" s="170">
        <f>ROUND('Base(2024)'!EF145*'BASE 2025'!$A$155,2)</f>
        <v>61.59</v>
      </c>
      <c r="CH103" s="170">
        <f>ROUND('Base(2024)'!EG145*'BASE 2025'!$A$155,2)</f>
        <v>45.15</v>
      </c>
      <c r="CI103" s="170">
        <f>ROUND('Base(2024)'!EH145*'BASE 2025'!$A$155,2)</f>
        <v>57.94</v>
      </c>
      <c r="CJ103" s="170">
        <f>ROUND('Base(2024)'!EI145*'BASE 2025'!$A$155,2)</f>
        <v>70.2</v>
      </c>
      <c r="CK103" s="170">
        <f>ROUND('Base(2024)'!EJ145*'BASE 2025'!$A$155,2)</f>
        <v>80.569999999999993</v>
      </c>
      <c r="CM103" s="43" t="str">
        <f t="shared" si="114"/>
        <v>DIAMANTE 4501 a 1.000</v>
      </c>
      <c r="CN103" s="44" t="s">
        <v>81</v>
      </c>
      <c r="CO103" s="44" t="s">
        <v>50</v>
      </c>
      <c r="CP103" s="170">
        <f t="shared" ref="CP103:DE103" si="165">ROUND(CP5-(CP5*$A$89),2)</f>
        <v>14.99</v>
      </c>
      <c r="CQ103" s="170">
        <f t="shared" si="165"/>
        <v>15.63</v>
      </c>
      <c r="CR103" s="170">
        <f t="shared" si="165"/>
        <v>15.79</v>
      </c>
      <c r="CS103" s="170">
        <f t="shared" si="165"/>
        <v>15.95</v>
      </c>
      <c r="CT103" s="170">
        <f t="shared" si="165"/>
        <v>17.850000000000001</v>
      </c>
      <c r="CU103" s="170">
        <f t="shared" si="165"/>
        <v>20.010000000000002</v>
      </c>
      <c r="CV103" s="170">
        <f t="shared" si="165"/>
        <v>22.33</v>
      </c>
      <c r="CW103" s="170">
        <f t="shared" si="165"/>
        <v>26.78</v>
      </c>
      <c r="CX103" s="170">
        <f t="shared" si="165"/>
        <v>18.18</v>
      </c>
      <c r="CY103" s="170">
        <f t="shared" si="165"/>
        <v>21.9</v>
      </c>
      <c r="CZ103" s="170">
        <f t="shared" si="165"/>
        <v>36.130000000000003</v>
      </c>
      <c r="DA103" s="170">
        <f t="shared" si="165"/>
        <v>49.39</v>
      </c>
      <c r="DB103" s="170">
        <f t="shared" si="165"/>
        <v>21.15</v>
      </c>
      <c r="DC103" s="170">
        <f t="shared" si="165"/>
        <v>25.47</v>
      </c>
      <c r="DD103" s="170">
        <f t="shared" si="165"/>
        <v>42.02</v>
      </c>
      <c r="DE103" s="170">
        <f t="shared" si="165"/>
        <v>57.42</v>
      </c>
      <c r="DF103" s="170"/>
      <c r="DH103" s="43" t="str">
        <f t="shared" si="105"/>
        <v>DIAMANTE 48.001 a 9.000</v>
      </c>
      <c r="DI103" s="44" t="s">
        <v>81</v>
      </c>
      <c r="DJ103" s="44" t="s">
        <v>91</v>
      </c>
      <c r="DK103" s="147">
        <f>ROUND('Base(2024)'!EO90*'BASE 2025'!$A$155,2)</f>
        <v>29.61</v>
      </c>
      <c r="DL103" s="147">
        <f>ROUND('Base(2024)'!EP90*'BASE 2025'!$A$155,2)</f>
        <v>30.87</v>
      </c>
      <c r="DM103" s="147">
        <f>ROUND('Base(2024)'!EQ90*'BASE 2025'!$A$155,2)</f>
        <v>31.19</v>
      </c>
      <c r="DN103" s="147">
        <f>ROUND('Base(2024)'!ER90*'BASE 2025'!$A$155,2)</f>
        <v>31.49</v>
      </c>
      <c r="DO103" s="147">
        <f>ROUND('Base(2024)'!ES90*'BASE 2025'!$A$155,2)</f>
        <v>42.58</v>
      </c>
      <c r="DP103" s="147">
        <f>ROUND('Base(2024)'!ET90*'BASE 2025'!$A$155,2)</f>
        <v>49.41</v>
      </c>
      <c r="DQ103" s="147">
        <f>ROUND('Base(2024)'!EU90*'BASE 2025'!$A$155,2)</f>
        <v>56.4</v>
      </c>
      <c r="DR103" s="147">
        <f>ROUND('Base(2024)'!EV90*'BASE 2025'!$A$155,2)</f>
        <v>69.77</v>
      </c>
      <c r="DS103" s="147">
        <f>ROUND('Base(2024)'!EW90*'BASE 2025'!$A$155,2)</f>
        <v>71.959999999999994</v>
      </c>
      <c r="DT103" s="147">
        <f>ROUND('Base(2024)'!EX90*'BASE 2025'!$A$155,2)</f>
        <v>81.790000000000006</v>
      </c>
      <c r="DU103" s="147">
        <f>ROUND('Base(2024)'!EY90*'BASE 2025'!$A$155,2)</f>
        <v>105.41</v>
      </c>
      <c r="DV103" s="147">
        <f>ROUND('Base(2024)'!EZ90*'BASE 2025'!$A$155,2)</f>
        <v>131.33000000000001</v>
      </c>
      <c r="ER103" s="198" t="str">
        <f t="shared" si="152"/>
        <v>DIAMANTE 2Coleta no mesmo dia4210-251 a 60</v>
      </c>
      <c r="ES103" s="198" t="s">
        <v>69</v>
      </c>
      <c r="ET103" s="199" t="s">
        <v>71</v>
      </c>
      <c r="EU103" s="200" t="s">
        <v>72</v>
      </c>
      <c r="EV103" s="201" t="s">
        <v>92</v>
      </c>
      <c r="EW103" s="200">
        <f t="shared" si="158"/>
        <v>1.6369470000000002</v>
      </c>
      <c r="EX103" s="202">
        <v>1.6369470000000002</v>
      </c>
      <c r="EY103" s="203" t="s">
        <v>264</v>
      </c>
    </row>
    <row r="104" spans="1:174" x14ac:dyDescent="0.25">
      <c r="A104" s="84">
        <v>0.12</v>
      </c>
      <c r="B104" s="42" t="s">
        <v>66</v>
      </c>
      <c r="D104" s="43" t="str">
        <f t="shared" si="106"/>
        <v>DIAMANTE 41.001 a 2.000</v>
      </c>
      <c r="E104" s="44" t="s">
        <v>81</v>
      </c>
      <c r="F104" s="44" t="s">
        <v>55</v>
      </c>
      <c r="G104" s="170">
        <f t="shared" si="162"/>
        <v>11.78</v>
      </c>
      <c r="H104" s="170">
        <f t="shared" si="159"/>
        <v>12.04</v>
      </c>
      <c r="I104" s="170">
        <f t="shared" si="159"/>
        <v>12.3</v>
      </c>
      <c r="J104" s="170">
        <f t="shared" si="159"/>
        <v>12.54</v>
      </c>
      <c r="K104" s="170">
        <f t="shared" si="159"/>
        <v>19.05</v>
      </c>
      <c r="L104" s="170">
        <f t="shared" si="159"/>
        <v>19.239999999999998</v>
      </c>
      <c r="M104" s="170">
        <f t="shared" si="159"/>
        <v>19.440000000000001</v>
      </c>
      <c r="N104" s="170">
        <f t="shared" si="159"/>
        <v>19.63</v>
      </c>
      <c r="O104" s="170">
        <f t="shared" si="159"/>
        <v>29.64</v>
      </c>
      <c r="P104" s="170">
        <f t="shared" si="159"/>
        <v>41.52</v>
      </c>
      <c r="Q104" s="170">
        <f t="shared" si="159"/>
        <v>53.38</v>
      </c>
      <c r="R104" s="170">
        <f t="shared" si="159"/>
        <v>62.26</v>
      </c>
      <c r="S104" s="170">
        <f t="shared" si="159"/>
        <v>39.770000000000003</v>
      </c>
      <c r="T104" s="170">
        <f t="shared" si="159"/>
        <v>50.48</v>
      </c>
      <c r="U104" s="170">
        <f t="shared" si="159"/>
        <v>60.82</v>
      </c>
      <c r="V104" s="170">
        <f t="shared" si="159"/>
        <v>69.400000000000006</v>
      </c>
      <c r="W104" s="170">
        <f t="shared" si="159"/>
        <v>47.35</v>
      </c>
      <c r="X104" s="170">
        <f t="shared" si="159"/>
        <v>60.1</v>
      </c>
      <c r="Y104" s="170">
        <f t="shared" si="159"/>
        <v>72.400000000000006</v>
      </c>
      <c r="Z104" s="170">
        <f t="shared" si="159"/>
        <v>82.62</v>
      </c>
      <c r="AB104" s="176" t="str">
        <f t="shared" si="132"/>
        <v>DIAMANTE 41.001 a 2.000</v>
      </c>
      <c r="AC104" s="177" t="s">
        <v>81</v>
      </c>
      <c r="AD104" s="177" t="s">
        <v>55</v>
      </c>
      <c r="AE104" s="170">
        <f t="shared" si="163"/>
        <v>27.4</v>
      </c>
      <c r="AF104" s="170">
        <f t="shared" si="160"/>
        <v>27.99</v>
      </c>
      <c r="AG104" s="170">
        <f t="shared" si="160"/>
        <v>28.58</v>
      </c>
      <c r="AH104" s="170">
        <f t="shared" si="160"/>
        <v>29.16</v>
      </c>
      <c r="AI104" s="170">
        <f t="shared" si="160"/>
        <v>31.51</v>
      </c>
      <c r="AJ104" s="170">
        <f t="shared" si="160"/>
        <v>31.85</v>
      </c>
      <c r="AK104" s="170">
        <f t="shared" si="160"/>
        <v>32.17</v>
      </c>
      <c r="AL104" s="170">
        <f t="shared" si="160"/>
        <v>32.49</v>
      </c>
      <c r="AM104" s="170">
        <f t="shared" si="160"/>
        <v>50.87</v>
      </c>
      <c r="AN104" s="170">
        <f t="shared" si="160"/>
        <v>77.069999999999993</v>
      </c>
      <c r="AO104" s="170">
        <f t="shared" si="160"/>
        <v>94.01</v>
      </c>
      <c r="AP104" s="170">
        <f t="shared" si="160"/>
        <v>110.96</v>
      </c>
      <c r="AQ104" s="170">
        <f t="shared" si="160"/>
        <v>62.02</v>
      </c>
      <c r="AR104" s="170">
        <f t="shared" si="160"/>
        <v>83.64</v>
      </c>
      <c r="AS104" s="170">
        <f t="shared" si="160"/>
        <v>97.85</v>
      </c>
      <c r="AT104" s="170">
        <f t="shared" si="160"/>
        <v>112.04</v>
      </c>
      <c r="AU104" s="170">
        <f t="shared" si="160"/>
        <v>73.819999999999993</v>
      </c>
      <c r="AV104" s="170">
        <f t="shared" si="160"/>
        <v>99.57</v>
      </c>
      <c r="AW104" s="170">
        <f t="shared" si="160"/>
        <v>116.48</v>
      </c>
      <c r="AX104" s="170">
        <f t="shared" si="160"/>
        <v>133.38</v>
      </c>
      <c r="BL104" s="43" t="str">
        <f t="shared" si="103"/>
        <v>DIAMANTE 38.001 a 9.000</v>
      </c>
      <c r="BM104" s="44" t="s">
        <v>75</v>
      </c>
      <c r="BN104" s="46" t="s">
        <v>91</v>
      </c>
      <c r="BO104" s="170">
        <f>ROUND('Base(2024)'!DC13*'BASE 2025'!$A$25,2)</f>
        <v>53.59</v>
      </c>
      <c r="BP104" s="170">
        <f>ROUND('Base(2024)'!DD13*'BASE 2025'!$A$25,2)</f>
        <v>54.7</v>
      </c>
      <c r="BQ104" s="170">
        <f>ROUND('Base(2024)'!DE13*'BASE 2025'!$A$25,2)</f>
        <v>55.85</v>
      </c>
      <c r="BS104" s="43" t="str">
        <f t="shared" si="108"/>
        <v>INFINITE 11.001 a 2.000</v>
      </c>
      <c r="BT104" s="44" t="s">
        <v>85</v>
      </c>
      <c r="BU104" s="44" t="s">
        <v>55</v>
      </c>
      <c r="BV104" s="170">
        <f>ROUND('Base(2024)'!DU146*'BASE 2025'!$A$155,2)</f>
        <v>14.79</v>
      </c>
      <c r="BW104" s="170">
        <f>ROUND('Base(2024)'!DV146*'BASE 2025'!$A$155,2)</f>
        <v>15.11</v>
      </c>
      <c r="BX104" s="170">
        <f>ROUND('Base(2024)'!DW146*'BASE 2025'!$A$155,2)</f>
        <v>15.44</v>
      </c>
      <c r="BY104" s="170">
        <f>ROUND('Base(2024)'!DX146*'BASE 2025'!$A$155,2)</f>
        <v>15.75</v>
      </c>
      <c r="BZ104" s="170">
        <f>ROUND('Base(2024)'!DY146*'BASE 2025'!$A$155,2)</f>
        <v>23.23</v>
      </c>
      <c r="CA104" s="170">
        <f>ROUND('Base(2024)'!DZ146*'BASE 2025'!$A$155,2)</f>
        <v>23.47</v>
      </c>
      <c r="CB104" s="170">
        <f>ROUND('Base(2024)'!EA146*'BASE 2025'!$A$155,2)</f>
        <v>23.71</v>
      </c>
      <c r="CC104" s="170">
        <f>ROUND('Base(2024)'!EB146*'BASE 2025'!$A$155,2)</f>
        <v>23.95</v>
      </c>
      <c r="CD104" s="170">
        <f>ROUND('Base(2024)'!EC146*'BASE 2025'!$A$155,2)</f>
        <v>35.71</v>
      </c>
      <c r="CE104" s="170">
        <f>ROUND('Base(2024)'!ED146*'BASE 2025'!$A$155,2)</f>
        <v>49.58</v>
      </c>
      <c r="CF104" s="170">
        <f>ROUND('Base(2024)'!EE146*'BASE 2025'!$A$155,2)</f>
        <v>63.76</v>
      </c>
      <c r="CG104" s="170">
        <f>ROUND('Base(2024)'!EF146*'BASE 2025'!$A$155,2)</f>
        <v>74.45</v>
      </c>
      <c r="CH104" s="170">
        <f>ROUND('Base(2024)'!EG146*'BASE 2025'!$A$155,2)</f>
        <v>56.9</v>
      </c>
      <c r="CI104" s="170">
        <f>ROUND('Base(2024)'!EH146*'BASE 2025'!$A$155,2)</f>
        <v>71.81</v>
      </c>
      <c r="CJ104" s="170">
        <f>ROUND('Base(2024)'!EI146*'BASE 2025'!$A$155,2)</f>
        <v>86.46</v>
      </c>
      <c r="CK104" s="170">
        <f>ROUND('Base(2024)'!EJ146*'BASE 2025'!$A$155,2)</f>
        <v>98.75</v>
      </c>
      <c r="CM104" s="43" t="str">
        <f t="shared" si="114"/>
        <v>DIAMANTE 41.001 a 2.000</v>
      </c>
      <c r="CN104" s="44" t="s">
        <v>81</v>
      </c>
      <c r="CO104" s="44" t="s">
        <v>55</v>
      </c>
      <c r="CP104" s="170">
        <f t="shared" ref="CP104:DE104" si="166">ROUND(CP6-(CP6*$A$89),2)</f>
        <v>15.8</v>
      </c>
      <c r="CQ104" s="170">
        <f t="shared" si="166"/>
        <v>16.48</v>
      </c>
      <c r="CR104" s="170">
        <f t="shared" si="166"/>
        <v>16.63</v>
      </c>
      <c r="CS104" s="170">
        <f t="shared" si="166"/>
        <v>16.8</v>
      </c>
      <c r="CT104" s="170">
        <f t="shared" si="166"/>
        <v>19.63</v>
      </c>
      <c r="CU104" s="170">
        <f t="shared" si="166"/>
        <v>21.97</v>
      </c>
      <c r="CV104" s="170">
        <f t="shared" si="166"/>
        <v>24.53</v>
      </c>
      <c r="CW104" s="170">
        <f t="shared" si="166"/>
        <v>29.43</v>
      </c>
      <c r="CX104" s="170">
        <f t="shared" si="166"/>
        <v>21.58</v>
      </c>
      <c r="CY104" s="170">
        <f t="shared" si="166"/>
        <v>25.48</v>
      </c>
      <c r="CZ104" s="170">
        <f t="shared" si="166"/>
        <v>39.909999999999997</v>
      </c>
      <c r="DA104" s="170">
        <f t="shared" si="166"/>
        <v>53.55</v>
      </c>
      <c r="DB104" s="170">
        <f t="shared" si="166"/>
        <v>25.08</v>
      </c>
      <c r="DC104" s="170">
        <f t="shared" si="166"/>
        <v>29.63</v>
      </c>
      <c r="DD104" s="170">
        <f t="shared" si="166"/>
        <v>46.4</v>
      </c>
      <c r="DE104" s="170">
        <f t="shared" si="166"/>
        <v>62.27</v>
      </c>
      <c r="DF104" s="170"/>
      <c r="DH104" s="43" t="str">
        <f t="shared" si="105"/>
        <v>DIAMANTE 49.001 a 10.000</v>
      </c>
      <c r="DI104" s="44" t="s">
        <v>81</v>
      </c>
      <c r="DJ104" s="44" t="s">
        <v>95</v>
      </c>
      <c r="DK104" s="147">
        <f>ROUND('Base(2024)'!EO91*'BASE 2025'!$A$155,2)</f>
        <v>30.15</v>
      </c>
      <c r="DL104" s="147">
        <f>ROUND('Base(2024)'!EP91*'BASE 2025'!$A$155,2)</f>
        <v>31.44</v>
      </c>
      <c r="DM104" s="147">
        <f>ROUND('Base(2024)'!EQ91*'BASE 2025'!$A$155,2)</f>
        <v>31.76</v>
      </c>
      <c r="DN104" s="147">
        <f>ROUND('Base(2024)'!ER91*'BASE 2025'!$A$155,2)</f>
        <v>32.08</v>
      </c>
      <c r="DO104" s="147">
        <f>ROUND('Base(2024)'!ES91*'BASE 2025'!$A$155,2)</f>
        <v>43.93</v>
      </c>
      <c r="DP104" s="147">
        <f>ROUND('Base(2024)'!ET91*'BASE 2025'!$A$155,2)</f>
        <v>51.06</v>
      </c>
      <c r="DQ104" s="147">
        <f>ROUND('Base(2024)'!EU91*'BASE 2025'!$A$155,2)</f>
        <v>58.28</v>
      </c>
      <c r="DR104" s="147">
        <f>ROUND('Base(2024)'!EV91*'BASE 2025'!$A$155,2)</f>
        <v>72.099999999999994</v>
      </c>
      <c r="DS104" s="147">
        <f>ROUND('Base(2024)'!EW91*'BASE 2025'!$A$155,2)</f>
        <v>73.16</v>
      </c>
      <c r="DT104" s="147">
        <f>ROUND('Base(2024)'!EX91*'BASE 2025'!$A$155,2)</f>
        <v>83.36</v>
      </c>
      <c r="DU104" s="147">
        <f>ROUND('Base(2024)'!EY91*'BASE 2025'!$A$155,2)</f>
        <v>107.26</v>
      </c>
      <c r="DV104" s="147">
        <f>ROUND('Base(2024)'!EZ91*'BASE 2025'!$A$155,2)</f>
        <v>133.61000000000001</v>
      </c>
      <c r="ER104" s="198" t="str">
        <f t="shared" si="152"/>
        <v>DIAMANTE 2Coleta no mesmo dia4210-261 a 70</v>
      </c>
      <c r="ES104" s="198" t="s">
        <v>69</v>
      </c>
      <c r="ET104" s="199" t="s">
        <v>71</v>
      </c>
      <c r="EU104" s="200" t="s">
        <v>72</v>
      </c>
      <c r="EV104" s="201" t="s">
        <v>96</v>
      </c>
      <c r="EW104" s="200">
        <f t="shared" si="158"/>
        <v>1.61</v>
      </c>
      <c r="EX104" s="202">
        <v>1.61</v>
      </c>
      <c r="EY104" s="203" t="s">
        <v>264</v>
      </c>
    </row>
    <row r="105" spans="1:174" x14ac:dyDescent="0.25">
      <c r="A105" s="84">
        <v>0.13</v>
      </c>
      <c r="B105" s="42" t="s">
        <v>69</v>
      </c>
      <c r="D105" s="43" t="str">
        <f t="shared" si="106"/>
        <v>DIAMANTE 42.001 a 3.000</v>
      </c>
      <c r="E105" s="44" t="s">
        <v>81</v>
      </c>
      <c r="F105" s="44" t="s">
        <v>62</v>
      </c>
      <c r="G105" s="170">
        <f t="shared" si="162"/>
        <v>13.15</v>
      </c>
      <c r="H105" s="170">
        <f t="shared" si="159"/>
        <v>13.43</v>
      </c>
      <c r="I105" s="170">
        <f t="shared" si="159"/>
        <v>13.71</v>
      </c>
      <c r="J105" s="170">
        <f t="shared" si="159"/>
        <v>13.98</v>
      </c>
      <c r="K105" s="170">
        <f t="shared" si="159"/>
        <v>20.81</v>
      </c>
      <c r="L105" s="170">
        <f t="shared" si="159"/>
        <v>21.02</v>
      </c>
      <c r="M105" s="170">
        <f t="shared" si="159"/>
        <v>21.25</v>
      </c>
      <c r="N105" s="170">
        <f t="shared" si="159"/>
        <v>21.45</v>
      </c>
      <c r="O105" s="170">
        <f t="shared" si="159"/>
        <v>34.61</v>
      </c>
      <c r="P105" s="170">
        <f t="shared" si="159"/>
        <v>46.73</v>
      </c>
      <c r="Q105" s="170">
        <f t="shared" si="159"/>
        <v>65.77</v>
      </c>
      <c r="R105" s="170">
        <f t="shared" si="159"/>
        <v>79.61</v>
      </c>
      <c r="S105" s="170">
        <f t="shared" si="159"/>
        <v>47.67</v>
      </c>
      <c r="T105" s="170">
        <f t="shared" si="159"/>
        <v>58.58</v>
      </c>
      <c r="U105" s="170">
        <f t="shared" si="159"/>
        <v>74.930000000000007</v>
      </c>
      <c r="V105" s="170">
        <f t="shared" si="159"/>
        <v>87.68</v>
      </c>
      <c r="W105" s="170">
        <f t="shared" si="159"/>
        <v>56.74</v>
      </c>
      <c r="X105" s="170">
        <f t="shared" si="159"/>
        <v>69.73</v>
      </c>
      <c r="Y105" s="170">
        <f t="shared" si="159"/>
        <v>89.21</v>
      </c>
      <c r="Z105" s="170">
        <f t="shared" si="159"/>
        <v>104.39</v>
      </c>
      <c r="AB105" s="176" t="str">
        <f t="shared" si="132"/>
        <v>DIAMANTE 42.001 a 3.000</v>
      </c>
      <c r="AC105" s="177" t="s">
        <v>81</v>
      </c>
      <c r="AD105" s="177" t="s">
        <v>62</v>
      </c>
      <c r="AE105" s="170">
        <f t="shared" si="163"/>
        <v>30.21</v>
      </c>
      <c r="AF105" s="170">
        <f t="shared" si="160"/>
        <v>30.86</v>
      </c>
      <c r="AG105" s="170">
        <f t="shared" si="160"/>
        <v>31.5</v>
      </c>
      <c r="AH105" s="170">
        <f t="shared" si="160"/>
        <v>32.14</v>
      </c>
      <c r="AI105" s="170">
        <f t="shared" si="160"/>
        <v>34.659999999999997</v>
      </c>
      <c r="AJ105" s="170">
        <f t="shared" si="160"/>
        <v>35.01</v>
      </c>
      <c r="AK105" s="170">
        <f t="shared" si="160"/>
        <v>35.369999999999997</v>
      </c>
      <c r="AL105" s="170">
        <f t="shared" si="160"/>
        <v>35.729999999999997</v>
      </c>
      <c r="AM105" s="170">
        <f t="shared" si="160"/>
        <v>59.81</v>
      </c>
      <c r="AN105" s="170">
        <f t="shared" si="160"/>
        <v>90.03</v>
      </c>
      <c r="AO105" s="170">
        <f t="shared" si="160"/>
        <v>109.86</v>
      </c>
      <c r="AP105" s="170">
        <f t="shared" si="160"/>
        <v>129.69999999999999</v>
      </c>
      <c r="AQ105" s="170">
        <f t="shared" si="160"/>
        <v>72.760000000000005</v>
      </c>
      <c r="AR105" s="170">
        <f t="shared" si="160"/>
        <v>100.42</v>
      </c>
      <c r="AS105" s="170">
        <f t="shared" si="160"/>
        <v>118.51</v>
      </c>
      <c r="AT105" s="170">
        <f t="shared" si="160"/>
        <v>136.61000000000001</v>
      </c>
      <c r="AU105" s="170">
        <f t="shared" si="160"/>
        <v>86.62</v>
      </c>
      <c r="AV105" s="170">
        <f t="shared" si="160"/>
        <v>119.54</v>
      </c>
      <c r="AW105" s="170">
        <f t="shared" si="160"/>
        <v>141.08000000000001</v>
      </c>
      <c r="AX105" s="170">
        <f t="shared" si="160"/>
        <v>162.63999999999999</v>
      </c>
      <c r="BL105" s="43" t="str">
        <f t="shared" si="103"/>
        <v>DIAMANTE 39.001 a 10.000</v>
      </c>
      <c r="BM105" s="44" t="s">
        <v>75</v>
      </c>
      <c r="BN105" s="46" t="s">
        <v>95</v>
      </c>
      <c r="BO105" s="170">
        <f>ROUND('Base(2024)'!DC14*'BASE 2025'!$A$25,2)</f>
        <v>68.48</v>
      </c>
      <c r="BP105" s="170">
        <f>ROUND('Base(2024)'!DD14*'BASE 2025'!$A$25,2)</f>
        <v>69.900000000000006</v>
      </c>
      <c r="BQ105" s="170">
        <f>ROUND('Base(2024)'!DE14*'BASE 2025'!$A$25,2)</f>
        <v>71.36</v>
      </c>
      <c r="BS105" s="43" t="str">
        <f t="shared" si="108"/>
        <v>INFINITE 12.001 a 3.000</v>
      </c>
      <c r="BT105" s="44" t="s">
        <v>85</v>
      </c>
      <c r="BU105" s="44" t="s">
        <v>62</v>
      </c>
      <c r="BV105" s="170">
        <f>ROUND('Base(2024)'!DU147*'BASE 2025'!$A$155,2)</f>
        <v>16.75</v>
      </c>
      <c r="BW105" s="170">
        <f>ROUND('Base(2024)'!DV147*'BASE 2025'!$A$155,2)</f>
        <v>17.100000000000001</v>
      </c>
      <c r="BX105" s="170">
        <f>ROUND('Base(2024)'!DW147*'BASE 2025'!$A$155,2)</f>
        <v>17.46</v>
      </c>
      <c r="BY105" s="170">
        <f>ROUND('Base(2024)'!DX147*'BASE 2025'!$A$155,2)</f>
        <v>17.82</v>
      </c>
      <c r="BZ105" s="170">
        <f>ROUND('Base(2024)'!DY147*'BASE 2025'!$A$155,2)</f>
        <v>25.55</v>
      </c>
      <c r="CA105" s="170">
        <f>ROUND('Base(2024)'!DZ147*'BASE 2025'!$A$155,2)</f>
        <v>25.81</v>
      </c>
      <c r="CB105" s="170">
        <f>ROUND('Base(2024)'!EA147*'BASE 2025'!$A$155,2)</f>
        <v>26.08</v>
      </c>
      <c r="CC105" s="170">
        <f>ROUND('Base(2024)'!EB147*'BASE 2025'!$A$155,2)</f>
        <v>26.33</v>
      </c>
      <c r="CD105" s="170">
        <f>ROUND('Base(2024)'!EC147*'BASE 2025'!$A$155,2)</f>
        <v>41.81</v>
      </c>
      <c r="CE105" s="170">
        <f>ROUND('Base(2024)'!ED147*'BASE 2025'!$A$155,2)</f>
        <v>55.83</v>
      </c>
      <c r="CF105" s="170">
        <f>ROUND('Base(2024)'!EE147*'BASE 2025'!$A$155,2)</f>
        <v>78.59</v>
      </c>
      <c r="CG105" s="170">
        <f>ROUND('Base(2024)'!EF147*'BASE 2025'!$A$155,2)</f>
        <v>95.25</v>
      </c>
      <c r="CH105" s="170">
        <f>ROUND('Base(2024)'!EG147*'BASE 2025'!$A$155,2)</f>
        <v>68.34</v>
      </c>
      <c r="CI105" s="170">
        <f>ROUND('Base(2024)'!EH147*'BASE 2025'!$A$155,2)</f>
        <v>83.36</v>
      </c>
      <c r="CJ105" s="170">
        <f>ROUND('Base(2024)'!EI147*'BASE 2025'!$A$155,2)</f>
        <v>106.58</v>
      </c>
      <c r="CK105" s="170">
        <f>ROUND('Base(2024)'!EJ147*'BASE 2025'!$A$155,2)</f>
        <v>124.83</v>
      </c>
      <c r="CM105" s="43" t="str">
        <f t="shared" si="114"/>
        <v>DIAMANTE 42.001 a 3.000</v>
      </c>
      <c r="CN105" s="44" t="s">
        <v>81</v>
      </c>
      <c r="CO105" s="44" t="s">
        <v>62</v>
      </c>
      <c r="CP105" s="170">
        <f t="shared" ref="CP105:DE105" si="167">ROUND(CP7-(CP7*$A$89),2)</f>
        <v>18.89</v>
      </c>
      <c r="CQ105" s="170">
        <f t="shared" si="167"/>
        <v>19.690000000000001</v>
      </c>
      <c r="CR105" s="170">
        <f t="shared" si="167"/>
        <v>19.89</v>
      </c>
      <c r="CS105" s="170">
        <f t="shared" si="167"/>
        <v>20.09</v>
      </c>
      <c r="CT105" s="170">
        <f t="shared" si="167"/>
        <v>23.45</v>
      </c>
      <c r="CU105" s="170">
        <f t="shared" si="167"/>
        <v>26.27</v>
      </c>
      <c r="CV105" s="170">
        <f t="shared" si="167"/>
        <v>29.32</v>
      </c>
      <c r="CW105" s="170">
        <f t="shared" si="167"/>
        <v>35.17</v>
      </c>
      <c r="CX105" s="170">
        <f t="shared" si="167"/>
        <v>24.86</v>
      </c>
      <c r="CY105" s="170">
        <f t="shared" si="167"/>
        <v>29.17</v>
      </c>
      <c r="CZ105" s="170">
        <f t="shared" si="167"/>
        <v>44.02</v>
      </c>
      <c r="DA105" s="170">
        <f t="shared" si="167"/>
        <v>58.49</v>
      </c>
      <c r="DB105" s="170">
        <f t="shared" si="167"/>
        <v>28.92</v>
      </c>
      <c r="DC105" s="170">
        <f t="shared" si="167"/>
        <v>33.93</v>
      </c>
      <c r="DD105" s="170">
        <f t="shared" si="167"/>
        <v>51.19</v>
      </c>
      <c r="DE105" s="170">
        <f t="shared" si="167"/>
        <v>68.010000000000005</v>
      </c>
      <c r="DF105" s="170"/>
      <c r="DH105" s="40" t="str">
        <f t="shared" si="105"/>
        <v>DIAMANTE 4Kg Adicional</v>
      </c>
      <c r="DI105" s="168" t="s">
        <v>81</v>
      </c>
      <c r="DJ105" s="168" t="s">
        <v>63</v>
      </c>
      <c r="DK105" s="169">
        <f>ROUND('Base(2024)'!EO92*'BASE 2025'!$A$155,2)</f>
        <v>3.73</v>
      </c>
      <c r="DL105" s="169">
        <f>ROUND('Base(2024)'!EP92*'BASE 2025'!$A$155,2)</f>
        <v>3.9</v>
      </c>
      <c r="DM105" s="169">
        <f>ROUND('Base(2024)'!EQ92*'BASE 2025'!$A$155,2)</f>
        <v>3.92</v>
      </c>
      <c r="DN105" s="169">
        <f>ROUND('Base(2024)'!ER92*'BASE 2025'!$A$155,2)</f>
        <v>3.98</v>
      </c>
      <c r="DO105" s="169">
        <f>ROUND('Base(2024)'!ES92*'BASE 2025'!$A$155,2)</f>
        <v>5.44</v>
      </c>
      <c r="DP105" s="169">
        <f>ROUND('Base(2024)'!ET92*'BASE 2025'!$A$155,2)</f>
        <v>6.32</v>
      </c>
      <c r="DQ105" s="169">
        <f>ROUND('Base(2024)'!EU92*'BASE 2025'!$A$155,2)</f>
        <v>7.23</v>
      </c>
      <c r="DR105" s="169">
        <f>ROUND('Base(2024)'!EV92*'BASE 2025'!$A$155,2)</f>
        <v>8.93</v>
      </c>
      <c r="DS105" s="169">
        <f>ROUND('Base(2024)'!EW92*'BASE 2025'!$A$155,2)</f>
        <v>9.0299999999999994</v>
      </c>
      <c r="DT105" s="169">
        <f>ROUND('Base(2024)'!EX92*'BASE 2025'!$A$155,2)</f>
        <v>10.33</v>
      </c>
      <c r="DU105" s="169">
        <f>ROUND('Base(2024)'!EY92*'BASE 2025'!$A$155,2)</f>
        <v>13.3</v>
      </c>
      <c r="DV105" s="169">
        <f>ROUND('Base(2024)'!EZ92*'BASE 2025'!$A$155,2)</f>
        <v>16.559999999999999</v>
      </c>
      <c r="ER105" s="198" t="str">
        <f t="shared" si="152"/>
        <v>DIAMANTE 2Coleta no mesmo dia4210-271 a 80</v>
      </c>
      <c r="ES105" s="198" t="s">
        <v>69</v>
      </c>
      <c r="ET105" s="199" t="s">
        <v>71</v>
      </c>
      <c r="EU105" s="200" t="s">
        <v>72</v>
      </c>
      <c r="EV105" s="201" t="s">
        <v>99</v>
      </c>
      <c r="EW105" s="200">
        <f t="shared" si="158"/>
        <v>1.61</v>
      </c>
      <c r="EX105" s="202">
        <v>1.61</v>
      </c>
      <c r="EY105" s="203" t="s">
        <v>264</v>
      </c>
    </row>
    <row r="106" spans="1:174" x14ac:dyDescent="0.25">
      <c r="A106" s="84">
        <v>0.14000000000000001</v>
      </c>
      <c r="B106" s="42" t="s">
        <v>75</v>
      </c>
      <c r="D106" s="43" t="str">
        <f t="shared" si="106"/>
        <v>DIAMANTE 43.001 a 4.000</v>
      </c>
      <c r="E106" s="44" t="s">
        <v>81</v>
      </c>
      <c r="F106" s="44" t="s">
        <v>68</v>
      </c>
      <c r="G106" s="170">
        <f t="shared" si="162"/>
        <v>14.21</v>
      </c>
      <c r="H106" s="170">
        <f t="shared" si="159"/>
        <v>14.51</v>
      </c>
      <c r="I106" s="170">
        <f t="shared" si="159"/>
        <v>14.82</v>
      </c>
      <c r="J106" s="170">
        <f t="shared" si="159"/>
        <v>15.1</v>
      </c>
      <c r="K106" s="170">
        <f t="shared" si="159"/>
        <v>22.93</v>
      </c>
      <c r="L106" s="170">
        <f t="shared" si="159"/>
        <v>23.14</v>
      </c>
      <c r="M106" s="170">
        <f t="shared" si="159"/>
        <v>23.38</v>
      </c>
      <c r="N106" s="170">
        <f t="shared" si="159"/>
        <v>23.62</v>
      </c>
      <c r="O106" s="170">
        <f t="shared" si="159"/>
        <v>39.68</v>
      </c>
      <c r="P106" s="170">
        <f t="shared" si="159"/>
        <v>53.58</v>
      </c>
      <c r="Q106" s="170">
        <f t="shared" si="159"/>
        <v>75.400000000000006</v>
      </c>
      <c r="R106" s="170">
        <f t="shared" si="159"/>
        <v>91.27</v>
      </c>
      <c r="S106" s="170">
        <f t="shared" si="159"/>
        <v>51.92</v>
      </c>
      <c r="T106" s="170">
        <f t="shared" si="159"/>
        <v>64.33</v>
      </c>
      <c r="U106" s="170">
        <f t="shared" si="159"/>
        <v>83.04</v>
      </c>
      <c r="V106" s="170">
        <f t="shared" si="159"/>
        <v>97.48</v>
      </c>
      <c r="W106" s="170">
        <f t="shared" si="159"/>
        <v>61.8</v>
      </c>
      <c r="X106" s="170">
        <f t="shared" si="159"/>
        <v>76.58</v>
      </c>
      <c r="Y106" s="170">
        <f t="shared" si="159"/>
        <v>98.86</v>
      </c>
      <c r="Z106" s="170">
        <f t="shared" si="159"/>
        <v>116.05</v>
      </c>
      <c r="AB106" s="176" t="str">
        <f t="shared" si="132"/>
        <v>DIAMANTE 43.001 a 4.000</v>
      </c>
      <c r="AC106" s="177" t="s">
        <v>81</v>
      </c>
      <c r="AD106" s="177" t="s">
        <v>68</v>
      </c>
      <c r="AE106" s="170">
        <f t="shared" si="163"/>
        <v>32.85</v>
      </c>
      <c r="AF106" s="170">
        <f t="shared" si="160"/>
        <v>33.549999999999997</v>
      </c>
      <c r="AG106" s="170">
        <f t="shared" si="160"/>
        <v>34.24</v>
      </c>
      <c r="AH106" s="170">
        <f t="shared" si="160"/>
        <v>34.950000000000003</v>
      </c>
      <c r="AI106" s="170">
        <f t="shared" si="160"/>
        <v>38.06</v>
      </c>
      <c r="AJ106" s="170">
        <f t="shared" si="160"/>
        <v>38.450000000000003</v>
      </c>
      <c r="AK106" s="170">
        <f t="shared" si="160"/>
        <v>38.840000000000003</v>
      </c>
      <c r="AL106" s="170">
        <f t="shared" si="160"/>
        <v>39.24</v>
      </c>
      <c r="AM106" s="170">
        <f t="shared" si="160"/>
        <v>68.31</v>
      </c>
      <c r="AN106" s="170">
        <f t="shared" si="160"/>
        <v>102.9</v>
      </c>
      <c r="AO106" s="170">
        <f t="shared" si="160"/>
        <v>125.85</v>
      </c>
      <c r="AP106" s="170">
        <f t="shared" si="160"/>
        <v>148.80000000000001</v>
      </c>
      <c r="AQ106" s="170">
        <f t="shared" si="160"/>
        <v>83.57</v>
      </c>
      <c r="AR106" s="170">
        <f t="shared" si="160"/>
        <v>117.19</v>
      </c>
      <c r="AS106" s="170">
        <f t="shared" si="160"/>
        <v>139.1</v>
      </c>
      <c r="AT106" s="170">
        <f t="shared" si="160"/>
        <v>161.04</v>
      </c>
      <c r="AU106" s="170">
        <f t="shared" si="160"/>
        <v>99.49</v>
      </c>
      <c r="AV106" s="170">
        <f t="shared" si="160"/>
        <v>139.51</v>
      </c>
      <c r="AW106" s="170">
        <f t="shared" si="160"/>
        <v>165.6</v>
      </c>
      <c r="AX106" s="170">
        <f t="shared" si="160"/>
        <v>191.7</v>
      </c>
      <c r="BL106" s="43" t="str">
        <f t="shared" si="103"/>
        <v>Peso (g)</v>
      </c>
      <c r="BN106" s="46" t="s">
        <v>32</v>
      </c>
      <c r="BO106" s="170" t="s">
        <v>12</v>
      </c>
      <c r="BP106" s="170" t="s">
        <v>13</v>
      </c>
      <c r="BQ106" s="170" t="s">
        <v>14</v>
      </c>
      <c r="BS106" s="43" t="str">
        <f t="shared" si="108"/>
        <v>INFINITE 13.001 a 4.000</v>
      </c>
      <c r="BT106" s="44" t="s">
        <v>85</v>
      </c>
      <c r="BU106" s="44" t="s">
        <v>68</v>
      </c>
      <c r="BV106" s="170">
        <f>ROUND('Base(2024)'!DU148*'BASE 2025'!$A$155,2)</f>
        <v>18.64</v>
      </c>
      <c r="BW106" s="170">
        <f>ROUND('Base(2024)'!DV148*'BASE 2025'!$A$155,2)</f>
        <v>19.03</v>
      </c>
      <c r="BX106" s="170">
        <f>ROUND('Base(2024)'!DW148*'BASE 2025'!$A$155,2)</f>
        <v>19.440000000000001</v>
      </c>
      <c r="BY106" s="170">
        <f>ROUND('Base(2024)'!DX148*'BASE 2025'!$A$155,2)</f>
        <v>19.82</v>
      </c>
      <c r="BZ106" s="170">
        <f>ROUND('Base(2024)'!DY148*'BASE 2025'!$A$155,2)</f>
        <v>28.5</v>
      </c>
      <c r="CA106" s="170">
        <f>ROUND('Base(2024)'!DZ148*'BASE 2025'!$A$155,2)</f>
        <v>28.79</v>
      </c>
      <c r="CB106" s="170">
        <f>ROUND('Base(2024)'!EA148*'BASE 2025'!$A$155,2)</f>
        <v>29.07</v>
      </c>
      <c r="CC106" s="170">
        <f>ROUND('Base(2024)'!EB148*'BASE 2025'!$A$155,2)</f>
        <v>29.4</v>
      </c>
      <c r="CD106" s="170">
        <f>ROUND('Base(2024)'!EC148*'BASE 2025'!$A$155,2)</f>
        <v>48.22</v>
      </c>
      <c r="CE106" s="170">
        <f>ROUND('Base(2024)'!ED148*'BASE 2025'!$A$155,2)</f>
        <v>64.069999999999993</v>
      </c>
      <c r="CF106" s="170">
        <f>ROUND('Base(2024)'!EE148*'BASE 2025'!$A$155,2)</f>
        <v>90.16</v>
      </c>
      <c r="CG106" s="170">
        <f>ROUND('Base(2024)'!EF148*'BASE 2025'!$A$155,2)</f>
        <v>109.37</v>
      </c>
      <c r="CH106" s="170">
        <f>ROUND('Base(2024)'!EG148*'BASE 2025'!$A$155,2)</f>
        <v>74.790000000000006</v>
      </c>
      <c r="CI106" s="170">
        <f>ROUND('Base(2024)'!EH148*'BASE 2025'!$A$155,2)</f>
        <v>91.66</v>
      </c>
      <c r="CJ106" s="170">
        <f>ROUND('Base(2024)'!EI148*'BASE 2025'!$A$155,2)</f>
        <v>118.21</v>
      </c>
      <c r="CK106" s="170">
        <f>ROUND('Base(2024)'!EJ148*'BASE 2025'!$A$155,2)</f>
        <v>138.97999999999999</v>
      </c>
      <c r="CM106" s="43" t="str">
        <f t="shared" si="114"/>
        <v>DIAMANTE 43.001 a 4.000</v>
      </c>
      <c r="CN106" s="44" t="s">
        <v>81</v>
      </c>
      <c r="CO106" s="44" t="s">
        <v>68</v>
      </c>
      <c r="CP106" s="170">
        <f t="shared" ref="CP106:DE106" si="168">ROUND(CP8-(CP8*$A$89),2)</f>
        <v>20.149999999999999</v>
      </c>
      <c r="CQ106" s="170">
        <f t="shared" si="168"/>
        <v>21.02</v>
      </c>
      <c r="CR106" s="170">
        <f t="shared" si="168"/>
        <v>21.22</v>
      </c>
      <c r="CS106" s="170">
        <f t="shared" si="168"/>
        <v>21.45</v>
      </c>
      <c r="CT106" s="170">
        <f t="shared" si="168"/>
        <v>25.05</v>
      </c>
      <c r="CU106" s="170">
        <f t="shared" si="168"/>
        <v>28.06</v>
      </c>
      <c r="CV106" s="170">
        <f t="shared" si="168"/>
        <v>31.31</v>
      </c>
      <c r="CW106" s="170">
        <f t="shared" si="168"/>
        <v>37.57</v>
      </c>
      <c r="CX106" s="170">
        <f t="shared" si="168"/>
        <v>31.88</v>
      </c>
      <c r="CY106" s="170">
        <f t="shared" si="168"/>
        <v>36.35</v>
      </c>
      <c r="CZ106" s="170">
        <f t="shared" si="168"/>
        <v>51.38</v>
      </c>
      <c r="DA106" s="170">
        <f t="shared" si="168"/>
        <v>66.180000000000007</v>
      </c>
      <c r="DB106" s="170">
        <f t="shared" si="168"/>
        <v>37.08</v>
      </c>
      <c r="DC106" s="170">
        <f t="shared" si="168"/>
        <v>42.28</v>
      </c>
      <c r="DD106" s="170">
        <f t="shared" si="168"/>
        <v>59.75</v>
      </c>
      <c r="DE106" s="170">
        <f t="shared" si="168"/>
        <v>76.95</v>
      </c>
      <c r="DF106" s="171"/>
      <c r="DH106" s="43" t="str">
        <f t="shared" si="105"/>
        <v>Peso (g)</v>
      </c>
      <c r="DJ106" s="44" t="s">
        <v>32</v>
      </c>
      <c r="DK106" s="147" t="s">
        <v>16</v>
      </c>
      <c r="DL106" s="147" t="s">
        <v>17</v>
      </c>
      <c r="DM106" s="147" t="s">
        <v>18</v>
      </c>
      <c r="DN106" s="147" t="s">
        <v>19</v>
      </c>
      <c r="DO106" s="147" t="s">
        <v>20</v>
      </c>
      <c r="DP106" s="147" t="s">
        <v>21</v>
      </c>
      <c r="DQ106" s="147" t="s">
        <v>22</v>
      </c>
      <c r="DR106" s="147" t="s">
        <v>23</v>
      </c>
      <c r="DS106" s="147" t="s">
        <v>28</v>
      </c>
      <c r="DT106" s="147" t="s">
        <v>29</v>
      </c>
      <c r="DU106" s="147" t="s">
        <v>30</v>
      </c>
      <c r="DV106" s="147" t="s">
        <v>31</v>
      </c>
      <c r="ER106" s="198" t="str">
        <f t="shared" si="152"/>
        <v>DIAMANTE 2Coleta no mesmo dia4210-281 a 90</v>
      </c>
      <c r="ES106" s="198" t="s">
        <v>69</v>
      </c>
      <c r="ET106" s="199" t="s">
        <v>71</v>
      </c>
      <c r="EU106" s="200" t="s">
        <v>72</v>
      </c>
      <c r="EV106" s="201" t="s">
        <v>102</v>
      </c>
      <c r="EW106" s="200">
        <f t="shared" si="158"/>
        <v>1.6048500000000001</v>
      </c>
      <c r="EX106" s="202">
        <v>1.6048500000000001</v>
      </c>
      <c r="EY106" s="203" t="s">
        <v>264</v>
      </c>
    </row>
    <row r="107" spans="1:174" x14ac:dyDescent="0.25">
      <c r="A107" s="84">
        <v>0.15</v>
      </c>
      <c r="B107" s="42" t="s">
        <v>81</v>
      </c>
      <c r="D107" s="43" t="str">
        <f t="shared" si="106"/>
        <v>DIAMANTE 44.001 a 5.000</v>
      </c>
      <c r="E107" s="44" t="s">
        <v>81</v>
      </c>
      <c r="F107" s="44" t="s">
        <v>70</v>
      </c>
      <c r="G107" s="170">
        <f t="shared" si="162"/>
        <v>15.35</v>
      </c>
      <c r="H107" s="170">
        <f t="shared" si="159"/>
        <v>15.69</v>
      </c>
      <c r="I107" s="170">
        <f t="shared" si="159"/>
        <v>16</v>
      </c>
      <c r="J107" s="170">
        <f t="shared" si="159"/>
        <v>16.329999999999998</v>
      </c>
      <c r="K107" s="170">
        <f t="shared" si="159"/>
        <v>24.7</v>
      </c>
      <c r="L107" s="170">
        <f t="shared" si="159"/>
        <v>24.94</v>
      </c>
      <c r="M107" s="170">
        <f t="shared" si="159"/>
        <v>25.22</v>
      </c>
      <c r="N107" s="170">
        <f t="shared" si="159"/>
        <v>25.46</v>
      </c>
      <c r="O107" s="170">
        <f t="shared" si="159"/>
        <v>43.8</v>
      </c>
      <c r="P107" s="170">
        <f t="shared" si="159"/>
        <v>59.13</v>
      </c>
      <c r="Q107" s="170">
        <f t="shared" si="159"/>
        <v>83.22</v>
      </c>
      <c r="R107" s="170">
        <f t="shared" si="159"/>
        <v>100.73</v>
      </c>
      <c r="S107" s="170">
        <f t="shared" si="159"/>
        <v>62.79</v>
      </c>
      <c r="T107" s="170">
        <f t="shared" si="159"/>
        <v>76.41</v>
      </c>
      <c r="U107" s="170">
        <f t="shared" si="159"/>
        <v>97.02</v>
      </c>
      <c r="V107" s="170">
        <f t="shared" si="159"/>
        <v>112.85</v>
      </c>
      <c r="W107" s="170">
        <f t="shared" si="159"/>
        <v>74.760000000000005</v>
      </c>
      <c r="X107" s="170">
        <f t="shared" si="159"/>
        <v>90.96</v>
      </c>
      <c r="Y107" s="170">
        <f t="shared" si="159"/>
        <v>115.5</v>
      </c>
      <c r="Z107" s="170">
        <f t="shared" si="159"/>
        <v>134.35</v>
      </c>
      <c r="AB107" s="176" t="str">
        <f t="shared" si="132"/>
        <v>DIAMANTE 44.001 a 5.000</v>
      </c>
      <c r="AC107" s="177" t="s">
        <v>81</v>
      </c>
      <c r="AD107" s="177" t="s">
        <v>70</v>
      </c>
      <c r="AE107" s="170">
        <f t="shared" si="163"/>
        <v>35.479999999999997</v>
      </c>
      <c r="AF107" s="170">
        <f t="shared" si="160"/>
        <v>36.24</v>
      </c>
      <c r="AG107" s="170">
        <f t="shared" si="160"/>
        <v>36.99</v>
      </c>
      <c r="AH107" s="170">
        <f t="shared" si="160"/>
        <v>37.75</v>
      </c>
      <c r="AI107" s="170">
        <f t="shared" si="160"/>
        <v>41.03</v>
      </c>
      <c r="AJ107" s="170">
        <f t="shared" si="160"/>
        <v>41.46</v>
      </c>
      <c r="AK107" s="170">
        <f t="shared" si="160"/>
        <v>41.88</v>
      </c>
      <c r="AL107" s="170">
        <f t="shared" si="160"/>
        <v>42.3</v>
      </c>
      <c r="AM107" s="170">
        <f t="shared" si="160"/>
        <v>77.239999999999995</v>
      </c>
      <c r="AN107" s="170">
        <f t="shared" si="160"/>
        <v>115.78</v>
      </c>
      <c r="AO107" s="170">
        <f t="shared" si="160"/>
        <v>141.69999999999999</v>
      </c>
      <c r="AP107" s="170">
        <f t="shared" si="160"/>
        <v>167.62</v>
      </c>
      <c r="AQ107" s="170">
        <f t="shared" si="160"/>
        <v>94.16</v>
      </c>
      <c r="AR107" s="170">
        <f t="shared" si="160"/>
        <v>134.03</v>
      </c>
      <c r="AS107" s="170">
        <f t="shared" si="160"/>
        <v>159.63999999999999</v>
      </c>
      <c r="AT107" s="170">
        <f t="shared" si="160"/>
        <v>185.23</v>
      </c>
      <c r="AU107" s="170">
        <f t="shared" si="160"/>
        <v>112.09</v>
      </c>
      <c r="AV107" s="170">
        <f t="shared" si="160"/>
        <v>159.56</v>
      </c>
      <c r="AW107" s="170">
        <f t="shared" si="160"/>
        <v>190.04</v>
      </c>
      <c r="AX107" s="170">
        <f t="shared" si="160"/>
        <v>220.51</v>
      </c>
      <c r="BL107" s="43" t="str">
        <f t="shared" si="103"/>
        <v>DIAMANTE 40 a 300</v>
      </c>
      <c r="BM107" s="44" t="s">
        <v>81</v>
      </c>
      <c r="BN107" s="46" t="s">
        <v>40</v>
      </c>
      <c r="BO107" s="170">
        <f>ROUND('Base(2024)'!DC3*'BASE 2025'!$A$25,2)</f>
        <v>13.3</v>
      </c>
      <c r="BP107" s="170">
        <f>ROUND('Base(2024)'!DD3*'BASE 2025'!$A$25,2)</f>
        <v>13.57</v>
      </c>
      <c r="BQ107" s="170">
        <f>ROUND('Base(2024)'!DE3*'BASE 2025'!$A$25,2)</f>
        <v>13.86</v>
      </c>
      <c r="BS107" s="43" t="str">
        <f t="shared" si="108"/>
        <v>INFINITE 14.001 a 5.000</v>
      </c>
      <c r="BT107" s="44" t="s">
        <v>85</v>
      </c>
      <c r="BU107" s="44" t="s">
        <v>70</v>
      </c>
      <c r="BV107" s="170">
        <f>ROUND('Base(2024)'!DU149*'BASE 2025'!$A$155,2)</f>
        <v>19.920000000000002</v>
      </c>
      <c r="BW107" s="170">
        <f>ROUND('Base(2024)'!DV149*'BASE 2025'!$A$155,2)</f>
        <v>20.36</v>
      </c>
      <c r="BX107" s="170">
        <f>ROUND('Base(2024)'!DW149*'BASE 2025'!$A$155,2)</f>
        <v>20.77</v>
      </c>
      <c r="BY107" s="170">
        <f>ROUND('Base(2024)'!DX149*'BASE 2025'!$A$155,2)</f>
        <v>21.19</v>
      </c>
      <c r="BZ107" s="170">
        <f>ROUND('Base(2024)'!DY149*'BASE 2025'!$A$155,2)</f>
        <v>30.57</v>
      </c>
      <c r="CA107" s="170">
        <f>ROUND('Base(2024)'!DZ149*'BASE 2025'!$A$155,2)</f>
        <v>30.87</v>
      </c>
      <c r="CB107" s="170">
        <f>ROUND('Base(2024)'!EA149*'BASE 2025'!$A$155,2)</f>
        <v>31.2</v>
      </c>
      <c r="CC107" s="170">
        <f>ROUND('Base(2024)'!EB149*'BASE 2025'!$A$155,2)</f>
        <v>31.51</v>
      </c>
      <c r="CD107" s="170">
        <f>ROUND('Base(2024)'!EC149*'BASE 2025'!$A$155,2)</f>
        <v>53.12</v>
      </c>
      <c r="CE107" s="170">
        <f>ROUND('Base(2024)'!ED149*'BASE 2025'!$A$155,2)</f>
        <v>70.680000000000007</v>
      </c>
      <c r="CF107" s="170">
        <f>ROUND('Base(2024)'!EE149*'BASE 2025'!$A$155,2)</f>
        <v>99.48</v>
      </c>
      <c r="CG107" s="170">
        <f>ROUND('Base(2024)'!EF149*'BASE 2025'!$A$155,2)</f>
        <v>120.63</v>
      </c>
      <c r="CH107" s="170">
        <f>ROUND('Base(2024)'!EG149*'BASE 2025'!$A$155,2)</f>
        <v>90.31</v>
      </c>
      <c r="CI107" s="170">
        <f>ROUND('Base(2024)'!EH149*'BASE 2025'!$A$155,2)</f>
        <v>108.83</v>
      </c>
      <c r="CJ107" s="170">
        <f>ROUND('Base(2024)'!EI149*'BASE 2025'!$A$155,2)</f>
        <v>138.08000000000001</v>
      </c>
      <c r="CK107" s="170">
        <f>ROUND('Base(2024)'!EJ149*'BASE 2025'!$A$155,2)</f>
        <v>160.82</v>
      </c>
      <c r="CM107" s="43" t="str">
        <f t="shared" si="114"/>
        <v>DIAMANTE 44.001 a 5.000</v>
      </c>
      <c r="CN107" s="44" t="s">
        <v>81</v>
      </c>
      <c r="CO107" s="44" t="s">
        <v>70</v>
      </c>
      <c r="CP107" s="170">
        <f t="shared" ref="CP107:DE107" si="169">ROUND(CP9-(CP9*$A$89),2)</f>
        <v>21.56</v>
      </c>
      <c r="CQ107" s="170">
        <f t="shared" si="169"/>
        <v>22.47</v>
      </c>
      <c r="CR107" s="170">
        <f t="shared" si="169"/>
        <v>22.7</v>
      </c>
      <c r="CS107" s="170">
        <f t="shared" si="169"/>
        <v>22.92</v>
      </c>
      <c r="CT107" s="170">
        <f t="shared" si="169"/>
        <v>26.78</v>
      </c>
      <c r="CU107" s="170">
        <f t="shared" si="169"/>
        <v>30</v>
      </c>
      <c r="CV107" s="170">
        <f t="shared" si="169"/>
        <v>33.479999999999997</v>
      </c>
      <c r="CW107" s="170">
        <f t="shared" si="169"/>
        <v>40.18</v>
      </c>
      <c r="CX107" s="170">
        <f t="shared" si="169"/>
        <v>33.39</v>
      </c>
      <c r="CY107" s="170">
        <f t="shared" si="169"/>
        <v>38.04</v>
      </c>
      <c r="CZ107" s="170">
        <f t="shared" si="169"/>
        <v>53.26</v>
      </c>
      <c r="DA107" s="170">
        <f t="shared" si="169"/>
        <v>68.430000000000007</v>
      </c>
      <c r="DB107" s="170">
        <f t="shared" si="169"/>
        <v>38.82</v>
      </c>
      <c r="DC107" s="170">
        <f t="shared" si="169"/>
        <v>44.23</v>
      </c>
      <c r="DD107" s="170">
        <f t="shared" si="169"/>
        <v>61.93</v>
      </c>
      <c r="DE107" s="170">
        <f t="shared" si="169"/>
        <v>79.569999999999993</v>
      </c>
      <c r="DH107" s="43" t="str">
        <f t="shared" si="105"/>
        <v>INFINITE 10 a 500</v>
      </c>
      <c r="DI107" s="44" t="s">
        <v>85</v>
      </c>
      <c r="DJ107" s="44" t="s">
        <v>41</v>
      </c>
      <c r="DK107" s="147">
        <f>ROUND('Base(2024)'!EO107*'BASE 2025'!$A$155,2)</f>
        <v>16.04</v>
      </c>
      <c r="DL107" s="147">
        <f>ROUND('Base(2024)'!EP107*'BASE 2025'!$A$155,2)</f>
        <v>16.73</v>
      </c>
      <c r="DM107" s="147">
        <f>ROUND('Base(2024)'!EQ107*'BASE 2025'!$A$155,2)</f>
        <v>16.89</v>
      </c>
      <c r="DN107" s="147">
        <f>ROUND('Base(2024)'!ER107*'BASE 2025'!$A$155,2)</f>
        <v>17.05</v>
      </c>
      <c r="DO107" s="147">
        <f>ROUND('Base(2024)'!ES107*'BASE 2025'!$A$155,2)</f>
        <v>19.07</v>
      </c>
      <c r="DP107" s="147">
        <f>ROUND('Base(2024)'!ET107*'BASE 2025'!$A$155,2)</f>
        <v>21.46</v>
      </c>
      <c r="DQ107" s="147">
        <f>ROUND('Base(2024)'!EU107*'BASE 2025'!$A$155,2)</f>
        <v>23.95</v>
      </c>
      <c r="DR107" s="147">
        <f>ROUND('Base(2024)'!EV107*'BASE 2025'!$A$155,2)</f>
        <v>28.72</v>
      </c>
      <c r="DS107" s="147">
        <f>ROUND('Base(2024)'!EW107*'BASE 2025'!$A$155,2)</f>
        <v>22.77</v>
      </c>
      <c r="DT107" s="147">
        <f>ROUND('Base(2024)'!EX107*'BASE 2025'!$A$155,2)</f>
        <v>27.69</v>
      </c>
      <c r="DU107" s="147">
        <f>ROUND('Base(2024)'!EY107*'BASE 2025'!$A$155,2)</f>
        <v>46.6</v>
      </c>
      <c r="DV107" s="147">
        <f>ROUND('Base(2024)'!EZ107*'BASE 2025'!$A$155,2)</f>
        <v>63.93</v>
      </c>
      <c r="ER107" s="198" t="str">
        <f t="shared" si="152"/>
        <v>DIAMANTE 2Coleta no mesmo dia4210-291 a 100</v>
      </c>
      <c r="ES107" s="198" t="s">
        <v>69</v>
      </c>
      <c r="ET107" s="199" t="s">
        <v>71</v>
      </c>
      <c r="EU107" s="200" t="s">
        <v>72</v>
      </c>
      <c r="EV107" s="201" t="s">
        <v>105</v>
      </c>
      <c r="EW107" s="200">
        <f t="shared" si="158"/>
        <v>1.58</v>
      </c>
      <c r="EX107" s="202">
        <v>1.58</v>
      </c>
      <c r="EY107" s="203" t="s">
        <v>264</v>
      </c>
    </row>
    <row r="108" spans="1:174" x14ac:dyDescent="0.25">
      <c r="A108" s="84">
        <v>0.16</v>
      </c>
      <c r="B108" s="42" t="s">
        <v>85</v>
      </c>
      <c r="D108" s="43" t="str">
        <f t="shared" si="106"/>
        <v>DIAMANTE 45.001 a 6.000</v>
      </c>
      <c r="E108" s="44" t="s">
        <v>81</v>
      </c>
      <c r="F108" s="44" t="s">
        <v>76</v>
      </c>
      <c r="G108" s="170">
        <f t="shared" si="162"/>
        <v>16.309999999999999</v>
      </c>
      <c r="H108" s="170">
        <f t="shared" si="159"/>
        <v>16.649999999999999</v>
      </c>
      <c r="I108" s="170">
        <f t="shared" si="159"/>
        <v>17.02</v>
      </c>
      <c r="J108" s="170">
        <f t="shared" si="159"/>
        <v>17.37</v>
      </c>
      <c r="K108" s="170">
        <f t="shared" si="159"/>
        <v>26.67</v>
      </c>
      <c r="L108" s="170">
        <f t="shared" si="159"/>
        <v>26.96</v>
      </c>
      <c r="M108" s="170">
        <f t="shared" si="159"/>
        <v>27.22</v>
      </c>
      <c r="N108" s="170">
        <f t="shared" si="159"/>
        <v>27.5</v>
      </c>
      <c r="O108" s="170">
        <f t="shared" si="159"/>
        <v>48.02</v>
      </c>
      <c r="P108" s="170">
        <f t="shared" si="159"/>
        <v>64.819999999999993</v>
      </c>
      <c r="Q108" s="170">
        <f t="shared" si="159"/>
        <v>91.24</v>
      </c>
      <c r="R108" s="170">
        <f t="shared" si="159"/>
        <v>110.44</v>
      </c>
      <c r="S108" s="170">
        <f t="shared" si="159"/>
        <v>66.349999999999994</v>
      </c>
      <c r="T108" s="170">
        <f t="shared" si="159"/>
        <v>81.2</v>
      </c>
      <c r="U108" s="170">
        <f t="shared" si="159"/>
        <v>103.76</v>
      </c>
      <c r="V108" s="170">
        <f t="shared" si="159"/>
        <v>121.01</v>
      </c>
      <c r="W108" s="170">
        <f t="shared" si="159"/>
        <v>78.97</v>
      </c>
      <c r="X108" s="170">
        <f t="shared" si="159"/>
        <v>96.67</v>
      </c>
      <c r="Y108" s="170">
        <f t="shared" si="159"/>
        <v>123.52</v>
      </c>
      <c r="Z108" s="170">
        <f t="shared" si="159"/>
        <v>144.07</v>
      </c>
      <c r="AB108" s="176" t="str">
        <f t="shared" si="132"/>
        <v>DIAMANTE 45.001 a 6.000</v>
      </c>
      <c r="AC108" s="177" t="s">
        <v>81</v>
      </c>
      <c r="AD108" s="177" t="s">
        <v>76</v>
      </c>
      <c r="AE108" s="170">
        <f t="shared" si="163"/>
        <v>37.950000000000003</v>
      </c>
      <c r="AF108" s="170">
        <f t="shared" si="160"/>
        <v>38.76</v>
      </c>
      <c r="AG108" s="170">
        <f t="shared" si="160"/>
        <v>39.57</v>
      </c>
      <c r="AH108" s="170">
        <f t="shared" si="160"/>
        <v>40.380000000000003</v>
      </c>
      <c r="AI108" s="170">
        <f t="shared" si="160"/>
        <v>44.34</v>
      </c>
      <c r="AJ108" s="170">
        <f t="shared" si="160"/>
        <v>44.8</v>
      </c>
      <c r="AK108" s="170">
        <f t="shared" si="160"/>
        <v>45.26</v>
      </c>
      <c r="AL108" s="170">
        <f t="shared" si="160"/>
        <v>45.72</v>
      </c>
      <c r="AM108" s="170">
        <f t="shared" si="160"/>
        <v>85.83</v>
      </c>
      <c r="AN108" s="170">
        <f t="shared" si="160"/>
        <v>129</v>
      </c>
      <c r="AO108" s="170">
        <f t="shared" si="160"/>
        <v>157.86000000000001</v>
      </c>
      <c r="AP108" s="170">
        <f t="shared" si="160"/>
        <v>186.71</v>
      </c>
      <c r="AQ108" s="170">
        <f t="shared" si="160"/>
        <v>104.69</v>
      </c>
      <c r="AR108" s="170">
        <f t="shared" si="160"/>
        <v>151.02000000000001</v>
      </c>
      <c r="AS108" s="170">
        <f t="shared" si="160"/>
        <v>180.42</v>
      </c>
      <c r="AT108" s="170">
        <f t="shared" si="160"/>
        <v>209.81</v>
      </c>
      <c r="AU108" s="170">
        <f t="shared" si="160"/>
        <v>124.62</v>
      </c>
      <c r="AV108" s="170">
        <f t="shared" si="160"/>
        <v>179.79</v>
      </c>
      <c r="AW108" s="170">
        <f t="shared" si="160"/>
        <v>214.78</v>
      </c>
      <c r="AX108" s="170">
        <f t="shared" si="160"/>
        <v>249.77</v>
      </c>
      <c r="BL108" s="43" t="str">
        <f t="shared" si="103"/>
        <v>DIAMANTE 4301 a 500</v>
      </c>
      <c r="BM108" s="44" t="s">
        <v>81</v>
      </c>
      <c r="BN108" s="46" t="s">
        <v>49</v>
      </c>
      <c r="BO108" s="170">
        <f>ROUND('Base(2024)'!DC4*'BASE 2025'!$A$25,2)</f>
        <v>13.82</v>
      </c>
      <c r="BP108" s="170">
        <f>ROUND('Base(2024)'!DD4*'BASE 2025'!$A$25,2)</f>
        <v>14.11</v>
      </c>
      <c r="BQ108" s="170">
        <f>ROUND('Base(2024)'!DE4*'BASE 2025'!$A$25,2)</f>
        <v>14.41</v>
      </c>
      <c r="BS108" s="43" t="str">
        <f t="shared" si="108"/>
        <v>INFINITE 15.001 a 6.000</v>
      </c>
      <c r="BT108" s="44" t="s">
        <v>85</v>
      </c>
      <c r="BU108" s="44" t="s">
        <v>76</v>
      </c>
      <c r="BV108" s="170">
        <f>ROUND('Base(2024)'!DU150*'BASE 2025'!$A$155,2)</f>
        <v>20.28</v>
      </c>
      <c r="BW108" s="170">
        <f>ROUND('Base(2024)'!DV150*'BASE 2025'!$A$155,2)</f>
        <v>20.71</v>
      </c>
      <c r="BX108" s="170">
        <f>ROUND('Base(2024)'!DW150*'BASE 2025'!$A$155,2)</f>
        <v>21.13</v>
      </c>
      <c r="BY108" s="170">
        <f>ROUND('Base(2024)'!DX150*'BASE 2025'!$A$155,2)</f>
        <v>21.55</v>
      </c>
      <c r="BZ108" s="170">
        <f>ROUND('Base(2024)'!DY150*'BASE 2025'!$A$155,2)</f>
        <v>31.39</v>
      </c>
      <c r="CA108" s="170">
        <f>ROUND('Base(2024)'!DZ150*'BASE 2025'!$A$155,2)</f>
        <v>31.72</v>
      </c>
      <c r="CB108" s="170">
        <f>ROUND('Base(2024)'!EA150*'BASE 2025'!$A$155,2)</f>
        <v>32.020000000000003</v>
      </c>
      <c r="CC108" s="170">
        <f>ROUND('Base(2024)'!EB150*'BASE 2025'!$A$155,2)</f>
        <v>32.36</v>
      </c>
      <c r="CD108" s="170">
        <f>ROUND('Base(2024)'!EC150*'BASE 2025'!$A$155,2)</f>
        <v>56.92</v>
      </c>
      <c r="CE108" s="170">
        <f>ROUND('Base(2024)'!ED150*'BASE 2025'!$A$155,2)</f>
        <v>77.239999999999995</v>
      </c>
      <c r="CF108" s="170">
        <f>ROUND('Base(2024)'!EE150*'BASE 2025'!$A$155,2)</f>
        <v>108.7</v>
      </c>
      <c r="CG108" s="170">
        <f>ROUND('Base(2024)'!EF150*'BASE 2025'!$A$155,2)</f>
        <v>131.5</v>
      </c>
      <c r="CH108" s="170">
        <f>ROUND('Base(2024)'!EG150*'BASE 2025'!$A$155,2)</f>
        <v>93.75</v>
      </c>
      <c r="CI108" s="170">
        <f>ROUND('Base(2024)'!EH150*'BASE 2025'!$A$155,2)</f>
        <v>115.15</v>
      </c>
      <c r="CJ108" s="170">
        <f>ROUND('Base(2024)'!EI150*'BASE 2025'!$A$155,2)</f>
        <v>147.16999999999999</v>
      </c>
      <c r="CK108" s="170">
        <f>ROUND('Base(2024)'!EJ150*'BASE 2025'!$A$155,2)</f>
        <v>171.58</v>
      </c>
      <c r="CM108" s="43" t="str">
        <f t="shared" si="114"/>
        <v>DIAMANTE 45.001 a 6.000</v>
      </c>
      <c r="CN108" s="44" t="s">
        <v>81</v>
      </c>
      <c r="CO108" s="44" t="s">
        <v>76</v>
      </c>
      <c r="CP108" s="170">
        <f t="shared" ref="CP108:DE108" si="170">ROUND(CP10-(CP10*$A$89),2)</f>
        <v>22.74</v>
      </c>
      <c r="CQ108" s="170">
        <f t="shared" si="170"/>
        <v>23.69</v>
      </c>
      <c r="CR108" s="170">
        <f t="shared" si="170"/>
        <v>23.94</v>
      </c>
      <c r="CS108" s="170">
        <f t="shared" si="170"/>
        <v>24.2</v>
      </c>
      <c r="CT108" s="170">
        <f t="shared" si="170"/>
        <v>29.66</v>
      </c>
      <c r="CU108" s="170">
        <f t="shared" si="170"/>
        <v>34.11</v>
      </c>
      <c r="CV108" s="170">
        <f t="shared" si="170"/>
        <v>38.93</v>
      </c>
      <c r="CW108" s="170">
        <f t="shared" si="170"/>
        <v>48.19</v>
      </c>
      <c r="CX108" s="170">
        <f t="shared" si="170"/>
        <v>38.68</v>
      </c>
      <c r="CY108" s="170">
        <f t="shared" si="170"/>
        <v>44.4</v>
      </c>
      <c r="CZ108" s="170">
        <f t="shared" si="170"/>
        <v>60.78</v>
      </c>
      <c r="DA108" s="170">
        <f t="shared" si="170"/>
        <v>78.16</v>
      </c>
      <c r="DB108" s="170">
        <f t="shared" si="170"/>
        <v>44.98</v>
      </c>
      <c r="DC108" s="170">
        <f t="shared" si="170"/>
        <v>51.63</v>
      </c>
      <c r="DD108" s="170">
        <f t="shared" si="170"/>
        <v>70.66</v>
      </c>
      <c r="DE108" s="170">
        <f t="shared" si="170"/>
        <v>90.87</v>
      </c>
      <c r="DF108" s="170"/>
      <c r="DH108" s="43" t="str">
        <f t="shared" si="105"/>
        <v>INFINITE 1501 a 1.000</v>
      </c>
      <c r="DI108" s="44" t="s">
        <v>85</v>
      </c>
      <c r="DJ108" s="44" t="s">
        <v>50</v>
      </c>
      <c r="DK108" s="147">
        <f>ROUND('Base(2024)'!EO108*'BASE 2025'!$A$155,2)</f>
        <v>17.18</v>
      </c>
      <c r="DL108" s="147">
        <f>ROUND('Base(2024)'!EP108*'BASE 2025'!$A$155,2)</f>
        <v>17.899999999999999</v>
      </c>
      <c r="DM108" s="147">
        <f>ROUND('Base(2024)'!EQ108*'BASE 2025'!$A$155,2)</f>
        <v>18.100000000000001</v>
      </c>
      <c r="DN108" s="147">
        <f>ROUND('Base(2024)'!ER108*'BASE 2025'!$A$155,2)</f>
        <v>18.27</v>
      </c>
      <c r="DO108" s="147">
        <f>ROUND('Base(2024)'!ES108*'BASE 2025'!$A$155,2)</f>
        <v>20.43</v>
      </c>
      <c r="DP108" s="147">
        <f>ROUND('Base(2024)'!ET108*'BASE 2025'!$A$155,2)</f>
        <v>22.99</v>
      </c>
      <c r="DQ108" s="147">
        <f>ROUND('Base(2024)'!EU108*'BASE 2025'!$A$155,2)</f>
        <v>25.66</v>
      </c>
      <c r="DR108" s="147">
        <f>ROUND('Base(2024)'!EV108*'BASE 2025'!$A$155,2)</f>
        <v>30.77</v>
      </c>
      <c r="DS108" s="147">
        <f>ROUND('Base(2024)'!EW108*'BASE 2025'!$A$155,2)</f>
        <v>24.13</v>
      </c>
      <c r="DT108" s="147">
        <f>ROUND('Base(2024)'!EX108*'BASE 2025'!$A$155,2)</f>
        <v>29.22</v>
      </c>
      <c r="DU108" s="147">
        <f>ROUND('Base(2024)'!EY108*'BASE 2025'!$A$155,2)</f>
        <v>48.3</v>
      </c>
      <c r="DV108" s="147">
        <f>ROUND('Base(2024)'!EZ108*'BASE 2025'!$A$155,2)</f>
        <v>65.98</v>
      </c>
      <c r="ER108" s="198" t="str">
        <f t="shared" si="152"/>
        <v>DIAMANTE 2Coleta no mesmo dia4210-2Mais de 100</v>
      </c>
      <c r="ES108" s="198" t="s">
        <v>69</v>
      </c>
      <c r="ET108" s="199" t="s">
        <v>71</v>
      </c>
      <c r="EU108" s="200" t="s">
        <v>72</v>
      </c>
      <c r="EV108" s="201" t="s">
        <v>108</v>
      </c>
      <c r="EW108" s="200">
        <f t="shared" si="158"/>
        <v>1.56</v>
      </c>
      <c r="EX108" s="202">
        <v>1.56</v>
      </c>
      <c r="EY108" s="203" t="s">
        <v>264</v>
      </c>
    </row>
    <row r="109" spans="1:174" x14ac:dyDescent="0.25">
      <c r="A109" s="84">
        <v>0.17</v>
      </c>
      <c r="B109" s="42" t="s">
        <v>90</v>
      </c>
      <c r="D109" s="43" t="str">
        <f t="shared" si="106"/>
        <v>DIAMANTE 46.001 a 7.000</v>
      </c>
      <c r="E109" s="44" t="s">
        <v>81</v>
      </c>
      <c r="F109" s="44" t="s">
        <v>82</v>
      </c>
      <c r="G109" s="170">
        <f t="shared" si="162"/>
        <v>17.34</v>
      </c>
      <c r="H109" s="170">
        <f t="shared" si="159"/>
        <v>17.71</v>
      </c>
      <c r="I109" s="170">
        <f t="shared" si="159"/>
        <v>18.079999999999998</v>
      </c>
      <c r="J109" s="170">
        <f t="shared" si="159"/>
        <v>18.45</v>
      </c>
      <c r="K109" s="170">
        <f t="shared" si="159"/>
        <v>28.57</v>
      </c>
      <c r="L109" s="170">
        <f t="shared" si="159"/>
        <v>28.86</v>
      </c>
      <c r="M109" s="170">
        <f t="shared" si="159"/>
        <v>29.16</v>
      </c>
      <c r="N109" s="170">
        <f t="shared" si="159"/>
        <v>29.45</v>
      </c>
      <c r="O109" s="170">
        <f t="shared" si="159"/>
        <v>52.98</v>
      </c>
      <c r="P109" s="170">
        <f t="shared" si="159"/>
        <v>71.53</v>
      </c>
      <c r="Q109" s="170">
        <f t="shared" si="159"/>
        <v>100.66</v>
      </c>
      <c r="R109" s="170">
        <f t="shared" si="159"/>
        <v>121.87</v>
      </c>
      <c r="S109" s="170">
        <f t="shared" si="159"/>
        <v>70.52</v>
      </c>
      <c r="T109" s="170">
        <f t="shared" si="159"/>
        <v>86.84</v>
      </c>
      <c r="U109" s="170">
        <f t="shared" si="159"/>
        <v>111.68</v>
      </c>
      <c r="V109" s="170">
        <f t="shared" si="159"/>
        <v>130.61000000000001</v>
      </c>
      <c r="W109" s="170">
        <f t="shared" si="159"/>
        <v>83.96</v>
      </c>
      <c r="X109" s="170">
        <f t="shared" si="159"/>
        <v>103.38</v>
      </c>
      <c r="Y109" s="170">
        <f t="shared" si="159"/>
        <v>132.94999999999999</v>
      </c>
      <c r="Z109" s="170">
        <f t="shared" si="159"/>
        <v>155.47999999999999</v>
      </c>
      <c r="AB109" s="176" t="str">
        <f t="shared" si="132"/>
        <v>DIAMANTE 46.001 a 7.000</v>
      </c>
      <c r="AC109" s="177" t="s">
        <v>81</v>
      </c>
      <c r="AD109" s="177" t="s">
        <v>82</v>
      </c>
      <c r="AE109" s="170">
        <f t="shared" si="163"/>
        <v>40.909999999999997</v>
      </c>
      <c r="AF109" s="170">
        <f t="shared" si="160"/>
        <v>41.79</v>
      </c>
      <c r="AG109" s="170">
        <f t="shared" si="160"/>
        <v>42.66</v>
      </c>
      <c r="AH109" s="170">
        <f t="shared" si="160"/>
        <v>43.53</v>
      </c>
      <c r="AI109" s="170">
        <f t="shared" si="160"/>
        <v>47.14</v>
      </c>
      <c r="AJ109" s="170">
        <f t="shared" si="160"/>
        <v>47.63</v>
      </c>
      <c r="AK109" s="170">
        <f t="shared" si="160"/>
        <v>48.11</v>
      </c>
      <c r="AL109" s="170">
        <f t="shared" si="160"/>
        <v>48.6</v>
      </c>
      <c r="AM109" s="170">
        <f t="shared" si="160"/>
        <v>94.41</v>
      </c>
      <c r="AN109" s="170">
        <f t="shared" si="160"/>
        <v>141.97</v>
      </c>
      <c r="AO109" s="170">
        <f t="shared" si="160"/>
        <v>173.75</v>
      </c>
      <c r="AP109" s="170">
        <f t="shared" si="160"/>
        <v>205.54</v>
      </c>
      <c r="AQ109" s="170">
        <f t="shared" si="160"/>
        <v>115.12</v>
      </c>
      <c r="AR109" s="170">
        <f t="shared" si="160"/>
        <v>167.65</v>
      </c>
      <c r="AS109" s="170">
        <f t="shared" si="160"/>
        <v>200.86</v>
      </c>
      <c r="AT109" s="170">
        <f t="shared" si="160"/>
        <v>234.08</v>
      </c>
      <c r="AU109" s="170">
        <f t="shared" si="160"/>
        <v>137.06</v>
      </c>
      <c r="AV109" s="170">
        <f t="shared" si="160"/>
        <v>199.58</v>
      </c>
      <c r="AW109" s="170">
        <f t="shared" si="160"/>
        <v>239.13</v>
      </c>
      <c r="AX109" s="170">
        <f t="shared" si="160"/>
        <v>278.67</v>
      </c>
      <c r="BL109" s="43" t="str">
        <f t="shared" si="103"/>
        <v>DIAMANTE 4501 a 1.000</v>
      </c>
      <c r="BM109" s="44" t="s">
        <v>81</v>
      </c>
      <c r="BN109" s="46" t="s">
        <v>50</v>
      </c>
      <c r="BO109" s="170">
        <f>ROUND('Base(2024)'!DC5*'BASE 2025'!$A$25,2)</f>
        <v>14.78</v>
      </c>
      <c r="BP109" s="170">
        <f>ROUND('Base(2024)'!DD5*'BASE 2025'!$A$25,2)</f>
        <v>15.1</v>
      </c>
      <c r="BQ109" s="170">
        <f>ROUND('Base(2024)'!DE5*'BASE 2025'!$A$25,2)</f>
        <v>15.41</v>
      </c>
      <c r="BS109" s="43" t="str">
        <f t="shared" si="108"/>
        <v>INFINITE 16.001 a 7.000</v>
      </c>
      <c r="BT109" s="44" t="s">
        <v>85</v>
      </c>
      <c r="BU109" s="44" t="s">
        <v>82</v>
      </c>
      <c r="BV109" s="170">
        <f>ROUND('Base(2024)'!DU151*'BASE 2025'!$A$155,2)</f>
        <v>20.63</v>
      </c>
      <c r="BW109" s="170">
        <f>ROUND('Base(2024)'!DV151*'BASE 2025'!$A$155,2)</f>
        <v>21.07</v>
      </c>
      <c r="BX109" s="170">
        <f>ROUND('Base(2024)'!DW151*'BASE 2025'!$A$155,2)</f>
        <v>21.5</v>
      </c>
      <c r="BY109" s="170">
        <f>ROUND('Base(2024)'!DX151*'BASE 2025'!$A$155,2)</f>
        <v>21.93</v>
      </c>
      <c r="BZ109" s="170">
        <f>ROUND('Base(2024)'!DY151*'BASE 2025'!$A$155,2)</f>
        <v>33.590000000000003</v>
      </c>
      <c r="CA109" s="170">
        <f>ROUND('Base(2024)'!DZ151*'BASE 2025'!$A$155,2)</f>
        <v>33.92</v>
      </c>
      <c r="CB109" s="170">
        <f>ROUND('Base(2024)'!EA151*'BASE 2025'!$A$155,2)</f>
        <v>34.28</v>
      </c>
      <c r="CC109" s="170">
        <f>ROUND('Base(2024)'!EB151*'BASE 2025'!$A$155,2)</f>
        <v>34.630000000000003</v>
      </c>
      <c r="CD109" s="170">
        <f>ROUND('Base(2024)'!EC151*'BASE 2025'!$A$155,2)</f>
        <v>62.79</v>
      </c>
      <c r="CE109" s="170">
        <f>ROUND('Base(2024)'!ED151*'BASE 2025'!$A$155,2)</f>
        <v>85.22</v>
      </c>
      <c r="CF109" s="170">
        <f>ROUND('Base(2024)'!EE151*'BASE 2025'!$A$155,2)</f>
        <v>119.95</v>
      </c>
      <c r="CG109" s="170">
        <f>ROUND('Base(2024)'!EF151*'BASE 2025'!$A$155,2)</f>
        <v>145.1</v>
      </c>
      <c r="CH109" s="170">
        <f>ROUND('Base(2024)'!EG151*'BASE 2025'!$A$155,2)</f>
        <v>99.63</v>
      </c>
      <c r="CI109" s="170">
        <f>ROUND('Base(2024)'!EH151*'BASE 2025'!$A$155,2)</f>
        <v>123.13</v>
      </c>
      <c r="CJ109" s="170">
        <f>ROUND('Base(2024)'!EI151*'BASE 2025'!$A$155,2)</f>
        <v>158.4</v>
      </c>
      <c r="CK109" s="170">
        <f>ROUND('Base(2024)'!EJ151*'BASE 2025'!$A$155,2)</f>
        <v>185.15</v>
      </c>
      <c r="CM109" s="43" t="str">
        <f t="shared" si="114"/>
        <v>DIAMANTE 46.001 a 7.000</v>
      </c>
      <c r="CN109" s="44" t="s">
        <v>81</v>
      </c>
      <c r="CO109" s="44" t="s">
        <v>82</v>
      </c>
      <c r="CP109" s="170">
        <f t="shared" ref="CP109:DE109" si="171">ROUND(CP11-(CP11*$A$89),2)</f>
        <v>24.02</v>
      </c>
      <c r="CQ109" s="170">
        <f t="shared" si="171"/>
        <v>25.03</v>
      </c>
      <c r="CR109" s="170">
        <f t="shared" si="171"/>
        <v>25.3</v>
      </c>
      <c r="CS109" s="170">
        <f t="shared" si="171"/>
        <v>25.55</v>
      </c>
      <c r="CT109" s="170">
        <f t="shared" si="171"/>
        <v>32.75</v>
      </c>
      <c r="CU109" s="170">
        <f t="shared" si="171"/>
        <v>37.68</v>
      </c>
      <c r="CV109" s="170">
        <f t="shared" si="171"/>
        <v>42.98</v>
      </c>
      <c r="CW109" s="170">
        <f t="shared" si="171"/>
        <v>53.22</v>
      </c>
      <c r="CX109" s="170">
        <f t="shared" si="171"/>
        <v>41.34</v>
      </c>
      <c r="CY109" s="170">
        <f t="shared" si="171"/>
        <v>47.46</v>
      </c>
      <c r="CZ109" s="170">
        <f t="shared" si="171"/>
        <v>64.25</v>
      </c>
      <c r="DA109" s="170">
        <f t="shared" si="171"/>
        <v>82.47</v>
      </c>
      <c r="DB109" s="170">
        <f t="shared" si="171"/>
        <v>48.07</v>
      </c>
      <c r="DC109" s="170">
        <f t="shared" si="171"/>
        <v>55.17</v>
      </c>
      <c r="DD109" s="170">
        <f t="shared" si="171"/>
        <v>74.709999999999994</v>
      </c>
      <c r="DE109" s="170">
        <f t="shared" si="171"/>
        <v>95.89</v>
      </c>
      <c r="DF109" s="170"/>
      <c r="DH109" s="43" t="str">
        <f t="shared" si="105"/>
        <v>INFINITE 11.001 a 2.000</v>
      </c>
      <c r="DI109" s="44" t="s">
        <v>85</v>
      </c>
      <c r="DJ109" s="44" t="s">
        <v>55</v>
      </c>
      <c r="DK109" s="147">
        <f>ROUND('Base(2024)'!EO109*'BASE 2025'!$A$155,2)</f>
        <v>18.18</v>
      </c>
      <c r="DL109" s="147">
        <f>ROUND('Base(2024)'!EP109*'BASE 2025'!$A$155,2)</f>
        <v>18.96</v>
      </c>
      <c r="DM109" s="147">
        <f>ROUND('Base(2024)'!EQ109*'BASE 2025'!$A$155,2)</f>
        <v>19.14</v>
      </c>
      <c r="DN109" s="147">
        <f>ROUND('Base(2024)'!ER109*'BASE 2025'!$A$155,2)</f>
        <v>19.329999999999998</v>
      </c>
      <c r="DO109" s="147">
        <f>ROUND('Base(2024)'!ES109*'BASE 2025'!$A$155,2)</f>
        <v>22.58</v>
      </c>
      <c r="DP109" s="147">
        <f>ROUND('Base(2024)'!ET109*'BASE 2025'!$A$155,2)</f>
        <v>25.28</v>
      </c>
      <c r="DQ109" s="147">
        <f>ROUND('Base(2024)'!EU109*'BASE 2025'!$A$155,2)</f>
        <v>28.22</v>
      </c>
      <c r="DR109" s="147">
        <f>ROUND('Base(2024)'!EV109*'BASE 2025'!$A$155,2)</f>
        <v>33.86</v>
      </c>
      <c r="DS109" s="147">
        <f>ROUND('Base(2024)'!EW109*'BASE 2025'!$A$155,2)</f>
        <v>28.85</v>
      </c>
      <c r="DT109" s="147">
        <f>ROUND('Base(2024)'!EX109*'BASE 2025'!$A$155,2)</f>
        <v>34.090000000000003</v>
      </c>
      <c r="DU109" s="147">
        <f>ROUND('Base(2024)'!EY109*'BASE 2025'!$A$155,2)</f>
        <v>53.38</v>
      </c>
      <c r="DV109" s="147">
        <f>ROUND('Base(2024)'!EZ109*'BASE 2025'!$A$155,2)</f>
        <v>71.63</v>
      </c>
      <c r="ER109" s="198" t="str">
        <f t="shared" si="152"/>
        <v>DIAMANTE 2Coleta no mesmo dia7790-9Unitizador</v>
      </c>
      <c r="ES109" s="198" t="s">
        <v>69</v>
      </c>
      <c r="ET109" s="199" t="s">
        <v>71</v>
      </c>
      <c r="EU109" s="200" t="s">
        <v>111</v>
      </c>
      <c r="EV109" s="201" t="s">
        <v>112</v>
      </c>
      <c r="EW109" s="200">
        <f>ROUND(EW19-(EW19*$A$123),2)</f>
        <v>40.26</v>
      </c>
      <c r="EX109" s="204"/>
      <c r="EY109" s="204"/>
    </row>
    <row r="110" spans="1:174" x14ac:dyDescent="0.25">
      <c r="A110" s="84">
        <v>0.18</v>
      </c>
      <c r="B110" s="42" t="s">
        <v>94</v>
      </c>
      <c r="D110" s="43" t="str">
        <f t="shared" si="106"/>
        <v>DIAMANTE 47.001 a 8.000</v>
      </c>
      <c r="E110" s="44" t="s">
        <v>81</v>
      </c>
      <c r="F110" s="44" t="s">
        <v>86</v>
      </c>
      <c r="G110" s="170">
        <f t="shared" si="162"/>
        <v>18.34</v>
      </c>
      <c r="H110" s="170">
        <f t="shared" si="159"/>
        <v>18.72</v>
      </c>
      <c r="I110" s="170">
        <f t="shared" si="159"/>
        <v>19.11</v>
      </c>
      <c r="J110" s="170">
        <f t="shared" si="159"/>
        <v>19.5</v>
      </c>
      <c r="K110" s="170">
        <f t="shared" si="159"/>
        <v>30.55</v>
      </c>
      <c r="L110" s="170">
        <f t="shared" si="159"/>
        <v>30.88</v>
      </c>
      <c r="M110" s="170">
        <f t="shared" si="159"/>
        <v>31.18</v>
      </c>
      <c r="N110" s="170">
        <f t="shared" si="159"/>
        <v>31.5</v>
      </c>
      <c r="O110" s="170">
        <f t="shared" si="159"/>
        <v>58.03</v>
      </c>
      <c r="P110" s="170">
        <f t="shared" si="159"/>
        <v>78.36</v>
      </c>
      <c r="Q110" s="170">
        <f t="shared" si="159"/>
        <v>110.29</v>
      </c>
      <c r="R110" s="170">
        <f t="shared" si="159"/>
        <v>133.51</v>
      </c>
      <c r="S110" s="170">
        <f t="shared" si="159"/>
        <v>78.48</v>
      </c>
      <c r="T110" s="170">
        <f t="shared" si="159"/>
        <v>96.29</v>
      </c>
      <c r="U110" s="170">
        <f t="shared" si="159"/>
        <v>123.49</v>
      </c>
      <c r="V110" s="170">
        <f t="shared" si="159"/>
        <v>144.11000000000001</v>
      </c>
      <c r="W110" s="170">
        <f t="shared" si="159"/>
        <v>93.42</v>
      </c>
      <c r="X110" s="170">
        <f t="shared" si="159"/>
        <v>114.63</v>
      </c>
      <c r="Y110" s="170">
        <f t="shared" si="159"/>
        <v>147.01</v>
      </c>
      <c r="Z110" s="170">
        <f t="shared" si="159"/>
        <v>171.56</v>
      </c>
      <c r="AB110" s="176" t="str">
        <f t="shared" si="132"/>
        <v>DIAMANTE 47.001 a 8.000</v>
      </c>
      <c r="AC110" s="177" t="s">
        <v>81</v>
      </c>
      <c r="AD110" s="177" t="s">
        <v>86</v>
      </c>
      <c r="AE110" s="170">
        <f t="shared" si="163"/>
        <v>43.39</v>
      </c>
      <c r="AF110" s="170">
        <f t="shared" si="160"/>
        <v>44.3</v>
      </c>
      <c r="AG110" s="170">
        <f t="shared" si="160"/>
        <v>45.22</v>
      </c>
      <c r="AH110" s="170">
        <f t="shared" si="160"/>
        <v>46.15</v>
      </c>
      <c r="AI110" s="170">
        <f t="shared" si="160"/>
        <v>50.45</v>
      </c>
      <c r="AJ110" s="170">
        <f t="shared" si="160"/>
        <v>50.98</v>
      </c>
      <c r="AK110" s="170">
        <f t="shared" si="160"/>
        <v>51.5</v>
      </c>
      <c r="AL110" s="170">
        <f t="shared" si="160"/>
        <v>52.01</v>
      </c>
      <c r="AM110" s="170">
        <f t="shared" si="160"/>
        <v>102.99</v>
      </c>
      <c r="AN110" s="170">
        <f t="shared" si="160"/>
        <v>154.66</v>
      </c>
      <c r="AO110" s="170">
        <f t="shared" si="160"/>
        <v>189.61</v>
      </c>
      <c r="AP110" s="170">
        <f t="shared" si="160"/>
        <v>224.55</v>
      </c>
      <c r="AQ110" s="170">
        <f t="shared" si="160"/>
        <v>125.57</v>
      </c>
      <c r="AR110" s="170">
        <f t="shared" si="160"/>
        <v>185.3</v>
      </c>
      <c r="AS110" s="170">
        <f t="shared" si="160"/>
        <v>221.9</v>
      </c>
      <c r="AT110" s="170">
        <f t="shared" si="160"/>
        <v>258.51</v>
      </c>
      <c r="AU110" s="170">
        <f t="shared" si="160"/>
        <v>149.49</v>
      </c>
      <c r="AV110" s="170">
        <f t="shared" si="160"/>
        <v>220.6</v>
      </c>
      <c r="AW110" s="170">
        <f t="shared" si="160"/>
        <v>264.17</v>
      </c>
      <c r="AX110" s="170">
        <f t="shared" si="160"/>
        <v>307.74</v>
      </c>
      <c r="BL110" s="43" t="str">
        <f t="shared" si="103"/>
        <v>DIAMANTE 41.001 a 2.000</v>
      </c>
      <c r="BM110" s="44" t="s">
        <v>81</v>
      </c>
      <c r="BN110" s="46" t="s">
        <v>55</v>
      </c>
      <c r="BO110" s="170">
        <f>ROUND('Base(2024)'!DC6*'BASE 2025'!$A$25,2)</f>
        <v>17.23</v>
      </c>
      <c r="BP110" s="170">
        <f>ROUND('Base(2024)'!DD6*'BASE 2025'!$A$25,2)</f>
        <v>17.579999999999998</v>
      </c>
      <c r="BQ110" s="170">
        <f>ROUND('Base(2024)'!DE6*'BASE 2025'!$A$25,2)</f>
        <v>17.95</v>
      </c>
      <c r="BS110" s="43" t="str">
        <f t="shared" si="108"/>
        <v>INFINITE 17.001 a 8.000</v>
      </c>
      <c r="BT110" s="44" t="s">
        <v>85</v>
      </c>
      <c r="BU110" s="44" t="s">
        <v>86</v>
      </c>
      <c r="BV110" s="170">
        <f>ROUND('Base(2024)'!DU152*'BASE 2025'!$A$155,2)</f>
        <v>21</v>
      </c>
      <c r="BW110" s="170">
        <f>ROUND('Base(2024)'!DV152*'BASE 2025'!$A$155,2)</f>
        <v>21.45</v>
      </c>
      <c r="BX110" s="170">
        <f>ROUND('Base(2024)'!DW152*'BASE 2025'!$A$155,2)</f>
        <v>21.88</v>
      </c>
      <c r="BY110" s="170">
        <f>ROUND('Base(2024)'!DX152*'BASE 2025'!$A$155,2)</f>
        <v>22.32</v>
      </c>
      <c r="BZ110" s="170">
        <f>ROUND('Base(2024)'!DY152*'BASE 2025'!$A$155,2)</f>
        <v>35.979999999999997</v>
      </c>
      <c r="CA110" s="170">
        <f>ROUND('Base(2024)'!DZ152*'BASE 2025'!$A$155,2)</f>
        <v>36.369999999999997</v>
      </c>
      <c r="CB110" s="170">
        <f>ROUND('Base(2024)'!EA152*'BASE 2025'!$A$155,2)</f>
        <v>36.72</v>
      </c>
      <c r="CC110" s="170">
        <f>ROUND('Base(2024)'!EB152*'BASE 2025'!$A$155,2)</f>
        <v>37.1</v>
      </c>
      <c r="CD110" s="170">
        <f>ROUND('Base(2024)'!EC152*'BASE 2025'!$A$155,2)</f>
        <v>68.84</v>
      </c>
      <c r="CE110" s="170">
        <f>ROUND('Base(2024)'!ED152*'BASE 2025'!$A$155,2)</f>
        <v>93.38</v>
      </c>
      <c r="CF110" s="170">
        <f>ROUND('Base(2024)'!EE152*'BASE 2025'!$A$155,2)</f>
        <v>131.41</v>
      </c>
      <c r="CG110" s="170">
        <f>ROUND('Base(2024)'!EF152*'BASE 2025'!$A$155,2)</f>
        <v>158.99</v>
      </c>
      <c r="CH110" s="170">
        <f>ROUND('Base(2024)'!EG152*'BASE 2025'!$A$155,2)</f>
        <v>110.95</v>
      </c>
      <c r="CI110" s="170">
        <f>ROUND('Base(2024)'!EH152*'BASE 2025'!$A$155,2)</f>
        <v>136.55000000000001</v>
      </c>
      <c r="CJ110" s="170">
        <f>ROUND('Base(2024)'!EI152*'BASE 2025'!$A$155,2)</f>
        <v>175.18</v>
      </c>
      <c r="CK110" s="170">
        <f>ROUND('Base(2024)'!EJ152*'BASE 2025'!$A$155,2)</f>
        <v>204.34</v>
      </c>
      <c r="CM110" s="43" t="str">
        <f t="shared" si="114"/>
        <v>DIAMANTE 47.001 a 8.000</v>
      </c>
      <c r="CN110" s="44" t="s">
        <v>81</v>
      </c>
      <c r="CO110" s="44" t="s">
        <v>86</v>
      </c>
      <c r="CP110" s="170">
        <f t="shared" ref="CP110:DE110" si="172">ROUND(CP12-(CP12*$A$89),2)</f>
        <v>25.24</v>
      </c>
      <c r="CQ110" s="170">
        <f t="shared" si="172"/>
        <v>26.31</v>
      </c>
      <c r="CR110" s="170">
        <f t="shared" si="172"/>
        <v>26.58</v>
      </c>
      <c r="CS110" s="170">
        <f t="shared" si="172"/>
        <v>26.85</v>
      </c>
      <c r="CT110" s="170">
        <f t="shared" si="172"/>
        <v>35.67</v>
      </c>
      <c r="CU110" s="170">
        <f t="shared" si="172"/>
        <v>41.04</v>
      </c>
      <c r="CV110" s="170">
        <f t="shared" si="172"/>
        <v>46.83</v>
      </c>
      <c r="CW110" s="170">
        <f t="shared" si="172"/>
        <v>57.99</v>
      </c>
      <c r="CX110" s="170">
        <f t="shared" si="172"/>
        <v>53.26</v>
      </c>
      <c r="CY110" s="170">
        <f t="shared" si="172"/>
        <v>59.76</v>
      </c>
      <c r="CZ110" s="170">
        <f t="shared" si="172"/>
        <v>76.98</v>
      </c>
      <c r="DA110" s="170">
        <f t="shared" si="172"/>
        <v>95.97</v>
      </c>
      <c r="DB110" s="170">
        <f t="shared" si="172"/>
        <v>61.94</v>
      </c>
      <c r="DC110" s="170">
        <f t="shared" si="172"/>
        <v>69.489999999999995</v>
      </c>
      <c r="DD110" s="170">
        <f t="shared" si="172"/>
        <v>89.51</v>
      </c>
      <c r="DE110" s="170">
        <f t="shared" si="172"/>
        <v>111.6</v>
      </c>
      <c r="DF110" s="170"/>
      <c r="DH110" s="43" t="str">
        <f t="shared" si="105"/>
        <v>INFINITE 12.001 a 3.000</v>
      </c>
      <c r="DI110" s="44" t="s">
        <v>85</v>
      </c>
      <c r="DJ110" s="44" t="s">
        <v>62</v>
      </c>
      <c r="DK110" s="147">
        <f>ROUND('Base(2024)'!EO110*'BASE 2025'!$A$155,2)</f>
        <v>21.95</v>
      </c>
      <c r="DL110" s="147">
        <f>ROUND('Base(2024)'!EP110*'BASE 2025'!$A$155,2)</f>
        <v>22.87</v>
      </c>
      <c r="DM110" s="147">
        <f>ROUND('Base(2024)'!EQ110*'BASE 2025'!$A$155,2)</f>
        <v>23.1</v>
      </c>
      <c r="DN110" s="147">
        <f>ROUND('Base(2024)'!ER110*'BASE 2025'!$A$155,2)</f>
        <v>23.34</v>
      </c>
      <c r="DO110" s="147">
        <f>ROUND('Base(2024)'!ES110*'BASE 2025'!$A$155,2)</f>
        <v>27.29</v>
      </c>
      <c r="DP110" s="147">
        <f>ROUND('Base(2024)'!ET110*'BASE 2025'!$A$155,2)</f>
        <v>30.28</v>
      </c>
      <c r="DQ110" s="147">
        <f>ROUND('Base(2024)'!EU110*'BASE 2025'!$A$155,2)</f>
        <v>33.79</v>
      </c>
      <c r="DR110" s="147">
        <f>ROUND('Base(2024)'!EV110*'BASE 2025'!$A$155,2)</f>
        <v>40.58</v>
      </c>
      <c r="DS110" s="147">
        <f>ROUND('Base(2024)'!EW110*'BASE 2025'!$A$155,2)</f>
        <v>33.9</v>
      </c>
      <c r="DT110" s="147">
        <f>ROUND('Base(2024)'!EX110*'BASE 2025'!$A$155,2)</f>
        <v>39.26</v>
      </c>
      <c r="DU110" s="147">
        <f>ROUND('Base(2024)'!EY110*'BASE 2025'!$A$155,2)</f>
        <v>59.02</v>
      </c>
      <c r="DV110" s="147">
        <f>ROUND('Base(2024)'!EZ110*'BASE 2025'!$A$155,2)</f>
        <v>78.430000000000007</v>
      </c>
      <c r="EU110" s="44"/>
    </row>
    <row r="111" spans="1:174" x14ac:dyDescent="0.25">
      <c r="A111" s="84">
        <v>0.19</v>
      </c>
      <c r="B111" s="42" t="s">
        <v>98</v>
      </c>
      <c r="D111" s="43" t="str">
        <f t="shared" si="106"/>
        <v>DIAMANTE 48.001 a 9.000</v>
      </c>
      <c r="E111" s="44" t="s">
        <v>81</v>
      </c>
      <c r="F111" s="44" t="s">
        <v>91</v>
      </c>
      <c r="G111" s="170">
        <f t="shared" si="162"/>
        <v>18.93</v>
      </c>
      <c r="H111" s="170">
        <f t="shared" si="159"/>
        <v>19.34</v>
      </c>
      <c r="I111" s="170">
        <f t="shared" si="159"/>
        <v>19.739999999999998</v>
      </c>
      <c r="J111" s="170">
        <f t="shared" si="159"/>
        <v>20.13</v>
      </c>
      <c r="K111" s="170">
        <f t="shared" si="159"/>
        <v>32.549999999999997</v>
      </c>
      <c r="L111" s="170">
        <f t="shared" si="159"/>
        <v>32.869999999999997</v>
      </c>
      <c r="M111" s="170">
        <f t="shared" si="159"/>
        <v>33.229999999999997</v>
      </c>
      <c r="N111" s="170">
        <f t="shared" si="159"/>
        <v>33.549999999999997</v>
      </c>
      <c r="O111" s="170">
        <f t="shared" si="159"/>
        <v>63.11</v>
      </c>
      <c r="P111" s="170">
        <f t="shared" si="159"/>
        <v>85.19</v>
      </c>
      <c r="Q111" s="170">
        <f t="shared" si="159"/>
        <v>119.9</v>
      </c>
      <c r="R111" s="170">
        <f t="shared" si="159"/>
        <v>145.13999999999999</v>
      </c>
      <c r="S111" s="170">
        <f t="shared" si="159"/>
        <v>82.73</v>
      </c>
      <c r="T111" s="170">
        <f t="shared" si="159"/>
        <v>102.04</v>
      </c>
      <c r="U111" s="170">
        <f t="shared" si="159"/>
        <v>131.57</v>
      </c>
      <c r="V111" s="170">
        <f t="shared" si="159"/>
        <v>153.87</v>
      </c>
      <c r="W111" s="170">
        <f t="shared" si="159"/>
        <v>98.49</v>
      </c>
      <c r="X111" s="170">
        <f t="shared" si="159"/>
        <v>121.47</v>
      </c>
      <c r="Y111" s="170">
        <f t="shared" si="159"/>
        <v>156.63</v>
      </c>
      <c r="Z111" s="170">
        <f t="shared" si="159"/>
        <v>183.19</v>
      </c>
      <c r="AB111" s="176" t="str">
        <f t="shared" si="132"/>
        <v>DIAMANTE 48.001 a 9.000</v>
      </c>
      <c r="AC111" s="177" t="s">
        <v>81</v>
      </c>
      <c r="AD111" s="177" t="s">
        <v>91</v>
      </c>
      <c r="AE111" s="170">
        <f t="shared" si="163"/>
        <v>47.25</v>
      </c>
      <c r="AF111" s="170">
        <f t="shared" si="160"/>
        <v>48.27</v>
      </c>
      <c r="AG111" s="170">
        <f t="shared" si="160"/>
        <v>49.26</v>
      </c>
      <c r="AH111" s="170">
        <f t="shared" si="160"/>
        <v>50.27</v>
      </c>
      <c r="AI111" s="170">
        <f t="shared" si="160"/>
        <v>54.37</v>
      </c>
      <c r="AJ111" s="170">
        <f t="shared" si="160"/>
        <v>54.93</v>
      </c>
      <c r="AK111" s="170">
        <f t="shared" si="160"/>
        <v>55.49</v>
      </c>
      <c r="AL111" s="170">
        <f t="shared" si="160"/>
        <v>56.06</v>
      </c>
      <c r="AM111" s="170">
        <f t="shared" si="160"/>
        <v>112.27</v>
      </c>
      <c r="AN111" s="170">
        <f t="shared" si="160"/>
        <v>170.16</v>
      </c>
      <c r="AO111" s="170">
        <f t="shared" si="160"/>
        <v>207.3</v>
      </c>
      <c r="AP111" s="170">
        <f t="shared" si="160"/>
        <v>244.43</v>
      </c>
      <c r="AQ111" s="170">
        <f t="shared" si="160"/>
        <v>137.86000000000001</v>
      </c>
      <c r="AR111" s="170">
        <f t="shared" si="160"/>
        <v>205.91</v>
      </c>
      <c r="AS111" s="170">
        <f t="shared" si="160"/>
        <v>245.26</v>
      </c>
      <c r="AT111" s="170">
        <f t="shared" si="160"/>
        <v>284.62</v>
      </c>
      <c r="AU111" s="170">
        <f t="shared" si="160"/>
        <v>164.12</v>
      </c>
      <c r="AV111" s="170">
        <f t="shared" si="160"/>
        <v>245.13</v>
      </c>
      <c r="AW111" s="170">
        <f t="shared" si="160"/>
        <v>291.98</v>
      </c>
      <c r="AX111" s="170">
        <f t="shared" si="160"/>
        <v>338.83</v>
      </c>
      <c r="BL111" s="43" t="str">
        <f t="shared" si="103"/>
        <v>DIAMANTE 42.001 a 3.000</v>
      </c>
      <c r="BM111" s="44" t="s">
        <v>81</v>
      </c>
      <c r="BN111" s="46" t="s">
        <v>62</v>
      </c>
      <c r="BO111" s="170">
        <f>ROUND('Base(2024)'!DC7*'BASE 2025'!$A$25,2)</f>
        <v>19.14</v>
      </c>
      <c r="BP111" s="170">
        <f>ROUND('Base(2024)'!DD7*'BASE 2025'!$A$25,2)</f>
        <v>19.54</v>
      </c>
      <c r="BQ111" s="170">
        <f>ROUND('Base(2024)'!DE7*'BASE 2025'!$A$25,2)</f>
        <v>19.95</v>
      </c>
      <c r="BS111" s="43" t="str">
        <f t="shared" si="108"/>
        <v>INFINITE 18.001 a 9.000</v>
      </c>
      <c r="BT111" s="44" t="s">
        <v>85</v>
      </c>
      <c r="BU111" s="44" t="s">
        <v>91</v>
      </c>
      <c r="BV111" s="170">
        <f>ROUND('Base(2024)'!DU153*'BASE 2025'!$A$155,2)</f>
        <v>21.84</v>
      </c>
      <c r="BW111" s="170">
        <f>ROUND('Base(2024)'!DV153*'BASE 2025'!$A$155,2)</f>
        <v>22.29</v>
      </c>
      <c r="BX111" s="170">
        <f>ROUND('Base(2024)'!DW153*'BASE 2025'!$A$155,2)</f>
        <v>22.76</v>
      </c>
      <c r="BY111" s="170">
        <f>ROUND('Base(2024)'!DX153*'BASE 2025'!$A$155,2)</f>
        <v>23.22</v>
      </c>
      <c r="BZ111" s="170">
        <f>ROUND('Base(2024)'!DY153*'BASE 2025'!$A$155,2)</f>
        <v>38.26</v>
      </c>
      <c r="CA111" s="170">
        <f>ROUND('Base(2024)'!DZ153*'BASE 2025'!$A$155,2)</f>
        <v>38.65</v>
      </c>
      <c r="CB111" s="170">
        <f>ROUND('Base(2024)'!EA153*'BASE 2025'!$A$155,2)</f>
        <v>39.07</v>
      </c>
      <c r="CC111" s="170">
        <f>ROUND('Base(2024)'!EB153*'BASE 2025'!$A$155,2)</f>
        <v>39.44</v>
      </c>
      <c r="CD111" s="170">
        <f>ROUND('Base(2024)'!EC153*'BASE 2025'!$A$155,2)</f>
        <v>74.78</v>
      </c>
      <c r="CE111" s="170">
        <f>ROUND('Base(2024)'!ED153*'BASE 2025'!$A$155,2)</f>
        <v>101.5</v>
      </c>
      <c r="CF111" s="170">
        <f>ROUND('Base(2024)'!EE153*'BASE 2025'!$A$155,2)</f>
        <v>142.86000000000001</v>
      </c>
      <c r="CG111" s="170">
        <f>ROUND('Base(2024)'!EF153*'BASE 2025'!$A$155,2)</f>
        <v>172.81</v>
      </c>
      <c r="CH111" s="170">
        <f>ROUND('Base(2024)'!EG153*'BASE 2025'!$A$155,2)</f>
        <v>116.87</v>
      </c>
      <c r="CI111" s="170">
        <f>ROUND('Base(2024)'!EH153*'BASE 2025'!$A$155,2)</f>
        <v>144.68</v>
      </c>
      <c r="CJ111" s="170">
        <f>ROUND('Base(2024)'!EI153*'BASE 2025'!$A$155,2)</f>
        <v>186.6</v>
      </c>
      <c r="CK111" s="170">
        <f>ROUND('Base(2024)'!EJ153*'BASE 2025'!$A$155,2)</f>
        <v>218.13</v>
      </c>
      <c r="CM111" s="43" t="str">
        <f t="shared" si="114"/>
        <v>DIAMANTE 48.001 a 9.000</v>
      </c>
      <c r="CN111" s="44" t="s">
        <v>81</v>
      </c>
      <c r="CO111" s="44" t="s">
        <v>91</v>
      </c>
      <c r="CP111" s="170">
        <f t="shared" ref="CP111:DE111" si="173">ROUND(CP13-(CP13*$A$89),2)</f>
        <v>25.98</v>
      </c>
      <c r="CQ111" s="170">
        <f t="shared" si="173"/>
        <v>27.08</v>
      </c>
      <c r="CR111" s="170">
        <f t="shared" si="173"/>
        <v>27.34</v>
      </c>
      <c r="CS111" s="170">
        <f t="shared" si="173"/>
        <v>27.63</v>
      </c>
      <c r="CT111" s="170">
        <f t="shared" si="173"/>
        <v>37.43</v>
      </c>
      <c r="CU111" s="170">
        <f t="shared" si="173"/>
        <v>43.04</v>
      </c>
      <c r="CV111" s="170">
        <f t="shared" si="173"/>
        <v>49.12</v>
      </c>
      <c r="CW111" s="170">
        <f t="shared" si="173"/>
        <v>60.81</v>
      </c>
      <c r="CX111" s="170">
        <f t="shared" si="173"/>
        <v>54.77</v>
      </c>
      <c r="CY111" s="170">
        <f t="shared" si="173"/>
        <v>61.49</v>
      </c>
      <c r="CZ111" s="170">
        <f t="shared" si="173"/>
        <v>78.959999999999994</v>
      </c>
      <c r="DA111" s="170">
        <f t="shared" si="173"/>
        <v>98.43</v>
      </c>
      <c r="DB111" s="170">
        <f t="shared" si="173"/>
        <v>63.69</v>
      </c>
      <c r="DC111" s="170">
        <f t="shared" si="173"/>
        <v>71.489999999999995</v>
      </c>
      <c r="DD111" s="170">
        <f t="shared" si="173"/>
        <v>91.81</v>
      </c>
      <c r="DE111" s="170">
        <f t="shared" si="173"/>
        <v>114.44</v>
      </c>
      <c r="DF111" s="170"/>
      <c r="DH111" s="43" t="str">
        <f t="shared" si="105"/>
        <v>INFINITE 13.001 a 4.000</v>
      </c>
      <c r="DI111" s="44" t="s">
        <v>85</v>
      </c>
      <c r="DJ111" s="44" t="s">
        <v>68</v>
      </c>
      <c r="DK111" s="147">
        <f>ROUND('Base(2024)'!EO111*'BASE 2025'!$A$155,2)</f>
        <v>23.63</v>
      </c>
      <c r="DL111" s="147">
        <f>ROUND('Base(2024)'!EP111*'BASE 2025'!$A$155,2)</f>
        <v>24.64</v>
      </c>
      <c r="DM111" s="147">
        <f>ROUND('Base(2024)'!EQ111*'BASE 2025'!$A$155,2)</f>
        <v>24.89</v>
      </c>
      <c r="DN111" s="147">
        <f>ROUND('Base(2024)'!ER111*'BASE 2025'!$A$155,2)</f>
        <v>25.14</v>
      </c>
      <c r="DO111" s="147">
        <f>ROUND('Base(2024)'!ES111*'BASE 2025'!$A$155,2)</f>
        <v>29.48</v>
      </c>
      <c r="DP111" s="147">
        <f>ROUND('Base(2024)'!ET111*'BASE 2025'!$A$155,2)</f>
        <v>32.42</v>
      </c>
      <c r="DQ111" s="147">
        <f>ROUND('Base(2024)'!EU111*'BASE 2025'!$A$155,2)</f>
        <v>36.159999999999997</v>
      </c>
      <c r="DR111" s="147">
        <f>ROUND('Base(2024)'!EV111*'BASE 2025'!$A$155,2)</f>
        <v>43.47</v>
      </c>
      <c r="DS111" s="147">
        <f>ROUND('Base(2024)'!EW111*'BASE 2025'!$A$155,2)</f>
        <v>44.27</v>
      </c>
      <c r="DT111" s="147">
        <f>ROUND('Base(2024)'!EX111*'BASE 2025'!$A$155,2)</f>
        <v>49.21</v>
      </c>
      <c r="DU111" s="147">
        <f>ROUND('Base(2024)'!EY111*'BASE 2025'!$A$155,2)</f>
        <v>69.02</v>
      </c>
      <c r="DV111" s="147">
        <f>ROUND('Base(2024)'!EZ111*'BASE 2025'!$A$155,2)</f>
        <v>88.99</v>
      </c>
      <c r="ER111" s="198" t="str">
        <f>CONCATENATE(ES111,ET111,EU111,EV111)</f>
        <v>DIAMANTE 3Coleta Agendada7789-50 a 10</v>
      </c>
      <c r="ES111" s="198" t="s">
        <v>75</v>
      </c>
      <c r="ET111" s="199" t="s">
        <v>43</v>
      </c>
      <c r="EU111" s="200" t="s">
        <v>44</v>
      </c>
      <c r="EV111" s="201" t="s">
        <v>45</v>
      </c>
      <c r="EW111" s="200">
        <f>ROUND(EW3-(EW3*$A$124),2)</f>
        <v>14.21</v>
      </c>
    </row>
    <row r="112" spans="1:174" x14ac:dyDescent="0.25">
      <c r="A112" s="84">
        <v>0.2</v>
      </c>
      <c r="B112" s="42" t="s">
        <v>100</v>
      </c>
      <c r="D112" s="43" t="str">
        <f t="shared" si="106"/>
        <v>DIAMANTE 49.001 a 10.000</v>
      </c>
      <c r="E112" s="44" t="s">
        <v>81</v>
      </c>
      <c r="F112" s="44" t="s">
        <v>95</v>
      </c>
      <c r="G112" s="170">
        <f t="shared" si="162"/>
        <v>19.350000000000001</v>
      </c>
      <c r="H112" s="170">
        <f t="shared" si="159"/>
        <v>19.760000000000002</v>
      </c>
      <c r="I112" s="170">
        <f t="shared" si="159"/>
        <v>20.170000000000002</v>
      </c>
      <c r="J112" s="170">
        <f t="shared" si="159"/>
        <v>20.58</v>
      </c>
      <c r="K112" s="170">
        <f t="shared" si="159"/>
        <v>34.74</v>
      </c>
      <c r="L112" s="170">
        <f t="shared" si="159"/>
        <v>35.1</v>
      </c>
      <c r="M112" s="170">
        <f t="shared" si="159"/>
        <v>35.47</v>
      </c>
      <c r="N112" s="170">
        <f t="shared" si="159"/>
        <v>35.82</v>
      </c>
      <c r="O112" s="170">
        <f t="shared" si="159"/>
        <v>68.17</v>
      </c>
      <c r="P112" s="170">
        <f t="shared" si="159"/>
        <v>92.04</v>
      </c>
      <c r="Q112" s="170">
        <f t="shared" si="159"/>
        <v>129.54</v>
      </c>
      <c r="R112" s="170">
        <f t="shared" si="159"/>
        <v>156.81</v>
      </c>
      <c r="S112" s="170">
        <f t="shared" si="159"/>
        <v>87</v>
      </c>
      <c r="T112" s="170">
        <f t="shared" si="159"/>
        <v>107.77</v>
      </c>
      <c r="U112" s="170">
        <f t="shared" si="159"/>
        <v>139.65</v>
      </c>
      <c r="V112" s="170">
        <f t="shared" si="159"/>
        <v>163.66999999999999</v>
      </c>
      <c r="W112" s="170">
        <f t="shared" si="159"/>
        <v>103.57</v>
      </c>
      <c r="X112" s="170">
        <f t="shared" si="159"/>
        <v>128.30000000000001</v>
      </c>
      <c r="Y112" s="170">
        <f t="shared" si="159"/>
        <v>166.25</v>
      </c>
      <c r="Z112" s="170">
        <f t="shared" si="159"/>
        <v>194.83</v>
      </c>
      <c r="AB112" s="176" t="str">
        <f t="shared" si="132"/>
        <v>DIAMANTE 49.001 a 10.000</v>
      </c>
      <c r="AC112" s="177" t="s">
        <v>81</v>
      </c>
      <c r="AD112" s="177" t="s">
        <v>95</v>
      </c>
      <c r="AE112" s="170">
        <f t="shared" si="163"/>
        <v>51.04</v>
      </c>
      <c r="AF112" s="170">
        <f t="shared" si="160"/>
        <v>52.13</v>
      </c>
      <c r="AG112" s="170">
        <f t="shared" si="160"/>
        <v>53.22</v>
      </c>
      <c r="AH112" s="170">
        <f t="shared" si="160"/>
        <v>54.3</v>
      </c>
      <c r="AI112" s="170">
        <f t="shared" si="160"/>
        <v>58.19</v>
      </c>
      <c r="AJ112" s="170">
        <f t="shared" si="160"/>
        <v>58.79</v>
      </c>
      <c r="AK112" s="170">
        <f t="shared" si="160"/>
        <v>59.39</v>
      </c>
      <c r="AL112" s="170">
        <f t="shared" si="160"/>
        <v>59.99</v>
      </c>
      <c r="AM112" s="170">
        <f t="shared" si="160"/>
        <v>121.38</v>
      </c>
      <c r="AN112" s="170">
        <f t="shared" si="160"/>
        <v>185.39</v>
      </c>
      <c r="AO112" s="170">
        <f t="shared" si="160"/>
        <v>224.94</v>
      </c>
      <c r="AP112" s="170">
        <f t="shared" si="160"/>
        <v>264.47000000000003</v>
      </c>
      <c r="AQ112" s="170">
        <f t="shared" si="160"/>
        <v>150.13999999999999</v>
      </c>
      <c r="AR112" s="170">
        <f t="shared" si="160"/>
        <v>225.76</v>
      </c>
      <c r="AS112" s="170">
        <f t="shared" si="160"/>
        <v>268.18</v>
      </c>
      <c r="AT112" s="170">
        <f t="shared" si="160"/>
        <v>310.58999999999997</v>
      </c>
      <c r="AU112" s="170">
        <f t="shared" si="160"/>
        <v>178.74</v>
      </c>
      <c r="AV112" s="170">
        <f t="shared" si="160"/>
        <v>268.76</v>
      </c>
      <c r="AW112" s="170">
        <f t="shared" si="160"/>
        <v>319.26</v>
      </c>
      <c r="AX112" s="170">
        <f t="shared" si="160"/>
        <v>369.75</v>
      </c>
      <c r="BL112" s="43" t="str">
        <f t="shared" si="103"/>
        <v>DIAMANTE 43.001 a 4.000</v>
      </c>
      <c r="BM112" s="44" t="s">
        <v>81</v>
      </c>
      <c r="BN112" s="46" t="s">
        <v>68</v>
      </c>
      <c r="BO112" s="170">
        <f>ROUND('Base(2024)'!DC8*'BASE 2025'!$A$25,2)</f>
        <v>21.04</v>
      </c>
      <c r="BP112" s="170">
        <f>ROUND('Base(2024)'!DD8*'BASE 2025'!$A$25,2)</f>
        <v>21.48</v>
      </c>
      <c r="BQ112" s="170">
        <f>ROUND('Base(2024)'!DE8*'BASE 2025'!$A$25,2)</f>
        <v>21.93</v>
      </c>
      <c r="BS112" s="43" t="str">
        <f t="shared" si="108"/>
        <v>INFINITE 19.001 a 10.000</v>
      </c>
      <c r="BT112" s="44" t="s">
        <v>85</v>
      </c>
      <c r="BU112" s="44" t="s">
        <v>95</v>
      </c>
      <c r="BV112" s="170">
        <f>ROUND('Base(2024)'!DU154*'BASE 2025'!$A$155,2)</f>
        <v>22.22</v>
      </c>
      <c r="BW112" s="170">
        <f>ROUND('Base(2024)'!DV154*'BASE 2025'!$A$155,2)</f>
        <v>22.69</v>
      </c>
      <c r="BX112" s="170">
        <f>ROUND('Base(2024)'!DW154*'BASE 2025'!$A$155,2)</f>
        <v>23.16</v>
      </c>
      <c r="BY112" s="170">
        <f>ROUND('Base(2024)'!DX154*'BASE 2025'!$A$155,2)</f>
        <v>23.63</v>
      </c>
      <c r="BZ112" s="170">
        <f>ROUND('Base(2024)'!DY154*'BASE 2025'!$A$155,2)</f>
        <v>40.770000000000003</v>
      </c>
      <c r="CA112" s="170">
        <f>ROUND('Base(2024)'!DZ154*'BASE 2025'!$A$155,2)</f>
        <v>41.19</v>
      </c>
      <c r="CB112" s="170">
        <f>ROUND('Base(2024)'!EA154*'BASE 2025'!$A$155,2)</f>
        <v>41.61</v>
      </c>
      <c r="CC112" s="170">
        <f>ROUND('Base(2024)'!EB154*'BASE 2025'!$A$155,2)</f>
        <v>42.03</v>
      </c>
      <c r="CD112" s="170">
        <f>ROUND('Base(2024)'!EC154*'BASE 2025'!$A$155,2)</f>
        <v>80.73</v>
      </c>
      <c r="CE112" s="170">
        <f>ROUND('Base(2024)'!ED154*'BASE 2025'!$A$155,2)</f>
        <v>109.63</v>
      </c>
      <c r="CF112" s="170">
        <f>ROUND('Base(2024)'!EE154*'BASE 2025'!$A$155,2)</f>
        <v>154.31</v>
      </c>
      <c r="CG112" s="170">
        <f>ROUND('Base(2024)'!EF154*'BASE 2025'!$A$155,2)</f>
        <v>186.66</v>
      </c>
      <c r="CH112" s="170">
        <f>ROUND('Base(2024)'!EG154*'BASE 2025'!$A$155,2)</f>
        <v>122.84</v>
      </c>
      <c r="CI112" s="170">
        <f>ROUND('Base(2024)'!EH154*'BASE 2025'!$A$155,2)</f>
        <v>152.79</v>
      </c>
      <c r="CJ112" s="170">
        <f>ROUND('Base(2024)'!EI154*'BASE 2025'!$A$155,2)</f>
        <v>198.04</v>
      </c>
      <c r="CK112" s="170">
        <f>ROUND('Base(2024)'!EJ154*'BASE 2025'!$A$155,2)</f>
        <v>231.98</v>
      </c>
      <c r="CM112" s="43" t="str">
        <f t="shared" si="114"/>
        <v>DIAMANTE 49.001 a 10.000</v>
      </c>
      <c r="CN112" s="44" t="s">
        <v>81</v>
      </c>
      <c r="CO112" s="44" t="s">
        <v>95</v>
      </c>
      <c r="CP112" s="170">
        <f t="shared" ref="CP112:DE112" si="174">ROUND(CP14-(CP14*$A$89),2)</f>
        <v>26.5</v>
      </c>
      <c r="CQ112" s="170">
        <f t="shared" si="174"/>
        <v>27.63</v>
      </c>
      <c r="CR112" s="170">
        <f t="shared" si="174"/>
        <v>27.9</v>
      </c>
      <c r="CS112" s="170">
        <f t="shared" si="174"/>
        <v>28.19</v>
      </c>
      <c r="CT112" s="170">
        <f t="shared" si="174"/>
        <v>38.68</v>
      </c>
      <c r="CU112" s="170">
        <f t="shared" si="174"/>
        <v>44.5</v>
      </c>
      <c r="CV112" s="170">
        <f t="shared" si="174"/>
        <v>50.77</v>
      </c>
      <c r="CW112" s="170">
        <f t="shared" si="174"/>
        <v>62.87</v>
      </c>
      <c r="CX112" s="170">
        <f t="shared" si="174"/>
        <v>55.85</v>
      </c>
      <c r="CY112" s="170">
        <f t="shared" si="174"/>
        <v>62.72</v>
      </c>
      <c r="CZ112" s="170">
        <f t="shared" si="174"/>
        <v>80.38</v>
      </c>
      <c r="DA112" s="170">
        <f t="shared" si="174"/>
        <v>100.17</v>
      </c>
      <c r="DB112" s="170">
        <f t="shared" si="174"/>
        <v>64.95</v>
      </c>
      <c r="DC112" s="170">
        <f t="shared" si="174"/>
        <v>72.94</v>
      </c>
      <c r="DD112" s="170">
        <f t="shared" si="174"/>
        <v>93.45</v>
      </c>
      <c r="DE112" s="170">
        <f t="shared" si="174"/>
        <v>116.48</v>
      </c>
      <c r="DF112" s="170"/>
      <c r="DH112" s="43" t="str">
        <f t="shared" si="105"/>
        <v>INFINITE 14.001 a 5.000</v>
      </c>
      <c r="DI112" s="44" t="s">
        <v>85</v>
      </c>
      <c r="DJ112" s="44" t="s">
        <v>70</v>
      </c>
      <c r="DK112" s="147">
        <f>ROUND('Base(2024)'!EO112*'BASE 2025'!$A$155,2)</f>
        <v>25.83</v>
      </c>
      <c r="DL112" s="147">
        <f>ROUND('Base(2024)'!EP112*'BASE 2025'!$A$155,2)</f>
        <v>26.9</v>
      </c>
      <c r="DM112" s="147">
        <f>ROUND('Base(2024)'!EQ112*'BASE 2025'!$A$155,2)</f>
        <v>27.19</v>
      </c>
      <c r="DN112" s="147">
        <f>ROUND('Base(2024)'!ER112*'BASE 2025'!$A$155,2)</f>
        <v>27.46</v>
      </c>
      <c r="DO112" s="147">
        <f>ROUND('Base(2024)'!ES112*'BASE 2025'!$A$155,2)</f>
        <v>32.35</v>
      </c>
      <c r="DP112" s="147">
        <f>ROUND('Base(2024)'!ET112*'BASE 2025'!$A$155,2)</f>
        <v>34.86</v>
      </c>
      <c r="DQ112" s="147">
        <f>ROUND('Base(2024)'!EU112*'BASE 2025'!$A$155,2)</f>
        <v>38.85</v>
      </c>
      <c r="DR112" s="147">
        <f>ROUND('Base(2024)'!EV112*'BASE 2025'!$A$155,2)</f>
        <v>46.8</v>
      </c>
      <c r="DS112" s="147">
        <f>ROUND('Base(2024)'!EW112*'BASE 2025'!$A$155,2)</f>
        <v>48.26</v>
      </c>
      <c r="DT112" s="147">
        <f>ROUND('Base(2024)'!EX112*'BASE 2025'!$A$155,2)</f>
        <v>52.15</v>
      </c>
      <c r="DU112" s="147">
        <f>ROUND('Base(2024)'!EY112*'BASE 2025'!$A$155,2)</f>
        <v>71.89</v>
      </c>
      <c r="DV112" s="147">
        <f>ROUND('Base(2024)'!EZ112*'BASE 2025'!$A$155,2)</f>
        <v>92.56</v>
      </c>
      <c r="ER112" s="198" t="str">
        <f t="shared" ref="ER112:ER127" si="175">CONCATENATE(ES112,ET112,EU112,EV112)</f>
        <v>DIAMANTE 3Coleta Agendada7789-5Mais de 10</v>
      </c>
      <c r="ES112" s="198" t="s">
        <v>75</v>
      </c>
      <c r="ET112" s="199" t="s">
        <v>43</v>
      </c>
      <c r="EU112" s="200" t="s">
        <v>44</v>
      </c>
      <c r="EV112" s="201" t="s">
        <v>52</v>
      </c>
      <c r="EW112" s="200" t="s">
        <v>251</v>
      </c>
    </row>
    <row r="113" spans="1:155" x14ac:dyDescent="0.25">
      <c r="A113" s="84">
        <v>0.21</v>
      </c>
      <c r="B113" s="42" t="s">
        <v>104</v>
      </c>
      <c r="D113" s="40" t="str">
        <f t="shared" si="106"/>
        <v>DIAMANTE 4Kg Adicional</v>
      </c>
      <c r="E113" s="168" t="s">
        <v>81</v>
      </c>
      <c r="F113" s="168" t="s">
        <v>63</v>
      </c>
      <c r="G113" s="171">
        <f t="shared" si="162"/>
        <v>2.39</v>
      </c>
      <c r="H113" s="171">
        <f t="shared" si="159"/>
        <v>2.4500000000000002</v>
      </c>
      <c r="I113" s="171">
        <f t="shared" si="159"/>
        <v>2.5099999999999998</v>
      </c>
      <c r="J113" s="171">
        <f t="shared" si="159"/>
        <v>2.5499999999999998</v>
      </c>
      <c r="K113" s="171">
        <f t="shared" si="159"/>
        <v>4.3099999999999996</v>
      </c>
      <c r="L113" s="171">
        <f t="shared" si="159"/>
        <v>4.3499999999999996</v>
      </c>
      <c r="M113" s="171">
        <f t="shared" si="159"/>
        <v>4.4000000000000004</v>
      </c>
      <c r="N113" s="171">
        <f t="shared" si="159"/>
        <v>4.4400000000000004</v>
      </c>
      <c r="O113" s="171">
        <f t="shared" si="159"/>
        <v>8.4499999999999993</v>
      </c>
      <c r="P113" s="171">
        <f t="shared" si="159"/>
        <v>11.41</v>
      </c>
      <c r="Q113" s="171">
        <f t="shared" si="159"/>
        <v>16.059999999999999</v>
      </c>
      <c r="R113" s="171">
        <f t="shared" si="159"/>
        <v>19.440000000000001</v>
      </c>
      <c r="S113" s="171">
        <f t="shared" si="159"/>
        <v>10.79</v>
      </c>
      <c r="T113" s="171">
        <f t="shared" si="159"/>
        <v>13.36</v>
      </c>
      <c r="U113" s="171">
        <f t="shared" si="159"/>
        <v>17.32</v>
      </c>
      <c r="V113" s="171">
        <f t="shared" si="159"/>
        <v>20.3</v>
      </c>
      <c r="W113" s="171">
        <f t="shared" si="159"/>
        <v>12.84</v>
      </c>
      <c r="X113" s="171">
        <f t="shared" si="159"/>
        <v>15.91</v>
      </c>
      <c r="Y113" s="171">
        <f t="shared" si="159"/>
        <v>20.61</v>
      </c>
      <c r="Z113" s="171">
        <f t="shared" si="159"/>
        <v>24.15</v>
      </c>
      <c r="AB113" s="40" t="str">
        <f t="shared" si="132"/>
        <v>DIAMANTE 4Kg Adicional</v>
      </c>
      <c r="AC113" s="168" t="s">
        <v>81</v>
      </c>
      <c r="AD113" s="168" t="s">
        <v>63</v>
      </c>
      <c r="AE113" s="169">
        <f t="shared" si="163"/>
        <v>5.18</v>
      </c>
      <c r="AF113" s="169">
        <f t="shared" si="160"/>
        <v>5.3</v>
      </c>
      <c r="AG113" s="169">
        <f t="shared" si="160"/>
        <v>5.4</v>
      </c>
      <c r="AH113" s="169">
        <f t="shared" si="160"/>
        <v>5.52</v>
      </c>
      <c r="AI113" s="169">
        <f t="shared" si="160"/>
        <v>5.86</v>
      </c>
      <c r="AJ113" s="169">
        <f t="shared" si="160"/>
        <v>5.92</v>
      </c>
      <c r="AK113" s="169">
        <f t="shared" si="160"/>
        <v>5.99</v>
      </c>
      <c r="AL113" s="169">
        <f t="shared" si="160"/>
        <v>6.04</v>
      </c>
      <c r="AM113" s="169">
        <f t="shared" si="160"/>
        <v>12</v>
      </c>
      <c r="AN113" s="169">
        <f t="shared" si="160"/>
        <v>18.399999999999999</v>
      </c>
      <c r="AO113" s="169">
        <f t="shared" si="160"/>
        <v>22.29</v>
      </c>
      <c r="AP113" s="169">
        <f t="shared" si="160"/>
        <v>26.19</v>
      </c>
      <c r="AQ113" s="169">
        <f t="shared" si="160"/>
        <v>15.01</v>
      </c>
      <c r="AR113" s="169">
        <f t="shared" si="160"/>
        <v>22.51</v>
      </c>
      <c r="AS113" s="169">
        <f t="shared" si="160"/>
        <v>26.63</v>
      </c>
      <c r="AT113" s="169">
        <f t="shared" si="160"/>
        <v>30.76</v>
      </c>
      <c r="AU113" s="169">
        <f t="shared" si="160"/>
        <v>17.87</v>
      </c>
      <c r="AV113" s="169">
        <f t="shared" si="160"/>
        <v>26.81</v>
      </c>
      <c r="AW113" s="169">
        <f t="shared" si="160"/>
        <v>31.71</v>
      </c>
      <c r="AX113" s="169">
        <f t="shared" si="160"/>
        <v>36.61</v>
      </c>
      <c r="BL113" s="43" t="str">
        <f t="shared" si="103"/>
        <v>DIAMANTE 44.001 a 5.000</v>
      </c>
      <c r="BM113" s="44" t="s">
        <v>81</v>
      </c>
      <c r="BN113" s="46" t="s">
        <v>70</v>
      </c>
      <c r="BO113" s="170">
        <f>ROUND('Base(2024)'!DC9*'BASE 2025'!$A$25,2)</f>
        <v>23.18</v>
      </c>
      <c r="BP113" s="170">
        <f>ROUND('Base(2024)'!DD9*'BASE 2025'!$A$25,2)</f>
        <v>23.67</v>
      </c>
      <c r="BQ113" s="170">
        <f>ROUND('Base(2024)'!DE9*'BASE 2025'!$A$25,2)</f>
        <v>24.16</v>
      </c>
      <c r="BS113" s="40" t="str">
        <f t="shared" si="108"/>
        <v>INFINITE 1Kg Adicional</v>
      </c>
      <c r="BT113" s="168" t="s">
        <v>85</v>
      </c>
      <c r="BU113" s="168" t="s">
        <v>63</v>
      </c>
      <c r="BV113" s="171">
        <f>ROUND('Base(2024)'!DU155*'BASE 2025'!$A$155,2)</f>
        <v>2.86</v>
      </c>
      <c r="BW113" s="171">
        <f>ROUND('Base(2024)'!DV155*'BASE 2025'!$A$155,2)</f>
        <v>2.92</v>
      </c>
      <c r="BX113" s="171">
        <f>ROUND('Base(2024)'!DW155*'BASE 2025'!$A$155,2)</f>
        <v>2.99</v>
      </c>
      <c r="BY113" s="171">
        <f>ROUND('Base(2024)'!DX155*'BASE 2025'!$A$155,2)</f>
        <v>3.04</v>
      </c>
      <c r="BZ113" s="171">
        <f>ROUND('Base(2024)'!DY155*'BASE 2025'!$A$155,2)</f>
        <v>5.15</v>
      </c>
      <c r="CA113" s="171">
        <f>ROUND('Base(2024)'!DZ155*'BASE 2025'!$A$155,2)</f>
        <v>5.19</v>
      </c>
      <c r="CB113" s="171">
        <f>ROUND('Base(2024)'!EA155*'BASE 2025'!$A$155,2)</f>
        <v>5.24</v>
      </c>
      <c r="CC113" s="171">
        <f>ROUND('Base(2024)'!EB155*'BASE 2025'!$A$155,2)</f>
        <v>5.3</v>
      </c>
      <c r="CD113" s="171">
        <f>ROUND('Base(2024)'!EC155*'BASE 2025'!$A$155,2)</f>
        <v>10.09</v>
      </c>
      <c r="CE113" s="171">
        <f>ROUND('Base(2024)'!ED155*'BASE 2025'!$A$155,2)</f>
        <v>13.61</v>
      </c>
      <c r="CF113" s="171">
        <f>ROUND('Base(2024)'!EE155*'BASE 2025'!$A$155,2)</f>
        <v>19.16</v>
      </c>
      <c r="CG113" s="171">
        <f>ROUND('Base(2024)'!EF155*'BASE 2025'!$A$155,2)</f>
        <v>23.18</v>
      </c>
      <c r="CH113" s="171">
        <f>ROUND('Base(2024)'!EG155*'BASE 2025'!$A$155,2)</f>
        <v>15.32</v>
      </c>
      <c r="CI113" s="171">
        <f>ROUND('Base(2024)'!EH155*'BASE 2025'!$A$155,2)</f>
        <v>18.97</v>
      </c>
      <c r="CJ113" s="171">
        <f>ROUND('Base(2024)'!EI155*'BASE 2025'!$A$155,2)</f>
        <v>24.59</v>
      </c>
      <c r="CK113" s="171">
        <f>ROUND('Base(2024)'!EJ155*'BASE 2025'!$A$155,2)</f>
        <v>28.8</v>
      </c>
      <c r="CM113" s="40" t="str">
        <f t="shared" si="114"/>
        <v>DIAMANTE 4Kg Adicional</v>
      </c>
      <c r="CN113" s="168" t="s">
        <v>81</v>
      </c>
      <c r="CO113" s="168" t="s">
        <v>63</v>
      </c>
      <c r="CP113" s="171">
        <f t="shared" ref="CP113:DE113" si="176">ROUND(CP15-(CP15*$A$89),2)</f>
        <v>3.29</v>
      </c>
      <c r="CQ113" s="171">
        <f t="shared" si="176"/>
        <v>3.43</v>
      </c>
      <c r="CR113" s="171">
        <f t="shared" si="176"/>
        <v>3.46</v>
      </c>
      <c r="CS113" s="171">
        <f t="shared" si="176"/>
        <v>3.5</v>
      </c>
      <c r="CT113" s="171">
        <f t="shared" si="176"/>
        <v>4.79</v>
      </c>
      <c r="CU113" s="171">
        <f t="shared" si="176"/>
        <v>5.51</v>
      </c>
      <c r="CV113" s="171">
        <f t="shared" si="176"/>
        <v>6.3</v>
      </c>
      <c r="CW113" s="171">
        <f t="shared" si="176"/>
        <v>7.79</v>
      </c>
      <c r="CX113" s="171">
        <f t="shared" si="176"/>
        <v>6.92</v>
      </c>
      <c r="CY113" s="171">
        <f t="shared" si="176"/>
        <v>7.79</v>
      </c>
      <c r="CZ113" s="171">
        <f t="shared" si="176"/>
        <v>9.9700000000000006</v>
      </c>
      <c r="DA113" s="171">
        <f t="shared" si="176"/>
        <v>12.42</v>
      </c>
      <c r="DB113" s="171">
        <f t="shared" si="176"/>
        <v>8.0399999999999991</v>
      </c>
      <c r="DC113" s="171">
        <f t="shared" si="176"/>
        <v>9.0500000000000007</v>
      </c>
      <c r="DD113" s="171">
        <f t="shared" si="176"/>
        <v>11.58</v>
      </c>
      <c r="DE113" s="171">
        <f t="shared" si="176"/>
        <v>14.44</v>
      </c>
      <c r="DF113" s="170"/>
      <c r="DH113" s="43" t="str">
        <f t="shared" si="105"/>
        <v>INFINITE 15.001 a 6.000</v>
      </c>
      <c r="DI113" s="44" t="s">
        <v>85</v>
      </c>
      <c r="DJ113" s="44" t="s">
        <v>76</v>
      </c>
      <c r="DK113" s="147">
        <f>ROUND('Base(2024)'!EO113*'BASE 2025'!$A$155,2)</f>
        <v>26.77</v>
      </c>
      <c r="DL113" s="147">
        <f>ROUND('Base(2024)'!EP113*'BASE 2025'!$A$155,2)</f>
        <v>27.9</v>
      </c>
      <c r="DM113" s="147">
        <f>ROUND('Base(2024)'!EQ113*'BASE 2025'!$A$155,2)</f>
        <v>28.2</v>
      </c>
      <c r="DN113" s="147">
        <f>ROUND('Base(2024)'!ER113*'BASE 2025'!$A$155,2)</f>
        <v>28.49</v>
      </c>
      <c r="DO113" s="147">
        <f>ROUND('Base(2024)'!ES113*'BASE 2025'!$A$155,2)</f>
        <v>35.1</v>
      </c>
      <c r="DP113" s="147">
        <f>ROUND('Base(2024)'!ET113*'BASE 2025'!$A$155,2)</f>
        <v>39.47</v>
      </c>
      <c r="DQ113" s="147">
        <f>ROUND('Base(2024)'!EU113*'BASE 2025'!$A$155,2)</f>
        <v>45.01</v>
      </c>
      <c r="DR113" s="147">
        <f>ROUND('Base(2024)'!EV113*'BASE 2025'!$A$155,2)</f>
        <v>55.84</v>
      </c>
      <c r="DS113" s="147">
        <f>ROUND('Base(2024)'!EW113*'BASE 2025'!$A$155,2)</f>
        <v>54.13</v>
      </c>
      <c r="DT113" s="147">
        <f>ROUND('Base(2024)'!EX113*'BASE 2025'!$A$155,2)</f>
        <v>60.23</v>
      </c>
      <c r="DU113" s="147">
        <f>ROUND('Base(2024)'!EY113*'BASE 2025'!$A$155,2)</f>
        <v>81.709999999999994</v>
      </c>
      <c r="DV113" s="147">
        <f>ROUND('Base(2024)'!EZ113*'BASE 2025'!$A$155,2)</f>
        <v>105.21</v>
      </c>
      <c r="ER113" s="198" t="str">
        <f t="shared" si="175"/>
        <v>DIAMANTE 3Coleta Agendada7788-70 a 10</v>
      </c>
      <c r="ES113" s="198" t="s">
        <v>75</v>
      </c>
      <c r="ET113" s="199" t="s">
        <v>43</v>
      </c>
      <c r="EU113" s="200" t="s">
        <v>57</v>
      </c>
      <c r="EV113" s="201" t="s">
        <v>45</v>
      </c>
      <c r="EW113" s="200">
        <f>ROUND(EW5-(EW5*$A$124),2)</f>
        <v>14.21</v>
      </c>
    </row>
    <row r="114" spans="1:155" x14ac:dyDescent="0.25">
      <c r="A114" s="84">
        <v>0.22</v>
      </c>
      <c r="B114" s="42" t="s">
        <v>107</v>
      </c>
      <c r="D114" s="43" t="str">
        <f t="shared" si="106"/>
        <v>Peso (g)</v>
      </c>
      <c r="F114" s="44" t="s">
        <v>32</v>
      </c>
      <c r="G114" s="173" t="s">
        <v>12</v>
      </c>
      <c r="H114" s="173" t="s">
        <v>13</v>
      </c>
      <c r="I114" s="173" t="s">
        <v>14</v>
      </c>
      <c r="J114" s="173" t="s">
        <v>15</v>
      </c>
      <c r="K114" s="173" t="s">
        <v>16</v>
      </c>
      <c r="L114" s="173" t="s">
        <v>17</v>
      </c>
      <c r="M114" s="173" t="s">
        <v>18</v>
      </c>
      <c r="N114" s="173" t="s">
        <v>19</v>
      </c>
      <c r="O114" s="173" t="s">
        <v>20</v>
      </c>
      <c r="P114" s="173" t="s">
        <v>21</v>
      </c>
      <c r="Q114" s="173" t="s">
        <v>22</v>
      </c>
      <c r="R114" s="173" t="s">
        <v>23</v>
      </c>
      <c r="S114" s="173" t="s">
        <v>24</v>
      </c>
      <c r="T114" s="173" t="s">
        <v>25</v>
      </c>
      <c r="U114" s="173" t="s">
        <v>26</v>
      </c>
      <c r="V114" s="173" t="s">
        <v>27</v>
      </c>
      <c r="W114" s="173" t="s">
        <v>28</v>
      </c>
      <c r="X114" s="173" t="s">
        <v>29</v>
      </c>
      <c r="Y114" s="173" t="s">
        <v>30</v>
      </c>
      <c r="Z114" s="173" t="s">
        <v>31</v>
      </c>
      <c r="AB114" s="176" t="str">
        <f t="shared" si="132"/>
        <v>Peso (g)</v>
      </c>
      <c r="AC114" s="177"/>
      <c r="AD114" s="177" t="s">
        <v>32</v>
      </c>
      <c r="AE114" s="170" t="s">
        <v>12</v>
      </c>
      <c r="AF114" s="170" t="s">
        <v>13</v>
      </c>
      <c r="AG114" s="170" t="s">
        <v>14</v>
      </c>
      <c r="AH114" s="170" t="s">
        <v>15</v>
      </c>
      <c r="AI114" s="170" t="s">
        <v>16</v>
      </c>
      <c r="AJ114" s="170" t="s">
        <v>17</v>
      </c>
      <c r="AK114" s="170" t="s">
        <v>18</v>
      </c>
      <c r="AL114" s="170" t="s">
        <v>19</v>
      </c>
      <c r="AM114" s="170" t="s">
        <v>20</v>
      </c>
      <c r="AN114" s="170" t="s">
        <v>21</v>
      </c>
      <c r="AO114" s="170" t="s">
        <v>22</v>
      </c>
      <c r="AP114" s="170" t="s">
        <v>23</v>
      </c>
      <c r="AQ114" s="170" t="s">
        <v>24</v>
      </c>
      <c r="AR114" s="170" t="s">
        <v>25</v>
      </c>
      <c r="AS114" s="170" t="s">
        <v>26</v>
      </c>
      <c r="AT114" s="170" t="s">
        <v>27</v>
      </c>
      <c r="AU114" s="170" t="s">
        <v>28</v>
      </c>
      <c r="AV114" s="170" t="s">
        <v>29</v>
      </c>
      <c r="AW114" s="170" t="s">
        <v>30</v>
      </c>
      <c r="AX114" s="170" t="s">
        <v>31</v>
      </c>
      <c r="BL114" s="43" t="str">
        <f t="shared" si="103"/>
        <v>DIAMANTE 45.001 a 6.000</v>
      </c>
      <c r="BM114" s="44" t="s">
        <v>81</v>
      </c>
      <c r="BN114" s="46" t="s">
        <v>76</v>
      </c>
      <c r="BO114" s="170">
        <f>ROUND('Base(2024)'!DC10*'BASE 2025'!$A$25,2)</f>
        <v>27</v>
      </c>
      <c r="BP114" s="170">
        <f>ROUND('Base(2024)'!DD10*'BASE 2025'!$A$25,2)</f>
        <v>27.56</v>
      </c>
      <c r="BQ114" s="170">
        <f>ROUND('Base(2024)'!DE10*'BASE 2025'!$A$25,2)</f>
        <v>28.15</v>
      </c>
      <c r="BS114" s="43" t="str">
        <f t="shared" si="108"/>
        <v>Peso (g)</v>
      </c>
      <c r="BT114" s="44"/>
      <c r="BU114" s="44" t="s">
        <v>32</v>
      </c>
      <c r="BV114" s="170" t="s">
        <v>12</v>
      </c>
      <c r="BW114" s="170" t="s">
        <v>13</v>
      </c>
      <c r="BX114" s="170" t="s">
        <v>14</v>
      </c>
      <c r="BY114" s="170" t="s">
        <v>15</v>
      </c>
      <c r="BZ114" s="170" t="s">
        <v>16</v>
      </c>
      <c r="CA114" s="170" t="s">
        <v>17</v>
      </c>
      <c r="CB114" s="170" t="s">
        <v>18</v>
      </c>
      <c r="CC114" s="170" t="s">
        <v>19</v>
      </c>
      <c r="CD114" s="170" t="s">
        <v>20</v>
      </c>
      <c r="CE114" s="170" t="s">
        <v>21</v>
      </c>
      <c r="CF114" s="170" t="s">
        <v>22</v>
      </c>
      <c r="CG114" s="170" t="s">
        <v>23</v>
      </c>
      <c r="CH114" s="170" t="s">
        <v>28</v>
      </c>
      <c r="CI114" s="170" t="s">
        <v>29</v>
      </c>
      <c r="CJ114" s="170" t="s">
        <v>30</v>
      </c>
      <c r="CK114" s="170" t="s">
        <v>31</v>
      </c>
      <c r="CM114" s="43" t="str">
        <f t="shared" si="114"/>
        <v>Peso (g)</v>
      </c>
      <c r="CO114" s="44" t="s">
        <v>32</v>
      </c>
      <c r="CP114" s="45" t="s">
        <v>16</v>
      </c>
      <c r="CQ114" s="45" t="s">
        <v>17</v>
      </c>
      <c r="CR114" s="45" t="s">
        <v>18</v>
      </c>
      <c r="CS114" s="45" t="s">
        <v>19</v>
      </c>
      <c r="CT114" s="45" t="s">
        <v>20</v>
      </c>
      <c r="CU114" s="45" t="s">
        <v>21</v>
      </c>
      <c r="CV114" s="45" t="s">
        <v>22</v>
      </c>
      <c r="CW114" s="45" t="s">
        <v>23</v>
      </c>
      <c r="CX114" s="45" t="s">
        <v>24</v>
      </c>
      <c r="CY114" s="45" t="s">
        <v>25</v>
      </c>
      <c r="CZ114" s="45" t="s">
        <v>26</v>
      </c>
      <c r="DA114" s="45" t="s">
        <v>27</v>
      </c>
      <c r="DB114" s="45" t="s">
        <v>28</v>
      </c>
      <c r="DC114" s="45" t="s">
        <v>29</v>
      </c>
      <c r="DD114" s="45" t="s">
        <v>30</v>
      </c>
      <c r="DE114" s="45" t="s">
        <v>31</v>
      </c>
      <c r="DF114" s="170"/>
      <c r="DH114" s="43" t="str">
        <f t="shared" si="105"/>
        <v>INFINITE 16.001 a 7.000</v>
      </c>
      <c r="DI114" s="44" t="s">
        <v>85</v>
      </c>
      <c r="DJ114" s="44" t="s">
        <v>82</v>
      </c>
      <c r="DK114" s="147">
        <f>ROUND('Base(2024)'!EO114*'BASE 2025'!$A$155,2)</f>
        <v>27.3</v>
      </c>
      <c r="DL114" s="147">
        <f>ROUND('Base(2024)'!EP114*'BASE 2025'!$A$155,2)</f>
        <v>28.46</v>
      </c>
      <c r="DM114" s="147">
        <f>ROUND('Base(2024)'!EQ114*'BASE 2025'!$A$155,2)</f>
        <v>28.75</v>
      </c>
      <c r="DN114" s="147">
        <f>ROUND('Base(2024)'!ER114*'BASE 2025'!$A$155,2)</f>
        <v>29.04</v>
      </c>
      <c r="DO114" s="147">
        <f>ROUND('Base(2024)'!ES114*'BASE 2025'!$A$155,2)</f>
        <v>37.119999999999997</v>
      </c>
      <c r="DP114" s="147">
        <f>ROUND('Base(2024)'!ET114*'BASE 2025'!$A$155,2)</f>
        <v>43.21</v>
      </c>
      <c r="DQ114" s="147">
        <f>ROUND('Base(2024)'!EU114*'BASE 2025'!$A$155,2)</f>
        <v>49.33</v>
      </c>
      <c r="DR114" s="147">
        <f>ROUND('Base(2024)'!EV114*'BASE 2025'!$A$155,2)</f>
        <v>61</v>
      </c>
      <c r="DS114" s="147">
        <f>ROUND('Base(2024)'!EW114*'BASE 2025'!$A$155,2)</f>
        <v>53.99</v>
      </c>
      <c r="DT114" s="147">
        <f>ROUND('Base(2024)'!EX114*'BASE 2025'!$A$155,2)</f>
        <v>63</v>
      </c>
      <c r="DU114" s="147">
        <f>ROUND('Base(2024)'!EY114*'BASE 2025'!$A$155,2)</f>
        <v>85.73</v>
      </c>
      <c r="DV114" s="147">
        <f>ROUND('Base(2024)'!EZ114*'BASE 2025'!$A$155,2)</f>
        <v>109.96</v>
      </c>
      <c r="ER114" s="198" t="str">
        <f t="shared" si="175"/>
        <v>DIAMANTE 3Coleta Programada7787-91 ou mais</v>
      </c>
      <c r="ES114" s="198" t="s">
        <v>75</v>
      </c>
      <c r="ET114" s="199" t="s">
        <v>64</v>
      </c>
      <c r="EU114" s="200" t="s">
        <v>252</v>
      </c>
      <c r="EV114" s="201" t="s">
        <v>253</v>
      </c>
      <c r="EW114" s="200" t="s">
        <v>251</v>
      </c>
      <c r="EX114" s="60"/>
      <c r="EY114" s="60"/>
    </row>
    <row r="115" spans="1:155" x14ac:dyDescent="0.25">
      <c r="A115" s="84">
        <v>0.23</v>
      </c>
      <c r="B115" s="42" t="s">
        <v>110</v>
      </c>
      <c r="D115" s="43" t="str">
        <f t="shared" si="106"/>
        <v>INFINITE 10 a 300</v>
      </c>
      <c r="E115" s="44" t="s">
        <v>85</v>
      </c>
      <c r="F115" s="44" t="s">
        <v>40</v>
      </c>
      <c r="G115" s="170">
        <f>ROUND(G3-(G3*$A$35),2)</f>
        <v>7.72</v>
      </c>
      <c r="H115" s="170">
        <f t="shared" ref="H115:Z127" si="177">ROUND(H3-(H3*$A$35),2)</f>
        <v>7.89</v>
      </c>
      <c r="I115" s="170">
        <f t="shared" si="177"/>
        <v>8.0500000000000007</v>
      </c>
      <c r="J115" s="170">
        <f t="shared" si="177"/>
        <v>8.2100000000000009</v>
      </c>
      <c r="K115" s="170">
        <f t="shared" si="177"/>
        <v>14.76</v>
      </c>
      <c r="L115" s="170">
        <f t="shared" si="177"/>
        <v>15.08</v>
      </c>
      <c r="M115" s="170">
        <f t="shared" si="177"/>
        <v>15.41</v>
      </c>
      <c r="N115" s="170">
        <f t="shared" si="177"/>
        <v>16.399999999999999</v>
      </c>
      <c r="O115" s="170">
        <f t="shared" si="177"/>
        <v>22.41</v>
      </c>
      <c r="P115" s="170">
        <f t="shared" si="177"/>
        <v>31.38</v>
      </c>
      <c r="Q115" s="170">
        <f t="shared" si="177"/>
        <v>40.35</v>
      </c>
      <c r="R115" s="170">
        <f t="shared" si="177"/>
        <v>47.07</v>
      </c>
      <c r="S115" s="170">
        <f t="shared" si="177"/>
        <v>29.84</v>
      </c>
      <c r="T115" s="170">
        <f t="shared" si="177"/>
        <v>38.090000000000003</v>
      </c>
      <c r="U115" s="170">
        <f t="shared" si="177"/>
        <v>45.99</v>
      </c>
      <c r="V115" s="170">
        <f t="shared" si="177"/>
        <v>52.75</v>
      </c>
      <c r="W115" s="170">
        <f t="shared" si="177"/>
        <v>35.53</v>
      </c>
      <c r="X115" s="170">
        <f t="shared" si="177"/>
        <v>45.36</v>
      </c>
      <c r="Y115" s="170">
        <f t="shared" si="177"/>
        <v>54.76</v>
      </c>
      <c r="Z115" s="170">
        <f t="shared" si="177"/>
        <v>62.81</v>
      </c>
      <c r="AB115" s="176" t="str">
        <f t="shared" si="132"/>
        <v>INFINITE 10 a 300</v>
      </c>
      <c r="AC115" s="177" t="s">
        <v>85</v>
      </c>
      <c r="AD115" s="177" t="s">
        <v>40</v>
      </c>
      <c r="AE115" s="170">
        <f>ROUND(AE3-(AE3*$A$53),2)</f>
        <v>22.84</v>
      </c>
      <c r="AF115" s="170">
        <f t="shared" ref="AF115:AX127" si="178">ROUND(AF3-(AF3*$A$53),2)</f>
        <v>23.34</v>
      </c>
      <c r="AG115" s="170">
        <f t="shared" si="178"/>
        <v>23.82</v>
      </c>
      <c r="AH115" s="170">
        <f t="shared" si="178"/>
        <v>24.31</v>
      </c>
      <c r="AI115" s="170">
        <f t="shared" si="178"/>
        <v>25.34</v>
      </c>
      <c r="AJ115" s="170">
        <f t="shared" si="178"/>
        <v>25.6</v>
      </c>
      <c r="AK115" s="170">
        <f t="shared" si="178"/>
        <v>25.87</v>
      </c>
      <c r="AL115" s="170">
        <f t="shared" si="178"/>
        <v>26.12</v>
      </c>
      <c r="AM115" s="170">
        <f t="shared" si="178"/>
        <v>36.94</v>
      </c>
      <c r="AN115" s="170">
        <f t="shared" si="178"/>
        <v>57.36</v>
      </c>
      <c r="AO115" s="170">
        <f t="shared" si="178"/>
        <v>69.77</v>
      </c>
      <c r="AP115" s="170">
        <f t="shared" si="178"/>
        <v>82.18</v>
      </c>
      <c r="AQ115" s="170">
        <f t="shared" si="178"/>
        <v>47.51</v>
      </c>
      <c r="AR115" s="170">
        <f t="shared" si="178"/>
        <v>63.29</v>
      </c>
      <c r="AS115" s="170">
        <f t="shared" si="178"/>
        <v>73.36</v>
      </c>
      <c r="AT115" s="170">
        <f t="shared" si="178"/>
        <v>83.43</v>
      </c>
      <c r="AU115" s="170">
        <f t="shared" si="178"/>
        <v>56.58</v>
      </c>
      <c r="AV115" s="170">
        <f t="shared" si="178"/>
        <v>75.349999999999994</v>
      </c>
      <c r="AW115" s="170">
        <f t="shared" si="178"/>
        <v>87.33</v>
      </c>
      <c r="AX115" s="170">
        <f t="shared" si="178"/>
        <v>99.31</v>
      </c>
      <c r="BL115" s="43" t="str">
        <f t="shared" si="103"/>
        <v>DIAMANTE 46.001 a 7.000</v>
      </c>
      <c r="BM115" s="44" t="s">
        <v>81</v>
      </c>
      <c r="BN115" s="46" t="s">
        <v>82</v>
      </c>
      <c r="BO115" s="170">
        <f>ROUND('Base(2024)'!DC11*'BASE 2025'!$A$25,2)</f>
        <v>32.119999999999997</v>
      </c>
      <c r="BP115" s="170">
        <f>ROUND('Base(2024)'!DD11*'BASE 2025'!$A$25,2)</f>
        <v>32.770000000000003</v>
      </c>
      <c r="BQ115" s="170">
        <f>ROUND('Base(2024)'!DE11*'BASE 2025'!$A$25,2)</f>
        <v>33.46</v>
      </c>
      <c r="BS115" s="43" t="str">
        <f t="shared" si="108"/>
        <v>INFINITE 20 a 300</v>
      </c>
      <c r="BT115" s="44" t="s">
        <v>90</v>
      </c>
      <c r="BU115" s="44" t="s">
        <v>40</v>
      </c>
      <c r="BV115" s="170">
        <f>ROUND('Base(2024)'!DU157*'BASE 2025'!$A$155,2)</f>
        <v>9.1199999999999992</v>
      </c>
      <c r="BW115" s="170">
        <f>ROUND('Base(2024)'!DV157*'BASE 2025'!$A$155,2)</f>
        <v>9.32</v>
      </c>
      <c r="BX115" s="170">
        <f>ROUND('Base(2024)'!DW157*'BASE 2025'!$A$155,2)</f>
        <v>9.51</v>
      </c>
      <c r="BY115" s="170">
        <f>ROUND('Base(2024)'!DX157*'BASE 2025'!$A$155,2)</f>
        <v>9.7100000000000009</v>
      </c>
      <c r="BZ115" s="170">
        <f>ROUND('Base(2024)'!DY157*'BASE 2025'!$A$155,2)</f>
        <v>17.649999999999999</v>
      </c>
      <c r="CA115" s="170">
        <f>ROUND('Base(2024)'!DZ157*'BASE 2025'!$A$155,2)</f>
        <v>18.04</v>
      </c>
      <c r="CB115" s="170">
        <f>ROUND('Base(2024)'!EA157*'BASE 2025'!$A$155,2)</f>
        <v>18.440000000000001</v>
      </c>
      <c r="CC115" s="170">
        <f>ROUND('Base(2024)'!EB157*'BASE 2025'!$A$155,2)</f>
        <v>19.62</v>
      </c>
      <c r="CD115" s="170">
        <f>ROUND('Base(2024)'!EC157*'BASE 2025'!$A$155,2)</f>
        <v>26.95</v>
      </c>
      <c r="CE115" s="170">
        <f>ROUND('Base(2024)'!ED157*'BASE 2025'!$A$155,2)</f>
        <v>37.85</v>
      </c>
      <c r="CF115" s="170">
        <f>ROUND('Base(2024)'!EE157*'BASE 2025'!$A$155,2)</f>
        <v>48.68</v>
      </c>
      <c r="CG115" s="170">
        <f>ROUND('Base(2024)'!EF157*'BASE 2025'!$A$155,2)</f>
        <v>56.76</v>
      </c>
      <c r="CH115" s="170">
        <f>ROUND('Base(2024)'!EG157*'BASE 2025'!$A$155,2)</f>
        <v>42.74</v>
      </c>
      <c r="CI115" s="170">
        <f>ROUND('Base(2024)'!EH157*'BASE 2025'!$A$155,2)</f>
        <v>54.71</v>
      </c>
      <c r="CJ115" s="170">
        <f>ROUND('Base(2024)'!EI157*'BASE 2025'!$A$155,2)</f>
        <v>66.06</v>
      </c>
      <c r="CK115" s="170">
        <f>ROUND('Base(2024)'!EJ157*'BASE 2025'!$A$155,2)</f>
        <v>75.75</v>
      </c>
      <c r="CM115" s="226" t="str">
        <f t="shared" ref="CM115" si="179">CONCATENATE(CN115,CO115)</f>
        <v>INFINITE 10 a 300</v>
      </c>
      <c r="CN115" s="227" t="s">
        <v>85</v>
      </c>
      <c r="CO115" s="228" t="s">
        <v>40</v>
      </c>
      <c r="CP115" s="229"/>
      <c r="CQ115" s="229"/>
      <c r="CR115" s="229"/>
      <c r="CS115" s="229"/>
      <c r="CT115" s="229"/>
      <c r="CU115" s="229"/>
      <c r="CV115" s="229"/>
      <c r="CW115" s="229"/>
      <c r="CX115" s="229"/>
      <c r="CY115" s="229"/>
      <c r="CZ115" s="229"/>
      <c r="DA115" s="229"/>
      <c r="DB115" s="229"/>
      <c r="DC115" s="229"/>
      <c r="DD115" s="229"/>
      <c r="DE115" s="229"/>
      <c r="DF115" s="229" t="s">
        <v>264</v>
      </c>
      <c r="DH115" s="43" t="str">
        <f t="shared" si="105"/>
        <v>INFINITE 17.001 a 8.000</v>
      </c>
      <c r="DI115" s="44" t="s">
        <v>85</v>
      </c>
      <c r="DJ115" s="44" t="s">
        <v>86</v>
      </c>
      <c r="DK115" s="147">
        <f>ROUND('Base(2024)'!EO115*'BASE 2025'!$A$155,2)</f>
        <v>28.65</v>
      </c>
      <c r="DL115" s="147">
        <f>ROUND('Base(2024)'!EP115*'BASE 2025'!$A$155,2)</f>
        <v>29.88</v>
      </c>
      <c r="DM115" s="147">
        <f>ROUND('Base(2024)'!EQ115*'BASE 2025'!$A$155,2)</f>
        <v>30.17</v>
      </c>
      <c r="DN115" s="147">
        <f>ROUND('Base(2024)'!ER115*'BASE 2025'!$A$155,2)</f>
        <v>30.5</v>
      </c>
      <c r="DO115" s="147">
        <f>ROUND('Base(2024)'!ES115*'BASE 2025'!$A$155,2)</f>
        <v>40.380000000000003</v>
      </c>
      <c r="DP115" s="147">
        <f>ROUND('Base(2024)'!ET115*'BASE 2025'!$A$155,2)</f>
        <v>47.06</v>
      </c>
      <c r="DQ115" s="147">
        <f>ROUND('Base(2024)'!EU115*'BASE 2025'!$A$155,2)</f>
        <v>53.72</v>
      </c>
      <c r="DR115" s="147">
        <f>ROUND('Base(2024)'!EV115*'BASE 2025'!$A$155,2)</f>
        <v>66.44</v>
      </c>
      <c r="DS115" s="147">
        <f>ROUND('Base(2024)'!EW115*'BASE 2025'!$A$155,2)</f>
        <v>69.44</v>
      </c>
      <c r="DT115" s="147">
        <f>ROUND('Base(2024)'!EX115*'BASE 2025'!$A$155,2)</f>
        <v>79.3</v>
      </c>
      <c r="DU115" s="147">
        <f>ROUND('Base(2024)'!EY115*'BASE 2025'!$A$155,2)</f>
        <v>102.68</v>
      </c>
      <c r="DV115" s="147">
        <f>ROUND('Base(2024)'!EZ115*'BASE 2025'!$A$155,2)</f>
        <v>127.93</v>
      </c>
      <c r="ER115" s="198" t="str">
        <f t="shared" si="175"/>
        <v>DIAMANTE 3Coleta Programada4209-90 a 10</v>
      </c>
      <c r="ES115" s="198" t="s">
        <v>75</v>
      </c>
      <c r="ET115" s="199" t="s">
        <v>64</v>
      </c>
      <c r="EU115" s="200" t="s">
        <v>65</v>
      </c>
      <c r="EV115" s="201" t="s">
        <v>45</v>
      </c>
      <c r="EW115" s="200">
        <f>ROUND(EW7-(EW7*$A$124),2)</f>
        <v>11.84</v>
      </c>
      <c r="EX115" s="60"/>
      <c r="EY115" s="60"/>
    </row>
    <row r="116" spans="1:155" x14ac:dyDescent="0.25">
      <c r="A116" s="162"/>
      <c r="B116" s="163"/>
      <c r="D116" s="43" t="str">
        <f t="shared" si="106"/>
        <v>INFINITE 1301 a 500</v>
      </c>
      <c r="E116" s="44" t="s">
        <v>85</v>
      </c>
      <c r="F116" s="44" t="s">
        <v>49</v>
      </c>
      <c r="G116" s="170">
        <f t="shared" ref="G116:V127" si="180">ROUND(G4-(G4*$A$35),2)</f>
        <v>8.66</v>
      </c>
      <c r="H116" s="170">
        <f t="shared" si="180"/>
        <v>8.85</v>
      </c>
      <c r="I116" s="170">
        <f t="shared" si="180"/>
        <v>9.0299999999999994</v>
      </c>
      <c r="J116" s="170">
        <f t="shared" si="180"/>
        <v>9.2100000000000009</v>
      </c>
      <c r="K116" s="170">
        <f t="shared" si="180"/>
        <v>15.29</v>
      </c>
      <c r="L116" s="170">
        <f t="shared" si="180"/>
        <v>15.63</v>
      </c>
      <c r="M116" s="170">
        <f t="shared" si="180"/>
        <v>15.98</v>
      </c>
      <c r="N116" s="170">
        <f t="shared" si="180"/>
        <v>16.989999999999998</v>
      </c>
      <c r="O116" s="170">
        <f t="shared" si="180"/>
        <v>23.35</v>
      </c>
      <c r="P116" s="170">
        <f t="shared" si="180"/>
        <v>32.69</v>
      </c>
      <c r="Q116" s="170">
        <f t="shared" si="180"/>
        <v>42.02</v>
      </c>
      <c r="R116" s="170">
        <f t="shared" si="180"/>
        <v>49.02</v>
      </c>
      <c r="S116" s="170">
        <f t="shared" si="180"/>
        <v>30.63</v>
      </c>
      <c r="T116" s="170">
        <f t="shared" si="180"/>
        <v>39.200000000000003</v>
      </c>
      <c r="U116" s="170">
        <f t="shared" si="180"/>
        <v>47.42</v>
      </c>
      <c r="V116" s="170">
        <f t="shared" si="180"/>
        <v>54.42</v>
      </c>
      <c r="W116" s="170">
        <f t="shared" si="177"/>
        <v>36.450000000000003</v>
      </c>
      <c r="X116" s="170">
        <f t="shared" si="177"/>
        <v>46.66</v>
      </c>
      <c r="Y116" s="170">
        <f t="shared" si="177"/>
        <v>56.45</v>
      </c>
      <c r="Z116" s="170">
        <f t="shared" si="177"/>
        <v>64.77</v>
      </c>
      <c r="AB116" s="176" t="str">
        <f t="shared" si="132"/>
        <v>INFINITE 1301 a 500</v>
      </c>
      <c r="AC116" s="177" t="s">
        <v>85</v>
      </c>
      <c r="AD116" s="177" t="s">
        <v>49</v>
      </c>
      <c r="AE116" s="170">
        <f t="shared" ref="AE116:AT127" si="181">ROUND(AE4-(AE4*$A$53),2)</f>
        <v>23.67</v>
      </c>
      <c r="AF116" s="170">
        <f t="shared" si="181"/>
        <v>24.17</v>
      </c>
      <c r="AG116" s="170">
        <f t="shared" si="181"/>
        <v>24.66</v>
      </c>
      <c r="AH116" s="170">
        <f t="shared" si="181"/>
        <v>25.17</v>
      </c>
      <c r="AI116" s="170">
        <f t="shared" si="181"/>
        <v>26.81</v>
      </c>
      <c r="AJ116" s="170">
        <f t="shared" si="181"/>
        <v>27.08</v>
      </c>
      <c r="AK116" s="170">
        <f t="shared" si="181"/>
        <v>27.36</v>
      </c>
      <c r="AL116" s="170">
        <f t="shared" si="181"/>
        <v>27.65</v>
      </c>
      <c r="AM116" s="170">
        <f t="shared" si="181"/>
        <v>39.450000000000003</v>
      </c>
      <c r="AN116" s="170">
        <f t="shared" si="181"/>
        <v>60.3</v>
      </c>
      <c r="AO116" s="170">
        <f t="shared" si="181"/>
        <v>73.38</v>
      </c>
      <c r="AP116" s="170">
        <f t="shared" si="181"/>
        <v>86.46</v>
      </c>
      <c r="AQ116" s="170">
        <f t="shared" si="181"/>
        <v>49.2</v>
      </c>
      <c r="AR116" s="170">
        <f t="shared" si="181"/>
        <v>64.459999999999994</v>
      </c>
      <c r="AS116" s="170">
        <f t="shared" si="181"/>
        <v>74.72</v>
      </c>
      <c r="AT116" s="170">
        <f t="shared" si="181"/>
        <v>84.98</v>
      </c>
      <c r="AU116" s="170">
        <f t="shared" si="178"/>
        <v>58.56</v>
      </c>
      <c r="AV116" s="170">
        <f t="shared" si="178"/>
        <v>76.73</v>
      </c>
      <c r="AW116" s="170">
        <f t="shared" si="178"/>
        <v>88.96</v>
      </c>
      <c r="AX116" s="170">
        <f t="shared" si="178"/>
        <v>101.17</v>
      </c>
      <c r="BL116" s="43" t="str">
        <f t="shared" si="103"/>
        <v>DIAMANTE 47.001 a 8.000</v>
      </c>
      <c r="BM116" s="44" t="s">
        <v>81</v>
      </c>
      <c r="BN116" s="46" t="s">
        <v>86</v>
      </c>
      <c r="BO116" s="170">
        <f>ROUND('Base(2024)'!DC12*'BASE 2025'!$A$25,2)</f>
        <v>41.47</v>
      </c>
      <c r="BP116" s="170">
        <f>ROUND('Base(2024)'!DD12*'BASE 2025'!$A$25,2)</f>
        <v>42.33</v>
      </c>
      <c r="BQ116" s="170">
        <f>ROUND('Base(2024)'!DE12*'BASE 2025'!$A$25,2)</f>
        <v>43.21</v>
      </c>
      <c r="BS116" s="43" t="str">
        <f t="shared" si="108"/>
        <v>INFINITE 2301 a 500</v>
      </c>
      <c r="BT116" s="44" t="s">
        <v>90</v>
      </c>
      <c r="BU116" s="44" t="s">
        <v>49</v>
      </c>
      <c r="BV116" s="170">
        <f>ROUND('Base(2024)'!DU158*'BASE 2025'!$A$155,2)</f>
        <v>10.44</v>
      </c>
      <c r="BW116" s="170">
        <f>ROUND('Base(2024)'!DV158*'BASE 2025'!$A$155,2)</f>
        <v>10.66</v>
      </c>
      <c r="BX116" s="170">
        <f>ROUND('Base(2024)'!DW158*'BASE 2025'!$A$155,2)</f>
        <v>10.88</v>
      </c>
      <c r="BY116" s="170">
        <f>ROUND('Base(2024)'!DX158*'BASE 2025'!$A$155,2)</f>
        <v>11.1</v>
      </c>
      <c r="BZ116" s="170">
        <f>ROUND('Base(2024)'!DY158*'BASE 2025'!$A$155,2)</f>
        <v>18.46</v>
      </c>
      <c r="CA116" s="170">
        <f>ROUND('Base(2024)'!DZ158*'BASE 2025'!$A$155,2)</f>
        <v>18.86</v>
      </c>
      <c r="CB116" s="170">
        <f>ROUND('Base(2024)'!EA158*'BASE 2025'!$A$155,2)</f>
        <v>19.28</v>
      </c>
      <c r="CC116" s="170">
        <f>ROUND('Base(2024)'!EB158*'BASE 2025'!$A$155,2)</f>
        <v>20.5</v>
      </c>
      <c r="CD116" s="170">
        <f>ROUND('Base(2024)'!EC158*'BASE 2025'!$A$155,2)</f>
        <v>28.18</v>
      </c>
      <c r="CE116" s="170">
        <f>ROUND('Base(2024)'!ED158*'BASE 2025'!$A$155,2)</f>
        <v>39.46</v>
      </c>
      <c r="CF116" s="170">
        <f>ROUND('Base(2024)'!EE158*'BASE 2025'!$A$155,2)</f>
        <v>50.73</v>
      </c>
      <c r="CG116" s="170">
        <f>ROUND('Base(2024)'!EF158*'BASE 2025'!$A$155,2)</f>
        <v>59.17</v>
      </c>
      <c r="CH116" s="170">
        <f>ROUND('Base(2024)'!EG158*'BASE 2025'!$A$155,2)</f>
        <v>43.99</v>
      </c>
      <c r="CI116" s="170">
        <f>ROUND('Base(2024)'!EH158*'BASE 2025'!$A$155,2)</f>
        <v>56.34</v>
      </c>
      <c r="CJ116" s="170">
        <f>ROUND('Base(2024)'!EI158*'BASE 2025'!$A$155,2)</f>
        <v>68.150000000000006</v>
      </c>
      <c r="CK116" s="170">
        <f>ROUND('Base(2024)'!EJ158*'BASE 2025'!$A$155,2)</f>
        <v>78.180000000000007</v>
      </c>
      <c r="CM116" s="224" t="str">
        <f t="shared" si="114"/>
        <v>INFINITE 1301 a 500</v>
      </c>
      <c r="CN116" s="225" t="s">
        <v>85</v>
      </c>
      <c r="CO116" s="225" t="s">
        <v>49</v>
      </c>
      <c r="CP116" s="172">
        <f t="shared" ref="CP116:DE116" si="182">ROUND(CP4-(CP4*$A$90),2)</f>
        <v>13.83</v>
      </c>
      <c r="CQ116" s="172">
        <f t="shared" si="182"/>
        <v>14.42</v>
      </c>
      <c r="CR116" s="172">
        <f t="shared" si="182"/>
        <v>14.57</v>
      </c>
      <c r="CS116" s="172">
        <f t="shared" si="182"/>
        <v>14.72</v>
      </c>
      <c r="CT116" s="172">
        <f t="shared" si="182"/>
        <v>16.46</v>
      </c>
      <c r="CU116" s="172">
        <f t="shared" si="182"/>
        <v>18.45</v>
      </c>
      <c r="CV116" s="172">
        <f t="shared" si="182"/>
        <v>20.59</v>
      </c>
      <c r="CW116" s="172">
        <f t="shared" si="182"/>
        <v>24.7</v>
      </c>
      <c r="CX116" s="172">
        <f t="shared" si="182"/>
        <v>16.96</v>
      </c>
      <c r="CY116" s="172">
        <f t="shared" si="182"/>
        <v>20.52</v>
      </c>
      <c r="CZ116" s="172">
        <f t="shared" si="182"/>
        <v>34.46</v>
      </c>
      <c r="DA116" s="172">
        <f t="shared" si="182"/>
        <v>47.28</v>
      </c>
      <c r="DB116" s="172">
        <f t="shared" si="182"/>
        <v>19.71</v>
      </c>
      <c r="DC116" s="172">
        <f t="shared" si="182"/>
        <v>23.84</v>
      </c>
      <c r="DD116" s="172">
        <f t="shared" si="182"/>
        <v>40.06</v>
      </c>
      <c r="DE116" s="172">
        <f t="shared" si="182"/>
        <v>54.99</v>
      </c>
      <c r="DF116" s="172"/>
      <c r="DH116" s="43" t="str">
        <f t="shared" si="105"/>
        <v>INFINITE 18.001 a 9.000</v>
      </c>
      <c r="DI116" s="44" t="s">
        <v>85</v>
      </c>
      <c r="DJ116" s="44" t="s">
        <v>91</v>
      </c>
      <c r="DK116" s="147">
        <f>ROUND('Base(2024)'!EO116*'BASE 2025'!$A$155,2)</f>
        <v>29.61</v>
      </c>
      <c r="DL116" s="147">
        <f>ROUND('Base(2024)'!EP116*'BASE 2025'!$A$155,2)</f>
        <v>30.87</v>
      </c>
      <c r="DM116" s="147">
        <f>ROUND('Base(2024)'!EQ116*'BASE 2025'!$A$155,2)</f>
        <v>31.19</v>
      </c>
      <c r="DN116" s="147">
        <f>ROUND('Base(2024)'!ER116*'BASE 2025'!$A$155,2)</f>
        <v>31.49</v>
      </c>
      <c r="DO116" s="147">
        <f>ROUND('Base(2024)'!ES116*'BASE 2025'!$A$155,2)</f>
        <v>42.58</v>
      </c>
      <c r="DP116" s="147">
        <f>ROUND('Base(2024)'!ET116*'BASE 2025'!$A$155,2)</f>
        <v>49.41</v>
      </c>
      <c r="DQ116" s="147">
        <f>ROUND('Base(2024)'!EU116*'BASE 2025'!$A$155,2)</f>
        <v>56.4</v>
      </c>
      <c r="DR116" s="147">
        <f>ROUND('Base(2024)'!EV116*'BASE 2025'!$A$155,2)</f>
        <v>69.77</v>
      </c>
      <c r="DS116" s="147">
        <f>ROUND('Base(2024)'!EW116*'BASE 2025'!$A$155,2)</f>
        <v>71.959999999999994</v>
      </c>
      <c r="DT116" s="147">
        <f>ROUND('Base(2024)'!EX116*'BASE 2025'!$A$155,2)</f>
        <v>81.790000000000006</v>
      </c>
      <c r="DU116" s="147">
        <f>ROUND('Base(2024)'!EY116*'BASE 2025'!$A$155,2)</f>
        <v>105.41</v>
      </c>
      <c r="DV116" s="147">
        <f>ROUND('Base(2024)'!EZ116*'BASE 2025'!$A$155,2)</f>
        <v>131.33000000000001</v>
      </c>
      <c r="ER116" s="198" t="str">
        <f t="shared" si="175"/>
        <v>DIAMANTE 3Coleta Programada4209-9Mais de 10</v>
      </c>
      <c r="ES116" s="198" t="s">
        <v>75</v>
      </c>
      <c r="ET116" s="199" t="s">
        <v>64</v>
      </c>
      <c r="EU116" s="200" t="s">
        <v>65</v>
      </c>
      <c r="EV116" s="201" t="s">
        <v>52</v>
      </c>
      <c r="EW116" s="200" t="s">
        <v>251</v>
      </c>
      <c r="EX116" s="60"/>
      <c r="EY116" s="60"/>
    </row>
    <row r="117" spans="1:155" x14ac:dyDescent="0.25">
      <c r="A117" s="193" t="s">
        <v>6</v>
      </c>
      <c r="B117" s="44"/>
      <c r="D117" s="43" t="str">
        <f t="shared" si="106"/>
        <v>INFINITE 1501 a 1.000</v>
      </c>
      <c r="E117" s="44" t="s">
        <v>85</v>
      </c>
      <c r="F117" s="44" t="s">
        <v>50</v>
      </c>
      <c r="G117" s="170">
        <f t="shared" si="180"/>
        <v>9.27</v>
      </c>
      <c r="H117" s="170">
        <f t="shared" si="177"/>
        <v>9.4600000000000009</v>
      </c>
      <c r="I117" s="170">
        <f t="shared" si="177"/>
        <v>9.67</v>
      </c>
      <c r="J117" s="170">
        <f t="shared" si="177"/>
        <v>9.8699999999999992</v>
      </c>
      <c r="K117" s="170">
        <f t="shared" si="177"/>
        <v>17.059999999999999</v>
      </c>
      <c r="L117" s="170">
        <f t="shared" si="177"/>
        <v>17.23</v>
      </c>
      <c r="M117" s="170">
        <f t="shared" si="177"/>
        <v>17.399999999999999</v>
      </c>
      <c r="N117" s="170">
        <f t="shared" si="177"/>
        <v>17.59</v>
      </c>
      <c r="O117" s="170">
        <f t="shared" si="177"/>
        <v>24.29</v>
      </c>
      <c r="P117" s="170">
        <f t="shared" si="177"/>
        <v>34</v>
      </c>
      <c r="Q117" s="170">
        <f t="shared" si="177"/>
        <v>43.73</v>
      </c>
      <c r="R117" s="170">
        <f t="shared" si="177"/>
        <v>51.02</v>
      </c>
      <c r="S117" s="170">
        <f t="shared" si="177"/>
        <v>31.41</v>
      </c>
      <c r="T117" s="170">
        <f t="shared" si="177"/>
        <v>40.31</v>
      </c>
      <c r="U117" s="170">
        <f t="shared" si="177"/>
        <v>48.84</v>
      </c>
      <c r="V117" s="170">
        <f t="shared" si="177"/>
        <v>56.06</v>
      </c>
      <c r="W117" s="170">
        <f t="shared" si="177"/>
        <v>37.409999999999997</v>
      </c>
      <c r="X117" s="170">
        <f t="shared" si="177"/>
        <v>47.99</v>
      </c>
      <c r="Y117" s="170">
        <f t="shared" si="177"/>
        <v>58.15</v>
      </c>
      <c r="Z117" s="170">
        <f t="shared" si="177"/>
        <v>66.739999999999995</v>
      </c>
      <c r="AB117" s="176" t="str">
        <f t="shared" si="132"/>
        <v>INFINITE 1501 a 1.000</v>
      </c>
      <c r="AC117" s="177" t="s">
        <v>85</v>
      </c>
      <c r="AD117" s="177" t="s">
        <v>50</v>
      </c>
      <c r="AE117" s="170">
        <f t="shared" si="181"/>
        <v>24.47</v>
      </c>
      <c r="AF117" s="170">
        <f t="shared" si="178"/>
        <v>25</v>
      </c>
      <c r="AG117" s="170">
        <f t="shared" si="178"/>
        <v>25.52</v>
      </c>
      <c r="AH117" s="170">
        <f t="shared" si="178"/>
        <v>26.03</v>
      </c>
      <c r="AI117" s="170">
        <f t="shared" si="178"/>
        <v>28.29</v>
      </c>
      <c r="AJ117" s="170">
        <f t="shared" si="178"/>
        <v>28.57</v>
      </c>
      <c r="AK117" s="170">
        <f t="shared" si="178"/>
        <v>28.86</v>
      </c>
      <c r="AL117" s="170">
        <f t="shared" si="178"/>
        <v>29.15</v>
      </c>
      <c r="AM117" s="170">
        <f t="shared" si="178"/>
        <v>41.95</v>
      </c>
      <c r="AN117" s="170">
        <f t="shared" si="178"/>
        <v>63.24</v>
      </c>
      <c r="AO117" s="170">
        <f t="shared" si="178"/>
        <v>77</v>
      </c>
      <c r="AP117" s="170">
        <f t="shared" si="178"/>
        <v>90.74</v>
      </c>
      <c r="AQ117" s="170">
        <f t="shared" si="178"/>
        <v>50.87</v>
      </c>
      <c r="AR117" s="170">
        <f t="shared" si="178"/>
        <v>65.62</v>
      </c>
      <c r="AS117" s="170">
        <f t="shared" si="178"/>
        <v>76.09</v>
      </c>
      <c r="AT117" s="170">
        <f t="shared" si="178"/>
        <v>86.55</v>
      </c>
      <c r="AU117" s="170">
        <f t="shared" si="178"/>
        <v>60.55</v>
      </c>
      <c r="AV117" s="170">
        <f t="shared" si="178"/>
        <v>78.12</v>
      </c>
      <c r="AW117" s="170">
        <f t="shared" si="178"/>
        <v>90.58</v>
      </c>
      <c r="AX117" s="170">
        <f t="shared" si="178"/>
        <v>103.02</v>
      </c>
      <c r="BL117" s="43" t="str">
        <f t="shared" si="103"/>
        <v>DIAMANTE 48.001 a 9.000</v>
      </c>
      <c r="BM117" s="44" t="s">
        <v>81</v>
      </c>
      <c r="BN117" s="46" t="s">
        <v>91</v>
      </c>
      <c r="BO117" s="170">
        <f>ROUND('Base(2024)'!DC13*'BASE 2025'!$A$25,2)</f>
        <v>53.59</v>
      </c>
      <c r="BP117" s="170">
        <f>ROUND('Base(2024)'!DD13*'BASE 2025'!$A$25,2)</f>
        <v>54.7</v>
      </c>
      <c r="BQ117" s="170">
        <f>ROUND('Base(2024)'!DE13*'BASE 2025'!$A$25,2)</f>
        <v>55.85</v>
      </c>
      <c r="BS117" s="43" t="str">
        <f t="shared" si="108"/>
        <v>INFINITE 2501 a 1.000</v>
      </c>
      <c r="BT117" s="44" t="s">
        <v>90</v>
      </c>
      <c r="BU117" s="44" t="s">
        <v>50</v>
      </c>
      <c r="BV117" s="170">
        <f>ROUND('Base(2024)'!DU159*'BASE 2025'!$A$155,2)</f>
        <v>11.22</v>
      </c>
      <c r="BW117" s="170">
        <f>ROUND('Base(2024)'!DV159*'BASE 2025'!$A$155,2)</f>
        <v>11.45</v>
      </c>
      <c r="BX117" s="170">
        <f>ROUND('Base(2024)'!DW159*'BASE 2025'!$A$155,2)</f>
        <v>11.69</v>
      </c>
      <c r="BY117" s="170">
        <f>ROUND('Base(2024)'!DX159*'BASE 2025'!$A$155,2)</f>
        <v>11.93</v>
      </c>
      <c r="BZ117" s="170">
        <f>ROUND('Base(2024)'!DY159*'BASE 2025'!$A$155,2)</f>
        <v>20.6</v>
      </c>
      <c r="CA117" s="170">
        <f>ROUND('Base(2024)'!DZ159*'BASE 2025'!$A$155,2)</f>
        <v>20.81</v>
      </c>
      <c r="CB117" s="170">
        <f>ROUND('Base(2024)'!EA159*'BASE 2025'!$A$155,2)</f>
        <v>21.02</v>
      </c>
      <c r="CC117" s="170">
        <f>ROUND('Base(2024)'!EB159*'BASE 2025'!$A$155,2)</f>
        <v>21.24</v>
      </c>
      <c r="CD117" s="170">
        <f>ROUND('Base(2024)'!EC159*'BASE 2025'!$A$155,2)</f>
        <v>29.34</v>
      </c>
      <c r="CE117" s="170">
        <f>ROUND('Base(2024)'!ED159*'BASE 2025'!$A$155,2)</f>
        <v>41.05</v>
      </c>
      <c r="CF117" s="170">
        <f>ROUND('Base(2024)'!EE159*'BASE 2025'!$A$155,2)</f>
        <v>52.79</v>
      </c>
      <c r="CG117" s="170">
        <f>ROUND('Base(2024)'!EF159*'BASE 2025'!$A$155,2)</f>
        <v>61.59</v>
      </c>
      <c r="CH117" s="170">
        <f>ROUND('Base(2024)'!EG159*'BASE 2025'!$A$155,2)</f>
        <v>45.15</v>
      </c>
      <c r="CI117" s="170">
        <f>ROUND('Base(2024)'!EH159*'BASE 2025'!$A$155,2)</f>
        <v>57.94</v>
      </c>
      <c r="CJ117" s="170">
        <f>ROUND('Base(2024)'!EI159*'BASE 2025'!$A$155,2)</f>
        <v>70.2</v>
      </c>
      <c r="CK117" s="170">
        <f>ROUND('Base(2024)'!EJ159*'BASE 2025'!$A$155,2)</f>
        <v>80.569999999999993</v>
      </c>
      <c r="CM117" s="43" t="str">
        <f t="shared" si="114"/>
        <v>INFINITE 1501 a 1.000</v>
      </c>
      <c r="CN117" s="44" t="s">
        <v>85</v>
      </c>
      <c r="CO117" s="44" t="s">
        <v>50</v>
      </c>
      <c r="CP117" s="170">
        <f t="shared" ref="CP117:DE117" si="183">ROUND(CP5-(CP5*$A$90),2)</f>
        <v>14.82</v>
      </c>
      <c r="CQ117" s="170">
        <f t="shared" si="183"/>
        <v>15.45</v>
      </c>
      <c r="CR117" s="170">
        <f t="shared" si="183"/>
        <v>15.61</v>
      </c>
      <c r="CS117" s="170">
        <f t="shared" si="183"/>
        <v>15.77</v>
      </c>
      <c r="CT117" s="170">
        <f t="shared" si="183"/>
        <v>17.64</v>
      </c>
      <c r="CU117" s="170">
        <f t="shared" si="183"/>
        <v>19.77</v>
      </c>
      <c r="CV117" s="170">
        <f t="shared" si="183"/>
        <v>22.07</v>
      </c>
      <c r="CW117" s="170">
        <f t="shared" si="183"/>
        <v>26.47</v>
      </c>
      <c r="CX117" s="170">
        <f t="shared" si="183"/>
        <v>17.97</v>
      </c>
      <c r="CY117" s="170">
        <f t="shared" si="183"/>
        <v>21.65</v>
      </c>
      <c r="CZ117" s="170">
        <f t="shared" si="183"/>
        <v>35.71</v>
      </c>
      <c r="DA117" s="170">
        <f t="shared" si="183"/>
        <v>48.81</v>
      </c>
      <c r="DB117" s="170">
        <f t="shared" si="183"/>
        <v>20.9</v>
      </c>
      <c r="DC117" s="170">
        <f t="shared" si="183"/>
        <v>25.17</v>
      </c>
      <c r="DD117" s="170">
        <f t="shared" si="183"/>
        <v>41.52</v>
      </c>
      <c r="DE117" s="170">
        <f t="shared" si="183"/>
        <v>56.74</v>
      </c>
      <c r="DF117" s="170"/>
      <c r="DH117" s="43" t="str">
        <f t="shared" si="105"/>
        <v>INFINITE 19.001 a 10.000</v>
      </c>
      <c r="DI117" s="44" t="s">
        <v>85</v>
      </c>
      <c r="DJ117" s="44" t="s">
        <v>95</v>
      </c>
      <c r="DK117" s="147">
        <f>ROUND('Base(2024)'!EO117*'BASE 2025'!$A$155,2)</f>
        <v>30.15</v>
      </c>
      <c r="DL117" s="147">
        <f>ROUND('Base(2024)'!EP117*'BASE 2025'!$A$155,2)</f>
        <v>31.44</v>
      </c>
      <c r="DM117" s="147">
        <f>ROUND('Base(2024)'!EQ117*'BASE 2025'!$A$155,2)</f>
        <v>31.76</v>
      </c>
      <c r="DN117" s="147">
        <f>ROUND('Base(2024)'!ER117*'BASE 2025'!$A$155,2)</f>
        <v>32.08</v>
      </c>
      <c r="DO117" s="147">
        <f>ROUND('Base(2024)'!ES117*'BASE 2025'!$A$155,2)</f>
        <v>43.93</v>
      </c>
      <c r="DP117" s="147">
        <f>ROUND('Base(2024)'!ET117*'BASE 2025'!$A$155,2)</f>
        <v>51.06</v>
      </c>
      <c r="DQ117" s="147">
        <f>ROUND('Base(2024)'!EU117*'BASE 2025'!$A$155,2)</f>
        <v>58.28</v>
      </c>
      <c r="DR117" s="147">
        <f>ROUND('Base(2024)'!EV117*'BASE 2025'!$A$155,2)</f>
        <v>72.099999999999994</v>
      </c>
      <c r="DS117" s="147">
        <f>ROUND('Base(2024)'!EW117*'BASE 2025'!$A$155,2)</f>
        <v>73.16</v>
      </c>
      <c r="DT117" s="147">
        <f>ROUND('Base(2024)'!EX117*'BASE 2025'!$A$155,2)</f>
        <v>83.36</v>
      </c>
      <c r="DU117" s="147">
        <f>ROUND('Base(2024)'!EY117*'BASE 2025'!$A$155,2)</f>
        <v>107.26</v>
      </c>
      <c r="DV117" s="147">
        <f>ROUND('Base(2024)'!EZ117*'BASE 2025'!$A$155,2)</f>
        <v>133.61000000000001</v>
      </c>
      <c r="ER117" s="198" t="str">
        <f t="shared" si="175"/>
        <v>DIAMANTE 3Coleta no mesmo dia4210-211 a 20</v>
      </c>
      <c r="ES117" s="198" t="s">
        <v>75</v>
      </c>
      <c r="ET117" s="199" t="s">
        <v>71</v>
      </c>
      <c r="EU117" s="200" t="s">
        <v>72</v>
      </c>
      <c r="EV117" s="201" t="s">
        <v>73</v>
      </c>
      <c r="EW117" s="200">
        <f>EX117</f>
        <v>1.7011410000000002</v>
      </c>
      <c r="EX117" s="202">
        <v>1.7011410000000002</v>
      </c>
      <c r="EY117" s="203" t="s">
        <v>264</v>
      </c>
    </row>
    <row r="118" spans="1:155" x14ac:dyDescent="0.25">
      <c r="A118" s="84">
        <v>0</v>
      </c>
      <c r="B118" s="42" t="s">
        <v>61</v>
      </c>
      <c r="D118" s="43" t="str">
        <f t="shared" si="106"/>
        <v>INFINITE 11.001 a 2.000</v>
      </c>
      <c r="E118" s="44" t="s">
        <v>85</v>
      </c>
      <c r="F118" s="44" t="s">
        <v>55</v>
      </c>
      <c r="G118" s="170">
        <f t="shared" si="180"/>
        <v>11.64</v>
      </c>
      <c r="H118" s="170">
        <f t="shared" si="177"/>
        <v>11.89</v>
      </c>
      <c r="I118" s="170">
        <f t="shared" si="177"/>
        <v>12.15</v>
      </c>
      <c r="J118" s="170">
        <f t="shared" si="177"/>
        <v>12.38</v>
      </c>
      <c r="K118" s="170">
        <f t="shared" si="177"/>
        <v>18.82</v>
      </c>
      <c r="L118" s="170">
        <f t="shared" si="177"/>
        <v>19</v>
      </c>
      <c r="M118" s="170">
        <f t="shared" si="177"/>
        <v>19.21</v>
      </c>
      <c r="N118" s="170">
        <f t="shared" si="177"/>
        <v>19.39</v>
      </c>
      <c r="O118" s="170">
        <f t="shared" si="177"/>
        <v>29.28</v>
      </c>
      <c r="P118" s="170">
        <f t="shared" si="177"/>
        <v>41.02</v>
      </c>
      <c r="Q118" s="170">
        <f t="shared" si="177"/>
        <v>52.73</v>
      </c>
      <c r="R118" s="170">
        <f t="shared" si="177"/>
        <v>61.5</v>
      </c>
      <c r="S118" s="170">
        <f t="shared" si="177"/>
        <v>39.29</v>
      </c>
      <c r="T118" s="170">
        <f t="shared" si="177"/>
        <v>49.86</v>
      </c>
      <c r="U118" s="170">
        <f t="shared" si="177"/>
        <v>60.08</v>
      </c>
      <c r="V118" s="170">
        <f t="shared" si="177"/>
        <v>68.56</v>
      </c>
      <c r="W118" s="170">
        <f t="shared" si="177"/>
        <v>46.77</v>
      </c>
      <c r="X118" s="170">
        <f t="shared" si="177"/>
        <v>59.36</v>
      </c>
      <c r="Y118" s="170">
        <f t="shared" si="177"/>
        <v>71.510000000000005</v>
      </c>
      <c r="Z118" s="170">
        <f t="shared" si="177"/>
        <v>81.61</v>
      </c>
      <c r="AB118" s="176" t="str">
        <f t="shared" si="132"/>
        <v>INFINITE 11.001 a 2.000</v>
      </c>
      <c r="AC118" s="177" t="s">
        <v>85</v>
      </c>
      <c r="AD118" s="177" t="s">
        <v>55</v>
      </c>
      <c r="AE118" s="170">
        <f t="shared" si="181"/>
        <v>27.07</v>
      </c>
      <c r="AF118" s="170">
        <f t="shared" si="178"/>
        <v>27.65</v>
      </c>
      <c r="AG118" s="170">
        <f t="shared" si="178"/>
        <v>28.23</v>
      </c>
      <c r="AH118" s="170">
        <f t="shared" si="178"/>
        <v>28.8</v>
      </c>
      <c r="AI118" s="170">
        <f t="shared" si="178"/>
        <v>31.13</v>
      </c>
      <c r="AJ118" s="170">
        <f t="shared" si="178"/>
        <v>31.46</v>
      </c>
      <c r="AK118" s="170">
        <f t="shared" si="178"/>
        <v>31.78</v>
      </c>
      <c r="AL118" s="170">
        <f t="shared" si="178"/>
        <v>32.090000000000003</v>
      </c>
      <c r="AM118" s="170">
        <f t="shared" si="178"/>
        <v>50.25</v>
      </c>
      <c r="AN118" s="170">
        <f t="shared" si="178"/>
        <v>76.13</v>
      </c>
      <c r="AO118" s="170">
        <f t="shared" si="178"/>
        <v>92.87</v>
      </c>
      <c r="AP118" s="170">
        <f t="shared" si="178"/>
        <v>109.61</v>
      </c>
      <c r="AQ118" s="170">
        <f t="shared" si="178"/>
        <v>61.26</v>
      </c>
      <c r="AR118" s="170">
        <f t="shared" si="178"/>
        <v>82.62</v>
      </c>
      <c r="AS118" s="170">
        <f t="shared" si="178"/>
        <v>96.66</v>
      </c>
      <c r="AT118" s="170">
        <f t="shared" si="178"/>
        <v>110.68</v>
      </c>
      <c r="AU118" s="170">
        <f t="shared" si="178"/>
        <v>72.92</v>
      </c>
      <c r="AV118" s="170">
        <f t="shared" si="178"/>
        <v>98.36</v>
      </c>
      <c r="AW118" s="170">
        <f t="shared" si="178"/>
        <v>115.06</v>
      </c>
      <c r="AX118" s="170">
        <f t="shared" si="178"/>
        <v>131.75</v>
      </c>
      <c r="BL118" s="43" t="str">
        <f t="shared" si="103"/>
        <v>DIAMANTE 49.001 a 10.000</v>
      </c>
      <c r="BM118" s="44" t="s">
        <v>81</v>
      </c>
      <c r="BN118" s="46" t="s">
        <v>95</v>
      </c>
      <c r="BO118" s="170">
        <f>ROUND('Base(2024)'!DC14*'BASE 2025'!$A$25,2)</f>
        <v>68.48</v>
      </c>
      <c r="BP118" s="170">
        <f>ROUND('Base(2024)'!DD14*'BASE 2025'!$A$25,2)</f>
        <v>69.900000000000006</v>
      </c>
      <c r="BQ118" s="170">
        <f>ROUND('Base(2024)'!DE14*'BASE 2025'!$A$25,2)</f>
        <v>71.36</v>
      </c>
      <c r="BS118" s="43" t="str">
        <f t="shared" si="108"/>
        <v>INFINITE 21.001 a 2.000</v>
      </c>
      <c r="BT118" s="44" t="s">
        <v>90</v>
      </c>
      <c r="BU118" s="44" t="s">
        <v>55</v>
      </c>
      <c r="BV118" s="170">
        <f>ROUND('Base(2024)'!DU160*'BASE 2025'!$A$155,2)</f>
        <v>14.79</v>
      </c>
      <c r="BW118" s="170">
        <f>ROUND('Base(2024)'!DV160*'BASE 2025'!$A$155,2)</f>
        <v>15.11</v>
      </c>
      <c r="BX118" s="170">
        <f>ROUND('Base(2024)'!DW160*'BASE 2025'!$A$155,2)</f>
        <v>15.44</v>
      </c>
      <c r="BY118" s="170">
        <f>ROUND('Base(2024)'!DX160*'BASE 2025'!$A$155,2)</f>
        <v>15.75</v>
      </c>
      <c r="BZ118" s="170">
        <f>ROUND('Base(2024)'!DY160*'BASE 2025'!$A$155,2)</f>
        <v>23.23</v>
      </c>
      <c r="CA118" s="170">
        <f>ROUND('Base(2024)'!DZ160*'BASE 2025'!$A$155,2)</f>
        <v>23.47</v>
      </c>
      <c r="CB118" s="170">
        <f>ROUND('Base(2024)'!EA160*'BASE 2025'!$A$155,2)</f>
        <v>23.71</v>
      </c>
      <c r="CC118" s="170">
        <f>ROUND('Base(2024)'!EB160*'BASE 2025'!$A$155,2)</f>
        <v>23.95</v>
      </c>
      <c r="CD118" s="170">
        <f>ROUND('Base(2024)'!EC160*'BASE 2025'!$A$155,2)</f>
        <v>35.71</v>
      </c>
      <c r="CE118" s="170">
        <f>ROUND('Base(2024)'!ED160*'BASE 2025'!$A$155,2)</f>
        <v>49.58</v>
      </c>
      <c r="CF118" s="170">
        <f>ROUND('Base(2024)'!EE160*'BASE 2025'!$A$155,2)</f>
        <v>63.76</v>
      </c>
      <c r="CG118" s="170">
        <f>ROUND('Base(2024)'!EF160*'BASE 2025'!$A$155,2)</f>
        <v>74.45</v>
      </c>
      <c r="CH118" s="170">
        <f>ROUND('Base(2024)'!EG160*'BASE 2025'!$A$155,2)</f>
        <v>56.9</v>
      </c>
      <c r="CI118" s="170">
        <f>ROUND('Base(2024)'!EH160*'BASE 2025'!$A$155,2)</f>
        <v>71.81</v>
      </c>
      <c r="CJ118" s="170">
        <f>ROUND('Base(2024)'!EI160*'BASE 2025'!$A$155,2)</f>
        <v>86.46</v>
      </c>
      <c r="CK118" s="170">
        <f>ROUND('Base(2024)'!EJ160*'BASE 2025'!$A$155,2)</f>
        <v>98.75</v>
      </c>
      <c r="CM118" s="43" t="str">
        <f t="shared" si="114"/>
        <v>INFINITE 11.001 a 2.000</v>
      </c>
      <c r="CN118" s="44" t="s">
        <v>85</v>
      </c>
      <c r="CO118" s="44" t="s">
        <v>55</v>
      </c>
      <c r="CP118" s="170">
        <f t="shared" ref="CP118:DE118" si="184">ROUND(CP6-(CP6*$A$90),2)</f>
        <v>15.62</v>
      </c>
      <c r="CQ118" s="170">
        <f t="shared" si="184"/>
        <v>16.29</v>
      </c>
      <c r="CR118" s="170">
        <f t="shared" si="184"/>
        <v>16.440000000000001</v>
      </c>
      <c r="CS118" s="170">
        <f t="shared" si="184"/>
        <v>16.61</v>
      </c>
      <c r="CT118" s="170">
        <f t="shared" si="184"/>
        <v>19.399999999999999</v>
      </c>
      <c r="CU118" s="170">
        <f t="shared" si="184"/>
        <v>21.71</v>
      </c>
      <c r="CV118" s="170">
        <f t="shared" si="184"/>
        <v>24.24</v>
      </c>
      <c r="CW118" s="170">
        <f t="shared" si="184"/>
        <v>29.08</v>
      </c>
      <c r="CX118" s="170">
        <f t="shared" si="184"/>
        <v>21.33</v>
      </c>
      <c r="CY118" s="170">
        <f t="shared" si="184"/>
        <v>25.18</v>
      </c>
      <c r="CZ118" s="170">
        <f t="shared" si="184"/>
        <v>39.44</v>
      </c>
      <c r="DA118" s="170">
        <f t="shared" si="184"/>
        <v>52.92</v>
      </c>
      <c r="DB118" s="170">
        <f t="shared" si="184"/>
        <v>24.79</v>
      </c>
      <c r="DC118" s="170">
        <f t="shared" si="184"/>
        <v>29.28</v>
      </c>
      <c r="DD118" s="170">
        <f t="shared" si="184"/>
        <v>45.86</v>
      </c>
      <c r="DE118" s="170">
        <f t="shared" si="184"/>
        <v>61.54</v>
      </c>
      <c r="DF118" s="170"/>
      <c r="DH118" s="40" t="str">
        <f t="shared" si="105"/>
        <v>INFINITE 1Kg Adicional</v>
      </c>
      <c r="DI118" s="168" t="s">
        <v>85</v>
      </c>
      <c r="DJ118" s="168" t="s">
        <v>63</v>
      </c>
      <c r="DK118" s="169">
        <f>ROUND('Base(2024)'!EO118*'BASE 2025'!$A$155,2)</f>
        <v>3.73</v>
      </c>
      <c r="DL118" s="169">
        <f>ROUND('Base(2024)'!EP118*'BASE 2025'!$A$155,2)</f>
        <v>3.9</v>
      </c>
      <c r="DM118" s="169">
        <f>ROUND('Base(2024)'!EQ118*'BASE 2025'!$A$155,2)</f>
        <v>3.92</v>
      </c>
      <c r="DN118" s="169">
        <f>ROUND('Base(2024)'!ER118*'BASE 2025'!$A$155,2)</f>
        <v>3.98</v>
      </c>
      <c r="DO118" s="169">
        <f>ROUND('Base(2024)'!ES118*'BASE 2025'!$A$155,2)</f>
        <v>5.44</v>
      </c>
      <c r="DP118" s="169">
        <f>ROUND('Base(2024)'!ET118*'BASE 2025'!$A$155,2)</f>
        <v>6.32</v>
      </c>
      <c r="DQ118" s="169">
        <f>ROUND('Base(2024)'!EU118*'BASE 2025'!$A$155,2)</f>
        <v>7.23</v>
      </c>
      <c r="DR118" s="169">
        <f>ROUND('Base(2024)'!EV118*'BASE 2025'!$A$155,2)</f>
        <v>8.93</v>
      </c>
      <c r="DS118" s="169">
        <f>ROUND('Base(2024)'!EW118*'BASE 2025'!$A$155,2)</f>
        <v>9.0299999999999994</v>
      </c>
      <c r="DT118" s="169">
        <f>ROUND('Base(2024)'!EX118*'BASE 2025'!$A$155,2)</f>
        <v>10.33</v>
      </c>
      <c r="DU118" s="169">
        <f>ROUND('Base(2024)'!EY118*'BASE 2025'!$A$155,2)</f>
        <v>13.3</v>
      </c>
      <c r="DV118" s="169">
        <f>ROUND('Base(2024)'!EZ118*'BASE 2025'!$A$155,2)</f>
        <v>16.559999999999999</v>
      </c>
      <c r="ER118" s="198" t="str">
        <f t="shared" si="175"/>
        <v>DIAMANTE 3Coleta no mesmo dia4210-221 a 30</v>
      </c>
      <c r="ES118" s="198" t="s">
        <v>75</v>
      </c>
      <c r="ET118" s="199" t="s">
        <v>71</v>
      </c>
      <c r="EU118" s="200" t="s">
        <v>72</v>
      </c>
      <c r="EV118" s="201" t="s">
        <v>77</v>
      </c>
      <c r="EW118" s="200">
        <f t="shared" ref="EW118:EW126" si="185">EX118</f>
        <v>1.6797430000000002</v>
      </c>
      <c r="EX118" s="202">
        <v>1.6797430000000002</v>
      </c>
      <c r="EY118" s="203" t="s">
        <v>264</v>
      </c>
    </row>
    <row r="119" spans="1:155" x14ac:dyDescent="0.25">
      <c r="A119" s="84">
        <v>0</v>
      </c>
      <c r="B119" s="42" t="s">
        <v>9</v>
      </c>
      <c r="D119" s="43" t="str">
        <f t="shared" si="106"/>
        <v>INFINITE 12.001 a 3.000</v>
      </c>
      <c r="E119" s="44" t="s">
        <v>85</v>
      </c>
      <c r="F119" s="44" t="s">
        <v>62</v>
      </c>
      <c r="G119" s="170">
        <f t="shared" si="180"/>
        <v>12.99</v>
      </c>
      <c r="H119" s="170">
        <f t="shared" si="177"/>
        <v>13.27</v>
      </c>
      <c r="I119" s="170">
        <f t="shared" si="177"/>
        <v>13.54</v>
      </c>
      <c r="J119" s="170">
        <f t="shared" si="177"/>
        <v>13.81</v>
      </c>
      <c r="K119" s="170">
        <f t="shared" si="177"/>
        <v>20.56</v>
      </c>
      <c r="L119" s="170">
        <f t="shared" si="177"/>
        <v>20.76</v>
      </c>
      <c r="M119" s="170">
        <f t="shared" si="177"/>
        <v>20.99</v>
      </c>
      <c r="N119" s="170">
        <f t="shared" si="177"/>
        <v>21.19</v>
      </c>
      <c r="O119" s="170">
        <f t="shared" si="177"/>
        <v>34.19</v>
      </c>
      <c r="P119" s="170">
        <f t="shared" si="177"/>
        <v>46.16</v>
      </c>
      <c r="Q119" s="170">
        <f t="shared" si="177"/>
        <v>64.97</v>
      </c>
      <c r="R119" s="170">
        <f t="shared" si="177"/>
        <v>78.63</v>
      </c>
      <c r="S119" s="170">
        <f t="shared" si="177"/>
        <v>47.09</v>
      </c>
      <c r="T119" s="170">
        <f t="shared" si="177"/>
        <v>57.87</v>
      </c>
      <c r="U119" s="170">
        <f t="shared" si="177"/>
        <v>74.02</v>
      </c>
      <c r="V119" s="170">
        <f t="shared" si="177"/>
        <v>86.61</v>
      </c>
      <c r="W119" s="170">
        <f t="shared" si="177"/>
        <v>56.04</v>
      </c>
      <c r="X119" s="170">
        <f t="shared" si="177"/>
        <v>68.88</v>
      </c>
      <c r="Y119" s="170">
        <f t="shared" si="177"/>
        <v>88.12</v>
      </c>
      <c r="Z119" s="170">
        <f t="shared" si="177"/>
        <v>103.11</v>
      </c>
      <c r="AB119" s="176" t="str">
        <f t="shared" si="132"/>
        <v>INFINITE 12.001 a 3.000</v>
      </c>
      <c r="AC119" s="177" t="s">
        <v>85</v>
      </c>
      <c r="AD119" s="177" t="s">
        <v>62</v>
      </c>
      <c r="AE119" s="170">
        <f t="shared" si="181"/>
        <v>29.84</v>
      </c>
      <c r="AF119" s="170">
        <f t="shared" si="178"/>
        <v>30.48</v>
      </c>
      <c r="AG119" s="170">
        <f t="shared" si="178"/>
        <v>31.11</v>
      </c>
      <c r="AH119" s="170">
        <f t="shared" si="178"/>
        <v>31.74</v>
      </c>
      <c r="AI119" s="170">
        <f t="shared" si="178"/>
        <v>34.24</v>
      </c>
      <c r="AJ119" s="170">
        <f t="shared" si="178"/>
        <v>34.590000000000003</v>
      </c>
      <c r="AK119" s="170">
        <f t="shared" si="178"/>
        <v>34.94</v>
      </c>
      <c r="AL119" s="170">
        <f t="shared" si="178"/>
        <v>35.29</v>
      </c>
      <c r="AM119" s="170">
        <f t="shared" si="178"/>
        <v>59.08</v>
      </c>
      <c r="AN119" s="170">
        <f t="shared" si="178"/>
        <v>88.93</v>
      </c>
      <c r="AO119" s="170">
        <f t="shared" si="178"/>
        <v>108.52</v>
      </c>
      <c r="AP119" s="170">
        <f t="shared" si="178"/>
        <v>128.12</v>
      </c>
      <c r="AQ119" s="170">
        <f t="shared" si="178"/>
        <v>71.87</v>
      </c>
      <c r="AR119" s="170">
        <f t="shared" si="178"/>
        <v>99.19</v>
      </c>
      <c r="AS119" s="170">
        <f t="shared" si="178"/>
        <v>117.07</v>
      </c>
      <c r="AT119" s="170">
        <f t="shared" si="178"/>
        <v>134.94999999999999</v>
      </c>
      <c r="AU119" s="170">
        <f t="shared" si="178"/>
        <v>85.56</v>
      </c>
      <c r="AV119" s="170">
        <f t="shared" si="178"/>
        <v>118.08</v>
      </c>
      <c r="AW119" s="170">
        <f t="shared" si="178"/>
        <v>139.36000000000001</v>
      </c>
      <c r="AX119" s="170">
        <f t="shared" si="178"/>
        <v>160.66</v>
      </c>
      <c r="BL119" s="43" t="str">
        <f t="shared" si="103"/>
        <v>Peso (g)</v>
      </c>
      <c r="BN119" s="46" t="s">
        <v>32</v>
      </c>
      <c r="BO119" s="170" t="s">
        <v>12</v>
      </c>
      <c r="BP119" s="170" t="s">
        <v>13</v>
      </c>
      <c r="BQ119" s="170" t="s">
        <v>14</v>
      </c>
      <c r="BS119" s="43" t="str">
        <f t="shared" si="108"/>
        <v>INFINITE 22.001 a 3.000</v>
      </c>
      <c r="BT119" s="44" t="s">
        <v>90</v>
      </c>
      <c r="BU119" s="44" t="s">
        <v>62</v>
      </c>
      <c r="BV119" s="170">
        <f>ROUND('Base(2024)'!DU161*'BASE 2025'!$A$155,2)</f>
        <v>16.75</v>
      </c>
      <c r="BW119" s="170">
        <f>ROUND('Base(2024)'!DV161*'BASE 2025'!$A$155,2)</f>
        <v>17.100000000000001</v>
      </c>
      <c r="BX119" s="170">
        <f>ROUND('Base(2024)'!DW161*'BASE 2025'!$A$155,2)</f>
        <v>17.46</v>
      </c>
      <c r="BY119" s="170">
        <f>ROUND('Base(2024)'!DX161*'BASE 2025'!$A$155,2)</f>
        <v>17.82</v>
      </c>
      <c r="BZ119" s="170">
        <f>ROUND('Base(2024)'!DY161*'BASE 2025'!$A$155,2)</f>
        <v>25.55</v>
      </c>
      <c r="CA119" s="170">
        <f>ROUND('Base(2024)'!DZ161*'BASE 2025'!$A$155,2)</f>
        <v>25.81</v>
      </c>
      <c r="CB119" s="170">
        <f>ROUND('Base(2024)'!EA161*'BASE 2025'!$A$155,2)</f>
        <v>26.08</v>
      </c>
      <c r="CC119" s="170">
        <f>ROUND('Base(2024)'!EB161*'BASE 2025'!$A$155,2)</f>
        <v>26.33</v>
      </c>
      <c r="CD119" s="170">
        <f>ROUND('Base(2024)'!EC161*'BASE 2025'!$A$155,2)</f>
        <v>41.81</v>
      </c>
      <c r="CE119" s="170">
        <f>ROUND('Base(2024)'!ED161*'BASE 2025'!$A$155,2)</f>
        <v>55.83</v>
      </c>
      <c r="CF119" s="170">
        <f>ROUND('Base(2024)'!EE161*'BASE 2025'!$A$155,2)</f>
        <v>78.59</v>
      </c>
      <c r="CG119" s="170">
        <f>ROUND('Base(2024)'!EF161*'BASE 2025'!$A$155,2)</f>
        <v>95.25</v>
      </c>
      <c r="CH119" s="170">
        <f>ROUND('Base(2024)'!EG161*'BASE 2025'!$A$155,2)</f>
        <v>68.34</v>
      </c>
      <c r="CI119" s="170">
        <f>ROUND('Base(2024)'!EH161*'BASE 2025'!$A$155,2)</f>
        <v>83.36</v>
      </c>
      <c r="CJ119" s="170">
        <f>ROUND('Base(2024)'!EI161*'BASE 2025'!$A$155,2)</f>
        <v>106.58</v>
      </c>
      <c r="CK119" s="170">
        <f>ROUND('Base(2024)'!EJ161*'BASE 2025'!$A$155,2)</f>
        <v>124.83</v>
      </c>
      <c r="CM119" s="43" t="str">
        <f t="shared" si="114"/>
        <v>INFINITE 12.001 a 3.000</v>
      </c>
      <c r="CN119" s="44" t="s">
        <v>85</v>
      </c>
      <c r="CO119" s="44" t="s">
        <v>62</v>
      </c>
      <c r="CP119" s="170">
        <f t="shared" ref="CP119:DE119" si="186">ROUND(CP7-(CP7*$A$90),2)</f>
        <v>18.66</v>
      </c>
      <c r="CQ119" s="170">
        <f t="shared" si="186"/>
        <v>19.45</v>
      </c>
      <c r="CR119" s="170">
        <f t="shared" si="186"/>
        <v>19.66</v>
      </c>
      <c r="CS119" s="170">
        <f t="shared" si="186"/>
        <v>19.86</v>
      </c>
      <c r="CT119" s="170">
        <f t="shared" si="186"/>
        <v>23.18</v>
      </c>
      <c r="CU119" s="170">
        <f t="shared" si="186"/>
        <v>25.96</v>
      </c>
      <c r="CV119" s="170">
        <f t="shared" si="186"/>
        <v>28.97</v>
      </c>
      <c r="CW119" s="170">
        <f t="shared" si="186"/>
        <v>34.76</v>
      </c>
      <c r="CX119" s="170">
        <f t="shared" si="186"/>
        <v>24.57</v>
      </c>
      <c r="CY119" s="170">
        <f t="shared" si="186"/>
        <v>28.83</v>
      </c>
      <c r="CZ119" s="170">
        <f t="shared" si="186"/>
        <v>43.5</v>
      </c>
      <c r="DA119" s="170">
        <f t="shared" si="186"/>
        <v>57.8</v>
      </c>
      <c r="DB119" s="170">
        <f t="shared" si="186"/>
        <v>28.58</v>
      </c>
      <c r="DC119" s="170">
        <f t="shared" si="186"/>
        <v>33.53</v>
      </c>
      <c r="DD119" s="170">
        <f t="shared" si="186"/>
        <v>50.58</v>
      </c>
      <c r="DE119" s="170">
        <f t="shared" si="186"/>
        <v>67.209999999999994</v>
      </c>
      <c r="DF119" s="171"/>
      <c r="DH119" s="43" t="str">
        <f t="shared" si="105"/>
        <v>Peso (g)</v>
      </c>
      <c r="DJ119" s="44" t="s">
        <v>32</v>
      </c>
      <c r="DK119" s="147" t="s">
        <v>16</v>
      </c>
      <c r="DL119" s="147" t="s">
        <v>17</v>
      </c>
      <c r="DM119" s="147" t="s">
        <v>18</v>
      </c>
      <c r="DN119" s="147" t="s">
        <v>19</v>
      </c>
      <c r="DO119" s="147" t="s">
        <v>20</v>
      </c>
      <c r="DP119" s="147" t="s">
        <v>21</v>
      </c>
      <c r="DQ119" s="147" t="s">
        <v>22</v>
      </c>
      <c r="DR119" s="147" t="s">
        <v>23</v>
      </c>
      <c r="DS119" s="147" t="s">
        <v>28</v>
      </c>
      <c r="DT119" s="147" t="s">
        <v>29</v>
      </c>
      <c r="DU119" s="147" t="s">
        <v>30</v>
      </c>
      <c r="DV119" s="147" t="s">
        <v>31</v>
      </c>
      <c r="ER119" s="198" t="str">
        <f t="shared" si="175"/>
        <v>DIAMANTE 3Coleta no mesmo dia4210-231 a 40</v>
      </c>
      <c r="ES119" s="198" t="s">
        <v>75</v>
      </c>
      <c r="ET119" s="199" t="s">
        <v>71</v>
      </c>
      <c r="EU119" s="200" t="s">
        <v>72</v>
      </c>
      <c r="EV119" s="201" t="s">
        <v>83</v>
      </c>
      <c r="EW119" s="200">
        <f t="shared" si="185"/>
        <v>1.6797430000000002</v>
      </c>
      <c r="EX119" s="202">
        <v>1.6797430000000002</v>
      </c>
      <c r="EY119" s="203" t="s">
        <v>264</v>
      </c>
    </row>
    <row r="120" spans="1:155" x14ac:dyDescent="0.25">
      <c r="A120" s="84">
        <v>0</v>
      </c>
      <c r="B120" s="42" t="s">
        <v>116</v>
      </c>
      <c r="D120" s="43" t="str">
        <f t="shared" si="106"/>
        <v>INFINITE 13.001 a 4.000</v>
      </c>
      <c r="E120" s="44" t="s">
        <v>85</v>
      </c>
      <c r="F120" s="44" t="s">
        <v>68</v>
      </c>
      <c r="G120" s="170">
        <f t="shared" si="180"/>
        <v>14.04</v>
      </c>
      <c r="H120" s="170">
        <f t="shared" si="177"/>
        <v>14.34</v>
      </c>
      <c r="I120" s="170">
        <f t="shared" si="177"/>
        <v>14.64</v>
      </c>
      <c r="J120" s="170">
        <f t="shared" si="177"/>
        <v>14.92</v>
      </c>
      <c r="K120" s="170">
        <f t="shared" si="177"/>
        <v>22.65</v>
      </c>
      <c r="L120" s="170">
        <f t="shared" si="177"/>
        <v>22.86</v>
      </c>
      <c r="M120" s="170">
        <f t="shared" si="177"/>
        <v>23.09</v>
      </c>
      <c r="N120" s="170">
        <f t="shared" si="177"/>
        <v>23.34</v>
      </c>
      <c r="O120" s="170">
        <f t="shared" si="177"/>
        <v>39.200000000000003</v>
      </c>
      <c r="P120" s="170">
        <f t="shared" si="177"/>
        <v>52.93</v>
      </c>
      <c r="Q120" s="170">
        <f t="shared" si="177"/>
        <v>74.48</v>
      </c>
      <c r="R120" s="170">
        <f t="shared" si="177"/>
        <v>90.16</v>
      </c>
      <c r="S120" s="170">
        <f t="shared" si="177"/>
        <v>51.29</v>
      </c>
      <c r="T120" s="170">
        <f t="shared" si="177"/>
        <v>63.54</v>
      </c>
      <c r="U120" s="170">
        <f t="shared" si="177"/>
        <v>82.03</v>
      </c>
      <c r="V120" s="170">
        <f t="shared" si="177"/>
        <v>96.29</v>
      </c>
      <c r="W120" s="170">
        <f t="shared" si="177"/>
        <v>61.05</v>
      </c>
      <c r="X120" s="170">
        <f t="shared" si="177"/>
        <v>75.650000000000006</v>
      </c>
      <c r="Y120" s="170">
        <f t="shared" si="177"/>
        <v>97.65</v>
      </c>
      <c r="Z120" s="170">
        <f t="shared" si="177"/>
        <v>114.64</v>
      </c>
      <c r="AB120" s="176" t="str">
        <f t="shared" si="132"/>
        <v>INFINITE 13.001 a 4.000</v>
      </c>
      <c r="AC120" s="177" t="s">
        <v>85</v>
      </c>
      <c r="AD120" s="177" t="s">
        <v>68</v>
      </c>
      <c r="AE120" s="170">
        <f t="shared" si="181"/>
        <v>32.450000000000003</v>
      </c>
      <c r="AF120" s="170">
        <f t="shared" si="178"/>
        <v>33.14</v>
      </c>
      <c r="AG120" s="170">
        <f t="shared" si="178"/>
        <v>33.83</v>
      </c>
      <c r="AH120" s="170">
        <f t="shared" si="178"/>
        <v>34.520000000000003</v>
      </c>
      <c r="AI120" s="170">
        <f t="shared" si="178"/>
        <v>37.590000000000003</v>
      </c>
      <c r="AJ120" s="170">
        <f t="shared" si="178"/>
        <v>37.979999999999997</v>
      </c>
      <c r="AK120" s="170">
        <f t="shared" si="178"/>
        <v>38.36</v>
      </c>
      <c r="AL120" s="170">
        <f t="shared" si="178"/>
        <v>38.76</v>
      </c>
      <c r="AM120" s="170">
        <f t="shared" si="178"/>
        <v>67.47</v>
      </c>
      <c r="AN120" s="170">
        <f t="shared" si="178"/>
        <v>101.65</v>
      </c>
      <c r="AO120" s="170">
        <f t="shared" si="178"/>
        <v>124.32</v>
      </c>
      <c r="AP120" s="170">
        <f t="shared" si="178"/>
        <v>146.97999999999999</v>
      </c>
      <c r="AQ120" s="170">
        <f t="shared" si="178"/>
        <v>82.55</v>
      </c>
      <c r="AR120" s="170">
        <f t="shared" si="178"/>
        <v>115.77</v>
      </c>
      <c r="AS120" s="170">
        <f t="shared" si="178"/>
        <v>137.41</v>
      </c>
      <c r="AT120" s="170">
        <f t="shared" si="178"/>
        <v>159.08000000000001</v>
      </c>
      <c r="AU120" s="170">
        <f t="shared" si="178"/>
        <v>98.28</v>
      </c>
      <c r="AV120" s="170">
        <f t="shared" si="178"/>
        <v>137.81</v>
      </c>
      <c r="AW120" s="170">
        <f t="shared" si="178"/>
        <v>163.58000000000001</v>
      </c>
      <c r="AX120" s="170">
        <f t="shared" si="178"/>
        <v>189.36</v>
      </c>
      <c r="BL120" s="43" t="str">
        <f t="shared" si="103"/>
        <v>INFINITE 10 a 300</v>
      </c>
      <c r="BM120" s="44" t="s">
        <v>85</v>
      </c>
      <c r="BN120" s="46" t="s">
        <v>40</v>
      </c>
      <c r="BO120" s="170">
        <f>ROUND('Base(2024)'!DC3*'BASE 2025'!$A$25,2)</f>
        <v>13.3</v>
      </c>
      <c r="BP120" s="170">
        <f>ROUND('Base(2024)'!DD3*'BASE 2025'!$A$25,2)</f>
        <v>13.57</v>
      </c>
      <c r="BQ120" s="170">
        <f>ROUND('Base(2024)'!DE3*'BASE 2025'!$A$25,2)</f>
        <v>13.86</v>
      </c>
      <c r="BS120" s="43" t="str">
        <f t="shared" si="108"/>
        <v>INFINITE 23.001 a 4.000</v>
      </c>
      <c r="BT120" s="44" t="s">
        <v>90</v>
      </c>
      <c r="BU120" s="44" t="s">
        <v>68</v>
      </c>
      <c r="BV120" s="170">
        <f>ROUND('Base(2024)'!DU162*'BASE 2025'!$A$155,2)</f>
        <v>18.64</v>
      </c>
      <c r="BW120" s="170">
        <f>ROUND('Base(2024)'!DV162*'BASE 2025'!$A$155,2)</f>
        <v>19.03</v>
      </c>
      <c r="BX120" s="170">
        <f>ROUND('Base(2024)'!DW162*'BASE 2025'!$A$155,2)</f>
        <v>19.440000000000001</v>
      </c>
      <c r="BY120" s="170">
        <f>ROUND('Base(2024)'!DX162*'BASE 2025'!$A$155,2)</f>
        <v>19.82</v>
      </c>
      <c r="BZ120" s="170">
        <f>ROUND('Base(2024)'!DY162*'BASE 2025'!$A$155,2)</f>
        <v>28.5</v>
      </c>
      <c r="CA120" s="170">
        <f>ROUND('Base(2024)'!DZ162*'BASE 2025'!$A$155,2)</f>
        <v>28.79</v>
      </c>
      <c r="CB120" s="170">
        <f>ROUND('Base(2024)'!EA162*'BASE 2025'!$A$155,2)</f>
        <v>29.07</v>
      </c>
      <c r="CC120" s="170">
        <f>ROUND('Base(2024)'!EB162*'BASE 2025'!$A$155,2)</f>
        <v>29.4</v>
      </c>
      <c r="CD120" s="170">
        <f>ROUND('Base(2024)'!EC162*'BASE 2025'!$A$155,2)</f>
        <v>48.22</v>
      </c>
      <c r="CE120" s="170">
        <f>ROUND('Base(2024)'!ED162*'BASE 2025'!$A$155,2)</f>
        <v>64.069999999999993</v>
      </c>
      <c r="CF120" s="170">
        <f>ROUND('Base(2024)'!EE162*'BASE 2025'!$A$155,2)</f>
        <v>90.16</v>
      </c>
      <c r="CG120" s="170">
        <f>ROUND('Base(2024)'!EF162*'BASE 2025'!$A$155,2)</f>
        <v>109.37</v>
      </c>
      <c r="CH120" s="170">
        <f>ROUND('Base(2024)'!EG162*'BASE 2025'!$A$155,2)</f>
        <v>74.790000000000006</v>
      </c>
      <c r="CI120" s="170">
        <f>ROUND('Base(2024)'!EH162*'BASE 2025'!$A$155,2)</f>
        <v>91.66</v>
      </c>
      <c r="CJ120" s="170">
        <f>ROUND('Base(2024)'!EI162*'BASE 2025'!$A$155,2)</f>
        <v>118.21</v>
      </c>
      <c r="CK120" s="170">
        <f>ROUND('Base(2024)'!EJ162*'BASE 2025'!$A$155,2)</f>
        <v>138.97999999999999</v>
      </c>
      <c r="CM120" s="43" t="str">
        <f t="shared" si="114"/>
        <v>INFINITE 13.001 a 4.000</v>
      </c>
      <c r="CN120" s="44" t="s">
        <v>85</v>
      </c>
      <c r="CO120" s="44" t="s">
        <v>68</v>
      </c>
      <c r="CP120" s="170">
        <f t="shared" ref="CP120:DE120" si="187">ROUND(CP8-(CP8*$A$90),2)</f>
        <v>19.920000000000002</v>
      </c>
      <c r="CQ120" s="170">
        <f t="shared" si="187"/>
        <v>20.77</v>
      </c>
      <c r="CR120" s="170">
        <f t="shared" si="187"/>
        <v>20.97</v>
      </c>
      <c r="CS120" s="170">
        <f t="shared" si="187"/>
        <v>21.19</v>
      </c>
      <c r="CT120" s="170">
        <f t="shared" si="187"/>
        <v>24.75</v>
      </c>
      <c r="CU120" s="170">
        <f t="shared" si="187"/>
        <v>27.73</v>
      </c>
      <c r="CV120" s="170">
        <f t="shared" si="187"/>
        <v>30.95</v>
      </c>
      <c r="CW120" s="170">
        <f t="shared" si="187"/>
        <v>37.130000000000003</v>
      </c>
      <c r="CX120" s="170">
        <f t="shared" si="187"/>
        <v>31.51</v>
      </c>
      <c r="CY120" s="170">
        <f t="shared" si="187"/>
        <v>35.93</v>
      </c>
      <c r="CZ120" s="170">
        <f t="shared" si="187"/>
        <v>50.78</v>
      </c>
      <c r="DA120" s="170">
        <f t="shared" si="187"/>
        <v>65.400000000000006</v>
      </c>
      <c r="DB120" s="170">
        <f t="shared" si="187"/>
        <v>36.64</v>
      </c>
      <c r="DC120" s="170">
        <f t="shared" si="187"/>
        <v>41.78</v>
      </c>
      <c r="DD120" s="170">
        <f t="shared" si="187"/>
        <v>59.04</v>
      </c>
      <c r="DE120" s="170">
        <f t="shared" si="187"/>
        <v>76.05</v>
      </c>
      <c r="DH120" s="43" t="str">
        <f t="shared" si="105"/>
        <v>INFINITE 20 a 500</v>
      </c>
      <c r="DI120" s="44" t="s">
        <v>90</v>
      </c>
      <c r="DJ120" s="44" t="s">
        <v>41</v>
      </c>
      <c r="DK120" s="147">
        <f>ROUND('Base(2024)'!EO120*'BASE 2025'!$A$155,2)</f>
        <v>16.04</v>
      </c>
      <c r="DL120" s="147">
        <f>ROUND('Base(2024)'!EP120*'BASE 2025'!$A$155,2)</f>
        <v>16.73</v>
      </c>
      <c r="DM120" s="147">
        <f>ROUND('Base(2024)'!EQ120*'BASE 2025'!$A$155,2)</f>
        <v>16.89</v>
      </c>
      <c r="DN120" s="147">
        <f>ROUND('Base(2024)'!ER120*'BASE 2025'!$A$155,2)</f>
        <v>17.05</v>
      </c>
      <c r="DO120" s="147">
        <f>ROUND('Base(2024)'!ES120*'BASE 2025'!$A$155,2)</f>
        <v>19.07</v>
      </c>
      <c r="DP120" s="147">
        <f>ROUND('Base(2024)'!ET120*'BASE 2025'!$A$155,2)</f>
        <v>21.46</v>
      </c>
      <c r="DQ120" s="147">
        <f>ROUND('Base(2024)'!EU120*'BASE 2025'!$A$155,2)</f>
        <v>23.95</v>
      </c>
      <c r="DR120" s="147">
        <f>ROUND('Base(2024)'!EV120*'BASE 2025'!$A$155,2)</f>
        <v>28.72</v>
      </c>
      <c r="DS120" s="147">
        <f>ROUND('Base(2024)'!EW120*'BASE 2025'!$A$155,2)</f>
        <v>22.77</v>
      </c>
      <c r="DT120" s="147">
        <f>ROUND('Base(2024)'!EX120*'BASE 2025'!$A$155,2)</f>
        <v>27.69</v>
      </c>
      <c r="DU120" s="147">
        <f>ROUND('Base(2024)'!EY120*'BASE 2025'!$A$155,2)</f>
        <v>46.6</v>
      </c>
      <c r="DV120" s="147">
        <f>ROUND('Base(2024)'!EZ120*'BASE 2025'!$A$155,2)</f>
        <v>63.93</v>
      </c>
      <c r="ER120" s="198" t="str">
        <f t="shared" si="175"/>
        <v>DIAMANTE 3Coleta no mesmo dia4210-241 a 50</v>
      </c>
      <c r="ES120" s="198" t="s">
        <v>75</v>
      </c>
      <c r="ET120" s="199" t="s">
        <v>71</v>
      </c>
      <c r="EU120" s="200" t="s">
        <v>72</v>
      </c>
      <c r="EV120" s="201" t="s">
        <v>87</v>
      </c>
      <c r="EW120" s="200">
        <f t="shared" si="185"/>
        <v>1.6476460000000002</v>
      </c>
      <c r="EX120" s="202">
        <v>1.6476460000000002</v>
      </c>
      <c r="EY120" s="203" t="s">
        <v>264</v>
      </c>
    </row>
    <row r="121" spans="1:155" x14ac:dyDescent="0.25">
      <c r="A121" s="84">
        <v>0</v>
      </c>
      <c r="B121" s="42" t="s">
        <v>117</v>
      </c>
      <c r="D121" s="43" t="str">
        <f t="shared" si="106"/>
        <v>INFINITE 14.001 a 5.000</v>
      </c>
      <c r="E121" s="44" t="s">
        <v>85</v>
      </c>
      <c r="F121" s="44" t="s">
        <v>70</v>
      </c>
      <c r="G121" s="170">
        <f t="shared" si="180"/>
        <v>15.16</v>
      </c>
      <c r="H121" s="170">
        <f t="shared" si="177"/>
        <v>15.5</v>
      </c>
      <c r="I121" s="170">
        <f t="shared" si="177"/>
        <v>15.8</v>
      </c>
      <c r="J121" s="170">
        <f t="shared" si="177"/>
        <v>16.13</v>
      </c>
      <c r="K121" s="170">
        <f t="shared" si="177"/>
        <v>24.4</v>
      </c>
      <c r="L121" s="170">
        <f t="shared" si="177"/>
        <v>24.64</v>
      </c>
      <c r="M121" s="170">
        <f t="shared" si="177"/>
        <v>24.91</v>
      </c>
      <c r="N121" s="170">
        <f t="shared" si="177"/>
        <v>25.15</v>
      </c>
      <c r="O121" s="170">
        <f t="shared" si="177"/>
        <v>43.26</v>
      </c>
      <c r="P121" s="170">
        <f t="shared" si="177"/>
        <v>58.41</v>
      </c>
      <c r="Q121" s="170">
        <f t="shared" si="177"/>
        <v>82.21</v>
      </c>
      <c r="R121" s="170">
        <f t="shared" si="177"/>
        <v>99.5</v>
      </c>
      <c r="S121" s="170">
        <f t="shared" si="177"/>
        <v>62.02</v>
      </c>
      <c r="T121" s="170">
        <f t="shared" si="177"/>
        <v>75.48</v>
      </c>
      <c r="U121" s="170">
        <f t="shared" si="177"/>
        <v>95.84</v>
      </c>
      <c r="V121" s="170">
        <f t="shared" si="177"/>
        <v>111.47</v>
      </c>
      <c r="W121" s="170">
        <f t="shared" si="177"/>
        <v>73.849999999999994</v>
      </c>
      <c r="X121" s="170">
        <f t="shared" si="177"/>
        <v>89.85</v>
      </c>
      <c r="Y121" s="170">
        <f t="shared" si="177"/>
        <v>114.09</v>
      </c>
      <c r="Z121" s="170">
        <f t="shared" si="177"/>
        <v>132.71</v>
      </c>
      <c r="AB121" s="176" t="str">
        <f t="shared" si="132"/>
        <v>INFINITE 14.001 a 5.000</v>
      </c>
      <c r="AC121" s="177" t="s">
        <v>85</v>
      </c>
      <c r="AD121" s="177" t="s">
        <v>70</v>
      </c>
      <c r="AE121" s="170">
        <f t="shared" si="181"/>
        <v>35.049999999999997</v>
      </c>
      <c r="AF121" s="170">
        <f t="shared" si="178"/>
        <v>35.79</v>
      </c>
      <c r="AG121" s="170">
        <f t="shared" si="178"/>
        <v>36.54</v>
      </c>
      <c r="AH121" s="170">
        <f t="shared" si="178"/>
        <v>37.29</v>
      </c>
      <c r="AI121" s="170">
        <f t="shared" si="178"/>
        <v>40.53</v>
      </c>
      <c r="AJ121" s="170">
        <f t="shared" si="178"/>
        <v>40.950000000000003</v>
      </c>
      <c r="AK121" s="170">
        <f t="shared" si="178"/>
        <v>41.37</v>
      </c>
      <c r="AL121" s="170">
        <f t="shared" si="178"/>
        <v>41.79</v>
      </c>
      <c r="AM121" s="170">
        <f t="shared" si="178"/>
        <v>76.290000000000006</v>
      </c>
      <c r="AN121" s="170">
        <f t="shared" si="178"/>
        <v>114.36</v>
      </c>
      <c r="AO121" s="170">
        <f t="shared" si="178"/>
        <v>139.97999999999999</v>
      </c>
      <c r="AP121" s="170">
        <f t="shared" si="178"/>
        <v>165.58</v>
      </c>
      <c r="AQ121" s="170">
        <f t="shared" si="178"/>
        <v>93.01</v>
      </c>
      <c r="AR121" s="170">
        <f t="shared" si="178"/>
        <v>132.38999999999999</v>
      </c>
      <c r="AS121" s="170">
        <f t="shared" si="178"/>
        <v>157.69</v>
      </c>
      <c r="AT121" s="170">
        <f t="shared" si="178"/>
        <v>182.97</v>
      </c>
      <c r="AU121" s="170">
        <f t="shared" si="178"/>
        <v>110.73</v>
      </c>
      <c r="AV121" s="170">
        <f t="shared" si="178"/>
        <v>157.62</v>
      </c>
      <c r="AW121" s="170">
        <f t="shared" si="178"/>
        <v>187.73</v>
      </c>
      <c r="AX121" s="170">
        <f t="shared" si="178"/>
        <v>217.83</v>
      </c>
      <c r="BL121" s="43" t="str">
        <f t="shared" si="103"/>
        <v>INFINITE 1301 a 500</v>
      </c>
      <c r="BM121" s="44" t="s">
        <v>85</v>
      </c>
      <c r="BN121" s="46" t="s">
        <v>49</v>
      </c>
      <c r="BO121" s="170">
        <f>ROUND('Base(2024)'!DC4*'BASE 2025'!$A$25,2)</f>
        <v>13.82</v>
      </c>
      <c r="BP121" s="170">
        <f>ROUND('Base(2024)'!DD4*'BASE 2025'!$A$25,2)</f>
        <v>14.11</v>
      </c>
      <c r="BQ121" s="170">
        <f>ROUND('Base(2024)'!DE4*'BASE 2025'!$A$25,2)</f>
        <v>14.41</v>
      </c>
      <c r="BS121" s="43" t="str">
        <f t="shared" si="108"/>
        <v>INFINITE 24.001 a 5.000</v>
      </c>
      <c r="BT121" s="44" t="s">
        <v>90</v>
      </c>
      <c r="BU121" s="44" t="s">
        <v>70</v>
      </c>
      <c r="BV121" s="170">
        <f>ROUND('Base(2024)'!DU163*'BASE 2025'!$A$155,2)</f>
        <v>19.920000000000002</v>
      </c>
      <c r="BW121" s="170">
        <f>ROUND('Base(2024)'!DV163*'BASE 2025'!$A$155,2)</f>
        <v>20.36</v>
      </c>
      <c r="BX121" s="170">
        <f>ROUND('Base(2024)'!DW163*'BASE 2025'!$A$155,2)</f>
        <v>20.77</v>
      </c>
      <c r="BY121" s="170">
        <f>ROUND('Base(2024)'!DX163*'BASE 2025'!$A$155,2)</f>
        <v>21.19</v>
      </c>
      <c r="BZ121" s="170">
        <f>ROUND('Base(2024)'!DY163*'BASE 2025'!$A$155,2)</f>
        <v>30.57</v>
      </c>
      <c r="CA121" s="170">
        <f>ROUND('Base(2024)'!DZ163*'BASE 2025'!$A$155,2)</f>
        <v>30.87</v>
      </c>
      <c r="CB121" s="170">
        <f>ROUND('Base(2024)'!EA163*'BASE 2025'!$A$155,2)</f>
        <v>31.2</v>
      </c>
      <c r="CC121" s="170">
        <f>ROUND('Base(2024)'!EB163*'BASE 2025'!$A$155,2)</f>
        <v>31.51</v>
      </c>
      <c r="CD121" s="170">
        <f>ROUND('Base(2024)'!EC163*'BASE 2025'!$A$155,2)</f>
        <v>53.12</v>
      </c>
      <c r="CE121" s="170">
        <f>ROUND('Base(2024)'!ED163*'BASE 2025'!$A$155,2)</f>
        <v>70.680000000000007</v>
      </c>
      <c r="CF121" s="170">
        <f>ROUND('Base(2024)'!EE163*'BASE 2025'!$A$155,2)</f>
        <v>99.48</v>
      </c>
      <c r="CG121" s="170">
        <f>ROUND('Base(2024)'!EF163*'BASE 2025'!$A$155,2)</f>
        <v>120.63</v>
      </c>
      <c r="CH121" s="170">
        <f>ROUND('Base(2024)'!EG163*'BASE 2025'!$A$155,2)</f>
        <v>90.31</v>
      </c>
      <c r="CI121" s="170">
        <f>ROUND('Base(2024)'!EH163*'BASE 2025'!$A$155,2)</f>
        <v>108.83</v>
      </c>
      <c r="CJ121" s="170">
        <f>ROUND('Base(2024)'!EI163*'BASE 2025'!$A$155,2)</f>
        <v>138.08000000000001</v>
      </c>
      <c r="CK121" s="170">
        <f>ROUND('Base(2024)'!EJ163*'BASE 2025'!$A$155,2)</f>
        <v>160.82</v>
      </c>
      <c r="CM121" s="43" t="str">
        <f t="shared" si="114"/>
        <v>INFINITE 14.001 a 5.000</v>
      </c>
      <c r="CN121" s="44" t="s">
        <v>85</v>
      </c>
      <c r="CO121" s="44" t="s">
        <v>70</v>
      </c>
      <c r="CP121" s="170">
        <f t="shared" ref="CP121:DE121" si="188">ROUND(CP9-(CP9*$A$90),2)</f>
        <v>21.31</v>
      </c>
      <c r="CQ121" s="170">
        <f t="shared" si="188"/>
        <v>22.2</v>
      </c>
      <c r="CR121" s="170">
        <f t="shared" si="188"/>
        <v>22.43</v>
      </c>
      <c r="CS121" s="170">
        <f t="shared" si="188"/>
        <v>22.65</v>
      </c>
      <c r="CT121" s="170">
        <f t="shared" si="188"/>
        <v>26.46</v>
      </c>
      <c r="CU121" s="170">
        <f t="shared" si="188"/>
        <v>29.64</v>
      </c>
      <c r="CV121" s="170">
        <f t="shared" si="188"/>
        <v>33.090000000000003</v>
      </c>
      <c r="CW121" s="170">
        <f t="shared" si="188"/>
        <v>39.71</v>
      </c>
      <c r="CX121" s="170">
        <f t="shared" si="188"/>
        <v>33</v>
      </c>
      <c r="CY121" s="170">
        <f t="shared" si="188"/>
        <v>37.590000000000003</v>
      </c>
      <c r="CZ121" s="170">
        <f t="shared" si="188"/>
        <v>52.63</v>
      </c>
      <c r="DA121" s="170">
        <f t="shared" si="188"/>
        <v>67.62</v>
      </c>
      <c r="DB121" s="170">
        <f t="shared" si="188"/>
        <v>38.36</v>
      </c>
      <c r="DC121" s="170">
        <f t="shared" si="188"/>
        <v>43.71</v>
      </c>
      <c r="DD121" s="170">
        <f t="shared" si="188"/>
        <v>61.2</v>
      </c>
      <c r="DE121" s="170">
        <f t="shared" si="188"/>
        <v>78.63</v>
      </c>
      <c r="DF121" s="170"/>
      <c r="DH121" s="43" t="str">
        <f t="shared" si="105"/>
        <v>INFINITE 2501 a 1.000</v>
      </c>
      <c r="DI121" s="44" t="s">
        <v>90</v>
      </c>
      <c r="DJ121" s="44" t="s">
        <v>50</v>
      </c>
      <c r="DK121" s="147">
        <f>ROUND('Base(2024)'!EO121*'BASE 2025'!$A$155,2)</f>
        <v>17.18</v>
      </c>
      <c r="DL121" s="147">
        <f>ROUND('Base(2024)'!EP121*'BASE 2025'!$A$155,2)</f>
        <v>17.899999999999999</v>
      </c>
      <c r="DM121" s="147">
        <f>ROUND('Base(2024)'!EQ121*'BASE 2025'!$A$155,2)</f>
        <v>18.100000000000001</v>
      </c>
      <c r="DN121" s="147">
        <f>ROUND('Base(2024)'!ER121*'BASE 2025'!$A$155,2)</f>
        <v>18.27</v>
      </c>
      <c r="DO121" s="147">
        <f>ROUND('Base(2024)'!ES121*'BASE 2025'!$A$155,2)</f>
        <v>20.43</v>
      </c>
      <c r="DP121" s="147">
        <f>ROUND('Base(2024)'!ET121*'BASE 2025'!$A$155,2)</f>
        <v>22.99</v>
      </c>
      <c r="DQ121" s="147">
        <f>ROUND('Base(2024)'!EU121*'BASE 2025'!$A$155,2)</f>
        <v>25.66</v>
      </c>
      <c r="DR121" s="147">
        <f>ROUND('Base(2024)'!EV121*'BASE 2025'!$A$155,2)</f>
        <v>30.77</v>
      </c>
      <c r="DS121" s="147">
        <f>ROUND('Base(2024)'!EW121*'BASE 2025'!$A$155,2)</f>
        <v>24.13</v>
      </c>
      <c r="DT121" s="147">
        <f>ROUND('Base(2024)'!EX121*'BASE 2025'!$A$155,2)</f>
        <v>29.22</v>
      </c>
      <c r="DU121" s="147">
        <f>ROUND('Base(2024)'!EY121*'BASE 2025'!$A$155,2)</f>
        <v>48.3</v>
      </c>
      <c r="DV121" s="147">
        <f>ROUND('Base(2024)'!EZ121*'BASE 2025'!$A$155,2)</f>
        <v>65.98</v>
      </c>
      <c r="ER121" s="198" t="str">
        <f t="shared" si="175"/>
        <v>DIAMANTE 3Coleta no mesmo dia4210-251 a 60</v>
      </c>
      <c r="ES121" s="198" t="s">
        <v>75</v>
      </c>
      <c r="ET121" s="199" t="s">
        <v>71</v>
      </c>
      <c r="EU121" s="200" t="s">
        <v>72</v>
      </c>
      <c r="EV121" s="201" t="s">
        <v>92</v>
      </c>
      <c r="EW121" s="200">
        <f t="shared" si="185"/>
        <v>1.6369470000000002</v>
      </c>
      <c r="EX121" s="202">
        <v>1.6369470000000002</v>
      </c>
      <c r="EY121" s="203" t="s">
        <v>264</v>
      </c>
    </row>
    <row r="122" spans="1:155" x14ac:dyDescent="0.25">
      <c r="A122" s="84">
        <v>0</v>
      </c>
      <c r="B122" s="42" t="s">
        <v>66</v>
      </c>
      <c r="D122" s="43" t="str">
        <f t="shared" si="106"/>
        <v>INFINITE 15.001 a 6.000</v>
      </c>
      <c r="E122" s="44" t="s">
        <v>85</v>
      </c>
      <c r="F122" s="44" t="s">
        <v>76</v>
      </c>
      <c r="G122" s="170">
        <f t="shared" si="180"/>
        <v>16.11</v>
      </c>
      <c r="H122" s="170">
        <f t="shared" si="177"/>
        <v>16.45</v>
      </c>
      <c r="I122" s="170">
        <f t="shared" si="177"/>
        <v>16.809999999999999</v>
      </c>
      <c r="J122" s="170">
        <f t="shared" si="177"/>
        <v>17.16</v>
      </c>
      <c r="K122" s="170">
        <f t="shared" si="177"/>
        <v>26.34</v>
      </c>
      <c r="L122" s="170">
        <f t="shared" si="177"/>
        <v>26.63</v>
      </c>
      <c r="M122" s="170">
        <f t="shared" si="177"/>
        <v>26.89</v>
      </c>
      <c r="N122" s="170">
        <f t="shared" si="177"/>
        <v>27.17</v>
      </c>
      <c r="O122" s="170">
        <f t="shared" si="177"/>
        <v>47.43</v>
      </c>
      <c r="P122" s="170">
        <f t="shared" si="177"/>
        <v>64.03</v>
      </c>
      <c r="Q122" s="170">
        <f t="shared" si="177"/>
        <v>90.13</v>
      </c>
      <c r="R122" s="170">
        <f t="shared" si="177"/>
        <v>109.09</v>
      </c>
      <c r="S122" s="170">
        <f t="shared" si="177"/>
        <v>65.55</v>
      </c>
      <c r="T122" s="170">
        <f t="shared" si="177"/>
        <v>80.209999999999994</v>
      </c>
      <c r="U122" s="170">
        <f t="shared" si="177"/>
        <v>102.5</v>
      </c>
      <c r="V122" s="170">
        <f t="shared" si="177"/>
        <v>119.53</v>
      </c>
      <c r="W122" s="170">
        <f t="shared" si="177"/>
        <v>78.010000000000005</v>
      </c>
      <c r="X122" s="170">
        <f t="shared" si="177"/>
        <v>95.49</v>
      </c>
      <c r="Y122" s="170">
        <f t="shared" si="177"/>
        <v>122.01</v>
      </c>
      <c r="Z122" s="170">
        <f t="shared" si="177"/>
        <v>142.31</v>
      </c>
      <c r="AB122" s="176" t="str">
        <f t="shared" si="132"/>
        <v>INFINITE 15.001 a 6.000</v>
      </c>
      <c r="AC122" s="177" t="s">
        <v>85</v>
      </c>
      <c r="AD122" s="177" t="s">
        <v>76</v>
      </c>
      <c r="AE122" s="170">
        <f t="shared" si="181"/>
        <v>37.49</v>
      </c>
      <c r="AF122" s="170">
        <f t="shared" si="178"/>
        <v>38.29</v>
      </c>
      <c r="AG122" s="170">
        <f t="shared" si="178"/>
        <v>39.08</v>
      </c>
      <c r="AH122" s="170">
        <f t="shared" si="178"/>
        <v>39.880000000000003</v>
      </c>
      <c r="AI122" s="170">
        <f t="shared" si="178"/>
        <v>43.8</v>
      </c>
      <c r="AJ122" s="170">
        <f t="shared" si="178"/>
        <v>44.25</v>
      </c>
      <c r="AK122" s="170">
        <f t="shared" si="178"/>
        <v>44.71</v>
      </c>
      <c r="AL122" s="170">
        <f t="shared" si="178"/>
        <v>45.16</v>
      </c>
      <c r="AM122" s="170">
        <f t="shared" si="178"/>
        <v>84.78</v>
      </c>
      <c r="AN122" s="170">
        <f t="shared" si="178"/>
        <v>127.43</v>
      </c>
      <c r="AO122" s="170">
        <f t="shared" si="178"/>
        <v>155.93</v>
      </c>
      <c r="AP122" s="170">
        <f t="shared" si="178"/>
        <v>184.44</v>
      </c>
      <c r="AQ122" s="170">
        <f t="shared" si="178"/>
        <v>103.41</v>
      </c>
      <c r="AR122" s="170">
        <f t="shared" si="178"/>
        <v>149.18</v>
      </c>
      <c r="AS122" s="170">
        <f t="shared" si="178"/>
        <v>178.22</v>
      </c>
      <c r="AT122" s="170">
        <f t="shared" si="178"/>
        <v>207.25</v>
      </c>
      <c r="AU122" s="170">
        <f t="shared" si="178"/>
        <v>123.1</v>
      </c>
      <c r="AV122" s="170">
        <f t="shared" si="178"/>
        <v>177.59</v>
      </c>
      <c r="AW122" s="170">
        <f t="shared" si="178"/>
        <v>212.16</v>
      </c>
      <c r="AX122" s="170">
        <f t="shared" si="178"/>
        <v>246.73</v>
      </c>
      <c r="BL122" s="43" t="str">
        <f t="shared" si="103"/>
        <v>INFINITE 1501 a 1.000</v>
      </c>
      <c r="BM122" s="44" t="s">
        <v>85</v>
      </c>
      <c r="BN122" s="46" t="s">
        <v>50</v>
      </c>
      <c r="BO122" s="170">
        <f>ROUND('Base(2024)'!DC5*'BASE 2025'!$A$25,2)</f>
        <v>14.78</v>
      </c>
      <c r="BP122" s="170">
        <f>ROUND('Base(2024)'!DD5*'BASE 2025'!$A$25,2)</f>
        <v>15.1</v>
      </c>
      <c r="BQ122" s="170">
        <f>ROUND('Base(2024)'!DE5*'BASE 2025'!$A$25,2)</f>
        <v>15.41</v>
      </c>
      <c r="BS122" s="43" t="str">
        <f t="shared" si="108"/>
        <v>INFINITE 25.001 a 6.000</v>
      </c>
      <c r="BT122" s="44" t="s">
        <v>90</v>
      </c>
      <c r="BU122" s="44" t="s">
        <v>76</v>
      </c>
      <c r="BV122" s="170">
        <f>ROUND('Base(2024)'!DU164*'BASE 2025'!$A$155,2)</f>
        <v>20.28</v>
      </c>
      <c r="BW122" s="170">
        <f>ROUND('Base(2024)'!DV164*'BASE 2025'!$A$155,2)</f>
        <v>20.71</v>
      </c>
      <c r="BX122" s="170">
        <f>ROUND('Base(2024)'!DW164*'BASE 2025'!$A$155,2)</f>
        <v>21.13</v>
      </c>
      <c r="BY122" s="170">
        <f>ROUND('Base(2024)'!DX164*'BASE 2025'!$A$155,2)</f>
        <v>21.55</v>
      </c>
      <c r="BZ122" s="170">
        <f>ROUND('Base(2024)'!DY164*'BASE 2025'!$A$155,2)</f>
        <v>31.39</v>
      </c>
      <c r="CA122" s="170">
        <f>ROUND('Base(2024)'!DZ164*'BASE 2025'!$A$155,2)</f>
        <v>31.72</v>
      </c>
      <c r="CB122" s="170">
        <f>ROUND('Base(2024)'!EA164*'BASE 2025'!$A$155,2)</f>
        <v>32.020000000000003</v>
      </c>
      <c r="CC122" s="170">
        <f>ROUND('Base(2024)'!EB164*'BASE 2025'!$A$155,2)</f>
        <v>32.36</v>
      </c>
      <c r="CD122" s="170">
        <f>ROUND('Base(2024)'!EC164*'BASE 2025'!$A$155,2)</f>
        <v>56.92</v>
      </c>
      <c r="CE122" s="170">
        <f>ROUND('Base(2024)'!ED164*'BASE 2025'!$A$155,2)</f>
        <v>77.239999999999995</v>
      </c>
      <c r="CF122" s="170">
        <f>ROUND('Base(2024)'!EE164*'BASE 2025'!$A$155,2)</f>
        <v>108.7</v>
      </c>
      <c r="CG122" s="170">
        <f>ROUND('Base(2024)'!EF164*'BASE 2025'!$A$155,2)</f>
        <v>131.5</v>
      </c>
      <c r="CH122" s="170">
        <f>ROUND('Base(2024)'!EG164*'BASE 2025'!$A$155,2)</f>
        <v>93.75</v>
      </c>
      <c r="CI122" s="170">
        <f>ROUND('Base(2024)'!EH164*'BASE 2025'!$A$155,2)</f>
        <v>115.15</v>
      </c>
      <c r="CJ122" s="170">
        <f>ROUND('Base(2024)'!EI164*'BASE 2025'!$A$155,2)</f>
        <v>147.16999999999999</v>
      </c>
      <c r="CK122" s="170">
        <f>ROUND('Base(2024)'!EJ164*'BASE 2025'!$A$155,2)</f>
        <v>171.58</v>
      </c>
      <c r="CM122" s="43" t="str">
        <f t="shared" si="114"/>
        <v>INFINITE 15.001 a 6.000</v>
      </c>
      <c r="CN122" s="44" t="s">
        <v>85</v>
      </c>
      <c r="CO122" s="44" t="s">
        <v>76</v>
      </c>
      <c r="CP122" s="170">
        <f t="shared" ref="CP122:DE122" si="189">ROUND(CP10-(CP10*$A$90),2)</f>
        <v>22.47</v>
      </c>
      <c r="CQ122" s="170">
        <f t="shared" si="189"/>
        <v>23.41</v>
      </c>
      <c r="CR122" s="170">
        <f t="shared" si="189"/>
        <v>23.65</v>
      </c>
      <c r="CS122" s="170">
        <f t="shared" si="189"/>
        <v>23.91</v>
      </c>
      <c r="CT122" s="170">
        <f t="shared" si="189"/>
        <v>29.31</v>
      </c>
      <c r="CU122" s="170">
        <f t="shared" si="189"/>
        <v>33.71</v>
      </c>
      <c r="CV122" s="170">
        <f t="shared" si="189"/>
        <v>38.47</v>
      </c>
      <c r="CW122" s="170">
        <f t="shared" si="189"/>
        <v>47.62</v>
      </c>
      <c r="CX122" s="170">
        <f t="shared" si="189"/>
        <v>38.229999999999997</v>
      </c>
      <c r="CY122" s="170">
        <f t="shared" si="189"/>
        <v>43.87</v>
      </c>
      <c r="CZ122" s="170">
        <f t="shared" si="189"/>
        <v>60.06</v>
      </c>
      <c r="DA122" s="170">
        <f t="shared" si="189"/>
        <v>77.239999999999995</v>
      </c>
      <c r="DB122" s="170">
        <f t="shared" si="189"/>
        <v>44.45</v>
      </c>
      <c r="DC122" s="170">
        <f t="shared" si="189"/>
        <v>51.02</v>
      </c>
      <c r="DD122" s="170">
        <f t="shared" si="189"/>
        <v>69.83</v>
      </c>
      <c r="DE122" s="170">
        <f t="shared" si="189"/>
        <v>89.8</v>
      </c>
      <c r="DF122" s="170"/>
      <c r="DH122" s="43" t="str">
        <f t="shared" si="105"/>
        <v>INFINITE 21.001 a 2.000</v>
      </c>
      <c r="DI122" s="44" t="s">
        <v>90</v>
      </c>
      <c r="DJ122" s="44" t="s">
        <v>55</v>
      </c>
      <c r="DK122" s="147">
        <f>ROUND('Base(2024)'!EO122*'BASE 2025'!$A$155,2)</f>
        <v>18.18</v>
      </c>
      <c r="DL122" s="147">
        <f>ROUND('Base(2024)'!EP122*'BASE 2025'!$A$155,2)</f>
        <v>18.96</v>
      </c>
      <c r="DM122" s="147">
        <f>ROUND('Base(2024)'!EQ122*'BASE 2025'!$A$155,2)</f>
        <v>19.14</v>
      </c>
      <c r="DN122" s="147">
        <f>ROUND('Base(2024)'!ER122*'BASE 2025'!$A$155,2)</f>
        <v>19.329999999999998</v>
      </c>
      <c r="DO122" s="147">
        <f>ROUND('Base(2024)'!ES122*'BASE 2025'!$A$155,2)</f>
        <v>22.58</v>
      </c>
      <c r="DP122" s="147">
        <f>ROUND('Base(2024)'!ET122*'BASE 2025'!$A$155,2)</f>
        <v>25.28</v>
      </c>
      <c r="DQ122" s="147">
        <f>ROUND('Base(2024)'!EU122*'BASE 2025'!$A$155,2)</f>
        <v>28.22</v>
      </c>
      <c r="DR122" s="147">
        <f>ROUND('Base(2024)'!EV122*'BASE 2025'!$A$155,2)</f>
        <v>33.86</v>
      </c>
      <c r="DS122" s="147">
        <f>ROUND('Base(2024)'!EW122*'BASE 2025'!$A$155,2)</f>
        <v>28.85</v>
      </c>
      <c r="DT122" s="147">
        <f>ROUND('Base(2024)'!EX122*'BASE 2025'!$A$155,2)</f>
        <v>34.090000000000003</v>
      </c>
      <c r="DU122" s="147">
        <f>ROUND('Base(2024)'!EY122*'BASE 2025'!$A$155,2)</f>
        <v>53.38</v>
      </c>
      <c r="DV122" s="147">
        <f>ROUND('Base(2024)'!EZ122*'BASE 2025'!$A$155,2)</f>
        <v>71.63</v>
      </c>
      <c r="ER122" s="198" t="str">
        <f t="shared" si="175"/>
        <v>DIAMANTE 3Coleta no mesmo dia4210-261 a 70</v>
      </c>
      <c r="ES122" s="198" t="s">
        <v>75</v>
      </c>
      <c r="ET122" s="199" t="s">
        <v>71</v>
      </c>
      <c r="EU122" s="200" t="s">
        <v>72</v>
      </c>
      <c r="EV122" s="201" t="s">
        <v>96</v>
      </c>
      <c r="EW122" s="200">
        <f t="shared" si="185"/>
        <v>1.61</v>
      </c>
      <c r="EX122" s="202">
        <v>1.61</v>
      </c>
      <c r="EY122" s="203" t="s">
        <v>264</v>
      </c>
    </row>
    <row r="123" spans="1:155" x14ac:dyDescent="0.25">
      <c r="A123" s="84">
        <v>0</v>
      </c>
      <c r="B123" s="42" t="s">
        <v>69</v>
      </c>
      <c r="D123" s="43" t="str">
        <f t="shared" si="106"/>
        <v>INFINITE 16.001 a 7.000</v>
      </c>
      <c r="E123" s="44" t="s">
        <v>85</v>
      </c>
      <c r="F123" s="44" t="s">
        <v>82</v>
      </c>
      <c r="G123" s="170">
        <f t="shared" si="180"/>
        <v>17.13</v>
      </c>
      <c r="H123" s="170">
        <f t="shared" si="177"/>
        <v>17.5</v>
      </c>
      <c r="I123" s="170">
        <f t="shared" si="177"/>
        <v>17.86</v>
      </c>
      <c r="J123" s="170">
        <f t="shared" si="177"/>
        <v>18.23</v>
      </c>
      <c r="K123" s="170">
        <f t="shared" si="177"/>
        <v>28.22</v>
      </c>
      <c r="L123" s="170">
        <f t="shared" si="177"/>
        <v>28.5</v>
      </c>
      <c r="M123" s="170">
        <f t="shared" si="177"/>
        <v>28.8</v>
      </c>
      <c r="N123" s="170">
        <f t="shared" si="177"/>
        <v>29.1</v>
      </c>
      <c r="O123" s="170">
        <f t="shared" si="177"/>
        <v>52.33</v>
      </c>
      <c r="P123" s="170">
        <f t="shared" si="177"/>
        <v>70.66</v>
      </c>
      <c r="Q123" s="170">
        <f t="shared" si="177"/>
        <v>99.44</v>
      </c>
      <c r="R123" s="170">
        <f t="shared" si="177"/>
        <v>120.38</v>
      </c>
      <c r="S123" s="170">
        <f t="shared" si="177"/>
        <v>69.66</v>
      </c>
      <c r="T123" s="170">
        <f t="shared" si="177"/>
        <v>85.78</v>
      </c>
      <c r="U123" s="170">
        <f t="shared" si="177"/>
        <v>110.32</v>
      </c>
      <c r="V123" s="170">
        <f t="shared" si="177"/>
        <v>129.02000000000001</v>
      </c>
      <c r="W123" s="170">
        <f t="shared" si="177"/>
        <v>82.94</v>
      </c>
      <c r="X123" s="170">
        <f t="shared" si="177"/>
        <v>102.12</v>
      </c>
      <c r="Y123" s="170">
        <f t="shared" si="177"/>
        <v>131.33000000000001</v>
      </c>
      <c r="Z123" s="170">
        <f t="shared" si="177"/>
        <v>153.58000000000001</v>
      </c>
      <c r="AB123" s="176" t="str">
        <f t="shared" si="132"/>
        <v>INFINITE 16.001 a 7.000</v>
      </c>
      <c r="AC123" s="177" t="s">
        <v>85</v>
      </c>
      <c r="AD123" s="177" t="s">
        <v>82</v>
      </c>
      <c r="AE123" s="170">
        <f t="shared" si="181"/>
        <v>40.409999999999997</v>
      </c>
      <c r="AF123" s="170">
        <f t="shared" si="178"/>
        <v>41.28</v>
      </c>
      <c r="AG123" s="170">
        <f t="shared" si="178"/>
        <v>42.14</v>
      </c>
      <c r="AH123" s="170">
        <f t="shared" si="178"/>
        <v>42.99</v>
      </c>
      <c r="AI123" s="170">
        <f t="shared" si="178"/>
        <v>46.57</v>
      </c>
      <c r="AJ123" s="170">
        <f t="shared" si="178"/>
        <v>47.04</v>
      </c>
      <c r="AK123" s="170">
        <f t="shared" si="178"/>
        <v>47.52</v>
      </c>
      <c r="AL123" s="170">
        <f t="shared" si="178"/>
        <v>48.01</v>
      </c>
      <c r="AM123" s="170">
        <f t="shared" si="178"/>
        <v>93.26</v>
      </c>
      <c r="AN123" s="170">
        <f t="shared" si="178"/>
        <v>140.24</v>
      </c>
      <c r="AO123" s="170">
        <f t="shared" si="178"/>
        <v>171.63</v>
      </c>
      <c r="AP123" s="170">
        <f t="shared" si="178"/>
        <v>203.03</v>
      </c>
      <c r="AQ123" s="170">
        <f t="shared" si="178"/>
        <v>113.72</v>
      </c>
      <c r="AR123" s="170">
        <f t="shared" si="178"/>
        <v>165.6</v>
      </c>
      <c r="AS123" s="170">
        <f t="shared" si="178"/>
        <v>198.41</v>
      </c>
      <c r="AT123" s="170">
        <f t="shared" si="178"/>
        <v>231.22</v>
      </c>
      <c r="AU123" s="170">
        <f t="shared" si="178"/>
        <v>135.38999999999999</v>
      </c>
      <c r="AV123" s="170">
        <f t="shared" si="178"/>
        <v>197.15</v>
      </c>
      <c r="AW123" s="170">
        <f t="shared" si="178"/>
        <v>236.21</v>
      </c>
      <c r="AX123" s="170">
        <f t="shared" si="178"/>
        <v>275.27</v>
      </c>
      <c r="BL123" s="43" t="str">
        <f t="shared" si="103"/>
        <v>INFINITE 11.001 a 2.000</v>
      </c>
      <c r="BM123" s="44" t="s">
        <v>85</v>
      </c>
      <c r="BN123" s="46" t="s">
        <v>55</v>
      </c>
      <c r="BO123" s="170">
        <f>ROUND('Base(2024)'!DC6*'BASE 2025'!$A$25,2)</f>
        <v>17.23</v>
      </c>
      <c r="BP123" s="170">
        <f>ROUND('Base(2024)'!DD6*'BASE 2025'!$A$25,2)</f>
        <v>17.579999999999998</v>
      </c>
      <c r="BQ123" s="170">
        <f>ROUND('Base(2024)'!DE6*'BASE 2025'!$A$25,2)</f>
        <v>17.95</v>
      </c>
      <c r="BS123" s="43" t="str">
        <f t="shared" si="108"/>
        <v>INFINITE 26.001 a 7.000</v>
      </c>
      <c r="BT123" s="44" t="s">
        <v>90</v>
      </c>
      <c r="BU123" s="44" t="s">
        <v>82</v>
      </c>
      <c r="BV123" s="170">
        <f>ROUND('Base(2024)'!DU165*'BASE 2025'!$A$155,2)</f>
        <v>20.63</v>
      </c>
      <c r="BW123" s="170">
        <f>ROUND('Base(2024)'!DV165*'BASE 2025'!$A$155,2)</f>
        <v>21.07</v>
      </c>
      <c r="BX123" s="170">
        <f>ROUND('Base(2024)'!DW165*'BASE 2025'!$A$155,2)</f>
        <v>21.5</v>
      </c>
      <c r="BY123" s="170">
        <f>ROUND('Base(2024)'!DX165*'BASE 2025'!$A$155,2)</f>
        <v>21.93</v>
      </c>
      <c r="BZ123" s="170">
        <f>ROUND('Base(2024)'!DY165*'BASE 2025'!$A$155,2)</f>
        <v>33.590000000000003</v>
      </c>
      <c r="CA123" s="170">
        <f>ROUND('Base(2024)'!DZ165*'BASE 2025'!$A$155,2)</f>
        <v>33.92</v>
      </c>
      <c r="CB123" s="170">
        <f>ROUND('Base(2024)'!EA165*'BASE 2025'!$A$155,2)</f>
        <v>34.28</v>
      </c>
      <c r="CC123" s="170">
        <f>ROUND('Base(2024)'!EB165*'BASE 2025'!$A$155,2)</f>
        <v>34.630000000000003</v>
      </c>
      <c r="CD123" s="170">
        <f>ROUND('Base(2024)'!EC165*'BASE 2025'!$A$155,2)</f>
        <v>62.79</v>
      </c>
      <c r="CE123" s="170">
        <f>ROUND('Base(2024)'!ED165*'BASE 2025'!$A$155,2)</f>
        <v>85.22</v>
      </c>
      <c r="CF123" s="170">
        <f>ROUND('Base(2024)'!EE165*'BASE 2025'!$A$155,2)</f>
        <v>119.95</v>
      </c>
      <c r="CG123" s="170">
        <f>ROUND('Base(2024)'!EF165*'BASE 2025'!$A$155,2)</f>
        <v>145.1</v>
      </c>
      <c r="CH123" s="170">
        <f>ROUND('Base(2024)'!EG165*'BASE 2025'!$A$155,2)</f>
        <v>99.63</v>
      </c>
      <c r="CI123" s="170">
        <f>ROUND('Base(2024)'!EH165*'BASE 2025'!$A$155,2)</f>
        <v>123.13</v>
      </c>
      <c r="CJ123" s="170">
        <f>ROUND('Base(2024)'!EI165*'BASE 2025'!$A$155,2)</f>
        <v>158.4</v>
      </c>
      <c r="CK123" s="170">
        <f>ROUND('Base(2024)'!EJ165*'BASE 2025'!$A$155,2)</f>
        <v>185.15</v>
      </c>
      <c r="CM123" s="43" t="str">
        <f t="shared" si="114"/>
        <v>INFINITE 16.001 a 7.000</v>
      </c>
      <c r="CN123" s="44" t="s">
        <v>85</v>
      </c>
      <c r="CO123" s="44" t="s">
        <v>82</v>
      </c>
      <c r="CP123" s="170">
        <f t="shared" ref="CP123:DE123" si="190">ROUND(CP11-(CP11*$A$90),2)</f>
        <v>23.74</v>
      </c>
      <c r="CQ123" s="170">
        <f t="shared" si="190"/>
        <v>24.74</v>
      </c>
      <c r="CR123" s="170">
        <f t="shared" si="190"/>
        <v>25</v>
      </c>
      <c r="CS123" s="170">
        <f t="shared" si="190"/>
        <v>25.25</v>
      </c>
      <c r="CT123" s="170">
        <f t="shared" si="190"/>
        <v>32.369999999999997</v>
      </c>
      <c r="CU123" s="170">
        <f t="shared" si="190"/>
        <v>37.24</v>
      </c>
      <c r="CV123" s="170">
        <f t="shared" si="190"/>
        <v>42.48</v>
      </c>
      <c r="CW123" s="170">
        <f t="shared" si="190"/>
        <v>52.59</v>
      </c>
      <c r="CX123" s="170">
        <f t="shared" si="190"/>
        <v>40.86</v>
      </c>
      <c r="CY123" s="170">
        <f t="shared" si="190"/>
        <v>46.9</v>
      </c>
      <c r="CZ123" s="170">
        <f t="shared" si="190"/>
        <v>63.5</v>
      </c>
      <c r="DA123" s="170">
        <f t="shared" si="190"/>
        <v>81.5</v>
      </c>
      <c r="DB123" s="170">
        <f t="shared" si="190"/>
        <v>47.5</v>
      </c>
      <c r="DC123" s="170">
        <f t="shared" si="190"/>
        <v>54.52</v>
      </c>
      <c r="DD123" s="170">
        <f t="shared" si="190"/>
        <v>73.83</v>
      </c>
      <c r="DE123" s="170">
        <f t="shared" si="190"/>
        <v>94.76</v>
      </c>
      <c r="DF123" s="170"/>
      <c r="DH123" s="43" t="str">
        <f t="shared" si="105"/>
        <v>INFINITE 22.001 a 3.000</v>
      </c>
      <c r="DI123" s="44" t="s">
        <v>90</v>
      </c>
      <c r="DJ123" s="44" t="s">
        <v>62</v>
      </c>
      <c r="DK123" s="147">
        <f>ROUND('Base(2024)'!EO123*'BASE 2025'!$A$155,2)</f>
        <v>21.95</v>
      </c>
      <c r="DL123" s="147">
        <f>ROUND('Base(2024)'!EP123*'BASE 2025'!$A$155,2)</f>
        <v>22.87</v>
      </c>
      <c r="DM123" s="147">
        <f>ROUND('Base(2024)'!EQ123*'BASE 2025'!$A$155,2)</f>
        <v>23.1</v>
      </c>
      <c r="DN123" s="147">
        <f>ROUND('Base(2024)'!ER123*'BASE 2025'!$A$155,2)</f>
        <v>23.34</v>
      </c>
      <c r="DO123" s="147">
        <f>ROUND('Base(2024)'!ES123*'BASE 2025'!$A$155,2)</f>
        <v>27.29</v>
      </c>
      <c r="DP123" s="147">
        <f>ROUND('Base(2024)'!ET123*'BASE 2025'!$A$155,2)</f>
        <v>30.28</v>
      </c>
      <c r="DQ123" s="147">
        <f>ROUND('Base(2024)'!EU123*'BASE 2025'!$A$155,2)</f>
        <v>33.79</v>
      </c>
      <c r="DR123" s="147">
        <f>ROUND('Base(2024)'!EV123*'BASE 2025'!$A$155,2)</f>
        <v>40.58</v>
      </c>
      <c r="DS123" s="147">
        <f>ROUND('Base(2024)'!EW123*'BASE 2025'!$A$155,2)</f>
        <v>33.9</v>
      </c>
      <c r="DT123" s="147">
        <f>ROUND('Base(2024)'!EX123*'BASE 2025'!$A$155,2)</f>
        <v>39.26</v>
      </c>
      <c r="DU123" s="147">
        <f>ROUND('Base(2024)'!EY123*'BASE 2025'!$A$155,2)</f>
        <v>59.02</v>
      </c>
      <c r="DV123" s="147">
        <f>ROUND('Base(2024)'!EZ123*'BASE 2025'!$A$155,2)</f>
        <v>78.430000000000007</v>
      </c>
      <c r="ER123" s="198" t="str">
        <f t="shared" si="175"/>
        <v>DIAMANTE 3Coleta no mesmo dia4210-271 a 80</v>
      </c>
      <c r="ES123" s="198" t="s">
        <v>75</v>
      </c>
      <c r="ET123" s="199" t="s">
        <v>71</v>
      </c>
      <c r="EU123" s="200" t="s">
        <v>72</v>
      </c>
      <c r="EV123" s="201" t="s">
        <v>99</v>
      </c>
      <c r="EW123" s="200">
        <f t="shared" si="185"/>
        <v>1.61</v>
      </c>
      <c r="EX123" s="202">
        <v>1.61</v>
      </c>
      <c r="EY123" s="203" t="s">
        <v>264</v>
      </c>
    </row>
    <row r="124" spans="1:155" x14ac:dyDescent="0.25">
      <c r="A124" s="84">
        <v>0</v>
      </c>
      <c r="B124" s="42" t="s">
        <v>75</v>
      </c>
      <c r="D124" s="43" t="str">
        <f t="shared" si="106"/>
        <v>INFINITE 17.001 a 8.000</v>
      </c>
      <c r="E124" s="44" t="s">
        <v>85</v>
      </c>
      <c r="F124" s="44" t="s">
        <v>86</v>
      </c>
      <c r="G124" s="170">
        <f t="shared" si="180"/>
        <v>18.11</v>
      </c>
      <c r="H124" s="170">
        <f t="shared" si="177"/>
        <v>18.489999999999998</v>
      </c>
      <c r="I124" s="170">
        <f t="shared" si="177"/>
        <v>18.88</v>
      </c>
      <c r="J124" s="170">
        <f t="shared" si="177"/>
        <v>19.260000000000002</v>
      </c>
      <c r="K124" s="170">
        <f t="shared" si="177"/>
        <v>30.17</v>
      </c>
      <c r="L124" s="170">
        <f t="shared" si="177"/>
        <v>30.5</v>
      </c>
      <c r="M124" s="170">
        <f t="shared" si="177"/>
        <v>30.8</v>
      </c>
      <c r="N124" s="170">
        <f t="shared" si="177"/>
        <v>31.12</v>
      </c>
      <c r="O124" s="170">
        <f t="shared" si="177"/>
        <v>57.32</v>
      </c>
      <c r="P124" s="170">
        <f t="shared" si="177"/>
        <v>77.400000000000006</v>
      </c>
      <c r="Q124" s="170">
        <f t="shared" si="177"/>
        <v>108.95</v>
      </c>
      <c r="R124" s="170">
        <f t="shared" si="177"/>
        <v>131.88</v>
      </c>
      <c r="S124" s="170">
        <f t="shared" si="177"/>
        <v>77.53</v>
      </c>
      <c r="T124" s="170">
        <f t="shared" si="177"/>
        <v>95.12</v>
      </c>
      <c r="U124" s="170">
        <f t="shared" si="177"/>
        <v>121.99</v>
      </c>
      <c r="V124" s="170">
        <f t="shared" si="177"/>
        <v>142.35</v>
      </c>
      <c r="W124" s="170">
        <f t="shared" si="177"/>
        <v>92.28</v>
      </c>
      <c r="X124" s="170">
        <f t="shared" si="177"/>
        <v>113.23</v>
      </c>
      <c r="Y124" s="170">
        <f t="shared" si="177"/>
        <v>145.22</v>
      </c>
      <c r="Z124" s="170">
        <f t="shared" si="177"/>
        <v>169.47</v>
      </c>
      <c r="AB124" s="176" t="str">
        <f t="shared" si="132"/>
        <v>INFINITE 17.001 a 8.000</v>
      </c>
      <c r="AC124" s="177" t="s">
        <v>85</v>
      </c>
      <c r="AD124" s="177" t="s">
        <v>86</v>
      </c>
      <c r="AE124" s="170">
        <f t="shared" si="181"/>
        <v>42.86</v>
      </c>
      <c r="AF124" s="170">
        <f t="shared" si="178"/>
        <v>43.76</v>
      </c>
      <c r="AG124" s="170">
        <f t="shared" si="178"/>
        <v>44.67</v>
      </c>
      <c r="AH124" s="170">
        <f t="shared" si="178"/>
        <v>45.59</v>
      </c>
      <c r="AI124" s="170">
        <f t="shared" si="178"/>
        <v>49.84</v>
      </c>
      <c r="AJ124" s="170">
        <f t="shared" si="178"/>
        <v>50.36</v>
      </c>
      <c r="AK124" s="170">
        <f t="shared" si="178"/>
        <v>50.87</v>
      </c>
      <c r="AL124" s="170">
        <f t="shared" si="178"/>
        <v>51.38</v>
      </c>
      <c r="AM124" s="170">
        <f t="shared" si="178"/>
        <v>101.74</v>
      </c>
      <c r="AN124" s="170">
        <f t="shared" si="178"/>
        <v>152.77000000000001</v>
      </c>
      <c r="AO124" s="170">
        <f t="shared" si="178"/>
        <v>187.3</v>
      </c>
      <c r="AP124" s="170">
        <f t="shared" si="178"/>
        <v>221.81</v>
      </c>
      <c r="AQ124" s="170">
        <f t="shared" si="178"/>
        <v>124.04</v>
      </c>
      <c r="AR124" s="170">
        <f t="shared" si="178"/>
        <v>183.04</v>
      </c>
      <c r="AS124" s="170">
        <f t="shared" si="178"/>
        <v>219.19</v>
      </c>
      <c r="AT124" s="170">
        <f t="shared" si="178"/>
        <v>255.35</v>
      </c>
      <c r="AU124" s="170">
        <f t="shared" si="178"/>
        <v>147.66999999999999</v>
      </c>
      <c r="AV124" s="170">
        <f t="shared" si="178"/>
        <v>217.91</v>
      </c>
      <c r="AW124" s="170">
        <f t="shared" si="178"/>
        <v>260.95</v>
      </c>
      <c r="AX124" s="170">
        <f t="shared" si="178"/>
        <v>303.98</v>
      </c>
      <c r="BL124" s="43" t="str">
        <f t="shared" si="103"/>
        <v>INFINITE 12.001 a 3.000</v>
      </c>
      <c r="BM124" s="44" t="s">
        <v>85</v>
      </c>
      <c r="BN124" s="46" t="s">
        <v>62</v>
      </c>
      <c r="BO124" s="170">
        <f>ROUND('Base(2024)'!DC7*'BASE 2025'!$A$25,2)</f>
        <v>19.14</v>
      </c>
      <c r="BP124" s="170">
        <f>ROUND('Base(2024)'!DD7*'BASE 2025'!$A$25,2)</f>
        <v>19.54</v>
      </c>
      <c r="BQ124" s="170">
        <f>ROUND('Base(2024)'!DE7*'BASE 2025'!$A$25,2)</f>
        <v>19.95</v>
      </c>
      <c r="BS124" s="43" t="str">
        <f t="shared" si="108"/>
        <v>INFINITE 27.001 a 8.000</v>
      </c>
      <c r="BT124" s="44" t="s">
        <v>90</v>
      </c>
      <c r="BU124" s="44" t="s">
        <v>86</v>
      </c>
      <c r="BV124" s="170">
        <f>ROUND('Base(2024)'!DU166*'BASE 2025'!$A$155,2)</f>
        <v>21</v>
      </c>
      <c r="BW124" s="170">
        <f>ROUND('Base(2024)'!DV166*'BASE 2025'!$A$155,2)</f>
        <v>21.45</v>
      </c>
      <c r="BX124" s="170">
        <f>ROUND('Base(2024)'!DW166*'BASE 2025'!$A$155,2)</f>
        <v>21.88</v>
      </c>
      <c r="BY124" s="170">
        <f>ROUND('Base(2024)'!DX166*'BASE 2025'!$A$155,2)</f>
        <v>22.32</v>
      </c>
      <c r="BZ124" s="170">
        <f>ROUND('Base(2024)'!DY166*'BASE 2025'!$A$155,2)</f>
        <v>35.979999999999997</v>
      </c>
      <c r="CA124" s="170">
        <f>ROUND('Base(2024)'!DZ166*'BASE 2025'!$A$155,2)</f>
        <v>36.369999999999997</v>
      </c>
      <c r="CB124" s="170">
        <f>ROUND('Base(2024)'!EA166*'BASE 2025'!$A$155,2)</f>
        <v>36.72</v>
      </c>
      <c r="CC124" s="170">
        <f>ROUND('Base(2024)'!EB166*'BASE 2025'!$A$155,2)</f>
        <v>37.1</v>
      </c>
      <c r="CD124" s="170">
        <f>ROUND('Base(2024)'!EC166*'BASE 2025'!$A$155,2)</f>
        <v>68.84</v>
      </c>
      <c r="CE124" s="170">
        <f>ROUND('Base(2024)'!ED166*'BASE 2025'!$A$155,2)</f>
        <v>93.38</v>
      </c>
      <c r="CF124" s="170">
        <f>ROUND('Base(2024)'!EE166*'BASE 2025'!$A$155,2)</f>
        <v>131.41</v>
      </c>
      <c r="CG124" s="170">
        <f>ROUND('Base(2024)'!EF166*'BASE 2025'!$A$155,2)</f>
        <v>158.99</v>
      </c>
      <c r="CH124" s="170">
        <f>ROUND('Base(2024)'!EG166*'BASE 2025'!$A$155,2)</f>
        <v>110.95</v>
      </c>
      <c r="CI124" s="170">
        <f>ROUND('Base(2024)'!EH166*'BASE 2025'!$A$155,2)</f>
        <v>136.55000000000001</v>
      </c>
      <c r="CJ124" s="170">
        <f>ROUND('Base(2024)'!EI166*'BASE 2025'!$A$155,2)</f>
        <v>175.18</v>
      </c>
      <c r="CK124" s="170">
        <f>ROUND('Base(2024)'!EJ166*'BASE 2025'!$A$155,2)</f>
        <v>204.34</v>
      </c>
      <c r="CM124" s="43" t="str">
        <f t="shared" si="114"/>
        <v>INFINITE 17.001 a 8.000</v>
      </c>
      <c r="CN124" s="44" t="s">
        <v>85</v>
      </c>
      <c r="CO124" s="44" t="s">
        <v>86</v>
      </c>
      <c r="CP124" s="170">
        <f t="shared" ref="CP124:DE124" si="191">ROUND(CP12-(CP12*$A$90),2)</f>
        <v>24.94</v>
      </c>
      <c r="CQ124" s="170">
        <f t="shared" si="191"/>
        <v>26</v>
      </c>
      <c r="CR124" s="170">
        <f t="shared" si="191"/>
        <v>26.27</v>
      </c>
      <c r="CS124" s="170">
        <f t="shared" si="191"/>
        <v>26.54</v>
      </c>
      <c r="CT124" s="170">
        <f t="shared" si="191"/>
        <v>35.25</v>
      </c>
      <c r="CU124" s="170">
        <f t="shared" si="191"/>
        <v>40.56</v>
      </c>
      <c r="CV124" s="170">
        <f t="shared" si="191"/>
        <v>46.28</v>
      </c>
      <c r="CW124" s="170">
        <f t="shared" si="191"/>
        <v>57.3</v>
      </c>
      <c r="CX124" s="170">
        <f t="shared" si="191"/>
        <v>52.63</v>
      </c>
      <c r="CY124" s="170">
        <f t="shared" si="191"/>
        <v>59.05</v>
      </c>
      <c r="CZ124" s="170">
        <f t="shared" si="191"/>
        <v>76.069999999999993</v>
      </c>
      <c r="DA124" s="170">
        <f t="shared" si="191"/>
        <v>94.84</v>
      </c>
      <c r="DB124" s="170">
        <f t="shared" si="191"/>
        <v>61.21</v>
      </c>
      <c r="DC124" s="170">
        <f t="shared" si="191"/>
        <v>68.67</v>
      </c>
      <c r="DD124" s="170">
        <f t="shared" si="191"/>
        <v>88.45</v>
      </c>
      <c r="DE124" s="170">
        <f t="shared" si="191"/>
        <v>110.28</v>
      </c>
      <c r="DF124" s="170"/>
      <c r="DH124" s="43" t="str">
        <f t="shared" si="105"/>
        <v>INFINITE 23.001 a 4.000</v>
      </c>
      <c r="DI124" s="44" t="s">
        <v>90</v>
      </c>
      <c r="DJ124" s="44" t="s">
        <v>68</v>
      </c>
      <c r="DK124" s="147">
        <f>ROUND('Base(2024)'!EO124*'BASE 2025'!$A$155,2)</f>
        <v>23.63</v>
      </c>
      <c r="DL124" s="147">
        <f>ROUND('Base(2024)'!EP124*'BASE 2025'!$A$155,2)</f>
        <v>24.64</v>
      </c>
      <c r="DM124" s="147">
        <f>ROUND('Base(2024)'!EQ124*'BASE 2025'!$A$155,2)</f>
        <v>24.89</v>
      </c>
      <c r="DN124" s="147">
        <f>ROUND('Base(2024)'!ER124*'BASE 2025'!$A$155,2)</f>
        <v>25.14</v>
      </c>
      <c r="DO124" s="147">
        <f>ROUND('Base(2024)'!ES124*'BASE 2025'!$A$155,2)</f>
        <v>29.48</v>
      </c>
      <c r="DP124" s="147">
        <f>ROUND('Base(2024)'!ET124*'BASE 2025'!$A$155,2)</f>
        <v>32.42</v>
      </c>
      <c r="DQ124" s="147">
        <f>ROUND('Base(2024)'!EU124*'BASE 2025'!$A$155,2)</f>
        <v>36.159999999999997</v>
      </c>
      <c r="DR124" s="147">
        <f>ROUND('Base(2024)'!EV124*'BASE 2025'!$A$155,2)</f>
        <v>43.47</v>
      </c>
      <c r="DS124" s="147">
        <f>ROUND('Base(2024)'!EW124*'BASE 2025'!$A$155,2)</f>
        <v>44.27</v>
      </c>
      <c r="DT124" s="147">
        <f>ROUND('Base(2024)'!EX124*'BASE 2025'!$A$155,2)</f>
        <v>49.21</v>
      </c>
      <c r="DU124" s="147">
        <f>ROUND('Base(2024)'!EY124*'BASE 2025'!$A$155,2)</f>
        <v>69.02</v>
      </c>
      <c r="DV124" s="147">
        <f>ROUND('Base(2024)'!EZ124*'BASE 2025'!$A$155,2)</f>
        <v>88.99</v>
      </c>
      <c r="ER124" s="198" t="str">
        <f t="shared" si="175"/>
        <v>DIAMANTE 3Coleta no mesmo dia4210-281 a 90</v>
      </c>
      <c r="ES124" s="198" t="s">
        <v>75</v>
      </c>
      <c r="ET124" s="199" t="s">
        <v>71</v>
      </c>
      <c r="EU124" s="200" t="s">
        <v>72</v>
      </c>
      <c r="EV124" s="201" t="s">
        <v>102</v>
      </c>
      <c r="EW124" s="200">
        <f t="shared" si="185"/>
        <v>1.6048500000000001</v>
      </c>
      <c r="EX124" s="202">
        <v>1.6048500000000001</v>
      </c>
      <c r="EY124" s="203" t="s">
        <v>264</v>
      </c>
    </row>
    <row r="125" spans="1:155" x14ac:dyDescent="0.25">
      <c r="A125" s="84">
        <v>0</v>
      </c>
      <c r="B125" s="42" t="s">
        <v>81</v>
      </c>
      <c r="D125" s="43" t="str">
        <f t="shared" si="106"/>
        <v>INFINITE 18.001 a 9.000</v>
      </c>
      <c r="E125" s="44" t="s">
        <v>85</v>
      </c>
      <c r="F125" s="44" t="s">
        <v>91</v>
      </c>
      <c r="G125" s="170">
        <f t="shared" si="180"/>
        <v>18.7</v>
      </c>
      <c r="H125" s="170">
        <f t="shared" si="177"/>
        <v>19.100000000000001</v>
      </c>
      <c r="I125" s="170">
        <f t="shared" si="177"/>
        <v>19.5</v>
      </c>
      <c r="J125" s="170">
        <f t="shared" si="177"/>
        <v>19.89</v>
      </c>
      <c r="K125" s="170">
        <f t="shared" si="177"/>
        <v>32.15</v>
      </c>
      <c r="L125" s="170">
        <f t="shared" si="177"/>
        <v>32.47</v>
      </c>
      <c r="M125" s="170">
        <f t="shared" si="177"/>
        <v>32.82</v>
      </c>
      <c r="N125" s="170">
        <f t="shared" si="177"/>
        <v>33.14</v>
      </c>
      <c r="O125" s="170">
        <f t="shared" si="177"/>
        <v>62.34</v>
      </c>
      <c r="P125" s="170">
        <f t="shared" si="177"/>
        <v>84.15</v>
      </c>
      <c r="Q125" s="170">
        <f t="shared" si="177"/>
        <v>118.44</v>
      </c>
      <c r="R125" s="170">
        <f t="shared" si="177"/>
        <v>143.37</v>
      </c>
      <c r="S125" s="170">
        <f t="shared" si="177"/>
        <v>81.72</v>
      </c>
      <c r="T125" s="170">
        <f t="shared" si="177"/>
        <v>100.8</v>
      </c>
      <c r="U125" s="170">
        <f t="shared" si="177"/>
        <v>129.96</v>
      </c>
      <c r="V125" s="170">
        <f t="shared" si="177"/>
        <v>152</v>
      </c>
      <c r="W125" s="170">
        <f t="shared" si="177"/>
        <v>97.29</v>
      </c>
      <c r="X125" s="170">
        <f t="shared" si="177"/>
        <v>119.99</v>
      </c>
      <c r="Y125" s="170">
        <f t="shared" si="177"/>
        <v>154.72</v>
      </c>
      <c r="Z125" s="170">
        <f t="shared" si="177"/>
        <v>180.95</v>
      </c>
      <c r="AB125" s="176" t="str">
        <f t="shared" si="132"/>
        <v>INFINITE 18.001 a 9.000</v>
      </c>
      <c r="AC125" s="177" t="s">
        <v>85</v>
      </c>
      <c r="AD125" s="177" t="s">
        <v>91</v>
      </c>
      <c r="AE125" s="170">
        <f t="shared" si="181"/>
        <v>46.67</v>
      </c>
      <c r="AF125" s="170">
        <f t="shared" si="178"/>
        <v>47.68</v>
      </c>
      <c r="AG125" s="170">
        <f t="shared" si="178"/>
        <v>48.66</v>
      </c>
      <c r="AH125" s="170">
        <f t="shared" si="178"/>
        <v>49.66</v>
      </c>
      <c r="AI125" s="170">
        <f t="shared" si="178"/>
        <v>53.71</v>
      </c>
      <c r="AJ125" s="170">
        <f t="shared" si="178"/>
        <v>54.26</v>
      </c>
      <c r="AK125" s="170">
        <f t="shared" si="178"/>
        <v>54.81</v>
      </c>
      <c r="AL125" s="170">
        <f t="shared" si="178"/>
        <v>55.37</v>
      </c>
      <c r="AM125" s="170">
        <f t="shared" si="178"/>
        <v>110.91</v>
      </c>
      <c r="AN125" s="170">
        <f t="shared" si="178"/>
        <v>168.08</v>
      </c>
      <c r="AO125" s="170">
        <f t="shared" si="178"/>
        <v>204.77</v>
      </c>
      <c r="AP125" s="170">
        <f t="shared" si="178"/>
        <v>241.44</v>
      </c>
      <c r="AQ125" s="170">
        <f t="shared" si="178"/>
        <v>136.18</v>
      </c>
      <c r="AR125" s="170">
        <f t="shared" si="178"/>
        <v>203.4</v>
      </c>
      <c r="AS125" s="170">
        <f t="shared" si="178"/>
        <v>242.27</v>
      </c>
      <c r="AT125" s="170">
        <f t="shared" si="178"/>
        <v>281.14999999999998</v>
      </c>
      <c r="AU125" s="170">
        <f t="shared" si="178"/>
        <v>162.12</v>
      </c>
      <c r="AV125" s="170">
        <f t="shared" si="178"/>
        <v>242.14</v>
      </c>
      <c r="AW125" s="170">
        <f t="shared" si="178"/>
        <v>288.42</v>
      </c>
      <c r="AX125" s="170">
        <f t="shared" si="178"/>
        <v>334.7</v>
      </c>
      <c r="BL125" s="43" t="str">
        <f t="shared" si="103"/>
        <v>INFINITE 13.001 a 4.000</v>
      </c>
      <c r="BM125" s="44" t="s">
        <v>85</v>
      </c>
      <c r="BN125" s="46" t="s">
        <v>68</v>
      </c>
      <c r="BO125" s="170">
        <f>ROUND('Base(2024)'!DC8*'BASE 2025'!$A$25,2)</f>
        <v>21.04</v>
      </c>
      <c r="BP125" s="170">
        <f>ROUND('Base(2024)'!DD8*'BASE 2025'!$A$25,2)</f>
        <v>21.48</v>
      </c>
      <c r="BQ125" s="170">
        <f>ROUND('Base(2024)'!DE8*'BASE 2025'!$A$25,2)</f>
        <v>21.93</v>
      </c>
      <c r="BS125" s="43" t="str">
        <f t="shared" si="108"/>
        <v>INFINITE 28.001 a 9.000</v>
      </c>
      <c r="BT125" s="44" t="s">
        <v>90</v>
      </c>
      <c r="BU125" s="44" t="s">
        <v>91</v>
      </c>
      <c r="BV125" s="170">
        <f>ROUND('Base(2024)'!DU167*'BASE 2025'!$A$155,2)</f>
        <v>21.84</v>
      </c>
      <c r="BW125" s="170">
        <f>ROUND('Base(2024)'!DV167*'BASE 2025'!$A$155,2)</f>
        <v>22.29</v>
      </c>
      <c r="BX125" s="170">
        <f>ROUND('Base(2024)'!DW167*'BASE 2025'!$A$155,2)</f>
        <v>22.76</v>
      </c>
      <c r="BY125" s="170">
        <f>ROUND('Base(2024)'!DX167*'BASE 2025'!$A$155,2)</f>
        <v>23.22</v>
      </c>
      <c r="BZ125" s="170">
        <f>ROUND('Base(2024)'!DY167*'BASE 2025'!$A$155,2)</f>
        <v>38.26</v>
      </c>
      <c r="CA125" s="170">
        <f>ROUND('Base(2024)'!DZ167*'BASE 2025'!$A$155,2)</f>
        <v>38.65</v>
      </c>
      <c r="CB125" s="170">
        <f>ROUND('Base(2024)'!EA167*'BASE 2025'!$A$155,2)</f>
        <v>39.07</v>
      </c>
      <c r="CC125" s="170">
        <f>ROUND('Base(2024)'!EB167*'BASE 2025'!$A$155,2)</f>
        <v>39.44</v>
      </c>
      <c r="CD125" s="170">
        <f>ROUND('Base(2024)'!EC167*'BASE 2025'!$A$155,2)</f>
        <v>74.78</v>
      </c>
      <c r="CE125" s="170">
        <f>ROUND('Base(2024)'!ED167*'BASE 2025'!$A$155,2)</f>
        <v>101.5</v>
      </c>
      <c r="CF125" s="170">
        <f>ROUND('Base(2024)'!EE167*'BASE 2025'!$A$155,2)</f>
        <v>142.86000000000001</v>
      </c>
      <c r="CG125" s="170">
        <f>ROUND('Base(2024)'!EF167*'BASE 2025'!$A$155,2)</f>
        <v>172.81</v>
      </c>
      <c r="CH125" s="170">
        <f>ROUND('Base(2024)'!EG167*'BASE 2025'!$A$155,2)</f>
        <v>116.87</v>
      </c>
      <c r="CI125" s="170">
        <f>ROUND('Base(2024)'!EH167*'BASE 2025'!$A$155,2)</f>
        <v>144.68</v>
      </c>
      <c r="CJ125" s="170">
        <f>ROUND('Base(2024)'!EI167*'BASE 2025'!$A$155,2)</f>
        <v>186.6</v>
      </c>
      <c r="CK125" s="170">
        <f>ROUND('Base(2024)'!EJ167*'BASE 2025'!$A$155,2)</f>
        <v>218.13</v>
      </c>
      <c r="CM125" s="43" t="str">
        <f t="shared" si="114"/>
        <v>INFINITE 18.001 a 9.000</v>
      </c>
      <c r="CN125" s="44" t="s">
        <v>85</v>
      </c>
      <c r="CO125" s="44" t="s">
        <v>91</v>
      </c>
      <c r="CP125" s="170">
        <f t="shared" ref="CP125:DE125" si="192">ROUND(CP13-(CP13*$A$90),2)</f>
        <v>25.67</v>
      </c>
      <c r="CQ125" s="170">
        <f t="shared" si="192"/>
        <v>26.76</v>
      </c>
      <c r="CR125" s="170">
        <f t="shared" si="192"/>
        <v>27.02</v>
      </c>
      <c r="CS125" s="170">
        <f t="shared" si="192"/>
        <v>27.3</v>
      </c>
      <c r="CT125" s="170">
        <f t="shared" si="192"/>
        <v>36.99</v>
      </c>
      <c r="CU125" s="170">
        <f t="shared" si="192"/>
        <v>42.54</v>
      </c>
      <c r="CV125" s="170">
        <f t="shared" si="192"/>
        <v>48.54</v>
      </c>
      <c r="CW125" s="170">
        <f t="shared" si="192"/>
        <v>60.09</v>
      </c>
      <c r="CX125" s="170">
        <f t="shared" si="192"/>
        <v>54.12</v>
      </c>
      <c r="CY125" s="170">
        <f t="shared" si="192"/>
        <v>60.77</v>
      </c>
      <c r="CZ125" s="170">
        <f t="shared" si="192"/>
        <v>78.03</v>
      </c>
      <c r="DA125" s="170">
        <f t="shared" si="192"/>
        <v>97.27</v>
      </c>
      <c r="DB125" s="170">
        <f t="shared" si="192"/>
        <v>62.94</v>
      </c>
      <c r="DC125" s="170">
        <f t="shared" si="192"/>
        <v>70.64</v>
      </c>
      <c r="DD125" s="170">
        <f t="shared" si="192"/>
        <v>90.73</v>
      </c>
      <c r="DE125" s="170">
        <f t="shared" si="192"/>
        <v>113.1</v>
      </c>
      <c r="DF125" s="170"/>
      <c r="DH125" s="43" t="str">
        <f t="shared" si="105"/>
        <v>INFINITE 24.001 a 5.000</v>
      </c>
      <c r="DI125" s="44" t="s">
        <v>90</v>
      </c>
      <c r="DJ125" s="44" t="s">
        <v>70</v>
      </c>
      <c r="DK125" s="147">
        <f>ROUND('Base(2024)'!EO125*'BASE 2025'!$A$155,2)</f>
        <v>25.83</v>
      </c>
      <c r="DL125" s="147">
        <f>ROUND('Base(2024)'!EP125*'BASE 2025'!$A$155,2)</f>
        <v>26.9</v>
      </c>
      <c r="DM125" s="147">
        <f>ROUND('Base(2024)'!EQ125*'BASE 2025'!$A$155,2)</f>
        <v>27.19</v>
      </c>
      <c r="DN125" s="147">
        <f>ROUND('Base(2024)'!ER125*'BASE 2025'!$A$155,2)</f>
        <v>27.46</v>
      </c>
      <c r="DO125" s="147">
        <f>ROUND('Base(2024)'!ES125*'BASE 2025'!$A$155,2)</f>
        <v>32.35</v>
      </c>
      <c r="DP125" s="147">
        <f>ROUND('Base(2024)'!ET125*'BASE 2025'!$A$155,2)</f>
        <v>34.86</v>
      </c>
      <c r="DQ125" s="147">
        <f>ROUND('Base(2024)'!EU125*'BASE 2025'!$A$155,2)</f>
        <v>38.85</v>
      </c>
      <c r="DR125" s="147">
        <f>ROUND('Base(2024)'!EV125*'BASE 2025'!$A$155,2)</f>
        <v>46.8</v>
      </c>
      <c r="DS125" s="147">
        <f>ROUND('Base(2024)'!EW125*'BASE 2025'!$A$155,2)</f>
        <v>48.26</v>
      </c>
      <c r="DT125" s="147">
        <f>ROUND('Base(2024)'!EX125*'BASE 2025'!$A$155,2)</f>
        <v>52.15</v>
      </c>
      <c r="DU125" s="147">
        <f>ROUND('Base(2024)'!EY125*'BASE 2025'!$A$155,2)</f>
        <v>71.89</v>
      </c>
      <c r="DV125" s="147">
        <f>ROUND('Base(2024)'!EZ125*'BASE 2025'!$A$155,2)</f>
        <v>92.56</v>
      </c>
      <c r="ER125" s="198" t="str">
        <f t="shared" si="175"/>
        <v>DIAMANTE 3Coleta no mesmo dia4210-291 a 100</v>
      </c>
      <c r="ES125" s="198" t="s">
        <v>75</v>
      </c>
      <c r="ET125" s="199" t="s">
        <v>71</v>
      </c>
      <c r="EU125" s="200" t="s">
        <v>72</v>
      </c>
      <c r="EV125" s="201" t="s">
        <v>105</v>
      </c>
      <c r="EW125" s="200">
        <f t="shared" si="185"/>
        <v>1.58</v>
      </c>
      <c r="EX125" s="202">
        <v>1.58</v>
      </c>
      <c r="EY125" s="203" t="s">
        <v>264</v>
      </c>
    </row>
    <row r="126" spans="1:155" x14ac:dyDescent="0.25">
      <c r="A126" s="84">
        <v>0</v>
      </c>
      <c r="B126" s="42" t="s">
        <v>85</v>
      </c>
      <c r="D126" s="43" t="str">
        <f t="shared" si="106"/>
        <v>INFINITE 19.001 a 10.000</v>
      </c>
      <c r="E126" s="44" t="s">
        <v>85</v>
      </c>
      <c r="F126" s="44" t="s">
        <v>95</v>
      </c>
      <c r="G126" s="170">
        <f t="shared" si="180"/>
        <v>19.12</v>
      </c>
      <c r="H126" s="170">
        <f t="shared" si="177"/>
        <v>19.52</v>
      </c>
      <c r="I126" s="170">
        <f t="shared" si="177"/>
        <v>19.93</v>
      </c>
      <c r="J126" s="170">
        <f t="shared" si="177"/>
        <v>20.329999999999998</v>
      </c>
      <c r="K126" s="170">
        <f t="shared" si="177"/>
        <v>34.32</v>
      </c>
      <c r="L126" s="170">
        <f t="shared" si="177"/>
        <v>34.67</v>
      </c>
      <c r="M126" s="170">
        <f t="shared" si="177"/>
        <v>35.03</v>
      </c>
      <c r="N126" s="170">
        <f t="shared" si="177"/>
        <v>35.380000000000003</v>
      </c>
      <c r="O126" s="170">
        <f t="shared" si="177"/>
        <v>67.34</v>
      </c>
      <c r="P126" s="170">
        <f t="shared" si="177"/>
        <v>90.91</v>
      </c>
      <c r="Q126" s="170">
        <f t="shared" si="177"/>
        <v>127.96</v>
      </c>
      <c r="R126" s="170">
        <f t="shared" si="177"/>
        <v>154.9</v>
      </c>
      <c r="S126" s="170">
        <f t="shared" si="177"/>
        <v>85.94</v>
      </c>
      <c r="T126" s="170">
        <f t="shared" si="177"/>
        <v>106.46</v>
      </c>
      <c r="U126" s="170">
        <f t="shared" si="177"/>
        <v>137.94</v>
      </c>
      <c r="V126" s="170">
        <f t="shared" si="177"/>
        <v>161.68</v>
      </c>
      <c r="W126" s="170">
        <f t="shared" si="177"/>
        <v>102.3</v>
      </c>
      <c r="X126" s="170">
        <f t="shared" si="177"/>
        <v>126.73</v>
      </c>
      <c r="Y126" s="170">
        <f t="shared" si="177"/>
        <v>164.22</v>
      </c>
      <c r="Z126" s="170">
        <f t="shared" si="177"/>
        <v>192.46</v>
      </c>
      <c r="AB126" s="176" t="str">
        <f t="shared" si="132"/>
        <v>INFINITE 19.001 a 10.000</v>
      </c>
      <c r="AC126" s="177" t="s">
        <v>85</v>
      </c>
      <c r="AD126" s="177" t="s">
        <v>95</v>
      </c>
      <c r="AE126" s="170">
        <f t="shared" si="181"/>
        <v>50.41</v>
      </c>
      <c r="AF126" s="170">
        <f t="shared" si="178"/>
        <v>51.49</v>
      </c>
      <c r="AG126" s="170">
        <f t="shared" si="178"/>
        <v>52.57</v>
      </c>
      <c r="AH126" s="170">
        <f t="shared" si="178"/>
        <v>53.64</v>
      </c>
      <c r="AI126" s="170">
        <f t="shared" si="178"/>
        <v>57.48</v>
      </c>
      <c r="AJ126" s="170">
        <f t="shared" si="178"/>
        <v>58.07</v>
      </c>
      <c r="AK126" s="170">
        <f t="shared" si="178"/>
        <v>58.67</v>
      </c>
      <c r="AL126" s="170">
        <f t="shared" si="178"/>
        <v>59.26</v>
      </c>
      <c r="AM126" s="170">
        <f t="shared" si="178"/>
        <v>119.9</v>
      </c>
      <c r="AN126" s="170">
        <f t="shared" si="178"/>
        <v>183.13</v>
      </c>
      <c r="AO126" s="170">
        <f t="shared" si="178"/>
        <v>222.2</v>
      </c>
      <c r="AP126" s="170">
        <f t="shared" si="178"/>
        <v>261.25</v>
      </c>
      <c r="AQ126" s="170">
        <f t="shared" si="178"/>
        <v>148.31</v>
      </c>
      <c r="AR126" s="170">
        <f t="shared" si="178"/>
        <v>223.01</v>
      </c>
      <c r="AS126" s="170">
        <f t="shared" si="178"/>
        <v>264.91000000000003</v>
      </c>
      <c r="AT126" s="170">
        <f t="shared" si="178"/>
        <v>306.8</v>
      </c>
      <c r="AU126" s="170">
        <f t="shared" si="178"/>
        <v>176.56</v>
      </c>
      <c r="AV126" s="170">
        <f t="shared" si="178"/>
        <v>265.49</v>
      </c>
      <c r="AW126" s="170">
        <f t="shared" si="178"/>
        <v>315.37</v>
      </c>
      <c r="AX126" s="170">
        <f t="shared" si="178"/>
        <v>365.24</v>
      </c>
      <c r="BL126" s="43" t="str">
        <f t="shared" si="103"/>
        <v>INFINITE 14.001 a 5.000</v>
      </c>
      <c r="BM126" s="44" t="s">
        <v>85</v>
      </c>
      <c r="BN126" s="46" t="s">
        <v>70</v>
      </c>
      <c r="BO126" s="170">
        <f>ROUND('Base(2024)'!DC9*'BASE 2025'!$A$25,2)</f>
        <v>23.18</v>
      </c>
      <c r="BP126" s="170">
        <f>ROUND('Base(2024)'!DD9*'BASE 2025'!$A$25,2)</f>
        <v>23.67</v>
      </c>
      <c r="BQ126" s="170">
        <f>ROUND('Base(2024)'!DE9*'BASE 2025'!$A$25,2)</f>
        <v>24.16</v>
      </c>
      <c r="BS126" s="43" t="str">
        <f t="shared" si="108"/>
        <v>INFINITE 29.001 a 10.000</v>
      </c>
      <c r="BT126" s="44" t="s">
        <v>90</v>
      </c>
      <c r="BU126" s="44" t="s">
        <v>95</v>
      </c>
      <c r="BV126" s="170">
        <f>ROUND('Base(2024)'!DU168*'BASE 2025'!$A$155,2)</f>
        <v>22.22</v>
      </c>
      <c r="BW126" s="170">
        <f>ROUND('Base(2024)'!DV168*'BASE 2025'!$A$155,2)</f>
        <v>22.69</v>
      </c>
      <c r="BX126" s="170">
        <f>ROUND('Base(2024)'!DW168*'BASE 2025'!$A$155,2)</f>
        <v>23.16</v>
      </c>
      <c r="BY126" s="170">
        <f>ROUND('Base(2024)'!DX168*'BASE 2025'!$A$155,2)</f>
        <v>23.63</v>
      </c>
      <c r="BZ126" s="170">
        <f>ROUND('Base(2024)'!DY168*'BASE 2025'!$A$155,2)</f>
        <v>40.770000000000003</v>
      </c>
      <c r="CA126" s="170">
        <f>ROUND('Base(2024)'!DZ168*'BASE 2025'!$A$155,2)</f>
        <v>41.19</v>
      </c>
      <c r="CB126" s="170">
        <f>ROUND('Base(2024)'!EA168*'BASE 2025'!$A$155,2)</f>
        <v>41.61</v>
      </c>
      <c r="CC126" s="170">
        <f>ROUND('Base(2024)'!EB168*'BASE 2025'!$A$155,2)</f>
        <v>42.03</v>
      </c>
      <c r="CD126" s="170">
        <f>ROUND('Base(2024)'!EC168*'BASE 2025'!$A$155,2)</f>
        <v>80.73</v>
      </c>
      <c r="CE126" s="170">
        <f>ROUND('Base(2024)'!ED168*'BASE 2025'!$A$155,2)</f>
        <v>109.63</v>
      </c>
      <c r="CF126" s="170">
        <f>ROUND('Base(2024)'!EE168*'BASE 2025'!$A$155,2)</f>
        <v>154.31</v>
      </c>
      <c r="CG126" s="170">
        <f>ROUND('Base(2024)'!EF168*'BASE 2025'!$A$155,2)</f>
        <v>186.66</v>
      </c>
      <c r="CH126" s="170">
        <f>ROUND('Base(2024)'!EG168*'BASE 2025'!$A$155,2)</f>
        <v>122.84</v>
      </c>
      <c r="CI126" s="170">
        <f>ROUND('Base(2024)'!EH168*'BASE 2025'!$A$155,2)</f>
        <v>152.79</v>
      </c>
      <c r="CJ126" s="170">
        <f>ROUND('Base(2024)'!EI168*'BASE 2025'!$A$155,2)</f>
        <v>198.04</v>
      </c>
      <c r="CK126" s="170">
        <f>ROUND('Base(2024)'!EJ168*'BASE 2025'!$A$155,2)</f>
        <v>231.98</v>
      </c>
      <c r="CM126" s="43" t="str">
        <f t="shared" si="114"/>
        <v>INFINITE 19.001 a 10.000</v>
      </c>
      <c r="CN126" s="44" t="s">
        <v>85</v>
      </c>
      <c r="CO126" s="44" t="s">
        <v>95</v>
      </c>
      <c r="CP126" s="170">
        <f t="shared" ref="CP126:DE126" si="193">ROUND(CP14-(CP14*$A$90),2)</f>
        <v>26.19</v>
      </c>
      <c r="CQ126" s="170">
        <f t="shared" si="193"/>
        <v>27.3</v>
      </c>
      <c r="CR126" s="170">
        <f t="shared" si="193"/>
        <v>27.57</v>
      </c>
      <c r="CS126" s="170">
        <f t="shared" si="193"/>
        <v>27.85</v>
      </c>
      <c r="CT126" s="170">
        <f t="shared" si="193"/>
        <v>38.229999999999997</v>
      </c>
      <c r="CU126" s="170">
        <f t="shared" si="193"/>
        <v>43.97</v>
      </c>
      <c r="CV126" s="170">
        <f t="shared" si="193"/>
        <v>50.17</v>
      </c>
      <c r="CW126" s="170">
        <f t="shared" si="193"/>
        <v>62.13</v>
      </c>
      <c r="CX126" s="170">
        <f t="shared" si="193"/>
        <v>55.2</v>
      </c>
      <c r="CY126" s="170">
        <f t="shared" si="193"/>
        <v>61.98</v>
      </c>
      <c r="CZ126" s="170">
        <f t="shared" si="193"/>
        <v>79.430000000000007</v>
      </c>
      <c r="DA126" s="170">
        <f t="shared" si="193"/>
        <v>98.99</v>
      </c>
      <c r="DB126" s="170">
        <f t="shared" si="193"/>
        <v>64.180000000000007</v>
      </c>
      <c r="DC126" s="170">
        <f t="shared" si="193"/>
        <v>72.08</v>
      </c>
      <c r="DD126" s="170">
        <f t="shared" si="193"/>
        <v>92.35</v>
      </c>
      <c r="DE126" s="170">
        <f t="shared" si="193"/>
        <v>115.11</v>
      </c>
      <c r="DF126" s="170"/>
      <c r="DH126" s="43" t="str">
        <f t="shared" si="105"/>
        <v>INFINITE 25.001 a 6.000</v>
      </c>
      <c r="DI126" s="44" t="s">
        <v>90</v>
      </c>
      <c r="DJ126" s="44" t="s">
        <v>76</v>
      </c>
      <c r="DK126" s="147">
        <f>ROUND('Base(2024)'!EO126*'BASE 2025'!$A$155,2)</f>
        <v>26.77</v>
      </c>
      <c r="DL126" s="147">
        <f>ROUND('Base(2024)'!EP126*'BASE 2025'!$A$155,2)</f>
        <v>27.9</v>
      </c>
      <c r="DM126" s="147">
        <f>ROUND('Base(2024)'!EQ126*'BASE 2025'!$A$155,2)</f>
        <v>28.2</v>
      </c>
      <c r="DN126" s="147">
        <f>ROUND('Base(2024)'!ER126*'BASE 2025'!$A$155,2)</f>
        <v>28.49</v>
      </c>
      <c r="DO126" s="147">
        <f>ROUND('Base(2024)'!ES126*'BASE 2025'!$A$155,2)</f>
        <v>35.1</v>
      </c>
      <c r="DP126" s="147">
        <f>ROUND('Base(2024)'!ET126*'BASE 2025'!$A$155,2)</f>
        <v>39.47</v>
      </c>
      <c r="DQ126" s="147">
        <f>ROUND('Base(2024)'!EU126*'BASE 2025'!$A$155,2)</f>
        <v>45.01</v>
      </c>
      <c r="DR126" s="147">
        <f>ROUND('Base(2024)'!EV126*'BASE 2025'!$A$155,2)</f>
        <v>55.84</v>
      </c>
      <c r="DS126" s="147">
        <f>ROUND('Base(2024)'!EW126*'BASE 2025'!$A$155,2)</f>
        <v>54.13</v>
      </c>
      <c r="DT126" s="147">
        <f>ROUND('Base(2024)'!EX126*'BASE 2025'!$A$155,2)</f>
        <v>60.23</v>
      </c>
      <c r="DU126" s="147">
        <f>ROUND('Base(2024)'!EY126*'BASE 2025'!$A$155,2)</f>
        <v>81.709999999999994</v>
      </c>
      <c r="DV126" s="147">
        <f>ROUND('Base(2024)'!EZ126*'BASE 2025'!$A$155,2)</f>
        <v>105.21</v>
      </c>
      <c r="ER126" s="198" t="str">
        <f t="shared" si="175"/>
        <v>DIAMANTE 3Coleta no mesmo dia4210-2Mais de 100</v>
      </c>
      <c r="ES126" s="198" t="s">
        <v>75</v>
      </c>
      <c r="ET126" s="199" t="s">
        <v>71</v>
      </c>
      <c r="EU126" s="200" t="s">
        <v>72</v>
      </c>
      <c r="EV126" s="201" t="s">
        <v>108</v>
      </c>
      <c r="EW126" s="200">
        <f t="shared" si="185"/>
        <v>1.56</v>
      </c>
      <c r="EX126" s="202">
        <v>1.56</v>
      </c>
      <c r="EY126" s="203" t="s">
        <v>264</v>
      </c>
    </row>
    <row r="127" spans="1:155" x14ac:dyDescent="0.25">
      <c r="A127" s="84">
        <v>0</v>
      </c>
      <c r="B127" s="42" t="s">
        <v>90</v>
      </c>
      <c r="D127" s="40" t="str">
        <f t="shared" si="106"/>
        <v>INFINITE 1Kg Adicional</v>
      </c>
      <c r="E127" s="168" t="s">
        <v>85</v>
      </c>
      <c r="F127" s="168" t="s">
        <v>63</v>
      </c>
      <c r="G127" s="171">
        <f t="shared" si="180"/>
        <v>2.37</v>
      </c>
      <c r="H127" s="171">
        <f t="shared" si="177"/>
        <v>2.42</v>
      </c>
      <c r="I127" s="171">
        <f t="shared" si="177"/>
        <v>2.48</v>
      </c>
      <c r="J127" s="171">
        <f t="shared" si="177"/>
        <v>2.52</v>
      </c>
      <c r="K127" s="171">
        <f t="shared" si="177"/>
        <v>4.26</v>
      </c>
      <c r="L127" s="171">
        <f t="shared" si="177"/>
        <v>4.3</v>
      </c>
      <c r="M127" s="171">
        <f t="shared" si="177"/>
        <v>4.34</v>
      </c>
      <c r="N127" s="171">
        <f t="shared" si="177"/>
        <v>4.3899999999999997</v>
      </c>
      <c r="O127" s="171">
        <f t="shared" si="177"/>
        <v>8.35</v>
      </c>
      <c r="P127" s="171">
        <f t="shared" si="177"/>
        <v>11.28</v>
      </c>
      <c r="Q127" s="171">
        <f t="shared" si="177"/>
        <v>15.87</v>
      </c>
      <c r="R127" s="171">
        <f t="shared" si="177"/>
        <v>19.21</v>
      </c>
      <c r="S127" s="171">
        <f t="shared" si="177"/>
        <v>10.66</v>
      </c>
      <c r="T127" s="171">
        <f t="shared" si="177"/>
        <v>13.19</v>
      </c>
      <c r="U127" s="171">
        <f t="shared" si="177"/>
        <v>17.11</v>
      </c>
      <c r="V127" s="171">
        <f t="shared" si="177"/>
        <v>20.05</v>
      </c>
      <c r="W127" s="171">
        <f t="shared" si="177"/>
        <v>12.68</v>
      </c>
      <c r="X127" s="171">
        <f t="shared" si="177"/>
        <v>15.71</v>
      </c>
      <c r="Y127" s="171">
        <f t="shared" si="177"/>
        <v>20.36</v>
      </c>
      <c r="Z127" s="171">
        <f t="shared" si="177"/>
        <v>23.85</v>
      </c>
      <c r="AB127" s="40" t="str">
        <f t="shared" si="132"/>
        <v>INFINITE 1Kg Adicional</v>
      </c>
      <c r="AC127" s="168" t="s">
        <v>85</v>
      </c>
      <c r="AD127" s="168" t="s">
        <v>63</v>
      </c>
      <c r="AE127" s="169">
        <f t="shared" si="181"/>
        <v>5.12</v>
      </c>
      <c r="AF127" s="169">
        <f t="shared" si="178"/>
        <v>5.23</v>
      </c>
      <c r="AG127" s="169">
        <f t="shared" si="178"/>
        <v>5.34</v>
      </c>
      <c r="AH127" s="169">
        <f t="shared" si="178"/>
        <v>5.45</v>
      </c>
      <c r="AI127" s="169">
        <f t="shared" si="178"/>
        <v>5.79</v>
      </c>
      <c r="AJ127" s="169">
        <f t="shared" si="178"/>
        <v>5.85</v>
      </c>
      <c r="AK127" s="169">
        <f t="shared" si="178"/>
        <v>5.91</v>
      </c>
      <c r="AL127" s="169">
        <f t="shared" si="178"/>
        <v>5.97</v>
      </c>
      <c r="AM127" s="169">
        <f t="shared" si="178"/>
        <v>11.86</v>
      </c>
      <c r="AN127" s="169">
        <f t="shared" si="178"/>
        <v>18.18</v>
      </c>
      <c r="AO127" s="169">
        <f t="shared" si="178"/>
        <v>22.02</v>
      </c>
      <c r="AP127" s="169">
        <f t="shared" si="178"/>
        <v>25.87</v>
      </c>
      <c r="AQ127" s="169">
        <f t="shared" si="178"/>
        <v>14.83</v>
      </c>
      <c r="AR127" s="169">
        <f t="shared" si="178"/>
        <v>22.23</v>
      </c>
      <c r="AS127" s="169">
        <f t="shared" si="178"/>
        <v>26.3</v>
      </c>
      <c r="AT127" s="169">
        <f t="shared" si="178"/>
        <v>30.38</v>
      </c>
      <c r="AU127" s="169">
        <f t="shared" si="178"/>
        <v>17.649999999999999</v>
      </c>
      <c r="AV127" s="169">
        <f t="shared" si="178"/>
        <v>26.48</v>
      </c>
      <c r="AW127" s="169">
        <f t="shared" si="178"/>
        <v>31.32</v>
      </c>
      <c r="AX127" s="169">
        <f t="shared" si="178"/>
        <v>36.17</v>
      </c>
      <c r="BL127" s="43" t="str">
        <f t="shared" si="103"/>
        <v>INFINITE 15.001 a 6.000</v>
      </c>
      <c r="BM127" s="44" t="s">
        <v>85</v>
      </c>
      <c r="BN127" s="46" t="s">
        <v>76</v>
      </c>
      <c r="BO127" s="170">
        <f>ROUND('Base(2024)'!DC10*'BASE 2025'!$A$25,2)</f>
        <v>27</v>
      </c>
      <c r="BP127" s="170">
        <f>ROUND('Base(2024)'!DD10*'BASE 2025'!$A$25,2)</f>
        <v>27.56</v>
      </c>
      <c r="BQ127" s="170">
        <f>ROUND('Base(2024)'!DE10*'BASE 2025'!$A$25,2)</f>
        <v>28.15</v>
      </c>
      <c r="BS127" s="40" t="str">
        <f t="shared" si="108"/>
        <v>INFINITE 2Kg Adicional</v>
      </c>
      <c r="BT127" s="168" t="s">
        <v>90</v>
      </c>
      <c r="BU127" s="168" t="s">
        <v>63</v>
      </c>
      <c r="BV127" s="171">
        <f>ROUND('Base(2024)'!DU169*'BASE 2025'!$A$155,2)</f>
        <v>2.86</v>
      </c>
      <c r="BW127" s="171">
        <f>ROUND('Base(2024)'!DV169*'BASE 2025'!$A$155,2)</f>
        <v>2.92</v>
      </c>
      <c r="BX127" s="171">
        <f>ROUND('Base(2024)'!DW169*'BASE 2025'!$A$155,2)</f>
        <v>2.99</v>
      </c>
      <c r="BY127" s="171">
        <f>ROUND('Base(2024)'!DX169*'BASE 2025'!$A$155,2)</f>
        <v>3.04</v>
      </c>
      <c r="BZ127" s="171">
        <f>ROUND('Base(2024)'!DY169*'BASE 2025'!$A$155,2)</f>
        <v>5.15</v>
      </c>
      <c r="CA127" s="171">
        <f>ROUND('Base(2024)'!DZ169*'BASE 2025'!$A$155,2)</f>
        <v>5.19</v>
      </c>
      <c r="CB127" s="171">
        <f>ROUND('Base(2024)'!EA169*'BASE 2025'!$A$155,2)</f>
        <v>5.24</v>
      </c>
      <c r="CC127" s="171">
        <f>ROUND('Base(2024)'!EB169*'BASE 2025'!$A$155,2)</f>
        <v>5.3</v>
      </c>
      <c r="CD127" s="171">
        <f>ROUND('Base(2024)'!EC169*'BASE 2025'!$A$155,2)</f>
        <v>10.09</v>
      </c>
      <c r="CE127" s="171">
        <f>ROUND('Base(2024)'!ED169*'BASE 2025'!$A$155,2)</f>
        <v>13.61</v>
      </c>
      <c r="CF127" s="171">
        <f>ROUND('Base(2024)'!EE169*'BASE 2025'!$A$155,2)</f>
        <v>19.16</v>
      </c>
      <c r="CG127" s="171">
        <f>ROUND('Base(2024)'!EF169*'BASE 2025'!$A$155,2)</f>
        <v>23.18</v>
      </c>
      <c r="CH127" s="171">
        <f>ROUND('Base(2024)'!EG169*'BASE 2025'!$A$155,2)</f>
        <v>15.32</v>
      </c>
      <c r="CI127" s="171">
        <f>ROUND('Base(2024)'!EH169*'BASE 2025'!$A$155,2)</f>
        <v>18.97</v>
      </c>
      <c r="CJ127" s="171">
        <f>ROUND('Base(2024)'!EI169*'BASE 2025'!$A$155,2)</f>
        <v>24.59</v>
      </c>
      <c r="CK127" s="171">
        <f>ROUND('Base(2024)'!EJ169*'BASE 2025'!$A$155,2)</f>
        <v>28.8</v>
      </c>
      <c r="CM127" s="40" t="str">
        <f t="shared" si="114"/>
        <v>INFINITE 1Kg Adicional</v>
      </c>
      <c r="CN127" s="168" t="s">
        <v>85</v>
      </c>
      <c r="CO127" s="168" t="s">
        <v>63</v>
      </c>
      <c r="CP127" s="171">
        <f t="shared" ref="CP127:DE127" si="194">ROUND(CP15-(CP15*$A$90),2)</f>
        <v>3.25</v>
      </c>
      <c r="CQ127" s="171">
        <f t="shared" si="194"/>
        <v>3.39</v>
      </c>
      <c r="CR127" s="171">
        <f t="shared" si="194"/>
        <v>3.42</v>
      </c>
      <c r="CS127" s="171">
        <f t="shared" si="194"/>
        <v>3.46</v>
      </c>
      <c r="CT127" s="171">
        <f t="shared" si="194"/>
        <v>4.74</v>
      </c>
      <c r="CU127" s="171">
        <f t="shared" si="194"/>
        <v>5.44</v>
      </c>
      <c r="CV127" s="171">
        <f t="shared" si="194"/>
        <v>6.22</v>
      </c>
      <c r="CW127" s="171">
        <f t="shared" si="194"/>
        <v>7.7</v>
      </c>
      <c r="CX127" s="171">
        <f t="shared" si="194"/>
        <v>6.84</v>
      </c>
      <c r="CY127" s="171">
        <f t="shared" si="194"/>
        <v>7.69</v>
      </c>
      <c r="CZ127" s="171">
        <f t="shared" si="194"/>
        <v>9.85</v>
      </c>
      <c r="DA127" s="171">
        <f t="shared" si="194"/>
        <v>12.27</v>
      </c>
      <c r="DB127" s="171">
        <f t="shared" si="194"/>
        <v>7.95</v>
      </c>
      <c r="DC127" s="171">
        <f t="shared" si="194"/>
        <v>8.9499999999999993</v>
      </c>
      <c r="DD127" s="171">
        <f t="shared" si="194"/>
        <v>11.44</v>
      </c>
      <c r="DE127" s="171">
        <f t="shared" si="194"/>
        <v>14.27</v>
      </c>
      <c r="DF127" s="170"/>
      <c r="DH127" s="43" t="str">
        <f t="shared" si="105"/>
        <v>INFINITE 26.001 a 7.000</v>
      </c>
      <c r="DI127" s="44" t="s">
        <v>90</v>
      </c>
      <c r="DJ127" s="44" t="s">
        <v>82</v>
      </c>
      <c r="DK127" s="147">
        <f>ROUND('Base(2024)'!EO127*'BASE 2025'!$A$155,2)</f>
        <v>27.3</v>
      </c>
      <c r="DL127" s="147">
        <f>ROUND('Base(2024)'!EP127*'BASE 2025'!$A$155,2)</f>
        <v>28.46</v>
      </c>
      <c r="DM127" s="147">
        <f>ROUND('Base(2024)'!EQ127*'BASE 2025'!$A$155,2)</f>
        <v>28.75</v>
      </c>
      <c r="DN127" s="147">
        <f>ROUND('Base(2024)'!ER127*'BASE 2025'!$A$155,2)</f>
        <v>29.04</v>
      </c>
      <c r="DO127" s="147">
        <f>ROUND('Base(2024)'!ES127*'BASE 2025'!$A$155,2)</f>
        <v>37.119999999999997</v>
      </c>
      <c r="DP127" s="147">
        <f>ROUND('Base(2024)'!ET127*'BASE 2025'!$A$155,2)</f>
        <v>43.21</v>
      </c>
      <c r="DQ127" s="147">
        <f>ROUND('Base(2024)'!EU127*'BASE 2025'!$A$155,2)</f>
        <v>49.33</v>
      </c>
      <c r="DR127" s="147">
        <f>ROUND('Base(2024)'!EV127*'BASE 2025'!$A$155,2)</f>
        <v>61</v>
      </c>
      <c r="DS127" s="147">
        <f>ROUND('Base(2024)'!EW127*'BASE 2025'!$A$155,2)</f>
        <v>53.99</v>
      </c>
      <c r="DT127" s="147">
        <f>ROUND('Base(2024)'!EX127*'BASE 2025'!$A$155,2)</f>
        <v>63</v>
      </c>
      <c r="DU127" s="147">
        <f>ROUND('Base(2024)'!EY127*'BASE 2025'!$A$155,2)</f>
        <v>85.73</v>
      </c>
      <c r="DV127" s="147">
        <f>ROUND('Base(2024)'!EZ127*'BASE 2025'!$A$155,2)</f>
        <v>109.96</v>
      </c>
      <c r="ER127" s="198" t="str">
        <f t="shared" si="175"/>
        <v>DIAMANTE 3Coleta no mesmo dia7790-9Unitizador</v>
      </c>
      <c r="ES127" s="198" t="s">
        <v>75</v>
      </c>
      <c r="ET127" s="199" t="s">
        <v>71</v>
      </c>
      <c r="EU127" s="200" t="s">
        <v>111</v>
      </c>
      <c r="EV127" s="201" t="s">
        <v>112</v>
      </c>
      <c r="EW127" s="200">
        <f>ROUND(EW19-(EW19*$A$124),2)</f>
        <v>40.26</v>
      </c>
      <c r="EX127" s="204"/>
      <c r="EY127" s="204"/>
    </row>
    <row r="128" spans="1:155" x14ac:dyDescent="0.25">
      <c r="A128" s="84">
        <v>0</v>
      </c>
      <c r="B128" s="42" t="s">
        <v>94</v>
      </c>
      <c r="D128" s="43" t="str">
        <f t="shared" si="106"/>
        <v>Peso (g)</v>
      </c>
      <c r="F128" s="44" t="s">
        <v>32</v>
      </c>
      <c r="G128" s="173" t="s">
        <v>12</v>
      </c>
      <c r="H128" s="173" t="s">
        <v>13</v>
      </c>
      <c r="I128" s="173" t="s">
        <v>14</v>
      </c>
      <c r="J128" s="173" t="s">
        <v>15</v>
      </c>
      <c r="K128" s="173" t="s">
        <v>16</v>
      </c>
      <c r="L128" s="173" t="s">
        <v>17</v>
      </c>
      <c r="M128" s="173" t="s">
        <v>18</v>
      </c>
      <c r="N128" s="173" t="s">
        <v>19</v>
      </c>
      <c r="O128" s="173" t="s">
        <v>20</v>
      </c>
      <c r="P128" s="173" t="s">
        <v>21</v>
      </c>
      <c r="Q128" s="173" t="s">
        <v>22</v>
      </c>
      <c r="R128" s="173" t="s">
        <v>23</v>
      </c>
      <c r="S128" s="173" t="s">
        <v>24</v>
      </c>
      <c r="T128" s="173" t="s">
        <v>25</v>
      </c>
      <c r="U128" s="173" t="s">
        <v>26</v>
      </c>
      <c r="V128" s="173" t="s">
        <v>27</v>
      </c>
      <c r="W128" s="173" t="s">
        <v>28</v>
      </c>
      <c r="X128" s="173" t="s">
        <v>29</v>
      </c>
      <c r="Y128" s="173" t="s">
        <v>30</v>
      </c>
      <c r="Z128" s="173" t="s">
        <v>31</v>
      </c>
      <c r="AB128" s="176" t="str">
        <f t="shared" si="132"/>
        <v>Peso (g)</v>
      </c>
      <c r="AC128" s="177"/>
      <c r="AD128" s="177" t="s">
        <v>32</v>
      </c>
      <c r="AE128" s="170" t="s">
        <v>12</v>
      </c>
      <c r="AF128" s="170" t="s">
        <v>13</v>
      </c>
      <c r="AG128" s="170" t="s">
        <v>14</v>
      </c>
      <c r="AH128" s="170" t="s">
        <v>15</v>
      </c>
      <c r="AI128" s="170" t="s">
        <v>16</v>
      </c>
      <c r="AJ128" s="170" t="s">
        <v>17</v>
      </c>
      <c r="AK128" s="170" t="s">
        <v>18</v>
      </c>
      <c r="AL128" s="170" t="s">
        <v>19</v>
      </c>
      <c r="AM128" s="170" t="s">
        <v>20</v>
      </c>
      <c r="AN128" s="170" t="s">
        <v>21</v>
      </c>
      <c r="AO128" s="170" t="s">
        <v>22</v>
      </c>
      <c r="AP128" s="170" t="s">
        <v>23</v>
      </c>
      <c r="AQ128" s="170" t="s">
        <v>24</v>
      </c>
      <c r="AR128" s="170" t="s">
        <v>25</v>
      </c>
      <c r="AS128" s="170" t="s">
        <v>26</v>
      </c>
      <c r="AT128" s="170" t="s">
        <v>27</v>
      </c>
      <c r="AU128" s="170" t="s">
        <v>28</v>
      </c>
      <c r="AV128" s="170" t="s">
        <v>29</v>
      </c>
      <c r="AW128" s="170" t="s">
        <v>30</v>
      </c>
      <c r="AX128" s="170" t="s">
        <v>31</v>
      </c>
      <c r="BL128" s="43" t="str">
        <f t="shared" si="103"/>
        <v>INFINITE 16.001 a 7.000</v>
      </c>
      <c r="BM128" s="44" t="s">
        <v>85</v>
      </c>
      <c r="BN128" s="46" t="s">
        <v>82</v>
      </c>
      <c r="BO128" s="170">
        <f>ROUND('Base(2024)'!DC11*'BASE 2025'!$A$25,2)</f>
        <v>32.119999999999997</v>
      </c>
      <c r="BP128" s="170">
        <f>ROUND('Base(2024)'!DD11*'BASE 2025'!$A$25,2)</f>
        <v>32.770000000000003</v>
      </c>
      <c r="BQ128" s="170">
        <f>ROUND('Base(2024)'!DE11*'BASE 2025'!$A$25,2)</f>
        <v>33.46</v>
      </c>
      <c r="BS128" s="43" t="str">
        <f t="shared" si="108"/>
        <v>Peso (g)</v>
      </c>
      <c r="BT128" s="44"/>
      <c r="BU128" s="44" t="s">
        <v>32</v>
      </c>
      <c r="BV128" s="170" t="s">
        <v>12</v>
      </c>
      <c r="BW128" s="170" t="s">
        <v>13</v>
      </c>
      <c r="BX128" s="170" t="s">
        <v>14</v>
      </c>
      <c r="BY128" s="170" t="s">
        <v>15</v>
      </c>
      <c r="BZ128" s="170" t="s">
        <v>16</v>
      </c>
      <c r="CA128" s="170" t="s">
        <v>17</v>
      </c>
      <c r="CB128" s="170" t="s">
        <v>18</v>
      </c>
      <c r="CC128" s="170" t="s">
        <v>19</v>
      </c>
      <c r="CD128" s="170" t="s">
        <v>20</v>
      </c>
      <c r="CE128" s="170" t="s">
        <v>21</v>
      </c>
      <c r="CF128" s="170" t="s">
        <v>22</v>
      </c>
      <c r="CG128" s="170" t="s">
        <v>23</v>
      </c>
      <c r="CH128" s="170" t="s">
        <v>28</v>
      </c>
      <c r="CI128" s="170" t="s">
        <v>29</v>
      </c>
      <c r="CJ128" s="170" t="s">
        <v>30</v>
      </c>
      <c r="CK128" s="170" t="s">
        <v>31</v>
      </c>
      <c r="CM128" s="43" t="str">
        <f t="shared" si="114"/>
        <v>Peso (g)</v>
      </c>
      <c r="CO128" s="44" t="s">
        <v>32</v>
      </c>
      <c r="CP128" s="45" t="s">
        <v>16</v>
      </c>
      <c r="CQ128" s="45" t="s">
        <v>17</v>
      </c>
      <c r="CR128" s="45" t="s">
        <v>18</v>
      </c>
      <c r="CS128" s="45" t="s">
        <v>19</v>
      </c>
      <c r="CT128" s="45" t="s">
        <v>20</v>
      </c>
      <c r="CU128" s="45" t="s">
        <v>21</v>
      </c>
      <c r="CV128" s="45" t="s">
        <v>22</v>
      </c>
      <c r="CW128" s="45" t="s">
        <v>23</v>
      </c>
      <c r="CX128" s="45" t="s">
        <v>24</v>
      </c>
      <c r="CY128" s="45" t="s">
        <v>25</v>
      </c>
      <c r="CZ128" s="45" t="s">
        <v>26</v>
      </c>
      <c r="DA128" s="45" t="s">
        <v>27</v>
      </c>
      <c r="DB128" s="45" t="s">
        <v>28</v>
      </c>
      <c r="DC128" s="45" t="s">
        <v>29</v>
      </c>
      <c r="DD128" s="45" t="s">
        <v>30</v>
      </c>
      <c r="DE128" s="45" t="s">
        <v>31</v>
      </c>
      <c r="DF128" s="170"/>
      <c r="DH128" s="43" t="str">
        <f t="shared" si="105"/>
        <v>INFINITE 27.001 a 8.000</v>
      </c>
      <c r="DI128" s="44" t="s">
        <v>90</v>
      </c>
      <c r="DJ128" s="44" t="s">
        <v>86</v>
      </c>
      <c r="DK128" s="147">
        <f>ROUND('Base(2024)'!EO128*'BASE 2025'!$A$155,2)</f>
        <v>28.65</v>
      </c>
      <c r="DL128" s="147">
        <f>ROUND('Base(2024)'!EP128*'BASE 2025'!$A$155,2)</f>
        <v>29.88</v>
      </c>
      <c r="DM128" s="147">
        <f>ROUND('Base(2024)'!EQ128*'BASE 2025'!$A$155,2)</f>
        <v>30.17</v>
      </c>
      <c r="DN128" s="147">
        <f>ROUND('Base(2024)'!ER128*'BASE 2025'!$A$155,2)</f>
        <v>30.5</v>
      </c>
      <c r="DO128" s="147">
        <f>ROUND('Base(2024)'!ES128*'BASE 2025'!$A$155,2)</f>
        <v>40.380000000000003</v>
      </c>
      <c r="DP128" s="147">
        <f>ROUND('Base(2024)'!ET128*'BASE 2025'!$A$155,2)</f>
        <v>47.06</v>
      </c>
      <c r="DQ128" s="147">
        <f>ROUND('Base(2024)'!EU128*'BASE 2025'!$A$155,2)</f>
        <v>53.72</v>
      </c>
      <c r="DR128" s="147">
        <f>ROUND('Base(2024)'!EV128*'BASE 2025'!$A$155,2)</f>
        <v>66.44</v>
      </c>
      <c r="DS128" s="147">
        <f>ROUND('Base(2024)'!EW128*'BASE 2025'!$A$155,2)</f>
        <v>69.44</v>
      </c>
      <c r="DT128" s="147">
        <f>ROUND('Base(2024)'!EX128*'BASE 2025'!$A$155,2)</f>
        <v>79.3</v>
      </c>
      <c r="DU128" s="147">
        <f>ROUND('Base(2024)'!EY128*'BASE 2025'!$A$155,2)</f>
        <v>102.68</v>
      </c>
      <c r="DV128" s="147">
        <f>ROUND('Base(2024)'!EZ128*'BASE 2025'!$A$155,2)</f>
        <v>127.93</v>
      </c>
      <c r="EU128" s="44"/>
    </row>
    <row r="129" spans="1:155" x14ac:dyDescent="0.25">
      <c r="A129" s="84">
        <v>0</v>
      </c>
      <c r="B129" s="42" t="s">
        <v>98</v>
      </c>
      <c r="D129" s="43" t="str">
        <f t="shared" si="106"/>
        <v>INFINITE 20 a 300</v>
      </c>
      <c r="E129" s="44" t="s">
        <v>90</v>
      </c>
      <c r="F129" s="44" t="s">
        <v>40</v>
      </c>
      <c r="G129" s="170">
        <f>ROUND(G3-(G3*$A$36),2)</f>
        <v>7.62</v>
      </c>
      <c r="H129" s="170">
        <f t="shared" ref="H129:Z141" si="195">ROUND(H3-(H3*$A$36),2)</f>
        <v>7.79</v>
      </c>
      <c r="I129" s="170">
        <f t="shared" si="195"/>
        <v>7.95</v>
      </c>
      <c r="J129" s="170">
        <f t="shared" si="195"/>
        <v>8.11</v>
      </c>
      <c r="K129" s="170">
        <f t="shared" si="195"/>
        <v>14.58</v>
      </c>
      <c r="L129" s="170">
        <f t="shared" si="195"/>
        <v>14.9</v>
      </c>
      <c r="M129" s="170">
        <f t="shared" si="195"/>
        <v>15.22</v>
      </c>
      <c r="N129" s="170">
        <f t="shared" si="195"/>
        <v>16.2</v>
      </c>
      <c r="O129" s="170">
        <f t="shared" si="195"/>
        <v>22.14</v>
      </c>
      <c r="P129" s="170">
        <f t="shared" si="195"/>
        <v>30.99</v>
      </c>
      <c r="Q129" s="170">
        <f t="shared" si="195"/>
        <v>39.85</v>
      </c>
      <c r="R129" s="170">
        <f t="shared" si="195"/>
        <v>46.49</v>
      </c>
      <c r="S129" s="170">
        <f t="shared" si="195"/>
        <v>29.47</v>
      </c>
      <c r="T129" s="170">
        <f t="shared" si="195"/>
        <v>37.619999999999997</v>
      </c>
      <c r="U129" s="170">
        <f t="shared" si="195"/>
        <v>45.42</v>
      </c>
      <c r="V129" s="170">
        <f t="shared" si="195"/>
        <v>52.1</v>
      </c>
      <c r="W129" s="170">
        <f t="shared" si="195"/>
        <v>35.090000000000003</v>
      </c>
      <c r="X129" s="170">
        <f t="shared" si="195"/>
        <v>44.8</v>
      </c>
      <c r="Y129" s="170">
        <f t="shared" si="195"/>
        <v>54.09</v>
      </c>
      <c r="Z129" s="170">
        <f t="shared" si="195"/>
        <v>62.03</v>
      </c>
      <c r="AB129" s="176" t="str">
        <f t="shared" si="132"/>
        <v>INFINITE 20 a 300</v>
      </c>
      <c r="AC129" s="177" t="s">
        <v>90</v>
      </c>
      <c r="AD129" s="177" t="s">
        <v>40</v>
      </c>
      <c r="AE129" s="170">
        <f>ROUND(AE3-(AE3*$A$54),2)</f>
        <v>22.56</v>
      </c>
      <c r="AF129" s="170">
        <f t="shared" ref="AF129:AX141" si="196">ROUND(AF3-(AF3*$A$54),2)</f>
        <v>23.05</v>
      </c>
      <c r="AG129" s="170">
        <f t="shared" si="196"/>
        <v>23.53</v>
      </c>
      <c r="AH129" s="170">
        <f t="shared" si="196"/>
        <v>24.01</v>
      </c>
      <c r="AI129" s="170">
        <f t="shared" si="196"/>
        <v>25.03</v>
      </c>
      <c r="AJ129" s="170">
        <f t="shared" si="196"/>
        <v>25.28</v>
      </c>
      <c r="AK129" s="170">
        <f t="shared" si="196"/>
        <v>25.55</v>
      </c>
      <c r="AL129" s="170">
        <f t="shared" si="196"/>
        <v>25.8</v>
      </c>
      <c r="AM129" s="170">
        <f t="shared" si="196"/>
        <v>36.479999999999997</v>
      </c>
      <c r="AN129" s="170">
        <f t="shared" si="196"/>
        <v>56.66</v>
      </c>
      <c r="AO129" s="170">
        <f t="shared" si="196"/>
        <v>68.91</v>
      </c>
      <c r="AP129" s="170">
        <f t="shared" si="196"/>
        <v>81.17</v>
      </c>
      <c r="AQ129" s="170">
        <f t="shared" si="196"/>
        <v>46.93</v>
      </c>
      <c r="AR129" s="170">
        <f t="shared" si="196"/>
        <v>62.5</v>
      </c>
      <c r="AS129" s="170">
        <f t="shared" si="196"/>
        <v>72.459999999999994</v>
      </c>
      <c r="AT129" s="170">
        <f t="shared" si="196"/>
        <v>82.4</v>
      </c>
      <c r="AU129" s="170">
        <f t="shared" si="196"/>
        <v>55.88</v>
      </c>
      <c r="AV129" s="170">
        <f t="shared" si="196"/>
        <v>74.42</v>
      </c>
      <c r="AW129" s="170">
        <f t="shared" si="196"/>
        <v>86.25</v>
      </c>
      <c r="AX129" s="170">
        <f t="shared" si="196"/>
        <v>98.09</v>
      </c>
      <c r="BL129" s="43" t="str">
        <f t="shared" si="103"/>
        <v>INFINITE 17.001 a 8.000</v>
      </c>
      <c r="BM129" s="44" t="s">
        <v>85</v>
      </c>
      <c r="BN129" s="46" t="s">
        <v>86</v>
      </c>
      <c r="BO129" s="170">
        <f>ROUND('Base(2024)'!DC12*'BASE 2025'!$A$25,2)</f>
        <v>41.47</v>
      </c>
      <c r="BP129" s="170">
        <f>ROUND('Base(2024)'!DD12*'BASE 2025'!$A$25,2)</f>
        <v>42.33</v>
      </c>
      <c r="BQ129" s="170">
        <f>ROUND('Base(2024)'!DE12*'BASE 2025'!$A$25,2)</f>
        <v>43.21</v>
      </c>
      <c r="BS129" s="43" t="str">
        <f t="shared" si="108"/>
        <v>INFINITE 30 a 300</v>
      </c>
      <c r="BT129" s="44" t="s">
        <v>94</v>
      </c>
      <c r="BU129" s="44" t="s">
        <v>40</v>
      </c>
      <c r="BV129" s="170">
        <f>ROUND('Base(2024)'!DU171*'BASE 2025'!$A$155,2)</f>
        <v>9.1199999999999992</v>
      </c>
      <c r="BW129" s="170">
        <f>ROUND('Base(2024)'!DV171*'BASE 2025'!$A$155,2)</f>
        <v>9.32</v>
      </c>
      <c r="BX129" s="170">
        <f>ROUND('Base(2024)'!DW171*'BASE 2025'!$A$155,2)</f>
        <v>9.51</v>
      </c>
      <c r="BY129" s="170">
        <f>ROUND('Base(2024)'!DX171*'BASE 2025'!$A$155,2)</f>
        <v>9.7100000000000009</v>
      </c>
      <c r="BZ129" s="170">
        <f>ROUND('Base(2024)'!DY171*'BASE 2025'!$A$155,2)</f>
        <v>17.649999999999999</v>
      </c>
      <c r="CA129" s="170">
        <f>ROUND('Base(2024)'!DZ171*'BASE 2025'!$A$155,2)</f>
        <v>18.04</v>
      </c>
      <c r="CB129" s="170">
        <f>ROUND('Base(2024)'!EA171*'BASE 2025'!$A$155,2)</f>
        <v>18.440000000000001</v>
      </c>
      <c r="CC129" s="170">
        <f>ROUND('Base(2024)'!EB171*'BASE 2025'!$A$155,2)</f>
        <v>19.62</v>
      </c>
      <c r="CD129" s="170">
        <f>ROUND('Base(2024)'!EC171*'BASE 2025'!$A$155,2)</f>
        <v>26.95</v>
      </c>
      <c r="CE129" s="170">
        <f>ROUND('Base(2024)'!ED171*'BASE 2025'!$A$155,2)</f>
        <v>37.85</v>
      </c>
      <c r="CF129" s="170">
        <f>ROUND('Base(2024)'!EE171*'BASE 2025'!$A$155,2)</f>
        <v>48.68</v>
      </c>
      <c r="CG129" s="170">
        <f>ROUND('Base(2024)'!EF171*'BASE 2025'!$A$155,2)</f>
        <v>56.76</v>
      </c>
      <c r="CH129" s="170">
        <f>ROUND('Base(2024)'!EG171*'BASE 2025'!$A$155,2)</f>
        <v>42.74</v>
      </c>
      <c r="CI129" s="170">
        <f>ROUND('Base(2024)'!EH171*'BASE 2025'!$A$155,2)</f>
        <v>54.71</v>
      </c>
      <c r="CJ129" s="170">
        <f>ROUND('Base(2024)'!EI171*'BASE 2025'!$A$155,2)</f>
        <v>66.06</v>
      </c>
      <c r="CK129" s="170">
        <f>ROUND('Base(2024)'!EJ171*'BASE 2025'!$A$155,2)</f>
        <v>75.75</v>
      </c>
      <c r="CM129" s="226" t="str">
        <f t="shared" ref="CM129" si="197">CONCATENATE(CN129,CO129)</f>
        <v>INFINITE 20 a 300</v>
      </c>
      <c r="CN129" s="227" t="s">
        <v>90</v>
      </c>
      <c r="CO129" s="228" t="s">
        <v>40</v>
      </c>
      <c r="CP129" s="229"/>
      <c r="CQ129" s="229"/>
      <c r="CR129" s="229"/>
      <c r="CS129" s="229"/>
      <c r="CT129" s="229"/>
      <c r="CU129" s="229"/>
      <c r="CV129" s="229"/>
      <c r="CW129" s="229"/>
      <c r="CX129" s="229"/>
      <c r="CY129" s="229"/>
      <c r="CZ129" s="229"/>
      <c r="DA129" s="229"/>
      <c r="DB129" s="229"/>
      <c r="DC129" s="229"/>
      <c r="DD129" s="229"/>
      <c r="DE129" s="229"/>
      <c r="DF129" s="229" t="s">
        <v>264</v>
      </c>
      <c r="DH129" s="43" t="str">
        <f t="shared" si="105"/>
        <v>INFINITE 28.001 a 9.000</v>
      </c>
      <c r="DI129" s="44" t="s">
        <v>90</v>
      </c>
      <c r="DJ129" s="44" t="s">
        <v>91</v>
      </c>
      <c r="DK129" s="147">
        <f>ROUND('Base(2024)'!EO129*'BASE 2025'!$A$155,2)</f>
        <v>29.61</v>
      </c>
      <c r="DL129" s="147">
        <f>ROUND('Base(2024)'!EP129*'BASE 2025'!$A$155,2)</f>
        <v>30.87</v>
      </c>
      <c r="DM129" s="147">
        <f>ROUND('Base(2024)'!EQ129*'BASE 2025'!$A$155,2)</f>
        <v>31.19</v>
      </c>
      <c r="DN129" s="147">
        <f>ROUND('Base(2024)'!ER129*'BASE 2025'!$A$155,2)</f>
        <v>31.49</v>
      </c>
      <c r="DO129" s="147">
        <f>ROUND('Base(2024)'!ES129*'BASE 2025'!$A$155,2)</f>
        <v>42.58</v>
      </c>
      <c r="DP129" s="147">
        <f>ROUND('Base(2024)'!ET129*'BASE 2025'!$A$155,2)</f>
        <v>49.41</v>
      </c>
      <c r="DQ129" s="147">
        <f>ROUND('Base(2024)'!EU129*'BASE 2025'!$A$155,2)</f>
        <v>56.4</v>
      </c>
      <c r="DR129" s="147">
        <f>ROUND('Base(2024)'!EV129*'BASE 2025'!$A$155,2)</f>
        <v>69.77</v>
      </c>
      <c r="DS129" s="147">
        <f>ROUND('Base(2024)'!EW129*'BASE 2025'!$A$155,2)</f>
        <v>71.959999999999994</v>
      </c>
      <c r="DT129" s="147">
        <f>ROUND('Base(2024)'!EX129*'BASE 2025'!$A$155,2)</f>
        <v>81.790000000000006</v>
      </c>
      <c r="DU129" s="147">
        <f>ROUND('Base(2024)'!EY129*'BASE 2025'!$A$155,2)</f>
        <v>105.41</v>
      </c>
      <c r="DV129" s="147">
        <f>ROUND('Base(2024)'!EZ129*'BASE 2025'!$A$155,2)</f>
        <v>131.33000000000001</v>
      </c>
      <c r="ER129" s="198" t="str">
        <f>CONCATENATE(ES129,ET129,EU129,EV129)</f>
        <v>DIAMANTE 4Coleta Agendada7789-50 a 10</v>
      </c>
      <c r="ES129" s="198" t="s">
        <v>81</v>
      </c>
      <c r="ET129" s="199" t="s">
        <v>43</v>
      </c>
      <c r="EU129" s="200" t="s">
        <v>44</v>
      </c>
      <c r="EV129" s="201" t="s">
        <v>45</v>
      </c>
      <c r="EW129" s="200">
        <f>ROUND(EW3-(EW3*$A$125),2)</f>
        <v>14.21</v>
      </c>
    </row>
    <row r="130" spans="1:155" x14ac:dyDescent="0.25">
      <c r="A130" s="84">
        <v>0</v>
      </c>
      <c r="B130" s="42" t="s">
        <v>100</v>
      </c>
      <c r="D130" s="43" t="str">
        <f t="shared" si="106"/>
        <v>INFINITE 2301 a 500</v>
      </c>
      <c r="E130" s="44" t="s">
        <v>90</v>
      </c>
      <c r="F130" s="44" t="s">
        <v>49</v>
      </c>
      <c r="G130" s="170">
        <f t="shared" ref="G130:V141" si="198">ROUND(G4-(G4*$A$36),2)</f>
        <v>8.5500000000000007</v>
      </c>
      <c r="H130" s="170">
        <f t="shared" si="198"/>
        <v>8.74</v>
      </c>
      <c r="I130" s="170">
        <f t="shared" si="198"/>
        <v>8.92</v>
      </c>
      <c r="J130" s="170">
        <f t="shared" si="198"/>
        <v>9.1</v>
      </c>
      <c r="K130" s="170">
        <f t="shared" si="198"/>
        <v>15.1</v>
      </c>
      <c r="L130" s="170">
        <f t="shared" si="198"/>
        <v>15.44</v>
      </c>
      <c r="M130" s="170">
        <f t="shared" si="198"/>
        <v>15.78</v>
      </c>
      <c r="N130" s="170">
        <f t="shared" si="198"/>
        <v>16.78</v>
      </c>
      <c r="O130" s="170">
        <f t="shared" si="198"/>
        <v>23.06</v>
      </c>
      <c r="P130" s="170">
        <f t="shared" si="198"/>
        <v>32.29</v>
      </c>
      <c r="Q130" s="170">
        <f t="shared" si="198"/>
        <v>41.5</v>
      </c>
      <c r="R130" s="170">
        <f t="shared" si="198"/>
        <v>48.42</v>
      </c>
      <c r="S130" s="170">
        <f t="shared" si="198"/>
        <v>30.25</v>
      </c>
      <c r="T130" s="170">
        <f t="shared" si="198"/>
        <v>38.71</v>
      </c>
      <c r="U130" s="170">
        <f t="shared" si="198"/>
        <v>46.83</v>
      </c>
      <c r="V130" s="170">
        <f t="shared" si="198"/>
        <v>53.74</v>
      </c>
      <c r="W130" s="170">
        <f t="shared" si="195"/>
        <v>36</v>
      </c>
      <c r="X130" s="170">
        <f t="shared" si="195"/>
        <v>46.09</v>
      </c>
      <c r="Y130" s="170">
        <f t="shared" si="195"/>
        <v>55.75</v>
      </c>
      <c r="Z130" s="170">
        <f t="shared" si="195"/>
        <v>63.97</v>
      </c>
      <c r="AB130" s="176" t="str">
        <f t="shared" si="132"/>
        <v>INFINITE 2301 a 500</v>
      </c>
      <c r="AC130" s="177" t="s">
        <v>90</v>
      </c>
      <c r="AD130" s="177" t="s">
        <v>49</v>
      </c>
      <c r="AE130" s="170">
        <f t="shared" ref="AE130:AT141" si="199">ROUND(AE4-(AE4*$A$54),2)</f>
        <v>23.38</v>
      </c>
      <c r="AF130" s="170">
        <f t="shared" si="199"/>
        <v>23.87</v>
      </c>
      <c r="AG130" s="170">
        <f t="shared" si="199"/>
        <v>24.36</v>
      </c>
      <c r="AH130" s="170">
        <f t="shared" si="199"/>
        <v>24.86</v>
      </c>
      <c r="AI130" s="170">
        <f t="shared" si="199"/>
        <v>26.48</v>
      </c>
      <c r="AJ130" s="170">
        <f t="shared" si="199"/>
        <v>26.74</v>
      </c>
      <c r="AK130" s="170">
        <f t="shared" si="199"/>
        <v>27.02</v>
      </c>
      <c r="AL130" s="170">
        <f t="shared" si="199"/>
        <v>27.3</v>
      </c>
      <c r="AM130" s="170">
        <f t="shared" si="199"/>
        <v>38.96</v>
      </c>
      <c r="AN130" s="170">
        <f t="shared" si="199"/>
        <v>59.55</v>
      </c>
      <c r="AO130" s="170">
        <f t="shared" si="199"/>
        <v>72.47</v>
      </c>
      <c r="AP130" s="170">
        <f t="shared" si="199"/>
        <v>85.39</v>
      </c>
      <c r="AQ130" s="170">
        <f t="shared" si="199"/>
        <v>48.59</v>
      </c>
      <c r="AR130" s="170">
        <f t="shared" si="199"/>
        <v>63.66</v>
      </c>
      <c r="AS130" s="170">
        <f t="shared" si="199"/>
        <v>73.8</v>
      </c>
      <c r="AT130" s="170">
        <f t="shared" si="199"/>
        <v>83.93</v>
      </c>
      <c r="AU130" s="170">
        <f t="shared" si="196"/>
        <v>57.84</v>
      </c>
      <c r="AV130" s="170">
        <f t="shared" si="196"/>
        <v>75.78</v>
      </c>
      <c r="AW130" s="170">
        <f t="shared" si="196"/>
        <v>87.86</v>
      </c>
      <c r="AX130" s="170">
        <f t="shared" si="196"/>
        <v>99.92</v>
      </c>
      <c r="BL130" s="43" t="str">
        <f t="shared" si="103"/>
        <v>INFINITE 18.001 a 9.000</v>
      </c>
      <c r="BM130" s="44" t="s">
        <v>85</v>
      </c>
      <c r="BN130" s="46" t="s">
        <v>91</v>
      </c>
      <c r="BO130" s="170">
        <f>ROUND('Base(2024)'!DC13*'BASE 2025'!$A$25,2)</f>
        <v>53.59</v>
      </c>
      <c r="BP130" s="170">
        <f>ROUND('Base(2024)'!DD13*'BASE 2025'!$A$25,2)</f>
        <v>54.7</v>
      </c>
      <c r="BQ130" s="170">
        <f>ROUND('Base(2024)'!DE13*'BASE 2025'!$A$25,2)</f>
        <v>55.85</v>
      </c>
      <c r="BS130" s="43" t="str">
        <f t="shared" si="108"/>
        <v>INFINITE 3301 a 500</v>
      </c>
      <c r="BT130" s="44" t="s">
        <v>94</v>
      </c>
      <c r="BU130" s="44" t="s">
        <v>49</v>
      </c>
      <c r="BV130" s="170">
        <f>ROUND('Base(2024)'!DU172*'BASE 2025'!$A$155,2)</f>
        <v>10.44</v>
      </c>
      <c r="BW130" s="170">
        <f>ROUND('Base(2024)'!DV172*'BASE 2025'!$A$155,2)</f>
        <v>10.66</v>
      </c>
      <c r="BX130" s="170">
        <f>ROUND('Base(2024)'!DW172*'BASE 2025'!$A$155,2)</f>
        <v>10.88</v>
      </c>
      <c r="BY130" s="170">
        <f>ROUND('Base(2024)'!DX172*'BASE 2025'!$A$155,2)</f>
        <v>11.1</v>
      </c>
      <c r="BZ130" s="170">
        <f>ROUND('Base(2024)'!DY172*'BASE 2025'!$A$155,2)</f>
        <v>18.46</v>
      </c>
      <c r="CA130" s="170">
        <f>ROUND('Base(2024)'!DZ172*'BASE 2025'!$A$155,2)</f>
        <v>18.86</v>
      </c>
      <c r="CB130" s="170">
        <f>ROUND('Base(2024)'!EA172*'BASE 2025'!$A$155,2)</f>
        <v>19.28</v>
      </c>
      <c r="CC130" s="170">
        <f>ROUND('Base(2024)'!EB172*'BASE 2025'!$A$155,2)</f>
        <v>20.5</v>
      </c>
      <c r="CD130" s="170">
        <f>ROUND('Base(2024)'!EC172*'BASE 2025'!$A$155,2)</f>
        <v>28.18</v>
      </c>
      <c r="CE130" s="170">
        <f>ROUND('Base(2024)'!ED172*'BASE 2025'!$A$155,2)</f>
        <v>39.46</v>
      </c>
      <c r="CF130" s="170">
        <f>ROUND('Base(2024)'!EE172*'BASE 2025'!$A$155,2)</f>
        <v>50.73</v>
      </c>
      <c r="CG130" s="170">
        <f>ROUND('Base(2024)'!EF172*'BASE 2025'!$A$155,2)</f>
        <v>59.17</v>
      </c>
      <c r="CH130" s="170">
        <f>ROUND('Base(2024)'!EG172*'BASE 2025'!$A$155,2)</f>
        <v>43.99</v>
      </c>
      <c r="CI130" s="170">
        <f>ROUND('Base(2024)'!EH172*'BASE 2025'!$A$155,2)</f>
        <v>56.34</v>
      </c>
      <c r="CJ130" s="170">
        <f>ROUND('Base(2024)'!EI172*'BASE 2025'!$A$155,2)</f>
        <v>68.150000000000006</v>
      </c>
      <c r="CK130" s="170">
        <f>ROUND('Base(2024)'!EJ172*'BASE 2025'!$A$155,2)</f>
        <v>78.180000000000007</v>
      </c>
      <c r="CM130" s="224" t="str">
        <f t="shared" si="114"/>
        <v>INFINITE 2301 a 500</v>
      </c>
      <c r="CN130" s="225" t="s">
        <v>90</v>
      </c>
      <c r="CO130" s="225" t="s">
        <v>49</v>
      </c>
      <c r="CP130" s="172">
        <f t="shared" ref="CP130:DE130" si="200">ROUND(CP4-(CP4*$A$91),2)</f>
        <v>13.67</v>
      </c>
      <c r="CQ130" s="172">
        <f t="shared" si="200"/>
        <v>14.25</v>
      </c>
      <c r="CR130" s="172">
        <f t="shared" si="200"/>
        <v>14.39</v>
      </c>
      <c r="CS130" s="172">
        <f t="shared" si="200"/>
        <v>14.54</v>
      </c>
      <c r="CT130" s="172">
        <f t="shared" si="200"/>
        <v>16.27</v>
      </c>
      <c r="CU130" s="172">
        <f t="shared" si="200"/>
        <v>18.239999999999998</v>
      </c>
      <c r="CV130" s="172">
        <f t="shared" si="200"/>
        <v>20.34</v>
      </c>
      <c r="CW130" s="172">
        <f t="shared" si="200"/>
        <v>24.41</v>
      </c>
      <c r="CX130" s="172">
        <f t="shared" si="200"/>
        <v>16.760000000000002</v>
      </c>
      <c r="CY130" s="172">
        <f t="shared" si="200"/>
        <v>20.28</v>
      </c>
      <c r="CZ130" s="172">
        <f t="shared" si="200"/>
        <v>34.049999999999997</v>
      </c>
      <c r="DA130" s="172">
        <f t="shared" si="200"/>
        <v>46.72</v>
      </c>
      <c r="DB130" s="172">
        <f t="shared" si="200"/>
        <v>19.47</v>
      </c>
      <c r="DC130" s="172">
        <f t="shared" si="200"/>
        <v>23.56</v>
      </c>
      <c r="DD130" s="172">
        <f t="shared" si="200"/>
        <v>39.58</v>
      </c>
      <c r="DE130" s="172">
        <f t="shared" si="200"/>
        <v>54.33</v>
      </c>
      <c r="DF130" s="172"/>
      <c r="DH130" s="43" t="str">
        <f t="shared" si="105"/>
        <v>INFINITE 29.001 a 10.000</v>
      </c>
      <c r="DI130" s="44" t="s">
        <v>90</v>
      </c>
      <c r="DJ130" s="44" t="s">
        <v>95</v>
      </c>
      <c r="DK130" s="147">
        <f>ROUND('Base(2024)'!EO130*'BASE 2025'!$A$155,2)</f>
        <v>30.15</v>
      </c>
      <c r="DL130" s="147">
        <f>ROUND('Base(2024)'!EP130*'BASE 2025'!$A$155,2)</f>
        <v>31.44</v>
      </c>
      <c r="DM130" s="147">
        <f>ROUND('Base(2024)'!EQ130*'BASE 2025'!$A$155,2)</f>
        <v>31.76</v>
      </c>
      <c r="DN130" s="147">
        <f>ROUND('Base(2024)'!ER130*'BASE 2025'!$A$155,2)</f>
        <v>32.08</v>
      </c>
      <c r="DO130" s="147">
        <f>ROUND('Base(2024)'!ES130*'BASE 2025'!$A$155,2)</f>
        <v>43.93</v>
      </c>
      <c r="DP130" s="147">
        <f>ROUND('Base(2024)'!ET130*'BASE 2025'!$A$155,2)</f>
        <v>51.06</v>
      </c>
      <c r="DQ130" s="147">
        <f>ROUND('Base(2024)'!EU130*'BASE 2025'!$A$155,2)</f>
        <v>58.28</v>
      </c>
      <c r="DR130" s="147">
        <f>ROUND('Base(2024)'!EV130*'BASE 2025'!$A$155,2)</f>
        <v>72.099999999999994</v>
      </c>
      <c r="DS130" s="147">
        <f>ROUND('Base(2024)'!EW130*'BASE 2025'!$A$155,2)</f>
        <v>73.16</v>
      </c>
      <c r="DT130" s="147">
        <f>ROUND('Base(2024)'!EX130*'BASE 2025'!$A$155,2)</f>
        <v>83.36</v>
      </c>
      <c r="DU130" s="147">
        <f>ROUND('Base(2024)'!EY130*'BASE 2025'!$A$155,2)</f>
        <v>107.26</v>
      </c>
      <c r="DV130" s="147">
        <f>ROUND('Base(2024)'!EZ130*'BASE 2025'!$A$155,2)</f>
        <v>133.61000000000001</v>
      </c>
      <c r="ER130" s="198" t="str">
        <f t="shared" ref="ER130:ER145" si="201">CONCATENATE(ES130,ET130,EU130,EV130)</f>
        <v>DIAMANTE 4Coleta Agendada7789-5Mais de 10</v>
      </c>
      <c r="ES130" s="198" t="s">
        <v>81</v>
      </c>
      <c r="ET130" s="199" t="s">
        <v>43</v>
      </c>
      <c r="EU130" s="200" t="s">
        <v>44</v>
      </c>
      <c r="EV130" s="201" t="s">
        <v>52</v>
      </c>
      <c r="EW130" s="200" t="s">
        <v>251</v>
      </c>
    </row>
    <row r="131" spans="1:155" x14ac:dyDescent="0.25">
      <c r="A131" s="84">
        <v>0</v>
      </c>
      <c r="B131" s="42" t="s">
        <v>104</v>
      </c>
      <c r="D131" s="43" t="str">
        <f t="shared" si="106"/>
        <v>INFINITE 2501 a 1.000</v>
      </c>
      <c r="E131" s="44" t="s">
        <v>90</v>
      </c>
      <c r="F131" s="44" t="s">
        <v>50</v>
      </c>
      <c r="G131" s="170">
        <f t="shared" si="198"/>
        <v>9.16</v>
      </c>
      <c r="H131" s="170">
        <f t="shared" si="195"/>
        <v>9.34</v>
      </c>
      <c r="I131" s="170">
        <f t="shared" si="195"/>
        <v>9.5500000000000007</v>
      </c>
      <c r="J131" s="170">
        <f t="shared" si="195"/>
        <v>9.75</v>
      </c>
      <c r="K131" s="170">
        <f t="shared" si="195"/>
        <v>16.850000000000001</v>
      </c>
      <c r="L131" s="170">
        <f t="shared" si="195"/>
        <v>17.02</v>
      </c>
      <c r="M131" s="170">
        <f t="shared" si="195"/>
        <v>17.18</v>
      </c>
      <c r="N131" s="170">
        <f t="shared" si="195"/>
        <v>17.37</v>
      </c>
      <c r="O131" s="170">
        <f t="shared" si="195"/>
        <v>23.99</v>
      </c>
      <c r="P131" s="170">
        <f t="shared" si="195"/>
        <v>33.58</v>
      </c>
      <c r="Q131" s="170">
        <f t="shared" si="195"/>
        <v>43.19</v>
      </c>
      <c r="R131" s="170">
        <f t="shared" si="195"/>
        <v>50.39</v>
      </c>
      <c r="S131" s="170">
        <f t="shared" si="195"/>
        <v>31.02</v>
      </c>
      <c r="T131" s="170">
        <f t="shared" si="195"/>
        <v>39.82</v>
      </c>
      <c r="U131" s="170">
        <f t="shared" si="195"/>
        <v>48.24</v>
      </c>
      <c r="V131" s="170">
        <f t="shared" si="195"/>
        <v>55.37</v>
      </c>
      <c r="W131" s="170">
        <f t="shared" si="195"/>
        <v>36.94</v>
      </c>
      <c r="X131" s="170">
        <f t="shared" si="195"/>
        <v>47.4</v>
      </c>
      <c r="Y131" s="170">
        <f t="shared" si="195"/>
        <v>57.43</v>
      </c>
      <c r="Z131" s="170">
        <f t="shared" si="195"/>
        <v>65.91</v>
      </c>
      <c r="AB131" s="176" t="str">
        <f t="shared" si="132"/>
        <v>INFINITE 2501 a 1.000</v>
      </c>
      <c r="AC131" s="177" t="s">
        <v>90</v>
      </c>
      <c r="AD131" s="177" t="s">
        <v>50</v>
      </c>
      <c r="AE131" s="170">
        <f t="shared" si="199"/>
        <v>24.17</v>
      </c>
      <c r="AF131" s="170">
        <f t="shared" si="196"/>
        <v>24.69</v>
      </c>
      <c r="AG131" s="170">
        <f t="shared" si="196"/>
        <v>25.21</v>
      </c>
      <c r="AH131" s="170">
        <f t="shared" si="196"/>
        <v>25.71</v>
      </c>
      <c r="AI131" s="170">
        <f t="shared" si="196"/>
        <v>27.94</v>
      </c>
      <c r="AJ131" s="170">
        <f t="shared" si="196"/>
        <v>28.22</v>
      </c>
      <c r="AK131" s="170">
        <f t="shared" si="196"/>
        <v>28.5</v>
      </c>
      <c r="AL131" s="170">
        <f t="shared" si="196"/>
        <v>28.79</v>
      </c>
      <c r="AM131" s="170">
        <f t="shared" si="196"/>
        <v>41.43</v>
      </c>
      <c r="AN131" s="170">
        <f t="shared" si="196"/>
        <v>62.46</v>
      </c>
      <c r="AO131" s="170">
        <f t="shared" si="196"/>
        <v>76.05</v>
      </c>
      <c r="AP131" s="170">
        <f t="shared" si="196"/>
        <v>89.62</v>
      </c>
      <c r="AQ131" s="170">
        <f t="shared" si="196"/>
        <v>50.24</v>
      </c>
      <c r="AR131" s="170">
        <f t="shared" si="196"/>
        <v>64.81</v>
      </c>
      <c r="AS131" s="170">
        <f t="shared" si="196"/>
        <v>75.150000000000006</v>
      </c>
      <c r="AT131" s="170">
        <f t="shared" si="196"/>
        <v>85.48</v>
      </c>
      <c r="AU131" s="170">
        <f t="shared" si="196"/>
        <v>59.8</v>
      </c>
      <c r="AV131" s="170">
        <f t="shared" si="196"/>
        <v>77.150000000000006</v>
      </c>
      <c r="AW131" s="170">
        <f t="shared" si="196"/>
        <v>89.46</v>
      </c>
      <c r="AX131" s="170">
        <f t="shared" si="196"/>
        <v>101.75</v>
      </c>
      <c r="BL131" s="43" t="str">
        <f t="shared" ref="BL131:BL194" si="202">CONCATENATE(BM131,BN131)</f>
        <v>INFINITE 19.001 a 10.000</v>
      </c>
      <c r="BM131" s="44" t="s">
        <v>85</v>
      </c>
      <c r="BN131" s="46" t="s">
        <v>95</v>
      </c>
      <c r="BO131" s="170">
        <f>ROUND('Base(2024)'!DC14*'BASE 2025'!$A$25,2)</f>
        <v>68.48</v>
      </c>
      <c r="BP131" s="170">
        <f>ROUND('Base(2024)'!DD14*'BASE 2025'!$A$25,2)</f>
        <v>69.900000000000006</v>
      </c>
      <c r="BQ131" s="170">
        <f>ROUND('Base(2024)'!DE14*'BASE 2025'!$A$25,2)</f>
        <v>71.36</v>
      </c>
      <c r="BS131" s="43" t="str">
        <f t="shared" si="108"/>
        <v>INFINITE 3501 a 1.000</v>
      </c>
      <c r="BT131" s="44" t="s">
        <v>94</v>
      </c>
      <c r="BU131" s="44" t="s">
        <v>50</v>
      </c>
      <c r="BV131" s="170">
        <f>ROUND('Base(2024)'!DU173*'BASE 2025'!$A$155,2)</f>
        <v>11.22</v>
      </c>
      <c r="BW131" s="170">
        <f>ROUND('Base(2024)'!DV173*'BASE 2025'!$A$155,2)</f>
        <v>11.45</v>
      </c>
      <c r="BX131" s="170">
        <f>ROUND('Base(2024)'!DW173*'BASE 2025'!$A$155,2)</f>
        <v>11.69</v>
      </c>
      <c r="BY131" s="170">
        <f>ROUND('Base(2024)'!DX173*'BASE 2025'!$A$155,2)</f>
        <v>11.93</v>
      </c>
      <c r="BZ131" s="170">
        <f>ROUND('Base(2024)'!DY173*'BASE 2025'!$A$155,2)</f>
        <v>20.6</v>
      </c>
      <c r="CA131" s="170">
        <f>ROUND('Base(2024)'!DZ173*'BASE 2025'!$A$155,2)</f>
        <v>20.81</v>
      </c>
      <c r="CB131" s="170">
        <f>ROUND('Base(2024)'!EA173*'BASE 2025'!$A$155,2)</f>
        <v>21.02</v>
      </c>
      <c r="CC131" s="170">
        <f>ROUND('Base(2024)'!EB173*'BASE 2025'!$A$155,2)</f>
        <v>21.24</v>
      </c>
      <c r="CD131" s="170">
        <f>ROUND('Base(2024)'!EC173*'BASE 2025'!$A$155,2)</f>
        <v>29.34</v>
      </c>
      <c r="CE131" s="170">
        <f>ROUND('Base(2024)'!ED173*'BASE 2025'!$A$155,2)</f>
        <v>41.05</v>
      </c>
      <c r="CF131" s="170">
        <f>ROUND('Base(2024)'!EE173*'BASE 2025'!$A$155,2)</f>
        <v>52.79</v>
      </c>
      <c r="CG131" s="170">
        <f>ROUND('Base(2024)'!EF173*'BASE 2025'!$A$155,2)</f>
        <v>61.59</v>
      </c>
      <c r="CH131" s="170">
        <f>ROUND('Base(2024)'!EG173*'BASE 2025'!$A$155,2)</f>
        <v>45.15</v>
      </c>
      <c r="CI131" s="170">
        <f>ROUND('Base(2024)'!EH173*'BASE 2025'!$A$155,2)</f>
        <v>57.94</v>
      </c>
      <c r="CJ131" s="170">
        <f>ROUND('Base(2024)'!EI173*'BASE 2025'!$A$155,2)</f>
        <v>70.2</v>
      </c>
      <c r="CK131" s="170">
        <f>ROUND('Base(2024)'!EJ173*'BASE 2025'!$A$155,2)</f>
        <v>80.569999999999993</v>
      </c>
      <c r="CM131" s="43" t="str">
        <f t="shared" si="114"/>
        <v>INFINITE 2501 a 1.000</v>
      </c>
      <c r="CN131" s="44" t="s">
        <v>90</v>
      </c>
      <c r="CO131" s="44" t="s">
        <v>50</v>
      </c>
      <c r="CP131" s="170">
        <f t="shared" ref="CP131:DE131" si="203">ROUND(CP5-(CP5*$A$91),2)</f>
        <v>14.64</v>
      </c>
      <c r="CQ131" s="170">
        <f t="shared" si="203"/>
        <v>15.26</v>
      </c>
      <c r="CR131" s="170">
        <f t="shared" si="203"/>
        <v>15.42</v>
      </c>
      <c r="CS131" s="170">
        <f t="shared" si="203"/>
        <v>15.58</v>
      </c>
      <c r="CT131" s="170">
        <f t="shared" si="203"/>
        <v>17.43</v>
      </c>
      <c r="CU131" s="170">
        <f t="shared" si="203"/>
        <v>19.54</v>
      </c>
      <c r="CV131" s="170">
        <f t="shared" si="203"/>
        <v>21.8</v>
      </c>
      <c r="CW131" s="170">
        <f t="shared" si="203"/>
        <v>26.15</v>
      </c>
      <c r="CX131" s="170">
        <f t="shared" si="203"/>
        <v>17.75</v>
      </c>
      <c r="CY131" s="170">
        <f t="shared" si="203"/>
        <v>21.39</v>
      </c>
      <c r="CZ131" s="170">
        <f t="shared" si="203"/>
        <v>35.28</v>
      </c>
      <c r="DA131" s="170">
        <f t="shared" si="203"/>
        <v>48.23</v>
      </c>
      <c r="DB131" s="170">
        <f t="shared" si="203"/>
        <v>20.65</v>
      </c>
      <c r="DC131" s="170">
        <f t="shared" si="203"/>
        <v>24.87</v>
      </c>
      <c r="DD131" s="170">
        <f t="shared" si="203"/>
        <v>41.03</v>
      </c>
      <c r="DE131" s="170">
        <f t="shared" si="203"/>
        <v>56.07</v>
      </c>
      <c r="DF131" s="170"/>
      <c r="DH131" s="40" t="str">
        <f t="shared" ref="DH131:DH170" si="204">CONCATENATE(DI131,DJ131)</f>
        <v>INFINITE 2Kg Adicional</v>
      </c>
      <c r="DI131" s="168" t="s">
        <v>90</v>
      </c>
      <c r="DJ131" s="168" t="s">
        <v>63</v>
      </c>
      <c r="DK131" s="169">
        <f>ROUND('Base(2024)'!EO131*'BASE 2025'!$A$155,2)</f>
        <v>3.73</v>
      </c>
      <c r="DL131" s="169">
        <f>ROUND('Base(2024)'!EP131*'BASE 2025'!$A$155,2)</f>
        <v>3.9</v>
      </c>
      <c r="DM131" s="169">
        <f>ROUND('Base(2024)'!EQ131*'BASE 2025'!$A$155,2)</f>
        <v>3.92</v>
      </c>
      <c r="DN131" s="169">
        <f>ROUND('Base(2024)'!ER131*'BASE 2025'!$A$155,2)</f>
        <v>3.98</v>
      </c>
      <c r="DO131" s="169">
        <f>ROUND('Base(2024)'!ES131*'BASE 2025'!$A$155,2)</f>
        <v>5.44</v>
      </c>
      <c r="DP131" s="169">
        <f>ROUND('Base(2024)'!ET131*'BASE 2025'!$A$155,2)</f>
        <v>6.32</v>
      </c>
      <c r="DQ131" s="169">
        <f>ROUND('Base(2024)'!EU131*'BASE 2025'!$A$155,2)</f>
        <v>7.23</v>
      </c>
      <c r="DR131" s="169">
        <f>ROUND('Base(2024)'!EV131*'BASE 2025'!$A$155,2)</f>
        <v>8.93</v>
      </c>
      <c r="DS131" s="169">
        <f>ROUND('Base(2024)'!EW131*'BASE 2025'!$A$155,2)</f>
        <v>9.0299999999999994</v>
      </c>
      <c r="DT131" s="169">
        <f>ROUND('Base(2024)'!EX131*'BASE 2025'!$A$155,2)</f>
        <v>10.33</v>
      </c>
      <c r="DU131" s="169">
        <f>ROUND('Base(2024)'!EY131*'BASE 2025'!$A$155,2)</f>
        <v>13.3</v>
      </c>
      <c r="DV131" s="169">
        <f>ROUND('Base(2024)'!EZ131*'BASE 2025'!$A$155,2)</f>
        <v>16.559999999999999</v>
      </c>
      <c r="ER131" s="198" t="str">
        <f t="shared" si="201"/>
        <v>DIAMANTE 4Coleta Agendada7788-70 a 10</v>
      </c>
      <c r="ES131" s="198" t="s">
        <v>81</v>
      </c>
      <c r="ET131" s="199" t="s">
        <v>43</v>
      </c>
      <c r="EU131" s="200" t="s">
        <v>57</v>
      </c>
      <c r="EV131" s="201" t="s">
        <v>45</v>
      </c>
      <c r="EW131" s="200">
        <f>ROUND(EW5-(EW5*$A$125),2)</f>
        <v>14.21</v>
      </c>
    </row>
    <row r="132" spans="1:155" x14ac:dyDescent="0.25">
      <c r="A132" s="84">
        <v>0</v>
      </c>
      <c r="B132" s="42" t="s">
        <v>107</v>
      </c>
      <c r="D132" s="43" t="str">
        <f t="shared" ref="D132:D195" si="205">CONCATENATE(E132,F132)</f>
        <v>INFINITE 21.001 a 2.000</v>
      </c>
      <c r="E132" s="44" t="s">
        <v>90</v>
      </c>
      <c r="F132" s="44" t="s">
        <v>55</v>
      </c>
      <c r="G132" s="170">
        <f t="shared" si="198"/>
        <v>11.5</v>
      </c>
      <c r="H132" s="170">
        <f t="shared" si="195"/>
        <v>11.74</v>
      </c>
      <c r="I132" s="170">
        <f t="shared" si="195"/>
        <v>12</v>
      </c>
      <c r="J132" s="170">
        <f t="shared" si="195"/>
        <v>12.23</v>
      </c>
      <c r="K132" s="170">
        <f t="shared" si="195"/>
        <v>18.579999999999998</v>
      </c>
      <c r="L132" s="170">
        <f t="shared" si="195"/>
        <v>18.77</v>
      </c>
      <c r="M132" s="170">
        <f t="shared" si="195"/>
        <v>18.97</v>
      </c>
      <c r="N132" s="170">
        <f t="shared" si="195"/>
        <v>19.149999999999999</v>
      </c>
      <c r="O132" s="170">
        <f t="shared" si="195"/>
        <v>28.92</v>
      </c>
      <c r="P132" s="170">
        <f t="shared" si="195"/>
        <v>40.51</v>
      </c>
      <c r="Q132" s="170">
        <f t="shared" si="195"/>
        <v>52.08</v>
      </c>
      <c r="R132" s="170">
        <f t="shared" si="195"/>
        <v>60.74</v>
      </c>
      <c r="S132" s="170">
        <f t="shared" si="195"/>
        <v>38.799999999999997</v>
      </c>
      <c r="T132" s="170">
        <f t="shared" si="195"/>
        <v>49.25</v>
      </c>
      <c r="U132" s="170">
        <f t="shared" si="195"/>
        <v>59.34</v>
      </c>
      <c r="V132" s="170">
        <f t="shared" si="195"/>
        <v>67.709999999999994</v>
      </c>
      <c r="W132" s="170">
        <f t="shared" si="195"/>
        <v>46.19</v>
      </c>
      <c r="X132" s="170">
        <f t="shared" si="195"/>
        <v>58.63</v>
      </c>
      <c r="Y132" s="170">
        <f t="shared" si="195"/>
        <v>70.63</v>
      </c>
      <c r="Z132" s="170">
        <f t="shared" si="195"/>
        <v>80.599999999999994</v>
      </c>
      <c r="AB132" s="176" t="str">
        <f t="shared" si="132"/>
        <v>INFINITE 21.001 a 2.000</v>
      </c>
      <c r="AC132" s="177" t="s">
        <v>90</v>
      </c>
      <c r="AD132" s="177" t="s">
        <v>55</v>
      </c>
      <c r="AE132" s="170">
        <f t="shared" si="199"/>
        <v>26.74</v>
      </c>
      <c r="AF132" s="170">
        <f t="shared" si="196"/>
        <v>27.31</v>
      </c>
      <c r="AG132" s="170">
        <f t="shared" si="196"/>
        <v>27.88</v>
      </c>
      <c r="AH132" s="170">
        <f t="shared" si="196"/>
        <v>28.45</v>
      </c>
      <c r="AI132" s="170">
        <f t="shared" si="196"/>
        <v>30.74</v>
      </c>
      <c r="AJ132" s="170">
        <f t="shared" si="196"/>
        <v>31.07</v>
      </c>
      <c r="AK132" s="170">
        <f t="shared" si="196"/>
        <v>31.38</v>
      </c>
      <c r="AL132" s="170">
        <f t="shared" si="196"/>
        <v>31.7</v>
      </c>
      <c r="AM132" s="170">
        <f t="shared" si="196"/>
        <v>49.63</v>
      </c>
      <c r="AN132" s="170">
        <f t="shared" si="196"/>
        <v>75.19</v>
      </c>
      <c r="AO132" s="170">
        <f t="shared" si="196"/>
        <v>91.72</v>
      </c>
      <c r="AP132" s="170">
        <f t="shared" si="196"/>
        <v>108.26</v>
      </c>
      <c r="AQ132" s="170">
        <f t="shared" si="196"/>
        <v>60.5</v>
      </c>
      <c r="AR132" s="170">
        <f t="shared" si="196"/>
        <v>81.599999999999994</v>
      </c>
      <c r="AS132" s="170">
        <f t="shared" si="196"/>
        <v>95.46</v>
      </c>
      <c r="AT132" s="170">
        <f t="shared" si="196"/>
        <v>109.31</v>
      </c>
      <c r="AU132" s="170">
        <f t="shared" si="196"/>
        <v>72.02</v>
      </c>
      <c r="AV132" s="170">
        <f t="shared" si="196"/>
        <v>97.14</v>
      </c>
      <c r="AW132" s="170">
        <f t="shared" si="196"/>
        <v>113.64</v>
      </c>
      <c r="AX132" s="170">
        <f t="shared" si="196"/>
        <v>130.13</v>
      </c>
      <c r="BL132" s="43" t="str">
        <f t="shared" si="202"/>
        <v>Peso (g)</v>
      </c>
      <c r="BN132" s="46" t="s">
        <v>32</v>
      </c>
      <c r="BO132" s="170" t="s">
        <v>12</v>
      </c>
      <c r="BP132" s="170" t="s">
        <v>13</v>
      </c>
      <c r="BQ132" s="170" t="s">
        <v>14</v>
      </c>
      <c r="BS132" s="43" t="str">
        <f t="shared" ref="BS132:BS169" si="206">CONCATENATE(BT132,BU132)</f>
        <v>INFINITE 31.001 a 2.000</v>
      </c>
      <c r="BT132" s="44" t="s">
        <v>94</v>
      </c>
      <c r="BU132" s="44" t="s">
        <v>55</v>
      </c>
      <c r="BV132" s="170">
        <f>ROUND('Base(2024)'!DU174*'BASE 2025'!$A$155,2)</f>
        <v>14.79</v>
      </c>
      <c r="BW132" s="170">
        <f>ROUND('Base(2024)'!DV174*'BASE 2025'!$A$155,2)</f>
        <v>15.11</v>
      </c>
      <c r="BX132" s="170">
        <f>ROUND('Base(2024)'!DW174*'BASE 2025'!$A$155,2)</f>
        <v>15.44</v>
      </c>
      <c r="BY132" s="170">
        <f>ROUND('Base(2024)'!DX174*'BASE 2025'!$A$155,2)</f>
        <v>15.75</v>
      </c>
      <c r="BZ132" s="170">
        <f>ROUND('Base(2024)'!DY174*'BASE 2025'!$A$155,2)</f>
        <v>23.23</v>
      </c>
      <c r="CA132" s="170">
        <f>ROUND('Base(2024)'!DZ174*'BASE 2025'!$A$155,2)</f>
        <v>23.47</v>
      </c>
      <c r="CB132" s="170">
        <f>ROUND('Base(2024)'!EA174*'BASE 2025'!$A$155,2)</f>
        <v>23.71</v>
      </c>
      <c r="CC132" s="170">
        <f>ROUND('Base(2024)'!EB174*'BASE 2025'!$A$155,2)</f>
        <v>23.95</v>
      </c>
      <c r="CD132" s="170">
        <f>ROUND('Base(2024)'!EC174*'BASE 2025'!$A$155,2)</f>
        <v>35.71</v>
      </c>
      <c r="CE132" s="170">
        <f>ROUND('Base(2024)'!ED174*'BASE 2025'!$A$155,2)</f>
        <v>49.58</v>
      </c>
      <c r="CF132" s="170">
        <f>ROUND('Base(2024)'!EE174*'BASE 2025'!$A$155,2)</f>
        <v>63.76</v>
      </c>
      <c r="CG132" s="170">
        <f>ROUND('Base(2024)'!EF174*'BASE 2025'!$A$155,2)</f>
        <v>74.45</v>
      </c>
      <c r="CH132" s="170">
        <f>ROUND('Base(2024)'!EG174*'BASE 2025'!$A$155,2)</f>
        <v>56.9</v>
      </c>
      <c r="CI132" s="170">
        <f>ROUND('Base(2024)'!EH174*'BASE 2025'!$A$155,2)</f>
        <v>71.81</v>
      </c>
      <c r="CJ132" s="170">
        <f>ROUND('Base(2024)'!EI174*'BASE 2025'!$A$155,2)</f>
        <v>86.46</v>
      </c>
      <c r="CK132" s="170">
        <f>ROUND('Base(2024)'!EJ174*'BASE 2025'!$A$155,2)</f>
        <v>98.75</v>
      </c>
      <c r="CM132" s="43" t="str">
        <f t="shared" si="114"/>
        <v>INFINITE 21.001 a 2.000</v>
      </c>
      <c r="CN132" s="44" t="s">
        <v>90</v>
      </c>
      <c r="CO132" s="44" t="s">
        <v>55</v>
      </c>
      <c r="CP132" s="170">
        <f t="shared" ref="CP132:DE132" si="207">ROUND(CP6-(CP6*$A$91),2)</f>
        <v>15.43</v>
      </c>
      <c r="CQ132" s="170">
        <f t="shared" si="207"/>
        <v>16.09</v>
      </c>
      <c r="CR132" s="170">
        <f t="shared" si="207"/>
        <v>16.239999999999998</v>
      </c>
      <c r="CS132" s="170">
        <f t="shared" si="207"/>
        <v>16.41</v>
      </c>
      <c r="CT132" s="170">
        <f t="shared" si="207"/>
        <v>19.16</v>
      </c>
      <c r="CU132" s="170">
        <f t="shared" si="207"/>
        <v>21.46</v>
      </c>
      <c r="CV132" s="170">
        <f t="shared" si="207"/>
        <v>23.95</v>
      </c>
      <c r="CW132" s="170">
        <f t="shared" si="207"/>
        <v>28.73</v>
      </c>
      <c r="CX132" s="170">
        <f t="shared" si="207"/>
        <v>21.07</v>
      </c>
      <c r="CY132" s="170">
        <f t="shared" si="207"/>
        <v>24.88</v>
      </c>
      <c r="CZ132" s="170">
        <f t="shared" si="207"/>
        <v>38.97</v>
      </c>
      <c r="DA132" s="170">
        <f t="shared" si="207"/>
        <v>52.29</v>
      </c>
      <c r="DB132" s="170">
        <f t="shared" si="207"/>
        <v>24.49</v>
      </c>
      <c r="DC132" s="170">
        <f t="shared" si="207"/>
        <v>28.93</v>
      </c>
      <c r="DD132" s="170">
        <f t="shared" si="207"/>
        <v>45.31</v>
      </c>
      <c r="DE132" s="170">
        <f t="shared" si="207"/>
        <v>60.81</v>
      </c>
      <c r="DF132" s="171"/>
      <c r="DH132" s="43" t="str">
        <f t="shared" si="204"/>
        <v>Peso (g)</v>
      </c>
      <c r="DJ132" s="44" t="s">
        <v>32</v>
      </c>
      <c r="DK132" s="147" t="s">
        <v>16</v>
      </c>
      <c r="DL132" s="147" t="s">
        <v>17</v>
      </c>
      <c r="DM132" s="147" t="s">
        <v>18</v>
      </c>
      <c r="DN132" s="147" t="s">
        <v>19</v>
      </c>
      <c r="DO132" s="147" t="s">
        <v>20</v>
      </c>
      <c r="DP132" s="147" t="s">
        <v>21</v>
      </c>
      <c r="DQ132" s="147" t="s">
        <v>22</v>
      </c>
      <c r="DR132" s="147" t="s">
        <v>23</v>
      </c>
      <c r="DS132" s="147" t="s">
        <v>28</v>
      </c>
      <c r="DT132" s="147" t="s">
        <v>29</v>
      </c>
      <c r="DU132" s="147" t="s">
        <v>30</v>
      </c>
      <c r="DV132" s="147" t="s">
        <v>31</v>
      </c>
      <c r="ER132" s="198" t="str">
        <f t="shared" si="201"/>
        <v>DIAMANTE 4Coleta Programada7787-91 ou mais</v>
      </c>
      <c r="ES132" s="198" t="s">
        <v>81</v>
      </c>
      <c r="ET132" s="199" t="s">
        <v>64</v>
      </c>
      <c r="EU132" s="200" t="s">
        <v>252</v>
      </c>
      <c r="EV132" s="201" t="s">
        <v>253</v>
      </c>
      <c r="EW132" s="200" t="s">
        <v>251</v>
      </c>
      <c r="EX132" s="60"/>
      <c r="EY132" s="60"/>
    </row>
    <row r="133" spans="1:155" x14ac:dyDescent="0.25">
      <c r="A133" s="84">
        <v>0</v>
      </c>
      <c r="B133" s="42" t="s">
        <v>110</v>
      </c>
      <c r="D133" s="43" t="str">
        <f t="shared" si="205"/>
        <v>INFINITE 22.001 a 3.000</v>
      </c>
      <c r="E133" s="44" t="s">
        <v>90</v>
      </c>
      <c r="F133" s="44" t="s">
        <v>62</v>
      </c>
      <c r="G133" s="170">
        <f t="shared" si="198"/>
        <v>12.83</v>
      </c>
      <c r="H133" s="170">
        <f t="shared" si="195"/>
        <v>13.1</v>
      </c>
      <c r="I133" s="170">
        <f t="shared" si="195"/>
        <v>13.38</v>
      </c>
      <c r="J133" s="170">
        <f t="shared" si="195"/>
        <v>13.64</v>
      </c>
      <c r="K133" s="170">
        <f t="shared" si="195"/>
        <v>20.3</v>
      </c>
      <c r="L133" s="170">
        <f t="shared" si="195"/>
        <v>20.5</v>
      </c>
      <c r="M133" s="170">
        <f t="shared" si="195"/>
        <v>20.73</v>
      </c>
      <c r="N133" s="170">
        <f t="shared" si="195"/>
        <v>20.93</v>
      </c>
      <c r="O133" s="170">
        <f t="shared" si="195"/>
        <v>33.770000000000003</v>
      </c>
      <c r="P133" s="170">
        <f t="shared" si="195"/>
        <v>45.59</v>
      </c>
      <c r="Q133" s="170">
        <f t="shared" si="195"/>
        <v>64.17</v>
      </c>
      <c r="R133" s="170">
        <f t="shared" si="195"/>
        <v>77.66</v>
      </c>
      <c r="S133" s="170">
        <f t="shared" si="195"/>
        <v>46.5</v>
      </c>
      <c r="T133" s="170">
        <f t="shared" si="195"/>
        <v>57.15</v>
      </c>
      <c r="U133" s="170">
        <f t="shared" si="195"/>
        <v>73.099999999999994</v>
      </c>
      <c r="V133" s="170">
        <f t="shared" si="195"/>
        <v>85.54</v>
      </c>
      <c r="W133" s="170">
        <f t="shared" si="195"/>
        <v>55.35</v>
      </c>
      <c r="X133" s="170">
        <f t="shared" si="195"/>
        <v>68.03</v>
      </c>
      <c r="Y133" s="170">
        <f t="shared" si="195"/>
        <v>87.03</v>
      </c>
      <c r="Z133" s="170">
        <f t="shared" si="195"/>
        <v>101.84</v>
      </c>
      <c r="AB133" s="176" t="str">
        <f t="shared" si="132"/>
        <v>INFINITE 22.001 a 3.000</v>
      </c>
      <c r="AC133" s="177" t="s">
        <v>90</v>
      </c>
      <c r="AD133" s="177" t="s">
        <v>62</v>
      </c>
      <c r="AE133" s="170">
        <f t="shared" si="199"/>
        <v>29.47</v>
      </c>
      <c r="AF133" s="170">
        <f t="shared" si="196"/>
        <v>30.1</v>
      </c>
      <c r="AG133" s="170">
        <f t="shared" si="196"/>
        <v>30.73</v>
      </c>
      <c r="AH133" s="170">
        <f t="shared" si="196"/>
        <v>31.35</v>
      </c>
      <c r="AI133" s="170">
        <f t="shared" si="196"/>
        <v>33.82</v>
      </c>
      <c r="AJ133" s="170">
        <f t="shared" si="196"/>
        <v>34.159999999999997</v>
      </c>
      <c r="AK133" s="170">
        <f t="shared" si="196"/>
        <v>34.51</v>
      </c>
      <c r="AL133" s="170">
        <f t="shared" si="196"/>
        <v>34.86</v>
      </c>
      <c r="AM133" s="170">
        <f t="shared" si="196"/>
        <v>58.35</v>
      </c>
      <c r="AN133" s="170">
        <f t="shared" si="196"/>
        <v>87.83</v>
      </c>
      <c r="AO133" s="170">
        <f t="shared" si="196"/>
        <v>107.18</v>
      </c>
      <c r="AP133" s="170">
        <f t="shared" si="196"/>
        <v>126.54</v>
      </c>
      <c r="AQ133" s="170">
        <f t="shared" si="196"/>
        <v>70.98</v>
      </c>
      <c r="AR133" s="170">
        <f t="shared" si="196"/>
        <v>97.97</v>
      </c>
      <c r="AS133" s="170">
        <f t="shared" si="196"/>
        <v>115.62</v>
      </c>
      <c r="AT133" s="170">
        <f t="shared" si="196"/>
        <v>133.28</v>
      </c>
      <c r="AU133" s="170">
        <f t="shared" si="196"/>
        <v>84.5</v>
      </c>
      <c r="AV133" s="170">
        <f t="shared" si="196"/>
        <v>116.62</v>
      </c>
      <c r="AW133" s="170">
        <f t="shared" si="196"/>
        <v>137.63999999999999</v>
      </c>
      <c r="AX133" s="170">
        <f t="shared" si="196"/>
        <v>158.66999999999999</v>
      </c>
      <c r="BL133" s="43" t="str">
        <f t="shared" si="202"/>
        <v>INFINITE 20 a 300</v>
      </c>
      <c r="BM133" s="44" t="s">
        <v>90</v>
      </c>
      <c r="BN133" s="46" t="s">
        <v>40</v>
      </c>
      <c r="BO133" s="170">
        <f>ROUND('Base(2024)'!DC3*'BASE 2025'!$A$25,2)</f>
        <v>13.3</v>
      </c>
      <c r="BP133" s="170">
        <f>ROUND('Base(2024)'!DD3*'BASE 2025'!$A$25,2)</f>
        <v>13.57</v>
      </c>
      <c r="BQ133" s="170">
        <f>ROUND('Base(2024)'!DE3*'BASE 2025'!$A$25,2)</f>
        <v>13.86</v>
      </c>
      <c r="BS133" s="43" t="str">
        <f t="shared" si="206"/>
        <v>INFINITE 32.001 a 3.000</v>
      </c>
      <c r="BT133" s="44" t="s">
        <v>94</v>
      </c>
      <c r="BU133" s="44" t="s">
        <v>62</v>
      </c>
      <c r="BV133" s="170">
        <f>ROUND('Base(2024)'!DU175*'BASE 2025'!$A$155,2)</f>
        <v>16.75</v>
      </c>
      <c r="BW133" s="170">
        <f>ROUND('Base(2024)'!DV175*'BASE 2025'!$A$155,2)</f>
        <v>17.100000000000001</v>
      </c>
      <c r="BX133" s="170">
        <f>ROUND('Base(2024)'!DW175*'BASE 2025'!$A$155,2)</f>
        <v>17.46</v>
      </c>
      <c r="BY133" s="170">
        <f>ROUND('Base(2024)'!DX175*'BASE 2025'!$A$155,2)</f>
        <v>17.82</v>
      </c>
      <c r="BZ133" s="170">
        <f>ROUND('Base(2024)'!DY175*'BASE 2025'!$A$155,2)</f>
        <v>25.55</v>
      </c>
      <c r="CA133" s="170">
        <f>ROUND('Base(2024)'!DZ175*'BASE 2025'!$A$155,2)</f>
        <v>25.81</v>
      </c>
      <c r="CB133" s="170">
        <f>ROUND('Base(2024)'!EA175*'BASE 2025'!$A$155,2)</f>
        <v>26.08</v>
      </c>
      <c r="CC133" s="170">
        <f>ROUND('Base(2024)'!EB175*'BASE 2025'!$A$155,2)</f>
        <v>26.33</v>
      </c>
      <c r="CD133" s="170">
        <f>ROUND('Base(2024)'!EC175*'BASE 2025'!$A$155,2)</f>
        <v>41.81</v>
      </c>
      <c r="CE133" s="170">
        <f>ROUND('Base(2024)'!ED175*'BASE 2025'!$A$155,2)</f>
        <v>55.83</v>
      </c>
      <c r="CF133" s="170">
        <f>ROUND('Base(2024)'!EE175*'BASE 2025'!$A$155,2)</f>
        <v>78.59</v>
      </c>
      <c r="CG133" s="170">
        <f>ROUND('Base(2024)'!EF175*'BASE 2025'!$A$155,2)</f>
        <v>95.25</v>
      </c>
      <c r="CH133" s="170">
        <f>ROUND('Base(2024)'!EG175*'BASE 2025'!$A$155,2)</f>
        <v>68.34</v>
      </c>
      <c r="CI133" s="170">
        <f>ROUND('Base(2024)'!EH175*'BASE 2025'!$A$155,2)</f>
        <v>83.36</v>
      </c>
      <c r="CJ133" s="170">
        <f>ROUND('Base(2024)'!EI175*'BASE 2025'!$A$155,2)</f>
        <v>106.58</v>
      </c>
      <c r="CK133" s="170">
        <f>ROUND('Base(2024)'!EJ175*'BASE 2025'!$A$155,2)</f>
        <v>124.83</v>
      </c>
      <c r="CM133" s="43" t="str">
        <f t="shared" si="114"/>
        <v>INFINITE 22.001 a 3.000</v>
      </c>
      <c r="CN133" s="44" t="s">
        <v>90</v>
      </c>
      <c r="CO133" s="44" t="s">
        <v>62</v>
      </c>
      <c r="CP133" s="170">
        <f t="shared" ref="CP133:DE133" si="208">ROUND(CP7-(CP7*$A$91),2)</f>
        <v>18.440000000000001</v>
      </c>
      <c r="CQ133" s="170">
        <f t="shared" si="208"/>
        <v>19.22</v>
      </c>
      <c r="CR133" s="170">
        <f t="shared" si="208"/>
        <v>19.420000000000002</v>
      </c>
      <c r="CS133" s="170">
        <f t="shared" si="208"/>
        <v>19.62</v>
      </c>
      <c r="CT133" s="170">
        <f t="shared" si="208"/>
        <v>22.9</v>
      </c>
      <c r="CU133" s="170">
        <f t="shared" si="208"/>
        <v>25.65</v>
      </c>
      <c r="CV133" s="170">
        <f t="shared" si="208"/>
        <v>28.63</v>
      </c>
      <c r="CW133" s="170">
        <f t="shared" si="208"/>
        <v>34.35</v>
      </c>
      <c r="CX133" s="170">
        <f t="shared" si="208"/>
        <v>24.28</v>
      </c>
      <c r="CY133" s="170">
        <f t="shared" si="208"/>
        <v>28.49</v>
      </c>
      <c r="CZ133" s="170">
        <f t="shared" si="208"/>
        <v>42.99</v>
      </c>
      <c r="DA133" s="170">
        <f t="shared" si="208"/>
        <v>57.11</v>
      </c>
      <c r="DB133" s="170">
        <f t="shared" si="208"/>
        <v>28.24</v>
      </c>
      <c r="DC133" s="170">
        <f t="shared" si="208"/>
        <v>33.130000000000003</v>
      </c>
      <c r="DD133" s="170">
        <f t="shared" si="208"/>
        <v>49.98</v>
      </c>
      <c r="DE133" s="170">
        <f t="shared" si="208"/>
        <v>66.41</v>
      </c>
      <c r="DG133" s="159"/>
      <c r="DH133" s="43" t="str">
        <f t="shared" si="204"/>
        <v>INFINITE 30 a 500</v>
      </c>
      <c r="DI133" s="44" t="s">
        <v>94</v>
      </c>
      <c r="DJ133" s="44" t="s">
        <v>41</v>
      </c>
      <c r="DK133" s="147">
        <f>ROUND('Base(2024)'!EO133*'BASE 2025'!$A$155,2)</f>
        <v>16.04</v>
      </c>
      <c r="DL133" s="147">
        <f>ROUND('Base(2024)'!EP133*'BASE 2025'!$A$155,2)</f>
        <v>16.73</v>
      </c>
      <c r="DM133" s="147">
        <f>ROUND('Base(2024)'!EQ133*'BASE 2025'!$A$155,2)</f>
        <v>16.89</v>
      </c>
      <c r="DN133" s="147">
        <f>ROUND('Base(2024)'!ER133*'BASE 2025'!$A$155,2)</f>
        <v>17.05</v>
      </c>
      <c r="DO133" s="147">
        <f>ROUND('Base(2024)'!ES133*'BASE 2025'!$A$155,2)</f>
        <v>19.07</v>
      </c>
      <c r="DP133" s="147">
        <f>ROUND('Base(2024)'!ET133*'BASE 2025'!$A$155,2)</f>
        <v>21.46</v>
      </c>
      <c r="DQ133" s="147">
        <f>ROUND('Base(2024)'!EU133*'BASE 2025'!$A$155,2)</f>
        <v>23.95</v>
      </c>
      <c r="DR133" s="147">
        <f>ROUND('Base(2024)'!EV133*'BASE 2025'!$A$155,2)</f>
        <v>28.72</v>
      </c>
      <c r="DS133" s="147">
        <f>ROUND('Base(2024)'!EW133*'BASE 2025'!$A$155,2)</f>
        <v>22.77</v>
      </c>
      <c r="DT133" s="147">
        <f>ROUND('Base(2024)'!EX133*'BASE 2025'!$A$155,2)</f>
        <v>27.69</v>
      </c>
      <c r="DU133" s="147">
        <f>ROUND('Base(2024)'!EY133*'BASE 2025'!$A$155,2)</f>
        <v>46.6</v>
      </c>
      <c r="DV133" s="147">
        <f>ROUND('Base(2024)'!EZ133*'BASE 2025'!$A$155,2)</f>
        <v>63.93</v>
      </c>
      <c r="ER133" s="198" t="str">
        <f t="shared" si="201"/>
        <v>DIAMANTE 4Coleta Programada4209-90 a 10</v>
      </c>
      <c r="ES133" s="198" t="s">
        <v>81</v>
      </c>
      <c r="ET133" s="199" t="s">
        <v>64</v>
      </c>
      <c r="EU133" s="200" t="s">
        <v>65</v>
      </c>
      <c r="EV133" s="201" t="s">
        <v>45</v>
      </c>
      <c r="EW133" s="200">
        <f>ROUND(EW7-(EW7*$A$125),2)</f>
        <v>11.84</v>
      </c>
      <c r="EX133" s="60"/>
      <c r="EY133" s="60"/>
    </row>
    <row r="134" spans="1:155" x14ac:dyDescent="0.25">
      <c r="A134" s="44"/>
      <c r="B134" s="44"/>
      <c r="D134" s="43" t="str">
        <f t="shared" si="205"/>
        <v>INFINITE 23.001 a 4.000</v>
      </c>
      <c r="E134" s="44" t="s">
        <v>90</v>
      </c>
      <c r="F134" s="44" t="s">
        <v>68</v>
      </c>
      <c r="G134" s="170">
        <f t="shared" si="198"/>
        <v>13.86</v>
      </c>
      <c r="H134" s="170">
        <f t="shared" si="195"/>
        <v>14.16</v>
      </c>
      <c r="I134" s="170">
        <f t="shared" si="195"/>
        <v>14.46</v>
      </c>
      <c r="J134" s="170">
        <f t="shared" si="195"/>
        <v>14.74</v>
      </c>
      <c r="K134" s="170">
        <f t="shared" si="195"/>
        <v>22.37</v>
      </c>
      <c r="L134" s="170">
        <f t="shared" si="195"/>
        <v>22.58</v>
      </c>
      <c r="M134" s="170">
        <f t="shared" si="195"/>
        <v>22.81</v>
      </c>
      <c r="N134" s="170">
        <f t="shared" si="195"/>
        <v>23.05</v>
      </c>
      <c r="O134" s="170">
        <f t="shared" si="195"/>
        <v>38.71</v>
      </c>
      <c r="P134" s="170">
        <f t="shared" si="195"/>
        <v>52.27</v>
      </c>
      <c r="Q134" s="170">
        <f t="shared" si="195"/>
        <v>73.56</v>
      </c>
      <c r="R134" s="170">
        <f t="shared" si="195"/>
        <v>89.05</v>
      </c>
      <c r="S134" s="170">
        <f t="shared" si="195"/>
        <v>50.66</v>
      </c>
      <c r="T134" s="170">
        <f t="shared" si="195"/>
        <v>62.76</v>
      </c>
      <c r="U134" s="170">
        <f t="shared" si="195"/>
        <v>81.02</v>
      </c>
      <c r="V134" s="170">
        <f t="shared" si="195"/>
        <v>95.1</v>
      </c>
      <c r="W134" s="170">
        <f t="shared" si="195"/>
        <v>60.3</v>
      </c>
      <c r="X134" s="170">
        <f t="shared" si="195"/>
        <v>74.709999999999994</v>
      </c>
      <c r="Y134" s="170">
        <f t="shared" si="195"/>
        <v>96.45</v>
      </c>
      <c r="Z134" s="170">
        <f t="shared" si="195"/>
        <v>113.22</v>
      </c>
      <c r="AB134" s="176" t="str">
        <f t="shared" si="132"/>
        <v>INFINITE 23.001 a 4.000</v>
      </c>
      <c r="AC134" s="177" t="s">
        <v>90</v>
      </c>
      <c r="AD134" s="177" t="s">
        <v>68</v>
      </c>
      <c r="AE134" s="170">
        <f t="shared" si="199"/>
        <v>32.049999999999997</v>
      </c>
      <c r="AF134" s="170">
        <f t="shared" si="196"/>
        <v>32.729999999999997</v>
      </c>
      <c r="AG134" s="170">
        <f t="shared" si="196"/>
        <v>33.409999999999997</v>
      </c>
      <c r="AH134" s="170">
        <f t="shared" si="196"/>
        <v>34.1</v>
      </c>
      <c r="AI134" s="170">
        <f t="shared" si="196"/>
        <v>37.130000000000003</v>
      </c>
      <c r="AJ134" s="170">
        <f t="shared" si="196"/>
        <v>37.51</v>
      </c>
      <c r="AK134" s="170">
        <f t="shared" si="196"/>
        <v>37.89</v>
      </c>
      <c r="AL134" s="170">
        <f t="shared" si="196"/>
        <v>38.28</v>
      </c>
      <c r="AM134" s="170">
        <f t="shared" si="196"/>
        <v>66.64</v>
      </c>
      <c r="AN134" s="170">
        <f t="shared" si="196"/>
        <v>100.39</v>
      </c>
      <c r="AO134" s="170">
        <f t="shared" si="196"/>
        <v>122.78</v>
      </c>
      <c r="AP134" s="170">
        <f t="shared" si="196"/>
        <v>145.16999999999999</v>
      </c>
      <c r="AQ134" s="170">
        <f t="shared" si="196"/>
        <v>81.53</v>
      </c>
      <c r="AR134" s="170">
        <f t="shared" si="196"/>
        <v>114.34</v>
      </c>
      <c r="AS134" s="170">
        <f t="shared" si="196"/>
        <v>135.71</v>
      </c>
      <c r="AT134" s="170">
        <f t="shared" si="196"/>
        <v>157.11000000000001</v>
      </c>
      <c r="AU134" s="170">
        <f t="shared" si="196"/>
        <v>97.06</v>
      </c>
      <c r="AV134" s="170">
        <f t="shared" si="196"/>
        <v>136.11000000000001</v>
      </c>
      <c r="AW134" s="170">
        <f t="shared" si="196"/>
        <v>161.56</v>
      </c>
      <c r="AX134" s="170">
        <f t="shared" si="196"/>
        <v>187.02</v>
      </c>
      <c r="BL134" s="43" t="str">
        <f t="shared" si="202"/>
        <v>INFINITE 2301 a 500</v>
      </c>
      <c r="BM134" s="44" t="s">
        <v>90</v>
      </c>
      <c r="BN134" s="46" t="s">
        <v>49</v>
      </c>
      <c r="BO134" s="170">
        <f>ROUND('Base(2024)'!DC4*'BASE 2025'!$A$25,2)</f>
        <v>13.82</v>
      </c>
      <c r="BP134" s="170">
        <f>ROUND('Base(2024)'!DD4*'BASE 2025'!$A$25,2)</f>
        <v>14.11</v>
      </c>
      <c r="BQ134" s="170">
        <f>ROUND('Base(2024)'!DE4*'BASE 2025'!$A$25,2)</f>
        <v>14.41</v>
      </c>
      <c r="BS134" s="43" t="str">
        <f t="shared" si="206"/>
        <v>INFINITE 33.001 a 4.000</v>
      </c>
      <c r="BT134" s="44" t="s">
        <v>94</v>
      </c>
      <c r="BU134" s="44" t="s">
        <v>68</v>
      </c>
      <c r="BV134" s="170">
        <f>ROUND('Base(2024)'!DU176*'BASE 2025'!$A$155,2)</f>
        <v>18.64</v>
      </c>
      <c r="BW134" s="170">
        <f>ROUND('Base(2024)'!DV176*'BASE 2025'!$A$155,2)</f>
        <v>19.03</v>
      </c>
      <c r="BX134" s="170">
        <f>ROUND('Base(2024)'!DW176*'BASE 2025'!$A$155,2)</f>
        <v>19.440000000000001</v>
      </c>
      <c r="BY134" s="170">
        <f>ROUND('Base(2024)'!DX176*'BASE 2025'!$A$155,2)</f>
        <v>19.82</v>
      </c>
      <c r="BZ134" s="170">
        <f>ROUND('Base(2024)'!DY176*'BASE 2025'!$A$155,2)</f>
        <v>28.5</v>
      </c>
      <c r="CA134" s="170">
        <f>ROUND('Base(2024)'!DZ176*'BASE 2025'!$A$155,2)</f>
        <v>28.79</v>
      </c>
      <c r="CB134" s="170">
        <f>ROUND('Base(2024)'!EA176*'BASE 2025'!$A$155,2)</f>
        <v>29.07</v>
      </c>
      <c r="CC134" s="170">
        <f>ROUND('Base(2024)'!EB176*'BASE 2025'!$A$155,2)</f>
        <v>29.4</v>
      </c>
      <c r="CD134" s="170">
        <f>ROUND('Base(2024)'!EC176*'BASE 2025'!$A$155,2)</f>
        <v>48.22</v>
      </c>
      <c r="CE134" s="170">
        <f>ROUND('Base(2024)'!ED176*'BASE 2025'!$A$155,2)</f>
        <v>64.069999999999993</v>
      </c>
      <c r="CF134" s="170">
        <f>ROUND('Base(2024)'!EE176*'BASE 2025'!$A$155,2)</f>
        <v>90.16</v>
      </c>
      <c r="CG134" s="170">
        <f>ROUND('Base(2024)'!EF176*'BASE 2025'!$A$155,2)</f>
        <v>109.37</v>
      </c>
      <c r="CH134" s="170">
        <f>ROUND('Base(2024)'!EG176*'BASE 2025'!$A$155,2)</f>
        <v>74.790000000000006</v>
      </c>
      <c r="CI134" s="170">
        <f>ROUND('Base(2024)'!EH176*'BASE 2025'!$A$155,2)</f>
        <v>91.66</v>
      </c>
      <c r="CJ134" s="170">
        <f>ROUND('Base(2024)'!EI176*'BASE 2025'!$A$155,2)</f>
        <v>118.21</v>
      </c>
      <c r="CK134" s="170">
        <f>ROUND('Base(2024)'!EJ176*'BASE 2025'!$A$155,2)</f>
        <v>138.97999999999999</v>
      </c>
      <c r="CM134" s="43" t="str">
        <f t="shared" si="114"/>
        <v>INFINITE 23.001 a 4.000</v>
      </c>
      <c r="CN134" s="44" t="s">
        <v>90</v>
      </c>
      <c r="CO134" s="44" t="s">
        <v>68</v>
      </c>
      <c r="CP134" s="170">
        <f t="shared" ref="CP134:DE134" si="209">ROUND(CP8-(CP8*$A$91),2)</f>
        <v>19.68</v>
      </c>
      <c r="CQ134" s="170">
        <f t="shared" si="209"/>
        <v>20.53</v>
      </c>
      <c r="CR134" s="170">
        <f t="shared" si="209"/>
        <v>20.73</v>
      </c>
      <c r="CS134" s="170">
        <f t="shared" si="209"/>
        <v>20.94</v>
      </c>
      <c r="CT134" s="170">
        <f t="shared" si="209"/>
        <v>24.46</v>
      </c>
      <c r="CU134" s="170">
        <f t="shared" si="209"/>
        <v>27.4</v>
      </c>
      <c r="CV134" s="170">
        <f t="shared" si="209"/>
        <v>30.58</v>
      </c>
      <c r="CW134" s="170">
        <f t="shared" si="209"/>
        <v>36.69</v>
      </c>
      <c r="CX134" s="170">
        <f t="shared" si="209"/>
        <v>31.13</v>
      </c>
      <c r="CY134" s="170">
        <f t="shared" si="209"/>
        <v>35.5</v>
      </c>
      <c r="CZ134" s="170">
        <f t="shared" si="209"/>
        <v>50.17</v>
      </c>
      <c r="DA134" s="170">
        <f t="shared" si="209"/>
        <v>64.62</v>
      </c>
      <c r="DB134" s="170">
        <f t="shared" si="209"/>
        <v>36.200000000000003</v>
      </c>
      <c r="DC134" s="170">
        <f t="shared" si="209"/>
        <v>41.28</v>
      </c>
      <c r="DD134" s="170">
        <f t="shared" si="209"/>
        <v>58.34</v>
      </c>
      <c r="DE134" s="170">
        <f t="shared" si="209"/>
        <v>75.14</v>
      </c>
      <c r="DF134" s="170"/>
      <c r="DG134" s="159"/>
      <c r="DH134" s="43" t="str">
        <f t="shared" si="204"/>
        <v>INFINITE 3501 a 1.000</v>
      </c>
      <c r="DI134" s="44" t="s">
        <v>94</v>
      </c>
      <c r="DJ134" s="44" t="s">
        <v>50</v>
      </c>
      <c r="DK134" s="147">
        <f>ROUND('Base(2024)'!EO134*'BASE 2025'!$A$155,2)</f>
        <v>17.18</v>
      </c>
      <c r="DL134" s="147">
        <f>ROUND('Base(2024)'!EP134*'BASE 2025'!$A$155,2)</f>
        <v>17.899999999999999</v>
      </c>
      <c r="DM134" s="147">
        <f>ROUND('Base(2024)'!EQ134*'BASE 2025'!$A$155,2)</f>
        <v>18.100000000000001</v>
      </c>
      <c r="DN134" s="147">
        <f>ROUND('Base(2024)'!ER134*'BASE 2025'!$A$155,2)</f>
        <v>18.27</v>
      </c>
      <c r="DO134" s="147">
        <f>ROUND('Base(2024)'!ES134*'BASE 2025'!$A$155,2)</f>
        <v>20.43</v>
      </c>
      <c r="DP134" s="147">
        <f>ROUND('Base(2024)'!ET134*'BASE 2025'!$A$155,2)</f>
        <v>22.99</v>
      </c>
      <c r="DQ134" s="147">
        <f>ROUND('Base(2024)'!EU134*'BASE 2025'!$A$155,2)</f>
        <v>25.66</v>
      </c>
      <c r="DR134" s="147">
        <f>ROUND('Base(2024)'!EV134*'BASE 2025'!$A$155,2)</f>
        <v>30.77</v>
      </c>
      <c r="DS134" s="147">
        <f>ROUND('Base(2024)'!EW134*'BASE 2025'!$A$155,2)</f>
        <v>24.13</v>
      </c>
      <c r="DT134" s="147">
        <f>ROUND('Base(2024)'!EX134*'BASE 2025'!$A$155,2)</f>
        <v>29.22</v>
      </c>
      <c r="DU134" s="147">
        <f>ROUND('Base(2024)'!EY134*'BASE 2025'!$A$155,2)</f>
        <v>48.3</v>
      </c>
      <c r="DV134" s="147">
        <f>ROUND('Base(2024)'!EZ134*'BASE 2025'!$A$155,2)</f>
        <v>65.98</v>
      </c>
      <c r="ER134" s="198" t="str">
        <f t="shared" si="201"/>
        <v>DIAMANTE 4Coleta Programada4209-9Mais de 10</v>
      </c>
      <c r="ES134" s="198" t="s">
        <v>81</v>
      </c>
      <c r="ET134" s="199" t="s">
        <v>64</v>
      </c>
      <c r="EU134" s="200" t="s">
        <v>65</v>
      </c>
      <c r="EV134" s="201" t="s">
        <v>52</v>
      </c>
      <c r="EW134" s="200" t="s">
        <v>251</v>
      </c>
      <c r="EX134" s="60"/>
      <c r="EY134" s="60"/>
    </row>
    <row r="135" spans="1:155" x14ac:dyDescent="0.25">
      <c r="A135" s="193" t="s">
        <v>263</v>
      </c>
      <c r="B135" s="44"/>
      <c r="D135" s="43" t="str">
        <f t="shared" si="205"/>
        <v>INFINITE 24.001 a 5.000</v>
      </c>
      <c r="E135" s="44" t="s">
        <v>90</v>
      </c>
      <c r="F135" s="44" t="s">
        <v>70</v>
      </c>
      <c r="G135" s="170">
        <f t="shared" si="198"/>
        <v>14.98</v>
      </c>
      <c r="H135" s="170">
        <f t="shared" si="195"/>
        <v>15.3</v>
      </c>
      <c r="I135" s="170">
        <f t="shared" si="195"/>
        <v>15.61</v>
      </c>
      <c r="J135" s="170">
        <f t="shared" si="195"/>
        <v>15.93</v>
      </c>
      <c r="K135" s="170">
        <f t="shared" si="195"/>
        <v>24.1</v>
      </c>
      <c r="L135" s="170">
        <f t="shared" si="195"/>
        <v>24.34</v>
      </c>
      <c r="M135" s="170">
        <f t="shared" si="195"/>
        <v>24.6</v>
      </c>
      <c r="N135" s="170">
        <f t="shared" si="195"/>
        <v>24.84</v>
      </c>
      <c r="O135" s="170">
        <f t="shared" si="195"/>
        <v>42.73</v>
      </c>
      <c r="P135" s="170">
        <f t="shared" si="195"/>
        <v>57.69</v>
      </c>
      <c r="Q135" s="170">
        <f t="shared" si="195"/>
        <v>81.19</v>
      </c>
      <c r="R135" s="170">
        <f t="shared" si="195"/>
        <v>98.27</v>
      </c>
      <c r="S135" s="170">
        <f t="shared" si="195"/>
        <v>61.26</v>
      </c>
      <c r="T135" s="170">
        <f t="shared" si="195"/>
        <v>74.540000000000006</v>
      </c>
      <c r="U135" s="170">
        <f t="shared" si="195"/>
        <v>94.66</v>
      </c>
      <c r="V135" s="170">
        <f t="shared" si="195"/>
        <v>110.1</v>
      </c>
      <c r="W135" s="170">
        <f t="shared" si="195"/>
        <v>72.94</v>
      </c>
      <c r="X135" s="170">
        <f t="shared" si="195"/>
        <v>88.74</v>
      </c>
      <c r="Y135" s="170">
        <f t="shared" si="195"/>
        <v>112.68</v>
      </c>
      <c r="Z135" s="170">
        <f t="shared" si="195"/>
        <v>131.07</v>
      </c>
      <c r="AB135" s="176" t="str">
        <f t="shared" si="132"/>
        <v>INFINITE 24.001 a 5.000</v>
      </c>
      <c r="AC135" s="177" t="s">
        <v>90</v>
      </c>
      <c r="AD135" s="177" t="s">
        <v>70</v>
      </c>
      <c r="AE135" s="170">
        <f t="shared" si="199"/>
        <v>34.619999999999997</v>
      </c>
      <c r="AF135" s="170">
        <f t="shared" si="196"/>
        <v>35.35</v>
      </c>
      <c r="AG135" s="170">
        <f t="shared" si="196"/>
        <v>36.090000000000003</v>
      </c>
      <c r="AH135" s="170">
        <f t="shared" si="196"/>
        <v>36.83</v>
      </c>
      <c r="AI135" s="170">
        <f t="shared" si="196"/>
        <v>40.03</v>
      </c>
      <c r="AJ135" s="170">
        <f t="shared" si="196"/>
        <v>40.450000000000003</v>
      </c>
      <c r="AK135" s="170">
        <f t="shared" si="196"/>
        <v>40.86</v>
      </c>
      <c r="AL135" s="170">
        <f t="shared" si="196"/>
        <v>41.27</v>
      </c>
      <c r="AM135" s="170">
        <f t="shared" si="196"/>
        <v>75.349999999999994</v>
      </c>
      <c r="AN135" s="170">
        <f t="shared" si="196"/>
        <v>112.95</v>
      </c>
      <c r="AO135" s="170">
        <f t="shared" si="196"/>
        <v>138.25</v>
      </c>
      <c r="AP135" s="170">
        <f t="shared" si="196"/>
        <v>163.54</v>
      </c>
      <c r="AQ135" s="170">
        <f t="shared" si="196"/>
        <v>91.86</v>
      </c>
      <c r="AR135" s="170">
        <f t="shared" si="196"/>
        <v>130.76</v>
      </c>
      <c r="AS135" s="170">
        <f t="shared" si="196"/>
        <v>155.74</v>
      </c>
      <c r="AT135" s="170">
        <f t="shared" si="196"/>
        <v>180.71</v>
      </c>
      <c r="AU135" s="170">
        <f t="shared" si="196"/>
        <v>109.36</v>
      </c>
      <c r="AV135" s="170">
        <f t="shared" si="196"/>
        <v>155.66999999999999</v>
      </c>
      <c r="AW135" s="170">
        <f t="shared" si="196"/>
        <v>185.41</v>
      </c>
      <c r="AX135" s="170">
        <f t="shared" si="196"/>
        <v>215.14</v>
      </c>
      <c r="BL135" s="43" t="str">
        <f t="shared" si="202"/>
        <v>INFINITE 2501 a 1.000</v>
      </c>
      <c r="BM135" s="44" t="s">
        <v>90</v>
      </c>
      <c r="BN135" s="46" t="s">
        <v>50</v>
      </c>
      <c r="BO135" s="170">
        <f>ROUND('Base(2024)'!DC5*'BASE 2025'!$A$25,2)</f>
        <v>14.78</v>
      </c>
      <c r="BP135" s="170">
        <f>ROUND('Base(2024)'!DD5*'BASE 2025'!$A$25,2)</f>
        <v>15.1</v>
      </c>
      <c r="BQ135" s="170">
        <f>ROUND('Base(2024)'!DE5*'BASE 2025'!$A$25,2)</f>
        <v>15.41</v>
      </c>
      <c r="BS135" s="43" t="str">
        <f t="shared" si="206"/>
        <v>INFINITE 34.001 a 5.000</v>
      </c>
      <c r="BT135" s="44" t="s">
        <v>94</v>
      </c>
      <c r="BU135" s="44" t="s">
        <v>70</v>
      </c>
      <c r="BV135" s="170">
        <f>ROUND('Base(2024)'!DU177*'BASE 2025'!$A$155,2)</f>
        <v>19.920000000000002</v>
      </c>
      <c r="BW135" s="170">
        <f>ROUND('Base(2024)'!DV177*'BASE 2025'!$A$155,2)</f>
        <v>20.36</v>
      </c>
      <c r="BX135" s="170">
        <f>ROUND('Base(2024)'!DW177*'BASE 2025'!$A$155,2)</f>
        <v>20.77</v>
      </c>
      <c r="BY135" s="170">
        <f>ROUND('Base(2024)'!DX177*'BASE 2025'!$A$155,2)</f>
        <v>21.19</v>
      </c>
      <c r="BZ135" s="170">
        <f>ROUND('Base(2024)'!DY177*'BASE 2025'!$A$155,2)</f>
        <v>30.57</v>
      </c>
      <c r="CA135" s="170">
        <f>ROUND('Base(2024)'!DZ177*'BASE 2025'!$A$155,2)</f>
        <v>30.87</v>
      </c>
      <c r="CB135" s="170">
        <f>ROUND('Base(2024)'!EA177*'BASE 2025'!$A$155,2)</f>
        <v>31.2</v>
      </c>
      <c r="CC135" s="170">
        <f>ROUND('Base(2024)'!EB177*'BASE 2025'!$A$155,2)</f>
        <v>31.51</v>
      </c>
      <c r="CD135" s="170">
        <f>ROUND('Base(2024)'!EC177*'BASE 2025'!$A$155,2)</f>
        <v>53.12</v>
      </c>
      <c r="CE135" s="170">
        <f>ROUND('Base(2024)'!ED177*'BASE 2025'!$A$155,2)</f>
        <v>70.680000000000007</v>
      </c>
      <c r="CF135" s="170">
        <f>ROUND('Base(2024)'!EE177*'BASE 2025'!$A$155,2)</f>
        <v>99.48</v>
      </c>
      <c r="CG135" s="170">
        <f>ROUND('Base(2024)'!EF177*'BASE 2025'!$A$155,2)</f>
        <v>120.63</v>
      </c>
      <c r="CH135" s="170">
        <f>ROUND('Base(2024)'!EG177*'BASE 2025'!$A$155,2)</f>
        <v>90.31</v>
      </c>
      <c r="CI135" s="170">
        <f>ROUND('Base(2024)'!EH177*'BASE 2025'!$A$155,2)</f>
        <v>108.83</v>
      </c>
      <c r="CJ135" s="170">
        <f>ROUND('Base(2024)'!EI177*'BASE 2025'!$A$155,2)</f>
        <v>138.08000000000001</v>
      </c>
      <c r="CK135" s="170">
        <f>ROUND('Base(2024)'!EJ177*'BASE 2025'!$A$155,2)</f>
        <v>160.82</v>
      </c>
      <c r="CM135" s="43" t="str">
        <f t="shared" si="114"/>
        <v>INFINITE 24.001 a 5.000</v>
      </c>
      <c r="CN135" s="44" t="s">
        <v>90</v>
      </c>
      <c r="CO135" s="44" t="s">
        <v>70</v>
      </c>
      <c r="CP135" s="170">
        <f t="shared" ref="CP135:DE135" si="210">ROUND(CP9-(CP9*$A$91),2)</f>
        <v>21.06</v>
      </c>
      <c r="CQ135" s="170">
        <f t="shared" si="210"/>
        <v>21.94</v>
      </c>
      <c r="CR135" s="170">
        <f t="shared" si="210"/>
        <v>22.16</v>
      </c>
      <c r="CS135" s="170">
        <f t="shared" si="210"/>
        <v>22.39</v>
      </c>
      <c r="CT135" s="170">
        <f t="shared" si="210"/>
        <v>26.15</v>
      </c>
      <c r="CU135" s="170">
        <f t="shared" si="210"/>
        <v>29.29</v>
      </c>
      <c r="CV135" s="170">
        <f t="shared" si="210"/>
        <v>32.69</v>
      </c>
      <c r="CW135" s="170">
        <f t="shared" si="210"/>
        <v>39.229999999999997</v>
      </c>
      <c r="CX135" s="170">
        <f t="shared" si="210"/>
        <v>32.6</v>
      </c>
      <c r="CY135" s="170">
        <f t="shared" si="210"/>
        <v>37.14</v>
      </c>
      <c r="CZ135" s="170">
        <f t="shared" si="210"/>
        <v>52.01</v>
      </c>
      <c r="DA135" s="170">
        <f t="shared" si="210"/>
        <v>66.819999999999993</v>
      </c>
      <c r="DB135" s="170">
        <f t="shared" si="210"/>
        <v>37.909999999999997</v>
      </c>
      <c r="DC135" s="170">
        <f t="shared" si="210"/>
        <v>43.19</v>
      </c>
      <c r="DD135" s="170">
        <f t="shared" si="210"/>
        <v>60.47</v>
      </c>
      <c r="DE135" s="170">
        <f t="shared" si="210"/>
        <v>77.7</v>
      </c>
      <c r="DF135" s="170"/>
      <c r="DG135" s="159"/>
      <c r="DH135" s="43" t="str">
        <f t="shared" si="204"/>
        <v>INFINITE 31.001 a 2.000</v>
      </c>
      <c r="DI135" s="44" t="s">
        <v>94</v>
      </c>
      <c r="DJ135" s="44" t="s">
        <v>55</v>
      </c>
      <c r="DK135" s="147">
        <f>ROUND('Base(2024)'!EO135*'BASE 2025'!$A$155,2)</f>
        <v>18.18</v>
      </c>
      <c r="DL135" s="147">
        <f>ROUND('Base(2024)'!EP135*'BASE 2025'!$A$155,2)</f>
        <v>18.96</v>
      </c>
      <c r="DM135" s="147">
        <f>ROUND('Base(2024)'!EQ135*'BASE 2025'!$A$155,2)</f>
        <v>19.14</v>
      </c>
      <c r="DN135" s="147">
        <f>ROUND('Base(2024)'!ER135*'BASE 2025'!$A$155,2)</f>
        <v>19.329999999999998</v>
      </c>
      <c r="DO135" s="147">
        <f>ROUND('Base(2024)'!ES135*'BASE 2025'!$A$155,2)</f>
        <v>22.58</v>
      </c>
      <c r="DP135" s="147">
        <f>ROUND('Base(2024)'!ET135*'BASE 2025'!$A$155,2)</f>
        <v>25.28</v>
      </c>
      <c r="DQ135" s="147">
        <f>ROUND('Base(2024)'!EU135*'BASE 2025'!$A$155,2)</f>
        <v>28.22</v>
      </c>
      <c r="DR135" s="147">
        <f>ROUND('Base(2024)'!EV135*'BASE 2025'!$A$155,2)</f>
        <v>33.86</v>
      </c>
      <c r="DS135" s="147">
        <f>ROUND('Base(2024)'!EW135*'BASE 2025'!$A$155,2)</f>
        <v>28.85</v>
      </c>
      <c r="DT135" s="147">
        <f>ROUND('Base(2024)'!EX135*'BASE 2025'!$A$155,2)</f>
        <v>34.090000000000003</v>
      </c>
      <c r="DU135" s="147">
        <f>ROUND('Base(2024)'!EY135*'BASE 2025'!$A$155,2)</f>
        <v>53.38</v>
      </c>
      <c r="DV135" s="147">
        <f>ROUND('Base(2024)'!EZ135*'BASE 2025'!$A$155,2)</f>
        <v>71.63</v>
      </c>
      <c r="ER135" s="198" t="str">
        <f t="shared" si="201"/>
        <v>DIAMANTE 4Coleta no mesmo dia4210-211 a 20</v>
      </c>
      <c r="ES135" s="198" t="s">
        <v>81</v>
      </c>
      <c r="ET135" s="199" t="s">
        <v>71</v>
      </c>
      <c r="EU135" s="200" t="s">
        <v>72</v>
      </c>
      <c r="EV135" s="201" t="s">
        <v>73</v>
      </c>
      <c r="EW135" s="200">
        <f>EX135</f>
        <v>1.7011410000000002</v>
      </c>
      <c r="EX135" s="202">
        <v>1.7011410000000002</v>
      </c>
      <c r="EY135" s="203" t="s">
        <v>264</v>
      </c>
    </row>
    <row r="136" spans="1:155" x14ac:dyDescent="0.25">
      <c r="A136" s="84">
        <v>0</v>
      </c>
      <c r="B136" s="42" t="s">
        <v>61</v>
      </c>
      <c r="D136" s="43" t="str">
        <f t="shared" si="205"/>
        <v>INFINITE 25.001 a 6.000</v>
      </c>
      <c r="E136" s="44" t="s">
        <v>90</v>
      </c>
      <c r="F136" s="44" t="s">
        <v>76</v>
      </c>
      <c r="G136" s="170">
        <f t="shared" si="198"/>
        <v>15.91</v>
      </c>
      <c r="H136" s="170">
        <f t="shared" si="195"/>
        <v>16.25</v>
      </c>
      <c r="I136" s="170">
        <f t="shared" si="195"/>
        <v>16.600000000000001</v>
      </c>
      <c r="J136" s="170">
        <f t="shared" si="195"/>
        <v>16.940000000000001</v>
      </c>
      <c r="K136" s="170">
        <f t="shared" si="195"/>
        <v>26.02</v>
      </c>
      <c r="L136" s="170">
        <f t="shared" si="195"/>
        <v>26.3</v>
      </c>
      <c r="M136" s="170">
        <f t="shared" si="195"/>
        <v>26.56</v>
      </c>
      <c r="N136" s="170">
        <f t="shared" si="195"/>
        <v>26.83</v>
      </c>
      <c r="O136" s="170">
        <f t="shared" si="195"/>
        <v>46.85</v>
      </c>
      <c r="P136" s="170">
        <f t="shared" si="195"/>
        <v>63.24</v>
      </c>
      <c r="Q136" s="170">
        <f t="shared" si="195"/>
        <v>89.02</v>
      </c>
      <c r="R136" s="170">
        <f t="shared" si="195"/>
        <v>107.74</v>
      </c>
      <c r="S136" s="170">
        <f t="shared" si="195"/>
        <v>64.739999999999995</v>
      </c>
      <c r="T136" s="170">
        <f t="shared" si="195"/>
        <v>79.22</v>
      </c>
      <c r="U136" s="170">
        <f t="shared" si="195"/>
        <v>101.23</v>
      </c>
      <c r="V136" s="170">
        <f t="shared" si="195"/>
        <v>118.06</v>
      </c>
      <c r="W136" s="170">
        <f t="shared" si="195"/>
        <v>77.05</v>
      </c>
      <c r="X136" s="170">
        <f t="shared" si="195"/>
        <v>94.31</v>
      </c>
      <c r="Y136" s="170">
        <f t="shared" si="195"/>
        <v>120.5</v>
      </c>
      <c r="Z136" s="170">
        <f t="shared" si="195"/>
        <v>140.55000000000001</v>
      </c>
      <c r="AB136" s="176" t="str">
        <f t="shared" si="132"/>
        <v>INFINITE 25.001 a 6.000</v>
      </c>
      <c r="AC136" s="177" t="s">
        <v>90</v>
      </c>
      <c r="AD136" s="177" t="s">
        <v>76</v>
      </c>
      <c r="AE136" s="170">
        <f t="shared" si="199"/>
        <v>37.020000000000003</v>
      </c>
      <c r="AF136" s="170">
        <f t="shared" si="196"/>
        <v>37.82</v>
      </c>
      <c r="AG136" s="170">
        <f t="shared" si="196"/>
        <v>38.6</v>
      </c>
      <c r="AH136" s="170">
        <f t="shared" si="196"/>
        <v>39.39</v>
      </c>
      <c r="AI136" s="170">
        <f t="shared" si="196"/>
        <v>43.26</v>
      </c>
      <c r="AJ136" s="170">
        <f t="shared" si="196"/>
        <v>43.7</v>
      </c>
      <c r="AK136" s="170">
        <f t="shared" si="196"/>
        <v>44.16</v>
      </c>
      <c r="AL136" s="170">
        <f t="shared" si="196"/>
        <v>44.6</v>
      </c>
      <c r="AM136" s="170">
        <f t="shared" si="196"/>
        <v>83.74</v>
      </c>
      <c r="AN136" s="170">
        <f t="shared" si="196"/>
        <v>125.86</v>
      </c>
      <c r="AO136" s="170">
        <f t="shared" si="196"/>
        <v>154.01</v>
      </c>
      <c r="AP136" s="170">
        <f t="shared" si="196"/>
        <v>182.16</v>
      </c>
      <c r="AQ136" s="170">
        <f t="shared" si="196"/>
        <v>102.14</v>
      </c>
      <c r="AR136" s="170">
        <f t="shared" si="196"/>
        <v>147.34</v>
      </c>
      <c r="AS136" s="170">
        <f t="shared" si="196"/>
        <v>176.02</v>
      </c>
      <c r="AT136" s="170">
        <f t="shared" si="196"/>
        <v>204.69</v>
      </c>
      <c r="AU136" s="170">
        <f t="shared" si="196"/>
        <v>121.58</v>
      </c>
      <c r="AV136" s="170">
        <f t="shared" si="196"/>
        <v>175.4</v>
      </c>
      <c r="AW136" s="170">
        <f t="shared" si="196"/>
        <v>209.54</v>
      </c>
      <c r="AX136" s="170">
        <f t="shared" si="196"/>
        <v>243.68</v>
      </c>
      <c r="BL136" s="43" t="str">
        <f t="shared" si="202"/>
        <v>INFINITE 21.001 a 2.000</v>
      </c>
      <c r="BM136" s="44" t="s">
        <v>90</v>
      </c>
      <c r="BN136" s="46" t="s">
        <v>55</v>
      </c>
      <c r="BO136" s="170">
        <f>ROUND('Base(2024)'!DC6*'BASE 2025'!$A$25,2)</f>
        <v>17.23</v>
      </c>
      <c r="BP136" s="170">
        <f>ROUND('Base(2024)'!DD6*'BASE 2025'!$A$25,2)</f>
        <v>17.579999999999998</v>
      </c>
      <c r="BQ136" s="170">
        <f>ROUND('Base(2024)'!DE6*'BASE 2025'!$A$25,2)</f>
        <v>17.95</v>
      </c>
      <c r="BS136" s="43" t="str">
        <f t="shared" si="206"/>
        <v>INFINITE 35.001 a 6.000</v>
      </c>
      <c r="BT136" s="44" t="s">
        <v>94</v>
      </c>
      <c r="BU136" s="44" t="s">
        <v>76</v>
      </c>
      <c r="BV136" s="170">
        <f>ROUND('Base(2024)'!DU178*'BASE 2025'!$A$155,2)</f>
        <v>20.28</v>
      </c>
      <c r="BW136" s="170">
        <f>ROUND('Base(2024)'!DV178*'BASE 2025'!$A$155,2)</f>
        <v>20.71</v>
      </c>
      <c r="BX136" s="170">
        <f>ROUND('Base(2024)'!DW178*'BASE 2025'!$A$155,2)</f>
        <v>21.13</v>
      </c>
      <c r="BY136" s="170">
        <f>ROUND('Base(2024)'!DX178*'BASE 2025'!$A$155,2)</f>
        <v>21.55</v>
      </c>
      <c r="BZ136" s="170">
        <f>ROUND('Base(2024)'!DY178*'BASE 2025'!$A$155,2)</f>
        <v>31.39</v>
      </c>
      <c r="CA136" s="170">
        <f>ROUND('Base(2024)'!DZ178*'BASE 2025'!$A$155,2)</f>
        <v>31.72</v>
      </c>
      <c r="CB136" s="170">
        <f>ROUND('Base(2024)'!EA178*'BASE 2025'!$A$155,2)</f>
        <v>32.020000000000003</v>
      </c>
      <c r="CC136" s="170">
        <f>ROUND('Base(2024)'!EB178*'BASE 2025'!$A$155,2)</f>
        <v>32.36</v>
      </c>
      <c r="CD136" s="170">
        <f>ROUND('Base(2024)'!EC178*'BASE 2025'!$A$155,2)</f>
        <v>56.92</v>
      </c>
      <c r="CE136" s="170">
        <f>ROUND('Base(2024)'!ED178*'BASE 2025'!$A$155,2)</f>
        <v>77.239999999999995</v>
      </c>
      <c r="CF136" s="170">
        <f>ROUND('Base(2024)'!EE178*'BASE 2025'!$A$155,2)</f>
        <v>108.7</v>
      </c>
      <c r="CG136" s="170">
        <f>ROUND('Base(2024)'!EF178*'BASE 2025'!$A$155,2)</f>
        <v>131.5</v>
      </c>
      <c r="CH136" s="170">
        <f>ROUND('Base(2024)'!EG178*'BASE 2025'!$A$155,2)</f>
        <v>93.75</v>
      </c>
      <c r="CI136" s="170">
        <f>ROUND('Base(2024)'!EH178*'BASE 2025'!$A$155,2)</f>
        <v>115.15</v>
      </c>
      <c r="CJ136" s="170">
        <f>ROUND('Base(2024)'!EI178*'BASE 2025'!$A$155,2)</f>
        <v>147.16999999999999</v>
      </c>
      <c r="CK136" s="170">
        <f>ROUND('Base(2024)'!EJ178*'BASE 2025'!$A$155,2)</f>
        <v>171.58</v>
      </c>
      <c r="CM136" s="43" t="str">
        <f t="shared" si="114"/>
        <v>INFINITE 25.001 a 6.000</v>
      </c>
      <c r="CN136" s="44" t="s">
        <v>90</v>
      </c>
      <c r="CO136" s="44" t="s">
        <v>76</v>
      </c>
      <c r="CP136" s="170">
        <f t="shared" ref="CP136:DE136" si="211">ROUND(CP10-(CP10*$A$91),2)</f>
        <v>22.2</v>
      </c>
      <c r="CQ136" s="170">
        <f t="shared" si="211"/>
        <v>23.13</v>
      </c>
      <c r="CR136" s="170">
        <f t="shared" si="211"/>
        <v>23.37</v>
      </c>
      <c r="CS136" s="170">
        <f t="shared" si="211"/>
        <v>23.63</v>
      </c>
      <c r="CT136" s="170">
        <f t="shared" si="211"/>
        <v>28.96</v>
      </c>
      <c r="CU136" s="170">
        <f t="shared" si="211"/>
        <v>33.31</v>
      </c>
      <c r="CV136" s="170">
        <f t="shared" si="211"/>
        <v>38.01</v>
      </c>
      <c r="CW136" s="170">
        <f t="shared" si="211"/>
        <v>47.05</v>
      </c>
      <c r="CX136" s="170">
        <f t="shared" si="211"/>
        <v>37.770000000000003</v>
      </c>
      <c r="CY136" s="170">
        <f t="shared" si="211"/>
        <v>43.35</v>
      </c>
      <c r="CZ136" s="170">
        <f t="shared" si="211"/>
        <v>59.35</v>
      </c>
      <c r="DA136" s="170">
        <f t="shared" si="211"/>
        <v>76.319999999999993</v>
      </c>
      <c r="DB136" s="170">
        <f t="shared" si="211"/>
        <v>43.92</v>
      </c>
      <c r="DC136" s="170">
        <f t="shared" si="211"/>
        <v>50.41</v>
      </c>
      <c r="DD136" s="170">
        <f t="shared" si="211"/>
        <v>69</v>
      </c>
      <c r="DE136" s="170">
        <f t="shared" si="211"/>
        <v>88.73</v>
      </c>
      <c r="DF136" s="170"/>
      <c r="DG136" s="159"/>
      <c r="DH136" s="43" t="str">
        <f t="shared" si="204"/>
        <v>INFINITE 32.001 a 3.000</v>
      </c>
      <c r="DI136" s="44" t="s">
        <v>94</v>
      </c>
      <c r="DJ136" s="44" t="s">
        <v>62</v>
      </c>
      <c r="DK136" s="147">
        <f>ROUND('Base(2024)'!EO136*'BASE 2025'!$A$155,2)</f>
        <v>21.95</v>
      </c>
      <c r="DL136" s="147">
        <f>ROUND('Base(2024)'!EP136*'BASE 2025'!$A$155,2)</f>
        <v>22.87</v>
      </c>
      <c r="DM136" s="147">
        <f>ROUND('Base(2024)'!EQ136*'BASE 2025'!$A$155,2)</f>
        <v>23.1</v>
      </c>
      <c r="DN136" s="147">
        <f>ROUND('Base(2024)'!ER136*'BASE 2025'!$A$155,2)</f>
        <v>23.34</v>
      </c>
      <c r="DO136" s="147">
        <f>ROUND('Base(2024)'!ES136*'BASE 2025'!$A$155,2)</f>
        <v>27.29</v>
      </c>
      <c r="DP136" s="147">
        <f>ROUND('Base(2024)'!ET136*'BASE 2025'!$A$155,2)</f>
        <v>30.28</v>
      </c>
      <c r="DQ136" s="147">
        <f>ROUND('Base(2024)'!EU136*'BASE 2025'!$A$155,2)</f>
        <v>33.79</v>
      </c>
      <c r="DR136" s="147">
        <f>ROUND('Base(2024)'!EV136*'BASE 2025'!$A$155,2)</f>
        <v>40.58</v>
      </c>
      <c r="DS136" s="147">
        <f>ROUND('Base(2024)'!EW136*'BASE 2025'!$A$155,2)</f>
        <v>33.9</v>
      </c>
      <c r="DT136" s="147">
        <f>ROUND('Base(2024)'!EX136*'BASE 2025'!$A$155,2)</f>
        <v>39.26</v>
      </c>
      <c r="DU136" s="147">
        <f>ROUND('Base(2024)'!EY136*'BASE 2025'!$A$155,2)</f>
        <v>59.02</v>
      </c>
      <c r="DV136" s="147">
        <f>ROUND('Base(2024)'!EZ136*'BASE 2025'!$A$155,2)</f>
        <v>78.430000000000007</v>
      </c>
      <c r="ER136" s="198" t="str">
        <f t="shared" si="201"/>
        <v>DIAMANTE 4Coleta no mesmo dia4210-221 a 30</v>
      </c>
      <c r="ES136" s="198" t="s">
        <v>81</v>
      </c>
      <c r="ET136" s="199" t="s">
        <v>71</v>
      </c>
      <c r="EU136" s="200" t="s">
        <v>72</v>
      </c>
      <c r="EV136" s="201" t="s">
        <v>77</v>
      </c>
      <c r="EW136" s="200">
        <f t="shared" ref="EW136:EW144" si="212">EX136</f>
        <v>1.6797430000000002</v>
      </c>
      <c r="EX136" s="202">
        <v>1.6797430000000002</v>
      </c>
      <c r="EY136" s="203" t="s">
        <v>264</v>
      </c>
    </row>
    <row r="137" spans="1:155" x14ac:dyDescent="0.25">
      <c r="A137" s="84">
        <v>0</v>
      </c>
      <c r="B137" s="42" t="s">
        <v>9</v>
      </c>
      <c r="D137" s="43" t="str">
        <f t="shared" si="205"/>
        <v>INFINITE 26.001 a 7.000</v>
      </c>
      <c r="E137" s="44" t="s">
        <v>90</v>
      </c>
      <c r="F137" s="44" t="s">
        <v>82</v>
      </c>
      <c r="G137" s="170">
        <f t="shared" si="198"/>
        <v>16.920000000000002</v>
      </c>
      <c r="H137" s="170">
        <f t="shared" si="195"/>
        <v>17.28</v>
      </c>
      <c r="I137" s="170">
        <f t="shared" si="195"/>
        <v>17.64</v>
      </c>
      <c r="J137" s="170">
        <f t="shared" si="195"/>
        <v>18</v>
      </c>
      <c r="K137" s="170">
        <f t="shared" si="195"/>
        <v>27.87</v>
      </c>
      <c r="L137" s="170">
        <f t="shared" si="195"/>
        <v>28.15</v>
      </c>
      <c r="M137" s="170">
        <f t="shared" si="195"/>
        <v>28.45</v>
      </c>
      <c r="N137" s="170">
        <f t="shared" si="195"/>
        <v>28.74</v>
      </c>
      <c r="O137" s="170">
        <f t="shared" si="195"/>
        <v>51.69</v>
      </c>
      <c r="P137" s="170">
        <f t="shared" si="195"/>
        <v>69.78</v>
      </c>
      <c r="Q137" s="170">
        <f t="shared" si="195"/>
        <v>98.21</v>
      </c>
      <c r="R137" s="170">
        <f t="shared" si="195"/>
        <v>118.9</v>
      </c>
      <c r="S137" s="170">
        <f t="shared" si="195"/>
        <v>68.8</v>
      </c>
      <c r="T137" s="170">
        <f t="shared" si="195"/>
        <v>84.72</v>
      </c>
      <c r="U137" s="170">
        <f t="shared" si="195"/>
        <v>108.96</v>
      </c>
      <c r="V137" s="170">
        <f t="shared" si="195"/>
        <v>127.42</v>
      </c>
      <c r="W137" s="170">
        <f t="shared" si="195"/>
        <v>81.91</v>
      </c>
      <c r="X137" s="170">
        <f t="shared" si="195"/>
        <v>100.86</v>
      </c>
      <c r="Y137" s="170">
        <f t="shared" si="195"/>
        <v>129.69999999999999</v>
      </c>
      <c r="Z137" s="170">
        <f t="shared" si="195"/>
        <v>151.69</v>
      </c>
      <c r="AB137" s="176" t="str">
        <f t="shared" si="132"/>
        <v>INFINITE 26.001 a 7.000</v>
      </c>
      <c r="AC137" s="177" t="s">
        <v>90</v>
      </c>
      <c r="AD137" s="177" t="s">
        <v>82</v>
      </c>
      <c r="AE137" s="170">
        <f t="shared" si="199"/>
        <v>39.909999999999997</v>
      </c>
      <c r="AF137" s="170">
        <f t="shared" si="196"/>
        <v>40.770000000000003</v>
      </c>
      <c r="AG137" s="170">
        <f t="shared" si="196"/>
        <v>41.62</v>
      </c>
      <c r="AH137" s="170">
        <f t="shared" si="196"/>
        <v>42.46</v>
      </c>
      <c r="AI137" s="170">
        <f t="shared" si="196"/>
        <v>45.99</v>
      </c>
      <c r="AJ137" s="170">
        <f t="shared" si="196"/>
        <v>46.46</v>
      </c>
      <c r="AK137" s="170">
        <f t="shared" si="196"/>
        <v>46.94</v>
      </c>
      <c r="AL137" s="170">
        <f t="shared" si="196"/>
        <v>47.42</v>
      </c>
      <c r="AM137" s="170">
        <f t="shared" si="196"/>
        <v>92.1</v>
      </c>
      <c r="AN137" s="170">
        <f t="shared" si="196"/>
        <v>138.5</v>
      </c>
      <c r="AO137" s="170">
        <f t="shared" si="196"/>
        <v>169.51</v>
      </c>
      <c r="AP137" s="170">
        <f t="shared" si="196"/>
        <v>200.53</v>
      </c>
      <c r="AQ137" s="170">
        <f t="shared" si="196"/>
        <v>112.31</v>
      </c>
      <c r="AR137" s="170">
        <f t="shared" si="196"/>
        <v>163.56</v>
      </c>
      <c r="AS137" s="170">
        <f t="shared" si="196"/>
        <v>195.96</v>
      </c>
      <c r="AT137" s="170">
        <f t="shared" si="196"/>
        <v>228.37</v>
      </c>
      <c r="AU137" s="170">
        <f t="shared" si="196"/>
        <v>133.72</v>
      </c>
      <c r="AV137" s="170">
        <f t="shared" si="196"/>
        <v>194.71</v>
      </c>
      <c r="AW137" s="170">
        <f t="shared" si="196"/>
        <v>233.3</v>
      </c>
      <c r="AX137" s="170">
        <f t="shared" si="196"/>
        <v>271.87</v>
      </c>
      <c r="BL137" s="43" t="str">
        <f t="shared" si="202"/>
        <v>INFINITE 22.001 a 3.000</v>
      </c>
      <c r="BM137" s="44" t="s">
        <v>90</v>
      </c>
      <c r="BN137" s="46" t="s">
        <v>62</v>
      </c>
      <c r="BO137" s="170">
        <f>ROUND('Base(2024)'!DC7*'BASE 2025'!$A$25,2)</f>
        <v>19.14</v>
      </c>
      <c r="BP137" s="170">
        <f>ROUND('Base(2024)'!DD7*'BASE 2025'!$A$25,2)</f>
        <v>19.54</v>
      </c>
      <c r="BQ137" s="170">
        <f>ROUND('Base(2024)'!DE7*'BASE 2025'!$A$25,2)</f>
        <v>19.95</v>
      </c>
      <c r="BS137" s="43" t="str">
        <f t="shared" si="206"/>
        <v>INFINITE 36.001 a 7.000</v>
      </c>
      <c r="BT137" s="44" t="s">
        <v>94</v>
      </c>
      <c r="BU137" s="44" t="s">
        <v>82</v>
      </c>
      <c r="BV137" s="170">
        <f>ROUND('Base(2024)'!DU179*'BASE 2025'!$A$155,2)</f>
        <v>20.63</v>
      </c>
      <c r="BW137" s="170">
        <f>ROUND('Base(2024)'!DV179*'BASE 2025'!$A$155,2)</f>
        <v>21.07</v>
      </c>
      <c r="BX137" s="170">
        <f>ROUND('Base(2024)'!DW179*'BASE 2025'!$A$155,2)</f>
        <v>21.5</v>
      </c>
      <c r="BY137" s="170">
        <f>ROUND('Base(2024)'!DX179*'BASE 2025'!$A$155,2)</f>
        <v>21.93</v>
      </c>
      <c r="BZ137" s="170">
        <f>ROUND('Base(2024)'!DY179*'BASE 2025'!$A$155,2)</f>
        <v>33.590000000000003</v>
      </c>
      <c r="CA137" s="170">
        <f>ROUND('Base(2024)'!DZ179*'BASE 2025'!$A$155,2)</f>
        <v>33.92</v>
      </c>
      <c r="CB137" s="170">
        <f>ROUND('Base(2024)'!EA179*'BASE 2025'!$A$155,2)</f>
        <v>34.28</v>
      </c>
      <c r="CC137" s="170">
        <f>ROUND('Base(2024)'!EB179*'BASE 2025'!$A$155,2)</f>
        <v>34.630000000000003</v>
      </c>
      <c r="CD137" s="170">
        <f>ROUND('Base(2024)'!EC179*'BASE 2025'!$A$155,2)</f>
        <v>62.79</v>
      </c>
      <c r="CE137" s="170">
        <f>ROUND('Base(2024)'!ED179*'BASE 2025'!$A$155,2)</f>
        <v>85.22</v>
      </c>
      <c r="CF137" s="170">
        <f>ROUND('Base(2024)'!EE179*'BASE 2025'!$A$155,2)</f>
        <v>119.95</v>
      </c>
      <c r="CG137" s="170">
        <f>ROUND('Base(2024)'!EF179*'BASE 2025'!$A$155,2)</f>
        <v>145.1</v>
      </c>
      <c r="CH137" s="170">
        <f>ROUND('Base(2024)'!EG179*'BASE 2025'!$A$155,2)</f>
        <v>99.63</v>
      </c>
      <c r="CI137" s="170">
        <f>ROUND('Base(2024)'!EH179*'BASE 2025'!$A$155,2)</f>
        <v>123.13</v>
      </c>
      <c r="CJ137" s="170">
        <f>ROUND('Base(2024)'!EI179*'BASE 2025'!$A$155,2)</f>
        <v>158.4</v>
      </c>
      <c r="CK137" s="170">
        <f>ROUND('Base(2024)'!EJ179*'BASE 2025'!$A$155,2)</f>
        <v>185.15</v>
      </c>
      <c r="CM137" s="43" t="str">
        <f t="shared" si="114"/>
        <v>INFINITE 26.001 a 7.000</v>
      </c>
      <c r="CN137" s="44" t="s">
        <v>90</v>
      </c>
      <c r="CO137" s="44" t="s">
        <v>82</v>
      </c>
      <c r="CP137" s="170">
        <f t="shared" ref="CP137:DE137" si="213">ROUND(CP11-(CP11*$A$91),2)</f>
        <v>23.46</v>
      </c>
      <c r="CQ137" s="170">
        <f t="shared" si="213"/>
        <v>24.44</v>
      </c>
      <c r="CR137" s="170">
        <f t="shared" si="213"/>
        <v>24.7</v>
      </c>
      <c r="CS137" s="170">
        <f t="shared" si="213"/>
        <v>24.95</v>
      </c>
      <c r="CT137" s="170">
        <f t="shared" si="213"/>
        <v>31.98</v>
      </c>
      <c r="CU137" s="170">
        <f t="shared" si="213"/>
        <v>36.79</v>
      </c>
      <c r="CV137" s="170">
        <f t="shared" si="213"/>
        <v>41.97</v>
      </c>
      <c r="CW137" s="170">
        <f t="shared" si="213"/>
        <v>51.97</v>
      </c>
      <c r="CX137" s="170">
        <f t="shared" si="213"/>
        <v>40.369999999999997</v>
      </c>
      <c r="CY137" s="170">
        <f t="shared" si="213"/>
        <v>46.34</v>
      </c>
      <c r="CZ137" s="170">
        <f t="shared" si="213"/>
        <v>62.74</v>
      </c>
      <c r="DA137" s="170">
        <f t="shared" si="213"/>
        <v>80.53</v>
      </c>
      <c r="DB137" s="170">
        <f t="shared" si="213"/>
        <v>46.94</v>
      </c>
      <c r="DC137" s="170">
        <f t="shared" si="213"/>
        <v>53.87</v>
      </c>
      <c r="DD137" s="170">
        <f t="shared" si="213"/>
        <v>72.95</v>
      </c>
      <c r="DE137" s="170">
        <f t="shared" si="213"/>
        <v>93.63</v>
      </c>
      <c r="DF137" s="170"/>
      <c r="DG137" s="159"/>
      <c r="DH137" s="43" t="str">
        <f t="shared" si="204"/>
        <v>INFINITE 33.001 a 4.000</v>
      </c>
      <c r="DI137" s="44" t="s">
        <v>94</v>
      </c>
      <c r="DJ137" s="44" t="s">
        <v>68</v>
      </c>
      <c r="DK137" s="147">
        <f>ROUND('Base(2024)'!EO137*'BASE 2025'!$A$155,2)</f>
        <v>23.63</v>
      </c>
      <c r="DL137" s="147">
        <f>ROUND('Base(2024)'!EP137*'BASE 2025'!$A$155,2)</f>
        <v>24.64</v>
      </c>
      <c r="DM137" s="147">
        <f>ROUND('Base(2024)'!EQ137*'BASE 2025'!$A$155,2)</f>
        <v>24.89</v>
      </c>
      <c r="DN137" s="147">
        <f>ROUND('Base(2024)'!ER137*'BASE 2025'!$A$155,2)</f>
        <v>25.14</v>
      </c>
      <c r="DO137" s="147">
        <f>ROUND('Base(2024)'!ES137*'BASE 2025'!$A$155,2)</f>
        <v>29.48</v>
      </c>
      <c r="DP137" s="147">
        <f>ROUND('Base(2024)'!ET137*'BASE 2025'!$A$155,2)</f>
        <v>32.42</v>
      </c>
      <c r="DQ137" s="147">
        <f>ROUND('Base(2024)'!EU137*'BASE 2025'!$A$155,2)</f>
        <v>36.159999999999997</v>
      </c>
      <c r="DR137" s="147">
        <f>ROUND('Base(2024)'!EV137*'BASE 2025'!$A$155,2)</f>
        <v>43.47</v>
      </c>
      <c r="DS137" s="147">
        <f>ROUND('Base(2024)'!EW137*'BASE 2025'!$A$155,2)</f>
        <v>44.27</v>
      </c>
      <c r="DT137" s="147">
        <f>ROUND('Base(2024)'!EX137*'BASE 2025'!$A$155,2)</f>
        <v>49.21</v>
      </c>
      <c r="DU137" s="147">
        <f>ROUND('Base(2024)'!EY137*'BASE 2025'!$A$155,2)</f>
        <v>69.02</v>
      </c>
      <c r="DV137" s="147">
        <f>ROUND('Base(2024)'!EZ137*'BASE 2025'!$A$155,2)</f>
        <v>88.99</v>
      </c>
      <c r="ER137" s="198" t="str">
        <f t="shared" si="201"/>
        <v>DIAMANTE 4Coleta no mesmo dia4210-231 a 40</v>
      </c>
      <c r="ES137" s="198" t="s">
        <v>81</v>
      </c>
      <c r="ET137" s="199" t="s">
        <v>71</v>
      </c>
      <c r="EU137" s="200" t="s">
        <v>72</v>
      </c>
      <c r="EV137" s="201" t="s">
        <v>83</v>
      </c>
      <c r="EW137" s="200">
        <f t="shared" si="212"/>
        <v>1.6797430000000002</v>
      </c>
      <c r="EX137" s="202">
        <v>1.6797430000000002</v>
      </c>
      <c r="EY137" s="203" t="s">
        <v>264</v>
      </c>
    </row>
    <row r="138" spans="1:155" x14ac:dyDescent="0.25">
      <c r="A138" s="84">
        <v>0</v>
      </c>
      <c r="B138" s="42" t="s">
        <v>116</v>
      </c>
      <c r="D138" s="43" t="str">
        <f t="shared" si="205"/>
        <v>INFINITE 27.001 a 8.000</v>
      </c>
      <c r="E138" s="44" t="s">
        <v>90</v>
      </c>
      <c r="F138" s="44" t="s">
        <v>86</v>
      </c>
      <c r="G138" s="170">
        <f t="shared" si="198"/>
        <v>17.89</v>
      </c>
      <c r="H138" s="170">
        <f t="shared" si="195"/>
        <v>18.260000000000002</v>
      </c>
      <c r="I138" s="170">
        <f t="shared" si="195"/>
        <v>18.649999999999999</v>
      </c>
      <c r="J138" s="170">
        <f t="shared" si="195"/>
        <v>19.02</v>
      </c>
      <c r="K138" s="170">
        <f t="shared" si="195"/>
        <v>29.8</v>
      </c>
      <c r="L138" s="170">
        <f t="shared" si="195"/>
        <v>30.13</v>
      </c>
      <c r="M138" s="170">
        <f t="shared" si="195"/>
        <v>30.42</v>
      </c>
      <c r="N138" s="170">
        <f t="shared" si="195"/>
        <v>30.74</v>
      </c>
      <c r="O138" s="170">
        <f t="shared" si="195"/>
        <v>56.62</v>
      </c>
      <c r="P138" s="170">
        <f t="shared" si="195"/>
        <v>76.45</v>
      </c>
      <c r="Q138" s="170">
        <f t="shared" si="195"/>
        <v>107.6</v>
      </c>
      <c r="R138" s="170">
        <f t="shared" si="195"/>
        <v>130.26</v>
      </c>
      <c r="S138" s="170">
        <f t="shared" si="195"/>
        <v>76.569999999999993</v>
      </c>
      <c r="T138" s="170">
        <f t="shared" si="195"/>
        <v>93.94</v>
      </c>
      <c r="U138" s="170">
        <f t="shared" si="195"/>
        <v>120.48</v>
      </c>
      <c r="V138" s="170">
        <f t="shared" si="195"/>
        <v>140.59</v>
      </c>
      <c r="W138" s="170">
        <f t="shared" si="195"/>
        <v>91.14</v>
      </c>
      <c r="X138" s="170">
        <f t="shared" si="195"/>
        <v>111.83</v>
      </c>
      <c r="Y138" s="170">
        <f t="shared" si="195"/>
        <v>143.41999999999999</v>
      </c>
      <c r="Z138" s="170">
        <f t="shared" si="195"/>
        <v>167.38</v>
      </c>
      <c r="AB138" s="176" t="str">
        <f t="shared" si="132"/>
        <v>INFINITE 27.001 a 8.000</v>
      </c>
      <c r="AC138" s="177" t="s">
        <v>90</v>
      </c>
      <c r="AD138" s="177" t="s">
        <v>86</v>
      </c>
      <c r="AE138" s="170">
        <f t="shared" si="199"/>
        <v>42.33</v>
      </c>
      <c r="AF138" s="170">
        <f t="shared" si="196"/>
        <v>43.22</v>
      </c>
      <c r="AG138" s="170">
        <f t="shared" si="196"/>
        <v>44.12</v>
      </c>
      <c r="AH138" s="170">
        <f t="shared" si="196"/>
        <v>45.02</v>
      </c>
      <c r="AI138" s="170">
        <f t="shared" si="196"/>
        <v>49.22</v>
      </c>
      <c r="AJ138" s="170">
        <f t="shared" si="196"/>
        <v>49.74</v>
      </c>
      <c r="AK138" s="170">
        <f t="shared" si="196"/>
        <v>50.24</v>
      </c>
      <c r="AL138" s="170">
        <f t="shared" si="196"/>
        <v>50.74</v>
      </c>
      <c r="AM138" s="170">
        <f t="shared" si="196"/>
        <v>100.48</v>
      </c>
      <c r="AN138" s="170">
        <f t="shared" si="196"/>
        <v>150.88999999999999</v>
      </c>
      <c r="AO138" s="170">
        <f t="shared" si="196"/>
        <v>184.98</v>
      </c>
      <c r="AP138" s="170">
        <f t="shared" si="196"/>
        <v>219.07</v>
      </c>
      <c r="AQ138" s="170">
        <f t="shared" si="196"/>
        <v>122.5</v>
      </c>
      <c r="AR138" s="170">
        <f t="shared" si="196"/>
        <v>180.78</v>
      </c>
      <c r="AS138" s="170">
        <f t="shared" si="196"/>
        <v>216.49</v>
      </c>
      <c r="AT138" s="170">
        <f t="shared" si="196"/>
        <v>252.2</v>
      </c>
      <c r="AU138" s="170">
        <f t="shared" si="196"/>
        <v>145.85</v>
      </c>
      <c r="AV138" s="170">
        <f t="shared" si="196"/>
        <v>215.22</v>
      </c>
      <c r="AW138" s="170">
        <f t="shared" si="196"/>
        <v>257.73</v>
      </c>
      <c r="AX138" s="170">
        <f t="shared" si="196"/>
        <v>300.23</v>
      </c>
      <c r="BL138" s="43" t="str">
        <f t="shared" si="202"/>
        <v>INFINITE 23.001 a 4.000</v>
      </c>
      <c r="BM138" s="44" t="s">
        <v>90</v>
      </c>
      <c r="BN138" s="46" t="s">
        <v>68</v>
      </c>
      <c r="BO138" s="170">
        <f>ROUND('Base(2024)'!DC8*'BASE 2025'!$A$25,2)</f>
        <v>21.04</v>
      </c>
      <c r="BP138" s="170">
        <f>ROUND('Base(2024)'!DD8*'BASE 2025'!$A$25,2)</f>
        <v>21.48</v>
      </c>
      <c r="BQ138" s="170">
        <f>ROUND('Base(2024)'!DE8*'BASE 2025'!$A$25,2)</f>
        <v>21.93</v>
      </c>
      <c r="BS138" s="43" t="str">
        <f t="shared" si="206"/>
        <v>INFINITE 37.001 a 8.000</v>
      </c>
      <c r="BT138" s="44" t="s">
        <v>94</v>
      </c>
      <c r="BU138" s="44" t="s">
        <v>86</v>
      </c>
      <c r="BV138" s="170">
        <f>ROUND('Base(2024)'!DU180*'BASE 2025'!$A$155,2)</f>
        <v>21</v>
      </c>
      <c r="BW138" s="170">
        <f>ROUND('Base(2024)'!DV180*'BASE 2025'!$A$155,2)</f>
        <v>21.45</v>
      </c>
      <c r="BX138" s="170">
        <f>ROUND('Base(2024)'!DW180*'BASE 2025'!$A$155,2)</f>
        <v>21.88</v>
      </c>
      <c r="BY138" s="170">
        <f>ROUND('Base(2024)'!DX180*'BASE 2025'!$A$155,2)</f>
        <v>22.32</v>
      </c>
      <c r="BZ138" s="170">
        <f>ROUND('Base(2024)'!DY180*'BASE 2025'!$A$155,2)</f>
        <v>35.979999999999997</v>
      </c>
      <c r="CA138" s="170">
        <f>ROUND('Base(2024)'!DZ180*'BASE 2025'!$A$155,2)</f>
        <v>36.369999999999997</v>
      </c>
      <c r="CB138" s="170">
        <f>ROUND('Base(2024)'!EA180*'BASE 2025'!$A$155,2)</f>
        <v>36.72</v>
      </c>
      <c r="CC138" s="170">
        <f>ROUND('Base(2024)'!EB180*'BASE 2025'!$A$155,2)</f>
        <v>37.1</v>
      </c>
      <c r="CD138" s="170">
        <f>ROUND('Base(2024)'!EC180*'BASE 2025'!$A$155,2)</f>
        <v>68.84</v>
      </c>
      <c r="CE138" s="170">
        <f>ROUND('Base(2024)'!ED180*'BASE 2025'!$A$155,2)</f>
        <v>93.38</v>
      </c>
      <c r="CF138" s="170">
        <f>ROUND('Base(2024)'!EE180*'BASE 2025'!$A$155,2)</f>
        <v>131.41</v>
      </c>
      <c r="CG138" s="170">
        <f>ROUND('Base(2024)'!EF180*'BASE 2025'!$A$155,2)</f>
        <v>158.99</v>
      </c>
      <c r="CH138" s="170">
        <f>ROUND('Base(2024)'!EG180*'BASE 2025'!$A$155,2)</f>
        <v>110.95</v>
      </c>
      <c r="CI138" s="170">
        <f>ROUND('Base(2024)'!EH180*'BASE 2025'!$A$155,2)</f>
        <v>136.55000000000001</v>
      </c>
      <c r="CJ138" s="170">
        <f>ROUND('Base(2024)'!EI180*'BASE 2025'!$A$155,2)</f>
        <v>175.18</v>
      </c>
      <c r="CK138" s="170">
        <f>ROUND('Base(2024)'!EJ180*'BASE 2025'!$A$155,2)</f>
        <v>204.34</v>
      </c>
      <c r="CM138" s="43" t="str">
        <f t="shared" si="114"/>
        <v>INFINITE 27.001 a 8.000</v>
      </c>
      <c r="CN138" s="44" t="s">
        <v>90</v>
      </c>
      <c r="CO138" s="44" t="s">
        <v>86</v>
      </c>
      <c r="CP138" s="170">
        <f t="shared" ref="CP138:DE138" si="214">ROUND(CP12-(CP12*$A$91),2)</f>
        <v>24.64</v>
      </c>
      <c r="CQ138" s="170">
        <f t="shared" si="214"/>
        <v>25.69</v>
      </c>
      <c r="CR138" s="170">
        <f t="shared" si="214"/>
        <v>25.95</v>
      </c>
      <c r="CS138" s="170">
        <f t="shared" si="214"/>
        <v>26.22</v>
      </c>
      <c r="CT138" s="170">
        <f t="shared" si="214"/>
        <v>34.840000000000003</v>
      </c>
      <c r="CU138" s="170">
        <f t="shared" si="214"/>
        <v>40.07</v>
      </c>
      <c r="CV138" s="170">
        <f t="shared" si="214"/>
        <v>45.72</v>
      </c>
      <c r="CW138" s="170">
        <f t="shared" si="214"/>
        <v>56.62</v>
      </c>
      <c r="CX138" s="170">
        <f t="shared" si="214"/>
        <v>52.01</v>
      </c>
      <c r="CY138" s="170">
        <f t="shared" si="214"/>
        <v>58.35</v>
      </c>
      <c r="CZ138" s="170">
        <f t="shared" si="214"/>
        <v>75.16</v>
      </c>
      <c r="DA138" s="170">
        <f t="shared" si="214"/>
        <v>93.72</v>
      </c>
      <c r="DB138" s="170">
        <f t="shared" si="214"/>
        <v>60.48</v>
      </c>
      <c r="DC138" s="170">
        <f t="shared" si="214"/>
        <v>67.849999999999994</v>
      </c>
      <c r="DD138" s="170">
        <f t="shared" si="214"/>
        <v>87.4</v>
      </c>
      <c r="DE138" s="170">
        <f t="shared" si="214"/>
        <v>108.97</v>
      </c>
      <c r="DF138" s="170"/>
      <c r="DG138" s="159"/>
      <c r="DH138" s="43" t="str">
        <f t="shared" si="204"/>
        <v>INFINITE 34.001 a 5.000</v>
      </c>
      <c r="DI138" s="44" t="s">
        <v>94</v>
      </c>
      <c r="DJ138" s="44" t="s">
        <v>70</v>
      </c>
      <c r="DK138" s="147">
        <f>ROUND('Base(2024)'!EO138*'BASE 2025'!$A$155,2)</f>
        <v>25.83</v>
      </c>
      <c r="DL138" s="147">
        <f>ROUND('Base(2024)'!EP138*'BASE 2025'!$A$155,2)</f>
        <v>26.9</v>
      </c>
      <c r="DM138" s="147">
        <f>ROUND('Base(2024)'!EQ138*'BASE 2025'!$A$155,2)</f>
        <v>27.19</v>
      </c>
      <c r="DN138" s="147">
        <f>ROUND('Base(2024)'!ER138*'BASE 2025'!$A$155,2)</f>
        <v>27.46</v>
      </c>
      <c r="DO138" s="147">
        <f>ROUND('Base(2024)'!ES138*'BASE 2025'!$A$155,2)</f>
        <v>32.35</v>
      </c>
      <c r="DP138" s="147">
        <f>ROUND('Base(2024)'!ET138*'BASE 2025'!$A$155,2)</f>
        <v>34.86</v>
      </c>
      <c r="DQ138" s="147">
        <f>ROUND('Base(2024)'!EU138*'BASE 2025'!$A$155,2)</f>
        <v>38.85</v>
      </c>
      <c r="DR138" s="147">
        <f>ROUND('Base(2024)'!EV138*'BASE 2025'!$A$155,2)</f>
        <v>46.8</v>
      </c>
      <c r="DS138" s="147">
        <f>ROUND('Base(2024)'!EW138*'BASE 2025'!$A$155,2)</f>
        <v>48.26</v>
      </c>
      <c r="DT138" s="147">
        <f>ROUND('Base(2024)'!EX138*'BASE 2025'!$A$155,2)</f>
        <v>52.15</v>
      </c>
      <c r="DU138" s="147">
        <f>ROUND('Base(2024)'!EY138*'BASE 2025'!$A$155,2)</f>
        <v>71.89</v>
      </c>
      <c r="DV138" s="147">
        <f>ROUND('Base(2024)'!EZ138*'BASE 2025'!$A$155,2)</f>
        <v>92.56</v>
      </c>
      <c r="ER138" s="198" t="str">
        <f t="shared" si="201"/>
        <v>DIAMANTE 4Coleta no mesmo dia4210-241 a 50</v>
      </c>
      <c r="ES138" s="198" t="s">
        <v>81</v>
      </c>
      <c r="ET138" s="199" t="s">
        <v>71</v>
      </c>
      <c r="EU138" s="200" t="s">
        <v>72</v>
      </c>
      <c r="EV138" s="201" t="s">
        <v>87</v>
      </c>
      <c r="EW138" s="200">
        <f t="shared" si="212"/>
        <v>1.6476460000000002</v>
      </c>
      <c r="EX138" s="202">
        <v>1.6476460000000002</v>
      </c>
      <c r="EY138" s="203" t="s">
        <v>264</v>
      </c>
    </row>
    <row r="139" spans="1:155" x14ac:dyDescent="0.25">
      <c r="A139" s="84">
        <v>0</v>
      </c>
      <c r="B139" s="42" t="s">
        <v>117</v>
      </c>
      <c r="D139" s="43" t="str">
        <f t="shared" si="205"/>
        <v>INFINITE 28.001 a 9.000</v>
      </c>
      <c r="E139" s="44" t="s">
        <v>90</v>
      </c>
      <c r="F139" s="44" t="s">
        <v>91</v>
      </c>
      <c r="G139" s="170">
        <f t="shared" si="198"/>
        <v>18.47</v>
      </c>
      <c r="H139" s="170">
        <f t="shared" si="195"/>
        <v>18.86</v>
      </c>
      <c r="I139" s="170">
        <f t="shared" si="195"/>
        <v>19.260000000000002</v>
      </c>
      <c r="J139" s="170">
        <f t="shared" si="195"/>
        <v>19.64</v>
      </c>
      <c r="K139" s="170">
        <f t="shared" si="195"/>
        <v>31.75</v>
      </c>
      <c r="L139" s="170">
        <f t="shared" si="195"/>
        <v>32.07</v>
      </c>
      <c r="M139" s="170">
        <f t="shared" si="195"/>
        <v>32.42</v>
      </c>
      <c r="N139" s="170">
        <f t="shared" si="195"/>
        <v>32.729999999999997</v>
      </c>
      <c r="O139" s="170">
        <f t="shared" si="195"/>
        <v>61.57</v>
      </c>
      <c r="P139" s="170">
        <f t="shared" si="195"/>
        <v>83.11</v>
      </c>
      <c r="Q139" s="170">
        <f t="shared" si="195"/>
        <v>116.98</v>
      </c>
      <c r="R139" s="170">
        <f t="shared" si="195"/>
        <v>141.6</v>
      </c>
      <c r="S139" s="170">
        <f t="shared" si="195"/>
        <v>80.709999999999994</v>
      </c>
      <c r="T139" s="170">
        <f t="shared" si="195"/>
        <v>99.55</v>
      </c>
      <c r="U139" s="170">
        <f t="shared" si="195"/>
        <v>128.36000000000001</v>
      </c>
      <c r="V139" s="170">
        <f t="shared" si="195"/>
        <v>150.12</v>
      </c>
      <c r="W139" s="170">
        <f t="shared" si="195"/>
        <v>96.09</v>
      </c>
      <c r="X139" s="170">
        <f t="shared" si="195"/>
        <v>118.51</v>
      </c>
      <c r="Y139" s="170">
        <f t="shared" si="195"/>
        <v>152.81</v>
      </c>
      <c r="Z139" s="170">
        <f t="shared" si="195"/>
        <v>178.72</v>
      </c>
      <c r="AB139" s="176" t="str">
        <f t="shared" si="132"/>
        <v>INFINITE 28.001 a 9.000</v>
      </c>
      <c r="AC139" s="177" t="s">
        <v>90</v>
      </c>
      <c r="AD139" s="177" t="s">
        <v>91</v>
      </c>
      <c r="AE139" s="170">
        <f t="shared" si="199"/>
        <v>46.1</v>
      </c>
      <c r="AF139" s="170">
        <f t="shared" si="196"/>
        <v>47.09</v>
      </c>
      <c r="AG139" s="170">
        <f t="shared" si="196"/>
        <v>48.06</v>
      </c>
      <c r="AH139" s="170">
        <f t="shared" si="196"/>
        <v>49.05</v>
      </c>
      <c r="AI139" s="170">
        <f t="shared" si="196"/>
        <v>53.05</v>
      </c>
      <c r="AJ139" s="170">
        <f t="shared" si="196"/>
        <v>53.59</v>
      </c>
      <c r="AK139" s="170">
        <f t="shared" si="196"/>
        <v>54.14</v>
      </c>
      <c r="AL139" s="170">
        <f t="shared" si="196"/>
        <v>54.69</v>
      </c>
      <c r="AM139" s="170">
        <f t="shared" si="196"/>
        <v>109.54</v>
      </c>
      <c r="AN139" s="170">
        <f t="shared" si="196"/>
        <v>166.01</v>
      </c>
      <c r="AO139" s="170">
        <f t="shared" si="196"/>
        <v>202.24</v>
      </c>
      <c r="AP139" s="170">
        <f t="shared" si="196"/>
        <v>238.46</v>
      </c>
      <c r="AQ139" s="170">
        <f t="shared" si="196"/>
        <v>134.5</v>
      </c>
      <c r="AR139" s="170">
        <f t="shared" si="196"/>
        <v>200.89</v>
      </c>
      <c r="AS139" s="170">
        <f t="shared" si="196"/>
        <v>239.28</v>
      </c>
      <c r="AT139" s="170">
        <f t="shared" si="196"/>
        <v>277.68</v>
      </c>
      <c r="AU139" s="170">
        <f t="shared" si="196"/>
        <v>160.12</v>
      </c>
      <c r="AV139" s="170">
        <f t="shared" si="196"/>
        <v>239.15</v>
      </c>
      <c r="AW139" s="170">
        <f t="shared" si="196"/>
        <v>284.86</v>
      </c>
      <c r="AX139" s="170">
        <f t="shared" si="196"/>
        <v>330.57</v>
      </c>
      <c r="BL139" s="43" t="str">
        <f t="shared" si="202"/>
        <v>INFINITE 24.001 a 5.000</v>
      </c>
      <c r="BM139" s="44" t="s">
        <v>90</v>
      </c>
      <c r="BN139" s="46" t="s">
        <v>70</v>
      </c>
      <c r="BO139" s="170">
        <f>ROUND('Base(2024)'!DC9*'BASE 2025'!$A$25,2)</f>
        <v>23.18</v>
      </c>
      <c r="BP139" s="170">
        <f>ROUND('Base(2024)'!DD9*'BASE 2025'!$A$25,2)</f>
        <v>23.67</v>
      </c>
      <c r="BQ139" s="170">
        <f>ROUND('Base(2024)'!DE9*'BASE 2025'!$A$25,2)</f>
        <v>24.16</v>
      </c>
      <c r="BS139" s="43" t="str">
        <f t="shared" si="206"/>
        <v>INFINITE 38.001 a 9.000</v>
      </c>
      <c r="BT139" s="44" t="s">
        <v>94</v>
      </c>
      <c r="BU139" s="44" t="s">
        <v>91</v>
      </c>
      <c r="BV139" s="170">
        <f>ROUND('Base(2024)'!DU181*'BASE 2025'!$A$155,2)</f>
        <v>21.84</v>
      </c>
      <c r="BW139" s="170">
        <f>ROUND('Base(2024)'!DV181*'BASE 2025'!$A$155,2)</f>
        <v>22.29</v>
      </c>
      <c r="BX139" s="170">
        <f>ROUND('Base(2024)'!DW181*'BASE 2025'!$A$155,2)</f>
        <v>22.76</v>
      </c>
      <c r="BY139" s="170">
        <f>ROUND('Base(2024)'!DX181*'BASE 2025'!$A$155,2)</f>
        <v>23.22</v>
      </c>
      <c r="BZ139" s="170">
        <f>ROUND('Base(2024)'!DY181*'BASE 2025'!$A$155,2)</f>
        <v>38.26</v>
      </c>
      <c r="CA139" s="170">
        <f>ROUND('Base(2024)'!DZ181*'BASE 2025'!$A$155,2)</f>
        <v>38.65</v>
      </c>
      <c r="CB139" s="170">
        <f>ROUND('Base(2024)'!EA181*'BASE 2025'!$A$155,2)</f>
        <v>39.07</v>
      </c>
      <c r="CC139" s="170">
        <f>ROUND('Base(2024)'!EB181*'BASE 2025'!$A$155,2)</f>
        <v>39.44</v>
      </c>
      <c r="CD139" s="170">
        <f>ROUND('Base(2024)'!EC181*'BASE 2025'!$A$155,2)</f>
        <v>74.78</v>
      </c>
      <c r="CE139" s="170">
        <f>ROUND('Base(2024)'!ED181*'BASE 2025'!$A$155,2)</f>
        <v>101.5</v>
      </c>
      <c r="CF139" s="170">
        <f>ROUND('Base(2024)'!EE181*'BASE 2025'!$A$155,2)</f>
        <v>142.86000000000001</v>
      </c>
      <c r="CG139" s="170">
        <f>ROUND('Base(2024)'!EF181*'BASE 2025'!$A$155,2)</f>
        <v>172.81</v>
      </c>
      <c r="CH139" s="170">
        <f>ROUND('Base(2024)'!EG181*'BASE 2025'!$A$155,2)</f>
        <v>116.87</v>
      </c>
      <c r="CI139" s="170">
        <f>ROUND('Base(2024)'!EH181*'BASE 2025'!$A$155,2)</f>
        <v>144.68</v>
      </c>
      <c r="CJ139" s="170">
        <f>ROUND('Base(2024)'!EI181*'BASE 2025'!$A$155,2)</f>
        <v>186.6</v>
      </c>
      <c r="CK139" s="170">
        <f>ROUND('Base(2024)'!EJ181*'BASE 2025'!$A$155,2)</f>
        <v>218.13</v>
      </c>
      <c r="CM139" s="43" t="str">
        <f t="shared" si="114"/>
        <v>INFINITE 28.001 a 9.000</v>
      </c>
      <c r="CN139" s="44" t="s">
        <v>90</v>
      </c>
      <c r="CO139" s="44" t="s">
        <v>91</v>
      </c>
      <c r="CP139" s="170">
        <f t="shared" ref="CP139:DE139" si="215">ROUND(CP13-(CP13*$A$91),2)</f>
        <v>25.36</v>
      </c>
      <c r="CQ139" s="170">
        <f t="shared" si="215"/>
        <v>26.44</v>
      </c>
      <c r="CR139" s="170">
        <f t="shared" si="215"/>
        <v>26.7</v>
      </c>
      <c r="CS139" s="170">
        <f t="shared" si="215"/>
        <v>26.98</v>
      </c>
      <c r="CT139" s="170">
        <f t="shared" si="215"/>
        <v>36.549999999999997</v>
      </c>
      <c r="CU139" s="170">
        <f t="shared" si="215"/>
        <v>42.03</v>
      </c>
      <c r="CV139" s="170">
        <f t="shared" si="215"/>
        <v>47.97</v>
      </c>
      <c r="CW139" s="170">
        <f t="shared" si="215"/>
        <v>59.38</v>
      </c>
      <c r="CX139" s="170">
        <f t="shared" si="215"/>
        <v>53.48</v>
      </c>
      <c r="CY139" s="170">
        <f t="shared" si="215"/>
        <v>60.04</v>
      </c>
      <c r="CZ139" s="170">
        <f t="shared" si="215"/>
        <v>77.099999999999994</v>
      </c>
      <c r="DA139" s="170">
        <f t="shared" si="215"/>
        <v>96.11</v>
      </c>
      <c r="DB139" s="170">
        <f t="shared" si="215"/>
        <v>62.19</v>
      </c>
      <c r="DC139" s="170">
        <f t="shared" si="215"/>
        <v>69.8</v>
      </c>
      <c r="DD139" s="170">
        <f t="shared" si="215"/>
        <v>89.65</v>
      </c>
      <c r="DE139" s="170">
        <f t="shared" si="215"/>
        <v>111.75</v>
      </c>
      <c r="DF139" s="170"/>
      <c r="DG139" s="159"/>
      <c r="DH139" s="43" t="str">
        <f t="shared" si="204"/>
        <v>INFINITE 35.001 a 6.000</v>
      </c>
      <c r="DI139" s="44" t="s">
        <v>94</v>
      </c>
      <c r="DJ139" s="44" t="s">
        <v>76</v>
      </c>
      <c r="DK139" s="147">
        <f>ROUND('Base(2024)'!EO139*'BASE 2025'!$A$155,2)</f>
        <v>26.77</v>
      </c>
      <c r="DL139" s="147">
        <f>ROUND('Base(2024)'!EP139*'BASE 2025'!$A$155,2)</f>
        <v>27.9</v>
      </c>
      <c r="DM139" s="147">
        <f>ROUND('Base(2024)'!EQ139*'BASE 2025'!$A$155,2)</f>
        <v>28.2</v>
      </c>
      <c r="DN139" s="147">
        <f>ROUND('Base(2024)'!ER139*'BASE 2025'!$A$155,2)</f>
        <v>28.49</v>
      </c>
      <c r="DO139" s="147">
        <f>ROUND('Base(2024)'!ES139*'BASE 2025'!$A$155,2)</f>
        <v>35.1</v>
      </c>
      <c r="DP139" s="147">
        <f>ROUND('Base(2024)'!ET139*'BASE 2025'!$A$155,2)</f>
        <v>39.47</v>
      </c>
      <c r="DQ139" s="147">
        <f>ROUND('Base(2024)'!EU139*'BASE 2025'!$A$155,2)</f>
        <v>45.01</v>
      </c>
      <c r="DR139" s="147">
        <f>ROUND('Base(2024)'!EV139*'BASE 2025'!$A$155,2)</f>
        <v>55.84</v>
      </c>
      <c r="DS139" s="147">
        <f>ROUND('Base(2024)'!EW139*'BASE 2025'!$A$155,2)</f>
        <v>54.13</v>
      </c>
      <c r="DT139" s="147">
        <f>ROUND('Base(2024)'!EX139*'BASE 2025'!$A$155,2)</f>
        <v>60.23</v>
      </c>
      <c r="DU139" s="147">
        <f>ROUND('Base(2024)'!EY139*'BASE 2025'!$A$155,2)</f>
        <v>81.709999999999994</v>
      </c>
      <c r="DV139" s="147">
        <f>ROUND('Base(2024)'!EZ139*'BASE 2025'!$A$155,2)</f>
        <v>105.21</v>
      </c>
      <c r="ER139" s="198" t="str">
        <f t="shared" si="201"/>
        <v>DIAMANTE 4Coleta no mesmo dia4210-251 a 60</v>
      </c>
      <c r="ES139" s="198" t="s">
        <v>81</v>
      </c>
      <c r="ET139" s="199" t="s">
        <v>71</v>
      </c>
      <c r="EU139" s="200" t="s">
        <v>72</v>
      </c>
      <c r="EV139" s="201" t="s">
        <v>92</v>
      </c>
      <c r="EW139" s="200">
        <f t="shared" si="212"/>
        <v>1.6369470000000002</v>
      </c>
      <c r="EX139" s="202">
        <v>1.6369470000000002</v>
      </c>
      <c r="EY139" s="203" t="s">
        <v>264</v>
      </c>
    </row>
    <row r="140" spans="1:155" x14ac:dyDescent="0.25">
      <c r="A140" s="84">
        <v>0</v>
      </c>
      <c r="B140" s="42" t="s">
        <v>66</v>
      </c>
      <c r="D140" s="43" t="str">
        <f t="shared" si="205"/>
        <v>INFINITE 29.001 a 10.000</v>
      </c>
      <c r="E140" s="44" t="s">
        <v>90</v>
      </c>
      <c r="F140" s="44" t="s">
        <v>95</v>
      </c>
      <c r="G140" s="170">
        <f t="shared" si="198"/>
        <v>18.88</v>
      </c>
      <c r="H140" s="170">
        <f t="shared" si="195"/>
        <v>19.28</v>
      </c>
      <c r="I140" s="170">
        <f t="shared" si="195"/>
        <v>19.68</v>
      </c>
      <c r="J140" s="170">
        <f t="shared" si="195"/>
        <v>20.079999999999998</v>
      </c>
      <c r="K140" s="170">
        <f t="shared" si="195"/>
        <v>33.9</v>
      </c>
      <c r="L140" s="170">
        <f t="shared" si="195"/>
        <v>34.24</v>
      </c>
      <c r="M140" s="170">
        <f t="shared" si="195"/>
        <v>34.6</v>
      </c>
      <c r="N140" s="170">
        <f t="shared" si="195"/>
        <v>34.94</v>
      </c>
      <c r="O140" s="170">
        <f t="shared" si="195"/>
        <v>66.510000000000005</v>
      </c>
      <c r="P140" s="170">
        <f t="shared" si="195"/>
        <v>89.79</v>
      </c>
      <c r="Q140" s="170">
        <f t="shared" si="195"/>
        <v>126.38</v>
      </c>
      <c r="R140" s="170">
        <f t="shared" si="195"/>
        <v>152.97999999999999</v>
      </c>
      <c r="S140" s="170">
        <f t="shared" si="195"/>
        <v>84.88</v>
      </c>
      <c r="T140" s="170">
        <f t="shared" si="195"/>
        <v>105.14</v>
      </c>
      <c r="U140" s="170">
        <f t="shared" si="195"/>
        <v>136.24</v>
      </c>
      <c r="V140" s="170">
        <f t="shared" si="195"/>
        <v>159.68</v>
      </c>
      <c r="W140" s="170">
        <f t="shared" si="195"/>
        <v>101.04</v>
      </c>
      <c r="X140" s="170">
        <f t="shared" si="195"/>
        <v>125.17</v>
      </c>
      <c r="Y140" s="170">
        <f t="shared" si="195"/>
        <v>162.19</v>
      </c>
      <c r="Z140" s="170">
        <f t="shared" si="195"/>
        <v>190.08</v>
      </c>
      <c r="AB140" s="176" t="str">
        <f t="shared" si="132"/>
        <v>INFINITE 29.001 a 10.000</v>
      </c>
      <c r="AC140" s="177" t="s">
        <v>90</v>
      </c>
      <c r="AD140" s="177" t="s">
        <v>95</v>
      </c>
      <c r="AE140" s="170">
        <f t="shared" si="199"/>
        <v>49.79</v>
      </c>
      <c r="AF140" s="170">
        <f t="shared" si="196"/>
        <v>50.86</v>
      </c>
      <c r="AG140" s="170">
        <f t="shared" si="196"/>
        <v>51.92</v>
      </c>
      <c r="AH140" s="170">
        <f t="shared" si="196"/>
        <v>52.98</v>
      </c>
      <c r="AI140" s="170">
        <f t="shared" si="196"/>
        <v>56.77</v>
      </c>
      <c r="AJ140" s="170">
        <f t="shared" si="196"/>
        <v>57.35</v>
      </c>
      <c r="AK140" s="170">
        <f t="shared" si="196"/>
        <v>57.94</v>
      </c>
      <c r="AL140" s="170">
        <f t="shared" si="196"/>
        <v>58.53</v>
      </c>
      <c r="AM140" s="170">
        <f t="shared" si="196"/>
        <v>118.42</v>
      </c>
      <c r="AN140" s="170">
        <f t="shared" si="196"/>
        <v>180.87</v>
      </c>
      <c r="AO140" s="170">
        <f t="shared" si="196"/>
        <v>219.46</v>
      </c>
      <c r="AP140" s="170">
        <f t="shared" si="196"/>
        <v>258.02</v>
      </c>
      <c r="AQ140" s="170">
        <f t="shared" si="196"/>
        <v>146.47999999999999</v>
      </c>
      <c r="AR140" s="170">
        <f t="shared" si="196"/>
        <v>220.26</v>
      </c>
      <c r="AS140" s="170">
        <f t="shared" si="196"/>
        <v>261.64</v>
      </c>
      <c r="AT140" s="170">
        <f t="shared" si="196"/>
        <v>303.02</v>
      </c>
      <c r="AU140" s="170">
        <f t="shared" si="196"/>
        <v>174.38</v>
      </c>
      <c r="AV140" s="170">
        <f t="shared" si="196"/>
        <v>262.20999999999998</v>
      </c>
      <c r="AW140" s="170">
        <f t="shared" si="196"/>
        <v>311.47000000000003</v>
      </c>
      <c r="AX140" s="170">
        <f t="shared" si="196"/>
        <v>360.73</v>
      </c>
      <c r="BL140" s="43" t="str">
        <f t="shared" si="202"/>
        <v>INFINITE 25.001 a 6.000</v>
      </c>
      <c r="BM140" s="44" t="s">
        <v>90</v>
      </c>
      <c r="BN140" s="46" t="s">
        <v>76</v>
      </c>
      <c r="BO140" s="170">
        <f>ROUND('Base(2024)'!DC10*'BASE 2025'!$A$25,2)</f>
        <v>27</v>
      </c>
      <c r="BP140" s="170">
        <f>ROUND('Base(2024)'!DD10*'BASE 2025'!$A$25,2)</f>
        <v>27.56</v>
      </c>
      <c r="BQ140" s="170">
        <f>ROUND('Base(2024)'!DE10*'BASE 2025'!$A$25,2)</f>
        <v>28.15</v>
      </c>
      <c r="BS140" s="43" t="str">
        <f t="shared" si="206"/>
        <v>INFINITE 39.001 a 10.000</v>
      </c>
      <c r="BT140" s="44" t="s">
        <v>94</v>
      </c>
      <c r="BU140" s="44" t="s">
        <v>95</v>
      </c>
      <c r="BV140" s="170">
        <f>ROUND('Base(2024)'!DU182*'BASE 2025'!$A$155,2)</f>
        <v>22.22</v>
      </c>
      <c r="BW140" s="170">
        <f>ROUND('Base(2024)'!DV182*'BASE 2025'!$A$155,2)</f>
        <v>22.69</v>
      </c>
      <c r="BX140" s="170">
        <f>ROUND('Base(2024)'!DW182*'BASE 2025'!$A$155,2)</f>
        <v>23.16</v>
      </c>
      <c r="BY140" s="170">
        <f>ROUND('Base(2024)'!DX182*'BASE 2025'!$A$155,2)</f>
        <v>23.63</v>
      </c>
      <c r="BZ140" s="170">
        <f>ROUND('Base(2024)'!DY182*'BASE 2025'!$A$155,2)</f>
        <v>40.770000000000003</v>
      </c>
      <c r="CA140" s="170">
        <f>ROUND('Base(2024)'!DZ182*'BASE 2025'!$A$155,2)</f>
        <v>41.19</v>
      </c>
      <c r="CB140" s="170">
        <f>ROUND('Base(2024)'!EA182*'BASE 2025'!$A$155,2)</f>
        <v>41.61</v>
      </c>
      <c r="CC140" s="170">
        <f>ROUND('Base(2024)'!EB182*'BASE 2025'!$A$155,2)</f>
        <v>42.03</v>
      </c>
      <c r="CD140" s="170">
        <f>ROUND('Base(2024)'!EC182*'BASE 2025'!$A$155,2)</f>
        <v>80.73</v>
      </c>
      <c r="CE140" s="170">
        <f>ROUND('Base(2024)'!ED182*'BASE 2025'!$A$155,2)</f>
        <v>109.63</v>
      </c>
      <c r="CF140" s="170">
        <f>ROUND('Base(2024)'!EE182*'BASE 2025'!$A$155,2)</f>
        <v>154.31</v>
      </c>
      <c r="CG140" s="170">
        <f>ROUND('Base(2024)'!EF182*'BASE 2025'!$A$155,2)</f>
        <v>186.66</v>
      </c>
      <c r="CH140" s="170">
        <f>ROUND('Base(2024)'!EG182*'BASE 2025'!$A$155,2)</f>
        <v>122.84</v>
      </c>
      <c r="CI140" s="170">
        <f>ROUND('Base(2024)'!EH182*'BASE 2025'!$A$155,2)</f>
        <v>152.79</v>
      </c>
      <c r="CJ140" s="170">
        <f>ROUND('Base(2024)'!EI182*'BASE 2025'!$A$155,2)</f>
        <v>198.04</v>
      </c>
      <c r="CK140" s="170">
        <f>ROUND('Base(2024)'!EJ182*'BASE 2025'!$A$155,2)</f>
        <v>231.98</v>
      </c>
      <c r="CM140" s="43" t="str">
        <f t="shared" si="114"/>
        <v>INFINITE 29.001 a 10.000</v>
      </c>
      <c r="CN140" s="44" t="s">
        <v>90</v>
      </c>
      <c r="CO140" s="44" t="s">
        <v>95</v>
      </c>
      <c r="CP140" s="170">
        <f t="shared" ref="CP140:DE140" si="216">ROUND(CP14-(CP14*$A$91),2)</f>
        <v>25.88</v>
      </c>
      <c r="CQ140" s="170">
        <f t="shared" si="216"/>
        <v>26.98</v>
      </c>
      <c r="CR140" s="170">
        <f t="shared" si="216"/>
        <v>27.24</v>
      </c>
      <c r="CS140" s="170">
        <f t="shared" si="216"/>
        <v>27.52</v>
      </c>
      <c r="CT140" s="170">
        <f t="shared" si="216"/>
        <v>37.770000000000003</v>
      </c>
      <c r="CU140" s="170">
        <f t="shared" si="216"/>
        <v>43.45</v>
      </c>
      <c r="CV140" s="170">
        <f t="shared" si="216"/>
        <v>49.58</v>
      </c>
      <c r="CW140" s="170">
        <f t="shared" si="216"/>
        <v>61.4</v>
      </c>
      <c r="CX140" s="170">
        <f t="shared" si="216"/>
        <v>54.54</v>
      </c>
      <c r="CY140" s="170">
        <f t="shared" si="216"/>
        <v>61.25</v>
      </c>
      <c r="CZ140" s="170">
        <f t="shared" si="216"/>
        <v>78.48</v>
      </c>
      <c r="DA140" s="170">
        <f t="shared" si="216"/>
        <v>97.82</v>
      </c>
      <c r="DB140" s="170">
        <f t="shared" si="216"/>
        <v>63.42</v>
      </c>
      <c r="DC140" s="170">
        <f t="shared" si="216"/>
        <v>71.22</v>
      </c>
      <c r="DD140" s="170">
        <f t="shared" si="216"/>
        <v>91.25</v>
      </c>
      <c r="DE140" s="170">
        <f t="shared" si="216"/>
        <v>113.73</v>
      </c>
      <c r="DF140" s="170"/>
      <c r="DG140" s="159"/>
      <c r="DH140" s="43" t="str">
        <f t="shared" si="204"/>
        <v>INFINITE 36.001 a 7.000</v>
      </c>
      <c r="DI140" s="44" t="s">
        <v>94</v>
      </c>
      <c r="DJ140" s="44" t="s">
        <v>82</v>
      </c>
      <c r="DK140" s="147">
        <f>ROUND('Base(2024)'!EO140*'BASE 2025'!$A$155,2)</f>
        <v>27.3</v>
      </c>
      <c r="DL140" s="147">
        <f>ROUND('Base(2024)'!EP140*'BASE 2025'!$A$155,2)</f>
        <v>28.46</v>
      </c>
      <c r="DM140" s="147">
        <f>ROUND('Base(2024)'!EQ140*'BASE 2025'!$A$155,2)</f>
        <v>28.75</v>
      </c>
      <c r="DN140" s="147">
        <f>ROUND('Base(2024)'!ER140*'BASE 2025'!$A$155,2)</f>
        <v>29.04</v>
      </c>
      <c r="DO140" s="147">
        <f>ROUND('Base(2024)'!ES140*'BASE 2025'!$A$155,2)</f>
        <v>37.119999999999997</v>
      </c>
      <c r="DP140" s="147">
        <f>ROUND('Base(2024)'!ET140*'BASE 2025'!$A$155,2)</f>
        <v>43.21</v>
      </c>
      <c r="DQ140" s="147">
        <f>ROUND('Base(2024)'!EU140*'BASE 2025'!$A$155,2)</f>
        <v>49.33</v>
      </c>
      <c r="DR140" s="147">
        <f>ROUND('Base(2024)'!EV140*'BASE 2025'!$A$155,2)</f>
        <v>61</v>
      </c>
      <c r="DS140" s="147">
        <f>ROUND('Base(2024)'!EW140*'BASE 2025'!$A$155,2)</f>
        <v>53.99</v>
      </c>
      <c r="DT140" s="147">
        <f>ROUND('Base(2024)'!EX140*'BASE 2025'!$A$155,2)</f>
        <v>63</v>
      </c>
      <c r="DU140" s="147">
        <f>ROUND('Base(2024)'!EY140*'BASE 2025'!$A$155,2)</f>
        <v>85.73</v>
      </c>
      <c r="DV140" s="147">
        <f>ROUND('Base(2024)'!EZ140*'BASE 2025'!$A$155,2)</f>
        <v>109.96</v>
      </c>
      <c r="ER140" s="198" t="str">
        <f t="shared" si="201"/>
        <v>DIAMANTE 4Coleta no mesmo dia4210-261 a 70</v>
      </c>
      <c r="ES140" s="198" t="s">
        <v>81</v>
      </c>
      <c r="ET140" s="199" t="s">
        <v>71</v>
      </c>
      <c r="EU140" s="200" t="s">
        <v>72</v>
      </c>
      <c r="EV140" s="201" t="s">
        <v>96</v>
      </c>
      <c r="EW140" s="200">
        <f t="shared" si="212"/>
        <v>1.61</v>
      </c>
      <c r="EX140" s="202">
        <v>1.61</v>
      </c>
      <c r="EY140" s="203" t="s">
        <v>264</v>
      </c>
    </row>
    <row r="141" spans="1:155" x14ac:dyDescent="0.25">
      <c r="A141" s="84">
        <v>0</v>
      </c>
      <c r="B141" s="42" t="s">
        <v>69</v>
      </c>
      <c r="D141" s="40" t="str">
        <f t="shared" si="205"/>
        <v>INFINITE 2Kg Adicional</v>
      </c>
      <c r="E141" s="168" t="s">
        <v>90</v>
      </c>
      <c r="F141" s="168" t="s">
        <v>63</v>
      </c>
      <c r="G141" s="171">
        <f t="shared" si="198"/>
        <v>2.34</v>
      </c>
      <c r="H141" s="171">
        <f t="shared" si="195"/>
        <v>2.39</v>
      </c>
      <c r="I141" s="171">
        <f t="shared" si="195"/>
        <v>2.4500000000000002</v>
      </c>
      <c r="J141" s="171">
        <f t="shared" si="195"/>
        <v>2.4900000000000002</v>
      </c>
      <c r="K141" s="171">
        <f t="shared" si="195"/>
        <v>4.21</v>
      </c>
      <c r="L141" s="171">
        <f t="shared" si="195"/>
        <v>4.25</v>
      </c>
      <c r="M141" s="171">
        <f t="shared" si="195"/>
        <v>4.29</v>
      </c>
      <c r="N141" s="171">
        <f t="shared" si="195"/>
        <v>4.34</v>
      </c>
      <c r="O141" s="171">
        <f t="shared" si="195"/>
        <v>8.25</v>
      </c>
      <c r="P141" s="171">
        <f t="shared" si="195"/>
        <v>11.14</v>
      </c>
      <c r="Q141" s="171">
        <f t="shared" si="195"/>
        <v>15.67</v>
      </c>
      <c r="R141" s="171">
        <f t="shared" si="195"/>
        <v>18.97</v>
      </c>
      <c r="S141" s="171">
        <f t="shared" si="195"/>
        <v>10.53</v>
      </c>
      <c r="T141" s="171">
        <f t="shared" si="195"/>
        <v>13.03</v>
      </c>
      <c r="U141" s="171">
        <f t="shared" si="195"/>
        <v>16.899999999999999</v>
      </c>
      <c r="V141" s="171">
        <f t="shared" si="195"/>
        <v>19.8</v>
      </c>
      <c r="W141" s="171">
        <f t="shared" si="195"/>
        <v>12.53</v>
      </c>
      <c r="X141" s="171">
        <f t="shared" si="195"/>
        <v>15.52</v>
      </c>
      <c r="Y141" s="171">
        <f t="shared" si="195"/>
        <v>20.11</v>
      </c>
      <c r="Z141" s="171">
        <f t="shared" si="195"/>
        <v>23.56</v>
      </c>
      <c r="AB141" s="40" t="str">
        <f t="shared" si="132"/>
        <v>INFINITE 2Kg Adicional</v>
      </c>
      <c r="AC141" s="168" t="s">
        <v>90</v>
      </c>
      <c r="AD141" s="168" t="s">
        <v>63</v>
      </c>
      <c r="AE141" s="169">
        <f t="shared" si="199"/>
        <v>5.0599999999999996</v>
      </c>
      <c r="AF141" s="169">
        <f t="shared" si="196"/>
        <v>5.17</v>
      </c>
      <c r="AG141" s="169">
        <f t="shared" si="196"/>
        <v>5.27</v>
      </c>
      <c r="AH141" s="169">
        <f t="shared" si="196"/>
        <v>5.38</v>
      </c>
      <c r="AI141" s="169">
        <f t="shared" si="196"/>
        <v>5.72</v>
      </c>
      <c r="AJ141" s="169">
        <f t="shared" si="196"/>
        <v>5.78</v>
      </c>
      <c r="AK141" s="169">
        <f t="shared" si="196"/>
        <v>5.84</v>
      </c>
      <c r="AL141" s="169">
        <f t="shared" si="196"/>
        <v>5.9</v>
      </c>
      <c r="AM141" s="169">
        <f t="shared" si="196"/>
        <v>11.71</v>
      </c>
      <c r="AN141" s="169">
        <f t="shared" si="196"/>
        <v>17.95</v>
      </c>
      <c r="AO141" s="169">
        <f t="shared" si="196"/>
        <v>21.74</v>
      </c>
      <c r="AP141" s="169">
        <f t="shared" si="196"/>
        <v>25.55</v>
      </c>
      <c r="AQ141" s="169">
        <f t="shared" si="196"/>
        <v>14.65</v>
      </c>
      <c r="AR141" s="169">
        <f t="shared" si="196"/>
        <v>21.96</v>
      </c>
      <c r="AS141" s="169">
        <f t="shared" si="196"/>
        <v>25.98</v>
      </c>
      <c r="AT141" s="169">
        <f t="shared" si="196"/>
        <v>30.01</v>
      </c>
      <c r="AU141" s="169">
        <f t="shared" si="196"/>
        <v>17.43</v>
      </c>
      <c r="AV141" s="169">
        <f t="shared" si="196"/>
        <v>26.15</v>
      </c>
      <c r="AW141" s="169">
        <f t="shared" si="196"/>
        <v>30.94</v>
      </c>
      <c r="AX141" s="169">
        <f t="shared" si="196"/>
        <v>35.72</v>
      </c>
      <c r="BL141" s="43" t="str">
        <f t="shared" si="202"/>
        <v>INFINITE 26.001 a 7.000</v>
      </c>
      <c r="BM141" s="44" t="s">
        <v>90</v>
      </c>
      <c r="BN141" s="46" t="s">
        <v>82</v>
      </c>
      <c r="BO141" s="170">
        <f>ROUND('Base(2024)'!DC11*'BASE 2025'!$A$25,2)</f>
        <v>32.119999999999997</v>
      </c>
      <c r="BP141" s="170">
        <f>ROUND('Base(2024)'!DD11*'BASE 2025'!$A$25,2)</f>
        <v>32.770000000000003</v>
      </c>
      <c r="BQ141" s="170">
        <f>ROUND('Base(2024)'!DE11*'BASE 2025'!$A$25,2)</f>
        <v>33.46</v>
      </c>
      <c r="BS141" s="40" t="str">
        <f t="shared" si="206"/>
        <v>INFINITE 3Kg Adicional</v>
      </c>
      <c r="BT141" s="168" t="s">
        <v>94</v>
      </c>
      <c r="BU141" s="168" t="s">
        <v>63</v>
      </c>
      <c r="BV141" s="171">
        <f>ROUND('Base(2024)'!DU183*'BASE 2025'!$A$155,2)</f>
        <v>2.86</v>
      </c>
      <c r="BW141" s="171">
        <f>ROUND('Base(2024)'!DV183*'BASE 2025'!$A$155,2)</f>
        <v>2.92</v>
      </c>
      <c r="BX141" s="171">
        <f>ROUND('Base(2024)'!DW183*'BASE 2025'!$A$155,2)</f>
        <v>2.99</v>
      </c>
      <c r="BY141" s="171">
        <f>ROUND('Base(2024)'!DX183*'BASE 2025'!$A$155,2)</f>
        <v>3.04</v>
      </c>
      <c r="BZ141" s="171">
        <f>ROUND('Base(2024)'!DY183*'BASE 2025'!$A$155,2)</f>
        <v>5.15</v>
      </c>
      <c r="CA141" s="171">
        <f>ROUND('Base(2024)'!DZ183*'BASE 2025'!$A$155,2)</f>
        <v>5.19</v>
      </c>
      <c r="CB141" s="171">
        <f>ROUND('Base(2024)'!EA183*'BASE 2025'!$A$155,2)</f>
        <v>5.24</v>
      </c>
      <c r="CC141" s="171">
        <f>ROUND('Base(2024)'!EB183*'BASE 2025'!$A$155,2)</f>
        <v>5.3</v>
      </c>
      <c r="CD141" s="171">
        <f>ROUND('Base(2024)'!EC183*'BASE 2025'!$A$155,2)</f>
        <v>10.09</v>
      </c>
      <c r="CE141" s="171">
        <f>ROUND('Base(2024)'!ED183*'BASE 2025'!$A$155,2)</f>
        <v>13.61</v>
      </c>
      <c r="CF141" s="171">
        <f>ROUND('Base(2024)'!EE183*'BASE 2025'!$A$155,2)</f>
        <v>19.16</v>
      </c>
      <c r="CG141" s="171">
        <f>ROUND('Base(2024)'!EF183*'BASE 2025'!$A$155,2)</f>
        <v>23.18</v>
      </c>
      <c r="CH141" s="171">
        <f>ROUND('Base(2024)'!EG183*'BASE 2025'!$A$155,2)</f>
        <v>15.32</v>
      </c>
      <c r="CI141" s="171">
        <f>ROUND('Base(2024)'!EH183*'BASE 2025'!$A$155,2)</f>
        <v>18.97</v>
      </c>
      <c r="CJ141" s="171">
        <f>ROUND('Base(2024)'!EI183*'BASE 2025'!$A$155,2)</f>
        <v>24.59</v>
      </c>
      <c r="CK141" s="171">
        <f>ROUND('Base(2024)'!EJ183*'BASE 2025'!$A$155,2)</f>
        <v>28.8</v>
      </c>
      <c r="CM141" s="40" t="str">
        <f t="shared" si="114"/>
        <v>INFINITE 2Kg Adicional</v>
      </c>
      <c r="CN141" s="168" t="s">
        <v>90</v>
      </c>
      <c r="CO141" s="168" t="s">
        <v>63</v>
      </c>
      <c r="CP141" s="171">
        <f t="shared" ref="CP141:DE141" si="217">ROUND(CP15-(CP15*$A$91),2)</f>
        <v>3.21</v>
      </c>
      <c r="CQ141" s="171">
        <f t="shared" si="217"/>
        <v>3.34</v>
      </c>
      <c r="CR141" s="171">
        <f t="shared" si="217"/>
        <v>3.38</v>
      </c>
      <c r="CS141" s="171">
        <f t="shared" si="217"/>
        <v>3.42</v>
      </c>
      <c r="CT141" s="171">
        <f t="shared" si="217"/>
        <v>4.68</v>
      </c>
      <c r="CU141" s="171">
        <f t="shared" si="217"/>
        <v>5.38</v>
      </c>
      <c r="CV141" s="171">
        <f t="shared" si="217"/>
        <v>6.15</v>
      </c>
      <c r="CW141" s="171">
        <f t="shared" si="217"/>
        <v>7.61</v>
      </c>
      <c r="CX141" s="171">
        <f t="shared" si="217"/>
        <v>6.76</v>
      </c>
      <c r="CY141" s="171">
        <f t="shared" si="217"/>
        <v>7.6</v>
      </c>
      <c r="CZ141" s="171">
        <f t="shared" si="217"/>
        <v>9.74</v>
      </c>
      <c r="DA141" s="171">
        <f t="shared" si="217"/>
        <v>12.13</v>
      </c>
      <c r="DB141" s="171">
        <f t="shared" si="217"/>
        <v>7.85</v>
      </c>
      <c r="DC141" s="171">
        <f t="shared" si="217"/>
        <v>8.84</v>
      </c>
      <c r="DD141" s="171">
        <f t="shared" si="217"/>
        <v>11.3</v>
      </c>
      <c r="DE141" s="171">
        <f t="shared" si="217"/>
        <v>14.1</v>
      </c>
      <c r="DF141" s="170"/>
      <c r="DG141" s="159"/>
      <c r="DH141" s="43" t="str">
        <f t="shared" si="204"/>
        <v>INFINITE 37.001 a 8.000</v>
      </c>
      <c r="DI141" s="44" t="s">
        <v>94</v>
      </c>
      <c r="DJ141" s="44" t="s">
        <v>86</v>
      </c>
      <c r="DK141" s="147">
        <f>ROUND('Base(2024)'!EO141*'BASE 2025'!$A$155,2)</f>
        <v>28.65</v>
      </c>
      <c r="DL141" s="147">
        <f>ROUND('Base(2024)'!EP141*'BASE 2025'!$A$155,2)</f>
        <v>29.88</v>
      </c>
      <c r="DM141" s="147">
        <f>ROUND('Base(2024)'!EQ141*'BASE 2025'!$A$155,2)</f>
        <v>30.17</v>
      </c>
      <c r="DN141" s="147">
        <f>ROUND('Base(2024)'!ER141*'BASE 2025'!$A$155,2)</f>
        <v>30.5</v>
      </c>
      <c r="DO141" s="147">
        <f>ROUND('Base(2024)'!ES141*'BASE 2025'!$A$155,2)</f>
        <v>40.380000000000003</v>
      </c>
      <c r="DP141" s="147">
        <f>ROUND('Base(2024)'!ET141*'BASE 2025'!$A$155,2)</f>
        <v>47.06</v>
      </c>
      <c r="DQ141" s="147">
        <f>ROUND('Base(2024)'!EU141*'BASE 2025'!$A$155,2)</f>
        <v>53.72</v>
      </c>
      <c r="DR141" s="147">
        <f>ROUND('Base(2024)'!EV141*'BASE 2025'!$A$155,2)</f>
        <v>66.44</v>
      </c>
      <c r="DS141" s="147">
        <f>ROUND('Base(2024)'!EW141*'BASE 2025'!$A$155,2)</f>
        <v>69.44</v>
      </c>
      <c r="DT141" s="147">
        <f>ROUND('Base(2024)'!EX141*'BASE 2025'!$A$155,2)</f>
        <v>79.3</v>
      </c>
      <c r="DU141" s="147">
        <f>ROUND('Base(2024)'!EY141*'BASE 2025'!$A$155,2)</f>
        <v>102.68</v>
      </c>
      <c r="DV141" s="147">
        <f>ROUND('Base(2024)'!EZ141*'BASE 2025'!$A$155,2)</f>
        <v>127.93</v>
      </c>
      <c r="ER141" s="198" t="str">
        <f t="shared" si="201"/>
        <v>DIAMANTE 4Coleta no mesmo dia4210-271 a 80</v>
      </c>
      <c r="ES141" s="198" t="s">
        <v>81</v>
      </c>
      <c r="ET141" s="199" t="s">
        <v>71</v>
      </c>
      <c r="EU141" s="200" t="s">
        <v>72</v>
      </c>
      <c r="EV141" s="201" t="s">
        <v>99</v>
      </c>
      <c r="EW141" s="200">
        <f t="shared" si="212"/>
        <v>1.61</v>
      </c>
      <c r="EX141" s="202">
        <v>1.61</v>
      </c>
      <c r="EY141" s="203" t="s">
        <v>264</v>
      </c>
    </row>
    <row r="142" spans="1:155" x14ac:dyDescent="0.25">
      <c r="A142" s="84">
        <v>0</v>
      </c>
      <c r="B142" s="42" t="s">
        <v>75</v>
      </c>
      <c r="D142" s="43" t="str">
        <f t="shared" si="205"/>
        <v>Peso (g)</v>
      </c>
      <c r="F142" s="44" t="s">
        <v>32</v>
      </c>
      <c r="G142" s="173" t="s">
        <v>12</v>
      </c>
      <c r="H142" s="173" t="s">
        <v>13</v>
      </c>
      <c r="I142" s="173" t="s">
        <v>14</v>
      </c>
      <c r="J142" s="173" t="s">
        <v>15</v>
      </c>
      <c r="K142" s="173" t="s">
        <v>16</v>
      </c>
      <c r="L142" s="173" t="s">
        <v>17</v>
      </c>
      <c r="M142" s="173" t="s">
        <v>18</v>
      </c>
      <c r="N142" s="173" t="s">
        <v>19</v>
      </c>
      <c r="O142" s="173" t="s">
        <v>20</v>
      </c>
      <c r="P142" s="173" t="s">
        <v>21</v>
      </c>
      <c r="Q142" s="173" t="s">
        <v>22</v>
      </c>
      <c r="R142" s="173" t="s">
        <v>23</v>
      </c>
      <c r="S142" s="173" t="s">
        <v>24</v>
      </c>
      <c r="T142" s="173" t="s">
        <v>25</v>
      </c>
      <c r="U142" s="173" t="s">
        <v>26</v>
      </c>
      <c r="V142" s="173" t="s">
        <v>27</v>
      </c>
      <c r="W142" s="173" t="s">
        <v>28</v>
      </c>
      <c r="X142" s="173" t="s">
        <v>29</v>
      </c>
      <c r="Y142" s="173" t="s">
        <v>30</v>
      </c>
      <c r="Z142" s="173" t="s">
        <v>31</v>
      </c>
      <c r="AB142" s="176" t="str">
        <f t="shared" si="132"/>
        <v>Peso (g)</v>
      </c>
      <c r="AC142" s="177"/>
      <c r="AD142" s="177" t="s">
        <v>32</v>
      </c>
      <c r="AE142" s="170" t="s">
        <v>12</v>
      </c>
      <c r="AF142" s="170" t="s">
        <v>13</v>
      </c>
      <c r="AG142" s="170" t="s">
        <v>14</v>
      </c>
      <c r="AH142" s="170" t="s">
        <v>15</v>
      </c>
      <c r="AI142" s="170" t="s">
        <v>16</v>
      </c>
      <c r="AJ142" s="170" t="s">
        <v>17</v>
      </c>
      <c r="AK142" s="170" t="s">
        <v>18</v>
      </c>
      <c r="AL142" s="170" t="s">
        <v>19</v>
      </c>
      <c r="AM142" s="170" t="s">
        <v>20</v>
      </c>
      <c r="AN142" s="170" t="s">
        <v>21</v>
      </c>
      <c r="AO142" s="170" t="s">
        <v>22</v>
      </c>
      <c r="AP142" s="170" t="s">
        <v>23</v>
      </c>
      <c r="AQ142" s="170" t="s">
        <v>24</v>
      </c>
      <c r="AR142" s="170" t="s">
        <v>25</v>
      </c>
      <c r="AS142" s="170" t="s">
        <v>26</v>
      </c>
      <c r="AT142" s="170" t="s">
        <v>27</v>
      </c>
      <c r="AU142" s="170" t="s">
        <v>28</v>
      </c>
      <c r="AV142" s="170" t="s">
        <v>29</v>
      </c>
      <c r="AW142" s="170" t="s">
        <v>30</v>
      </c>
      <c r="AX142" s="170" t="s">
        <v>31</v>
      </c>
      <c r="BL142" s="43" t="str">
        <f t="shared" si="202"/>
        <v>INFINITE 27.001 a 8.000</v>
      </c>
      <c r="BM142" s="44" t="s">
        <v>90</v>
      </c>
      <c r="BN142" s="46" t="s">
        <v>86</v>
      </c>
      <c r="BO142" s="170">
        <f>ROUND('Base(2024)'!DC12*'BASE 2025'!$A$25,2)</f>
        <v>41.47</v>
      </c>
      <c r="BP142" s="170">
        <f>ROUND('Base(2024)'!DD12*'BASE 2025'!$A$25,2)</f>
        <v>42.33</v>
      </c>
      <c r="BQ142" s="170">
        <f>ROUND('Base(2024)'!DE12*'BASE 2025'!$A$25,2)</f>
        <v>43.21</v>
      </c>
      <c r="BS142" s="43" t="str">
        <f t="shared" si="206"/>
        <v>Peso (g)</v>
      </c>
      <c r="BT142" s="44"/>
      <c r="BU142" s="44" t="s">
        <v>32</v>
      </c>
      <c r="BV142" s="170" t="s">
        <v>12</v>
      </c>
      <c r="BW142" s="170" t="s">
        <v>13</v>
      </c>
      <c r="BX142" s="170" t="s">
        <v>14</v>
      </c>
      <c r="BY142" s="170" t="s">
        <v>15</v>
      </c>
      <c r="BZ142" s="170" t="s">
        <v>16</v>
      </c>
      <c r="CA142" s="170" t="s">
        <v>17</v>
      </c>
      <c r="CB142" s="170" t="s">
        <v>18</v>
      </c>
      <c r="CC142" s="170" t="s">
        <v>19</v>
      </c>
      <c r="CD142" s="170" t="s">
        <v>20</v>
      </c>
      <c r="CE142" s="170" t="s">
        <v>21</v>
      </c>
      <c r="CF142" s="170" t="s">
        <v>22</v>
      </c>
      <c r="CG142" s="170" t="s">
        <v>23</v>
      </c>
      <c r="CH142" s="170" t="s">
        <v>28</v>
      </c>
      <c r="CI142" s="170" t="s">
        <v>29</v>
      </c>
      <c r="CJ142" s="170" t="s">
        <v>30</v>
      </c>
      <c r="CK142" s="170" t="s">
        <v>31</v>
      </c>
      <c r="CM142" s="43" t="str">
        <f t="shared" si="114"/>
        <v>Peso (g)</v>
      </c>
      <c r="CO142" s="44" t="s">
        <v>32</v>
      </c>
      <c r="CP142" s="45" t="s">
        <v>16</v>
      </c>
      <c r="CQ142" s="45" t="s">
        <v>17</v>
      </c>
      <c r="CR142" s="45" t="s">
        <v>18</v>
      </c>
      <c r="CS142" s="45" t="s">
        <v>19</v>
      </c>
      <c r="CT142" s="45" t="s">
        <v>20</v>
      </c>
      <c r="CU142" s="45" t="s">
        <v>21</v>
      </c>
      <c r="CV142" s="45" t="s">
        <v>22</v>
      </c>
      <c r="CW142" s="45" t="s">
        <v>23</v>
      </c>
      <c r="CX142" s="45" t="s">
        <v>24</v>
      </c>
      <c r="CY142" s="45" t="s">
        <v>25</v>
      </c>
      <c r="CZ142" s="45" t="s">
        <v>26</v>
      </c>
      <c r="DA142" s="45" t="s">
        <v>27</v>
      </c>
      <c r="DB142" s="45" t="s">
        <v>28</v>
      </c>
      <c r="DC142" s="45" t="s">
        <v>29</v>
      </c>
      <c r="DD142" s="45" t="s">
        <v>30</v>
      </c>
      <c r="DE142" s="45" t="s">
        <v>31</v>
      </c>
      <c r="DF142" s="170"/>
      <c r="DG142" s="159"/>
      <c r="DH142" s="43" t="str">
        <f t="shared" si="204"/>
        <v>INFINITE 38.001 a 9.000</v>
      </c>
      <c r="DI142" s="44" t="s">
        <v>94</v>
      </c>
      <c r="DJ142" s="44" t="s">
        <v>91</v>
      </c>
      <c r="DK142" s="147">
        <f>ROUND('Base(2024)'!EO142*'BASE 2025'!$A$155,2)</f>
        <v>29.61</v>
      </c>
      <c r="DL142" s="147">
        <f>ROUND('Base(2024)'!EP142*'BASE 2025'!$A$155,2)</f>
        <v>30.87</v>
      </c>
      <c r="DM142" s="147">
        <f>ROUND('Base(2024)'!EQ142*'BASE 2025'!$A$155,2)</f>
        <v>31.19</v>
      </c>
      <c r="DN142" s="147">
        <f>ROUND('Base(2024)'!ER142*'BASE 2025'!$A$155,2)</f>
        <v>31.49</v>
      </c>
      <c r="DO142" s="147">
        <f>ROUND('Base(2024)'!ES142*'BASE 2025'!$A$155,2)</f>
        <v>42.58</v>
      </c>
      <c r="DP142" s="147">
        <f>ROUND('Base(2024)'!ET142*'BASE 2025'!$A$155,2)</f>
        <v>49.41</v>
      </c>
      <c r="DQ142" s="147">
        <f>ROUND('Base(2024)'!EU142*'BASE 2025'!$A$155,2)</f>
        <v>56.4</v>
      </c>
      <c r="DR142" s="147">
        <f>ROUND('Base(2024)'!EV142*'BASE 2025'!$A$155,2)</f>
        <v>69.77</v>
      </c>
      <c r="DS142" s="147">
        <f>ROUND('Base(2024)'!EW142*'BASE 2025'!$A$155,2)</f>
        <v>71.959999999999994</v>
      </c>
      <c r="DT142" s="147">
        <f>ROUND('Base(2024)'!EX142*'BASE 2025'!$A$155,2)</f>
        <v>81.790000000000006</v>
      </c>
      <c r="DU142" s="147">
        <f>ROUND('Base(2024)'!EY142*'BASE 2025'!$A$155,2)</f>
        <v>105.41</v>
      </c>
      <c r="DV142" s="147">
        <f>ROUND('Base(2024)'!EZ142*'BASE 2025'!$A$155,2)</f>
        <v>131.33000000000001</v>
      </c>
      <c r="ER142" s="198" t="str">
        <f t="shared" si="201"/>
        <v>DIAMANTE 4Coleta no mesmo dia4210-281 a 90</v>
      </c>
      <c r="ES142" s="198" t="s">
        <v>81</v>
      </c>
      <c r="ET142" s="199" t="s">
        <v>71</v>
      </c>
      <c r="EU142" s="200" t="s">
        <v>72</v>
      </c>
      <c r="EV142" s="201" t="s">
        <v>102</v>
      </c>
      <c r="EW142" s="200">
        <f t="shared" si="212"/>
        <v>1.6048500000000001</v>
      </c>
      <c r="EX142" s="202">
        <v>1.6048500000000001</v>
      </c>
      <c r="EY142" s="203" t="s">
        <v>264</v>
      </c>
    </row>
    <row r="143" spans="1:155" x14ac:dyDescent="0.25">
      <c r="A143" s="84">
        <v>0</v>
      </c>
      <c r="B143" s="42" t="s">
        <v>81</v>
      </c>
      <c r="D143" s="43" t="str">
        <f t="shared" si="205"/>
        <v>INFINITE 30 a 300</v>
      </c>
      <c r="E143" s="44" t="s">
        <v>94</v>
      </c>
      <c r="F143" s="44" t="s">
        <v>40</v>
      </c>
      <c r="G143" s="170">
        <f>ROUND(G3-(G3*$A$37),2)</f>
        <v>7.53</v>
      </c>
      <c r="H143" s="170">
        <f t="shared" ref="H143:Z155" si="218">ROUND(H3-(H3*$A$37),2)</f>
        <v>7.69</v>
      </c>
      <c r="I143" s="170">
        <f t="shared" si="218"/>
        <v>7.85</v>
      </c>
      <c r="J143" s="170">
        <f t="shared" si="218"/>
        <v>8.01</v>
      </c>
      <c r="K143" s="170">
        <f t="shared" si="218"/>
        <v>14.39</v>
      </c>
      <c r="L143" s="170">
        <f t="shared" si="218"/>
        <v>14.71</v>
      </c>
      <c r="M143" s="170">
        <f t="shared" si="218"/>
        <v>15.03</v>
      </c>
      <c r="N143" s="170">
        <f t="shared" si="218"/>
        <v>16</v>
      </c>
      <c r="O143" s="170">
        <f t="shared" si="218"/>
        <v>21.86</v>
      </c>
      <c r="P143" s="170">
        <f t="shared" si="218"/>
        <v>30.6</v>
      </c>
      <c r="Q143" s="170">
        <f t="shared" si="218"/>
        <v>39.35</v>
      </c>
      <c r="R143" s="170">
        <f t="shared" si="218"/>
        <v>45.91</v>
      </c>
      <c r="S143" s="170">
        <f t="shared" si="218"/>
        <v>29.1</v>
      </c>
      <c r="T143" s="170">
        <f t="shared" si="218"/>
        <v>37.15</v>
      </c>
      <c r="U143" s="170">
        <f t="shared" si="218"/>
        <v>44.86</v>
      </c>
      <c r="V143" s="170">
        <f t="shared" si="218"/>
        <v>51.44</v>
      </c>
      <c r="W143" s="170">
        <f t="shared" si="218"/>
        <v>34.65</v>
      </c>
      <c r="X143" s="170">
        <f t="shared" si="218"/>
        <v>44.24</v>
      </c>
      <c r="Y143" s="170">
        <f t="shared" si="218"/>
        <v>53.41</v>
      </c>
      <c r="Z143" s="170">
        <f t="shared" si="218"/>
        <v>61.26</v>
      </c>
      <c r="AB143" s="176" t="str">
        <f t="shared" si="132"/>
        <v>INFINITE 30 a 300</v>
      </c>
      <c r="AC143" s="177" t="s">
        <v>94</v>
      </c>
      <c r="AD143" s="177" t="s">
        <v>40</v>
      </c>
      <c r="AE143" s="170">
        <f>ROUND(AE3-(AE3*$A$55),2)</f>
        <v>22.28</v>
      </c>
      <c r="AF143" s="170">
        <f t="shared" ref="AF143:AX155" si="219">ROUND(AF3-(AF3*$A$55),2)</f>
        <v>22.76</v>
      </c>
      <c r="AG143" s="170">
        <f t="shared" si="219"/>
        <v>23.23</v>
      </c>
      <c r="AH143" s="170">
        <f t="shared" si="219"/>
        <v>23.71</v>
      </c>
      <c r="AI143" s="170">
        <f t="shared" si="219"/>
        <v>24.72</v>
      </c>
      <c r="AJ143" s="170">
        <f t="shared" si="219"/>
        <v>24.96</v>
      </c>
      <c r="AK143" s="170">
        <f t="shared" si="219"/>
        <v>25.23</v>
      </c>
      <c r="AL143" s="170">
        <f t="shared" si="219"/>
        <v>25.48</v>
      </c>
      <c r="AM143" s="170">
        <f t="shared" si="219"/>
        <v>36.020000000000003</v>
      </c>
      <c r="AN143" s="170">
        <f t="shared" si="219"/>
        <v>55.95</v>
      </c>
      <c r="AO143" s="170">
        <f t="shared" si="219"/>
        <v>68.05</v>
      </c>
      <c r="AP143" s="170">
        <f t="shared" si="219"/>
        <v>80.150000000000006</v>
      </c>
      <c r="AQ143" s="170">
        <f t="shared" si="219"/>
        <v>46.34</v>
      </c>
      <c r="AR143" s="170">
        <f t="shared" si="219"/>
        <v>61.72</v>
      </c>
      <c r="AS143" s="170">
        <f t="shared" si="219"/>
        <v>71.55</v>
      </c>
      <c r="AT143" s="170">
        <f t="shared" si="219"/>
        <v>81.37</v>
      </c>
      <c r="AU143" s="170">
        <f t="shared" si="219"/>
        <v>55.18</v>
      </c>
      <c r="AV143" s="170">
        <f t="shared" si="219"/>
        <v>73.489999999999995</v>
      </c>
      <c r="AW143" s="170">
        <f t="shared" si="219"/>
        <v>85.17</v>
      </c>
      <c r="AX143" s="170">
        <f t="shared" si="219"/>
        <v>96.86</v>
      </c>
      <c r="AY143" s="159"/>
      <c r="BL143" s="43" t="str">
        <f t="shared" si="202"/>
        <v>INFINITE 28.001 a 9.000</v>
      </c>
      <c r="BM143" s="44" t="s">
        <v>90</v>
      </c>
      <c r="BN143" s="46" t="s">
        <v>91</v>
      </c>
      <c r="BO143" s="170">
        <f>ROUND('Base(2024)'!DC13*'BASE 2025'!$A$25,2)</f>
        <v>53.59</v>
      </c>
      <c r="BP143" s="170">
        <f>ROUND('Base(2024)'!DD13*'BASE 2025'!$A$25,2)</f>
        <v>54.7</v>
      </c>
      <c r="BQ143" s="170">
        <f>ROUND('Base(2024)'!DE13*'BASE 2025'!$A$25,2)</f>
        <v>55.85</v>
      </c>
      <c r="BS143" s="43" t="str">
        <f t="shared" si="206"/>
        <v>INFINITE 40 a 300</v>
      </c>
      <c r="BT143" s="44" t="s">
        <v>98</v>
      </c>
      <c r="BU143" s="44" t="s">
        <v>40</v>
      </c>
      <c r="BV143" s="170">
        <f>ROUND('Base(2024)'!DU45*'BASE 2025'!$A$155,2)</f>
        <v>9.1199999999999992</v>
      </c>
      <c r="BW143" s="170">
        <f>ROUND('Base(2024)'!DV45*'BASE 2025'!$A$155,2)</f>
        <v>9.32</v>
      </c>
      <c r="BX143" s="170">
        <f>ROUND('Base(2024)'!DW45*'BASE 2025'!$A$155,2)</f>
        <v>9.51</v>
      </c>
      <c r="BY143" s="170">
        <f>ROUND('Base(2024)'!DX45*'BASE 2025'!$A$155,2)</f>
        <v>9.7100000000000009</v>
      </c>
      <c r="BZ143" s="170">
        <f>ROUND('Base(2024)'!DY45*'BASE 2025'!$A$155,2)</f>
        <v>17.649999999999999</v>
      </c>
      <c r="CA143" s="170">
        <f>ROUND('Base(2024)'!DZ45*'BASE 2025'!$A$155,2)</f>
        <v>18.04</v>
      </c>
      <c r="CB143" s="170">
        <f>ROUND('Base(2024)'!EA45*'BASE 2025'!$A$155,2)</f>
        <v>18.440000000000001</v>
      </c>
      <c r="CC143" s="170">
        <f>ROUND('Base(2024)'!EB45*'BASE 2025'!$A$155,2)</f>
        <v>19.62</v>
      </c>
      <c r="CD143" s="170">
        <f>ROUND('Base(2024)'!EC45*'BASE 2025'!$A$155,2)</f>
        <v>26.95</v>
      </c>
      <c r="CE143" s="170">
        <f>ROUND('Base(2024)'!ED45*'BASE 2025'!$A$155,2)</f>
        <v>37.85</v>
      </c>
      <c r="CF143" s="170">
        <f>ROUND('Base(2024)'!EE45*'BASE 2025'!$A$155,2)</f>
        <v>48.68</v>
      </c>
      <c r="CG143" s="170">
        <f>ROUND('Base(2024)'!EF45*'BASE 2025'!$A$155,2)</f>
        <v>56.76</v>
      </c>
      <c r="CH143" s="170">
        <f>ROUND('Base(2024)'!EG45*'BASE 2025'!$A$155,2)</f>
        <v>42.74</v>
      </c>
      <c r="CI143" s="170">
        <f>ROUND('Base(2024)'!EH45*'BASE 2025'!$A$155,2)</f>
        <v>54.71</v>
      </c>
      <c r="CJ143" s="170">
        <f>ROUND('Base(2024)'!EI45*'BASE 2025'!$A$155,2)</f>
        <v>66.06</v>
      </c>
      <c r="CK143" s="170">
        <f>ROUND('Base(2024)'!EJ45*'BASE 2025'!$A$155,2)</f>
        <v>75.75</v>
      </c>
      <c r="CM143" s="226" t="str">
        <f t="shared" ref="CM143" si="220">CONCATENATE(CN143,CO143)</f>
        <v>INFINITE 30 a 300</v>
      </c>
      <c r="CN143" s="227" t="s">
        <v>94</v>
      </c>
      <c r="CO143" s="228" t="s">
        <v>40</v>
      </c>
      <c r="CP143" s="229"/>
      <c r="CQ143" s="229"/>
      <c r="CR143" s="229"/>
      <c r="CS143" s="229"/>
      <c r="CT143" s="229"/>
      <c r="CU143" s="229"/>
      <c r="CV143" s="229"/>
      <c r="CW143" s="229"/>
      <c r="CX143" s="229"/>
      <c r="CY143" s="229"/>
      <c r="CZ143" s="229"/>
      <c r="DA143" s="229"/>
      <c r="DB143" s="229"/>
      <c r="DC143" s="229"/>
      <c r="DD143" s="229"/>
      <c r="DE143" s="229"/>
      <c r="DF143" s="229" t="s">
        <v>264</v>
      </c>
      <c r="DG143" s="159"/>
      <c r="DH143" s="43" t="str">
        <f t="shared" si="204"/>
        <v>INFINITE 39.001 a 10.000</v>
      </c>
      <c r="DI143" s="44" t="s">
        <v>94</v>
      </c>
      <c r="DJ143" s="44" t="s">
        <v>95</v>
      </c>
      <c r="DK143" s="147">
        <f>ROUND('Base(2024)'!EO143*'BASE 2025'!$A$155,2)</f>
        <v>30.15</v>
      </c>
      <c r="DL143" s="147">
        <f>ROUND('Base(2024)'!EP143*'BASE 2025'!$A$155,2)</f>
        <v>31.44</v>
      </c>
      <c r="DM143" s="147">
        <f>ROUND('Base(2024)'!EQ143*'BASE 2025'!$A$155,2)</f>
        <v>31.76</v>
      </c>
      <c r="DN143" s="147">
        <f>ROUND('Base(2024)'!ER143*'BASE 2025'!$A$155,2)</f>
        <v>32.08</v>
      </c>
      <c r="DO143" s="147">
        <f>ROUND('Base(2024)'!ES143*'BASE 2025'!$A$155,2)</f>
        <v>43.93</v>
      </c>
      <c r="DP143" s="147">
        <f>ROUND('Base(2024)'!ET143*'BASE 2025'!$A$155,2)</f>
        <v>51.06</v>
      </c>
      <c r="DQ143" s="147">
        <f>ROUND('Base(2024)'!EU143*'BASE 2025'!$A$155,2)</f>
        <v>58.28</v>
      </c>
      <c r="DR143" s="147">
        <f>ROUND('Base(2024)'!EV143*'BASE 2025'!$A$155,2)</f>
        <v>72.099999999999994</v>
      </c>
      <c r="DS143" s="147">
        <f>ROUND('Base(2024)'!EW143*'BASE 2025'!$A$155,2)</f>
        <v>73.16</v>
      </c>
      <c r="DT143" s="147">
        <f>ROUND('Base(2024)'!EX143*'BASE 2025'!$A$155,2)</f>
        <v>83.36</v>
      </c>
      <c r="DU143" s="147">
        <f>ROUND('Base(2024)'!EY143*'BASE 2025'!$A$155,2)</f>
        <v>107.26</v>
      </c>
      <c r="DV143" s="147">
        <f>ROUND('Base(2024)'!EZ143*'BASE 2025'!$A$155,2)</f>
        <v>133.61000000000001</v>
      </c>
      <c r="ER143" s="198" t="str">
        <f t="shared" si="201"/>
        <v>DIAMANTE 4Coleta no mesmo dia4210-291 a 100</v>
      </c>
      <c r="ES143" s="198" t="s">
        <v>81</v>
      </c>
      <c r="ET143" s="199" t="s">
        <v>71</v>
      </c>
      <c r="EU143" s="200" t="s">
        <v>72</v>
      </c>
      <c r="EV143" s="201" t="s">
        <v>105</v>
      </c>
      <c r="EW143" s="200">
        <f t="shared" si="212"/>
        <v>1.58</v>
      </c>
      <c r="EX143" s="202">
        <v>1.58</v>
      </c>
      <c r="EY143" s="203" t="s">
        <v>264</v>
      </c>
    </row>
    <row r="144" spans="1:155" x14ac:dyDescent="0.25">
      <c r="A144" s="84">
        <v>0</v>
      </c>
      <c r="B144" s="42" t="s">
        <v>85</v>
      </c>
      <c r="D144" s="43" t="str">
        <f t="shared" si="205"/>
        <v>INFINITE 3301 a 500</v>
      </c>
      <c r="E144" s="44" t="s">
        <v>94</v>
      </c>
      <c r="F144" s="44" t="s">
        <v>49</v>
      </c>
      <c r="G144" s="170">
        <f t="shared" ref="G144:V155" si="221">ROUND(G4-(G4*$A$37),2)</f>
        <v>8.4499999999999993</v>
      </c>
      <c r="H144" s="170">
        <f t="shared" si="221"/>
        <v>8.6300000000000008</v>
      </c>
      <c r="I144" s="170">
        <f t="shared" si="221"/>
        <v>8.81</v>
      </c>
      <c r="J144" s="170">
        <f t="shared" si="221"/>
        <v>8.98</v>
      </c>
      <c r="K144" s="170">
        <f t="shared" si="221"/>
        <v>14.92</v>
      </c>
      <c r="L144" s="170">
        <f t="shared" si="221"/>
        <v>15.25</v>
      </c>
      <c r="M144" s="170">
        <f t="shared" si="221"/>
        <v>15.59</v>
      </c>
      <c r="N144" s="170">
        <f t="shared" si="221"/>
        <v>16.57</v>
      </c>
      <c r="O144" s="170">
        <f t="shared" si="221"/>
        <v>22.78</v>
      </c>
      <c r="P144" s="170">
        <f t="shared" si="221"/>
        <v>31.88</v>
      </c>
      <c r="Q144" s="170">
        <f t="shared" si="221"/>
        <v>40.99</v>
      </c>
      <c r="R144" s="170">
        <f t="shared" si="221"/>
        <v>47.81</v>
      </c>
      <c r="S144" s="170">
        <f t="shared" si="221"/>
        <v>29.87</v>
      </c>
      <c r="T144" s="170">
        <f t="shared" si="221"/>
        <v>38.229999999999997</v>
      </c>
      <c r="U144" s="170">
        <f t="shared" si="221"/>
        <v>46.25</v>
      </c>
      <c r="V144" s="170">
        <f t="shared" si="221"/>
        <v>53.07</v>
      </c>
      <c r="W144" s="170">
        <f t="shared" si="218"/>
        <v>35.549999999999997</v>
      </c>
      <c r="X144" s="170">
        <f t="shared" si="218"/>
        <v>45.51</v>
      </c>
      <c r="Y144" s="170">
        <f t="shared" si="218"/>
        <v>55.06</v>
      </c>
      <c r="Z144" s="170">
        <f t="shared" si="218"/>
        <v>63.17</v>
      </c>
      <c r="AB144" s="176" t="str">
        <f t="shared" ref="AB144:AB207" si="222">CONCATENATE(AC144,AD144)</f>
        <v>INFINITE 3301 a 500</v>
      </c>
      <c r="AC144" s="177" t="s">
        <v>94</v>
      </c>
      <c r="AD144" s="177" t="s">
        <v>49</v>
      </c>
      <c r="AE144" s="170">
        <f t="shared" ref="AE144:AT155" si="223">ROUND(AE4-(AE4*$A$55),2)</f>
        <v>23.08</v>
      </c>
      <c r="AF144" s="170">
        <f t="shared" si="223"/>
        <v>23.57</v>
      </c>
      <c r="AG144" s="170">
        <f t="shared" si="223"/>
        <v>24.06</v>
      </c>
      <c r="AH144" s="170">
        <f t="shared" si="223"/>
        <v>24.55</v>
      </c>
      <c r="AI144" s="170">
        <f t="shared" si="223"/>
        <v>26.15</v>
      </c>
      <c r="AJ144" s="170">
        <f t="shared" si="223"/>
        <v>26.41</v>
      </c>
      <c r="AK144" s="170">
        <f t="shared" si="223"/>
        <v>26.69</v>
      </c>
      <c r="AL144" s="170">
        <f t="shared" si="223"/>
        <v>26.96</v>
      </c>
      <c r="AM144" s="170">
        <f t="shared" si="223"/>
        <v>38.47</v>
      </c>
      <c r="AN144" s="170">
        <f t="shared" si="223"/>
        <v>58.81</v>
      </c>
      <c r="AO144" s="170">
        <f t="shared" si="223"/>
        <v>71.569999999999993</v>
      </c>
      <c r="AP144" s="170">
        <f t="shared" si="223"/>
        <v>84.32</v>
      </c>
      <c r="AQ144" s="170">
        <f t="shared" si="223"/>
        <v>47.98</v>
      </c>
      <c r="AR144" s="170">
        <f t="shared" si="223"/>
        <v>62.87</v>
      </c>
      <c r="AS144" s="170">
        <f t="shared" si="223"/>
        <v>72.88</v>
      </c>
      <c r="AT144" s="170">
        <f t="shared" si="223"/>
        <v>82.88</v>
      </c>
      <c r="AU144" s="170">
        <f t="shared" si="219"/>
        <v>57.12</v>
      </c>
      <c r="AV144" s="170">
        <f t="shared" si="219"/>
        <v>74.84</v>
      </c>
      <c r="AW144" s="170">
        <f t="shared" si="219"/>
        <v>86.77</v>
      </c>
      <c r="AX144" s="170">
        <f t="shared" si="219"/>
        <v>98.67</v>
      </c>
      <c r="AY144" s="159"/>
      <c r="BL144" s="43" t="str">
        <f t="shared" si="202"/>
        <v>INFINITE 29.001 a 10.000</v>
      </c>
      <c r="BM144" s="44" t="s">
        <v>90</v>
      </c>
      <c r="BN144" s="46" t="s">
        <v>95</v>
      </c>
      <c r="BO144" s="170">
        <f>ROUND('Base(2024)'!DC14*'BASE 2025'!$A$25,2)</f>
        <v>68.48</v>
      </c>
      <c r="BP144" s="170">
        <f>ROUND('Base(2024)'!DD14*'BASE 2025'!$A$25,2)</f>
        <v>69.900000000000006</v>
      </c>
      <c r="BQ144" s="170">
        <f>ROUND('Base(2024)'!DE14*'BASE 2025'!$A$25,2)</f>
        <v>71.36</v>
      </c>
      <c r="BS144" s="43" t="str">
        <f t="shared" si="206"/>
        <v>INFINITE 4301 a 500</v>
      </c>
      <c r="BT144" s="44" t="s">
        <v>98</v>
      </c>
      <c r="BU144" s="44" t="s">
        <v>49</v>
      </c>
      <c r="BV144" s="170">
        <f>ROUND('Base(2024)'!DU46*'BASE 2025'!$A$155,2)</f>
        <v>10.44</v>
      </c>
      <c r="BW144" s="170">
        <f>ROUND('Base(2024)'!DV46*'BASE 2025'!$A$155,2)</f>
        <v>10.66</v>
      </c>
      <c r="BX144" s="170">
        <f>ROUND('Base(2024)'!DW46*'BASE 2025'!$A$155,2)</f>
        <v>10.88</v>
      </c>
      <c r="BY144" s="170">
        <f>ROUND('Base(2024)'!DX46*'BASE 2025'!$A$155,2)</f>
        <v>11.1</v>
      </c>
      <c r="BZ144" s="170">
        <f>ROUND('Base(2024)'!DY46*'BASE 2025'!$A$155,2)</f>
        <v>18.46</v>
      </c>
      <c r="CA144" s="170">
        <f>ROUND('Base(2024)'!DZ46*'BASE 2025'!$A$155,2)</f>
        <v>18.86</v>
      </c>
      <c r="CB144" s="170">
        <f>ROUND('Base(2024)'!EA46*'BASE 2025'!$A$155,2)</f>
        <v>19.28</v>
      </c>
      <c r="CC144" s="170">
        <f>ROUND('Base(2024)'!EB46*'BASE 2025'!$A$155,2)</f>
        <v>20.5</v>
      </c>
      <c r="CD144" s="170">
        <f>ROUND('Base(2024)'!EC46*'BASE 2025'!$A$155,2)</f>
        <v>28.18</v>
      </c>
      <c r="CE144" s="170">
        <f>ROUND('Base(2024)'!ED46*'BASE 2025'!$A$155,2)</f>
        <v>39.46</v>
      </c>
      <c r="CF144" s="170">
        <f>ROUND('Base(2024)'!EE46*'BASE 2025'!$A$155,2)</f>
        <v>50.73</v>
      </c>
      <c r="CG144" s="170">
        <f>ROUND('Base(2024)'!EF46*'BASE 2025'!$A$155,2)</f>
        <v>59.17</v>
      </c>
      <c r="CH144" s="170">
        <f>ROUND('Base(2024)'!EG46*'BASE 2025'!$A$155,2)</f>
        <v>43.99</v>
      </c>
      <c r="CI144" s="170">
        <f>ROUND('Base(2024)'!EH46*'BASE 2025'!$A$155,2)</f>
        <v>56.34</v>
      </c>
      <c r="CJ144" s="170">
        <f>ROUND('Base(2024)'!EI46*'BASE 2025'!$A$155,2)</f>
        <v>68.150000000000006</v>
      </c>
      <c r="CK144" s="170">
        <f>ROUND('Base(2024)'!EJ46*'BASE 2025'!$A$155,2)</f>
        <v>78.180000000000007</v>
      </c>
      <c r="CM144" s="224" t="str">
        <f t="shared" si="114"/>
        <v>INFINITE 3301 a 500</v>
      </c>
      <c r="CN144" s="225" t="s">
        <v>94</v>
      </c>
      <c r="CO144" s="225" t="s">
        <v>49</v>
      </c>
      <c r="CP144" s="172">
        <f t="shared" ref="CP144:DE144" si="224">ROUND(CP4-(CP4*$A$92),2)</f>
        <v>13.51</v>
      </c>
      <c r="CQ144" s="172">
        <f t="shared" si="224"/>
        <v>14.08</v>
      </c>
      <c r="CR144" s="172">
        <f t="shared" si="224"/>
        <v>14.22</v>
      </c>
      <c r="CS144" s="172">
        <f t="shared" si="224"/>
        <v>14.37</v>
      </c>
      <c r="CT144" s="172">
        <f t="shared" si="224"/>
        <v>16.07</v>
      </c>
      <c r="CU144" s="172">
        <f t="shared" si="224"/>
        <v>18.02</v>
      </c>
      <c r="CV144" s="172">
        <f t="shared" si="224"/>
        <v>20.100000000000001</v>
      </c>
      <c r="CW144" s="172">
        <f t="shared" si="224"/>
        <v>24.12</v>
      </c>
      <c r="CX144" s="172">
        <f t="shared" si="224"/>
        <v>16.559999999999999</v>
      </c>
      <c r="CY144" s="172">
        <f t="shared" si="224"/>
        <v>20.03</v>
      </c>
      <c r="CZ144" s="172">
        <f t="shared" si="224"/>
        <v>33.64</v>
      </c>
      <c r="DA144" s="172">
        <f t="shared" si="224"/>
        <v>46.16</v>
      </c>
      <c r="DB144" s="172">
        <f t="shared" si="224"/>
        <v>19.239999999999998</v>
      </c>
      <c r="DC144" s="172">
        <f t="shared" si="224"/>
        <v>23.27</v>
      </c>
      <c r="DD144" s="172">
        <f t="shared" si="224"/>
        <v>39.11</v>
      </c>
      <c r="DE144" s="172">
        <f t="shared" si="224"/>
        <v>53.68</v>
      </c>
      <c r="DF144" s="172"/>
      <c r="DG144" s="159"/>
      <c r="DH144" s="40" t="str">
        <f t="shared" si="204"/>
        <v>INFINITE 3Kg Adicional</v>
      </c>
      <c r="DI144" s="168" t="s">
        <v>94</v>
      </c>
      <c r="DJ144" s="168" t="s">
        <v>63</v>
      </c>
      <c r="DK144" s="169">
        <f>ROUND('Base(2024)'!EO144*'BASE 2025'!$A$155,2)</f>
        <v>3.73</v>
      </c>
      <c r="DL144" s="169">
        <f>ROUND('Base(2024)'!EP144*'BASE 2025'!$A$155,2)</f>
        <v>3.9</v>
      </c>
      <c r="DM144" s="169">
        <f>ROUND('Base(2024)'!EQ144*'BASE 2025'!$A$155,2)</f>
        <v>3.92</v>
      </c>
      <c r="DN144" s="169">
        <f>ROUND('Base(2024)'!ER144*'BASE 2025'!$A$155,2)</f>
        <v>3.98</v>
      </c>
      <c r="DO144" s="169">
        <f>ROUND('Base(2024)'!ES144*'BASE 2025'!$A$155,2)</f>
        <v>5.44</v>
      </c>
      <c r="DP144" s="169">
        <f>ROUND('Base(2024)'!ET144*'BASE 2025'!$A$155,2)</f>
        <v>6.32</v>
      </c>
      <c r="DQ144" s="169">
        <f>ROUND('Base(2024)'!EU144*'BASE 2025'!$A$155,2)</f>
        <v>7.23</v>
      </c>
      <c r="DR144" s="169">
        <f>ROUND('Base(2024)'!EV144*'BASE 2025'!$A$155,2)</f>
        <v>8.93</v>
      </c>
      <c r="DS144" s="169">
        <f>ROUND('Base(2024)'!EW144*'BASE 2025'!$A$155,2)</f>
        <v>9.0299999999999994</v>
      </c>
      <c r="DT144" s="169">
        <f>ROUND('Base(2024)'!EX144*'BASE 2025'!$A$155,2)</f>
        <v>10.33</v>
      </c>
      <c r="DU144" s="169">
        <f>ROUND('Base(2024)'!EY144*'BASE 2025'!$A$155,2)</f>
        <v>13.3</v>
      </c>
      <c r="DV144" s="169">
        <f>ROUND('Base(2024)'!EZ144*'BASE 2025'!$A$155,2)</f>
        <v>16.559999999999999</v>
      </c>
      <c r="ER144" s="198" t="str">
        <f t="shared" si="201"/>
        <v>DIAMANTE 4Coleta no mesmo dia4210-2Mais de 100</v>
      </c>
      <c r="ES144" s="198" t="s">
        <v>81</v>
      </c>
      <c r="ET144" s="199" t="s">
        <v>71</v>
      </c>
      <c r="EU144" s="200" t="s">
        <v>72</v>
      </c>
      <c r="EV144" s="201" t="s">
        <v>108</v>
      </c>
      <c r="EW144" s="200">
        <f t="shared" si="212"/>
        <v>1.56</v>
      </c>
      <c r="EX144" s="202">
        <v>1.56</v>
      </c>
      <c r="EY144" s="203" t="s">
        <v>264</v>
      </c>
    </row>
    <row r="145" spans="1:155" x14ac:dyDescent="0.25">
      <c r="A145" s="84">
        <v>0</v>
      </c>
      <c r="B145" s="42" t="s">
        <v>90</v>
      </c>
      <c r="D145" s="43" t="str">
        <f t="shared" si="205"/>
        <v>INFINITE 3501 a 1.000</v>
      </c>
      <c r="E145" s="44" t="s">
        <v>94</v>
      </c>
      <c r="F145" s="44" t="s">
        <v>50</v>
      </c>
      <c r="G145" s="170">
        <f t="shared" si="221"/>
        <v>9.0500000000000007</v>
      </c>
      <c r="H145" s="170">
        <f t="shared" si="218"/>
        <v>9.23</v>
      </c>
      <c r="I145" s="170">
        <f t="shared" si="218"/>
        <v>9.43</v>
      </c>
      <c r="J145" s="170">
        <f t="shared" si="218"/>
        <v>9.6300000000000008</v>
      </c>
      <c r="K145" s="170">
        <f t="shared" si="218"/>
        <v>16.64</v>
      </c>
      <c r="L145" s="170">
        <f t="shared" si="218"/>
        <v>16.8</v>
      </c>
      <c r="M145" s="170">
        <f t="shared" si="218"/>
        <v>16.97</v>
      </c>
      <c r="N145" s="170">
        <f t="shared" si="218"/>
        <v>17.149999999999999</v>
      </c>
      <c r="O145" s="170">
        <f t="shared" si="218"/>
        <v>23.69</v>
      </c>
      <c r="P145" s="170">
        <f t="shared" si="218"/>
        <v>33.159999999999997</v>
      </c>
      <c r="Q145" s="170">
        <f t="shared" si="218"/>
        <v>42.65</v>
      </c>
      <c r="R145" s="170">
        <f t="shared" si="218"/>
        <v>49.76</v>
      </c>
      <c r="S145" s="170">
        <f t="shared" si="218"/>
        <v>30.64</v>
      </c>
      <c r="T145" s="170">
        <f t="shared" si="218"/>
        <v>39.32</v>
      </c>
      <c r="U145" s="170">
        <f t="shared" si="218"/>
        <v>47.64</v>
      </c>
      <c r="V145" s="170">
        <f t="shared" si="218"/>
        <v>54.68</v>
      </c>
      <c r="W145" s="170">
        <f t="shared" si="218"/>
        <v>36.479999999999997</v>
      </c>
      <c r="X145" s="170">
        <f t="shared" si="218"/>
        <v>46.81</v>
      </c>
      <c r="Y145" s="170">
        <f t="shared" si="218"/>
        <v>56.71</v>
      </c>
      <c r="Z145" s="170">
        <f t="shared" si="218"/>
        <v>65.09</v>
      </c>
      <c r="AB145" s="176" t="str">
        <f t="shared" si="222"/>
        <v>INFINITE 3501 a 1.000</v>
      </c>
      <c r="AC145" s="177" t="s">
        <v>94</v>
      </c>
      <c r="AD145" s="177" t="s">
        <v>50</v>
      </c>
      <c r="AE145" s="170">
        <f t="shared" si="223"/>
        <v>23.87</v>
      </c>
      <c r="AF145" s="170">
        <f t="shared" si="219"/>
        <v>24.38</v>
      </c>
      <c r="AG145" s="170">
        <f t="shared" si="219"/>
        <v>24.89</v>
      </c>
      <c r="AH145" s="170">
        <f t="shared" si="219"/>
        <v>25.39</v>
      </c>
      <c r="AI145" s="170">
        <f t="shared" si="219"/>
        <v>27.59</v>
      </c>
      <c r="AJ145" s="170">
        <f t="shared" si="219"/>
        <v>27.86</v>
      </c>
      <c r="AK145" s="170">
        <f t="shared" si="219"/>
        <v>28.15</v>
      </c>
      <c r="AL145" s="170">
        <f t="shared" si="219"/>
        <v>28.43</v>
      </c>
      <c r="AM145" s="170">
        <f t="shared" si="219"/>
        <v>40.909999999999997</v>
      </c>
      <c r="AN145" s="170">
        <f t="shared" si="219"/>
        <v>61.68</v>
      </c>
      <c r="AO145" s="170">
        <f t="shared" si="219"/>
        <v>75.099999999999994</v>
      </c>
      <c r="AP145" s="170">
        <f t="shared" si="219"/>
        <v>88.5</v>
      </c>
      <c r="AQ145" s="170">
        <f t="shared" si="219"/>
        <v>49.61</v>
      </c>
      <c r="AR145" s="170">
        <f t="shared" si="219"/>
        <v>64</v>
      </c>
      <c r="AS145" s="170">
        <f t="shared" si="219"/>
        <v>74.209999999999994</v>
      </c>
      <c r="AT145" s="170">
        <f t="shared" si="219"/>
        <v>84.41</v>
      </c>
      <c r="AU145" s="170">
        <f t="shared" si="219"/>
        <v>59.05</v>
      </c>
      <c r="AV145" s="170">
        <f t="shared" si="219"/>
        <v>76.19</v>
      </c>
      <c r="AW145" s="170">
        <f t="shared" si="219"/>
        <v>88.35</v>
      </c>
      <c r="AX145" s="170">
        <f t="shared" si="219"/>
        <v>100.48</v>
      </c>
      <c r="AY145" s="159"/>
      <c r="BL145" s="43" t="str">
        <f t="shared" si="202"/>
        <v>Peso (g)</v>
      </c>
      <c r="BN145" s="46" t="s">
        <v>32</v>
      </c>
      <c r="BO145" s="170" t="s">
        <v>12</v>
      </c>
      <c r="BP145" s="170" t="s">
        <v>13</v>
      </c>
      <c r="BQ145" s="170" t="s">
        <v>14</v>
      </c>
      <c r="BS145" s="43" t="str">
        <f t="shared" si="206"/>
        <v>INFINITE 4501 a 1.000</v>
      </c>
      <c r="BT145" s="44" t="s">
        <v>98</v>
      </c>
      <c r="BU145" s="44" t="s">
        <v>50</v>
      </c>
      <c r="BV145" s="170">
        <f>ROUND('Base(2024)'!DU47*'BASE 2025'!$A$155,2)</f>
        <v>11.22</v>
      </c>
      <c r="BW145" s="170">
        <f>ROUND('Base(2024)'!DV47*'BASE 2025'!$A$155,2)</f>
        <v>11.45</v>
      </c>
      <c r="BX145" s="170">
        <f>ROUND('Base(2024)'!DW47*'BASE 2025'!$A$155,2)</f>
        <v>11.69</v>
      </c>
      <c r="BY145" s="170">
        <f>ROUND('Base(2024)'!DX47*'BASE 2025'!$A$155,2)</f>
        <v>11.93</v>
      </c>
      <c r="BZ145" s="170">
        <f>ROUND('Base(2024)'!DY47*'BASE 2025'!$A$155,2)</f>
        <v>20.6</v>
      </c>
      <c r="CA145" s="170">
        <f>ROUND('Base(2024)'!DZ47*'BASE 2025'!$A$155,2)</f>
        <v>20.81</v>
      </c>
      <c r="CB145" s="170">
        <f>ROUND('Base(2024)'!EA47*'BASE 2025'!$A$155,2)</f>
        <v>21.02</v>
      </c>
      <c r="CC145" s="170">
        <f>ROUND('Base(2024)'!EB47*'BASE 2025'!$A$155,2)</f>
        <v>21.24</v>
      </c>
      <c r="CD145" s="170">
        <f>ROUND('Base(2024)'!EC47*'BASE 2025'!$A$155,2)</f>
        <v>29.34</v>
      </c>
      <c r="CE145" s="170">
        <f>ROUND('Base(2024)'!ED47*'BASE 2025'!$A$155,2)</f>
        <v>41.05</v>
      </c>
      <c r="CF145" s="170">
        <f>ROUND('Base(2024)'!EE47*'BASE 2025'!$A$155,2)</f>
        <v>52.79</v>
      </c>
      <c r="CG145" s="170">
        <f>ROUND('Base(2024)'!EF47*'BASE 2025'!$A$155,2)</f>
        <v>61.59</v>
      </c>
      <c r="CH145" s="170">
        <f>ROUND('Base(2024)'!EG47*'BASE 2025'!$A$155,2)</f>
        <v>45.15</v>
      </c>
      <c r="CI145" s="170">
        <f>ROUND('Base(2024)'!EH47*'BASE 2025'!$A$155,2)</f>
        <v>57.94</v>
      </c>
      <c r="CJ145" s="170">
        <f>ROUND('Base(2024)'!EI47*'BASE 2025'!$A$155,2)</f>
        <v>70.2</v>
      </c>
      <c r="CK145" s="170">
        <f>ROUND('Base(2024)'!EJ47*'BASE 2025'!$A$155,2)</f>
        <v>80.569999999999993</v>
      </c>
      <c r="CM145" s="43" t="str">
        <f t="shared" si="114"/>
        <v>INFINITE 3501 a 1.000</v>
      </c>
      <c r="CN145" s="44" t="s">
        <v>94</v>
      </c>
      <c r="CO145" s="44" t="s">
        <v>50</v>
      </c>
      <c r="CP145" s="170">
        <f t="shared" ref="CP145:DE145" si="225">ROUND(CP5-(CP5*$A$92),2)</f>
        <v>14.46</v>
      </c>
      <c r="CQ145" s="170">
        <f t="shared" si="225"/>
        <v>15.08</v>
      </c>
      <c r="CR145" s="170">
        <f t="shared" si="225"/>
        <v>15.24</v>
      </c>
      <c r="CS145" s="170">
        <f t="shared" si="225"/>
        <v>15.39</v>
      </c>
      <c r="CT145" s="170">
        <f t="shared" si="225"/>
        <v>17.22</v>
      </c>
      <c r="CU145" s="170">
        <f t="shared" si="225"/>
        <v>19.3</v>
      </c>
      <c r="CV145" s="170">
        <f t="shared" si="225"/>
        <v>21.54</v>
      </c>
      <c r="CW145" s="170">
        <f t="shared" si="225"/>
        <v>25.84</v>
      </c>
      <c r="CX145" s="170">
        <f t="shared" si="225"/>
        <v>17.54</v>
      </c>
      <c r="CY145" s="170">
        <f t="shared" si="225"/>
        <v>21.13</v>
      </c>
      <c r="CZ145" s="170">
        <f t="shared" si="225"/>
        <v>34.86</v>
      </c>
      <c r="DA145" s="170">
        <f t="shared" si="225"/>
        <v>47.65</v>
      </c>
      <c r="DB145" s="170">
        <f t="shared" si="225"/>
        <v>20.399999999999999</v>
      </c>
      <c r="DC145" s="170">
        <f t="shared" si="225"/>
        <v>24.57</v>
      </c>
      <c r="DD145" s="170">
        <f t="shared" si="225"/>
        <v>40.53</v>
      </c>
      <c r="DE145" s="170">
        <f t="shared" si="225"/>
        <v>55.39</v>
      </c>
      <c r="DF145" s="171"/>
      <c r="DH145" s="43" t="str">
        <f t="shared" si="204"/>
        <v>Peso (g)</v>
      </c>
      <c r="DJ145" s="44" t="s">
        <v>32</v>
      </c>
      <c r="DK145" s="147" t="s">
        <v>16</v>
      </c>
      <c r="DL145" s="147" t="s">
        <v>17</v>
      </c>
      <c r="DM145" s="147" t="s">
        <v>18</v>
      </c>
      <c r="DN145" s="147" t="s">
        <v>19</v>
      </c>
      <c r="DO145" s="147" t="s">
        <v>20</v>
      </c>
      <c r="DP145" s="147" t="s">
        <v>21</v>
      </c>
      <c r="DQ145" s="147" t="s">
        <v>22</v>
      </c>
      <c r="DR145" s="147" t="s">
        <v>23</v>
      </c>
      <c r="DS145" s="147" t="s">
        <v>28</v>
      </c>
      <c r="DT145" s="147" t="s">
        <v>29</v>
      </c>
      <c r="DU145" s="147" t="s">
        <v>30</v>
      </c>
      <c r="DV145" s="147" t="s">
        <v>31</v>
      </c>
      <c r="ER145" s="198" t="str">
        <f t="shared" si="201"/>
        <v>DIAMANTE 4Coleta no mesmo dia7790-9Unitizador</v>
      </c>
      <c r="ES145" s="198" t="s">
        <v>81</v>
      </c>
      <c r="ET145" s="199" t="s">
        <v>71</v>
      </c>
      <c r="EU145" s="200" t="s">
        <v>111</v>
      </c>
      <c r="EV145" s="201" t="s">
        <v>112</v>
      </c>
      <c r="EW145" s="200">
        <f>ROUND(EW19-(EW19*$A$125),2)</f>
        <v>40.26</v>
      </c>
      <c r="EX145" s="204"/>
      <c r="EY145" s="204"/>
    </row>
    <row r="146" spans="1:155" x14ac:dyDescent="0.25">
      <c r="A146" s="84">
        <v>0</v>
      </c>
      <c r="B146" s="42" t="s">
        <v>94</v>
      </c>
      <c r="D146" s="43" t="str">
        <f t="shared" si="205"/>
        <v>INFINITE 31.001 a 2.000</v>
      </c>
      <c r="E146" s="44" t="s">
        <v>94</v>
      </c>
      <c r="F146" s="44" t="s">
        <v>55</v>
      </c>
      <c r="G146" s="170">
        <f t="shared" si="221"/>
        <v>11.35</v>
      </c>
      <c r="H146" s="170">
        <f t="shared" si="218"/>
        <v>11.6</v>
      </c>
      <c r="I146" s="170">
        <f t="shared" si="218"/>
        <v>11.85</v>
      </c>
      <c r="J146" s="170">
        <f t="shared" si="218"/>
        <v>12.08</v>
      </c>
      <c r="K146" s="170">
        <f t="shared" si="218"/>
        <v>18.350000000000001</v>
      </c>
      <c r="L146" s="170">
        <f t="shared" si="218"/>
        <v>18.53</v>
      </c>
      <c r="M146" s="170">
        <f t="shared" si="218"/>
        <v>18.73</v>
      </c>
      <c r="N146" s="170">
        <f t="shared" si="218"/>
        <v>18.91</v>
      </c>
      <c r="O146" s="170">
        <f t="shared" si="218"/>
        <v>28.56</v>
      </c>
      <c r="P146" s="170">
        <f t="shared" si="218"/>
        <v>40.01</v>
      </c>
      <c r="Q146" s="170">
        <f t="shared" si="218"/>
        <v>51.43</v>
      </c>
      <c r="R146" s="170">
        <f t="shared" si="218"/>
        <v>59.98</v>
      </c>
      <c r="S146" s="170">
        <f t="shared" si="218"/>
        <v>38.32</v>
      </c>
      <c r="T146" s="170">
        <f t="shared" si="218"/>
        <v>48.63</v>
      </c>
      <c r="U146" s="170">
        <f t="shared" si="218"/>
        <v>58.59</v>
      </c>
      <c r="V146" s="170">
        <f t="shared" si="218"/>
        <v>66.87</v>
      </c>
      <c r="W146" s="170">
        <f t="shared" si="218"/>
        <v>45.61</v>
      </c>
      <c r="X146" s="170">
        <f t="shared" si="218"/>
        <v>57.9</v>
      </c>
      <c r="Y146" s="170">
        <f t="shared" si="218"/>
        <v>69.75</v>
      </c>
      <c r="Z146" s="170">
        <f t="shared" si="218"/>
        <v>79.59</v>
      </c>
      <c r="AB146" s="176" t="str">
        <f t="shared" si="222"/>
        <v>INFINITE 31.001 a 2.000</v>
      </c>
      <c r="AC146" s="177" t="s">
        <v>94</v>
      </c>
      <c r="AD146" s="177" t="s">
        <v>55</v>
      </c>
      <c r="AE146" s="170">
        <f t="shared" si="223"/>
        <v>26.4</v>
      </c>
      <c r="AF146" s="170">
        <f t="shared" si="219"/>
        <v>26.97</v>
      </c>
      <c r="AG146" s="170">
        <f t="shared" si="219"/>
        <v>27.53</v>
      </c>
      <c r="AH146" s="170">
        <f t="shared" si="219"/>
        <v>28.09</v>
      </c>
      <c r="AI146" s="170">
        <f t="shared" si="219"/>
        <v>30.36</v>
      </c>
      <c r="AJ146" s="170">
        <f t="shared" si="219"/>
        <v>30.68</v>
      </c>
      <c r="AK146" s="170">
        <f t="shared" si="219"/>
        <v>30.99</v>
      </c>
      <c r="AL146" s="170">
        <f t="shared" si="219"/>
        <v>31.3</v>
      </c>
      <c r="AM146" s="170">
        <f t="shared" si="219"/>
        <v>49.01</v>
      </c>
      <c r="AN146" s="170">
        <f t="shared" si="219"/>
        <v>74.25</v>
      </c>
      <c r="AO146" s="170">
        <f t="shared" si="219"/>
        <v>90.57</v>
      </c>
      <c r="AP146" s="170">
        <f t="shared" si="219"/>
        <v>106.9</v>
      </c>
      <c r="AQ146" s="170">
        <f t="shared" si="219"/>
        <v>59.75</v>
      </c>
      <c r="AR146" s="170">
        <f t="shared" si="219"/>
        <v>80.58</v>
      </c>
      <c r="AS146" s="170">
        <f t="shared" si="219"/>
        <v>94.27</v>
      </c>
      <c r="AT146" s="170">
        <f t="shared" si="219"/>
        <v>107.95</v>
      </c>
      <c r="AU146" s="170">
        <f t="shared" si="219"/>
        <v>71.12</v>
      </c>
      <c r="AV146" s="170">
        <f t="shared" si="219"/>
        <v>95.93</v>
      </c>
      <c r="AW146" s="170">
        <f t="shared" si="219"/>
        <v>112.22</v>
      </c>
      <c r="AX146" s="170">
        <f t="shared" si="219"/>
        <v>128.5</v>
      </c>
      <c r="AY146" s="159"/>
      <c r="BL146" s="43" t="str">
        <f t="shared" si="202"/>
        <v>INFINITE 30 a 300</v>
      </c>
      <c r="BM146" s="44" t="s">
        <v>94</v>
      </c>
      <c r="BN146" s="46" t="s">
        <v>40</v>
      </c>
      <c r="BO146" s="170">
        <f>ROUND('Base(2024)'!DC3*'BASE 2025'!$A$25,2)</f>
        <v>13.3</v>
      </c>
      <c r="BP146" s="170">
        <f>ROUND('Base(2024)'!DD3*'BASE 2025'!$A$25,2)</f>
        <v>13.57</v>
      </c>
      <c r="BQ146" s="170">
        <f>ROUND('Base(2024)'!DE3*'BASE 2025'!$A$25,2)</f>
        <v>13.86</v>
      </c>
      <c r="BS146" s="43" t="str">
        <f t="shared" si="206"/>
        <v>INFINITE 41.001 a 2.000</v>
      </c>
      <c r="BT146" s="44" t="s">
        <v>98</v>
      </c>
      <c r="BU146" s="44" t="s">
        <v>55</v>
      </c>
      <c r="BV146" s="170">
        <f>ROUND('Base(2024)'!DU48*'BASE 2025'!$A$155,2)</f>
        <v>14.79</v>
      </c>
      <c r="BW146" s="170">
        <f>ROUND('Base(2024)'!DV48*'BASE 2025'!$A$155,2)</f>
        <v>15.11</v>
      </c>
      <c r="BX146" s="170">
        <f>ROUND('Base(2024)'!DW48*'BASE 2025'!$A$155,2)</f>
        <v>15.44</v>
      </c>
      <c r="BY146" s="170">
        <f>ROUND('Base(2024)'!DX48*'BASE 2025'!$A$155,2)</f>
        <v>15.75</v>
      </c>
      <c r="BZ146" s="170">
        <f>ROUND('Base(2024)'!DY48*'BASE 2025'!$A$155,2)</f>
        <v>23.23</v>
      </c>
      <c r="CA146" s="170">
        <f>ROUND('Base(2024)'!DZ48*'BASE 2025'!$A$155,2)</f>
        <v>23.47</v>
      </c>
      <c r="CB146" s="170">
        <f>ROUND('Base(2024)'!EA48*'BASE 2025'!$A$155,2)</f>
        <v>23.71</v>
      </c>
      <c r="CC146" s="170">
        <f>ROUND('Base(2024)'!EB48*'BASE 2025'!$A$155,2)</f>
        <v>23.95</v>
      </c>
      <c r="CD146" s="170">
        <f>ROUND('Base(2024)'!EC48*'BASE 2025'!$A$155,2)</f>
        <v>35.71</v>
      </c>
      <c r="CE146" s="170">
        <f>ROUND('Base(2024)'!ED48*'BASE 2025'!$A$155,2)</f>
        <v>49.58</v>
      </c>
      <c r="CF146" s="170">
        <f>ROUND('Base(2024)'!EE48*'BASE 2025'!$A$155,2)</f>
        <v>63.76</v>
      </c>
      <c r="CG146" s="170">
        <f>ROUND('Base(2024)'!EF48*'BASE 2025'!$A$155,2)</f>
        <v>74.45</v>
      </c>
      <c r="CH146" s="170">
        <f>ROUND('Base(2024)'!EG48*'BASE 2025'!$A$155,2)</f>
        <v>56.9</v>
      </c>
      <c r="CI146" s="170">
        <f>ROUND('Base(2024)'!EH48*'BASE 2025'!$A$155,2)</f>
        <v>71.81</v>
      </c>
      <c r="CJ146" s="170">
        <f>ROUND('Base(2024)'!EI48*'BASE 2025'!$A$155,2)</f>
        <v>86.46</v>
      </c>
      <c r="CK146" s="170">
        <f>ROUND('Base(2024)'!EJ48*'BASE 2025'!$A$155,2)</f>
        <v>98.75</v>
      </c>
      <c r="CM146" s="43" t="str">
        <f t="shared" si="114"/>
        <v>INFINITE 31.001 a 2.000</v>
      </c>
      <c r="CN146" s="44" t="s">
        <v>94</v>
      </c>
      <c r="CO146" s="44" t="s">
        <v>55</v>
      </c>
      <c r="CP146" s="170">
        <f t="shared" ref="CP146:DE146" si="226">ROUND(CP6-(CP6*$A$92),2)</f>
        <v>15.24</v>
      </c>
      <c r="CQ146" s="170">
        <f t="shared" si="226"/>
        <v>15.9</v>
      </c>
      <c r="CR146" s="170">
        <f t="shared" si="226"/>
        <v>16.05</v>
      </c>
      <c r="CS146" s="170">
        <f t="shared" si="226"/>
        <v>16.21</v>
      </c>
      <c r="CT146" s="170">
        <f t="shared" si="226"/>
        <v>18.93</v>
      </c>
      <c r="CU146" s="170">
        <f t="shared" si="226"/>
        <v>21.2</v>
      </c>
      <c r="CV146" s="170">
        <f t="shared" si="226"/>
        <v>23.67</v>
      </c>
      <c r="CW146" s="170">
        <f t="shared" si="226"/>
        <v>28.39</v>
      </c>
      <c r="CX146" s="170">
        <f t="shared" si="226"/>
        <v>20.82</v>
      </c>
      <c r="CY146" s="170">
        <f t="shared" si="226"/>
        <v>24.58</v>
      </c>
      <c r="CZ146" s="170">
        <f t="shared" si="226"/>
        <v>38.5</v>
      </c>
      <c r="DA146" s="170">
        <f t="shared" si="226"/>
        <v>51.66</v>
      </c>
      <c r="DB146" s="170">
        <f t="shared" si="226"/>
        <v>24.2</v>
      </c>
      <c r="DC146" s="170">
        <f t="shared" si="226"/>
        <v>28.59</v>
      </c>
      <c r="DD146" s="170">
        <f t="shared" si="226"/>
        <v>44.76</v>
      </c>
      <c r="DE146" s="170">
        <f t="shared" si="226"/>
        <v>60.07</v>
      </c>
      <c r="DG146" s="159"/>
      <c r="DH146" s="43" t="str">
        <f t="shared" si="204"/>
        <v>INFINITE 40 a 500</v>
      </c>
      <c r="DI146" s="44" t="s">
        <v>98</v>
      </c>
      <c r="DJ146" s="44" t="s">
        <v>41</v>
      </c>
      <c r="DK146" s="147">
        <f>ROUND('Base(2024)'!EO146*'BASE 2025'!$A$155,2)</f>
        <v>16.04</v>
      </c>
      <c r="DL146" s="147">
        <f>ROUND('Base(2024)'!EP146*'BASE 2025'!$A$155,2)</f>
        <v>16.73</v>
      </c>
      <c r="DM146" s="147">
        <f>ROUND('Base(2024)'!EQ146*'BASE 2025'!$A$155,2)</f>
        <v>16.89</v>
      </c>
      <c r="DN146" s="147">
        <f>ROUND('Base(2024)'!ER146*'BASE 2025'!$A$155,2)</f>
        <v>17.05</v>
      </c>
      <c r="DO146" s="147">
        <f>ROUND('Base(2024)'!ES146*'BASE 2025'!$A$155,2)</f>
        <v>19.07</v>
      </c>
      <c r="DP146" s="147">
        <f>ROUND('Base(2024)'!ET146*'BASE 2025'!$A$155,2)</f>
        <v>21.46</v>
      </c>
      <c r="DQ146" s="147">
        <f>ROUND('Base(2024)'!EU146*'BASE 2025'!$A$155,2)</f>
        <v>23.95</v>
      </c>
      <c r="DR146" s="147">
        <f>ROUND('Base(2024)'!EV146*'BASE 2025'!$A$155,2)</f>
        <v>28.72</v>
      </c>
      <c r="DS146" s="147">
        <f>ROUND('Base(2024)'!EW146*'BASE 2025'!$A$155,2)</f>
        <v>22.77</v>
      </c>
      <c r="DT146" s="147">
        <f>ROUND('Base(2024)'!EX146*'BASE 2025'!$A$155,2)</f>
        <v>27.69</v>
      </c>
      <c r="DU146" s="147">
        <f>ROUND('Base(2024)'!EY146*'BASE 2025'!$A$155,2)</f>
        <v>46.6</v>
      </c>
      <c r="DV146" s="147">
        <f>ROUND('Base(2024)'!EZ146*'BASE 2025'!$A$155,2)</f>
        <v>63.93</v>
      </c>
      <c r="EU146" s="44"/>
    </row>
    <row r="147" spans="1:155" x14ac:dyDescent="0.25">
      <c r="A147" s="84">
        <v>0</v>
      </c>
      <c r="B147" s="42" t="s">
        <v>98</v>
      </c>
      <c r="D147" s="43" t="str">
        <f t="shared" si="205"/>
        <v>INFINITE 32.001 a 3.000</v>
      </c>
      <c r="E147" s="44" t="s">
        <v>94</v>
      </c>
      <c r="F147" s="44" t="s">
        <v>62</v>
      </c>
      <c r="G147" s="170">
        <f t="shared" si="221"/>
        <v>12.67</v>
      </c>
      <c r="H147" s="170">
        <f t="shared" si="218"/>
        <v>12.94</v>
      </c>
      <c r="I147" s="170">
        <f t="shared" si="218"/>
        <v>13.21</v>
      </c>
      <c r="J147" s="170">
        <f t="shared" si="218"/>
        <v>13.47</v>
      </c>
      <c r="K147" s="170">
        <f t="shared" si="218"/>
        <v>20.05</v>
      </c>
      <c r="L147" s="170">
        <f t="shared" si="218"/>
        <v>20.25</v>
      </c>
      <c r="M147" s="170">
        <f t="shared" si="218"/>
        <v>20.47</v>
      </c>
      <c r="N147" s="170">
        <f t="shared" si="218"/>
        <v>20.67</v>
      </c>
      <c r="O147" s="170">
        <f t="shared" si="218"/>
        <v>33.35</v>
      </c>
      <c r="P147" s="170">
        <f t="shared" si="218"/>
        <v>45.02</v>
      </c>
      <c r="Q147" s="170">
        <f t="shared" si="218"/>
        <v>63.37</v>
      </c>
      <c r="R147" s="170">
        <f t="shared" si="218"/>
        <v>76.69</v>
      </c>
      <c r="S147" s="170">
        <f t="shared" si="218"/>
        <v>45.92</v>
      </c>
      <c r="T147" s="170">
        <f t="shared" si="218"/>
        <v>56.44</v>
      </c>
      <c r="U147" s="170">
        <f t="shared" si="218"/>
        <v>72.19</v>
      </c>
      <c r="V147" s="170">
        <f t="shared" si="218"/>
        <v>84.47</v>
      </c>
      <c r="W147" s="170">
        <f t="shared" si="218"/>
        <v>54.66</v>
      </c>
      <c r="X147" s="170">
        <f t="shared" si="218"/>
        <v>67.180000000000007</v>
      </c>
      <c r="Y147" s="170">
        <f t="shared" si="218"/>
        <v>85.94</v>
      </c>
      <c r="Z147" s="170">
        <f t="shared" si="218"/>
        <v>100.57</v>
      </c>
      <c r="AB147" s="176" t="str">
        <f t="shared" si="222"/>
        <v>INFINITE 32.001 a 3.000</v>
      </c>
      <c r="AC147" s="177" t="s">
        <v>94</v>
      </c>
      <c r="AD147" s="177" t="s">
        <v>62</v>
      </c>
      <c r="AE147" s="170">
        <f t="shared" si="223"/>
        <v>29.1</v>
      </c>
      <c r="AF147" s="170">
        <f t="shared" si="219"/>
        <v>29.73</v>
      </c>
      <c r="AG147" s="170">
        <f t="shared" si="219"/>
        <v>30.34</v>
      </c>
      <c r="AH147" s="170">
        <f t="shared" si="219"/>
        <v>30.96</v>
      </c>
      <c r="AI147" s="170">
        <f t="shared" si="219"/>
        <v>33.39</v>
      </c>
      <c r="AJ147" s="170">
        <f t="shared" si="219"/>
        <v>33.729999999999997</v>
      </c>
      <c r="AK147" s="170">
        <f t="shared" si="219"/>
        <v>34.08</v>
      </c>
      <c r="AL147" s="170">
        <f t="shared" si="219"/>
        <v>34.42</v>
      </c>
      <c r="AM147" s="170">
        <f t="shared" si="219"/>
        <v>57.62</v>
      </c>
      <c r="AN147" s="170">
        <f t="shared" si="219"/>
        <v>86.73</v>
      </c>
      <c r="AO147" s="170">
        <f t="shared" si="219"/>
        <v>105.84</v>
      </c>
      <c r="AP147" s="170">
        <f t="shared" si="219"/>
        <v>124.95</v>
      </c>
      <c r="AQ147" s="170">
        <f t="shared" si="219"/>
        <v>70.099999999999994</v>
      </c>
      <c r="AR147" s="170">
        <f t="shared" si="219"/>
        <v>96.74</v>
      </c>
      <c r="AS147" s="170">
        <f t="shared" si="219"/>
        <v>114.18</v>
      </c>
      <c r="AT147" s="170">
        <f t="shared" si="219"/>
        <v>131.61000000000001</v>
      </c>
      <c r="AU147" s="170">
        <f t="shared" si="219"/>
        <v>83.45</v>
      </c>
      <c r="AV147" s="170">
        <f t="shared" si="219"/>
        <v>115.17</v>
      </c>
      <c r="AW147" s="170">
        <f t="shared" si="219"/>
        <v>135.91999999999999</v>
      </c>
      <c r="AX147" s="170">
        <f t="shared" si="219"/>
        <v>156.69</v>
      </c>
      <c r="AY147" s="159"/>
      <c r="BL147" s="43" t="str">
        <f t="shared" si="202"/>
        <v>INFINITE 3301 a 500</v>
      </c>
      <c r="BM147" s="44" t="s">
        <v>94</v>
      </c>
      <c r="BN147" s="46" t="s">
        <v>49</v>
      </c>
      <c r="BO147" s="170">
        <f>ROUND('Base(2024)'!DC4*'BASE 2025'!$A$25,2)</f>
        <v>13.82</v>
      </c>
      <c r="BP147" s="170">
        <f>ROUND('Base(2024)'!DD4*'BASE 2025'!$A$25,2)</f>
        <v>14.11</v>
      </c>
      <c r="BQ147" s="170">
        <f>ROUND('Base(2024)'!DE4*'BASE 2025'!$A$25,2)</f>
        <v>14.41</v>
      </c>
      <c r="BS147" s="43" t="str">
        <f t="shared" si="206"/>
        <v>INFINITE 42.001 a 3.000</v>
      </c>
      <c r="BT147" s="44" t="s">
        <v>98</v>
      </c>
      <c r="BU147" s="44" t="s">
        <v>62</v>
      </c>
      <c r="BV147" s="170">
        <f>ROUND('Base(2024)'!DU49*'BASE 2025'!$A$155,2)</f>
        <v>16.75</v>
      </c>
      <c r="BW147" s="170">
        <f>ROUND('Base(2024)'!DV49*'BASE 2025'!$A$155,2)</f>
        <v>17.100000000000001</v>
      </c>
      <c r="BX147" s="170">
        <f>ROUND('Base(2024)'!DW49*'BASE 2025'!$A$155,2)</f>
        <v>17.46</v>
      </c>
      <c r="BY147" s="170">
        <f>ROUND('Base(2024)'!DX49*'BASE 2025'!$A$155,2)</f>
        <v>17.82</v>
      </c>
      <c r="BZ147" s="170">
        <f>ROUND('Base(2024)'!DY49*'BASE 2025'!$A$155,2)</f>
        <v>25.55</v>
      </c>
      <c r="CA147" s="170">
        <f>ROUND('Base(2024)'!DZ49*'BASE 2025'!$A$155,2)</f>
        <v>25.81</v>
      </c>
      <c r="CB147" s="170">
        <f>ROUND('Base(2024)'!EA49*'BASE 2025'!$A$155,2)</f>
        <v>26.08</v>
      </c>
      <c r="CC147" s="170">
        <f>ROUND('Base(2024)'!EB49*'BASE 2025'!$A$155,2)</f>
        <v>26.33</v>
      </c>
      <c r="CD147" s="170">
        <f>ROUND('Base(2024)'!EC49*'BASE 2025'!$A$155,2)</f>
        <v>41.81</v>
      </c>
      <c r="CE147" s="170">
        <f>ROUND('Base(2024)'!ED49*'BASE 2025'!$A$155,2)</f>
        <v>55.83</v>
      </c>
      <c r="CF147" s="170">
        <f>ROUND('Base(2024)'!EE49*'BASE 2025'!$A$155,2)</f>
        <v>78.59</v>
      </c>
      <c r="CG147" s="170">
        <f>ROUND('Base(2024)'!EF49*'BASE 2025'!$A$155,2)</f>
        <v>95.25</v>
      </c>
      <c r="CH147" s="170">
        <f>ROUND('Base(2024)'!EG49*'BASE 2025'!$A$155,2)</f>
        <v>68.34</v>
      </c>
      <c r="CI147" s="170">
        <f>ROUND('Base(2024)'!EH49*'BASE 2025'!$A$155,2)</f>
        <v>83.36</v>
      </c>
      <c r="CJ147" s="170">
        <f>ROUND('Base(2024)'!EI49*'BASE 2025'!$A$155,2)</f>
        <v>106.58</v>
      </c>
      <c r="CK147" s="170">
        <f>ROUND('Base(2024)'!EJ49*'BASE 2025'!$A$155,2)</f>
        <v>124.83</v>
      </c>
      <c r="CM147" s="43" t="str">
        <f t="shared" si="114"/>
        <v>INFINITE 32.001 a 3.000</v>
      </c>
      <c r="CN147" s="44" t="s">
        <v>94</v>
      </c>
      <c r="CO147" s="44" t="s">
        <v>62</v>
      </c>
      <c r="CP147" s="170">
        <f t="shared" ref="CP147:DE147" si="227">ROUND(CP7-(CP7*$A$92),2)</f>
        <v>18.22</v>
      </c>
      <c r="CQ147" s="170">
        <f t="shared" si="227"/>
        <v>18.989999999999998</v>
      </c>
      <c r="CR147" s="170">
        <f t="shared" si="227"/>
        <v>19.190000000000001</v>
      </c>
      <c r="CS147" s="170">
        <f t="shared" si="227"/>
        <v>19.38</v>
      </c>
      <c r="CT147" s="170">
        <f t="shared" si="227"/>
        <v>22.62</v>
      </c>
      <c r="CU147" s="170">
        <f t="shared" si="227"/>
        <v>25.34</v>
      </c>
      <c r="CV147" s="170">
        <f t="shared" si="227"/>
        <v>28.28</v>
      </c>
      <c r="CW147" s="170">
        <f t="shared" si="227"/>
        <v>33.93</v>
      </c>
      <c r="CX147" s="170">
        <f t="shared" si="227"/>
        <v>23.99</v>
      </c>
      <c r="CY147" s="170">
        <f t="shared" si="227"/>
        <v>28.14</v>
      </c>
      <c r="CZ147" s="170">
        <f t="shared" si="227"/>
        <v>42.47</v>
      </c>
      <c r="DA147" s="170">
        <f t="shared" si="227"/>
        <v>56.42</v>
      </c>
      <c r="DB147" s="170">
        <f t="shared" si="227"/>
        <v>27.9</v>
      </c>
      <c r="DC147" s="170">
        <f t="shared" si="227"/>
        <v>32.729999999999997</v>
      </c>
      <c r="DD147" s="170">
        <f t="shared" si="227"/>
        <v>49.38</v>
      </c>
      <c r="DE147" s="170">
        <f t="shared" si="227"/>
        <v>65.61</v>
      </c>
      <c r="DF147" s="170"/>
      <c r="DG147" s="159"/>
      <c r="DH147" s="43" t="str">
        <f t="shared" si="204"/>
        <v>INFINITE 4501 a 1.000</v>
      </c>
      <c r="DI147" s="44" t="s">
        <v>98</v>
      </c>
      <c r="DJ147" s="44" t="s">
        <v>50</v>
      </c>
      <c r="DK147" s="147">
        <f>ROUND('Base(2024)'!EO147*'BASE 2025'!$A$155,2)</f>
        <v>17.18</v>
      </c>
      <c r="DL147" s="147">
        <f>ROUND('Base(2024)'!EP147*'BASE 2025'!$A$155,2)</f>
        <v>17.899999999999999</v>
      </c>
      <c r="DM147" s="147">
        <f>ROUND('Base(2024)'!EQ147*'BASE 2025'!$A$155,2)</f>
        <v>18.100000000000001</v>
      </c>
      <c r="DN147" s="147">
        <f>ROUND('Base(2024)'!ER147*'BASE 2025'!$A$155,2)</f>
        <v>18.27</v>
      </c>
      <c r="DO147" s="147">
        <f>ROUND('Base(2024)'!ES147*'BASE 2025'!$A$155,2)</f>
        <v>20.43</v>
      </c>
      <c r="DP147" s="147">
        <f>ROUND('Base(2024)'!ET147*'BASE 2025'!$A$155,2)</f>
        <v>22.99</v>
      </c>
      <c r="DQ147" s="147">
        <f>ROUND('Base(2024)'!EU147*'BASE 2025'!$A$155,2)</f>
        <v>25.66</v>
      </c>
      <c r="DR147" s="147">
        <f>ROUND('Base(2024)'!EV147*'BASE 2025'!$A$155,2)</f>
        <v>30.77</v>
      </c>
      <c r="DS147" s="147">
        <f>ROUND('Base(2024)'!EW147*'BASE 2025'!$A$155,2)</f>
        <v>24.13</v>
      </c>
      <c r="DT147" s="147">
        <f>ROUND('Base(2024)'!EX147*'BASE 2025'!$A$155,2)</f>
        <v>29.22</v>
      </c>
      <c r="DU147" s="147">
        <f>ROUND('Base(2024)'!EY147*'BASE 2025'!$A$155,2)</f>
        <v>48.3</v>
      </c>
      <c r="DV147" s="147">
        <f>ROUND('Base(2024)'!EZ147*'BASE 2025'!$A$155,2)</f>
        <v>65.98</v>
      </c>
      <c r="ER147" s="198" t="str">
        <f>CONCATENATE(ES147,ET147,EU147,EV147)</f>
        <v>INFINITE 1Coleta Agendada7789-50 a 10</v>
      </c>
      <c r="ES147" s="198" t="s">
        <v>85</v>
      </c>
      <c r="ET147" s="199" t="s">
        <v>43</v>
      </c>
      <c r="EU147" s="200" t="s">
        <v>44</v>
      </c>
      <c r="EV147" s="201" t="s">
        <v>45</v>
      </c>
      <c r="EW147" s="200">
        <f>ROUND(EW3-(EW3*$A$126),2)</f>
        <v>14.21</v>
      </c>
    </row>
    <row r="148" spans="1:155" x14ac:dyDescent="0.25">
      <c r="A148" s="84">
        <v>0</v>
      </c>
      <c r="B148" s="42" t="s">
        <v>100</v>
      </c>
      <c r="D148" s="43" t="str">
        <f t="shared" si="205"/>
        <v>INFINITE 33.001 a 4.000</v>
      </c>
      <c r="E148" s="44" t="s">
        <v>94</v>
      </c>
      <c r="F148" s="44" t="s">
        <v>68</v>
      </c>
      <c r="G148" s="170">
        <f t="shared" si="221"/>
        <v>13.69</v>
      </c>
      <c r="H148" s="170">
        <f t="shared" si="218"/>
        <v>13.98</v>
      </c>
      <c r="I148" s="170">
        <f t="shared" si="218"/>
        <v>14.28</v>
      </c>
      <c r="J148" s="170">
        <f t="shared" si="218"/>
        <v>14.55</v>
      </c>
      <c r="K148" s="170">
        <f t="shared" si="218"/>
        <v>22.09</v>
      </c>
      <c r="L148" s="170">
        <f t="shared" si="218"/>
        <v>22.29</v>
      </c>
      <c r="M148" s="170">
        <f t="shared" si="218"/>
        <v>22.52</v>
      </c>
      <c r="N148" s="170">
        <f t="shared" si="218"/>
        <v>22.76</v>
      </c>
      <c r="O148" s="170">
        <f t="shared" si="218"/>
        <v>38.229999999999997</v>
      </c>
      <c r="P148" s="170">
        <f t="shared" si="218"/>
        <v>51.62</v>
      </c>
      <c r="Q148" s="170">
        <f t="shared" si="218"/>
        <v>72.64</v>
      </c>
      <c r="R148" s="170">
        <f t="shared" si="218"/>
        <v>87.93</v>
      </c>
      <c r="S148" s="170">
        <f t="shared" si="218"/>
        <v>50.02</v>
      </c>
      <c r="T148" s="170">
        <f t="shared" si="218"/>
        <v>61.98</v>
      </c>
      <c r="U148" s="170">
        <f t="shared" si="218"/>
        <v>80</v>
      </c>
      <c r="V148" s="170">
        <f t="shared" si="218"/>
        <v>93.92</v>
      </c>
      <c r="W148" s="170">
        <f t="shared" si="218"/>
        <v>59.54</v>
      </c>
      <c r="X148" s="170">
        <f t="shared" si="218"/>
        <v>73.78</v>
      </c>
      <c r="Y148" s="170">
        <f t="shared" si="218"/>
        <v>95.24</v>
      </c>
      <c r="Z148" s="170">
        <f t="shared" si="218"/>
        <v>111.81</v>
      </c>
      <c r="AB148" s="176" t="str">
        <f t="shared" si="222"/>
        <v>INFINITE 33.001 a 4.000</v>
      </c>
      <c r="AC148" s="177" t="s">
        <v>94</v>
      </c>
      <c r="AD148" s="177" t="s">
        <v>68</v>
      </c>
      <c r="AE148" s="170">
        <f t="shared" si="223"/>
        <v>31.65</v>
      </c>
      <c r="AF148" s="170">
        <f t="shared" si="219"/>
        <v>32.32</v>
      </c>
      <c r="AG148" s="170">
        <f t="shared" si="219"/>
        <v>32.99</v>
      </c>
      <c r="AH148" s="170">
        <f t="shared" si="219"/>
        <v>33.67</v>
      </c>
      <c r="AI148" s="170">
        <f t="shared" si="219"/>
        <v>36.659999999999997</v>
      </c>
      <c r="AJ148" s="170">
        <f t="shared" si="219"/>
        <v>37.04</v>
      </c>
      <c r="AK148" s="170">
        <f t="shared" si="219"/>
        <v>37.409999999999997</v>
      </c>
      <c r="AL148" s="170">
        <f t="shared" si="219"/>
        <v>37.799999999999997</v>
      </c>
      <c r="AM148" s="170">
        <f t="shared" si="219"/>
        <v>65.81</v>
      </c>
      <c r="AN148" s="170">
        <f t="shared" si="219"/>
        <v>99.14</v>
      </c>
      <c r="AO148" s="170">
        <f t="shared" si="219"/>
        <v>121.25</v>
      </c>
      <c r="AP148" s="170">
        <f t="shared" si="219"/>
        <v>143.35</v>
      </c>
      <c r="AQ148" s="170">
        <f t="shared" si="219"/>
        <v>80.510000000000005</v>
      </c>
      <c r="AR148" s="170">
        <f t="shared" si="219"/>
        <v>112.91</v>
      </c>
      <c r="AS148" s="170">
        <f t="shared" si="219"/>
        <v>134.02000000000001</v>
      </c>
      <c r="AT148" s="170">
        <f t="shared" si="219"/>
        <v>155.15</v>
      </c>
      <c r="AU148" s="170">
        <f t="shared" si="219"/>
        <v>95.85</v>
      </c>
      <c r="AV148" s="170">
        <f t="shared" si="219"/>
        <v>134.41</v>
      </c>
      <c r="AW148" s="170">
        <f t="shared" si="219"/>
        <v>159.54</v>
      </c>
      <c r="AX148" s="170">
        <f t="shared" si="219"/>
        <v>184.69</v>
      </c>
      <c r="AY148" s="159"/>
      <c r="BL148" s="43" t="str">
        <f t="shared" si="202"/>
        <v>INFINITE 3501 a 1.000</v>
      </c>
      <c r="BM148" s="44" t="s">
        <v>94</v>
      </c>
      <c r="BN148" s="46" t="s">
        <v>50</v>
      </c>
      <c r="BO148" s="170">
        <f>ROUND('Base(2024)'!DC5*'BASE 2025'!$A$25,2)</f>
        <v>14.78</v>
      </c>
      <c r="BP148" s="170">
        <f>ROUND('Base(2024)'!DD5*'BASE 2025'!$A$25,2)</f>
        <v>15.1</v>
      </c>
      <c r="BQ148" s="170">
        <f>ROUND('Base(2024)'!DE5*'BASE 2025'!$A$25,2)</f>
        <v>15.41</v>
      </c>
      <c r="BS148" s="43" t="str">
        <f t="shared" si="206"/>
        <v>INFINITE 43.001 a 4.000</v>
      </c>
      <c r="BT148" s="44" t="s">
        <v>98</v>
      </c>
      <c r="BU148" s="44" t="s">
        <v>68</v>
      </c>
      <c r="BV148" s="170">
        <f>ROUND('Base(2024)'!DU50*'BASE 2025'!$A$155,2)</f>
        <v>18.64</v>
      </c>
      <c r="BW148" s="170">
        <f>ROUND('Base(2024)'!DV50*'BASE 2025'!$A$155,2)</f>
        <v>19.03</v>
      </c>
      <c r="BX148" s="170">
        <f>ROUND('Base(2024)'!DW50*'BASE 2025'!$A$155,2)</f>
        <v>19.440000000000001</v>
      </c>
      <c r="BY148" s="170">
        <f>ROUND('Base(2024)'!DX50*'BASE 2025'!$A$155,2)</f>
        <v>19.82</v>
      </c>
      <c r="BZ148" s="170">
        <f>ROUND('Base(2024)'!DY50*'BASE 2025'!$A$155,2)</f>
        <v>28.5</v>
      </c>
      <c r="CA148" s="170">
        <f>ROUND('Base(2024)'!DZ50*'BASE 2025'!$A$155,2)</f>
        <v>28.79</v>
      </c>
      <c r="CB148" s="170">
        <f>ROUND('Base(2024)'!EA50*'BASE 2025'!$A$155,2)</f>
        <v>29.07</v>
      </c>
      <c r="CC148" s="170">
        <f>ROUND('Base(2024)'!EB50*'BASE 2025'!$A$155,2)</f>
        <v>29.4</v>
      </c>
      <c r="CD148" s="170">
        <f>ROUND('Base(2024)'!EC50*'BASE 2025'!$A$155,2)</f>
        <v>48.22</v>
      </c>
      <c r="CE148" s="170">
        <f>ROUND('Base(2024)'!ED50*'BASE 2025'!$A$155,2)</f>
        <v>64.069999999999993</v>
      </c>
      <c r="CF148" s="170">
        <f>ROUND('Base(2024)'!EE50*'BASE 2025'!$A$155,2)</f>
        <v>90.16</v>
      </c>
      <c r="CG148" s="170">
        <f>ROUND('Base(2024)'!EF50*'BASE 2025'!$A$155,2)</f>
        <v>109.37</v>
      </c>
      <c r="CH148" s="170">
        <f>ROUND('Base(2024)'!EG50*'BASE 2025'!$A$155,2)</f>
        <v>74.790000000000006</v>
      </c>
      <c r="CI148" s="170">
        <f>ROUND('Base(2024)'!EH50*'BASE 2025'!$A$155,2)</f>
        <v>91.66</v>
      </c>
      <c r="CJ148" s="170">
        <f>ROUND('Base(2024)'!EI50*'BASE 2025'!$A$155,2)</f>
        <v>118.21</v>
      </c>
      <c r="CK148" s="170">
        <f>ROUND('Base(2024)'!EJ50*'BASE 2025'!$A$155,2)</f>
        <v>138.97999999999999</v>
      </c>
      <c r="CM148" s="43" t="str">
        <f t="shared" si="114"/>
        <v>INFINITE 33.001 a 4.000</v>
      </c>
      <c r="CN148" s="44" t="s">
        <v>94</v>
      </c>
      <c r="CO148" s="44" t="s">
        <v>68</v>
      </c>
      <c r="CP148" s="170">
        <f t="shared" ref="CP148:DE148" si="228">ROUND(CP8-(CP8*$A$92),2)</f>
        <v>19.440000000000001</v>
      </c>
      <c r="CQ148" s="170">
        <f t="shared" si="228"/>
        <v>20.28</v>
      </c>
      <c r="CR148" s="170">
        <f t="shared" si="228"/>
        <v>20.48</v>
      </c>
      <c r="CS148" s="170">
        <f t="shared" si="228"/>
        <v>20.69</v>
      </c>
      <c r="CT148" s="170">
        <f t="shared" si="228"/>
        <v>24.17</v>
      </c>
      <c r="CU148" s="170">
        <f t="shared" si="228"/>
        <v>27.07</v>
      </c>
      <c r="CV148" s="170">
        <f t="shared" si="228"/>
        <v>30.21</v>
      </c>
      <c r="CW148" s="170">
        <f t="shared" si="228"/>
        <v>36.24</v>
      </c>
      <c r="CX148" s="170">
        <f t="shared" si="228"/>
        <v>30.76</v>
      </c>
      <c r="CY148" s="170">
        <f t="shared" si="228"/>
        <v>35.07</v>
      </c>
      <c r="CZ148" s="170">
        <f t="shared" si="228"/>
        <v>49.57</v>
      </c>
      <c r="DA148" s="170">
        <f t="shared" si="228"/>
        <v>63.85</v>
      </c>
      <c r="DB148" s="170">
        <f t="shared" si="228"/>
        <v>35.770000000000003</v>
      </c>
      <c r="DC148" s="170">
        <f t="shared" si="228"/>
        <v>40.79</v>
      </c>
      <c r="DD148" s="170">
        <f t="shared" si="228"/>
        <v>57.64</v>
      </c>
      <c r="DE148" s="170">
        <f t="shared" si="228"/>
        <v>74.23</v>
      </c>
      <c r="DF148" s="170"/>
      <c r="DG148" s="159"/>
      <c r="DH148" s="43" t="str">
        <f t="shared" si="204"/>
        <v>INFINITE 41.001 a 2.000</v>
      </c>
      <c r="DI148" s="44" t="s">
        <v>98</v>
      </c>
      <c r="DJ148" s="44" t="s">
        <v>55</v>
      </c>
      <c r="DK148" s="147">
        <f>ROUND('Base(2024)'!EO148*'BASE 2025'!$A$155,2)</f>
        <v>18.18</v>
      </c>
      <c r="DL148" s="147">
        <f>ROUND('Base(2024)'!EP148*'BASE 2025'!$A$155,2)</f>
        <v>18.96</v>
      </c>
      <c r="DM148" s="147">
        <f>ROUND('Base(2024)'!EQ148*'BASE 2025'!$A$155,2)</f>
        <v>19.14</v>
      </c>
      <c r="DN148" s="147">
        <f>ROUND('Base(2024)'!ER148*'BASE 2025'!$A$155,2)</f>
        <v>19.329999999999998</v>
      </c>
      <c r="DO148" s="147">
        <f>ROUND('Base(2024)'!ES148*'BASE 2025'!$A$155,2)</f>
        <v>22.58</v>
      </c>
      <c r="DP148" s="147">
        <f>ROUND('Base(2024)'!ET148*'BASE 2025'!$A$155,2)</f>
        <v>25.28</v>
      </c>
      <c r="DQ148" s="147">
        <f>ROUND('Base(2024)'!EU148*'BASE 2025'!$A$155,2)</f>
        <v>28.22</v>
      </c>
      <c r="DR148" s="147">
        <f>ROUND('Base(2024)'!EV148*'BASE 2025'!$A$155,2)</f>
        <v>33.86</v>
      </c>
      <c r="DS148" s="147">
        <f>ROUND('Base(2024)'!EW148*'BASE 2025'!$A$155,2)</f>
        <v>28.85</v>
      </c>
      <c r="DT148" s="147">
        <f>ROUND('Base(2024)'!EX148*'BASE 2025'!$A$155,2)</f>
        <v>34.090000000000003</v>
      </c>
      <c r="DU148" s="147">
        <f>ROUND('Base(2024)'!EY148*'BASE 2025'!$A$155,2)</f>
        <v>53.38</v>
      </c>
      <c r="DV148" s="147">
        <f>ROUND('Base(2024)'!EZ148*'BASE 2025'!$A$155,2)</f>
        <v>71.63</v>
      </c>
      <c r="ER148" s="198" t="str">
        <f t="shared" ref="ER148:ER163" si="229">CONCATENATE(ES148,ET148,EU148,EV148)</f>
        <v>INFINITE 1Coleta Agendada7789-5Mais de 10</v>
      </c>
      <c r="ES148" s="198" t="s">
        <v>85</v>
      </c>
      <c r="ET148" s="199" t="s">
        <v>43</v>
      </c>
      <c r="EU148" s="200" t="s">
        <v>44</v>
      </c>
      <c r="EV148" s="201" t="s">
        <v>52</v>
      </c>
      <c r="EW148" s="200" t="s">
        <v>251</v>
      </c>
    </row>
    <row r="149" spans="1:155" x14ac:dyDescent="0.25">
      <c r="A149" s="84">
        <v>0</v>
      </c>
      <c r="B149" s="42" t="s">
        <v>104</v>
      </c>
      <c r="D149" s="43" t="str">
        <f t="shared" si="205"/>
        <v>INFINITE 34.001 a 5.000</v>
      </c>
      <c r="E149" s="44" t="s">
        <v>94</v>
      </c>
      <c r="F149" s="44" t="s">
        <v>70</v>
      </c>
      <c r="G149" s="170">
        <f t="shared" si="221"/>
        <v>14.79</v>
      </c>
      <c r="H149" s="170">
        <f t="shared" si="218"/>
        <v>15.11</v>
      </c>
      <c r="I149" s="170">
        <f t="shared" si="218"/>
        <v>15.41</v>
      </c>
      <c r="J149" s="170">
        <f t="shared" si="218"/>
        <v>15.73</v>
      </c>
      <c r="K149" s="170">
        <f t="shared" si="218"/>
        <v>23.79</v>
      </c>
      <c r="L149" s="170">
        <f t="shared" si="218"/>
        <v>24.03</v>
      </c>
      <c r="M149" s="170">
        <f t="shared" si="218"/>
        <v>24.29</v>
      </c>
      <c r="N149" s="170">
        <f t="shared" si="218"/>
        <v>24.53</v>
      </c>
      <c r="O149" s="170">
        <f t="shared" si="218"/>
        <v>42.19</v>
      </c>
      <c r="P149" s="170">
        <f t="shared" si="218"/>
        <v>56.97</v>
      </c>
      <c r="Q149" s="170">
        <f t="shared" si="218"/>
        <v>80.180000000000007</v>
      </c>
      <c r="R149" s="170">
        <f t="shared" si="218"/>
        <v>97.04</v>
      </c>
      <c r="S149" s="170">
        <f t="shared" si="218"/>
        <v>60.49</v>
      </c>
      <c r="T149" s="170">
        <f t="shared" si="218"/>
        <v>73.61</v>
      </c>
      <c r="U149" s="170">
        <f t="shared" si="218"/>
        <v>93.47</v>
      </c>
      <c r="V149" s="170">
        <f t="shared" si="218"/>
        <v>108.72</v>
      </c>
      <c r="W149" s="170">
        <f t="shared" si="218"/>
        <v>72.02</v>
      </c>
      <c r="X149" s="170">
        <f t="shared" si="218"/>
        <v>87.63</v>
      </c>
      <c r="Y149" s="170">
        <f t="shared" si="218"/>
        <v>111.27</v>
      </c>
      <c r="Z149" s="170">
        <f t="shared" si="218"/>
        <v>129.43</v>
      </c>
      <c r="AB149" s="176" t="str">
        <f t="shared" si="222"/>
        <v>INFINITE 34.001 a 5.000</v>
      </c>
      <c r="AC149" s="177" t="s">
        <v>94</v>
      </c>
      <c r="AD149" s="177" t="s">
        <v>70</v>
      </c>
      <c r="AE149" s="170">
        <f t="shared" si="223"/>
        <v>34.18</v>
      </c>
      <c r="AF149" s="170">
        <f t="shared" si="219"/>
        <v>34.909999999999997</v>
      </c>
      <c r="AG149" s="170">
        <f t="shared" si="219"/>
        <v>35.64</v>
      </c>
      <c r="AH149" s="170">
        <f t="shared" si="219"/>
        <v>36.369999999999997</v>
      </c>
      <c r="AI149" s="170">
        <f t="shared" si="219"/>
        <v>39.53</v>
      </c>
      <c r="AJ149" s="170">
        <f t="shared" si="219"/>
        <v>39.94</v>
      </c>
      <c r="AK149" s="170">
        <f t="shared" si="219"/>
        <v>40.35</v>
      </c>
      <c r="AL149" s="170">
        <f t="shared" si="219"/>
        <v>40.76</v>
      </c>
      <c r="AM149" s="170">
        <f t="shared" si="219"/>
        <v>74.41</v>
      </c>
      <c r="AN149" s="170">
        <f t="shared" si="219"/>
        <v>111.54</v>
      </c>
      <c r="AO149" s="170">
        <f t="shared" si="219"/>
        <v>136.52000000000001</v>
      </c>
      <c r="AP149" s="170">
        <f t="shared" si="219"/>
        <v>161.49</v>
      </c>
      <c r="AQ149" s="170">
        <f t="shared" si="219"/>
        <v>90.72</v>
      </c>
      <c r="AR149" s="170">
        <f t="shared" si="219"/>
        <v>129.13</v>
      </c>
      <c r="AS149" s="170">
        <f t="shared" si="219"/>
        <v>153.80000000000001</v>
      </c>
      <c r="AT149" s="170">
        <f t="shared" si="219"/>
        <v>178.45</v>
      </c>
      <c r="AU149" s="170">
        <f t="shared" si="219"/>
        <v>107.99</v>
      </c>
      <c r="AV149" s="170">
        <f t="shared" si="219"/>
        <v>153.72999999999999</v>
      </c>
      <c r="AW149" s="170">
        <f t="shared" si="219"/>
        <v>183.09</v>
      </c>
      <c r="AX149" s="170">
        <f t="shared" si="219"/>
        <v>212.45</v>
      </c>
      <c r="AY149" s="159"/>
      <c r="BL149" s="43" t="str">
        <f t="shared" si="202"/>
        <v>INFINITE 31.001 a 2.000</v>
      </c>
      <c r="BM149" s="44" t="s">
        <v>94</v>
      </c>
      <c r="BN149" s="46" t="s">
        <v>55</v>
      </c>
      <c r="BO149" s="170">
        <f>ROUND('Base(2024)'!DC6*'BASE 2025'!$A$25,2)</f>
        <v>17.23</v>
      </c>
      <c r="BP149" s="170">
        <f>ROUND('Base(2024)'!DD6*'BASE 2025'!$A$25,2)</f>
        <v>17.579999999999998</v>
      </c>
      <c r="BQ149" s="170">
        <f>ROUND('Base(2024)'!DE6*'BASE 2025'!$A$25,2)</f>
        <v>17.95</v>
      </c>
      <c r="BS149" s="43" t="str">
        <f t="shared" si="206"/>
        <v>INFINITE 44.001 a 5.000</v>
      </c>
      <c r="BT149" s="44" t="s">
        <v>98</v>
      </c>
      <c r="BU149" s="44" t="s">
        <v>70</v>
      </c>
      <c r="BV149" s="170">
        <f>ROUND('Base(2024)'!DU51*'BASE 2025'!$A$155,2)</f>
        <v>19.920000000000002</v>
      </c>
      <c r="BW149" s="170">
        <f>ROUND('Base(2024)'!DV51*'BASE 2025'!$A$155,2)</f>
        <v>20.36</v>
      </c>
      <c r="BX149" s="170">
        <f>ROUND('Base(2024)'!DW51*'BASE 2025'!$A$155,2)</f>
        <v>20.77</v>
      </c>
      <c r="BY149" s="170">
        <f>ROUND('Base(2024)'!DX51*'BASE 2025'!$A$155,2)</f>
        <v>21.19</v>
      </c>
      <c r="BZ149" s="170">
        <f>ROUND('Base(2024)'!DY51*'BASE 2025'!$A$155,2)</f>
        <v>30.57</v>
      </c>
      <c r="CA149" s="170">
        <f>ROUND('Base(2024)'!DZ51*'BASE 2025'!$A$155,2)</f>
        <v>30.87</v>
      </c>
      <c r="CB149" s="170">
        <f>ROUND('Base(2024)'!EA51*'BASE 2025'!$A$155,2)</f>
        <v>31.2</v>
      </c>
      <c r="CC149" s="170">
        <f>ROUND('Base(2024)'!EB51*'BASE 2025'!$A$155,2)</f>
        <v>31.51</v>
      </c>
      <c r="CD149" s="170">
        <f>ROUND('Base(2024)'!EC51*'BASE 2025'!$A$155,2)</f>
        <v>53.12</v>
      </c>
      <c r="CE149" s="170">
        <f>ROUND('Base(2024)'!ED51*'BASE 2025'!$A$155,2)</f>
        <v>70.680000000000007</v>
      </c>
      <c r="CF149" s="170">
        <f>ROUND('Base(2024)'!EE51*'BASE 2025'!$A$155,2)</f>
        <v>99.48</v>
      </c>
      <c r="CG149" s="170">
        <f>ROUND('Base(2024)'!EF51*'BASE 2025'!$A$155,2)</f>
        <v>120.63</v>
      </c>
      <c r="CH149" s="170">
        <f>ROUND('Base(2024)'!EG51*'BASE 2025'!$A$155,2)</f>
        <v>90.31</v>
      </c>
      <c r="CI149" s="170">
        <f>ROUND('Base(2024)'!EH51*'BASE 2025'!$A$155,2)</f>
        <v>108.83</v>
      </c>
      <c r="CJ149" s="170">
        <f>ROUND('Base(2024)'!EI51*'BASE 2025'!$A$155,2)</f>
        <v>138.08000000000001</v>
      </c>
      <c r="CK149" s="170">
        <f>ROUND('Base(2024)'!EJ51*'BASE 2025'!$A$155,2)</f>
        <v>160.82</v>
      </c>
      <c r="CM149" s="43" t="str">
        <f t="shared" si="114"/>
        <v>INFINITE 34.001 a 5.000</v>
      </c>
      <c r="CN149" s="44" t="s">
        <v>94</v>
      </c>
      <c r="CO149" s="44" t="s">
        <v>70</v>
      </c>
      <c r="CP149" s="170">
        <f t="shared" ref="CP149:DE149" si="230">ROUND(CP9-(CP9*$A$92),2)</f>
        <v>20.8</v>
      </c>
      <c r="CQ149" s="170">
        <f t="shared" si="230"/>
        <v>21.67</v>
      </c>
      <c r="CR149" s="170">
        <f t="shared" si="230"/>
        <v>21.89</v>
      </c>
      <c r="CS149" s="170">
        <f t="shared" si="230"/>
        <v>22.12</v>
      </c>
      <c r="CT149" s="170">
        <f t="shared" si="230"/>
        <v>25.83</v>
      </c>
      <c r="CU149" s="170">
        <f t="shared" si="230"/>
        <v>28.94</v>
      </c>
      <c r="CV149" s="170">
        <f t="shared" si="230"/>
        <v>32.299999999999997</v>
      </c>
      <c r="CW149" s="170">
        <f t="shared" si="230"/>
        <v>38.76</v>
      </c>
      <c r="CX149" s="170">
        <f t="shared" si="230"/>
        <v>32.21</v>
      </c>
      <c r="CY149" s="170">
        <f t="shared" si="230"/>
        <v>36.700000000000003</v>
      </c>
      <c r="CZ149" s="170">
        <f t="shared" si="230"/>
        <v>51.38</v>
      </c>
      <c r="DA149" s="170">
        <f t="shared" si="230"/>
        <v>66.010000000000005</v>
      </c>
      <c r="DB149" s="170">
        <f t="shared" si="230"/>
        <v>37.450000000000003</v>
      </c>
      <c r="DC149" s="170">
        <f t="shared" si="230"/>
        <v>42.67</v>
      </c>
      <c r="DD149" s="170">
        <f t="shared" si="230"/>
        <v>59.75</v>
      </c>
      <c r="DE149" s="170">
        <f t="shared" si="230"/>
        <v>76.760000000000005</v>
      </c>
      <c r="DF149" s="170"/>
      <c r="DG149" s="159"/>
      <c r="DH149" s="43" t="str">
        <f t="shared" si="204"/>
        <v>INFINITE 42.001 a 3.000</v>
      </c>
      <c r="DI149" s="44" t="s">
        <v>98</v>
      </c>
      <c r="DJ149" s="44" t="s">
        <v>62</v>
      </c>
      <c r="DK149" s="147">
        <f>ROUND('Base(2024)'!EO149*'BASE 2025'!$A$155,2)</f>
        <v>21.95</v>
      </c>
      <c r="DL149" s="147">
        <f>ROUND('Base(2024)'!EP149*'BASE 2025'!$A$155,2)</f>
        <v>22.87</v>
      </c>
      <c r="DM149" s="147">
        <f>ROUND('Base(2024)'!EQ149*'BASE 2025'!$A$155,2)</f>
        <v>23.1</v>
      </c>
      <c r="DN149" s="147">
        <f>ROUND('Base(2024)'!ER149*'BASE 2025'!$A$155,2)</f>
        <v>23.34</v>
      </c>
      <c r="DO149" s="147">
        <f>ROUND('Base(2024)'!ES149*'BASE 2025'!$A$155,2)</f>
        <v>27.29</v>
      </c>
      <c r="DP149" s="147">
        <f>ROUND('Base(2024)'!ET149*'BASE 2025'!$A$155,2)</f>
        <v>30.28</v>
      </c>
      <c r="DQ149" s="147">
        <f>ROUND('Base(2024)'!EU149*'BASE 2025'!$A$155,2)</f>
        <v>33.79</v>
      </c>
      <c r="DR149" s="147">
        <f>ROUND('Base(2024)'!EV149*'BASE 2025'!$A$155,2)</f>
        <v>40.58</v>
      </c>
      <c r="DS149" s="147">
        <f>ROUND('Base(2024)'!EW149*'BASE 2025'!$A$155,2)</f>
        <v>33.9</v>
      </c>
      <c r="DT149" s="147">
        <f>ROUND('Base(2024)'!EX149*'BASE 2025'!$A$155,2)</f>
        <v>39.26</v>
      </c>
      <c r="DU149" s="147">
        <f>ROUND('Base(2024)'!EY149*'BASE 2025'!$A$155,2)</f>
        <v>59.02</v>
      </c>
      <c r="DV149" s="147">
        <f>ROUND('Base(2024)'!EZ149*'BASE 2025'!$A$155,2)</f>
        <v>78.430000000000007</v>
      </c>
      <c r="ER149" s="198" t="str">
        <f t="shared" si="229"/>
        <v>INFINITE 1Coleta Agendada7788-70 a 10</v>
      </c>
      <c r="ES149" s="198" t="s">
        <v>85</v>
      </c>
      <c r="ET149" s="199" t="s">
        <v>43</v>
      </c>
      <c r="EU149" s="200" t="s">
        <v>57</v>
      </c>
      <c r="EV149" s="201" t="s">
        <v>45</v>
      </c>
      <c r="EW149" s="200">
        <f>ROUND(EW5-(EW5*$A$126),2)</f>
        <v>14.21</v>
      </c>
    </row>
    <row r="150" spans="1:155" x14ac:dyDescent="0.25">
      <c r="A150" s="84">
        <v>0</v>
      </c>
      <c r="B150" s="42" t="s">
        <v>107</v>
      </c>
      <c r="D150" s="43" t="str">
        <f t="shared" si="205"/>
        <v>INFINITE 35.001 a 6.000</v>
      </c>
      <c r="E150" s="44" t="s">
        <v>94</v>
      </c>
      <c r="F150" s="44" t="s">
        <v>76</v>
      </c>
      <c r="G150" s="170">
        <f t="shared" si="221"/>
        <v>15.71</v>
      </c>
      <c r="H150" s="170">
        <f t="shared" si="218"/>
        <v>16.04</v>
      </c>
      <c r="I150" s="170">
        <f t="shared" si="218"/>
        <v>16.39</v>
      </c>
      <c r="J150" s="170">
        <f t="shared" si="218"/>
        <v>16.73</v>
      </c>
      <c r="K150" s="170">
        <f t="shared" si="218"/>
        <v>25.69</v>
      </c>
      <c r="L150" s="170">
        <f t="shared" si="218"/>
        <v>25.98</v>
      </c>
      <c r="M150" s="170">
        <f t="shared" si="218"/>
        <v>26.23</v>
      </c>
      <c r="N150" s="170">
        <f t="shared" si="218"/>
        <v>26.5</v>
      </c>
      <c r="O150" s="170">
        <f t="shared" si="218"/>
        <v>46.26</v>
      </c>
      <c r="P150" s="170">
        <f t="shared" si="218"/>
        <v>62.45</v>
      </c>
      <c r="Q150" s="170">
        <f t="shared" si="218"/>
        <v>87.9</v>
      </c>
      <c r="R150" s="170">
        <f t="shared" si="218"/>
        <v>106.4</v>
      </c>
      <c r="S150" s="170">
        <f t="shared" si="218"/>
        <v>63.93</v>
      </c>
      <c r="T150" s="170">
        <f t="shared" si="218"/>
        <v>78.23</v>
      </c>
      <c r="U150" s="170">
        <f t="shared" si="218"/>
        <v>99.97</v>
      </c>
      <c r="V150" s="170">
        <f t="shared" si="218"/>
        <v>116.58</v>
      </c>
      <c r="W150" s="170">
        <f t="shared" si="218"/>
        <v>76.08</v>
      </c>
      <c r="X150" s="170">
        <f t="shared" si="218"/>
        <v>93.13</v>
      </c>
      <c r="Y150" s="170">
        <f t="shared" si="218"/>
        <v>119</v>
      </c>
      <c r="Z150" s="170">
        <f t="shared" si="218"/>
        <v>138.80000000000001</v>
      </c>
      <c r="AB150" s="176" t="str">
        <f t="shared" si="222"/>
        <v>INFINITE 35.001 a 6.000</v>
      </c>
      <c r="AC150" s="177" t="s">
        <v>94</v>
      </c>
      <c r="AD150" s="177" t="s">
        <v>76</v>
      </c>
      <c r="AE150" s="170">
        <f t="shared" si="223"/>
        <v>36.56</v>
      </c>
      <c r="AF150" s="170">
        <f t="shared" si="219"/>
        <v>37.340000000000003</v>
      </c>
      <c r="AG150" s="170">
        <f t="shared" si="219"/>
        <v>38.119999999999997</v>
      </c>
      <c r="AH150" s="170">
        <f t="shared" si="219"/>
        <v>38.9</v>
      </c>
      <c r="AI150" s="170">
        <f t="shared" si="219"/>
        <v>42.72</v>
      </c>
      <c r="AJ150" s="170">
        <f t="shared" si="219"/>
        <v>43.16</v>
      </c>
      <c r="AK150" s="170">
        <f t="shared" si="219"/>
        <v>43.61</v>
      </c>
      <c r="AL150" s="170">
        <f t="shared" si="219"/>
        <v>44.04</v>
      </c>
      <c r="AM150" s="170">
        <f t="shared" si="219"/>
        <v>82.69</v>
      </c>
      <c r="AN150" s="170">
        <f t="shared" si="219"/>
        <v>124.28</v>
      </c>
      <c r="AO150" s="170">
        <f t="shared" si="219"/>
        <v>152.08000000000001</v>
      </c>
      <c r="AP150" s="170">
        <f t="shared" si="219"/>
        <v>179.88</v>
      </c>
      <c r="AQ150" s="170">
        <f t="shared" si="219"/>
        <v>100.86</v>
      </c>
      <c r="AR150" s="170">
        <f t="shared" si="219"/>
        <v>145.49</v>
      </c>
      <c r="AS150" s="170">
        <f t="shared" si="219"/>
        <v>173.82</v>
      </c>
      <c r="AT150" s="170">
        <f t="shared" si="219"/>
        <v>202.13</v>
      </c>
      <c r="AU150" s="170">
        <f t="shared" si="219"/>
        <v>120.06</v>
      </c>
      <c r="AV150" s="170">
        <f t="shared" si="219"/>
        <v>173.21</v>
      </c>
      <c r="AW150" s="170">
        <f t="shared" si="219"/>
        <v>206.92</v>
      </c>
      <c r="AX150" s="170">
        <f t="shared" si="219"/>
        <v>240.63</v>
      </c>
      <c r="AY150" s="159"/>
      <c r="BL150" s="43" t="str">
        <f t="shared" si="202"/>
        <v>INFINITE 32.001 a 3.000</v>
      </c>
      <c r="BM150" s="44" t="s">
        <v>94</v>
      </c>
      <c r="BN150" s="46" t="s">
        <v>62</v>
      </c>
      <c r="BO150" s="170">
        <f>ROUND('Base(2024)'!DC7*'BASE 2025'!$A$25,2)</f>
        <v>19.14</v>
      </c>
      <c r="BP150" s="170">
        <f>ROUND('Base(2024)'!DD7*'BASE 2025'!$A$25,2)</f>
        <v>19.54</v>
      </c>
      <c r="BQ150" s="170">
        <f>ROUND('Base(2024)'!DE7*'BASE 2025'!$A$25,2)</f>
        <v>19.95</v>
      </c>
      <c r="BS150" s="43" t="str">
        <f t="shared" si="206"/>
        <v>INFINITE 45.001 a 6.000</v>
      </c>
      <c r="BT150" s="44" t="s">
        <v>98</v>
      </c>
      <c r="BU150" s="44" t="s">
        <v>76</v>
      </c>
      <c r="BV150" s="170">
        <f>ROUND('Base(2024)'!DU52*'BASE 2025'!$A$155,2)</f>
        <v>20.28</v>
      </c>
      <c r="BW150" s="170">
        <f>ROUND('Base(2024)'!DV52*'BASE 2025'!$A$155,2)</f>
        <v>20.71</v>
      </c>
      <c r="BX150" s="170">
        <f>ROUND('Base(2024)'!DW52*'BASE 2025'!$A$155,2)</f>
        <v>21.13</v>
      </c>
      <c r="BY150" s="170">
        <f>ROUND('Base(2024)'!DX52*'BASE 2025'!$A$155,2)</f>
        <v>21.55</v>
      </c>
      <c r="BZ150" s="170">
        <f>ROUND('Base(2024)'!DY52*'BASE 2025'!$A$155,2)</f>
        <v>31.39</v>
      </c>
      <c r="CA150" s="170">
        <f>ROUND('Base(2024)'!DZ52*'BASE 2025'!$A$155,2)</f>
        <v>31.72</v>
      </c>
      <c r="CB150" s="170">
        <f>ROUND('Base(2024)'!EA52*'BASE 2025'!$A$155,2)</f>
        <v>32.020000000000003</v>
      </c>
      <c r="CC150" s="170">
        <f>ROUND('Base(2024)'!EB52*'BASE 2025'!$A$155,2)</f>
        <v>32.36</v>
      </c>
      <c r="CD150" s="170">
        <f>ROUND('Base(2024)'!EC52*'BASE 2025'!$A$155,2)</f>
        <v>56.92</v>
      </c>
      <c r="CE150" s="170">
        <f>ROUND('Base(2024)'!ED52*'BASE 2025'!$A$155,2)</f>
        <v>77.239999999999995</v>
      </c>
      <c r="CF150" s="170">
        <f>ROUND('Base(2024)'!EE52*'BASE 2025'!$A$155,2)</f>
        <v>108.7</v>
      </c>
      <c r="CG150" s="170">
        <f>ROUND('Base(2024)'!EF52*'BASE 2025'!$A$155,2)</f>
        <v>131.5</v>
      </c>
      <c r="CH150" s="170">
        <f>ROUND('Base(2024)'!EG52*'BASE 2025'!$A$155,2)</f>
        <v>93.75</v>
      </c>
      <c r="CI150" s="170">
        <f>ROUND('Base(2024)'!EH52*'BASE 2025'!$A$155,2)</f>
        <v>115.15</v>
      </c>
      <c r="CJ150" s="170">
        <f>ROUND('Base(2024)'!EI52*'BASE 2025'!$A$155,2)</f>
        <v>147.16999999999999</v>
      </c>
      <c r="CK150" s="170">
        <f>ROUND('Base(2024)'!EJ52*'BASE 2025'!$A$155,2)</f>
        <v>171.58</v>
      </c>
      <c r="CM150" s="43" t="str">
        <f t="shared" si="114"/>
        <v>INFINITE 35.001 a 6.000</v>
      </c>
      <c r="CN150" s="44" t="s">
        <v>94</v>
      </c>
      <c r="CO150" s="44" t="s">
        <v>76</v>
      </c>
      <c r="CP150" s="170">
        <f t="shared" ref="CP150:DE150" si="231">ROUND(CP10-(CP10*$A$92),2)</f>
        <v>21.94</v>
      </c>
      <c r="CQ150" s="170">
        <f t="shared" si="231"/>
        <v>22.85</v>
      </c>
      <c r="CR150" s="170">
        <f t="shared" si="231"/>
        <v>23.09</v>
      </c>
      <c r="CS150" s="170">
        <f t="shared" si="231"/>
        <v>23.35</v>
      </c>
      <c r="CT150" s="170">
        <f t="shared" si="231"/>
        <v>28.61</v>
      </c>
      <c r="CU150" s="170">
        <f t="shared" si="231"/>
        <v>32.909999999999997</v>
      </c>
      <c r="CV150" s="170">
        <f t="shared" si="231"/>
        <v>37.56</v>
      </c>
      <c r="CW150" s="170">
        <f t="shared" si="231"/>
        <v>46.49</v>
      </c>
      <c r="CX150" s="170">
        <f t="shared" si="231"/>
        <v>37.32</v>
      </c>
      <c r="CY150" s="170">
        <f t="shared" si="231"/>
        <v>42.83</v>
      </c>
      <c r="CZ150" s="170">
        <f t="shared" si="231"/>
        <v>58.63</v>
      </c>
      <c r="DA150" s="170">
        <f t="shared" si="231"/>
        <v>75.400000000000006</v>
      </c>
      <c r="DB150" s="170">
        <f t="shared" si="231"/>
        <v>43.39</v>
      </c>
      <c r="DC150" s="170">
        <f t="shared" si="231"/>
        <v>49.81</v>
      </c>
      <c r="DD150" s="170">
        <f t="shared" si="231"/>
        <v>68.17</v>
      </c>
      <c r="DE150" s="170">
        <f t="shared" si="231"/>
        <v>87.66</v>
      </c>
      <c r="DF150" s="170"/>
      <c r="DG150" s="159"/>
      <c r="DH150" s="43" t="str">
        <f t="shared" si="204"/>
        <v>INFINITE 43.001 a 4.000</v>
      </c>
      <c r="DI150" s="44" t="s">
        <v>98</v>
      </c>
      <c r="DJ150" s="44" t="s">
        <v>68</v>
      </c>
      <c r="DK150" s="147">
        <f>ROUND('Base(2024)'!EO150*'BASE 2025'!$A$155,2)</f>
        <v>23.63</v>
      </c>
      <c r="DL150" s="147">
        <f>ROUND('Base(2024)'!EP150*'BASE 2025'!$A$155,2)</f>
        <v>24.64</v>
      </c>
      <c r="DM150" s="147">
        <f>ROUND('Base(2024)'!EQ150*'BASE 2025'!$A$155,2)</f>
        <v>24.89</v>
      </c>
      <c r="DN150" s="147">
        <f>ROUND('Base(2024)'!ER150*'BASE 2025'!$A$155,2)</f>
        <v>25.14</v>
      </c>
      <c r="DO150" s="147">
        <f>ROUND('Base(2024)'!ES150*'BASE 2025'!$A$155,2)</f>
        <v>29.48</v>
      </c>
      <c r="DP150" s="147">
        <f>ROUND('Base(2024)'!ET150*'BASE 2025'!$A$155,2)</f>
        <v>32.42</v>
      </c>
      <c r="DQ150" s="147">
        <f>ROUND('Base(2024)'!EU150*'BASE 2025'!$A$155,2)</f>
        <v>36.159999999999997</v>
      </c>
      <c r="DR150" s="147">
        <f>ROUND('Base(2024)'!EV150*'BASE 2025'!$A$155,2)</f>
        <v>43.47</v>
      </c>
      <c r="DS150" s="147">
        <f>ROUND('Base(2024)'!EW150*'BASE 2025'!$A$155,2)</f>
        <v>44.27</v>
      </c>
      <c r="DT150" s="147">
        <f>ROUND('Base(2024)'!EX150*'BASE 2025'!$A$155,2)</f>
        <v>49.21</v>
      </c>
      <c r="DU150" s="147">
        <f>ROUND('Base(2024)'!EY150*'BASE 2025'!$A$155,2)</f>
        <v>69.02</v>
      </c>
      <c r="DV150" s="147">
        <f>ROUND('Base(2024)'!EZ150*'BASE 2025'!$A$155,2)</f>
        <v>88.99</v>
      </c>
      <c r="ER150" s="198" t="str">
        <f t="shared" si="229"/>
        <v>INFINITE 1Coleta Programada7787-91 ou mais</v>
      </c>
      <c r="ES150" s="198" t="s">
        <v>85</v>
      </c>
      <c r="ET150" s="199" t="s">
        <v>64</v>
      </c>
      <c r="EU150" s="200" t="s">
        <v>252</v>
      </c>
      <c r="EV150" s="201" t="s">
        <v>253</v>
      </c>
      <c r="EW150" s="200" t="s">
        <v>251</v>
      </c>
      <c r="EX150" s="60"/>
      <c r="EY150" s="60"/>
    </row>
    <row r="151" spans="1:155" x14ac:dyDescent="0.25">
      <c r="A151" s="84">
        <v>0</v>
      </c>
      <c r="B151" s="42" t="s">
        <v>110</v>
      </c>
      <c r="D151" s="43" t="str">
        <f t="shared" si="205"/>
        <v>INFINITE 36.001 a 7.000</v>
      </c>
      <c r="E151" s="44" t="s">
        <v>94</v>
      </c>
      <c r="F151" s="44" t="s">
        <v>82</v>
      </c>
      <c r="G151" s="170">
        <f t="shared" si="221"/>
        <v>16.71</v>
      </c>
      <c r="H151" s="170">
        <f t="shared" si="218"/>
        <v>17.059999999999999</v>
      </c>
      <c r="I151" s="170">
        <f t="shared" si="218"/>
        <v>17.420000000000002</v>
      </c>
      <c r="J151" s="170">
        <f t="shared" si="218"/>
        <v>17.78</v>
      </c>
      <c r="K151" s="170">
        <f t="shared" si="218"/>
        <v>27.52</v>
      </c>
      <c r="L151" s="170">
        <f t="shared" si="218"/>
        <v>27.8</v>
      </c>
      <c r="M151" s="170">
        <f t="shared" si="218"/>
        <v>28.09</v>
      </c>
      <c r="N151" s="170">
        <f t="shared" si="218"/>
        <v>28.38</v>
      </c>
      <c r="O151" s="170">
        <f t="shared" si="218"/>
        <v>51.04</v>
      </c>
      <c r="P151" s="170">
        <f t="shared" si="218"/>
        <v>68.91</v>
      </c>
      <c r="Q151" s="170">
        <f t="shared" si="218"/>
        <v>96.98</v>
      </c>
      <c r="R151" s="170">
        <f t="shared" si="218"/>
        <v>117.41</v>
      </c>
      <c r="S151" s="170">
        <f t="shared" si="218"/>
        <v>67.94</v>
      </c>
      <c r="T151" s="170">
        <f t="shared" si="218"/>
        <v>83.66</v>
      </c>
      <c r="U151" s="170">
        <f t="shared" si="218"/>
        <v>107.6</v>
      </c>
      <c r="V151" s="170">
        <f t="shared" si="218"/>
        <v>125.83</v>
      </c>
      <c r="W151" s="170">
        <f t="shared" si="218"/>
        <v>80.89</v>
      </c>
      <c r="X151" s="170">
        <f t="shared" si="218"/>
        <v>99.6</v>
      </c>
      <c r="Y151" s="170">
        <f t="shared" si="218"/>
        <v>128.08000000000001</v>
      </c>
      <c r="Z151" s="170">
        <f t="shared" si="218"/>
        <v>149.79</v>
      </c>
      <c r="AB151" s="176" t="str">
        <f t="shared" si="222"/>
        <v>INFINITE 36.001 a 7.000</v>
      </c>
      <c r="AC151" s="177" t="s">
        <v>94</v>
      </c>
      <c r="AD151" s="177" t="s">
        <v>82</v>
      </c>
      <c r="AE151" s="170">
        <f t="shared" si="223"/>
        <v>39.409999999999997</v>
      </c>
      <c r="AF151" s="170">
        <f t="shared" si="219"/>
        <v>40.26</v>
      </c>
      <c r="AG151" s="170">
        <f t="shared" si="219"/>
        <v>41.1</v>
      </c>
      <c r="AH151" s="170">
        <f t="shared" si="219"/>
        <v>41.93</v>
      </c>
      <c r="AI151" s="170">
        <f t="shared" si="219"/>
        <v>45.42</v>
      </c>
      <c r="AJ151" s="170">
        <f t="shared" si="219"/>
        <v>45.88</v>
      </c>
      <c r="AK151" s="170">
        <f t="shared" si="219"/>
        <v>46.35</v>
      </c>
      <c r="AL151" s="170">
        <f t="shared" si="219"/>
        <v>46.82</v>
      </c>
      <c r="AM151" s="170">
        <f t="shared" si="219"/>
        <v>90.95</v>
      </c>
      <c r="AN151" s="170">
        <f t="shared" si="219"/>
        <v>136.77000000000001</v>
      </c>
      <c r="AO151" s="170">
        <f t="shared" si="219"/>
        <v>167.39</v>
      </c>
      <c r="AP151" s="170">
        <f t="shared" si="219"/>
        <v>198.02</v>
      </c>
      <c r="AQ151" s="170">
        <f t="shared" si="219"/>
        <v>110.91</v>
      </c>
      <c r="AR151" s="170">
        <f t="shared" si="219"/>
        <v>161.52000000000001</v>
      </c>
      <c r="AS151" s="170">
        <f t="shared" si="219"/>
        <v>193.51</v>
      </c>
      <c r="AT151" s="170">
        <f t="shared" si="219"/>
        <v>225.51</v>
      </c>
      <c r="AU151" s="170">
        <f t="shared" si="219"/>
        <v>132.05000000000001</v>
      </c>
      <c r="AV151" s="170">
        <f t="shared" si="219"/>
        <v>192.28</v>
      </c>
      <c r="AW151" s="170">
        <f t="shared" si="219"/>
        <v>230.38</v>
      </c>
      <c r="AX151" s="170">
        <f t="shared" si="219"/>
        <v>268.47000000000003</v>
      </c>
      <c r="AY151" s="159"/>
      <c r="BL151" s="43" t="str">
        <f t="shared" si="202"/>
        <v>INFINITE 33.001 a 4.000</v>
      </c>
      <c r="BM151" s="44" t="s">
        <v>94</v>
      </c>
      <c r="BN151" s="46" t="s">
        <v>68</v>
      </c>
      <c r="BO151" s="170">
        <f>ROUND('Base(2024)'!DC8*'BASE 2025'!$A$25,2)</f>
        <v>21.04</v>
      </c>
      <c r="BP151" s="170">
        <f>ROUND('Base(2024)'!DD8*'BASE 2025'!$A$25,2)</f>
        <v>21.48</v>
      </c>
      <c r="BQ151" s="170">
        <f>ROUND('Base(2024)'!DE8*'BASE 2025'!$A$25,2)</f>
        <v>21.93</v>
      </c>
      <c r="BS151" s="43" t="str">
        <f t="shared" si="206"/>
        <v>INFINITE 46.001 a 7.000</v>
      </c>
      <c r="BT151" s="44" t="s">
        <v>98</v>
      </c>
      <c r="BU151" s="44" t="s">
        <v>82</v>
      </c>
      <c r="BV151" s="170">
        <f>ROUND('Base(2024)'!DU53*'BASE 2025'!$A$155,2)</f>
        <v>20.63</v>
      </c>
      <c r="BW151" s="170">
        <f>ROUND('Base(2024)'!DV53*'BASE 2025'!$A$155,2)</f>
        <v>21.07</v>
      </c>
      <c r="BX151" s="170">
        <f>ROUND('Base(2024)'!DW53*'BASE 2025'!$A$155,2)</f>
        <v>21.5</v>
      </c>
      <c r="BY151" s="170">
        <f>ROUND('Base(2024)'!DX53*'BASE 2025'!$A$155,2)</f>
        <v>21.93</v>
      </c>
      <c r="BZ151" s="170">
        <f>ROUND('Base(2024)'!DY53*'BASE 2025'!$A$155,2)</f>
        <v>33.590000000000003</v>
      </c>
      <c r="CA151" s="170">
        <f>ROUND('Base(2024)'!DZ53*'BASE 2025'!$A$155,2)</f>
        <v>33.92</v>
      </c>
      <c r="CB151" s="170">
        <f>ROUND('Base(2024)'!EA53*'BASE 2025'!$A$155,2)</f>
        <v>34.28</v>
      </c>
      <c r="CC151" s="170">
        <f>ROUND('Base(2024)'!EB53*'BASE 2025'!$A$155,2)</f>
        <v>34.630000000000003</v>
      </c>
      <c r="CD151" s="170">
        <f>ROUND('Base(2024)'!EC53*'BASE 2025'!$A$155,2)</f>
        <v>62.79</v>
      </c>
      <c r="CE151" s="170">
        <f>ROUND('Base(2024)'!ED53*'BASE 2025'!$A$155,2)</f>
        <v>85.22</v>
      </c>
      <c r="CF151" s="170">
        <f>ROUND('Base(2024)'!EE53*'BASE 2025'!$A$155,2)</f>
        <v>119.95</v>
      </c>
      <c r="CG151" s="170">
        <f>ROUND('Base(2024)'!EF53*'BASE 2025'!$A$155,2)</f>
        <v>145.1</v>
      </c>
      <c r="CH151" s="170">
        <f>ROUND('Base(2024)'!EG53*'BASE 2025'!$A$155,2)</f>
        <v>99.63</v>
      </c>
      <c r="CI151" s="170">
        <f>ROUND('Base(2024)'!EH53*'BASE 2025'!$A$155,2)</f>
        <v>123.13</v>
      </c>
      <c r="CJ151" s="170">
        <f>ROUND('Base(2024)'!EI53*'BASE 2025'!$A$155,2)</f>
        <v>158.4</v>
      </c>
      <c r="CK151" s="170">
        <f>ROUND('Base(2024)'!EJ53*'BASE 2025'!$A$155,2)</f>
        <v>185.15</v>
      </c>
      <c r="CM151" s="43" t="str">
        <f t="shared" si="114"/>
        <v>INFINITE 36.001 a 7.000</v>
      </c>
      <c r="CN151" s="44" t="s">
        <v>94</v>
      </c>
      <c r="CO151" s="44" t="s">
        <v>82</v>
      </c>
      <c r="CP151" s="170">
        <f t="shared" ref="CP151:DE151" si="232">ROUND(CP11-(CP11*$A$92),2)</f>
        <v>23.17</v>
      </c>
      <c r="CQ151" s="170">
        <f t="shared" si="232"/>
        <v>24.15</v>
      </c>
      <c r="CR151" s="170">
        <f t="shared" si="232"/>
        <v>24.4</v>
      </c>
      <c r="CS151" s="170">
        <f t="shared" si="232"/>
        <v>24.65</v>
      </c>
      <c r="CT151" s="170">
        <f t="shared" si="232"/>
        <v>31.59</v>
      </c>
      <c r="CU151" s="170">
        <f t="shared" si="232"/>
        <v>36.35</v>
      </c>
      <c r="CV151" s="170">
        <f t="shared" si="232"/>
        <v>41.47</v>
      </c>
      <c r="CW151" s="170">
        <f t="shared" si="232"/>
        <v>51.34</v>
      </c>
      <c r="CX151" s="170">
        <f t="shared" si="232"/>
        <v>39.880000000000003</v>
      </c>
      <c r="CY151" s="170">
        <f t="shared" si="232"/>
        <v>45.78</v>
      </c>
      <c r="CZ151" s="170">
        <f t="shared" si="232"/>
        <v>61.98</v>
      </c>
      <c r="DA151" s="170">
        <f t="shared" si="232"/>
        <v>79.56</v>
      </c>
      <c r="DB151" s="170">
        <f t="shared" si="232"/>
        <v>46.37</v>
      </c>
      <c r="DC151" s="170">
        <f t="shared" si="232"/>
        <v>53.22</v>
      </c>
      <c r="DD151" s="170">
        <f t="shared" si="232"/>
        <v>72.069999999999993</v>
      </c>
      <c r="DE151" s="170">
        <f t="shared" si="232"/>
        <v>92.5</v>
      </c>
      <c r="DF151" s="170"/>
      <c r="DG151" s="159"/>
      <c r="DH151" s="43" t="str">
        <f t="shared" si="204"/>
        <v>INFINITE 44.001 a 5.000</v>
      </c>
      <c r="DI151" s="44" t="s">
        <v>98</v>
      </c>
      <c r="DJ151" s="44" t="s">
        <v>70</v>
      </c>
      <c r="DK151" s="147">
        <f>ROUND('Base(2024)'!EO151*'BASE 2025'!$A$155,2)</f>
        <v>25.83</v>
      </c>
      <c r="DL151" s="147">
        <f>ROUND('Base(2024)'!EP151*'BASE 2025'!$A$155,2)</f>
        <v>26.9</v>
      </c>
      <c r="DM151" s="147">
        <f>ROUND('Base(2024)'!EQ151*'BASE 2025'!$A$155,2)</f>
        <v>27.19</v>
      </c>
      <c r="DN151" s="147">
        <f>ROUND('Base(2024)'!ER151*'BASE 2025'!$A$155,2)</f>
        <v>27.46</v>
      </c>
      <c r="DO151" s="147">
        <f>ROUND('Base(2024)'!ES151*'BASE 2025'!$A$155,2)</f>
        <v>32.35</v>
      </c>
      <c r="DP151" s="147">
        <f>ROUND('Base(2024)'!ET151*'BASE 2025'!$A$155,2)</f>
        <v>34.86</v>
      </c>
      <c r="DQ151" s="147">
        <f>ROUND('Base(2024)'!EU151*'BASE 2025'!$A$155,2)</f>
        <v>38.85</v>
      </c>
      <c r="DR151" s="147">
        <f>ROUND('Base(2024)'!EV151*'BASE 2025'!$A$155,2)</f>
        <v>46.8</v>
      </c>
      <c r="DS151" s="147">
        <f>ROUND('Base(2024)'!EW151*'BASE 2025'!$A$155,2)</f>
        <v>48.26</v>
      </c>
      <c r="DT151" s="147">
        <f>ROUND('Base(2024)'!EX151*'BASE 2025'!$A$155,2)</f>
        <v>52.15</v>
      </c>
      <c r="DU151" s="147">
        <f>ROUND('Base(2024)'!EY151*'BASE 2025'!$A$155,2)</f>
        <v>71.89</v>
      </c>
      <c r="DV151" s="147">
        <f>ROUND('Base(2024)'!EZ151*'BASE 2025'!$A$155,2)</f>
        <v>92.56</v>
      </c>
      <c r="ER151" s="198" t="str">
        <f t="shared" si="229"/>
        <v>INFINITE 1Coleta Programada4209-90 a 10</v>
      </c>
      <c r="ES151" s="198" t="s">
        <v>85</v>
      </c>
      <c r="ET151" s="199" t="s">
        <v>64</v>
      </c>
      <c r="EU151" s="200" t="s">
        <v>65</v>
      </c>
      <c r="EV151" s="201" t="s">
        <v>45</v>
      </c>
      <c r="EW151" s="200">
        <f>ROUND(EW7-(EW7*$A$126),2)</f>
        <v>11.84</v>
      </c>
      <c r="EX151" s="60"/>
      <c r="EY151" s="60"/>
    </row>
    <row r="152" spans="1:155" x14ac:dyDescent="0.25">
      <c r="A152" s="162"/>
      <c r="B152" s="146"/>
      <c r="D152" s="43" t="str">
        <f t="shared" si="205"/>
        <v>INFINITE 37.001 a 8.000</v>
      </c>
      <c r="E152" s="44" t="s">
        <v>94</v>
      </c>
      <c r="F152" s="44" t="s">
        <v>86</v>
      </c>
      <c r="G152" s="170">
        <f t="shared" si="221"/>
        <v>17.66</v>
      </c>
      <c r="H152" s="170">
        <f t="shared" si="218"/>
        <v>18.04</v>
      </c>
      <c r="I152" s="170">
        <f t="shared" si="218"/>
        <v>18.41</v>
      </c>
      <c r="J152" s="170">
        <f t="shared" si="218"/>
        <v>18.79</v>
      </c>
      <c r="K152" s="170">
        <f t="shared" si="218"/>
        <v>29.43</v>
      </c>
      <c r="L152" s="170">
        <f t="shared" si="218"/>
        <v>29.75</v>
      </c>
      <c r="M152" s="170">
        <f t="shared" si="218"/>
        <v>30.04</v>
      </c>
      <c r="N152" s="170">
        <f t="shared" si="218"/>
        <v>30.35</v>
      </c>
      <c r="O152" s="170">
        <f t="shared" si="218"/>
        <v>55.91</v>
      </c>
      <c r="P152" s="170">
        <f t="shared" si="218"/>
        <v>75.489999999999995</v>
      </c>
      <c r="Q152" s="170">
        <f t="shared" si="218"/>
        <v>106.26</v>
      </c>
      <c r="R152" s="170">
        <f t="shared" si="218"/>
        <v>128.63</v>
      </c>
      <c r="S152" s="170">
        <f t="shared" si="218"/>
        <v>75.61</v>
      </c>
      <c r="T152" s="170">
        <f t="shared" si="218"/>
        <v>92.77</v>
      </c>
      <c r="U152" s="170">
        <f t="shared" si="218"/>
        <v>118.97</v>
      </c>
      <c r="V152" s="170">
        <f t="shared" si="218"/>
        <v>138.83000000000001</v>
      </c>
      <c r="W152" s="170">
        <f t="shared" si="218"/>
        <v>90</v>
      </c>
      <c r="X152" s="170">
        <f t="shared" si="218"/>
        <v>110.43</v>
      </c>
      <c r="Y152" s="170">
        <f t="shared" si="218"/>
        <v>141.63</v>
      </c>
      <c r="Z152" s="170">
        <f t="shared" si="218"/>
        <v>165.28</v>
      </c>
      <c r="AB152" s="176" t="str">
        <f t="shared" si="222"/>
        <v>INFINITE 37.001 a 8.000</v>
      </c>
      <c r="AC152" s="177" t="s">
        <v>94</v>
      </c>
      <c r="AD152" s="177" t="s">
        <v>86</v>
      </c>
      <c r="AE152" s="170">
        <f t="shared" si="223"/>
        <v>41.8</v>
      </c>
      <c r="AF152" s="170">
        <f t="shared" si="219"/>
        <v>42.68</v>
      </c>
      <c r="AG152" s="170">
        <f t="shared" si="219"/>
        <v>43.57</v>
      </c>
      <c r="AH152" s="170">
        <f t="shared" si="219"/>
        <v>44.46</v>
      </c>
      <c r="AI152" s="170">
        <f t="shared" si="219"/>
        <v>48.61</v>
      </c>
      <c r="AJ152" s="170">
        <f t="shared" si="219"/>
        <v>49.11</v>
      </c>
      <c r="AK152" s="170">
        <f t="shared" si="219"/>
        <v>49.61</v>
      </c>
      <c r="AL152" s="170">
        <f t="shared" si="219"/>
        <v>50.11</v>
      </c>
      <c r="AM152" s="170">
        <f t="shared" si="219"/>
        <v>99.22</v>
      </c>
      <c r="AN152" s="170">
        <f t="shared" si="219"/>
        <v>149</v>
      </c>
      <c r="AO152" s="170">
        <f t="shared" si="219"/>
        <v>182.67</v>
      </c>
      <c r="AP152" s="170">
        <f t="shared" si="219"/>
        <v>216.33</v>
      </c>
      <c r="AQ152" s="170">
        <f t="shared" si="219"/>
        <v>120.97</v>
      </c>
      <c r="AR152" s="170">
        <f t="shared" si="219"/>
        <v>178.52</v>
      </c>
      <c r="AS152" s="170">
        <f t="shared" si="219"/>
        <v>213.78</v>
      </c>
      <c r="AT152" s="170">
        <f t="shared" si="219"/>
        <v>249.05</v>
      </c>
      <c r="AU152" s="170">
        <f t="shared" si="219"/>
        <v>144.02000000000001</v>
      </c>
      <c r="AV152" s="170">
        <f t="shared" si="219"/>
        <v>212.53</v>
      </c>
      <c r="AW152" s="170">
        <f t="shared" si="219"/>
        <v>254.51</v>
      </c>
      <c r="AX152" s="170">
        <f t="shared" si="219"/>
        <v>296.48</v>
      </c>
      <c r="AY152" s="159"/>
      <c r="BL152" s="43" t="str">
        <f t="shared" si="202"/>
        <v>INFINITE 34.001 a 5.000</v>
      </c>
      <c r="BM152" s="44" t="s">
        <v>94</v>
      </c>
      <c r="BN152" s="46" t="s">
        <v>70</v>
      </c>
      <c r="BO152" s="170">
        <f>ROUND('Base(2024)'!DC9*'BASE 2025'!$A$25,2)</f>
        <v>23.18</v>
      </c>
      <c r="BP152" s="170">
        <f>ROUND('Base(2024)'!DD9*'BASE 2025'!$A$25,2)</f>
        <v>23.67</v>
      </c>
      <c r="BQ152" s="170">
        <f>ROUND('Base(2024)'!DE9*'BASE 2025'!$A$25,2)</f>
        <v>24.16</v>
      </c>
      <c r="BS152" s="43" t="str">
        <f t="shared" si="206"/>
        <v>INFINITE 47.001 a 8.000</v>
      </c>
      <c r="BT152" s="44" t="s">
        <v>98</v>
      </c>
      <c r="BU152" s="44" t="s">
        <v>86</v>
      </c>
      <c r="BV152" s="170">
        <f>ROUND('Base(2024)'!DU54*'BASE 2025'!$A$155,2)</f>
        <v>21</v>
      </c>
      <c r="BW152" s="170">
        <f>ROUND('Base(2024)'!DV54*'BASE 2025'!$A$155,2)</f>
        <v>21.45</v>
      </c>
      <c r="BX152" s="170">
        <f>ROUND('Base(2024)'!DW54*'BASE 2025'!$A$155,2)</f>
        <v>21.88</v>
      </c>
      <c r="BY152" s="170">
        <f>ROUND('Base(2024)'!DX54*'BASE 2025'!$A$155,2)</f>
        <v>22.32</v>
      </c>
      <c r="BZ152" s="170">
        <f>ROUND('Base(2024)'!DY54*'BASE 2025'!$A$155,2)</f>
        <v>35.979999999999997</v>
      </c>
      <c r="CA152" s="170">
        <f>ROUND('Base(2024)'!DZ54*'BASE 2025'!$A$155,2)</f>
        <v>36.369999999999997</v>
      </c>
      <c r="CB152" s="170">
        <f>ROUND('Base(2024)'!EA54*'BASE 2025'!$A$155,2)</f>
        <v>36.72</v>
      </c>
      <c r="CC152" s="170">
        <f>ROUND('Base(2024)'!EB54*'BASE 2025'!$A$155,2)</f>
        <v>37.1</v>
      </c>
      <c r="CD152" s="170">
        <f>ROUND('Base(2024)'!EC54*'BASE 2025'!$A$155,2)</f>
        <v>68.84</v>
      </c>
      <c r="CE152" s="170">
        <f>ROUND('Base(2024)'!ED54*'BASE 2025'!$A$155,2)</f>
        <v>93.38</v>
      </c>
      <c r="CF152" s="170">
        <f>ROUND('Base(2024)'!EE54*'BASE 2025'!$A$155,2)</f>
        <v>131.41</v>
      </c>
      <c r="CG152" s="170">
        <f>ROUND('Base(2024)'!EF54*'BASE 2025'!$A$155,2)</f>
        <v>158.99</v>
      </c>
      <c r="CH152" s="170">
        <f>ROUND('Base(2024)'!EG54*'BASE 2025'!$A$155,2)</f>
        <v>110.95</v>
      </c>
      <c r="CI152" s="170">
        <f>ROUND('Base(2024)'!EH54*'BASE 2025'!$A$155,2)</f>
        <v>136.55000000000001</v>
      </c>
      <c r="CJ152" s="170">
        <f>ROUND('Base(2024)'!EI54*'BASE 2025'!$A$155,2)</f>
        <v>175.18</v>
      </c>
      <c r="CK152" s="170">
        <f>ROUND('Base(2024)'!EJ54*'BASE 2025'!$A$155,2)</f>
        <v>204.34</v>
      </c>
      <c r="CM152" s="43" t="str">
        <f t="shared" si="114"/>
        <v>INFINITE 37.001 a 8.000</v>
      </c>
      <c r="CN152" s="44" t="s">
        <v>94</v>
      </c>
      <c r="CO152" s="44" t="s">
        <v>86</v>
      </c>
      <c r="CP152" s="170">
        <f t="shared" ref="CP152:DE152" si="233">ROUND(CP12-(CP12*$A$92),2)</f>
        <v>24.35</v>
      </c>
      <c r="CQ152" s="170">
        <f t="shared" si="233"/>
        <v>25.38</v>
      </c>
      <c r="CR152" s="170">
        <f t="shared" si="233"/>
        <v>25.64</v>
      </c>
      <c r="CS152" s="170">
        <f t="shared" si="233"/>
        <v>25.9</v>
      </c>
      <c r="CT152" s="170">
        <f t="shared" si="233"/>
        <v>34.42</v>
      </c>
      <c r="CU152" s="170">
        <f t="shared" si="233"/>
        <v>39.590000000000003</v>
      </c>
      <c r="CV152" s="170">
        <f t="shared" si="233"/>
        <v>45.17</v>
      </c>
      <c r="CW152" s="170">
        <f t="shared" si="233"/>
        <v>55.94</v>
      </c>
      <c r="CX152" s="170">
        <f t="shared" si="233"/>
        <v>51.38</v>
      </c>
      <c r="CY152" s="170">
        <f t="shared" si="233"/>
        <v>57.65</v>
      </c>
      <c r="CZ152" s="170">
        <f t="shared" si="233"/>
        <v>74.260000000000005</v>
      </c>
      <c r="DA152" s="170">
        <f t="shared" si="233"/>
        <v>92.59</v>
      </c>
      <c r="DB152" s="170">
        <f t="shared" si="233"/>
        <v>59.75</v>
      </c>
      <c r="DC152" s="170">
        <f t="shared" si="233"/>
        <v>67.040000000000006</v>
      </c>
      <c r="DD152" s="170">
        <f t="shared" si="233"/>
        <v>86.35</v>
      </c>
      <c r="DE152" s="170">
        <f t="shared" si="233"/>
        <v>107.66</v>
      </c>
      <c r="DF152" s="170"/>
      <c r="DG152" s="159"/>
      <c r="DH152" s="43" t="str">
        <f t="shared" si="204"/>
        <v>INFINITE 45.001 a 6.000</v>
      </c>
      <c r="DI152" s="44" t="s">
        <v>98</v>
      </c>
      <c r="DJ152" s="44" t="s">
        <v>76</v>
      </c>
      <c r="DK152" s="147">
        <f>ROUND('Base(2024)'!EO152*'BASE 2025'!$A$155,2)</f>
        <v>26.77</v>
      </c>
      <c r="DL152" s="147">
        <f>ROUND('Base(2024)'!EP152*'BASE 2025'!$A$155,2)</f>
        <v>27.9</v>
      </c>
      <c r="DM152" s="147">
        <f>ROUND('Base(2024)'!EQ152*'BASE 2025'!$A$155,2)</f>
        <v>28.2</v>
      </c>
      <c r="DN152" s="147">
        <f>ROUND('Base(2024)'!ER152*'BASE 2025'!$A$155,2)</f>
        <v>28.49</v>
      </c>
      <c r="DO152" s="147">
        <f>ROUND('Base(2024)'!ES152*'BASE 2025'!$A$155,2)</f>
        <v>35.1</v>
      </c>
      <c r="DP152" s="147">
        <f>ROUND('Base(2024)'!ET152*'BASE 2025'!$A$155,2)</f>
        <v>39.47</v>
      </c>
      <c r="DQ152" s="147">
        <f>ROUND('Base(2024)'!EU152*'BASE 2025'!$A$155,2)</f>
        <v>45.01</v>
      </c>
      <c r="DR152" s="147">
        <f>ROUND('Base(2024)'!EV152*'BASE 2025'!$A$155,2)</f>
        <v>55.84</v>
      </c>
      <c r="DS152" s="147">
        <f>ROUND('Base(2024)'!EW152*'BASE 2025'!$A$155,2)</f>
        <v>54.13</v>
      </c>
      <c r="DT152" s="147">
        <f>ROUND('Base(2024)'!EX152*'BASE 2025'!$A$155,2)</f>
        <v>60.23</v>
      </c>
      <c r="DU152" s="147">
        <f>ROUND('Base(2024)'!EY152*'BASE 2025'!$A$155,2)</f>
        <v>81.709999999999994</v>
      </c>
      <c r="DV152" s="147">
        <f>ROUND('Base(2024)'!EZ152*'BASE 2025'!$A$155,2)</f>
        <v>105.21</v>
      </c>
      <c r="ER152" s="198" t="str">
        <f t="shared" si="229"/>
        <v>INFINITE 1Coleta Programada4209-9Mais de 10</v>
      </c>
      <c r="ES152" s="198" t="s">
        <v>85</v>
      </c>
      <c r="ET152" s="199" t="s">
        <v>64</v>
      </c>
      <c r="EU152" s="200" t="s">
        <v>65</v>
      </c>
      <c r="EV152" s="201" t="s">
        <v>52</v>
      </c>
      <c r="EW152" s="200" t="s">
        <v>251</v>
      </c>
      <c r="EX152" s="60"/>
      <c r="EY152" s="60"/>
    </row>
    <row r="153" spans="1:155" x14ac:dyDescent="0.25">
      <c r="A153" s="162"/>
      <c r="B153" s="146"/>
      <c r="D153" s="43" t="str">
        <f t="shared" si="205"/>
        <v>INFINITE 38.001 a 9.000</v>
      </c>
      <c r="E153" s="44" t="s">
        <v>94</v>
      </c>
      <c r="F153" s="44" t="s">
        <v>91</v>
      </c>
      <c r="G153" s="170">
        <f t="shared" si="221"/>
        <v>18.239999999999998</v>
      </c>
      <c r="H153" s="170">
        <f t="shared" si="218"/>
        <v>18.63</v>
      </c>
      <c r="I153" s="170">
        <f t="shared" si="218"/>
        <v>19.02</v>
      </c>
      <c r="J153" s="170">
        <f t="shared" si="218"/>
        <v>19.39</v>
      </c>
      <c r="K153" s="170">
        <f t="shared" si="218"/>
        <v>31.36</v>
      </c>
      <c r="L153" s="170">
        <f t="shared" si="218"/>
        <v>31.67</v>
      </c>
      <c r="M153" s="170">
        <f t="shared" si="218"/>
        <v>32.01</v>
      </c>
      <c r="N153" s="170">
        <f t="shared" si="218"/>
        <v>32.32</v>
      </c>
      <c r="O153" s="170">
        <f t="shared" si="218"/>
        <v>60.8</v>
      </c>
      <c r="P153" s="170">
        <f t="shared" si="218"/>
        <v>82.07</v>
      </c>
      <c r="Q153" s="170">
        <f t="shared" si="218"/>
        <v>115.51</v>
      </c>
      <c r="R153" s="170">
        <f t="shared" si="218"/>
        <v>139.83000000000001</v>
      </c>
      <c r="S153" s="170">
        <f t="shared" si="218"/>
        <v>79.7</v>
      </c>
      <c r="T153" s="170">
        <f t="shared" si="218"/>
        <v>98.31</v>
      </c>
      <c r="U153" s="170">
        <f t="shared" si="218"/>
        <v>126.76</v>
      </c>
      <c r="V153" s="170">
        <f t="shared" si="218"/>
        <v>148.24</v>
      </c>
      <c r="W153" s="170">
        <f t="shared" si="218"/>
        <v>94.89</v>
      </c>
      <c r="X153" s="170">
        <f t="shared" si="218"/>
        <v>117.03</v>
      </c>
      <c r="Y153" s="170">
        <f t="shared" si="218"/>
        <v>150.9</v>
      </c>
      <c r="Z153" s="170">
        <f t="shared" si="218"/>
        <v>176.49</v>
      </c>
      <c r="AB153" s="176" t="str">
        <f t="shared" si="222"/>
        <v>INFINITE 38.001 a 9.000</v>
      </c>
      <c r="AC153" s="177" t="s">
        <v>94</v>
      </c>
      <c r="AD153" s="177" t="s">
        <v>91</v>
      </c>
      <c r="AE153" s="170">
        <f t="shared" si="223"/>
        <v>45.52</v>
      </c>
      <c r="AF153" s="170">
        <f t="shared" si="219"/>
        <v>46.5</v>
      </c>
      <c r="AG153" s="170">
        <f t="shared" si="219"/>
        <v>47.46</v>
      </c>
      <c r="AH153" s="170">
        <f t="shared" si="219"/>
        <v>48.43</v>
      </c>
      <c r="AI153" s="170">
        <f t="shared" si="219"/>
        <v>52.38</v>
      </c>
      <c r="AJ153" s="170">
        <f t="shared" si="219"/>
        <v>52.92</v>
      </c>
      <c r="AK153" s="170">
        <f t="shared" si="219"/>
        <v>53.46</v>
      </c>
      <c r="AL153" s="170">
        <f t="shared" si="219"/>
        <v>54</v>
      </c>
      <c r="AM153" s="170">
        <f t="shared" si="219"/>
        <v>108.17</v>
      </c>
      <c r="AN153" s="170">
        <f t="shared" si="219"/>
        <v>163.93</v>
      </c>
      <c r="AO153" s="170">
        <f t="shared" si="219"/>
        <v>199.71</v>
      </c>
      <c r="AP153" s="170">
        <f t="shared" si="219"/>
        <v>235.48</v>
      </c>
      <c r="AQ153" s="170">
        <f t="shared" si="219"/>
        <v>132.81</v>
      </c>
      <c r="AR153" s="170">
        <f t="shared" si="219"/>
        <v>198.38</v>
      </c>
      <c r="AS153" s="170">
        <f t="shared" si="219"/>
        <v>236.29</v>
      </c>
      <c r="AT153" s="170">
        <f t="shared" si="219"/>
        <v>274.20999999999998</v>
      </c>
      <c r="AU153" s="170">
        <f t="shared" si="219"/>
        <v>158.12</v>
      </c>
      <c r="AV153" s="170">
        <f t="shared" si="219"/>
        <v>236.16</v>
      </c>
      <c r="AW153" s="170">
        <f t="shared" si="219"/>
        <v>281.3</v>
      </c>
      <c r="AX153" s="170">
        <f t="shared" si="219"/>
        <v>326.44</v>
      </c>
      <c r="AY153" s="159"/>
      <c r="BL153" s="43" t="str">
        <f t="shared" si="202"/>
        <v>INFINITE 35.001 a 6.000</v>
      </c>
      <c r="BM153" s="44" t="s">
        <v>94</v>
      </c>
      <c r="BN153" s="46" t="s">
        <v>76</v>
      </c>
      <c r="BO153" s="170">
        <f>ROUND('Base(2024)'!DC10*'BASE 2025'!$A$25,2)</f>
        <v>27</v>
      </c>
      <c r="BP153" s="170">
        <f>ROUND('Base(2024)'!DD10*'BASE 2025'!$A$25,2)</f>
        <v>27.56</v>
      </c>
      <c r="BQ153" s="170">
        <f>ROUND('Base(2024)'!DE10*'BASE 2025'!$A$25,2)</f>
        <v>28.15</v>
      </c>
      <c r="BS153" s="43" t="str">
        <f t="shared" si="206"/>
        <v>INFINITE 48.001 a 9.000</v>
      </c>
      <c r="BT153" s="44" t="s">
        <v>98</v>
      </c>
      <c r="BU153" s="44" t="s">
        <v>91</v>
      </c>
      <c r="BV153" s="170">
        <f>ROUND('Base(2024)'!DU55*'BASE 2025'!$A$155,2)</f>
        <v>21.84</v>
      </c>
      <c r="BW153" s="170">
        <f>ROUND('Base(2024)'!DV55*'BASE 2025'!$A$155,2)</f>
        <v>22.29</v>
      </c>
      <c r="BX153" s="170">
        <f>ROUND('Base(2024)'!DW55*'BASE 2025'!$A$155,2)</f>
        <v>22.76</v>
      </c>
      <c r="BY153" s="170">
        <f>ROUND('Base(2024)'!DX55*'BASE 2025'!$A$155,2)</f>
        <v>23.22</v>
      </c>
      <c r="BZ153" s="170">
        <f>ROUND('Base(2024)'!DY55*'BASE 2025'!$A$155,2)</f>
        <v>38.26</v>
      </c>
      <c r="CA153" s="170">
        <f>ROUND('Base(2024)'!DZ55*'BASE 2025'!$A$155,2)</f>
        <v>38.65</v>
      </c>
      <c r="CB153" s="170">
        <f>ROUND('Base(2024)'!EA55*'BASE 2025'!$A$155,2)</f>
        <v>39.07</v>
      </c>
      <c r="CC153" s="170">
        <f>ROUND('Base(2024)'!EB55*'BASE 2025'!$A$155,2)</f>
        <v>39.44</v>
      </c>
      <c r="CD153" s="170">
        <f>ROUND('Base(2024)'!EC55*'BASE 2025'!$A$155,2)</f>
        <v>74.78</v>
      </c>
      <c r="CE153" s="170">
        <f>ROUND('Base(2024)'!ED55*'BASE 2025'!$A$155,2)</f>
        <v>101.5</v>
      </c>
      <c r="CF153" s="170">
        <f>ROUND('Base(2024)'!EE55*'BASE 2025'!$A$155,2)</f>
        <v>142.86000000000001</v>
      </c>
      <c r="CG153" s="170">
        <f>ROUND('Base(2024)'!EF55*'BASE 2025'!$A$155,2)</f>
        <v>172.81</v>
      </c>
      <c r="CH153" s="170">
        <f>ROUND('Base(2024)'!EG55*'BASE 2025'!$A$155,2)</f>
        <v>116.87</v>
      </c>
      <c r="CI153" s="170">
        <f>ROUND('Base(2024)'!EH55*'BASE 2025'!$A$155,2)</f>
        <v>144.68</v>
      </c>
      <c r="CJ153" s="170">
        <f>ROUND('Base(2024)'!EI55*'BASE 2025'!$A$155,2)</f>
        <v>186.6</v>
      </c>
      <c r="CK153" s="170">
        <f>ROUND('Base(2024)'!EJ55*'BASE 2025'!$A$155,2)</f>
        <v>218.13</v>
      </c>
      <c r="CM153" s="43" t="str">
        <f t="shared" si="114"/>
        <v>INFINITE 38.001 a 9.000</v>
      </c>
      <c r="CN153" s="44" t="s">
        <v>94</v>
      </c>
      <c r="CO153" s="44" t="s">
        <v>91</v>
      </c>
      <c r="CP153" s="170">
        <f t="shared" ref="CP153:DE153" si="234">ROUND(CP13-(CP13*$A$92),2)</f>
        <v>25.06</v>
      </c>
      <c r="CQ153" s="170">
        <f t="shared" si="234"/>
        <v>26.13</v>
      </c>
      <c r="CR153" s="170">
        <f t="shared" si="234"/>
        <v>26.38</v>
      </c>
      <c r="CS153" s="170">
        <f t="shared" si="234"/>
        <v>26.65</v>
      </c>
      <c r="CT153" s="170">
        <f t="shared" si="234"/>
        <v>36.11</v>
      </c>
      <c r="CU153" s="170">
        <f t="shared" si="234"/>
        <v>41.52</v>
      </c>
      <c r="CV153" s="170">
        <f t="shared" si="234"/>
        <v>47.39</v>
      </c>
      <c r="CW153" s="170">
        <f t="shared" si="234"/>
        <v>58.66</v>
      </c>
      <c r="CX153" s="170">
        <f t="shared" si="234"/>
        <v>52.83</v>
      </c>
      <c r="CY153" s="170">
        <f t="shared" si="234"/>
        <v>59.32</v>
      </c>
      <c r="CZ153" s="170">
        <f t="shared" si="234"/>
        <v>76.17</v>
      </c>
      <c r="DA153" s="170">
        <f t="shared" si="234"/>
        <v>94.96</v>
      </c>
      <c r="DB153" s="170">
        <f t="shared" si="234"/>
        <v>61.44</v>
      </c>
      <c r="DC153" s="170">
        <f t="shared" si="234"/>
        <v>68.959999999999994</v>
      </c>
      <c r="DD153" s="170">
        <f t="shared" si="234"/>
        <v>88.57</v>
      </c>
      <c r="DE153" s="170">
        <f t="shared" si="234"/>
        <v>110.4</v>
      </c>
      <c r="DF153" s="170"/>
      <c r="DG153" s="159"/>
      <c r="DH153" s="43" t="str">
        <f t="shared" si="204"/>
        <v>INFINITE 46.001 a 7.000</v>
      </c>
      <c r="DI153" s="44" t="s">
        <v>98</v>
      </c>
      <c r="DJ153" s="44" t="s">
        <v>82</v>
      </c>
      <c r="DK153" s="147">
        <f>ROUND('Base(2024)'!EO153*'BASE 2025'!$A$155,2)</f>
        <v>27.3</v>
      </c>
      <c r="DL153" s="147">
        <f>ROUND('Base(2024)'!EP153*'BASE 2025'!$A$155,2)</f>
        <v>28.46</v>
      </c>
      <c r="DM153" s="147">
        <f>ROUND('Base(2024)'!EQ153*'BASE 2025'!$A$155,2)</f>
        <v>28.75</v>
      </c>
      <c r="DN153" s="147">
        <f>ROUND('Base(2024)'!ER153*'BASE 2025'!$A$155,2)</f>
        <v>29.04</v>
      </c>
      <c r="DO153" s="147">
        <f>ROUND('Base(2024)'!ES153*'BASE 2025'!$A$155,2)</f>
        <v>37.119999999999997</v>
      </c>
      <c r="DP153" s="147">
        <f>ROUND('Base(2024)'!ET153*'BASE 2025'!$A$155,2)</f>
        <v>43.21</v>
      </c>
      <c r="DQ153" s="147">
        <f>ROUND('Base(2024)'!EU153*'BASE 2025'!$A$155,2)</f>
        <v>49.33</v>
      </c>
      <c r="DR153" s="147">
        <f>ROUND('Base(2024)'!EV153*'BASE 2025'!$A$155,2)</f>
        <v>61</v>
      </c>
      <c r="DS153" s="147">
        <f>ROUND('Base(2024)'!EW153*'BASE 2025'!$A$155,2)</f>
        <v>53.99</v>
      </c>
      <c r="DT153" s="147">
        <f>ROUND('Base(2024)'!EX153*'BASE 2025'!$A$155,2)</f>
        <v>63</v>
      </c>
      <c r="DU153" s="147">
        <f>ROUND('Base(2024)'!EY153*'BASE 2025'!$A$155,2)</f>
        <v>85.73</v>
      </c>
      <c r="DV153" s="147">
        <f>ROUND('Base(2024)'!EZ153*'BASE 2025'!$A$155,2)</f>
        <v>109.96</v>
      </c>
      <c r="ER153" s="198" t="str">
        <f t="shared" si="229"/>
        <v>INFINITE 1Coleta no mesmo dia4210-211 a 20</v>
      </c>
      <c r="ES153" s="198" t="s">
        <v>85</v>
      </c>
      <c r="ET153" s="199" t="s">
        <v>71</v>
      </c>
      <c r="EU153" s="200" t="s">
        <v>72</v>
      </c>
      <c r="EV153" s="201" t="s">
        <v>73</v>
      </c>
      <c r="EW153" s="200">
        <f>EX153</f>
        <v>1.7011410000000002</v>
      </c>
      <c r="EX153" s="202">
        <v>1.7011410000000002</v>
      </c>
      <c r="EY153" s="203" t="s">
        <v>264</v>
      </c>
    </row>
    <row r="154" spans="1:155" x14ac:dyDescent="0.25">
      <c r="A154" s="76" t="s">
        <v>227</v>
      </c>
      <c r="B154" s="163"/>
      <c r="D154" s="43" t="str">
        <f t="shared" si="205"/>
        <v>INFINITE 39.001 a 10.000</v>
      </c>
      <c r="E154" s="44" t="s">
        <v>94</v>
      </c>
      <c r="F154" s="44" t="s">
        <v>95</v>
      </c>
      <c r="G154" s="170">
        <f t="shared" si="221"/>
        <v>18.64</v>
      </c>
      <c r="H154" s="170">
        <f t="shared" si="218"/>
        <v>19.04</v>
      </c>
      <c r="I154" s="170">
        <f t="shared" si="218"/>
        <v>19.43</v>
      </c>
      <c r="J154" s="170">
        <f t="shared" si="218"/>
        <v>19.829999999999998</v>
      </c>
      <c r="K154" s="170">
        <f t="shared" si="218"/>
        <v>33.47</v>
      </c>
      <c r="L154" s="170">
        <f t="shared" si="218"/>
        <v>33.81</v>
      </c>
      <c r="M154" s="170">
        <f t="shared" si="218"/>
        <v>34.17</v>
      </c>
      <c r="N154" s="170">
        <f t="shared" si="218"/>
        <v>34.51</v>
      </c>
      <c r="O154" s="170">
        <f t="shared" si="218"/>
        <v>65.680000000000007</v>
      </c>
      <c r="P154" s="170">
        <f t="shared" si="218"/>
        <v>88.67</v>
      </c>
      <c r="Q154" s="170">
        <f t="shared" si="218"/>
        <v>124.8</v>
      </c>
      <c r="R154" s="170">
        <f t="shared" si="218"/>
        <v>151.07</v>
      </c>
      <c r="S154" s="170">
        <f t="shared" si="218"/>
        <v>83.82</v>
      </c>
      <c r="T154" s="170">
        <f t="shared" si="218"/>
        <v>103.83</v>
      </c>
      <c r="U154" s="170">
        <f t="shared" si="218"/>
        <v>134.54</v>
      </c>
      <c r="V154" s="170">
        <f t="shared" si="218"/>
        <v>157.68</v>
      </c>
      <c r="W154" s="170">
        <f t="shared" si="218"/>
        <v>99.78</v>
      </c>
      <c r="X154" s="170">
        <f t="shared" si="218"/>
        <v>123.6</v>
      </c>
      <c r="Y154" s="170">
        <f t="shared" si="218"/>
        <v>160.16</v>
      </c>
      <c r="Z154" s="170">
        <f t="shared" si="218"/>
        <v>187.7</v>
      </c>
      <c r="AB154" s="176" t="str">
        <f t="shared" si="222"/>
        <v>INFINITE 39.001 a 10.000</v>
      </c>
      <c r="AC154" s="177" t="s">
        <v>94</v>
      </c>
      <c r="AD154" s="177" t="s">
        <v>95</v>
      </c>
      <c r="AE154" s="170">
        <f t="shared" si="223"/>
        <v>49.17</v>
      </c>
      <c r="AF154" s="170">
        <f t="shared" si="219"/>
        <v>50.22</v>
      </c>
      <c r="AG154" s="170">
        <f t="shared" si="219"/>
        <v>51.27</v>
      </c>
      <c r="AH154" s="170">
        <f t="shared" si="219"/>
        <v>52.31</v>
      </c>
      <c r="AI154" s="170">
        <f t="shared" si="219"/>
        <v>56.06</v>
      </c>
      <c r="AJ154" s="170">
        <f t="shared" si="219"/>
        <v>56.64</v>
      </c>
      <c r="AK154" s="170">
        <f t="shared" si="219"/>
        <v>57.22</v>
      </c>
      <c r="AL154" s="170">
        <f t="shared" si="219"/>
        <v>57.8</v>
      </c>
      <c r="AM154" s="170">
        <f t="shared" si="219"/>
        <v>116.94</v>
      </c>
      <c r="AN154" s="170">
        <f t="shared" si="219"/>
        <v>178.61</v>
      </c>
      <c r="AO154" s="170">
        <f t="shared" si="219"/>
        <v>216.71</v>
      </c>
      <c r="AP154" s="170">
        <f t="shared" si="219"/>
        <v>254.8</v>
      </c>
      <c r="AQ154" s="170">
        <f t="shared" si="219"/>
        <v>144.65</v>
      </c>
      <c r="AR154" s="170">
        <f t="shared" si="219"/>
        <v>217.5</v>
      </c>
      <c r="AS154" s="170">
        <f t="shared" si="219"/>
        <v>258.37</v>
      </c>
      <c r="AT154" s="170">
        <f t="shared" si="219"/>
        <v>299.23</v>
      </c>
      <c r="AU154" s="170">
        <f t="shared" si="219"/>
        <v>172.2</v>
      </c>
      <c r="AV154" s="170">
        <f t="shared" si="219"/>
        <v>258.93</v>
      </c>
      <c r="AW154" s="170">
        <f t="shared" si="219"/>
        <v>307.58</v>
      </c>
      <c r="AX154" s="170">
        <f t="shared" si="219"/>
        <v>356.22</v>
      </c>
      <c r="AY154" s="159"/>
      <c r="BL154" s="43" t="str">
        <f t="shared" si="202"/>
        <v>INFINITE 36.001 a 7.000</v>
      </c>
      <c r="BM154" s="44" t="s">
        <v>94</v>
      </c>
      <c r="BN154" s="46" t="s">
        <v>82</v>
      </c>
      <c r="BO154" s="170">
        <f>ROUND('Base(2024)'!DC11*'BASE 2025'!$A$25,2)</f>
        <v>32.119999999999997</v>
      </c>
      <c r="BP154" s="170">
        <f>ROUND('Base(2024)'!DD11*'BASE 2025'!$A$25,2)</f>
        <v>32.770000000000003</v>
      </c>
      <c r="BQ154" s="170">
        <f>ROUND('Base(2024)'!DE11*'BASE 2025'!$A$25,2)</f>
        <v>33.46</v>
      </c>
      <c r="BS154" s="43" t="str">
        <f t="shared" si="206"/>
        <v>INFINITE 49.001 a 10.000</v>
      </c>
      <c r="BT154" s="44" t="s">
        <v>98</v>
      </c>
      <c r="BU154" s="44" t="s">
        <v>95</v>
      </c>
      <c r="BV154" s="170">
        <f>ROUND('Base(2024)'!DU56*'BASE 2025'!$A$155,2)</f>
        <v>22.22</v>
      </c>
      <c r="BW154" s="170">
        <f>ROUND('Base(2024)'!DV56*'BASE 2025'!$A$155,2)</f>
        <v>22.69</v>
      </c>
      <c r="BX154" s="170">
        <f>ROUND('Base(2024)'!DW56*'BASE 2025'!$A$155,2)</f>
        <v>23.16</v>
      </c>
      <c r="BY154" s="170">
        <f>ROUND('Base(2024)'!DX56*'BASE 2025'!$A$155,2)</f>
        <v>23.63</v>
      </c>
      <c r="BZ154" s="170">
        <f>ROUND('Base(2024)'!DY56*'BASE 2025'!$A$155,2)</f>
        <v>40.770000000000003</v>
      </c>
      <c r="CA154" s="170">
        <f>ROUND('Base(2024)'!DZ56*'BASE 2025'!$A$155,2)</f>
        <v>41.19</v>
      </c>
      <c r="CB154" s="170">
        <f>ROUND('Base(2024)'!EA56*'BASE 2025'!$A$155,2)</f>
        <v>41.61</v>
      </c>
      <c r="CC154" s="170">
        <f>ROUND('Base(2024)'!EB56*'BASE 2025'!$A$155,2)</f>
        <v>42.03</v>
      </c>
      <c r="CD154" s="170">
        <f>ROUND('Base(2024)'!EC56*'BASE 2025'!$A$155,2)</f>
        <v>80.73</v>
      </c>
      <c r="CE154" s="170">
        <f>ROUND('Base(2024)'!ED56*'BASE 2025'!$A$155,2)</f>
        <v>109.63</v>
      </c>
      <c r="CF154" s="170">
        <f>ROUND('Base(2024)'!EE56*'BASE 2025'!$A$155,2)</f>
        <v>154.31</v>
      </c>
      <c r="CG154" s="170">
        <f>ROUND('Base(2024)'!EF56*'BASE 2025'!$A$155,2)</f>
        <v>186.66</v>
      </c>
      <c r="CH154" s="170">
        <f>ROUND('Base(2024)'!EG56*'BASE 2025'!$A$155,2)</f>
        <v>122.84</v>
      </c>
      <c r="CI154" s="170">
        <f>ROUND('Base(2024)'!EH56*'BASE 2025'!$A$155,2)</f>
        <v>152.79</v>
      </c>
      <c r="CJ154" s="170">
        <f>ROUND('Base(2024)'!EI56*'BASE 2025'!$A$155,2)</f>
        <v>198.04</v>
      </c>
      <c r="CK154" s="170">
        <f>ROUND('Base(2024)'!EJ56*'BASE 2025'!$A$155,2)</f>
        <v>231.98</v>
      </c>
      <c r="CM154" s="43" t="str">
        <f t="shared" si="114"/>
        <v>INFINITE 39.001 a 10.000</v>
      </c>
      <c r="CN154" s="44" t="s">
        <v>94</v>
      </c>
      <c r="CO154" s="44" t="s">
        <v>95</v>
      </c>
      <c r="CP154" s="170">
        <f t="shared" ref="CP154:DE154" si="235">ROUND(CP14-(CP14*$A$92),2)</f>
        <v>25.57</v>
      </c>
      <c r="CQ154" s="170">
        <f t="shared" si="235"/>
        <v>26.65</v>
      </c>
      <c r="CR154" s="170">
        <f t="shared" si="235"/>
        <v>26.91</v>
      </c>
      <c r="CS154" s="170">
        <f t="shared" si="235"/>
        <v>27.19</v>
      </c>
      <c r="CT154" s="170">
        <f t="shared" si="235"/>
        <v>37.32</v>
      </c>
      <c r="CU154" s="170">
        <f t="shared" si="235"/>
        <v>42.93</v>
      </c>
      <c r="CV154" s="170">
        <f t="shared" si="235"/>
        <v>48.98</v>
      </c>
      <c r="CW154" s="170">
        <f t="shared" si="235"/>
        <v>60.66</v>
      </c>
      <c r="CX154" s="170">
        <f t="shared" si="235"/>
        <v>53.88</v>
      </c>
      <c r="CY154" s="170">
        <f t="shared" si="235"/>
        <v>60.51</v>
      </c>
      <c r="CZ154" s="170">
        <f t="shared" si="235"/>
        <v>77.540000000000006</v>
      </c>
      <c r="DA154" s="170">
        <f t="shared" si="235"/>
        <v>96.64</v>
      </c>
      <c r="DB154" s="170">
        <f t="shared" si="235"/>
        <v>62.66</v>
      </c>
      <c r="DC154" s="170">
        <f t="shared" si="235"/>
        <v>70.36</v>
      </c>
      <c r="DD154" s="170">
        <f t="shared" si="235"/>
        <v>90.15</v>
      </c>
      <c r="DE154" s="170">
        <f t="shared" si="235"/>
        <v>112.36</v>
      </c>
      <c r="DF154" s="170"/>
      <c r="DG154" s="159"/>
      <c r="DH154" s="43" t="str">
        <f t="shared" si="204"/>
        <v>INFINITE 47.001 a 8.000</v>
      </c>
      <c r="DI154" s="44" t="s">
        <v>98</v>
      </c>
      <c r="DJ154" s="44" t="s">
        <v>86</v>
      </c>
      <c r="DK154" s="147">
        <f>ROUND('Base(2024)'!EO154*'BASE 2025'!$A$155,2)</f>
        <v>28.65</v>
      </c>
      <c r="DL154" s="147">
        <f>ROUND('Base(2024)'!EP154*'BASE 2025'!$A$155,2)</f>
        <v>29.88</v>
      </c>
      <c r="DM154" s="147">
        <f>ROUND('Base(2024)'!EQ154*'BASE 2025'!$A$155,2)</f>
        <v>30.17</v>
      </c>
      <c r="DN154" s="147">
        <f>ROUND('Base(2024)'!ER154*'BASE 2025'!$A$155,2)</f>
        <v>30.5</v>
      </c>
      <c r="DO154" s="147">
        <f>ROUND('Base(2024)'!ES154*'BASE 2025'!$A$155,2)</f>
        <v>40.380000000000003</v>
      </c>
      <c r="DP154" s="147">
        <f>ROUND('Base(2024)'!ET154*'BASE 2025'!$A$155,2)</f>
        <v>47.06</v>
      </c>
      <c r="DQ154" s="147">
        <f>ROUND('Base(2024)'!EU154*'BASE 2025'!$A$155,2)</f>
        <v>53.72</v>
      </c>
      <c r="DR154" s="147">
        <f>ROUND('Base(2024)'!EV154*'BASE 2025'!$A$155,2)</f>
        <v>66.44</v>
      </c>
      <c r="DS154" s="147">
        <f>ROUND('Base(2024)'!EW154*'BASE 2025'!$A$155,2)</f>
        <v>69.44</v>
      </c>
      <c r="DT154" s="147">
        <f>ROUND('Base(2024)'!EX154*'BASE 2025'!$A$155,2)</f>
        <v>79.3</v>
      </c>
      <c r="DU154" s="147">
        <f>ROUND('Base(2024)'!EY154*'BASE 2025'!$A$155,2)</f>
        <v>102.68</v>
      </c>
      <c r="DV154" s="147">
        <f>ROUND('Base(2024)'!EZ154*'BASE 2025'!$A$155,2)</f>
        <v>127.93</v>
      </c>
      <c r="ER154" s="198" t="str">
        <f t="shared" si="229"/>
        <v>INFINITE 1Coleta no mesmo dia4210-221 a 30</v>
      </c>
      <c r="ES154" s="198" t="s">
        <v>85</v>
      </c>
      <c r="ET154" s="199" t="s">
        <v>71</v>
      </c>
      <c r="EU154" s="200" t="s">
        <v>72</v>
      </c>
      <c r="EV154" s="201" t="s">
        <v>77</v>
      </c>
      <c r="EW154" s="200">
        <f t="shared" ref="EW154:EW162" si="236">EX154</f>
        <v>1.6797430000000002</v>
      </c>
      <c r="EX154" s="202">
        <v>1.6797430000000002</v>
      </c>
      <c r="EY154" s="203" t="s">
        <v>264</v>
      </c>
    </row>
    <row r="155" spans="1:155" x14ac:dyDescent="0.25">
      <c r="A155" s="77">
        <v>1.046211</v>
      </c>
      <c r="B155" s="163"/>
      <c r="D155" s="40" t="str">
        <f t="shared" si="205"/>
        <v>INFINITE 3Kg Adicional</v>
      </c>
      <c r="E155" s="168" t="s">
        <v>94</v>
      </c>
      <c r="F155" s="168" t="s">
        <v>63</v>
      </c>
      <c r="G155" s="171">
        <f t="shared" si="221"/>
        <v>2.31</v>
      </c>
      <c r="H155" s="171">
        <f t="shared" si="218"/>
        <v>2.36</v>
      </c>
      <c r="I155" s="171">
        <f t="shared" si="218"/>
        <v>2.42</v>
      </c>
      <c r="J155" s="171">
        <f t="shared" si="218"/>
        <v>2.46</v>
      </c>
      <c r="K155" s="171">
        <f t="shared" si="218"/>
        <v>4.16</v>
      </c>
      <c r="L155" s="171">
        <f t="shared" si="218"/>
        <v>4.1900000000000004</v>
      </c>
      <c r="M155" s="171">
        <f t="shared" si="218"/>
        <v>4.2300000000000004</v>
      </c>
      <c r="N155" s="171">
        <f t="shared" si="218"/>
        <v>4.28</v>
      </c>
      <c r="O155" s="171">
        <f t="shared" si="218"/>
        <v>8.14</v>
      </c>
      <c r="P155" s="171">
        <f t="shared" si="218"/>
        <v>11</v>
      </c>
      <c r="Q155" s="171">
        <f t="shared" si="218"/>
        <v>15.48</v>
      </c>
      <c r="R155" s="171">
        <f t="shared" si="218"/>
        <v>18.73</v>
      </c>
      <c r="S155" s="171">
        <f t="shared" si="218"/>
        <v>10.4</v>
      </c>
      <c r="T155" s="171">
        <f t="shared" si="218"/>
        <v>12.87</v>
      </c>
      <c r="U155" s="171">
        <f t="shared" si="218"/>
        <v>16.68</v>
      </c>
      <c r="V155" s="171">
        <f t="shared" si="218"/>
        <v>19.55</v>
      </c>
      <c r="W155" s="171">
        <f t="shared" si="218"/>
        <v>12.37</v>
      </c>
      <c r="X155" s="171">
        <f t="shared" si="218"/>
        <v>15.33</v>
      </c>
      <c r="Y155" s="171">
        <f t="shared" si="218"/>
        <v>19.86</v>
      </c>
      <c r="Z155" s="171">
        <f t="shared" si="218"/>
        <v>23.27</v>
      </c>
      <c r="AB155" s="40" t="str">
        <f t="shared" si="222"/>
        <v>INFINITE 3Kg Adicional</v>
      </c>
      <c r="AC155" s="168" t="s">
        <v>94</v>
      </c>
      <c r="AD155" s="168" t="s">
        <v>63</v>
      </c>
      <c r="AE155" s="169">
        <f t="shared" si="223"/>
        <v>4.99</v>
      </c>
      <c r="AF155" s="169">
        <f t="shared" si="219"/>
        <v>5.0999999999999996</v>
      </c>
      <c r="AG155" s="169">
        <f t="shared" si="219"/>
        <v>5.21</v>
      </c>
      <c r="AH155" s="169">
        <f t="shared" si="219"/>
        <v>5.32</v>
      </c>
      <c r="AI155" s="169">
        <f t="shared" si="219"/>
        <v>5.65</v>
      </c>
      <c r="AJ155" s="169">
        <f t="shared" si="219"/>
        <v>5.7</v>
      </c>
      <c r="AK155" s="169">
        <f t="shared" si="219"/>
        <v>5.77</v>
      </c>
      <c r="AL155" s="169">
        <f t="shared" si="219"/>
        <v>5.82</v>
      </c>
      <c r="AM155" s="169">
        <f t="shared" si="219"/>
        <v>11.57</v>
      </c>
      <c r="AN155" s="169">
        <f t="shared" si="219"/>
        <v>17.73</v>
      </c>
      <c r="AO155" s="169">
        <f t="shared" si="219"/>
        <v>21.47</v>
      </c>
      <c r="AP155" s="169">
        <f t="shared" si="219"/>
        <v>25.23</v>
      </c>
      <c r="AQ155" s="169">
        <f t="shared" si="219"/>
        <v>14.46</v>
      </c>
      <c r="AR155" s="169">
        <f t="shared" si="219"/>
        <v>21.69</v>
      </c>
      <c r="AS155" s="169">
        <f t="shared" si="219"/>
        <v>25.65</v>
      </c>
      <c r="AT155" s="169">
        <f t="shared" si="219"/>
        <v>29.63</v>
      </c>
      <c r="AU155" s="169">
        <f t="shared" si="219"/>
        <v>17.21</v>
      </c>
      <c r="AV155" s="169">
        <f t="shared" si="219"/>
        <v>25.83</v>
      </c>
      <c r="AW155" s="169">
        <f t="shared" si="219"/>
        <v>30.55</v>
      </c>
      <c r="AX155" s="169">
        <f t="shared" si="219"/>
        <v>35.270000000000003</v>
      </c>
      <c r="AY155" s="159"/>
      <c r="BL155" s="43" t="str">
        <f t="shared" si="202"/>
        <v>INFINITE 37.001 a 8.000</v>
      </c>
      <c r="BM155" s="44" t="s">
        <v>94</v>
      </c>
      <c r="BN155" s="46" t="s">
        <v>86</v>
      </c>
      <c r="BO155" s="170">
        <f>ROUND('Base(2024)'!DC12*'BASE 2025'!$A$25,2)</f>
        <v>41.47</v>
      </c>
      <c r="BP155" s="170">
        <f>ROUND('Base(2024)'!DD12*'BASE 2025'!$A$25,2)</f>
        <v>42.33</v>
      </c>
      <c r="BQ155" s="170">
        <f>ROUND('Base(2024)'!DE12*'BASE 2025'!$A$25,2)</f>
        <v>43.21</v>
      </c>
      <c r="BS155" s="40" t="str">
        <f t="shared" si="206"/>
        <v>INFINITE 4Kg Adicional</v>
      </c>
      <c r="BT155" s="168" t="s">
        <v>98</v>
      </c>
      <c r="BU155" s="168" t="s">
        <v>63</v>
      </c>
      <c r="BV155" s="171">
        <f>ROUND('Base(2024)'!DU57*'BASE 2025'!$A$155,2)</f>
        <v>2.86</v>
      </c>
      <c r="BW155" s="171">
        <f>ROUND('Base(2024)'!DV57*'BASE 2025'!$A$155,2)</f>
        <v>2.92</v>
      </c>
      <c r="BX155" s="171">
        <f>ROUND('Base(2024)'!DW57*'BASE 2025'!$A$155,2)</f>
        <v>2.99</v>
      </c>
      <c r="BY155" s="171">
        <f>ROUND('Base(2024)'!DX57*'BASE 2025'!$A$155,2)</f>
        <v>3.04</v>
      </c>
      <c r="BZ155" s="171">
        <f>ROUND('Base(2024)'!DY57*'BASE 2025'!$A$155,2)</f>
        <v>5.15</v>
      </c>
      <c r="CA155" s="171">
        <f>ROUND('Base(2024)'!DZ57*'BASE 2025'!$A$155,2)</f>
        <v>5.19</v>
      </c>
      <c r="CB155" s="171">
        <f>ROUND('Base(2024)'!EA57*'BASE 2025'!$A$155,2)</f>
        <v>5.24</v>
      </c>
      <c r="CC155" s="171">
        <f>ROUND('Base(2024)'!EB57*'BASE 2025'!$A$155,2)</f>
        <v>5.3</v>
      </c>
      <c r="CD155" s="171">
        <f>ROUND('Base(2024)'!EC57*'BASE 2025'!$A$155,2)</f>
        <v>10.09</v>
      </c>
      <c r="CE155" s="171">
        <f>ROUND('Base(2024)'!ED57*'BASE 2025'!$A$155,2)</f>
        <v>13.61</v>
      </c>
      <c r="CF155" s="171">
        <f>ROUND('Base(2024)'!EE57*'BASE 2025'!$A$155,2)</f>
        <v>19.16</v>
      </c>
      <c r="CG155" s="171">
        <f>ROUND('Base(2024)'!EF57*'BASE 2025'!$A$155,2)</f>
        <v>23.18</v>
      </c>
      <c r="CH155" s="171">
        <f>ROUND('Base(2024)'!EG57*'BASE 2025'!$A$155,2)</f>
        <v>15.32</v>
      </c>
      <c r="CI155" s="171">
        <f>ROUND('Base(2024)'!EH57*'BASE 2025'!$A$155,2)</f>
        <v>18.97</v>
      </c>
      <c r="CJ155" s="171">
        <f>ROUND('Base(2024)'!EI57*'BASE 2025'!$A$155,2)</f>
        <v>24.59</v>
      </c>
      <c r="CK155" s="171">
        <f>ROUND('Base(2024)'!EJ57*'BASE 2025'!$A$155,2)</f>
        <v>28.8</v>
      </c>
      <c r="CM155" s="40" t="str">
        <f t="shared" si="114"/>
        <v>INFINITE 3Kg Adicional</v>
      </c>
      <c r="CN155" s="168" t="s">
        <v>94</v>
      </c>
      <c r="CO155" s="168" t="s">
        <v>63</v>
      </c>
      <c r="CP155" s="171">
        <f t="shared" ref="CP155:DE155" si="237">ROUND(CP15-(CP15*$A$92),2)</f>
        <v>3.17</v>
      </c>
      <c r="CQ155" s="171">
        <f t="shared" si="237"/>
        <v>3.3</v>
      </c>
      <c r="CR155" s="171">
        <f t="shared" si="237"/>
        <v>3.34</v>
      </c>
      <c r="CS155" s="171">
        <f t="shared" si="237"/>
        <v>3.38</v>
      </c>
      <c r="CT155" s="171">
        <f t="shared" si="237"/>
        <v>4.62</v>
      </c>
      <c r="CU155" s="171">
        <f t="shared" si="237"/>
        <v>5.31</v>
      </c>
      <c r="CV155" s="171">
        <f t="shared" si="237"/>
        <v>6.08</v>
      </c>
      <c r="CW155" s="171">
        <f t="shared" si="237"/>
        <v>7.52</v>
      </c>
      <c r="CX155" s="171">
        <f t="shared" si="237"/>
        <v>6.67</v>
      </c>
      <c r="CY155" s="171">
        <f t="shared" si="237"/>
        <v>7.51</v>
      </c>
      <c r="CZ155" s="171">
        <f t="shared" si="237"/>
        <v>9.6199999999999992</v>
      </c>
      <c r="DA155" s="171">
        <f t="shared" si="237"/>
        <v>11.98</v>
      </c>
      <c r="DB155" s="171">
        <f t="shared" si="237"/>
        <v>7.76</v>
      </c>
      <c r="DC155" s="171">
        <f t="shared" si="237"/>
        <v>8.73</v>
      </c>
      <c r="DD155" s="171">
        <f t="shared" si="237"/>
        <v>11.17</v>
      </c>
      <c r="DE155" s="171">
        <f t="shared" si="237"/>
        <v>13.93</v>
      </c>
      <c r="DF155" s="170"/>
      <c r="DG155" s="159"/>
      <c r="DH155" s="43" t="str">
        <f t="shared" si="204"/>
        <v>INFINITE 48.001 a 9.000</v>
      </c>
      <c r="DI155" s="44" t="s">
        <v>98</v>
      </c>
      <c r="DJ155" s="44" t="s">
        <v>91</v>
      </c>
      <c r="DK155" s="147">
        <f>ROUND('Base(2024)'!EO155*'BASE 2025'!$A$155,2)</f>
        <v>29.61</v>
      </c>
      <c r="DL155" s="147">
        <f>ROUND('Base(2024)'!EP155*'BASE 2025'!$A$155,2)</f>
        <v>30.87</v>
      </c>
      <c r="DM155" s="147">
        <f>ROUND('Base(2024)'!EQ155*'BASE 2025'!$A$155,2)</f>
        <v>31.19</v>
      </c>
      <c r="DN155" s="147">
        <f>ROUND('Base(2024)'!ER155*'BASE 2025'!$A$155,2)</f>
        <v>31.49</v>
      </c>
      <c r="DO155" s="147">
        <f>ROUND('Base(2024)'!ES155*'BASE 2025'!$A$155,2)</f>
        <v>42.58</v>
      </c>
      <c r="DP155" s="147">
        <f>ROUND('Base(2024)'!ET155*'BASE 2025'!$A$155,2)</f>
        <v>49.41</v>
      </c>
      <c r="DQ155" s="147">
        <f>ROUND('Base(2024)'!EU155*'BASE 2025'!$A$155,2)</f>
        <v>56.4</v>
      </c>
      <c r="DR155" s="147">
        <f>ROUND('Base(2024)'!EV155*'BASE 2025'!$A$155,2)</f>
        <v>69.77</v>
      </c>
      <c r="DS155" s="147">
        <f>ROUND('Base(2024)'!EW155*'BASE 2025'!$A$155,2)</f>
        <v>71.959999999999994</v>
      </c>
      <c r="DT155" s="147">
        <f>ROUND('Base(2024)'!EX155*'BASE 2025'!$A$155,2)</f>
        <v>81.790000000000006</v>
      </c>
      <c r="DU155" s="147">
        <f>ROUND('Base(2024)'!EY155*'BASE 2025'!$A$155,2)</f>
        <v>105.41</v>
      </c>
      <c r="DV155" s="147">
        <f>ROUND('Base(2024)'!EZ155*'BASE 2025'!$A$155,2)</f>
        <v>131.33000000000001</v>
      </c>
      <c r="ER155" s="198" t="str">
        <f t="shared" si="229"/>
        <v>INFINITE 1Coleta no mesmo dia4210-231 a 40</v>
      </c>
      <c r="ES155" s="198" t="s">
        <v>85</v>
      </c>
      <c r="ET155" s="199" t="s">
        <v>71</v>
      </c>
      <c r="EU155" s="200" t="s">
        <v>72</v>
      </c>
      <c r="EV155" s="201" t="s">
        <v>83</v>
      </c>
      <c r="EW155" s="200">
        <f t="shared" si="236"/>
        <v>1.6797430000000002</v>
      </c>
      <c r="EX155" s="202">
        <v>1.6797430000000002</v>
      </c>
      <c r="EY155" s="203" t="s">
        <v>264</v>
      </c>
    </row>
    <row r="156" spans="1:155" x14ac:dyDescent="0.25">
      <c r="A156" s="43" t="s">
        <v>7</v>
      </c>
      <c r="B156" s="163"/>
      <c r="D156" s="43" t="str">
        <f t="shared" si="205"/>
        <v>Peso (g)</v>
      </c>
      <c r="F156" s="44" t="s">
        <v>32</v>
      </c>
      <c r="G156" s="173" t="s">
        <v>12</v>
      </c>
      <c r="H156" s="173" t="s">
        <v>13</v>
      </c>
      <c r="I156" s="173" t="s">
        <v>14</v>
      </c>
      <c r="J156" s="173" t="s">
        <v>15</v>
      </c>
      <c r="K156" s="173" t="s">
        <v>16</v>
      </c>
      <c r="L156" s="173" t="s">
        <v>17</v>
      </c>
      <c r="M156" s="173" t="s">
        <v>18</v>
      </c>
      <c r="N156" s="173" t="s">
        <v>19</v>
      </c>
      <c r="O156" s="173" t="s">
        <v>20</v>
      </c>
      <c r="P156" s="173" t="s">
        <v>21</v>
      </c>
      <c r="Q156" s="173" t="s">
        <v>22</v>
      </c>
      <c r="R156" s="173" t="s">
        <v>23</v>
      </c>
      <c r="S156" s="173" t="s">
        <v>24</v>
      </c>
      <c r="T156" s="173" t="s">
        <v>25</v>
      </c>
      <c r="U156" s="173" t="s">
        <v>26</v>
      </c>
      <c r="V156" s="173" t="s">
        <v>27</v>
      </c>
      <c r="W156" s="173" t="s">
        <v>28</v>
      </c>
      <c r="X156" s="173" t="s">
        <v>29</v>
      </c>
      <c r="Y156" s="173" t="s">
        <v>30</v>
      </c>
      <c r="Z156" s="173" t="s">
        <v>31</v>
      </c>
      <c r="AB156" s="176" t="str">
        <f t="shared" si="222"/>
        <v>Peso (g)</v>
      </c>
      <c r="AC156" s="177"/>
      <c r="AD156" s="177" t="s">
        <v>32</v>
      </c>
      <c r="AE156" s="170" t="s">
        <v>12</v>
      </c>
      <c r="AF156" s="170" t="s">
        <v>13</v>
      </c>
      <c r="AG156" s="170" t="s">
        <v>14</v>
      </c>
      <c r="AH156" s="170" t="s">
        <v>15</v>
      </c>
      <c r="AI156" s="170" t="s">
        <v>16</v>
      </c>
      <c r="AJ156" s="170" t="s">
        <v>17</v>
      </c>
      <c r="AK156" s="170" t="s">
        <v>18</v>
      </c>
      <c r="AL156" s="170" t="s">
        <v>19</v>
      </c>
      <c r="AM156" s="170" t="s">
        <v>20</v>
      </c>
      <c r="AN156" s="170" t="s">
        <v>21</v>
      </c>
      <c r="AO156" s="170" t="s">
        <v>22</v>
      </c>
      <c r="AP156" s="170" t="s">
        <v>23</v>
      </c>
      <c r="AQ156" s="170" t="s">
        <v>24</v>
      </c>
      <c r="AR156" s="170" t="s">
        <v>25</v>
      </c>
      <c r="AS156" s="170" t="s">
        <v>26</v>
      </c>
      <c r="AT156" s="170" t="s">
        <v>27</v>
      </c>
      <c r="AU156" s="170" t="s">
        <v>28</v>
      </c>
      <c r="AV156" s="170" t="s">
        <v>29</v>
      </c>
      <c r="AW156" s="170" t="s">
        <v>30</v>
      </c>
      <c r="AX156" s="170" t="s">
        <v>31</v>
      </c>
      <c r="BL156" s="43" t="str">
        <f t="shared" si="202"/>
        <v>INFINITE 38.001 a 9.000</v>
      </c>
      <c r="BM156" s="44" t="s">
        <v>94</v>
      </c>
      <c r="BN156" s="46" t="s">
        <v>91</v>
      </c>
      <c r="BO156" s="170">
        <f>ROUND('Base(2024)'!DC13*'BASE 2025'!$A$25,2)</f>
        <v>53.59</v>
      </c>
      <c r="BP156" s="170">
        <f>ROUND('Base(2024)'!DD13*'BASE 2025'!$A$25,2)</f>
        <v>54.7</v>
      </c>
      <c r="BQ156" s="170">
        <f>ROUND('Base(2024)'!DE13*'BASE 2025'!$A$25,2)</f>
        <v>55.85</v>
      </c>
      <c r="BS156" s="43" t="str">
        <f t="shared" si="206"/>
        <v>Peso (g)</v>
      </c>
      <c r="BT156" s="44"/>
      <c r="BU156" s="44" t="s">
        <v>32</v>
      </c>
      <c r="BV156" s="170" t="s">
        <v>12</v>
      </c>
      <c r="BW156" s="170" t="s">
        <v>13</v>
      </c>
      <c r="BX156" s="170" t="s">
        <v>14</v>
      </c>
      <c r="BY156" s="170" t="s">
        <v>15</v>
      </c>
      <c r="BZ156" s="170" t="s">
        <v>16</v>
      </c>
      <c r="CA156" s="170" t="s">
        <v>17</v>
      </c>
      <c r="CB156" s="170" t="s">
        <v>18</v>
      </c>
      <c r="CC156" s="170" t="s">
        <v>19</v>
      </c>
      <c r="CD156" s="170" t="s">
        <v>20</v>
      </c>
      <c r="CE156" s="170" t="s">
        <v>21</v>
      </c>
      <c r="CF156" s="170" t="s">
        <v>22</v>
      </c>
      <c r="CG156" s="170" t="s">
        <v>23</v>
      </c>
      <c r="CH156" s="170" t="s">
        <v>28</v>
      </c>
      <c r="CI156" s="170" t="s">
        <v>29</v>
      </c>
      <c r="CJ156" s="170" t="s">
        <v>30</v>
      </c>
      <c r="CK156" s="170" t="s">
        <v>31</v>
      </c>
      <c r="CM156" s="43" t="str">
        <f t="shared" si="114"/>
        <v>Peso (g)</v>
      </c>
      <c r="CO156" s="44" t="s">
        <v>32</v>
      </c>
      <c r="CP156" s="45" t="s">
        <v>16</v>
      </c>
      <c r="CQ156" s="45" t="s">
        <v>17</v>
      </c>
      <c r="CR156" s="45" t="s">
        <v>18</v>
      </c>
      <c r="CS156" s="45" t="s">
        <v>19</v>
      </c>
      <c r="CT156" s="45" t="s">
        <v>20</v>
      </c>
      <c r="CU156" s="45" t="s">
        <v>21</v>
      </c>
      <c r="CV156" s="45" t="s">
        <v>22</v>
      </c>
      <c r="CW156" s="45" t="s">
        <v>23</v>
      </c>
      <c r="CX156" s="45" t="s">
        <v>24</v>
      </c>
      <c r="CY156" s="45" t="s">
        <v>25</v>
      </c>
      <c r="CZ156" s="45" t="s">
        <v>26</v>
      </c>
      <c r="DA156" s="45" t="s">
        <v>27</v>
      </c>
      <c r="DB156" s="45" t="s">
        <v>28</v>
      </c>
      <c r="DC156" s="45" t="s">
        <v>29</v>
      </c>
      <c r="DD156" s="45" t="s">
        <v>30</v>
      </c>
      <c r="DE156" s="45" t="s">
        <v>31</v>
      </c>
      <c r="DF156" s="170"/>
      <c r="DG156" s="159"/>
      <c r="DH156" s="43" t="str">
        <f t="shared" si="204"/>
        <v>INFINITE 49.001 a 10.000</v>
      </c>
      <c r="DI156" s="44" t="s">
        <v>98</v>
      </c>
      <c r="DJ156" s="44" t="s">
        <v>95</v>
      </c>
      <c r="DK156" s="147">
        <f>ROUND('Base(2024)'!EO156*'BASE 2025'!$A$155,2)</f>
        <v>30.15</v>
      </c>
      <c r="DL156" s="147">
        <f>ROUND('Base(2024)'!EP156*'BASE 2025'!$A$155,2)</f>
        <v>31.44</v>
      </c>
      <c r="DM156" s="147">
        <f>ROUND('Base(2024)'!EQ156*'BASE 2025'!$A$155,2)</f>
        <v>31.76</v>
      </c>
      <c r="DN156" s="147">
        <f>ROUND('Base(2024)'!ER156*'BASE 2025'!$A$155,2)</f>
        <v>32.08</v>
      </c>
      <c r="DO156" s="147">
        <f>ROUND('Base(2024)'!ES156*'BASE 2025'!$A$155,2)</f>
        <v>43.93</v>
      </c>
      <c r="DP156" s="147">
        <f>ROUND('Base(2024)'!ET156*'BASE 2025'!$A$155,2)</f>
        <v>51.06</v>
      </c>
      <c r="DQ156" s="147">
        <f>ROUND('Base(2024)'!EU156*'BASE 2025'!$A$155,2)</f>
        <v>58.28</v>
      </c>
      <c r="DR156" s="147">
        <f>ROUND('Base(2024)'!EV156*'BASE 2025'!$A$155,2)</f>
        <v>72.099999999999994</v>
      </c>
      <c r="DS156" s="147">
        <f>ROUND('Base(2024)'!EW156*'BASE 2025'!$A$155,2)</f>
        <v>73.16</v>
      </c>
      <c r="DT156" s="147">
        <f>ROUND('Base(2024)'!EX156*'BASE 2025'!$A$155,2)</f>
        <v>83.36</v>
      </c>
      <c r="DU156" s="147">
        <f>ROUND('Base(2024)'!EY156*'BASE 2025'!$A$155,2)</f>
        <v>107.26</v>
      </c>
      <c r="DV156" s="147">
        <f>ROUND('Base(2024)'!EZ156*'BASE 2025'!$A$155,2)</f>
        <v>133.61000000000001</v>
      </c>
      <c r="ER156" s="198" t="str">
        <f t="shared" si="229"/>
        <v>INFINITE 1Coleta no mesmo dia4210-241 a 50</v>
      </c>
      <c r="ES156" s="198" t="s">
        <v>85</v>
      </c>
      <c r="ET156" s="199" t="s">
        <v>71</v>
      </c>
      <c r="EU156" s="200" t="s">
        <v>72</v>
      </c>
      <c r="EV156" s="201" t="s">
        <v>87</v>
      </c>
      <c r="EW156" s="200">
        <f t="shared" si="236"/>
        <v>1.6476460000000002</v>
      </c>
      <c r="EX156" s="202">
        <v>1.6476460000000002</v>
      </c>
      <c r="EY156" s="203" t="s">
        <v>264</v>
      </c>
    </row>
    <row r="157" spans="1:155" x14ac:dyDescent="0.25">
      <c r="A157" s="84">
        <v>0</v>
      </c>
      <c r="B157" s="42" t="s">
        <v>9</v>
      </c>
      <c r="D157" s="43" t="str">
        <f t="shared" si="205"/>
        <v>INFINITE 40 a 300</v>
      </c>
      <c r="E157" s="44" t="s">
        <v>98</v>
      </c>
      <c r="F157" s="44" t="s">
        <v>40</v>
      </c>
      <c r="G157" s="170">
        <f>ROUND(G3-(G3*$A$38),2)</f>
        <v>7.43</v>
      </c>
      <c r="H157" s="170">
        <f t="shared" ref="H157:Z169" si="238">ROUND(H3-(H3*$A$38),2)</f>
        <v>7.6</v>
      </c>
      <c r="I157" s="170">
        <f t="shared" si="238"/>
        <v>7.75</v>
      </c>
      <c r="J157" s="170">
        <f t="shared" si="238"/>
        <v>7.91</v>
      </c>
      <c r="K157" s="170">
        <f t="shared" si="238"/>
        <v>14.21</v>
      </c>
      <c r="L157" s="170">
        <f t="shared" si="238"/>
        <v>14.52</v>
      </c>
      <c r="M157" s="170">
        <f t="shared" si="238"/>
        <v>14.84</v>
      </c>
      <c r="N157" s="170">
        <f t="shared" si="238"/>
        <v>15.8</v>
      </c>
      <c r="O157" s="170">
        <f t="shared" si="238"/>
        <v>21.58</v>
      </c>
      <c r="P157" s="170">
        <f t="shared" si="238"/>
        <v>30.22</v>
      </c>
      <c r="Q157" s="170">
        <f t="shared" si="238"/>
        <v>38.85</v>
      </c>
      <c r="R157" s="170">
        <f t="shared" si="238"/>
        <v>45.33</v>
      </c>
      <c r="S157" s="170">
        <f t="shared" si="238"/>
        <v>28.74</v>
      </c>
      <c r="T157" s="170">
        <f t="shared" si="238"/>
        <v>36.68</v>
      </c>
      <c r="U157" s="170">
        <f t="shared" si="238"/>
        <v>44.29</v>
      </c>
      <c r="V157" s="170">
        <f t="shared" si="238"/>
        <v>50.79</v>
      </c>
      <c r="W157" s="170">
        <f t="shared" si="238"/>
        <v>34.21</v>
      </c>
      <c r="X157" s="170">
        <f t="shared" si="238"/>
        <v>43.68</v>
      </c>
      <c r="Y157" s="170">
        <f t="shared" si="238"/>
        <v>52.74</v>
      </c>
      <c r="Z157" s="170">
        <f t="shared" si="238"/>
        <v>60.48</v>
      </c>
      <c r="AB157" s="176" t="str">
        <f t="shared" si="222"/>
        <v>INFINITE 40 a 300</v>
      </c>
      <c r="AC157" s="177" t="s">
        <v>98</v>
      </c>
      <c r="AD157" s="177" t="s">
        <v>40</v>
      </c>
      <c r="AE157" s="170">
        <f>ROUND(AE3-(AE3*$A$56),2)</f>
        <v>22</v>
      </c>
      <c r="AF157" s="170">
        <f t="shared" ref="AF157:AX169" si="239">ROUND(AF3-(AF3*$A$56),2)</f>
        <v>22.47</v>
      </c>
      <c r="AG157" s="170">
        <f t="shared" si="239"/>
        <v>22.94</v>
      </c>
      <c r="AH157" s="170">
        <f t="shared" si="239"/>
        <v>23.41</v>
      </c>
      <c r="AI157" s="170">
        <f t="shared" si="239"/>
        <v>24.41</v>
      </c>
      <c r="AJ157" s="170">
        <f t="shared" si="239"/>
        <v>24.65</v>
      </c>
      <c r="AK157" s="170">
        <f t="shared" si="239"/>
        <v>24.91</v>
      </c>
      <c r="AL157" s="170">
        <f t="shared" si="239"/>
        <v>25.16</v>
      </c>
      <c r="AM157" s="170">
        <f t="shared" si="239"/>
        <v>35.57</v>
      </c>
      <c r="AN157" s="170">
        <f t="shared" si="239"/>
        <v>55.24</v>
      </c>
      <c r="AO157" s="170">
        <f t="shared" si="239"/>
        <v>67.19</v>
      </c>
      <c r="AP157" s="170">
        <f t="shared" si="239"/>
        <v>79.14</v>
      </c>
      <c r="AQ157" s="170">
        <f t="shared" si="239"/>
        <v>45.75</v>
      </c>
      <c r="AR157" s="170">
        <f t="shared" si="239"/>
        <v>60.94</v>
      </c>
      <c r="AS157" s="170">
        <f t="shared" si="239"/>
        <v>70.64</v>
      </c>
      <c r="AT157" s="170">
        <f t="shared" si="239"/>
        <v>80.34</v>
      </c>
      <c r="AU157" s="170">
        <f t="shared" si="239"/>
        <v>54.48</v>
      </c>
      <c r="AV157" s="170">
        <f t="shared" si="239"/>
        <v>72.56</v>
      </c>
      <c r="AW157" s="170">
        <f t="shared" si="239"/>
        <v>84.09</v>
      </c>
      <c r="AX157" s="170">
        <f t="shared" si="239"/>
        <v>95.64</v>
      </c>
      <c r="BL157" s="43" t="str">
        <f t="shared" si="202"/>
        <v>INFINITE 39.001 a 10.000</v>
      </c>
      <c r="BM157" s="44" t="s">
        <v>94</v>
      </c>
      <c r="BN157" s="46" t="s">
        <v>95</v>
      </c>
      <c r="BO157" s="170">
        <f>ROUND('Base(2024)'!DC14*'BASE 2025'!$A$25,2)</f>
        <v>68.48</v>
      </c>
      <c r="BP157" s="170">
        <f>ROUND('Base(2024)'!DD14*'BASE 2025'!$A$25,2)</f>
        <v>69.900000000000006</v>
      </c>
      <c r="BQ157" s="170">
        <f>ROUND('Base(2024)'!DE14*'BASE 2025'!$A$25,2)</f>
        <v>71.36</v>
      </c>
      <c r="BS157" s="43" t="str">
        <f t="shared" si="206"/>
        <v>INFINITE 50 a 300</v>
      </c>
      <c r="BT157" s="44" t="s">
        <v>100</v>
      </c>
      <c r="BU157" s="44" t="s">
        <v>40</v>
      </c>
      <c r="BV157" s="170">
        <f>ROUND('Base(2024)'!DU59*'BASE 2025'!$A$155,2)</f>
        <v>9.1199999999999992</v>
      </c>
      <c r="BW157" s="170">
        <f>ROUND('Base(2024)'!DV59*'BASE 2025'!$A$155,2)</f>
        <v>9.32</v>
      </c>
      <c r="BX157" s="170">
        <f>ROUND('Base(2024)'!DW59*'BASE 2025'!$A$155,2)</f>
        <v>9.51</v>
      </c>
      <c r="BY157" s="170">
        <f>ROUND('Base(2024)'!DX59*'BASE 2025'!$A$155,2)</f>
        <v>9.7100000000000009</v>
      </c>
      <c r="BZ157" s="170">
        <f>ROUND('Base(2024)'!DY59*'BASE 2025'!$A$155,2)</f>
        <v>17.649999999999999</v>
      </c>
      <c r="CA157" s="170">
        <f>ROUND('Base(2024)'!DZ59*'BASE 2025'!$A$155,2)</f>
        <v>18.04</v>
      </c>
      <c r="CB157" s="170">
        <f>ROUND('Base(2024)'!EA59*'BASE 2025'!$A$155,2)</f>
        <v>18.440000000000001</v>
      </c>
      <c r="CC157" s="170">
        <f>ROUND('Base(2024)'!EB59*'BASE 2025'!$A$155,2)</f>
        <v>19.62</v>
      </c>
      <c r="CD157" s="170">
        <f>ROUND('Base(2024)'!EC59*'BASE 2025'!$A$155,2)</f>
        <v>26.95</v>
      </c>
      <c r="CE157" s="170">
        <f>ROUND('Base(2024)'!ED59*'BASE 2025'!$A$155,2)</f>
        <v>37.85</v>
      </c>
      <c r="CF157" s="170">
        <f>ROUND('Base(2024)'!EE59*'BASE 2025'!$A$155,2)</f>
        <v>48.68</v>
      </c>
      <c r="CG157" s="170">
        <f>ROUND('Base(2024)'!EF59*'BASE 2025'!$A$155,2)</f>
        <v>56.76</v>
      </c>
      <c r="CH157" s="170">
        <f>ROUND('Base(2024)'!EG59*'BASE 2025'!$A$155,2)</f>
        <v>42.74</v>
      </c>
      <c r="CI157" s="170">
        <f>ROUND('Base(2024)'!EH59*'BASE 2025'!$A$155,2)</f>
        <v>54.71</v>
      </c>
      <c r="CJ157" s="170">
        <f>ROUND('Base(2024)'!EI59*'BASE 2025'!$A$155,2)</f>
        <v>66.06</v>
      </c>
      <c r="CK157" s="170">
        <f>ROUND('Base(2024)'!EJ59*'BASE 2025'!$A$155,2)</f>
        <v>75.75</v>
      </c>
      <c r="CM157" s="226" t="str">
        <f t="shared" ref="CM157" si="240">CONCATENATE(CN157,CO157)</f>
        <v>INFINITE 40 a 300</v>
      </c>
      <c r="CN157" s="227" t="s">
        <v>98</v>
      </c>
      <c r="CO157" s="228" t="s">
        <v>40</v>
      </c>
      <c r="CP157" s="229"/>
      <c r="CQ157" s="229"/>
      <c r="CR157" s="229"/>
      <c r="CS157" s="229"/>
      <c r="CT157" s="229"/>
      <c r="CU157" s="229"/>
      <c r="CV157" s="229"/>
      <c r="CW157" s="229"/>
      <c r="CX157" s="229"/>
      <c r="CY157" s="229"/>
      <c r="CZ157" s="229"/>
      <c r="DA157" s="229"/>
      <c r="DB157" s="229"/>
      <c r="DC157" s="229"/>
      <c r="DD157" s="229"/>
      <c r="DE157" s="229"/>
      <c r="DF157" s="229" t="s">
        <v>264</v>
      </c>
      <c r="DG157" s="159"/>
      <c r="DH157" s="40" t="str">
        <f t="shared" si="204"/>
        <v>INFINITE 4Kg Adicional</v>
      </c>
      <c r="DI157" s="168" t="s">
        <v>98</v>
      </c>
      <c r="DJ157" s="168" t="s">
        <v>63</v>
      </c>
      <c r="DK157" s="169">
        <f>ROUND('Base(2024)'!EO157*'BASE 2025'!$A$155,2)</f>
        <v>3.73</v>
      </c>
      <c r="DL157" s="169">
        <f>ROUND('Base(2024)'!EP157*'BASE 2025'!$A$155,2)</f>
        <v>3.9</v>
      </c>
      <c r="DM157" s="169">
        <f>ROUND('Base(2024)'!EQ157*'BASE 2025'!$A$155,2)</f>
        <v>3.92</v>
      </c>
      <c r="DN157" s="169">
        <f>ROUND('Base(2024)'!ER157*'BASE 2025'!$A$155,2)</f>
        <v>3.98</v>
      </c>
      <c r="DO157" s="169">
        <f>ROUND('Base(2024)'!ES157*'BASE 2025'!$A$155,2)</f>
        <v>5.44</v>
      </c>
      <c r="DP157" s="169">
        <f>ROUND('Base(2024)'!ET157*'BASE 2025'!$A$155,2)</f>
        <v>6.32</v>
      </c>
      <c r="DQ157" s="169">
        <f>ROUND('Base(2024)'!EU157*'BASE 2025'!$A$155,2)</f>
        <v>7.23</v>
      </c>
      <c r="DR157" s="169">
        <f>ROUND('Base(2024)'!EV157*'BASE 2025'!$A$155,2)</f>
        <v>8.93</v>
      </c>
      <c r="DS157" s="169">
        <f>ROUND('Base(2024)'!EW157*'BASE 2025'!$A$155,2)</f>
        <v>9.0299999999999994</v>
      </c>
      <c r="DT157" s="169">
        <f>ROUND('Base(2024)'!EX157*'BASE 2025'!$A$155,2)</f>
        <v>10.33</v>
      </c>
      <c r="DU157" s="169">
        <f>ROUND('Base(2024)'!EY157*'BASE 2025'!$A$155,2)</f>
        <v>13.3</v>
      </c>
      <c r="DV157" s="169">
        <f>ROUND('Base(2024)'!EZ157*'BASE 2025'!$A$155,2)</f>
        <v>16.559999999999999</v>
      </c>
      <c r="ER157" s="198" t="str">
        <f t="shared" si="229"/>
        <v>INFINITE 1Coleta no mesmo dia4210-251 a 60</v>
      </c>
      <c r="ES157" s="198" t="s">
        <v>85</v>
      </c>
      <c r="ET157" s="199" t="s">
        <v>71</v>
      </c>
      <c r="EU157" s="200" t="s">
        <v>72</v>
      </c>
      <c r="EV157" s="201" t="s">
        <v>92</v>
      </c>
      <c r="EW157" s="200">
        <f t="shared" si="236"/>
        <v>1.6369470000000002</v>
      </c>
      <c r="EX157" s="202">
        <v>1.6369470000000002</v>
      </c>
      <c r="EY157" s="203" t="s">
        <v>264</v>
      </c>
    </row>
    <row r="158" spans="1:155" x14ac:dyDescent="0.25">
      <c r="A158" s="84">
        <v>0</v>
      </c>
      <c r="B158" s="42" t="s">
        <v>61</v>
      </c>
      <c r="D158" s="43" t="str">
        <f t="shared" si="205"/>
        <v>INFINITE 4301 a 500</v>
      </c>
      <c r="E158" s="44" t="s">
        <v>98</v>
      </c>
      <c r="F158" s="44" t="s">
        <v>49</v>
      </c>
      <c r="G158" s="170">
        <f t="shared" ref="G158:V169" si="241">ROUND(G4-(G4*$A$38),2)</f>
        <v>8.34</v>
      </c>
      <c r="H158" s="170">
        <f t="shared" si="241"/>
        <v>8.52</v>
      </c>
      <c r="I158" s="170">
        <f t="shared" si="241"/>
        <v>8.6999999999999993</v>
      </c>
      <c r="J158" s="170">
        <f t="shared" si="241"/>
        <v>8.8699999999999992</v>
      </c>
      <c r="K158" s="170">
        <f t="shared" si="241"/>
        <v>14.73</v>
      </c>
      <c r="L158" s="170">
        <f t="shared" si="241"/>
        <v>15.05</v>
      </c>
      <c r="M158" s="170">
        <f t="shared" si="241"/>
        <v>15.39</v>
      </c>
      <c r="N158" s="170">
        <f t="shared" si="241"/>
        <v>16.36</v>
      </c>
      <c r="O158" s="170">
        <f t="shared" si="241"/>
        <v>22.49</v>
      </c>
      <c r="P158" s="170">
        <f t="shared" si="241"/>
        <v>31.48</v>
      </c>
      <c r="Q158" s="170">
        <f t="shared" si="241"/>
        <v>40.47</v>
      </c>
      <c r="R158" s="170">
        <f t="shared" si="241"/>
        <v>47.21</v>
      </c>
      <c r="S158" s="170">
        <f t="shared" si="241"/>
        <v>29.49</v>
      </c>
      <c r="T158" s="170">
        <f t="shared" si="241"/>
        <v>37.74</v>
      </c>
      <c r="U158" s="170">
        <f t="shared" si="241"/>
        <v>45.66</v>
      </c>
      <c r="V158" s="170">
        <f t="shared" si="241"/>
        <v>52.4</v>
      </c>
      <c r="W158" s="170">
        <f t="shared" si="238"/>
        <v>35.1</v>
      </c>
      <c r="X158" s="170">
        <f t="shared" si="238"/>
        <v>44.94</v>
      </c>
      <c r="Y158" s="170">
        <f t="shared" si="238"/>
        <v>54.36</v>
      </c>
      <c r="Z158" s="170">
        <f t="shared" si="238"/>
        <v>62.37</v>
      </c>
      <c r="AB158" s="176" t="str">
        <f t="shared" si="222"/>
        <v>INFINITE 4301 a 500</v>
      </c>
      <c r="AC158" s="177" t="s">
        <v>98</v>
      </c>
      <c r="AD158" s="177" t="s">
        <v>49</v>
      </c>
      <c r="AE158" s="170">
        <f t="shared" ref="AE158:AT169" si="242">ROUND(AE4-(AE4*$A$56),2)</f>
        <v>22.79</v>
      </c>
      <c r="AF158" s="170">
        <f t="shared" si="242"/>
        <v>23.28</v>
      </c>
      <c r="AG158" s="170">
        <f t="shared" si="242"/>
        <v>23.75</v>
      </c>
      <c r="AH158" s="170">
        <f t="shared" si="242"/>
        <v>24.23</v>
      </c>
      <c r="AI158" s="170">
        <f t="shared" si="242"/>
        <v>25.82</v>
      </c>
      <c r="AJ158" s="170">
        <f t="shared" si="242"/>
        <v>26.08</v>
      </c>
      <c r="AK158" s="170">
        <f t="shared" si="242"/>
        <v>26.35</v>
      </c>
      <c r="AL158" s="170">
        <f t="shared" si="242"/>
        <v>26.62</v>
      </c>
      <c r="AM158" s="170">
        <f t="shared" si="242"/>
        <v>37.99</v>
      </c>
      <c r="AN158" s="170">
        <f t="shared" si="242"/>
        <v>58.06</v>
      </c>
      <c r="AO158" s="170">
        <f t="shared" si="242"/>
        <v>70.66</v>
      </c>
      <c r="AP158" s="170">
        <f t="shared" si="242"/>
        <v>83.26</v>
      </c>
      <c r="AQ158" s="170">
        <f t="shared" si="242"/>
        <v>47.38</v>
      </c>
      <c r="AR158" s="170">
        <f t="shared" si="242"/>
        <v>62.07</v>
      </c>
      <c r="AS158" s="170">
        <f t="shared" si="242"/>
        <v>71.959999999999994</v>
      </c>
      <c r="AT158" s="170">
        <f t="shared" si="242"/>
        <v>81.83</v>
      </c>
      <c r="AU158" s="170">
        <f t="shared" si="239"/>
        <v>56.39</v>
      </c>
      <c r="AV158" s="170">
        <f t="shared" si="239"/>
        <v>73.89</v>
      </c>
      <c r="AW158" s="170">
        <f t="shared" si="239"/>
        <v>85.67</v>
      </c>
      <c r="AX158" s="170">
        <f t="shared" si="239"/>
        <v>97.42</v>
      </c>
      <c r="BL158" s="43" t="str">
        <f t="shared" si="202"/>
        <v>Peso (g)</v>
      </c>
      <c r="BN158" s="46" t="s">
        <v>32</v>
      </c>
      <c r="BO158" s="170" t="s">
        <v>12</v>
      </c>
      <c r="BP158" s="170" t="s">
        <v>13</v>
      </c>
      <c r="BQ158" s="170" t="s">
        <v>14</v>
      </c>
      <c r="BS158" s="43" t="str">
        <f t="shared" si="206"/>
        <v>INFINITE 5301 a 500</v>
      </c>
      <c r="BT158" s="44" t="s">
        <v>100</v>
      </c>
      <c r="BU158" s="44" t="s">
        <v>49</v>
      </c>
      <c r="BV158" s="170">
        <f>ROUND('Base(2024)'!DU60*'BASE 2025'!$A$155,2)</f>
        <v>10.44</v>
      </c>
      <c r="BW158" s="170">
        <f>ROUND('Base(2024)'!DV60*'BASE 2025'!$A$155,2)</f>
        <v>10.66</v>
      </c>
      <c r="BX158" s="170">
        <f>ROUND('Base(2024)'!DW60*'BASE 2025'!$A$155,2)</f>
        <v>10.88</v>
      </c>
      <c r="BY158" s="170">
        <f>ROUND('Base(2024)'!DX60*'BASE 2025'!$A$155,2)</f>
        <v>11.1</v>
      </c>
      <c r="BZ158" s="170">
        <f>ROUND('Base(2024)'!DY60*'BASE 2025'!$A$155,2)</f>
        <v>18.46</v>
      </c>
      <c r="CA158" s="170">
        <f>ROUND('Base(2024)'!DZ60*'BASE 2025'!$A$155,2)</f>
        <v>18.86</v>
      </c>
      <c r="CB158" s="170">
        <f>ROUND('Base(2024)'!EA60*'BASE 2025'!$A$155,2)</f>
        <v>19.28</v>
      </c>
      <c r="CC158" s="170">
        <f>ROUND('Base(2024)'!EB60*'BASE 2025'!$A$155,2)</f>
        <v>20.5</v>
      </c>
      <c r="CD158" s="170">
        <f>ROUND('Base(2024)'!EC60*'BASE 2025'!$A$155,2)</f>
        <v>28.18</v>
      </c>
      <c r="CE158" s="170">
        <f>ROUND('Base(2024)'!ED60*'BASE 2025'!$A$155,2)</f>
        <v>39.46</v>
      </c>
      <c r="CF158" s="170">
        <f>ROUND('Base(2024)'!EE60*'BASE 2025'!$A$155,2)</f>
        <v>50.73</v>
      </c>
      <c r="CG158" s="170">
        <f>ROUND('Base(2024)'!EF60*'BASE 2025'!$A$155,2)</f>
        <v>59.17</v>
      </c>
      <c r="CH158" s="170">
        <f>ROUND('Base(2024)'!EG60*'BASE 2025'!$A$155,2)</f>
        <v>43.99</v>
      </c>
      <c r="CI158" s="170">
        <f>ROUND('Base(2024)'!EH60*'BASE 2025'!$A$155,2)</f>
        <v>56.34</v>
      </c>
      <c r="CJ158" s="170">
        <f>ROUND('Base(2024)'!EI60*'BASE 2025'!$A$155,2)</f>
        <v>68.150000000000006</v>
      </c>
      <c r="CK158" s="170">
        <f>ROUND('Base(2024)'!EJ60*'BASE 2025'!$A$155,2)</f>
        <v>78.180000000000007</v>
      </c>
      <c r="CM158" s="224" t="str">
        <f t="shared" si="114"/>
        <v>INFINITE 4301 a 500</v>
      </c>
      <c r="CN158" s="225" t="s">
        <v>98</v>
      </c>
      <c r="CO158" s="225" t="s">
        <v>49</v>
      </c>
      <c r="CP158" s="172">
        <f t="shared" ref="CP158:DE158" si="243">ROUND(CP4-(CP4*$A$93),2)</f>
        <v>13.34</v>
      </c>
      <c r="CQ158" s="172">
        <f t="shared" si="243"/>
        <v>13.91</v>
      </c>
      <c r="CR158" s="172">
        <f t="shared" si="243"/>
        <v>14.05</v>
      </c>
      <c r="CS158" s="172">
        <f t="shared" si="243"/>
        <v>14.19</v>
      </c>
      <c r="CT158" s="172">
        <f t="shared" si="243"/>
        <v>15.88</v>
      </c>
      <c r="CU158" s="172">
        <f t="shared" si="243"/>
        <v>17.8</v>
      </c>
      <c r="CV158" s="172">
        <f t="shared" si="243"/>
        <v>19.850000000000001</v>
      </c>
      <c r="CW158" s="172">
        <f t="shared" si="243"/>
        <v>23.82</v>
      </c>
      <c r="CX158" s="172">
        <f t="shared" si="243"/>
        <v>16.350000000000001</v>
      </c>
      <c r="CY158" s="172">
        <f t="shared" si="243"/>
        <v>19.79</v>
      </c>
      <c r="CZ158" s="172">
        <f t="shared" si="243"/>
        <v>33.229999999999997</v>
      </c>
      <c r="DA158" s="172">
        <f t="shared" si="243"/>
        <v>45.59</v>
      </c>
      <c r="DB158" s="172">
        <f t="shared" si="243"/>
        <v>19</v>
      </c>
      <c r="DC158" s="172">
        <f t="shared" si="243"/>
        <v>22.99</v>
      </c>
      <c r="DD158" s="172">
        <f t="shared" si="243"/>
        <v>38.630000000000003</v>
      </c>
      <c r="DE158" s="172">
        <f t="shared" si="243"/>
        <v>53.02</v>
      </c>
      <c r="DF158" s="172"/>
      <c r="DH158" s="43" t="str">
        <f t="shared" si="204"/>
        <v>Peso (g)</v>
      </c>
      <c r="DJ158" s="44" t="s">
        <v>32</v>
      </c>
      <c r="DK158" s="147" t="s">
        <v>16</v>
      </c>
      <c r="DL158" s="147" t="s">
        <v>17</v>
      </c>
      <c r="DM158" s="147" t="s">
        <v>18</v>
      </c>
      <c r="DN158" s="147" t="s">
        <v>19</v>
      </c>
      <c r="DO158" s="147" t="s">
        <v>20</v>
      </c>
      <c r="DP158" s="147" t="s">
        <v>21</v>
      </c>
      <c r="DQ158" s="147" t="s">
        <v>22</v>
      </c>
      <c r="DR158" s="147" t="s">
        <v>23</v>
      </c>
      <c r="DS158" s="147" t="s">
        <v>28</v>
      </c>
      <c r="DT158" s="147" t="s">
        <v>29</v>
      </c>
      <c r="DU158" s="147" t="s">
        <v>30</v>
      </c>
      <c r="DV158" s="147" t="s">
        <v>31</v>
      </c>
      <c r="ER158" s="198" t="str">
        <f t="shared" si="229"/>
        <v>INFINITE 1Coleta no mesmo dia4210-261 a 70</v>
      </c>
      <c r="ES158" s="198" t="s">
        <v>85</v>
      </c>
      <c r="ET158" s="199" t="s">
        <v>71</v>
      </c>
      <c r="EU158" s="200" t="s">
        <v>72</v>
      </c>
      <c r="EV158" s="201" t="s">
        <v>96</v>
      </c>
      <c r="EW158" s="200">
        <f t="shared" si="236"/>
        <v>1.61</v>
      </c>
      <c r="EX158" s="202">
        <v>1.61</v>
      </c>
      <c r="EY158" s="203" t="s">
        <v>264</v>
      </c>
    </row>
    <row r="159" spans="1:155" x14ac:dyDescent="0.25">
      <c r="A159" s="84">
        <v>0</v>
      </c>
      <c r="B159" s="42" t="s">
        <v>116</v>
      </c>
      <c r="D159" s="43" t="str">
        <f t="shared" si="205"/>
        <v>INFINITE 4501 a 1.000</v>
      </c>
      <c r="E159" s="44" t="s">
        <v>98</v>
      </c>
      <c r="F159" s="44" t="s">
        <v>50</v>
      </c>
      <c r="G159" s="170">
        <f t="shared" si="241"/>
        <v>8.93</v>
      </c>
      <c r="H159" s="170">
        <f t="shared" si="238"/>
        <v>9.11</v>
      </c>
      <c r="I159" s="170">
        <f t="shared" si="238"/>
        <v>9.31</v>
      </c>
      <c r="J159" s="170">
        <f t="shared" si="238"/>
        <v>9.51</v>
      </c>
      <c r="K159" s="170">
        <f t="shared" si="238"/>
        <v>16.43</v>
      </c>
      <c r="L159" s="170">
        <f t="shared" si="238"/>
        <v>16.59</v>
      </c>
      <c r="M159" s="170">
        <f t="shared" si="238"/>
        <v>16.75</v>
      </c>
      <c r="N159" s="170">
        <f t="shared" si="238"/>
        <v>16.93</v>
      </c>
      <c r="O159" s="170">
        <f t="shared" si="238"/>
        <v>23.39</v>
      </c>
      <c r="P159" s="170">
        <f t="shared" si="238"/>
        <v>32.74</v>
      </c>
      <c r="Q159" s="170">
        <f t="shared" si="238"/>
        <v>42.11</v>
      </c>
      <c r="R159" s="170">
        <f t="shared" si="238"/>
        <v>49.13</v>
      </c>
      <c r="S159" s="170">
        <f t="shared" si="238"/>
        <v>30.25</v>
      </c>
      <c r="T159" s="170">
        <f t="shared" si="238"/>
        <v>38.82</v>
      </c>
      <c r="U159" s="170">
        <f t="shared" si="238"/>
        <v>47.03</v>
      </c>
      <c r="V159" s="170">
        <f t="shared" si="238"/>
        <v>53.98</v>
      </c>
      <c r="W159" s="170">
        <f t="shared" si="238"/>
        <v>36.020000000000003</v>
      </c>
      <c r="X159" s="170">
        <f t="shared" si="238"/>
        <v>46.22</v>
      </c>
      <c r="Y159" s="170">
        <f t="shared" si="238"/>
        <v>56</v>
      </c>
      <c r="Z159" s="170">
        <f t="shared" si="238"/>
        <v>64.260000000000005</v>
      </c>
      <c r="AB159" s="176" t="str">
        <f t="shared" si="222"/>
        <v>INFINITE 4501 a 1.000</v>
      </c>
      <c r="AC159" s="177" t="s">
        <v>98</v>
      </c>
      <c r="AD159" s="177" t="s">
        <v>50</v>
      </c>
      <c r="AE159" s="170">
        <f t="shared" si="242"/>
        <v>23.56</v>
      </c>
      <c r="AF159" s="170">
        <f t="shared" si="239"/>
        <v>24.07</v>
      </c>
      <c r="AG159" s="170">
        <f t="shared" si="239"/>
        <v>24.58</v>
      </c>
      <c r="AH159" s="170">
        <f t="shared" si="239"/>
        <v>25.07</v>
      </c>
      <c r="AI159" s="170">
        <f t="shared" si="239"/>
        <v>27.24</v>
      </c>
      <c r="AJ159" s="170">
        <f t="shared" si="239"/>
        <v>27.51</v>
      </c>
      <c r="AK159" s="170">
        <f t="shared" si="239"/>
        <v>27.79</v>
      </c>
      <c r="AL159" s="170">
        <f t="shared" si="239"/>
        <v>28.07</v>
      </c>
      <c r="AM159" s="170">
        <f t="shared" si="239"/>
        <v>40.4</v>
      </c>
      <c r="AN159" s="170">
        <f t="shared" si="239"/>
        <v>60.89</v>
      </c>
      <c r="AO159" s="170">
        <f t="shared" si="239"/>
        <v>74.150000000000006</v>
      </c>
      <c r="AP159" s="170">
        <f t="shared" si="239"/>
        <v>87.38</v>
      </c>
      <c r="AQ159" s="170">
        <f t="shared" si="239"/>
        <v>48.98</v>
      </c>
      <c r="AR159" s="170">
        <f t="shared" si="239"/>
        <v>63.19</v>
      </c>
      <c r="AS159" s="170">
        <f t="shared" si="239"/>
        <v>73.27</v>
      </c>
      <c r="AT159" s="170">
        <f t="shared" si="239"/>
        <v>83.34</v>
      </c>
      <c r="AU159" s="170">
        <f t="shared" si="239"/>
        <v>58.31</v>
      </c>
      <c r="AV159" s="170">
        <f t="shared" si="239"/>
        <v>75.22</v>
      </c>
      <c r="AW159" s="170">
        <f t="shared" si="239"/>
        <v>87.23</v>
      </c>
      <c r="AX159" s="170">
        <f t="shared" si="239"/>
        <v>99.21</v>
      </c>
      <c r="BL159" s="43" t="str">
        <f t="shared" si="202"/>
        <v>INFINITE 40 a 300</v>
      </c>
      <c r="BM159" s="44" t="s">
        <v>98</v>
      </c>
      <c r="BN159" s="46" t="s">
        <v>40</v>
      </c>
      <c r="BO159" s="170">
        <f>ROUND('Base(2024)'!DC3*'BASE 2025'!$A$25,2)</f>
        <v>13.3</v>
      </c>
      <c r="BP159" s="170">
        <f>ROUND('Base(2024)'!DD3*'BASE 2025'!$A$25,2)</f>
        <v>13.57</v>
      </c>
      <c r="BQ159" s="170">
        <f>ROUND('Base(2024)'!DE3*'BASE 2025'!$A$25,2)</f>
        <v>13.86</v>
      </c>
      <c r="BS159" s="43" t="str">
        <f t="shared" si="206"/>
        <v>INFINITE 5501 a 1.000</v>
      </c>
      <c r="BT159" s="44" t="s">
        <v>100</v>
      </c>
      <c r="BU159" s="44" t="s">
        <v>50</v>
      </c>
      <c r="BV159" s="170">
        <f>ROUND('Base(2024)'!DU61*'BASE 2025'!$A$155,2)</f>
        <v>11.22</v>
      </c>
      <c r="BW159" s="170">
        <f>ROUND('Base(2024)'!DV61*'BASE 2025'!$A$155,2)</f>
        <v>11.45</v>
      </c>
      <c r="BX159" s="170">
        <f>ROUND('Base(2024)'!DW61*'BASE 2025'!$A$155,2)</f>
        <v>11.69</v>
      </c>
      <c r="BY159" s="170">
        <f>ROUND('Base(2024)'!DX61*'BASE 2025'!$A$155,2)</f>
        <v>11.93</v>
      </c>
      <c r="BZ159" s="170">
        <f>ROUND('Base(2024)'!DY61*'BASE 2025'!$A$155,2)</f>
        <v>20.6</v>
      </c>
      <c r="CA159" s="170">
        <f>ROUND('Base(2024)'!DZ61*'BASE 2025'!$A$155,2)</f>
        <v>20.81</v>
      </c>
      <c r="CB159" s="170">
        <f>ROUND('Base(2024)'!EA61*'BASE 2025'!$A$155,2)</f>
        <v>21.02</v>
      </c>
      <c r="CC159" s="170">
        <f>ROUND('Base(2024)'!EB61*'BASE 2025'!$A$155,2)</f>
        <v>21.24</v>
      </c>
      <c r="CD159" s="170">
        <f>ROUND('Base(2024)'!EC61*'BASE 2025'!$A$155,2)</f>
        <v>29.34</v>
      </c>
      <c r="CE159" s="170">
        <f>ROUND('Base(2024)'!ED61*'BASE 2025'!$A$155,2)</f>
        <v>41.05</v>
      </c>
      <c r="CF159" s="170">
        <f>ROUND('Base(2024)'!EE61*'BASE 2025'!$A$155,2)</f>
        <v>52.79</v>
      </c>
      <c r="CG159" s="170">
        <f>ROUND('Base(2024)'!EF61*'BASE 2025'!$A$155,2)</f>
        <v>61.59</v>
      </c>
      <c r="CH159" s="170">
        <f>ROUND('Base(2024)'!EG61*'BASE 2025'!$A$155,2)</f>
        <v>45.15</v>
      </c>
      <c r="CI159" s="170">
        <f>ROUND('Base(2024)'!EH61*'BASE 2025'!$A$155,2)</f>
        <v>57.94</v>
      </c>
      <c r="CJ159" s="170">
        <f>ROUND('Base(2024)'!EI61*'BASE 2025'!$A$155,2)</f>
        <v>70.2</v>
      </c>
      <c r="CK159" s="170">
        <f>ROUND('Base(2024)'!EJ61*'BASE 2025'!$A$155,2)</f>
        <v>80.569999999999993</v>
      </c>
      <c r="CM159" s="43" t="str">
        <f t="shared" si="114"/>
        <v>INFINITE 4501 a 1.000</v>
      </c>
      <c r="CN159" s="44" t="s">
        <v>98</v>
      </c>
      <c r="CO159" s="44" t="s">
        <v>50</v>
      </c>
      <c r="CP159" s="170">
        <f t="shared" ref="CP159:DE159" si="244">ROUND(CP5-(CP5*$A$93),2)</f>
        <v>14.29</v>
      </c>
      <c r="CQ159" s="170">
        <f t="shared" si="244"/>
        <v>14.9</v>
      </c>
      <c r="CR159" s="170">
        <f t="shared" si="244"/>
        <v>15.05</v>
      </c>
      <c r="CS159" s="170">
        <f t="shared" si="244"/>
        <v>15.2</v>
      </c>
      <c r="CT159" s="170">
        <f t="shared" si="244"/>
        <v>17.010000000000002</v>
      </c>
      <c r="CU159" s="170">
        <f t="shared" si="244"/>
        <v>19.07</v>
      </c>
      <c r="CV159" s="170">
        <f t="shared" si="244"/>
        <v>21.28</v>
      </c>
      <c r="CW159" s="170">
        <f t="shared" si="244"/>
        <v>25.52</v>
      </c>
      <c r="CX159" s="170">
        <f t="shared" si="244"/>
        <v>17.329999999999998</v>
      </c>
      <c r="CY159" s="170">
        <f t="shared" si="244"/>
        <v>20.87</v>
      </c>
      <c r="CZ159" s="170">
        <f t="shared" si="244"/>
        <v>34.43</v>
      </c>
      <c r="DA159" s="170">
        <f t="shared" si="244"/>
        <v>47.07</v>
      </c>
      <c r="DB159" s="170">
        <f t="shared" si="244"/>
        <v>20.149999999999999</v>
      </c>
      <c r="DC159" s="170">
        <f t="shared" si="244"/>
        <v>24.27</v>
      </c>
      <c r="DD159" s="170">
        <f t="shared" si="244"/>
        <v>40.04</v>
      </c>
      <c r="DE159" s="170">
        <f t="shared" si="244"/>
        <v>54.72</v>
      </c>
      <c r="DH159" s="43" t="str">
        <f t="shared" si="204"/>
        <v>INFINITE 50 a 500</v>
      </c>
      <c r="DI159" s="44" t="s">
        <v>100</v>
      </c>
      <c r="DJ159" s="44" t="s">
        <v>41</v>
      </c>
      <c r="DK159" s="147">
        <f>ROUND('Base(2024)'!EO159*'BASE 2025'!$A$155,2)</f>
        <v>16.04</v>
      </c>
      <c r="DL159" s="147">
        <f>ROUND('Base(2024)'!EP159*'BASE 2025'!$A$155,2)</f>
        <v>16.73</v>
      </c>
      <c r="DM159" s="147">
        <f>ROUND('Base(2024)'!EQ159*'BASE 2025'!$A$155,2)</f>
        <v>16.89</v>
      </c>
      <c r="DN159" s="147">
        <f>ROUND('Base(2024)'!ER159*'BASE 2025'!$A$155,2)</f>
        <v>17.05</v>
      </c>
      <c r="DO159" s="147">
        <f>ROUND('Base(2024)'!ES159*'BASE 2025'!$A$155,2)</f>
        <v>19.07</v>
      </c>
      <c r="DP159" s="147">
        <f>ROUND('Base(2024)'!ET159*'BASE 2025'!$A$155,2)</f>
        <v>21.46</v>
      </c>
      <c r="DQ159" s="147">
        <f>ROUND('Base(2024)'!EU159*'BASE 2025'!$A$155,2)</f>
        <v>23.95</v>
      </c>
      <c r="DR159" s="147">
        <f>ROUND('Base(2024)'!EV159*'BASE 2025'!$A$155,2)</f>
        <v>28.72</v>
      </c>
      <c r="DS159" s="147">
        <f>ROUND('Base(2024)'!EW159*'BASE 2025'!$A$155,2)</f>
        <v>22.77</v>
      </c>
      <c r="DT159" s="147">
        <f>ROUND('Base(2024)'!EX159*'BASE 2025'!$A$155,2)</f>
        <v>27.69</v>
      </c>
      <c r="DU159" s="147">
        <f>ROUND('Base(2024)'!EY159*'BASE 2025'!$A$155,2)</f>
        <v>46.6</v>
      </c>
      <c r="DV159" s="147">
        <f>ROUND('Base(2024)'!EZ159*'BASE 2025'!$A$155,2)</f>
        <v>63.93</v>
      </c>
      <c r="ER159" s="198" t="str">
        <f t="shared" si="229"/>
        <v>INFINITE 1Coleta no mesmo dia4210-271 a 80</v>
      </c>
      <c r="ES159" s="198" t="s">
        <v>85</v>
      </c>
      <c r="ET159" s="199" t="s">
        <v>71</v>
      </c>
      <c r="EU159" s="200" t="s">
        <v>72</v>
      </c>
      <c r="EV159" s="201" t="s">
        <v>99</v>
      </c>
      <c r="EW159" s="200">
        <f t="shared" si="236"/>
        <v>1.61</v>
      </c>
      <c r="EX159" s="202">
        <v>1.61</v>
      </c>
      <c r="EY159" s="203" t="s">
        <v>264</v>
      </c>
    </row>
    <row r="160" spans="1:155" x14ac:dyDescent="0.25">
      <c r="A160" s="84">
        <v>0</v>
      </c>
      <c r="B160" s="42" t="s">
        <v>117</v>
      </c>
      <c r="D160" s="43" t="str">
        <f t="shared" si="205"/>
        <v>INFINITE 41.001 a 2.000</v>
      </c>
      <c r="E160" s="44" t="s">
        <v>98</v>
      </c>
      <c r="F160" s="44" t="s">
        <v>55</v>
      </c>
      <c r="G160" s="170">
        <f t="shared" si="241"/>
        <v>11.21</v>
      </c>
      <c r="H160" s="170">
        <f t="shared" si="238"/>
        <v>11.45</v>
      </c>
      <c r="I160" s="170">
        <f t="shared" si="238"/>
        <v>11.7</v>
      </c>
      <c r="J160" s="170">
        <f t="shared" si="238"/>
        <v>11.93</v>
      </c>
      <c r="K160" s="170">
        <f t="shared" si="238"/>
        <v>18.12</v>
      </c>
      <c r="L160" s="170">
        <f t="shared" si="238"/>
        <v>18.3</v>
      </c>
      <c r="M160" s="170">
        <f t="shared" si="238"/>
        <v>18.489999999999998</v>
      </c>
      <c r="N160" s="170">
        <f t="shared" si="238"/>
        <v>18.670000000000002</v>
      </c>
      <c r="O160" s="170">
        <f t="shared" si="238"/>
        <v>28.2</v>
      </c>
      <c r="P160" s="170">
        <f t="shared" si="238"/>
        <v>39.5</v>
      </c>
      <c r="Q160" s="170">
        <f t="shared" si="238"/>
        <v>50.78</v>
      </c>
      <c r="R160" s="170">
        <f t="shared" si="238"/>
        <v>59.23</v>
      </c>
      <c r="S160" s="170">
        <f t="shared" si="238"/>
        <v>37.83</v>
      </c>
      <c r="T160" s="170">
        <f t="shared" si="238"/>
        <v>48.02</v>
      </c>
      <c r="U160" s="170">
        <f t="shared" si="238"/>
        <v>57.85</v>
      </c>
      <c r="V160" s="170">
        <f t="shared" si="238"/>
        <v>66.02</v>
      </c>
      <c r="W160" s="170">
        <f t="shared" si="238"/>
        <v>45.04</v>
      </c>
      <c r="X160" s="170">
        <f t="shared" si="238"/>
        <v>57.17</v>
      </c>
      <c r="Y160" s="170">
        <f t="shared" si="238"/>
        <v>68.87</v>
      </c>
      <c r="Z160" s="170">
        <f t="shared" si="238"/>
        <v>78.59</v>
      </c>
      <c r="AB160" s="176" t="str">
        <f t="shared" si="222"/>
        <v>INFINITE 41.001 a 2.000</v>
      </c>
      <c r="AC160" s="177" t="s">
        <v>98</v>
      </c>
      <c r="AD160" s="177" t="s">
        <v>55</v>
      </c>
      <c r="AE160" s="170">
        <f t="shared" si="242"/>
        <v>26.07</v>
      </c>
      <c r="AF160" s="170">
        <f t="shared" si="239"/>
        <v>26.63</v>
      </c>
      <c r="AG160" s="170">
        <f t="shared" si="239"/>
        <v>27.18</v>
      </c>
      <c r="AH160" s="170">
        <f t="shared" si="239"/>
        <v>27.74</v>
      </c>
      <c r="AI160" s="170">
        <f t="shared" si="239"/>
        <v>29.98</v>
      </c>
      <c r="AJ160" s="170">
        <f t="shared" si="239"/>
        <v>30.3</v>
      </c>
      <c r="AK160" s="170">
        <f t="shared" si="239"/>
        <v>30.6</v>
      </c>
      <c r="AL160" s="170">
        <f t="shared" si="239"/>
        <v>30.9</v>
      </c>
      <c r="AM160" s="170">
        <f t="shared" si="239"/>
        <v>48.39</v>
      </c>
      <c r="AN160" s="170">
        <f t="shared" si="239"/>
        <v>73.31</v>
      </c>
      <c r="AO160" s="170">
        <f t="shared" si="239"/>
        <v>89.43</v>
      </c>
      <c r="AP160" s="170">
        <f t="shared" si="239"/>
        <v>105.55</v>
      </c>
      <c r="AQ160" s="170">
        <f t="shared" si="239"/>
        <v>58.99</v>
      </c>
      <c r="AR160" s="170">
        <f t="shared" si="239"/>
        <v>79.56</v>
      </c>
      <c r="AS160" s="170">
        <f t="shared" si="239"/>
        <v>93.08</v>
      </c>
      <c r="AT160" s="170">
        <f t="shared" si="239"/>
        <v>106.58</v>
      </c>
      <c r="AU160" s="170">
        <f t="shared" si="239"/>
        <v>70.22</v>
      </c>
      <c r="AV160" s="170">
        <f t="shared" si="239"/>
        <v>94.72</v>
      </c>
      <c r="AW160" s="170">
        <f t="shared" si="239"/>
        <v>110.8</v>
      </c>
      <c r="AX160" s="170">
        <f t="shared" si="239"/>
        <v>126.87</v>
      </c>
      <c r="BL160" s="43" t="str">
        <f t="shared" si="202"/>
        <v>INFINITE 4301 a 500</v>
      </c>
      <c r="BM160" s="44" t="s">
        <v>98</v>
      </c>
      <c r="BN160" s="46" t="s">
        <v>49</v>
      </c>
      <c r="BO160" s="170">
        <f>ROUND('Base(2024)'!DC4*'BASE 2025'!$A$25,2)</f>
        <v>13.82</v>
      </c>
      <c r="BP160" s="170">
        <f>ROUND('Base(2024)'!DD4*'BASE 2025'!$A$25,2)</f>
        <v>14.11</v>
      </c>
      <c r="BQ160" s="170">
        <f>ROUND('Base(2024)'!DE4*'BASE 2025'!$A$25,2)</f>
        <v>14.41</v>
      </c>
      <c r="BS160" s="43" t="str">
        <f t="shared" si="206"/>
        <v>INFINITE 51.001 a 2.000</v>
      </c>
      <c r="BT160" s="44" t="s">
        <v>100</v>
      </c>
      <c r="BU160" s="44" t="s">
        <v>55</v>
      </c>
      <c r="BV160" s="170">
        <f>ROUND('Base(2024)'!DU62*'BASE 2025'!$A$155,2)</f>
        <v>14.79</v>
      </c>
      <c r="BW160" s="170">
        <f>ROUND('Base(2024)'!DV62*'BASE 2025'!$A$155,2)</f>
        <v>15.11</v>
      </c>
      <c r="BX160" s="170">
        <f>ROUND('Base(2024)'!DW62*'BASE 2025'!$A$155,2)</f>
        <v>15.44</v>
      </c>
      <c r="BY160" s="170">
        <f>ROUND('Base(2024)'!DX62*'BASE 2025'!$A$155,2)</f>
        <v>15.75</v>
      </c>
      <c r="BZ160" s="170">
        <f>ROUND('Base(2024)'!DY62*'BASE 2025'!$A$155,2)</f>
        <v>23.23</v>
      </c>
      <c r="CA160" s="170">
        <f>ROUND('Base(2024)'!DZ62*'BASE 2025'!$A$155,2)</f>
        <v>23.47</v>
      </c>
      <c r="CB160" s="170">
        <f>ROUND('Base(2024)'!EA62*'BASE 2025'!$A$155,2)</f>
        <v>23.71</v>
      </c>
      <c r="CC160" s="170">
        <f>ROUND('Base(2024)'!EB62*'BASE 2025'!$A$155,2)</f>
        <v>23.95</v>
      </c>
      <c r="CD160" s="170">
        <f>ROUND('Base(2024)'!EC62*'BASE 2025'!$A$155,2)</f>
        <v>35.71</v>
      </c>
      <c r="CE160" s="170">
        <f>ROUND('Base(2024)'!ED62*'BASE 2025'!$A$155,2)</f>
        <v>49.58</v>
      </c>
      <c r="CF160" s="170">
        <f>ROUND('Base(2024)'!EE62*'BASE 2025'!$A$155,2)</f>
        <v>63.76</v>
      </c>
      <c r="CG160" s="170">
        <f>ROUND('Base(2024)'!EF62*'BASE 2025'!$A$155,2)</f>
        <v>74.45</v>
      </c>
      <c r="CH160" s="170">
        <f>ROUND('Base(2024)'!EG62*'BASE 2025'!$A$155,2)</f>
        <v>56.9</v>
      </c>
      <c r="CI160" s="170">
        <f>ROUND('Base(2024)'!EH62*'BASE 2025'!$A$155,2)</f>
        <v>71.81</v>
      </c>
      <c r="CJ160" s="170">
        <f>ROUND('Base(2024)'!EI62*'BASE 2025'!$A$155,2)</f>
        <v>86.46</v>
      </c>
      <c r="CK160" s="170">
        <f>ROUND('Base(2024)'!EJ62*'BASE 2025'!$A$155,2)</f>
        <v>98.75</v>
      </c>
      <c r="CM160" s="43" t="str">
        <f t="shared" si="114"/>
        <v>INFINITE 41.001 a 2.000</v>
      </c>
      <c r="CN160" s="44" t="s">
        <v>98</v>
      </c>
      <c r="CO160" s="44" t="s">
        <v>55</v>
      </c>
      <c r="CP160" s="170">
        <f t="shared" ref="CP160:DE160" si="245">ROUND(CP6-(CP6*$A$93),2)</f>
        <v>15.06</v>
      </c>
      <c r="CQ160" s="170">
        <f t="shared" si="245"/>
        <v>15.71</v>
      </c>
      <c r="CR160" s="170">
        <f t="shared" si="245"/>
        <v>15.85</v>
      </c>
      <c r="CS160" s="170">
        <f t="shared" si="245"/>
        <v>16.010000000000002</v>
      </c>
      <c r="CT160" s="170">
        <f t="shared" si="245"/>
        <v>18.7</v>
      </c>
      <c r="CU160" s="170">
        <f t="shared" si="245"/>
        <v>20.94</v>
      </c>
      <c r="CV160" s="170">
        <f t="shared" si="245"/>
        <v>23.38</v>
      </c>
      <c r="CW160" s="170">
        <f t="shared" si="245"/>
        <v>28.04</v>
      </c>
      <c r="CX160" s="170">
        <f t="shared" si="245"/>
        <v>20.57</v>
      </c>
      <c r="CY160" s="170">
        <f t="shared" si="245"/>
        <v>24.28</v>
      </c>
      <c r="CZ160" s="170">
        <f t="shared" si="245"/>
        <v>38.03</v>
      </c>
      <c r="DA160" s="170">
        <f t="shared" si="245"/>
        <v>51.03</v>
      </c>
      <c r="DB160" s="170">
        <f t="shared" si="245"/>
        <v>23.9</v>
      </c>
      <c r="DC160" s="170">
        <f t="shared" si="245"/>
        <v>28.24</v>
      </c>
      <c r="DD160" s="170">
        <f t="shared" si="245"/>
        <v>44.22</v>
      </c>
      <c r="DE160" s="170">
        <f t="shared" si="245"/>
        <v>59.34</v>
      </c>
      <c r="DF160" s="170"/>
      <c r="DH160" s="43" t="str">
        <f t="shared" si="204"/>
        <v>INFINITE 5501 a 1.000</v>
      </c>
      <c r="DI160" s="44" t="s">
        <v>100</v>
      </c>
      <c r="DJ160" s="44" t="s">
        <v>50</v>
      </c>
      <c r="DK160" s="147">
        <f>ROUND('Base(2024)'!EO160*'BASE 2025'!$A$155,2)</f>
        <v>17.18</v>
      </c>
      <c r="DL160" s="147">
        <f>ROUND('Base(2024)'!EP160*'BASE 2025'!$A$155,2)</f>
        <v>17.899999999999999</v>
      </c>
      <c r="DM160" s="147">
        <f>ROUND('Base(2024)'!EQ160*'BASE 2025'!$A$155,2)</f>
        <v>18.100000000000001</v>
      </c>
      <c r="DN160" s="147">
        <f>ROUND('Base(2024)'!ER160*'BASE 2025'!$A$155,2)</f>
        <v>18.27</v>
      </c>
      <c r="DO160" s="147">
        <f>ROUND('Base(2024)'!ES160*'BASE 2025'!$A$155,2)</f>
        <v>20.43</v>
      </c>
      <c r="DP160" s="147">
        <f>ROUND('Base(2024)'!ET160*'BASE 2025'!$A$155,2)</f>
        <v>22.99</v>
      </c>
      <c r="DQ160" s="147">
        <f>ROUND('Base(2024)'!EU160*'BASE 2025'!$A$155,2)</f>
        <v>25.66</v>
      </c>
      <c r="DR160" s="147">
        <f>ROUND('Base(2024)'!EV160*'BASE 2025'!$A$155,2)</f>
        <v>30.77</v>
      </c>
      <c r="DS160" s="147">
        <f>ROUND('Base(2024)'!EW160*'BASE 2025'!$A$155,2)</f>
        <v>24.13</v>
      </c>
      <c r="DT160" s="147">
        <f>ROUND('Base(2024)'!EX160*'BASE 2025'!$A$155,2)</f>
        <v>29.22</v>
      </c>
      <c r="DU160" s="147">
        <f>ROUND('Base(2024)'!EY160*'BASE 2025'!$A$155,2)</f>
        <v>48.3</v>
      </c>
      <c r="DV160" s="147">
        <f>ROUND('Base(2024)'!EZ160*'BASE 2025'!$A$155,2)</f>
        <v>65.98</v>
      </c>
      <c r="ER160" s="198" t="str">
        <f t="shared" si="229"/>
        <v>INFINITE 1Coleta no mesmo dia4210-281 a 90</v>
      </c>
      <c r="ES160" s="198" t="s">
        <v>85</v>
      </c>
      <c r="ET160" s="199" t="s">
        <v>71</v>
      </c>
      <c r="EU160" s="200" t="s">
        <v>72</v>
      </c>
      <c r="EV160" s="201" t="s">
        <v>102</v>
      </c>
      <c r="EW160" s="200">
        <f t="shared" si="236"/>
        <v>1.6048500000000001</v>
      </c>
      <c r="EX160" s="202">
        <v>1.6048500000000001</v>
      </c>
      <c r="EY160" s="203" t="s">
        <v>264</v>
      </c>
    </row>
    <row r="161" spans="1:155" x14ac:dyDescent="0.25">
      <c r="A161" s="84">
        <v>0</v>
      </c>
      <c r="B161" s="42" t="s">
        <v>66</v>
      </c>
      <c r="D161" s="43" t="str">
        <f t="shared" si="205"/>
        <v>INFINITE 42.001 a 3.000</v>
      </c>
      <c r="E161" s="44" t="s">
        <v>98</v>
      </c>
      <c r="F161" s="44" t="s">
        <v>62</v>
      </c>
      <c r="G161" s="170">
        <f t="shared" si="241"/>
        <v>12.51</v>
      </c>
      <c r="H161" s="170">
        <f t="shared" si="238"/>
        <v>12.78</v>
      </c>
      <c r="I161" s="170">
        <f t="shared" si="238"/>
        <v>13.04</v>
      </c>
      <c r="J161" s="170">
        <f t="shared" si="238"/>
        <v>13.3</v>
      </c>
      <c r="K161" s="170">
        <f t="shared" si="238"/>
        <v>19.8</v>
      </c>
      <c r="L161" s="170">
        <f t="shared" si="238"/>
        <v>19.989999999999998</v>
      </c>
      <c r="M161" s="170">
        <f t="shared" si="238"/>
        <v>20.21</v>
      </c>
      <c r="N161" s="170">
        <f t="shared" si="238"/>
        <v>20.399999999999999</v>
      </c>
      <c r="O161" s="170">
        <f t="shared" si="238"/>
        <v>32.92</v>
      </c>
      <c r="P161" s="170">
        <f t="shared" si="238"/>
        <v>44.45</v>
      </c>
      <c r="Q161" s="170">
        <f t="shared" si="238"/>
        <v>62.56</v>
      </c>
      <c r="R161" s="170">
        <f t="shared" si="238"/>
        <v>75.72</v>
      </c>
      <c r="S161" s="170">
        <f t="shared" si="238"/>
        <v>45.34</v>
      </c>
      <c r="T161" s="170">
        <f t="shared" si="238"/>
        <v>55.72</v>
      </c>
      <c r="U161" s="170">
        <f t="shared" si="238"/>
        <v>71.28</v>
      </c>
      <c r="V161" s="170">
        <f t="shared" si="238"/>
        <v>83.41</v>
      </c>
      <c r="W161" s="170">
        <f t="shared" si="238"/>
        <v>53.97</v>
      </c>
      <c r="X161" s="170">
        <f t="shared" si="238"/>
        <v>66.33</v>
      </c>
      <c r="Y161" s="170">
        <f t="shared" si="238"/>
        <v>84.86</v>
      </c>
      <c r="Z161" s="170">
        <f t="shared" si="238"/>
        <v>99.29</v>
      </c>
      <c r="AB161" s="176" t="str">
        <f t="shared" si="222"/>
        <v>INFINITE 42.001 a 3.000</v>
      </c>
      <c r="AC161" s="177" t="s">
        <v>98</v>
      </c>
      <c r="AD161" s="177" t="s">
        <v>62</v>
      </c>
      <c r="AE161" s="170">
        <f t="shared" si="242"/>
        <v>28.74</v>
      </c>
      <c r="AF161" s="170">
        <f t="shared" si="239"/>
        <v>29.35</v>
      </c>
      <c r="AG161" s="170">
        <f t="shared" si="239"/>
        <v>29.96</v>
      </c>
      <c r="AH161" s="170">
        <f t="shared" si="239"/>
        <v>30.57</v>
      </c>
      <c r="AI161" s="170">
        <f t="shared" si="239"/>
        <v>32.97</v>
      </c>
      <c r="AJ161" s="170">
        <f t="shared" si="239"/>
        <v>33.31</v>
      </c>
      <c r="AK161" s="170">
        <f t="shared" si="239"/>
        <v>33.65</v>
      </c>
      <c r="AL161" s="170">
        <f t="shared" si="239"/>
        <v>33.979999999999997</v>
      </c>
      <c r="AM161" s="170">
        <f t="shared" si="239"/>
        <v>56.89</v>
      </c>
      <c r="AN161" s="170">
        <f t="shared" si="239"/>
        <v>85.64</v>
      </c>
      <c r="AO161" s="170">
        <f t="shared" si="239"/>
        <v>104.5</v>
      </c>
      <c r="AP161" s="170">
        <f t="shared" si="239"/>
        <v>123.37</v>
      </c>
      <c r="AQ161" s="170">
        <f t="shared" si="239"/>
        <v>69.209999999999994</v>
      </c>
      <c r="AR161" s="170">
        <f t="shared" si="239"/>
        <v>95.52</v>
      </c>
      <c r="AS161" s="170">
        <f t="shared" si="239"/>
        <v>112.73</v>
      </c>
      <c r="AT161" s="170">
        <f t="shared" si="239"/>
        <v>129.94999999999999</v>
      </c>
      <c r="AU161" s="170">
        <f t="shared" si="239"/>
        <v>82.39</v>
      </c>
      <c r="AV161" s="170">
        <f t="shared" si="239"/>
        <v>113.71</v>
      </c>
      <c r="AW161" s="170">
        <f t="shared" si="239"/>
        <v>134.19999999999999</v>
      </c>
      <c r="AX161" s="170">
        <f t="shared" si="239"/>
        <v>154.71</v>
      </c>
      <c r="BL161" s="43" t="str">
        <f t="shared" si="202"/>
        <v>INFINITE 4501 a 1.000</v>
      </c>
      <c r="BM161" s="44" t="s">
        <v>98</v>
      </c>
      <c r="BN161" s="46" t="s">
        <v>50</v>
      </c>
      <c r="BO161" s="170">
        <f>ROUND('Base(2024)'!DC5*'BASE 2025'!$A$25,2)</f>
        <v>14.78</v>
      </c>
      <c r="BP161" s="170">
        <f>ROUND('Base(2024)'!DD5*'BASE 2025'!$A$25,2)</f>
        <v>15.1</v>
      </c>
      <c r="BQ161" s="170">
        <f>ROUND('Base(2024)'!DE5*'BASE 2025'!$A$25,2)</f>
        <v>15.41</v>
      </c>
      <c r="BS161" s="43" t="str">
        <f t="shared" si="206"/>
        <v>INFINITE 52.001 a 3.000</v>
      </c>
      <c r="BT161" s="44" t="s">
        <v>100</v>
      </c>
      <c r="BU161" s="44" t="s">
        <v>62</v>
      </c>
      <c r="BV161" s="170">
        <f>ROUND('Base(2024)'!DU63*'BASE 2025'!$A$155,2)</f>
        <v>16.75</v>
      </c>
      <c r="BW161" s="170">
        <f>ROUND('Base(2024)'!DV63*'BASE 2025'!$A$155,2)</f>
        <v>17.100000000000001</v>
      </c>
      <c r="BX161" s="170">
        <f>ROUND('Base(2024)'!DW63*'BASE 2025'!$A$155,2)</f>
        <v>17.46</v>
      </c>
      <c r="BY161" s="170">
        <f>ROUND('Base(2024)'!DX63*'BASE 2025'!$A$155,2)</f>
        <v>17.82</v>
      </c>
      <c r="BZ161" s="170">
        <f>ROUND('Base(2024)'!DY63*'BASE 2025'!$A$155,2)</f>
        <v>25.55</v>
      </c>
      <c r="CA161" s="170">
        <f>ROUND('Base(2024)'!DZ63*'BASE 2025'!$A$155,2)</f>
        <v>25.81</v>
      </c>
      <c r="CB161" s="170">
        <f>ROUND('Base(2024)'!EA63*'BASE 2025'!$A$155,2)</f>
        <v>26.08</v>
      </c>
      <c r="CC161" s="170">
        <f>ROUND('Base(2024)'!EB63*'BASE 2025'!$A$155,2)</f>
        <v>26.33</v>
      </c>
      <c r="CD161" s="170">
        <f>ROUND('Base(2024)'!EC63*'BASE 2025'!$A$155,2)</f>
        <v>41.81</v>
      </c>
      <c r="CE161" s="170">
        <f>ROUND('Base(2024)'!ED63*'BASE 2025'!$A$155,2)</f>
        <v>55.83</v>
      </c>
      <c r="CF161" s="170">
        <f>ROUND('Base(2024)'!EE63*'BASE 2025'!$A$155,2)</f>
        <v>78.59</v>
      </c>
      <c r="CG161" s="170">
        <f>ROUND('Base(2024)'!EF63*'BASE 2025'!$A$155,2)</f>
        <v>95.25</v>
      </c>
      <c r="CH161" s="170">
        <f>ROUND('Base(2024)'!EG63*'BASE 2025'!$A$155,2)</f>
        <v>68.34</v>
      </c>
      <c r="CI161" s="170">
        <f>ROUND('Base(2024)'!EH63*'BASE 2025'!$A$155,2)</f>
        <v>83.36</v>
      </c>
      <c r="CJ161" s="170">
        <f>ROUND('Base(2024)'!EI63*'BASE 2025'!$A$155,2)</f>
        <v>106.58</v>
      </c>
      <c r="CK161" s="170">
        <f>ROUND('Base(2024)'!EJ63*'BASE 2025'!$A$155,2)</f>
        <v>124.83</v>
      </c>
      <c r="CM161" s="43" t="str">
        <f t="shared" si="114"/>
        <v>INFINITE 42.001 a 3.000</v>
      </c>
      <c r="CN161" s="44" t="s">
        <v>98</v>
      </c>
      <c r="CO161" s="44" t="s">
        <v>62</v>
      </c>
      <c r="CP161" s="170">
        <f t="shared" ref="CP161:DE161" si="246">ROUND(CP7-(CP7*$A$93),2)</f>
        <v>18</v>
      </c>
      <c r="CQ161" s="170">
        <f t="shared" si="246"/>
        <v>18.760000000000002</v>
      </c>
      <c r="CR161" s="170">
        <f t="shared" si="246"/>
        <v>18.95</v>
      </c>
      <c r="CS161" s="170">
        <f t="shared" si="246"/>
        <v>19.149999999999999</v>
      </c>
      <c r="CT161" s="170">
        <f t="shared" si="246"/>
        <v>22.35</v>
      </c>
      <c r="CU161" s="170">
        <f t="shared" si="246"/>
        <v>25.03</v>
      </c>
      <c r="CV161" s="170">
        <f t="shared" si="246"/>
        <v>27.94</v>
      </c>
      <c r="CW161" s="170">
        <f t="shared" si="246"/>
        <v>33.520000000000003</v>
      </c>
      <c r="CX161" s="170">
        <f t="shared" si="246"/>
        <v>23.69</v>
      </c>
      <c r="CY161" s="170">
        <f t="shared" si="246"/>
        <v>27.8</v>
      </c>
      <c r="CZ161" s="170">
        <f t="shared" si="246"/>
        <v>41.95</v>
      </c>
      <c r="DA161" s="170">
        <f t="shared" si="246"/>
        <v>55.74</v>
      </c>
      <c r="DB161" s="170">
        <f t="shared" si="246"/>
        <v>27.56</v>
      </c>
      <c r="DC161" s="170">
        <f t="shared" si="246"/>
        <v>32.340000000000003</v>
      </c>
      <c r="DD161" s="170">
        <f t="shared" si="246"/>
        <v>48.78</v>
      </c>
      <c r="DE161" s="170">
        <f t="shared" si="246"/>
        <v>64.81</v>
      </c>
      <c r="DF161" s="170"/>
      <c r="DH161" s="43" t="str">
        <f t="shared" si="204"/>
        <v>INFINITE 51.001 a 2.000</v>
      </c>
      <c r="DI161" s="44" t="s">
        <v>100</v>
      </c>
      <c r="DJ161" s="44" t="s">
        <v>55</v>
      </c>
      <c r="DK161" s="147">
        <f>ROUND('Base(2024)'!EO161*'BASE 2025'!$A$155,2)</f>
        <v>18.18</v>
      </c>
      <c r="DL161" s="147">
        <f>ROUND('Base(2024)'!EP161*'BASE 2025'!$A$155,2)</f>
        <v>18.96</v>
      </c>
      <c r="DM161" s="147">
        <f>ROUND('Base(2024)'!EQ161*'BASE 2025'!$A$155,2)</f>
        <v>19.14</v>
      </c>
      <c r="DN161" s="147">
        <f>ROUND('Base(2024)'!ER161*'BASE 2025'!$A$155,2)</f>
        <v>19.329999999999998</v>
      </c>
      <c r="DO161" s="147">
        <f>ROUND('Base(2024)'!ES161*'BASE 2025'!$A$155,2)</f>
        <v>22.58</v>
      </c>
      <c r="DP161" s="147">
        <f>ROUND('Base(2024)'!ET161*'BASE 2025'!$A$155,2)</f>
        <v>25.28</v>
      </c>
      <c r="DQ161" s="147">
        <f>ROUND('Base(2024)'!EU161*'BASE 2025'!$A$155,2)</f>
        <v>28.22</v>
      </c>
      <c r="DR161" s="147">
        <f>ROUND('Base(2024)'!EV161*'BASE 2025'!$A$155,2)</f>
        <v>33.86</v>
      </c>
      <c r="DS161" s="147">
        <f>ROUND('Base(2024)'!EW161*'BASE 2025'!$A$155,2)</f>
        <v>28.85</v>
      </c>
      <c r="DT161" s="147">
        <f>ROUND('Base(2024)'!EX161*'BASE 2025'!$A$155,2)</f>
        <v>34.090000000000003</v>
      </c>
      <c r="DU161" s="147">
        <f>ROUND('Base(2024)'!EY161*'BASE 2025'!$A$155,2)</f>
        <v>53.38</v>
      </c>
      <c r="DV161" s="147">
        <f>ROUND('Base(2024)'!EZ161*'BASE 2025'!$A$155,2)</f>
        <v>71.63</v>
      </c>
      <c r="ER161" s="198" t="str">
        <f t="shared" si="229"/>
        <v>INFINITE 1Coleta no mesmo dia4210-291 a 100</v>
      </c>
      <c r="ES161" s="198" t="s">
        <v>85</v>
      </c>
      <c r="ET161" s="199" t="s">
        <v>71</v>
      </c>
      <c r="EU161" s="200" t="s">
        <v>72</v>
      </c>
      <c r="EV161" s="201" t="s">
        <v>105</v>
      </c>
      <c r="EW161" s="200">
        <f t="shared" si="236"/>
        <v>1.58</v>
      </c>
      <c r="EX161" s="202">
        <v>1.58</v>
      </c>
      <c r="EY161" s="203" t="s">
        <v>264</v>
      </c>
    </row>
    <row r="162" spans="1:155" x14ac:dyDescent="0.25">
      <c r="A162" s="84">
        <v>0</v>
      </c>
      <c r="B162" s="42" t="s">
        <v>69</v>
      </c>
      <c r="D162" s="43" t="str">
        <f t="shared" si="205"/>
        <v>INFINITE 43.001 a 4.000</v>
      </c>
      <c r="E162" s="44" t="s">
        <v>98</v>
      </c>
      <c r="F162" s="44" t="s">
        <v>68</v>
      </c>
      <c r="G162" s="170">
        <f t="shared" si="241"/>
        <v>13.52</v>
      </c>
      <c r="H162" s="170">
        <f t="shared" si="238"/>
        <v>13.81</v>
      </c>
      <c r="I162" s="170">
        <f t="shared" si="238"/>
        <v>14.09</v>
      </c>
      <c r="J162" s="170">
        <f t="shared" si="238"/>
        <v>14.37</v>
      </c>
      <c r="K162" s="170">
        <f t="shared" si="238"/>
        <v>21.81</v>
      </c>
      <c r="L162" s="170">
        <f t="shared" si="238"/>
        <v>22.01</v>
      </c>
      <c r="M162" s="170">
        <f t="shared" si="238"/>
        <v>22.24</v>
      </c>
      <c r="N162" s="170">
        <f t="shared" si="238"/>
        <v>22.47</v>
      </c>
      <c r="O162" s="170">
        <f t="shared" si="238"/>
        <v>37.74</v>
      </c>
      <c r="P162" s="170">
        <f t="shared" si="238"/>
        <v>50.97</v>
      </c>
      <c r="Q162" s="170">
        <f t="shared" si="238"/>
        <v>71.72</v>
      </c>
      <c r="R162" s="170">
        <f t="shared" si="238"/>
        <v>86.82</v>
      </c>
      <c r="S162" s="170">
        <f t="shared" si="238"/>
        <v>49.39</v>
      </c>
      <c r="T162" s="170">
        <f t="shared" si="238"/>
        <v>61.19</v>
      </c>
      <c r="U162" s="170">
        <f t="shared" si="238"/>
        <v>78.989999999999995</v>
      </c>
      <c r="V162" s="170">
        <f t="shared" si="238"/>
        <v>92.73</v>
      </c>
      <c r="W162" s="170">
        <f t="shared" si="238"/>
        <v>58.79</v>
      </c>
      <c r="X162" s="170">
        <f t="shared" si="238"/>
        <v>72.84</v>
      </c>
      <c r="Y162" s="170">
        <f t="shared" si="238"/>
        <v>94.04</v>
      </c>
      <c r="Z162" s="170">
        <f t="shared" si="238"/>
        <v>110.39</v>
      </c>
      <c r="AB162" s="176" t="str">
        <f t="shared" si="222"/>
        <v>INFINITE 43.001 a 4.000</v>
      </c>
      <c r="AC162" s="177" t="s">
        <v>98</v>
      </c>
      <c r="AD162" s="177" t="s">
        <v>68</v>
      </c>
      <c r="AE162" s="170">
        <f t="shared" si="242"/>
        <v>31.25</v>
      </c>
      <c r="AF162" s="170">
        <f t="shared" si="239"/>
        <v>31.91</v>
      </c>
      <c r="AG162" s="170">
        <f t="shared" si="239"/>
        <v>32.57</v>
      </c>
      <c r="AH162" s="170">
        <f t="shared" si="239"/>
        <v>33.24</v>
      </c>
      <c r="AI162" s="170">
        <f t="shared" si="239"/>
        <v>36.200000000000003</v>
      </c>
      <c r="AJ162" s="170">
        <f t="shared" si="239"/>
        <v>36.57</v>
      </c>
      <c r="AK162" s="170">
        <f t="shared" si="239"/>
        <v>36.94</v>
      </c>
      <c r="AL162" s="170">
        <f t="shared" si="239"/>
        <v>37.32</v>
      </c>
      <c r="AM162" s="170">
        <f t="shared" si="239"/>
        <v>64.97</v>
      </c>
      <c r="AN162" s="170">
        <f t="shared" si="239"/>
        <v>97.88</v>
      </c>
      <c r="AO162" s="170">
        <f t="shared" si="239"/>
        <v>119.71</v>
      </c>
      <c r="AP162" s="170">
        <f t="shared" si="239"/>
        <v>141.54</v>
      </c>
      <c r="AQ162" s="170">
        <f t="shared" si="239"/>
        <v>79.489999999999995</v>
      </c>
      <c r="AR162" s="170">
        <f t="shared" si="239"/>
        <v>111.48</v>
      </c>
      <c r="AS162" s="170">
        <f t="shared" si="239"/>
        <v>132.32</v>
      </c>
      <c r="AT162" s="170">
        <f t="shared" si="239"/>
        <v>153.18</v>
      </c>
      <c r="AU162" s="170">
        <f t="shared" si="239"/>
        <v>94.64</v>
      </c>
      <c r="AV162" s="170">
        <f t="shared" si="239"/>
        <v>132.71</v>
      </c>
      <c r="AW162" s="170">
        <f t="shared" si="239"/>
        <v>157.52000000000001</v>
      </c>
      <c r="AX162" s="170">
        <f t="shared" si="239"/>
        <v>182.35</v>
      </c>
      <c r="BL162" s="43" t="str">
        <f t="shared" si="202"/>
        <v>INFINITE 41.001 a 2.000</v>
      </c>
      <c r="BM162" s="44" t="s">
        <v>98</v>
      </c>
      <c r="BN162" s="46" t="s">
        <v>55</v>
      </c>
      <c r="BO162" s="170">
        <f>ROUND('Base(2024)'!DC6*'BASE 2025'!$A$25,2)</f>
        <v>17.23</v>
      </c>
      <c r="BP162" s="170">
        <f>ROUND('Base(2024)'!DD6*'BASE 2025'!$A$25,2)</f>
        <v>17.579999999999998</v>
      </c>
      <c r="BQ162" s="170">
        <f>ROUND('Base(2024)'!DE6*'BASE 2025'!$A$25,2)</f>
        <v>17.95</v>
      </c>
      <c r="BS162" s="43" t="str">
        <f t="shared" si="206"/>
        <v>INFINITE 53.001 a 4.000</v>
      </c>
      <c r="BT162" s="44" t="s">
        <v>100</v>
      </c>
      <c r="BU162" s="44" t="s">
        <v>68</v>
      </c>
      <c r="BV162" s="170">
        <f>ROUND('Base(2024)'!DU64*'BASE 2025'!$A$155,2)</f>
        <v>18.64</v>
      </c>
      <c r="BW162" s="170">
        <f>ROUND('Base(2024)'!DV64*'BASE 2025'!$A$155,2)</f>
        <v>19.03</v>
      </c>
      <c r="BX162" s="170">
        <f>ROUND('Base(2024)'!DW64*'BASE 2025'!$A$155,2)</f>
        <v>19.440000000000001</v>
      </c>
      <c r="BY162" s="170">
        <f>ROUND('Base(2024)'!DX64*'BASE 2025'!$A$155,2)</f>
        <v>19.82</v>
      </c>
      <c r="BZ162" s="170">
        <f>ROUND('Base(2024)'!DY64*'BASE 2025'!$A$155,2)</f>
        <v>28.5</v>
      </c>
      <c r="CA162" s="170">
        <f>ROUND('Base(2024)'!DZ64*'BASE 2025'!$A$155,2)</f>
        <v>28.79</v>
      </c>
      <c r="CB162" s="170">
        <f>ROUND('Base(2024)'!EA64*'BASE 2025'!$A$155,2)</f>
        <v>29.07</v>
      </c>
      <c r="CC162" s="170">
        <f>ROUND('Base(2024)'!EB64*'BASE 2025'!$A$155,2)</f>
        <v>29.4</v>
      </c>
      <c r="CD162" s="170">
        <f>ROUND('Base(2024)'!EC64*'BASE 2025'!$A$155,2)</f>
        <v>48.22</v>
      </c>
      <c r="CE162" s="170">
        <f>ROUND('Base(2024)'!ED64*'BASE 2025'!$A$155,2)</f>
        <v>64.069999999999993</v>
      </c>
      <c r="CF162" s="170">
        <f>ROUND('Base(2024)'!EE64*'BASE 2025'!$A$155,2)</f>
        <v>90.16</v>
      </c>
      <c r="CG162" s="170">
        <f>ROUND('Base(2024)'!EF64*'BASE 2025'!$A$155,2)</f>
        <v>109.37</v>
      </c>
      <c r="CH162" s="170">
        <f>ROUND('Base(2024)'!EG64*'BASE 2025'!$A$155,2)</f>
        <v>74.790000000000006</v>
      </c>
      <c r="CI162" s="170">
        <f>ROUND('Base(2024)'!EH64*'BASE 2025'!$A$155,2)</f>
        <v>91.66</v>
      </c>
      <c r="CJ162" s="170">
        <f>ROUND('Base(2024)'!EI64*'BASE 2025'!$A$155,2)</f>
        <v>118.21</v>
      </c>
      <c r="CK162" s="170">
        <f>ROUND('Base(2024)'!EJ64*'BASE 2025'!$A$155,2)</f>
        <v>138.97999999999999</v>
      </c>
      <c r="CM162" s="43" t="str">
        <f t="shared" si="114"/>
        <v>INFINITE 43.001 a 4.000</v>
      </c>
      <c r="CN162" s="44" t="s">
        <v>98</v>
      </c>
      <c r="CO162" s="44" t="s">
        <v>68</v>
      </c>
      <c r="CP162" s="170">
        <f t="shared" ref="CP162:DE162" si="247">ROUND(CP8-(CP8*$A$93),2)</f>
        <v>19.21</v>
      </c>
      <c r="CQ162" s="170">
        <f t="shared" si="247"/>
        <v>20.03</v>
      </c>
      <c r="CR162" s="170">
        <f t="shared" si="247"/>
        <v>20.23</v>
      </c>
      <c r="CS162" s="170">
        <f t="shared" si="247"/>
        <v>20.440000000000001</v>
      </c>
      <c r="CT162" s="170">
        <f t="shared" si="247"/>
        <v>23.87</v>
      </c>
      <c r="CU162" s="170">
        <f t="shared" si="247"/>
        <v>26.74</v>
      </c>
      <c r="CV162" s="170">
        <f t="shared" si="247"/>
        <v>29.84</v>
      </c>
      <c r="CW162" s="170">
        <f t="shared" si="247"/>
        <v>35.799999999999997</v>
      </c>
      <c r="CX162" s="170">
        <f t="shared" si="247"/>
        <v>30.38</v>
      </c>
      <c r="CY162" s="170">
        <f t="shared" si="247"/>
        <v>34.64</v>
      </c>
      <c r="CZ162" s="170">
        <f t="shared" si="247"/>
        <v>48.96</v>
      </c>
      <c r="DA162" s="170">
        <f t="shared" si="247"/>
        <v>63.07</v>
      </c>
      <c r="DB162" s="170">
        <f t="shared" si="247"/>
        <v>35.33</v>
      </c>
      <c r="DC162" s="170">
        <f t="shared" si="247"/>
        <v>40.29</v>
      </c>
      <c r="DD162" s="170">
        <f t="shared" si="247"/>
        <v>56.93</v>
      </c>
      <c r="DE162" s="170">
        <f t="shared" si="247"/>
        <v>73.33</v>
      </c>
      <c r="DF162" s="170"/>
      <c r="DH162" s="43" t="str">
        <f t="shared" si="204"/>
        <v>INFINITE 52.001 a 3.000</v>
      </c>
      <c r="DI162" s="44" t="s">
        <v>100</v>
      </c>
      <c r="DJ162" s="44" t="s">
        <v>62</v>
      </c>
      <c r="DK162" s="147">
        <f>ROUND('Base(2024)'!EO162*'BASE 2025'!$A$155,2)</f>
        <v>21.95</v>
      </c>
      <c r="DL162" s="147">
        <f>ROUND('Base(2024)'!EP162*'BASE 2025'!$A$155,2)</f>
        <v>22.87</v>
      </c>
      <c r="DM162" s="147">
        <f>ROUND('Base(2024)'!EQ162*'BASE 2025'!$A$155,2)</f>
        <v>23.1</v>
      </c>
      <c r="DN162" s="147">
        <f>ROUND('Base(2024)'!ER162*'BASE 2025'!$A$155,2)</f>
        <v>23.34</v>
      </c>
      <c r="DO162" s="147">
        <f>ROUND('Base(2024)'!ES162*'BASE 2025'!$A$155,2)</f>
        <v>27.29</v>
      </c>
      <c r="DP162" s="147">
        <f>ROUND('Base(2024)'!ET162*'BASE 2025'!$A$155,2)</f>
        <v>30.28</v>
      </c>
      <c r="DQ162" s="147">
        <f>ROUND('Base(2024)'!EU162*'BASE 2025'!$A$155,2)</f>
        <v>33.79</v>
      </c>
      <c r="DR162" s="147">
        <f>ROUND('Base(2024)'!EV162*'BASE 2025'!$A$155,2)</f>
        <v>40.58</v>
      </c>
      <c r="DS162" s="147">
        <f>ROUND('Base(2024)'!EW162*'BASE 2025'!$A$155,2)</f>
        <v>33.9</v>
      </c>
      <c r="DT162" s="147">
        <f>ROUND('Base(2024)'!EX162*'BASE 2025'!$A$155,2)</f>
        <v>39.26</v>
      </c>
      <c r="DU162" s="147">
        <f>ROUND('Base(2024)'!EY162*'BASE 2025'!$A$155,2)</f>
        <v>59.02</v>
      </c>
      <c r="DV162" s="147">
        <f>ROUND('Base(2024)'!EZ162*'BASE 2025'!$A$155,2)</f>
        <v>78.430000000000007</v>
      </c>
      <c r="ER162" s="198" t="str">
        <f t="shared" si="229"/>
        <v>INFINITE 1Coleta no mesmo dia4210-2Mais de 100</v>
      </c>
      <c r="ES162" s="198" t="s">
        <v>85</v>
      </c>
      <c r="ET162" s="199" t="s">
        <v>71</v>
      </c>
      <c r="EU162" s="200" t="s">
        <v>72</v>
      </c>
      <c r="EV162" s="201" t="s">
        <v>108</v>
      </c>
      <c r="EW162" s="200">
        <f t="shared" si="236"/>
        <v>1.56</v>
      </c>
      <c r="EX162" s="202">
        <v>1.56</v>
      </c>
      <c r="EY162" s="203" t="s">
        <v>264</v>
      </c>
    </row>
    <row r="163" spans="1:155" x14ac:dyDescent="0.25">
      <c r="A163" s="84">
        <v>0</v>
      </c>
      <c r="B163" s="42" t="s">
        <v>75</v>
      </c>
      <c r="D163" s="43" t="str">
        <f t="shared" si="205"/>
        <v>INFINITE 44.001 a 5.000</v>
      </c>
      <c r="E163" s="44" t="s">
        <v>98</v>
      </c>
      <c r="F163" s="44" t="s">
        <v>70</v>
      </c>
      <c r="G163" s="170">
        <f t="shared" si="241"/>
        <v>14.6</v>
      </c>
      <c r="H163" s="170">
        <f t="shared" si="238"/>
        <v>14.92</v>
      </c>
      <c r="I163" s="170">
        <f t="shared" si="238"/>
        <v>15.22</v>
      </c>
      <c r="J163" s="170">
        <f t="shared" si="238"/>
        <v>15.53</v>
      </c>
      <c r="K163" s="170">
        <f t="shared" si="238"/>
        <v>23.49</v>
      </c>
      <c r="L163" s="170">
        <f t="shared" si="238"/>
        <v>23.73</v>
      </c>
      <c r="M163" s="170">
        <f t="shared" si="238"/>
        <v>23.99</v>
      </c>
      <c r="N163" s="170">
        <f t="shared" si="238"/>
        <v>24.22</v>
      </c>
      <c r="O163" s="170">
        <f t="shared" si="238"/>
        <v>41.66</v>
      </c>
      <c r="P163" s="170">
        <f t="shared" si="238"/>
        <v>56.25</v>
      </c>
      <c r="Q163" s="170">
        <f t="shared" si="238"/>
        <v>79.16</v>
      </c>
      <c r="R163" s="170">
        <f t="shared" si="238"/>
        <v>95.82</v>
      </c>
      <c r="S163" s="170">
        <f t="shared" si="238"/>
        <v>59.72</v>
      </c>
      <c r="T163" s="170">
        <f t="shared" si="238"/>
        <v>72.680000000000007</v>
      </c>
      <c r="U163" s="170">
        <f t="shared" si="238"/>
        <v>92.29</v>
      </c>
      <c r="V163" s="170">
        <f t="shared" si="238"/>
        <v>107.34</v>
      </c>
      <c r="W163" s="170">
        <f t="shared" si="238"/>
        <v>71.11</v>
      </c>
      <c r="X163" s="170">
        <f t="shared" si="238"/>
        <v>86.53</v>
      </c>
      <c r="Y163" s="170">
        <f t="shared" si="238"/>
        <v>109.86</v>
      </c>
      <c r="Z163" s="170">
        <f t="shared" si="238"/>
        <v>127.8</v>
      </c>
      <c r="AB163" s="176" t="str">
        <f t="shared" si="222"/>
        <v>INFINITE 44.001 a 5.000</v>
      </c>
      <c r="AC163" s="177" t="s">
        <v>98</v>
      </c>
      <c r="AD163" s="177" t="s">
        <v>70</v>
      </c>
      <c r="AE163" s="170">
        <f t="shared" si="242"/>
        <v>33.75</v>
      </c>
      <c r="AF163" s="170">
        <f t="shared" si="239"/>
        <v>34.47</v>
      </c>
      <c r="AG163" s="170">
        <f t="shared" si="239"/>
        <v>35.19</v>
      </c>
      <c r="AH163" s="170">
        <f t="shared" si="239"/>
        <v>35.909999999999997</v>
      </c>
      <c r="AI163" s="170">
        <f t="shared" si="239"/>
        <v>39.03</v>
      </c>
      <c r="AJ163" s="170">
        <f t="shared" si="239"/>
        <v>39.44</v>
      </c>
      <c r="AK163" s="170">
        <f t="shared" si="239"/>
        <v>39.83</v>
      </c>
      <c r="AL163" s="170">
        <f t="shared" si="239"/>
        <v>40.24</v>
      </c>
      <c r="AM163" s="170">
        <f t="shared" si="239"/>
        <v>73.47</v>
      </c>
      <c r="AN163" s="170">
        <f t="shared" si="239"/>
        <v>110.13</v>
      </c>
      <c r="AO163" s="170">
        <f t="shared" si="239"/>
        <v>134.79</v>
      </c>
      <c r="AP163" s="170">
        <f t="shared" si="239"/>
        <v>159.44999999999999</v>
      </c>
      <c r="AQ163" s="170">
        <f t="shared" si="239"/>
        <v>89.57</v>
      </c>
      <c r="AR163" s="170">
        <f t="shared" si="239"/>
        <v>127.49</v>
      </c>
      <c r="AS163" s="170">
        <f t="shared" si="239"/>
        <v>151.85</v>
      </c>
      <c r="AT163" s="170">
        <f t="shared" si="239"/>
        <v>176.19</v>
      </c>
      <c r="AU163" s="170">
        <f t="shared" si="239"/>
        <v>106.63</v>
      </c>
      <c r="AV163" s="170">
        <f t="shared" si="239"/>
        <v>151.78</v>
      </c>
      <c r="AW163" s="170">
        <f t="shared" si="239"/>
        <v>180.77</v>
      </c>
      <c r="AX163" s="170">
        <f t="shared" si="239"/>
        <v>209.76</v>
      </c>
      <c r="BL163" s="43" t="str">
        <f t="shared" si="202"/>
        <v>INFINITE 42.001 a 3.000</v>
      </c>
      <c r="BM163" s="44" t="s">
        <v>98</v>
      </c>
      <c r="BN163" s="46" t="s">
        <v>62</v>
      </c>
      <c r="BO163" s="170">
        <f>ROUND('Base(2024)'!DC7*'BASE 2025'!$A$25,2)</f>
        <v>19.14</v>
      </c>
      <c r="BP163" s="170">
        <f>ROUND('Base(2024)'!DD7*'BASE 2025'!$A$25,2)</f>
        <v>19.54</v>
      </c>
      <c r="BQ163" s="170">
        <f>ROUND('Base(2024)'!DE7*'BASE 2025'!$A$25,2)</f>
        <v>19.95</v>
      </c>
      <c r="BS163" s="43" t="str">
        <f t="shared" si="206"/>
        <v>INFINITE 54.001 a 5.000</v>
      </c>
      <c r="BT163" s="44" t="s">
        <v>100</v>
      </c>
      <c r="BU163" s="44" t="s">
        <v>70</v>
      </c>
      <c r="BV163" s="170">
        <f>ROUND('Base(2024)'!DU65*'BASE 2025'!$A$155,2)</f>
        <v>19.920000000000002</v>
      </c>
      <c r="BW163" s="170">
        <f>ROUND('Base(2024)'!DV65*'BASE 2025'!$A$155,2)</f>
        <v>20.36</v>
      </c>
      <c r="BX163" s="170">
        <f>ROUND('Base(2024)'!DW65*'BASE 2025'!$A$155,2)</f>
        <v>20.77</v>
      </c>
      <c r="BY163" s="170">
        <f>ROUND('Base(2024)'!DX65*'BASE 2025'!$A$155,2)</f>
        <v>21.19</v>
      </c>
      <c r="BZ163" s="170">
        <f>ROUND('Base(2024)'!DY65*'BASE 2025'!$A$155,2)</f>
        <v>30.57</v>
      </c>
      <c r="CA163" s="170">
        <f>ROUND('Base(2024)'!DZ65*'BASE 2025'!$A$155,2)</f>
        <v>30.87</v>
      </c>
      <c r="CB163" s="170">
        <f>ROUND('Base(2024)'!EA65*'BASE 2025'!$A$155,2)</f>
        <v>31.2</v>
      </c>
      <c r="CC163" s="170">
        <f>ROUND('Base(2024)'!EB65*'BASE 2025'!$A$155,2)</f>
        <v>31.51</v>
      </c>
      <c r="CD163" s="170">
        <f>ROUND('Base(2024)'!EC65*'BASE 2025'!$A$155,2)</f>
        <v>53.12</v>
      </c>
      <c r="CE163" s="170">
        <f>ROUND('Base(2024)'!ED65*'BASE 2025'!$A$155,2)</f>
        <v>70.680000000000007</v>
      </c>
      <c r="CF163" s="170">
        <f>ROUND('Base(2024)'!EE65*'BASE 2025'!$A$155,2)</f>
        <v>99.48</v>
      </c>
      <c r="CG163" s="170">
        <f>ROUND('Base(2024)'!EF65*'BASE 2025'!$A$155,2)</f>
        <v>120.63</v>
      </c>
      <c r="CH163" s="170">
        <f>ROUND('Base(2024)'!EG65*'BASE 2025'!$A$155,2)</f>
        <v>90.31</v>
      </c>
      <c r="CI163" s="170">
        <f>ROUND('Base(2024)'!EH65*'BASE 2025'!$A$155,2)</f>
        <v>108.83</v>
      </c>
      <c r="CJ163" s="170">
        <f>ROUND('Base(2024)'!EI65*'BASE 2025'!$A$155,2)</f>
        <v>138.08000000000001</v>
      </c>
      <c r="CK163" s="170">
        <f>ROUND('Base(2024)'!EJ65*'BASE 2025'!$A$155,2)</f>
        <v>160.82</v>
      </c>
      <c r="CM163" s="43" t="str">
        <f t="shared" si="114"/>
        <v>INFINITE 44.001 a 5.000</v>
      </c>
      <c r="CN163" s="44" t="s">
        <v>98</v>
      </c>
      <c r="CO163" s="44" t="s">
        <v>70</v>
      </c>
      <c r="CP163" s="170">
        <f t="shared" ref="CP163:DE163" si="248">ROUND(CP9-(CP9*$A$93),2)</f>
        <v>20.55</v>
      </c>
      <c r="CQ163" s="170">
        <f t="shared" si="248"/>
        <v>21.41</v>
      </c>
      <c r="CR163" s="170">
        <f t="shared" si="248"/>
        <v>21.63</v>
      </c>
      <c r="CS163" s="170">
        <f t="shared" si="248"/>
        <v>21.85</v>
      </c>
      <c r="CT163" s="170">
        <f t="shared" si="248"/>
        <v>25.52</v>
      </c>
      <c r="CU163" s="170">
        <f t="shared" si="248"/>
        <v>28.58</v>
      </c>
      <c r="CV163" s="170">
        <f t="shared" si="248"/>
        <v>31.91</v>
      </c>
      <c r="CW163" s="170">
        <f t="shared" si="248"/>
        <v>38.29</v>
      </c>
      <c r="CX163" s="170">
        <f t="shared" si="248"/>
        <v>31.82</v>
      </c>
      <c r="CY163" s="170">
        <f t="shared" si="248"/>
        <v>36.25</v>
      </c>
      <c r="CZ163" s="170">
        <f t="shared" si="248"/>
        <v>50.75</v>
      </c>
      <c r="DA163" s="170">
        <f t="shared" si="248"/>
        <v>65.209999999999994</v>
      </c>
      <c r="DB163" s="170">
        <f t="shared" si="248"/>
        <v>36.99</v>
      </c>
      <c r="DC163" s="170">
        <f t="shared" si="248"/>
        <v>42.15</v>
      </c>
      <c r="DD163" s="170">
        <f t="shared" si="248"/>
        <v>59.02</v>
      </c>
      <c r="DE163" s="170">
        <f t="shared" si="248"/>
        <v>75.819999999999993</v>
      </c>
      <c r="DF163" s="170"/>
      <c r="DH163" s="43" t="str">
        <f t="shared" si="204"/>
        <v>INFINITE 53.001 a 4.000</v>
      </c>
      <c r="DI163" s="44" t="s">
        <v>100</v>
      </c>
      <c r="DJ163" s="44" t="s">
        <v>68</v>
      </c>
      <c r="DK163" s="147">
        <f>ROUND('Base(2024)'!EO163*'BASE 2025'!$A$155,2)</f>
        <v>23.63</v>
      </c>
      <c r="DL163" s="147">
        <f>ROUND('Base(2024)'!EP163*'BASE 2025'!$A$155,2)</f>
        <v>24.64</v>
      </c>
      <c r="DM163" s="147">
        <f>ROUND('Base(2024)'!EQ163*'BASE 2025'!$A$155,2)</f>
        <v>24.89</v>
      </c>
      <c r="DN163" s="147">
        <f>ROUND('Base(2024)'!ER163*'BASE 2025'!$A$155,2)</f>
        <v>25.14</v>
      </c>
      <c r="DO163" s="147">
        <f>ROUND('Base(2024)'!ES163*'BASE 2025'!$A$155,2)</f>
        <v>29.48</v>
      </c>
      <c r="DP163" s="147">
        <f>ROUND('Base(2024)'!ET163*'BASE 2025'!$A$155,2)</f>
        <v>32.42</v>
      </c>
      <c r="DQ163" s="147">
        <f>ROUND('Base(2024)'!EU163*'BASE 2025'!$A$155,2)</f>
        <v>36.159999999999997</v>
      </c>
      <c r="DR163" s="147">
        <f>ROUND('Base(2024)'!EV163*'BASE 2025'!$A$155,2)</f>
        <v>43.47</v>
      </c>
      <c r="DS163" s="147">
        <f>ROUND('Base(2024)'!EW163*'BASE 2025'!$A$155,2)</f>
        <v>44.27</v>
      </c>
      <c r="DT163" s="147">
        <f>ROUND('Base(2024)'!EX163*'BASE 2025'!$A$155,2)</f>
        <v>49.21</v>
      </c>
      <c r="DU163" s="147">
        <f>ROUND('Base(2024)'!EY163*'BASE 2025'!$A$155,2)</f>
        <v>69.02</v>
      </c>
      <c r="DV163" s="147">
        <f>ROUND('Base(2024)'!EZ163*'BASE 2025'!$A$155,2)</f>
        <v>88.99</v>
      </c>
      <c r="ER163" s="198" t="str">
        <f t="shared" si="229"/>
        <v>INFINITE 1Coleta no mesmo dia7790-9Unitizador</v>
      </c>
      <c r="ES163" s="198" t="s">
        <v>85</v>
      </c>
      <c r="ET163" s="199" t="s">
        <v>71</v>
      </c>
      <c r="EU163" s="200" t="s">
        <v>111</v>
      </c>
      <c r="EV163" s="201" t="s">
        <v>112</v>
      </c>
      <c r="EW163" s="200">
        <f>ROUND(EW19-(EW19*$A$126),2)</f>
        <v>40.26</v>
      </c>
      <c r="EX163" s="204"/>
      <c r="EY163" s="204"/>
    </row>
    <row r="164" spans="1:155" x14ac:dyDescent="0.25">
      <c r="A164" s="84">
        <v>0</v>
      </c>
      <c r="B164" s="42" t="s">
        <v>81</v>
      </c>
      <c r="D164" s="43" t="str">
        <f t="shared" si="205"/>
        <v>INFINITE 45.001 a 6.000</v>
      </c>
      <c r="E164" s="44" t="s">
        <v>98</v>
      </c>
      <c r="F164" s="44" t="s">
        <v>76</v>
      </c>
      <c r="G164" s="170">
        <f t="shared" si="241"/>
        <v>15.51</v>
      </c>
      <c r="H164" s="170">
        <f t="shared" si="238"/>
        <v>15.84</v>
      </c>
      <c r="I164" s="170">
        <f t="shared" si="238"/>
        <v>16.190000000000001</v>
      </c>
      <c r="J164" s="170">
        <f t="shared" si="238"/>
        <v>16.52</v>
      </c>
      <c r="K164" s="170">
        <f t="shared" si="238"/>
        <v>25.37</v>
      </c>
      <c r="L164" s="170">
        <f t="shared" si="238"/>
        <v>25.65</v>
      </c>
      <c r="M164" s="170">
        <f t="shared" si="238"/>
        <v>25.9</v>
      </c>
      <c r="N164" s="170">
        <f t="shared" si="238"/>
        <v>26.16</v>
      </c>
      <c r="O164" s="170">
        <f t="shared" si="238"/>
        <v>45.68</v>
      </c>
      <c r="P164" s="170">
        <f t="shared" si="238"/>
        <v>61.66</v>
      </c>
      <c r="Q164" s="170">
        <f t="shared" si="238"/>
        <v>86.79</v>
      </c>
      <c r="R164" s="170">
        <f t="shared" si="238"/>
        <v>105.05</v>
      </c>
      <c r="S164" s="170">
        <f t="shared" si="238"/>
        <v>63.12</v>
      </c>
      <c r="T164" s="170">
        <f t="shared" si="238"/>
        <v>77.239999999999995</v>
      </c>
      <c r="U164" s="170">
        <f t="shared" si="238"/>
        <v>98.7</v>
      </c>
      <c r="V164" s="170">
        <f t="shared" si="238"/>
        <v>115.1</v>
      </c>
      <c r="W164" s="170">
        <f t="shared" si="238"/>
        <v>75.12</v>
      </c>
      <c r="X164" s="170">
        <f t="shared" si="238"/>
        <v>91.95</v>
      </c>
      <c r="Y164" s="170">
        <f t="shared" si="238"/>
        <v>117.49</v>
      </c>
      <c r="Z164" s="170">
        <f t="shared" si="238"/>
        <v>137.04</v>
      </c>
      <c r="AB164" s="176" t="str">
        <f t="shared" si="222"/>
        <v>INFINITE 45.001 a 6.000</v>
      </c>
      <c r="AC164" s="177" t="s">
        <v>98</v>
      </c>
      <c r="AD164" s="177" t="s">
        <v>76</v>
      </c>
      <c r="AE164" s="170">
        <f t="shared" si="242"/>
        <v>36.1</v>
      </c>
      <c r="AF164" s="170">
        <f t="shared" si="239"/>
        <v>36.869999999999997</v>
      </c>
      <c r="AG164" s="170">
        <f t="shared" si="239"/>
        <v>37.64</v>
      </c>
      <c r="AH164" s="170">
        <f t="shared" si="239"/>
        <v>38.409999999999997</v>
      </c>
      <c r="AI164" s="170">
        <f t="shared" si="239"/>
        <v>42.17</v>
      </c>
      <c r="AJ164" s="170">
        <f t="shared" si="239"/>
        <v>42.61</v>
      </c>
      <c r="AK164" s="170">
        <f t="shared" si="239"/>
        <v>43.06</v>
      </c>
      <c r="AL164" s="170">
        <f t="shared" si="239"/>
        <v>43.49</v>
      </c>
      <c r="AM164" s="170">
        <f t="shared" si="239"/>
        <v>81.64</v>
      </c>
      <c r="AN164" s="170">
        <f t="shared" si="239"/>
        <v>122.71</v>
      </c>
      <c r="AO164" s="170">
        <f t="shared" si="239"/>
        <v>150.16</v>
      </c>
      <c r="AP164" s="170">
        <f t="shared" si="239"/>
        <v>177.61</v>
      </c>
      <c r="AQ164" s="170">
        <f t="shared" si="239"/>
        <v>99.58</v>
      </c>
      <c r="AR164" s="170">
        <f t="shared" si="239"/>
        <v>143.65</v>
      </c>
      <c r="AS164" s="170">
        <f t="shared" si="239"/>
        <v>171.62</v>
      </c>
      <c r="AT164" s="170">
        <f t="shared" si="239"/>
        <v>199.57</v>
      </c>
      <c r="AU164" s="170">
        <f t="shared" si="239"/>
        <v>118.54</v>
      </c>
      <c r="AV164" s="170">
        <f t="shared" si="239"/>
        <v>171.02</v>
      </c>
      <c r="AW164" s="170">
        <f t="shared" si="239"/>
        <v>204.31</v>
      </c>
      <c r="AX164" s="170">
        <f t="shared" si="239"/>
        <v>237.59</v>
      </c>
      <c r="BL164" s="43" t="str">
        <f t="shared" si="202"/>
        <v>INFINITE 43.001 a 4.000</v>
      </c>
      <c r="BM164" s="44" t="s">
        <v>98</v>
      </c>
      <c r="BN164" s="46" t="s">
        <v>68</v>
      </c>
      <c r="BO164" s="170">
        <f>ROUND('Base(2024)'!DC8*'BASE 2025'!$A$25,2)</f>
        <v>21.04</v>
      </c>
      <c r="BP164" s="170">
        <f>ROUND('Base(2024)'!DD8*'BASE 2025'!$A$25,2)</f>
        <v>21.48</v>
      </c>
      <c r="BQ164" s="170">
        <f>ROUND('Base(2024)'!DE8*'BASE 2025'!$A$25,2)</f>
        <v>21.93</v>
      </c>
      <c r="BS164" s="43" t="str">
        <f t="shared" si="206"/>
        <v>INFINITE 55.001 a 6.000</v>
      </c>
      <c r="BT164" s="44" t="s">
        <v>100</v>
      </c>
      <c r="BU164" s="44" t="s">
        <v>76</v>
      </c>
      <c r="BV164" s="170">
        <f>ROUND('Base(2024)'!DU66*'BASE 2025'!$A$155,2)</f>
        <v>20.28</v>
      </c>
      <c r="BW164" s="170">
        <f>ROUND('Base(2024)'!DV66*'BASE 2025'!$A$155,2)</f>
        <v>20.71</v>
      </c>
      <c r="BX164" s="170">
        <f>ROUND('Base(2024)'!DW66*'BASE 2025'!$A$155,2)</f>
        <v>21.13</v>
      </c>
      <c r="BY164" s="170">
        <f>ROUND('Base(2024)'!DX66*'BASE 2025'!$A$155,2)</f>
        <v>21.55</v>
      </c>
      <c r="BZ164" s="170">
        <f>ROUND('Base(2024)'!DY66*'BASE 2025'!$A$155,2)</f>
        <v>31.39</v>
      </c>
      <c r="CA164" s="170">
        <f>ROUND('Base(2024)'!DZ66*'BASE 2025'!$A$155,2)</f>
        <v>31.72</v>
      </c>
      <c r="CB164" s="170">
        <f>ROUND('Base(2024)'!EA66*'BASE 2025'!$A$155,2)</f>
        <v>32.020000000000003</v>
      </c>
      <c r="CC164" s="170">
        <f>ROUND('Base(2024)'!EB66*'BASE 2025'!$A$155,2)</f>
        <v>32.36</v>
      </c>
      <c r="CD164" s="170">
        <f>ROUND('Base(2024)'!EC66*'BASE 2025'!$A$155,2)</f>
        <v>56.92</v>
      </c>
      <c r="CE164" s="170">
        <f>ROUND('Base(2024)'!ED66*'BASE 2025'!$A$155,2)</f>
        <v>77.239999999999995</v>
      </c>
      <c r="CF164" s="170">
        <f>ROUND('Base(2024)'!EE66*'BASE 2025'!$A$155,2)</f>
        <v>108.7</v>
      </c>
      <c r="CG164" s="170">
        <f>ROUND('Base(2024)'!EF66*'BASE 2025'!$A$155,2)</f>
        <v>131.5</v>
      </c>
      <c r="CH164" s="170">
        <f>ROUND('Base(2024)'!EG66*'BASE 2025'!$A$155,2)</f>
        <v>93.75</v>
      </c>
      <c r="CI164" s="170">
        <f>ROUND('Base(2024)'!EH66*'BASE 2025'!$A$155,2)</f>
        <v>115.15</v>
      </c>
      <c r="CJ164" s="170">
        <f>ROUND('Base(2024)'!EI66*'BASE 2025'!$A$155,2)</f>
        <v>147.16999999999999</v>
      </c>
      <c r="CK164" s="170">
        <f>ROUND('Base(2024)'!EJ66*'BASE 2025'!$A$155,2)</f>
        <v>171.58</v>
      </c>
      <c r="CM164" s="43" t="str">
        <f t="shared" si="114"/>
        <v>INFINITE 45.001 a 6.000</v>
      </c>
      <c r="CN164" s="44" t="s">
        <v>98</v>
      </c>
      <c r="CO164" s="44" t="s">
        <v>76</v>
      </c>
      <c r="CP164" s="170">
        <f t="shared" ref="CP164:DE164" si="249">ROUND(CP10-(CP10*$A$93),2)</f>
        <v>21.67</v>
      </c>
      <c r="CQ164" s="170">
        <f t="shared" si="249"/>
        <v>22.57</v>
      </c>
      <c r="CR164" s="170">
        <f t="shared" si="249"/>
        <v>22.81</v>
      </c>
      <c r="CS164" s="170">
        <f t="shared" si="249"/>
        <v>23.06</v>
      </c>
      <c r="CT164" s="170">
        <f t="shared" si="249"/>
        <v>28.26</v>
      </c>
      <c r="CU164" s="170">
        <f t="shared" si="249"/>
        <v>32.51</v>
      </c>
      <c r="CV164" s="170">
        <f t="shared" si="249"/>
        <v>37.1</v>
      </c>
      <c r="CW164" s="170">
        <f t="shared" si="249"/>
        <v>45.92</v>
      </c>
      <c r="CX164" s="170">
        <f t="shared" si="249"/>
        <v>36.86</v>
      </c>
      <c r="CY164" s="170">
        <f t="shared" si="249"/>
        <v>42.31</v>
      </c>
      <c r="CZ164" s="170">
        <f t="shared" si="249"/>
        <v>57.92</v>
      </c>
      <c r="DA164" s="170">
        <f t="shared" si="249"/>
        <v>74.48</v>
      </c>
      <c r="DB164" s="170">
        <f t="shared" si="249"/>
        <v>42.87</v>
      </c>
      <c r="DC164" s="170">
        <f t="shared" si="249"/>
        <v>49.2</v>
      </c>
      <c r="DD164" s="170">
        <f t="shared" si="249"/>
        <v>67.34</v>
      </c>
      <c r="DE164" s="170">
        <f t="shared" si="249"/>
        <v>86.59</v>
      </c>
      <c r="DF164" s="170"/>
      <c r="DH164" s="43" t="str">
        <f t="shared" si="204"/>
        <v>INFINITE 54.001 a 5.000</v>
      </c>
      <c r="DI164" s="44" t="s">
        <v>100</v>
      </c>
      <c r="DJ164" s="44" t="s">
        <v>70</v>
      </c>
      <c r="DK164" s="147">
        <f>ROUND('Base(2024)'!EO164*'BASE 2025'!$A$155,2)</f>
        <v>25.83</v>
      </c>
      <c r="DL164" s="147">
        <f>ROUND('Base(2024)'!EP164*'BASE 2025'!$A$155,2)</f>
        <v>26.9</v>
      </c>
      <c r="DM164" s="147">
        <f>ROUND('Base(2024)'!EQ164*'BASE 2025'!$A$155,2)</f>
        <v>27.19</v>
      </c>
      <c r="DN164" s="147">
        <f>ROUND('Base(2024)'!ER164*'BASE 2025'!$A$155,2)</f>
        <v>27.46</v>
      </c>
      <c r="DO164" s="147">
        <f>ROUND('Base(2024)'!ES164*'BASE 2025'!$A$155,2)</f>
        <v>32.35</v>
      </c>
      <c r="DP164" s="147">
        <f>ROUND('Base(2024)'!ET164*'BASE 2025'!$A$155,2)</f>
        <v>34.86</v>
      </c>
      <c r="DQ164" s="147">
        <f>ROUND('Base(2024)'!EU164*'BASE 2025'!$A$155,2)</f>
        <v>38.85</v>
      </c>
      <c r="DR164" s="147">
        <f>ROUND('Base(2024)'!EV164*'BASE 2025'!$A$155,2)</f>
        <v>46.8</v>
      </c>
      <c r="DS164" s="147">
        <f>ROUND('Base(2024)'!EW164*'BASE 2025'!$A$155,2)</f>
        <v>48.26</v>
      </c>
      <c r="DT164" s="147">
        <f>ROUND('Base(2024)'!EX164*'BASE 2025'!$A$155,2)</f>
        <v>52.15</v>
      </c>
      <c r="DU164" s="147">
        <f>ROUND('Base(2024)'!EY164*'BASE 2025'!$A$155,2)</f>
        <v>71.89</v>
      </c>
      <c r="DV164" s="147">
        <f>ROUND('Base(2024)'!EZ164*'BASE 2025'!$A$155,2)</f>
        <v>92.56</v>
      </c>
      <c r="EU164" s="44"/>
    </row>
    <row r="165" spans="1:155" x14ac:dyDescent="0.25">
      <c r="A165" s="84">
        <v>0</v>
      </c>
      <c r="B165" s="42" t="s">
        <v>85</v>
      </c>
      <c r="D165" s="43" t="str">
        <f t="shared" si="205"/>
        <v>INFINITE 46.001 a 7.000</v>
      </c>
      <c r="E165" s="44" t="s">
        <v>98</v>
      </c>
      <c r="F165" s="44" t="s">
        <v>82</v>
      </c>
      <c r="G165" s="170">
        <f t="shared" si="241"/>
        <v>16.5</v>
      </c>
      <c r="H165" s="170">
        <f t="shared" si="238"/>
        <v>16.850000000000001</v>
      </c>
      <c r="I165" s="170">
        <f t="shared" si="238"/>
        <v>17.2</v>
      </c>
      <c r="J165" s="170">
        <f t="shared" si="238"/>
        <v>17.55</v>
      </c>
      <c r="K165" s="170">
        <f t="shared" si="238"/>
        <v>27.18</v>
      </c>
      <c r="L165" s="170">
        <f t="shared" si="238"/>
        <v>27.45</v>
      </c>
      <c r="M165" s="170">
        <f t="shared" si="238"/>
        <v>27.74</v>
      </c>
      <c r="N165" s="170">
        <f t="shared" si="238"/>
        <v>28.02</v>
      </c>
      <c r="O165" s="170">
        <f t="shared" si="238"/>
        <v>50.4</v>
      </c>
      <c r="P165" s="170">
        <f t="shared" si="238"/>
        <v>68.040000000000006</v>
      </c>
      <c r="Q165" s="170">
        <f t="shared" si="238"/>
        <v>95.75</v>
      </c>
      <c r="R165" s="170">
        <f t="shared" si="238"/>
        <v>115.92</v>
      </c>
      <c r="S165" s="170">
        <f t="shared" si="238"/>
        <v>67.08</v>
      </c>
      <c r="T165" s="170">
        <f t="shared" si="238"/>
        <v>82.6</v>
      </c>
      <c r="U165" s="170">
        <f t="shared" si="238"/>
        <v>106.24</v>
      </c>
      <c r="V165" s="170">
        <f t="shared" si="238"/>
        <v>124.24</v>
      </c>
      <c r="W165" s="170">
        <f t="shared" si="238"/>
        <v>79.86</v>
      </c>
      <c r="X165" s="170">
        <f t="shared" si="238"/>
        <v>98.33</v>
      </c>
      <c r="Y165" s="170">
        <f t="shared" si="238"/>
        <v>126.46</v>
      </c>
      <c r="Z165" s="170">
        <f t="shared" si="238"/>
        <v>147.9</v>
      </c>
      <c r="AB165" s="176" t="str">
        <f t="shared" si="222"/>
        <v>INFINITE 46.001 a 7.000</v>
      </c>
      <c r="AC165" s="177" t="s">
        <v>98</v>
      </c>
      <c r="AD165" s="177" t="s">
        <v>82</v>
      </c>
      <c r="AE165" s="170">
        <f t="shared" si="242"/>
        <v>38.909999999999997</v>
      </c>
      <c r="AF165" s="170">
        <f t="shared" si="239"/>
        <v>39.75</v>
      </c>
      <c r="AG165" s="170">
        <f t="shared" si="239"/>
        <v>40.58</v>
      </c>
      <c r="AH165" s="170">
        <f t="shared" si="239"/>
        <v>41.4</v>
      </c>
      <c r="AI165" s="170">
        <f t="shared" si="239"/>
        <v>44.84</v>
      </c>
      <c r="AJ165" s="170">
        <f t="shared" si="239"/>
        <v>45.3</v>
      </c>
      <c r="AK165" s="170">
        <f t="shared" si="239"/>
        <v>45.76</v>
      </c>
      <c r="AL165" s="170">
        <f t="shared" si="239"/>
        <v>46.23</v>
      </c>
      <c r="AM165" s="170">
        <f t="shared" si="239"/>
        <v>89.8</v>
      </c>
      <c r="AN165" s="170">
        <f t="shared" si="239"/>
        <v>135.04</v>
      </c>
      <c r="AO165" s="170">
        <f t="shared" si="239"/>
        <v>165.27</v>
      </c>
      <c r="AP165" s="170">
        <f t="shared" si="239"/>
        <v>195.51</v>
      </c>
      <c r="AQ165" s="170">
        <f t="shared" si="239"/>
        <v>109.5</v>
      </c>
      <c r="AR165" s="170">
        <f t="shared" si="239"/>
        <v>159.47</v>
      </c>
      <c r="AS165" s="170">
        <f t="shared" si="239"/>
        <v>191.06</v>
      </c>
      <c r="AT165" s="170">
        <f t="shared" si="239"/>
        <v>222.66</v>
      </c>
      <c r="AU165" s="170">
        <f t="shared" si="239"/>
        <v>130.38</v>
      </c>
      <c r="AV165" s="170">
        <f t="shared" si="239"/>
        <v>189.84</v>
      </c>
      <c r="AW165" s="170">
        <f t="shared" si="239"/>
        <v>227.46</v>
      </c>
      <c r="AX165" s="170">
        <f t="shared" si="239"/>
        <v>265.08</v>
      </c>
      <c r="BL165" s="43" t="str">
        <f t="shared" si="202"/>
        <v>INFINITE 44.001 a 5.000</v>
      </c>
      <c r="BM165" s="44" t="s">
        <v>98</v>
      </c>
      <c r="BN165" s="46" t="s">
        <v>70</v>
      </c>
      <c r="BO165" s="170">
        <f>ROUND('Base(2024)'!DC9*'BASE 2025'!$A$25,2)</f>
        <v>23.18</v>
      </c>
      <c r="BP165" s="170">
        <f>ROUND('Base(2024)'!DD9*'BASE 2025'!$A$25,2)</f>
        <v>23.67</v>
      </c>
      <c r="BQ165" s="170">
        <f>ROUND('Base(2024)'!DE9*'BASE 2025'!$A$25,2)</f>
        <v>24.16</v>
      </c>
      <c r="BS165" s="43" t="str">
        <f t="shared" si="206"/>
        <v>INFINITE 56.001 a 7.000</v>
      </c>
      <c r="BT165" s="44" t="s">
        <v>100</v>
      </c>
      <c r="BU165" s="44" t="s">
        <v>82</v>
      </c>
      <c r="BV165" s="170">
        <f>ROUND('Base(2024)'!DU67*'BASE 2025'!$A$155,2)</f>
        <v>20.63</v>
      </c>
      <c r="BW165" s="170">
        <f>ROUND('Base(2024)'!DV67*'BASE 2025'!$A$155,2)</f>
        <v>21.07</v>
      </c>
      <c r="BX165" s="170">
        <f>ROUND('Base(2024)'!DW67*'BASE 2025'!$A$155,2)</f>
        <v>21.5</v>
      </c>
      <c r="BY165" s="170">
        <f>ROUND('Base(2024)'!DX67*'BASE 2025'!$A$155,2)</f>
        <v>21.93</v>
      </c>
      <c r="BZ165" s="170">
        <f>ROUND('Base(2024)'!DY67*'BASE 2025'!$A$155,2)</f>
        <v>33.590000000000003</v>
      </c>
      <c r="CA165" s="170">
        <f>ROUND('Base(2024)'!DZ67*'BASE 2025'!$A$155,2)</f>
        <v>33.92</v>
      </c>
      <c r="CB165" s="170">
        <f>ROUND('Base(2024)'!EA67*'BASE 2025'!$A$155,2)</f>
        <v>34.28</v>
      </c>
      <c r="CC165" s="170">
        <f>ROUND('Base(2024)'!EB67*'BASE 2025'!$A$155,2)</f>
        <v>34.630000000000003</v>
      </c>
      <c r="CD165" s="170">
        <f>ROUND('Base(2024)'!EC67*'BASE 2025'!$A$155,2)</f>
        <v>62.79</v>
      </c>
      <c r="CE165" s="170">
        <f>ROUND('Base(2024)'!ED67*'BASE 2025'!$A$155,2)</f>
        <v>85.22</v>
      </c>
      <c r="CF165" s="170">
        <f>ROUND('Base(2024)'!EE67*'BASE 2025'!$A$155,2)</f>
        <v>119.95</v>
      </c>
      <c r="CG165" s="170">
        <f>ROUND('Base(2024)'!EF67*'BASE 2025'!$A$155,2)</f>
        <v>145.1</v>
      </c>
      <c r="CH165" s="170">
        <f>ROUND('Base(2024)'!EG67*'BASE 2025'!$A$155,2)</f>
        <v>99.63</v>
      </c>
      <c r="CI165" s="170">
        <f>ROUND('Base(2024)'!EH67*'BASE 2025'!$A$155,2)</f>
        <v>123.13</v>
      </c>
      <c r="CJ165" s="170">
        <f>ROUND('Base(2024)'!EI67*'BASE 2025'!$A$155,2)</f>
        <v>158.4</v>
      </c>
      <c r="CK165" s="170">
        <f>ROUND('Base(2024)'!EJ67*'BASE 2025'!$A$155,2)</f>
        <v>185.15</v>
      </c>
      <c r="CM165" s="43" t="str">
        <f t="shared" si="114"/>
        <v>INFINITE 46.001 a 7.000</v>
      </c>
      <c r="CN165" s="44" t="s">
        <v>98</v>
      </c>
      <c r="CO165" s="44" t="s">
        <v>82</v>
      </c>
      <c r="CP165" s="170">
        <f t="shared" ref="CP165:DE165" si="250">ROUND(CP11-(CP11*$A$93),2)</f>
        <v>22.89</v>
      </c>
      <c r="CQ165" s="170">
        <f t="shared" si="250"/>
        <v>23.85</v>
      </c>
      <c r="CR165" s="170">
        <f t="shared" si="250"/>
        <v>24.11</v>
      </c>
      <c r="CS165" s="170">
        <f t="shared" si="250"/>
        <v>24.35</v>
      </c>
      <c r="CT165" s="170">
        <f t="shared" si="250"/>
        <v>31.21</v>
      </c>
      <c r="CU165" s="170">
        <f t="shared" si="250"/>
        <v>35.909999999999997</v>
      </c>
      <c r="CV165" s="170">
        <f t="shared" si="250"/>
        <v>40.96</v>
      </c>
      <c r="CW165" s="170">
        <f t="shared" si="250"/>
        <v>50.71</v>
      </c>
      <c r="CX165" s="170">
        <f t="shared" si="250"/>
        <v>39.4</v>
      </c>
      <c r="CY165" s="170">
        <f t="shared" si="250"/>
        <v>45.22</v>
      </c>
      <c r="CZ165" s="170">
        <f t="shared" si="250"/>
        <v>61.23</v>
      </c>
      <c r="DA165" s="170">
        <f t="shared" si="250"/>
        <v>78.59</v>
      </c>
      <c r="DB165" s="170">
        <f t="shared" si="250"/>
        <v>45.81</v>
      </c>
      <c r="DC165" s="170">
        <f t="shared" si="250"/>
        <v>52.57</v>
      </c>
      <c r="DD165" s="170">
        <f t="shared" si="250"/>
        <v>71.19</v>
      </c>
      <c r="DE165" s="170">
        <f t="shared" si="250"/>
        <v>91.38</v>
      </c>
      <c r="DF165" s="170"/>
      <c r="DH165" s="43" t="str">
        <f t="shared" si="204"/>
        <v>INFINITE 55.001 a 6.000</v>
      </c>
      <c r="DI165" s="44" t="s">
        <v>100</v>
      </c>
      <c r="DJ165" s="44" t="s">
        <v>76</v>
      </c>
      <c r="DK165" s="147">
        <f>ROUND('Base(2024)'!EO165*'BASE 2025'!$A$155,2)</f>
        <v>26.77</v>
      </c>
      <c r="DL165" s="147">
        <f>ROUND('Base(2024)'!EP165*'BASE 2025'!$A$155,2)</f>
        <v>27.9</v>
      </c>
      <c r="DM165" s="147">
        <f>ROUND('Base(2024)'!EQ165*'BASE 2025'!$A$155,2)</f>
        <v>28.2</v>
      </c>
      <c r="DN165" s="147">
        <f>ROUND('Base(2024)'!ER165*'BASE 2025'!$A$155,2)</f>
        <v>28.49</v>
      </c>
      <c r="DO165" s="147">
        <f>ROUND('Base(2024)'!ES165*'BASE 2025'!$A$155,2)</f>
        <v>35.1</v>
      </c>
      <c r="DP165" s="147">
        <f>ROUND('Base(2024)'!ET165*'BASE 2025'!$A$155,2)</f>
        <v>39.47</v>
      </c>
      <c r="DQ165" s="147">
        <f>ROUND('Base(2024)'!EU165*'BASE 2025'!$A$155,2)</f>
        <v>45.01</v>
      </c>
      <c r="DR165" s="147">
        <f>ROUND('Base(2024)'!EV165*'BASE 2025'!$A$155,2)</f>
        <v>55.84</v>
      </c>
      <c r="DS165" s="147">
        <f>ROUND('Base(2024)'!EW165*'BASE 2025'!$A$155,2)</f>
        <v>54.13</v>
      </c>
      <c r="DT165" s="147">
        <f>ROUND('Base(2024)'!EX165*'BASE 2025'!$A$155,2)</f>
        <v>60.23</v>
      </c>
      <c r="DU165" s="147">
        <f>ROUND('Base(2024)'!EY165*'BASE 2025'!$A$155,2)</f>
        <v>81.709999999999994</v>
      </c>
      <c r="DV165" s="147">
        <f>ROUND('Base(2024)'!EZ165*'BASE 2025'!$A$155,2)</f>
        <v>105.21</v>
      </c>
      <c r="EU165" s="44"/>
    </row>
    <row r="166" spans="1:155" x14ac:dyDescent="0.25">
      <c r="A166" s="84">
        <v>0</v>
      </c>
      <c r="B166" s="42" t="s">
        <v>90</v>
      </c>
      <c r="D166" s="43" t="str">
        <f t="shared" si="205"/>
        <v>INFINITE 47.001 a 8.000</v>
      </c>
      <c r="E166" s="44" t="s">
        <v>98</v>
      </c>
      <c r="F166" s="44" t="s">
        <v>86</v>
      </c>
      <c r="G166" s="170">
        <f t="shared" si="241"/>
        <v>17.440000000000001</v>
      </c>
      <c r="H166" s="170">
        <f t="shared" si="238"/>
        <v>17.809999999999999</v>
      </c>
      <c r="I166" s="170">
        <f t="shared" si="238"/>
        <v>18.18</v>
      </c>
      <c r="J166" s="170">
        <f t="shared" si="238"/>
        <v>18.55</v>
      </c>
      <c r="K166" s="170">
        <f t="shared" si="238"/>
        <v>29.06</v>
      </c>
      <c r="L166" s="170">
        <f t="shared" si="238"/>
        <v>29.37</v>
      </c>
      <c r="M166" s="170">
        <f t="shared" si="238"/>
        <v>29.66</v>
      </c>
      <c r="N166" s="170">
        <f t="shared" si="238"/>
        <v>29.97</v>
      </c>
      <c r="O166" s="170">
        <f t="shared" si="238"/>
        <v>55.2</v>
      </c>
      <c r="P166" s="170">
        <f t="shared" si="238"/>
        <v>74.540000000000006</v>
      </c>
      <c r="Q166" s="170">
        <f t="shared" si="238"/>
        <v>104.91</v>
      </c>
      <c r="R166" s="170">
        <f t="shared" si="238"/>
        <v>127</v>
      </c>
      <c r="S166" s="170">
        <f t="shared" si="238"/>
        <v>74.650000000000006</v>
      </c>
      <c r="T166" s="170">
        <f t="shared" si="238"/>
        <v>91.6</v>
      </c>
      <c r="U166" s="170">
        <f t="shared" si="238"/>
        <v>117.47</v>
      </c>
      <c r="V166" s="170">
        <f t="shared" si="238"/>
        <v>137.08000000000001</v>
      </c>
      <c r="W166" s="170">
        <f t="shared" si="238"/>
        <v>88.87</v>
      </c>
      <c r="X166" s="170">
        <f t="shared" si="238"/>
        <v>109.04</v>
      </c>
      <c r="Y166" s="170">
        <f t="shared" si="238"/>
        <v>139.84</v>
      </c>
      <c r="Z166" s="170">
        <f t="shared" si="238"/>
        <v>163.19</v>
      </c>
      <c r="AB166" s="176" t="str">
        <f t="shared" si="222"/>
        <v>INFINITE 47.001 a 8.000</v>
      </c>
      <c r="AC166" s="177" t="s">
        <v>98</v>
      </c>
      <c r="AD166" s="177" t="s">
        <v>86</v>
      </c>
      <c r="AE166" s="170">
        <f t="shared" si="242"/>
        <v>41.27</v>
      </c>
      <c r="AF166" s="170">
        <f t="shared" si="239"/>
        <v>42.14</v>
      </c>
      <c r="AG166" s="170">
        <f t="shared" si="239"/>
        <v>43.02</v>
      </c>
      <c r="AH166" s="170">
        <f t="shared" si="239"/>
        <v>43.9</v>
      </c>
      <c r="AI166" s="170">
        <f t="shared" si="239"/>
        <v>47.99</v>
      </c>
      <c r="AJ166" s="170">
        <f t="shared" si="239"/>
        <v>48.49</v>
      </c>
      <c r="AK166" s="170">
        <f t="shared" si="239"/>
        <v>48.98</v>
      </c>
      <c r="AL166" s="170">
        <f t="shared" si="239"/>
        <v>49.48</v>
      </c>
      <c r="AM166" s="170">
        <f t="shared" si="239"/>
        <v>97.97</v>
      </c>
      <c r="AN166" s="170">
        <f t="shared" si="239"/>
        <v>147.12</v>
      </c>
      <c r="AO166" s="170">
        <f t="shared" si="239"/>
        <v>180.36</v>
      </c>
      <c r="AP166" s="170">
        <f t="shared" si="239"/>
        <v>213.6</v>
      </c>
      <c r="AQ166" s="170">
        <f t="shared" si="239"/>
        <v>119.44</v>
      </c>
      <c r="AR166" s="170">
        <f t="shared" si="239"/>
        <v>176.26</v>
      </c>
      <c r="AS166" s="170">
        <f t="shared" si="239"/>
        <v>211.08</v>
      </c>
      <c r="AT166" s="170">
        <f t="shared" si="239"/>
        <v>245.9</v>
      </c>
      <c r="AU166" s="170">
        <f t="shared" si="239"/>
        <v>142.19999999999999</v>
      </c>
      <c r="AV166" s="170">
        <f t="shared" si="239"/>
        <v>209.84</v>
      </c>
      <c r="AW166" s="170">
        <f t="shared" si="239"/>
        <v>251.28</v>
      </c>
      <c r="AX166" s="170">
        <f t="shared" si="239"/>
        <v>292.73</v>
      </c>
      <c r="BL166" s="43" t="str">
        <f t="shared" si="202"/>
        <v>INFINITE 45.001 a 6.000</v>
      </c>
      <c r="BM166" s="44" t="s">
        <v>98</v>
      </c>
      <c r="BN166" s="46" t="s">
        <v>76</v>
      </c>
      <c r="BO166" s="170">
        <f>ROUND('Base(2024)'!DC10*'BASE 2025'!$A$25,2)</f>
        <v>27</v>
      </c>
      <c r="BP166" s="170">
        <f>ROUND('Base(2024)'!DD10*'BASE 2025'!$A$25,2)</f>
        <v>27.56</v>
      </c>
      <c r="BQ166" s="170">
        <f>ROUND('Base(2024)'!DE10*'BASE 2025'!$A$25,2)</f>
        <v>28.15</v>
      </c>
      <c r="BS166" s="43" t="str">
        <f t="shared" si="206"/>
        <v>INFINITE 57.001 a 8.000</v>
      </c>
      <c r="BT166" s="44" t="s">
        <v>100</v>
      </c>
      <c r="BU166" s="44" t="s">
        <v>86</v>
      </c>
      <c r="BV166" s="170">
        <f>ROUND('Base(2024)'!DU68*'BASE 2025'!$A$155,2)</f>
        <v>21</v>
      </c>
      <c r="BW166" s="170">
        <f>ROUND('Base(2024)'!DV68*'BASE 2025'!$A$155,2)</f>
        <v>21.45</v>
      </c>
      <c r="BX166" s="170">
        <f>ROUND('Base(2024)'!DW68*'BASE 2025'!$A$155,2)</f>
        <v>21.88</v>
      </c>
      <c r="BY166" s="170">
        <f>ROUND('Base(2024)'!DX68*'BASE 2025'!$A$155,2)</f>
        <v>22.32</v>
      </c>
      <c r="BZ166" s="170">
        <f>ROUND('Base(2024)'!DY68*'BASE 2025'!$A$155,2)</f>
        <v>35.979999999999997</v>
      </c>
      <c r="CA166" s="170">
        <f>ROUND('Base(2024)'!DZ68*'BASE 2025'!$A$155,2)</f>
        <v>36.369999999999997</v>
      </c>
      <c r="CB166" s="170">
        <f>ROUND('Base(2024)'!EA68*'BASE 2025'!$A$155,2)</f>
        <v>36.72</v>
      </c>
      <c r="CC166" s="170">
        <f>ROUND('Base(2024)'!EB68*'BASE 2025'!$A$155,2)</f>
        <v>37.1</v>
      </c>
      <c r="CD166" s="170">
        <f>ROUND('Base(2024)'!EC68*'BASE 2025'!$A$155,2)</f>
        <v>68.84</v>
      </c>
      <c r="CE166" s="170">
        <f>ROUND('Base(2024)'!ED68*'BASE 2025'!$A$155,2)</f>
        <v>93.38</v>
      </c>
      <c r="CF166" s="170">
        <f>ROUND('Base(2024)'!EE68*'BASE 2025'!$A$155,2)</f>
        <v>131.41</v>
      </c>
      <c r="CG166" s="170">
        <f>ROUND('Base(2024)'!EF68*'BASE 2025'!$A$155,2)</f>
        <v>158.99</v>
      </c>
      <c r="CH166" s="170">
        <f>ROUND('Base(2024)'!EG68*'BASE 2025'!$A$155,2)</f>
        <v>110.95</v>
      </c>
      <c r="CI166" s="170">
        <f>ROUND('Base(2024)'!EH68*'BASE 2025'!$A$155,2)</f>
        <v>136.55000000000001</v>
      </c>
      <c r="CJ166" s="170">
        <f>ROUND('Base(2024)'!EI68*'BASE 2025'!$A$155,2)</f>
        <v>175.18</v>
      </c>
      <c r="CK166" s="170">
        <f>ROUND('Base(2024)'!EJ68*'BASE 2025'!$A$155,2)</f>
        <v>204.34</v>
      </c>
      <c r="CM166" s="43" t="str">
        <f t="shared" si="114"/>
        <v>INFINITE 47.001 a 8.000</v>
      </c>
      <c r="CN166" s="44" t="s">
        <v>98</v>
      </c>
      <c r="CO166" s="44" t="s">
        <v>86</v>
      </c>
      <c r="CP166" s="170">
        <f t="shared" ref="CP166:DE166" si="251">ROUND(CP12-(CP12*$A$93),2)</f>
        <v>24.05</v>
      </c>
      <c r="CQ166" s="170">
        <f t="shared" si="251"/>
        <v>25.07</v>
      </c>
      <c r="CR166" s="170">
        <f t="shared" si="251"/>
        <v>25.33</v>
      </c>
      <c r="CS166" s="170">
        <f t="shared" si="251"/>
        <v>25.59</v>
      </c>
      <c r="CT166" s="170">
        <f t="shared" si="251"/>
        <v>34</v>
      </c>
      <c r="CU166" s="170">
        <f t="shared" si="251"/>
        <v>39.11</v>
      </c>
      <c r="CV166" s="170">
        <f t="shared" si="251"/>
        <v>44.62</v>
      </c>
      <c r="CW166" s="170">
        <f t="shared" si="251"/>
        <v>55.26</v>
      </c>
      <c r="CX166" s="170">
        <f t="shared" si="251"/>
        <v>50.75</v>
      </c>
      <c r="CY166" s="170">
        <f t="shared" si="251"/>
        <v>56.94</v>
      </c>
      <c r="CZ166" s="170">
        <f t="shared" si="251"/>
        <v>73.349999999999994</v>
      </c>
      <c r="DA166" s="170">
        <f t="shared" si="251"/>
        <v>91.46</v>
      </c>
      <c r="DB166" s="170">
        <f t="shared" si="251"/>
        <v>59.02</v>
      </c>
      <c r="DC166" s="170">
        <f t="shared" si="251"/>
        <v>66.22</v>
      </c>
      <c r="DD166" s="170">
        <f t="shared" si="251"/>
        <v>85.29</v>
      </c>
      <c r="DE166" s="170">
        <f t="shared" si="251"/>
        <v>106.34</v>
      </c>
      <c r="DF166" s="170"/>
      <c r="DH166" s="43" t="str">
        <f t="shared" si="204"/>
        <v>INFINITE 56.001 a 7.000</v>
      </c>
      <c r="DI166" s="44" t="s">
        <v>100</v>
      </c>
      <c r="DJ166" s="44" t="s">
        <v>82</v>
      </c>
      <c r="DK166" s="147">
        <f>ROUND('Base(2024)'!EO166*'BASE 2025'!$A$155,2)</f>
        <v>27.3</v>
      </c>
      <c r="DL166" s="147">
        <f>ROUND('Base(2024)'!EP166*'BASE 2025'!$A$155,2)</f>
        <v>28.46</v>
      </c>
      <c r="DM166" s="147">
        <f>ROUND('Base(2024)'!EQ166*'BASE 2025'!$A$155,2)</f>
        <v>28.75</v>
      </c>
      <c r="DN166" s="147">
        <f>ROUND('Base(2024)'!ER166*'BASE 2025'!$A$155,2)</f>
        <v>29.04</v>
      </c>
      <c r="DO166" s="147">
        <f>ROUND('Base(2024)'!ES166*'BASE 2025'!$A$155,2)</f>
        <v>37.119999999999997</v>
      </c>
      <c r="DP166" s="147">
        <f>ROUND('Base(2024)'!ET166*'BASE 2025'!$A$155,2)</f>
        <v>43.21</v>
      </c>
      <c r="DQ166" s="147">
        <f>ROUND('Base(2024)'!EU166*'BASE 2025'!$A$155,2)</f>
        <v>49.33</v>
      </c>
      <c r="DR166" s="147">
        <f>ROUND('Base(2024)'!EV166*'BASE 2025'!$A$155,2)</f>
        <v>61</v>
      </c>
      <c r="DS166" s="147">
        <f>ROUND('Base(2024)'!EW166*'BASE 2025'!$A$155,2)</f>
        <v>53.99</v>
      </c>
      <c r="DT166" s="147">
        <f>ROUND('Base(2024)'!EX166*'BASE 2025'!$A$155,2)</f>
        <v>63</v>
      </c>
      <c r="DU166" s="147">
        <f>ROUND('Base(2024)'!EY166*'BASE 2025'!$A$155,2)</f>
        <v>85.73</v>
      </c>
      <c r="DV166" s="147">
        <f>ROUND('Base(2024)'!EZ166*'BASE 2025'!$A$155,2)</f>
        <v>109.96</v>
      </c>
      <c r="ER166" s="198" t="str">
        <f>CONCATENATE(ES166,ET166,EU166,EV166)</f>
        <v>INFINITE 2Coleta Agendada7789-50 a 10</v>
      </c>
      <c r="ES166" s="198" t="s">
        <v>90</v>
      </c>
      <c r="ET166" s="199" t="s">
        <v>43</v>
      </c>
      <c r="EU166" s="200" t="s">
        <v>44</v>
      </c>
      <c r="EV166" s="201" t="s">
        <v>45</v>
      </c>
      <c r="EW166" s="200">
        <f>ROUND(EW3-(EW3*$A$127),2)</f>
        <v>14.21</v>
      </c>
    </row>
    <row r="167" spans="1:155" x14ac:dyDescent="0.25">
      <c r="A167" s="84">
        <v>0</v>
      </c>
      <c r="B167" s="42" t="s">
        <v>94</v>
      </c>
      <c r="D167" s="43" t="str">
        <f t="shared" si="205"/>
        <v>INFINITE 48.001 a 9.000</v>
      </c>
      <c r="E167" s="44" t="s">
        <v>98</v>
      </c>
      <c r="F167" s="44" t="s">
        <v>91</v>
      </c>
      <c r="G167" s="170">
        <f t="shared" si="241"/>
        <v>18.010000000000002</v>
      </c>
      <c r="H167" s="170">
        <f t="shared" si="238"/>
        <v>18.39</v>
      </c>
      <c r="I167" s="170">
        <f t="shared" si="238"/>
        <v>18.77</v>
      </c>
      <c r="J167" s="170">
        <f t="shared" si="238"/>
        <v>19.149999999999999</v>
      </c>
      <c r="K167" s="170">
        <f t="shared" si="238"/>
        <v>30.96</v>
      </c>
      <c r="L167" s="170">
        <f t="shared" si="238"/>
        <v>31.27</v>
      </c>
      <c r="M167" s="170">
        <f t="shared" si="238"/>
        <v>31.61</v>
      </c>
      <c r="N167" s="170">
        <f t="shared" si="238"/>
        <v>31.91</v>
      </c>
      <c r="O167" s="170">
        <f t="shared" si="238"/>
        <v>60.03</v>
      </c>
      <c r="P167" s="170">
        <f t="shared" si="238"/>
        <v>81.03</v>
      </c>
      <c r="Q167" s="170">
        <f t="shared" si="238"/>
        <v>114.05</v>
      </c>
      <c r="R167" s="170">
        <f t="shared" si="238"/>
        <v>138.06</v>
      </c>
      <c r="S167" s="170">
        <f t="shared" si="238"/>
        <v>78.69</v>
      </c>
      <c r="T167" s="170">
        <f t="shared" si="238"/>
        <v>97.06</v>
      </c>
      <c r="U167" s="170">
        <f t="shared" si="238"/>
        <v>125.15</v>
      </c>
      <c r="V167" s="170">
        <f t="shared" si="238"/>
        <v>146.37</v>
      </c>
      <c r="W167" s="170">
        <f t="shared" si="238"/>
        <v>93.69</v>
      </c>
      <c r="X167" s="170">
        <f t="shared" si="238"/>
        <v>115.55</v>
      </c>
      <c r="Y167" s="170">
        <f t="shared" si="238"/>
        <v>148.99</v>
      </c>
      <c r="Z167" s="170">
        <f t="shared" si="238"/>
        <v>174.25</v>
      </c>
      <c r="AB167" s="176" t="str">
        <f t="shared" si="222"/>
        <v>INFINITE 48.001 a 9.000</v>
      </c>
      <c r="AC167" s="177" t="s">
        <v>98</v>
      </c>
      <c r="AD167" s="177" t="s">
        <v>91</v>
      </c>
      <c r="AE167" s="170">
        <f t="shared" si="242"/>
        <v>44.94</v>
      </c>
      <c r="AF167" s="170">
        <f t="shared" si="239"/>
        <v>45.91</v>
      </c>
      <c r="AG167" s="170">
        <f t="shared" si="239"/>
        <v>46.85</v>
      </c>
      <c r="AH167" s="170">
        <f t="shared" si="239"/>
        <v>47.82</v>
      </c>
      <c r="AI167" s="170">
        <f t="shared" si="239"/>
        <v>51.72</v>
      </c>
      <c r="AJ167" s="170">
        <f t="shared" si="239"/>
        <v>52.25</v>
      </c>
      <c r="AK167" s="170">
        <f t="shared" si="239"/>
        <v>52.78</v>
      </c>
      <c r="AL167" s="170">
        <f t="shared" si="239"/>
        <v>53.32</v>
      </c>
      <c r="AM167" s="170">
        <f t="shared" si="239"/>
        <v>106.8</v>
      </c>
      <c r="AN167" s="170">
        <f t="shared" si="239"/>
        <v>161.86000000000001</v>
      </c>
      <c r="AO167" s="170">
        <f t="shared" si="239"/>
        <v>197.18</v>
      </c>
      <c r="AP167" s="170">
        <f t="shared" si="239"/>
        <v>232.5</v>
      </c>
      <c r="AQ167" s="170">
        <f t="shared" si="239"/>
        <v>131.13</v>
      </c>
      <c r="AR167" s="170">
        <f t="shared" si="239"/>
        <v>195.87</v>
      </c>
      <c r="AS167" s="170">
        <f t="shared" si="239"/>
        <v>233.3</v>
      </c>
      <c r="AT167" s="170">
        <f t="shared" si="239"/>
        <v>270.74</v>
      </c>
      <c r="AU167" s="170">
        <f t="shared" si="239"/>
        <v>156.12</v>
      </c>
      <c r="AV167" s="170">
        <f t="shared" si="239"/>
        <v>233.17</v>
      </c>
      <c r="AW167" s="170">
        <f t="shared" si="239"/>
        <v>277.73</v>
      </c>
      <c r="AX167" s="170">
        <f t="shared" si="239"/>
        <v>322.3</v>
      </c>
      <c r="BL167" s="43" t="str">
        <f t="shared" si="202"/>
        <v>INFINITE 46.001 a 7.000</v>
      </c>
      <c r="BM167" s="44" t="s">
        <v>98</v>
      </c>
      <c r="BN167" s="46" t="s">
        <v>82</v>
      </c>
      <c r="BO167" s="170">
        <f>ROUND('Base(2024)'!DC11*'BASE 2025'!$A$25,2)</f>
        <v>32.119999999999997</v>
      </c>
      <c r="BP167" s="170">
        <f>ROUND('Base(2024)'!DD11*'BASE 2025'!$A$25,2)</f>
        <v>32.770000000000003</v>
      </c>
      <c r="BQ167" s="170">
        <f>ROUND('Base(2024)'!DE11*'BASE 2025'!$A$25,2)</f>
        <v>33.46</v>
      </c>
      <c r="BS167" s="43" t="str">
        <f t="shared" si="206"/>
        <v>INFINITE 58.001 a 9.000</v>
      </c>
      <c r="BT167" s="44" t="s">
        <v>100</v>
      </c>
      <c r="BU167" s="44" t="s">
        <v>91</v>
      </c>
      <c r="BV167" s="170">
        <f>ROUND('Base(2024)'!DU69*'BASE 2025'!$A$155,2)</f>
        <v>21.84</v>
      </c>
      <c r="BW167" s="170">
        <f>ROUND('Base(2024)'!DV69*'BASE 2025'!$A$155,2)</f>
        <v>22.29</v>
      </c>
      <c r="BX167" s="170">
        <f>ROUND('Base(2024)'!DW69*'BASE 2025'!$A$155,2)</f>
        <v>22.76</v>
      </c>
      <c r="BY167" s="170">
        <f>ROUND('Base(2024)'!DX69*'BASE 2025'!$A$155,2)</f>
        <v>23.22</v>
      </c>
      <c r="BZ167" s="170">
        <f>ROUND('Base(2024)'!DY69*'BASE 2025'!$A$155,2)</f>
        <v>38.26</v>
      </c>
      <c r="CA167" s="170">
        <f>ROUND('Base(2024)'!DZ69*'BASE 2025'!$A$155,2)</f>
        <v>38.65</v>
      </c>
      <c r="CB167" s="170">
        <f>ROUND('Base(2024)'!EA69*'BASE 2025'!$A$155,2)</f>
        <v>39.07</v>
      </c>
      <c r="CC167" s="170">
        <f>ROUND('Base(2024)'!EB69*'BASE 2025'!$A$155,2)</f>
        <v>39.44</v>
      </c>
      <c r="CD167" s="170">
        <f>ROUND('Base(2024)'!EC69*'BASE 2025'!$A$155,2)</f>
        <v>74.78</v>
      </c>
      <c r="CE167" s="170">
        <f>ROUND('Base(2024)'!ED69*'BASE 2025'!$A$155,2)</f>
        <v>101.5</v>
      </c>
      <c r="CF167" s="170">
        <f>ROUND('Base(2024)'!EE69*'BASE 2025'!$A$155,2)</f>
        <v>142.86000000000001</v>
      </c>
      <c r="CG167" s="170">
        <f>ROUND('Base(2024)'!EF69*'BASE 2025'!$A$155,2)</f>
        <v>172.81</v>
      </c>
      <c r="CH167" s="170">
        <f>ROUND('Base(2024)'!EG69*'BASE 2025'!$A$155,2)</f>
        <v>116.87</v>
      </c>
      <c r="CI167" s="170">
        <f>ROUND('Base(2024)'!EH69*'BASE 2025'!$A$155,2)</f>
        <v>144.68</v>
      </c>
      <c r="CJ167" s="170">
        <f>ROUND('Base(2024)'!EI69*'BASE 2025'!$A$155,2)</f>
        <v>186.6</v>
      </c>
      <c r="CK167" s="170">
        <f>ROUND('Base(2024)'!EJ69*'BASE 2025'!$A$155,2)</f>
        <v>218.13</v>
      </c>
      <c r="CM167" s="43" t="str">
        <f t="shared" si="114"/>
        <v>INFINITE 48.001 a 9.000</v>
      </c>
      <c r="CN167" s="44" t="s">
        <v>98</v>
      </c>
      <c r="CO167" s="44" t="s">
        <v>91</v>
      </c>
      <c r="CP167" s="170">
        <f t="shared" ref="CP167:DE167" si="252">ROUND(CP13-(CP13*$A$93),2)</f>
        <v>24.75</v>
      </c>
      <c r="CQ167" s="170">
        <f t="shared" si="252"/>
        <v>25.81</v>
      </c>
      <c r="CR167" s="170">
        <f t="shared" si="252"/>
        <v>26.06</v>
      </c>
      <c r="CS167" s="170">
        <f t="shared" si="252"/>
        <v>26.33</v>
      </c>
      <c r="CT167" s="170">
        <f t="shared" si="252"/>
        <v>35.67</v>
      </c>
      <c r="CU167" s="170">
        <f t="shared" si="252"/>
        <v>41.02</v>
      </c>
      <c r="CV167" s="170">
        <f t="shared" si="252"/>
        <v>46.81</v>
      </c>
      <c r="CW167" s="170">
        <f t="shared" si="252"/>
        <v>57.95</v>
      </c>
      <c r="CX167" s="170">
        <f t="shared" si="252"/>
        <v>52.19</v>
      </c>
      <c r="CY167" s="170">
        <f t="shared" si="252"/>
        <v>58.6</v>
      </c>
      <c r="CZ167" s="170">
        <f t="shared" si="252"/>
        <v>75.239999999999995</v>
      </c>
      <c r="DA167" s="170">
        <f t="shared" si="252"/>
        <v>93.8</v>
      </c>
      <c r="DB167" s="170">
        <f t="shared" si="252"/>
        <v>60.69</v>
      </c>
      <c r="DC167" s="170">
        <f t="shared" si="252"/>
        <v>68.12</v>
      </c>
      <c r="DD167" s="170">
        <f t="shared" si="252"/>
        <v>87.49</v>
      </c>
      <c r="DE167" s="170">
        <f t="shared" si="252"/>
        <v>109.06</v>
      </c>
      <c r="DF167" s="170"/>
      <c r="DH167" s="43" t="str">
        <f t="shared" si="204"/>
        <v>INFINITE 57.001 a 8.000</v>
      </c>
      <c r="DI167" s="44" t="s">
        <v>100</v>
      </c>
      <c r="DJ167" s="44" t="s">
        <v>86</v>
      </c>
      <c r="DK167" s="147">
        <f>ROUND('Base(2024)'!EO167*'BASE 2025'!$A$155,2)</f>
        <v>28.65</v>
      </c>
      <c r="DL167" s="147">
        <f>ROUND('Base(2024)'!EP167*'BASE 2025'!$A$155,2)</f>
        <v>29.88</v>
      </c>
      <c r="DM167" s="147">
        <f>ROUND('Base(2024)'!EQ167*'BASE 2025'!$A$155,2)</f>
        <v>30.17</v>
      </c>
      <c r="DN167" s="147">
        <f>ROUND('Base(2024)'!ER167*'BASE 2025'!$A$155,2)</f>
        <v>30.5</v>
      </c>
      <c r="DO167" s="147">
        <f>ROUND('Base(2024)'!ES167*'BASE 2025'!$A$155,2)</f>
        <v>40.380000000000003</v>
      </c>
      <c r="DP167" s="147">
        <f>ROUND('Base(2024)'!ET167*'BASE 2025'!$A$155,2)</f>
        <v>47.06</v>
      </c>
      <c r="DQ167" s="147">
        <f>ROUND('Base(2024)'!EU167*'BASE 2025'!$A$155,2)</f>
        <v>53.72</v>
      </c>
      <c r="DR167" s="147">
        <f>ROUND('Base(2024)'!EV167*'BASE 2025'!$A$155,2)</f>
        <v>66.44</v>
      </c>
      <c r="DS167" s="147">
        <f>ROUND('Base(2024)'!EW167*'BASE 2025'!$A$155,2)</f>
        <v>69.44</v>
      </c>
      <c r="DT167" s="147">
        <f>ROUND('Base(2024)'!EX167*'BASE 2025'!$A$155,2)</f>
        <v>79.3</v>
      </c>
      <c r="DU167" s="147">
        <f>ROUND('Base(2024)'!EY167*'BASE 2025'!$A$155,2)</f>
        <v>102.68</v>
      </c>
      <c r="DV167" s="147">
        <f>ROUND('Base(2024)'!EZ167*'BASE 2025'!$A$155,2)</f>
        <v>127.93</v>
      </c>
      <c r="ER167" s="198" t="str">
        <f t="shared" ref="ER167:ER182" si="253">CONCATENATE(ES167,ET167,EU167,EV167)</f>
        <v>INFINITE 2Coleta Agendada7789-5Mais de 10</v>
      </c>
      <c r="ES167" s="198" t="s">
        <v>90</v>
      </c>
      <c r="ET167" s="199" t="s">
        <v>43</v>
      </c>
      <c r="EU167" s="200" t="s">
        <v>44</v>
      </c>
      <c r="EV167" s="201" t="s">
        <v>52</v>
      </c>
      <c r="EW167" s="200" t="s">
        <v>251</v>
      </c>
    </row>
    <row r="168" spans="1:155" x14ac:dyDescent="0.25">
      <c r="A168" s="84">
        <v>0</v>
      </c>
      <c r="B168" s="42" t="s">
        <v>98</v>
      </c>
      <c r="D168" s="43" t="str">
        <f t="shared" si="205"/>
        <v>INFINITE 49.001 a 10.000</v>
      </c>
      <c r="E168" s="44" t="s">
        <v>98</v>
      </c>
      <c r="F168" s="44" t="s">
        <v>95</v>
      </c>
      <c r="G168" s="170">
        <f t="shared" si="241"/>
        <v>18.41</v>
      </c>
      <c r="H168" s="170">
        <f t="shared" si="238"/>
        <v>18.8</v>
      </c>
      <c r="I168" s="170">
        <f t="shared" si="238"/>
        <v>19.190000000000001</v>
      </c>
      <c r="J168" s="170">
        <f t="shared" si="238"/>
        <v>19.579999999999998</v>
      </c>
      <c r="K168" s="170">
        <f t="shared" si="238"/>
        <v>33.049999999999997</v>
      </c>
      <c r="L168" s="170">
        <f t="shared" si="238"/>
        <v>33.380000000000003</v>
      </c>
      <c r="M168" s="170">
        <f t="shared" si="238"/>
        <v>33.74</v>
      </c>
      <c r="N168" s="170">
        <f t="shared" si="238"/>
        <v>34.07</v>
      </c>
      <c r="O168" s="170">
        <f t="shared" si="238"/>
        <v>64.849999999999994</v>
      </c>
      <c r="P168" s="170">
        <f t="shared" si="238"/>
        <v>87.55</v>
      </c>
      <c r="Q168" s="170">
        <f t="shared" si="238"/>
        <v>123.22</v>
      </c>
      <c r="R168" s="170">
        <f t="shared" si="238"/>
        <v>149.16</v>
      </c>
      <c r="S168" s="170">
        <f t="shared" si="238"/>
        <v>82.76</v>
      </c>
      <c r="T168" s="170">
        <f t="shared" si="238"/>
        <v>102.52</v>
      </c>
      <c r="U168" s="170">
        <f t="shared" si="238"/>
        <v>132.83000000000001</v>
      </c>
      <c r="V168" s="170">
        <f t="shared" si="238"/>
        <v>155.69</v>
      </c>
      <c r="W168" s="170">
        <f t="shared" si="238"/>
        <v>98.51</v>
      </c>
      <c r="X168" s="170">
        <f t="shared" si="238"/>
        <v>122.04</v>
      </c>
      <c r="Y168" s="170">
        <f t="shared" si="238"/>
        <v>158.13999999999999</v>
      </c>
      <c r="Z168" s="170">
        <f t="shared" si="238"/>
        <v>185.33</v>
      </c>
      <c r="AB168" s="176" t="str">
        <f t="shared" si="222"/>
        <v>INFINITE 49.001 a 10.000</v>
      </c>
      <c r="AC168" s="177" t="s">
        <v>98</v>
      </c>
      <c r="AD168" s="177" t="s">
        <v>95</v>
      </c>
      <c r="AE168" s="170">
        <f t="shared" si="242"/>
        <v>48.55</v>
      </c>
      <c r="AF168" s="170">
        <f t="shared" si="239"/>
        <v>49.58</v>
      </c>
      <c r="AG168" s="170">
        <f t="shared" si="239"/>
        <v>50.62</v>
      </c>
      <c r="AH168" s="170">
        <f t="shared" si="239"/>
        <v>51.65</v>
      </c>
      <c r="AI168" s="170">
        <f t="shared" si="239"/>
        <v>55.35</v>
      </c>
      <c r="AJ168" s="170">
        <f t="shared" si="239"/>
        <v>55.92</v>
      </c>
      <c r="AK168" s="170">
        <f t="shared" si="239"/>
        <v>56.5</v>
      </c>
      <c r="AL168" s="170">
        <f t="shared" si="239"/>
        <v>57.06</v>
      </c>
      <c r="AM168" s="170">
        <f t="shared" si="239"/>
        <v>115.46</v>
      </c>
      <c r="AN168" s="170">
        <f t="shared" si="239"/>
        <v>176.35</v>
      </c>
      <c r="AO168" s="170">
        <f t="shared" si="239"/>
        <v>213.97</v>
      </c>
      <c r="AP168" s="170">
        <f t="shared" si="239"/>
        <v>251.57</v>
      </c>
      <c r="AQ168" s="170">
        <f t="shared" si="239"/>
        <v>142.82</v>
      </c>
      <c r="AR168" s="170">
        <f t="shared" si="239"/>
        <v>214.75</v>
      </c>
      <c r="AS168" s="170">
        <f t="shared" si="239"/>
        <v>255.1</v>
      </c>
      <c r="AT168" s="170">
        <f t="shared" si="239"/>
        <v>295.44</v>
      </c>
      <c r="AU168" s="170">
        <f t="shared" si="239"/>
        <v>170.02</v>
      </c>
      <c r="AV168" s="170">
        <f t="shared" si="239"/>
        <v>255.65</v>
      </c>
      <c r="AW168" s="170">
        <f t="shared" si="239"/>
        <v>303.69</v>
      </c>
      <c r="AX168" s="170">
        <f t="shared" si="239"/>
        <v>351.71</v>
      </c>
      <c r="BL168" s="43" t="str">
        <f t="shared" si="202"/>
        <v>INFINITE 47.001 a 8.000</v>
      </c>
      <c r="BM168" s="44" t="s">
        <v>98</v>
      </c>
      <c r="BN168" s="46" t="s">
        <v>86</v>
      </c>
      <c r="BO168" s="170">
        <f>ROUND('Base(2024)'!DC12*'BASE 2025'!$A$25,2)</f>
        <v>41.47</v>
      </c>
      <c r="BP168" s="170">
        <f>ROUND('Base(2024)'!DD12*'BASE 2025'!$A$25,2)</f>
        <v>42.33</v>
      </c>
      <c r="BQ168" s="170">
        <f>ROUND('Base(2024)'!DE12*'BASE 2025'!$A$25,2)</f>
        <v>43.21</v>
      </c>
      <c r="BS168" s="43" t="str">
        <f t="shared" si="206"/>
        <v>INFINITE 59.001 a 10.000</v>
      </c>
      <c r="BT168" s="44" t="s">
        <v>100</v>
      </c>
      <c r="BU168" s="44" t="s">
        <v>95</v>
      </c>
      <c r="BV168" s="170">
        <f>ROUND('Base(2024)'!DU70*'BASE 2025'!$A$155,2)</f>
        <v>22.22</v>
      </c>
      <c r="BW168" s="170">
        <f>ROUND('Base(2024)'!DV70*'BASE 2025'!$A$155,2)</f>
        <v>22.69</v>
      </c>
      <c r="BX168" s="170">
        <f>ROUND('Base(2024)'!DW70*'BASE 2025'!$A$155,2)</f>
        <v>23.16</v>
      </c>
      <c r="BY168" s="170">
        <f>ROUND('Base(2024)'!DX70*'BASE 2025'!$A$155,2)</f>
        <v>23.63</v>
      </c>
      <c r="BZ168" s="170">
        <f>ROUND('Base(2024)'!DY70*'BASE 2025'!$A$155,2)</f>
        <v>40.770000000000003</v>
      </c>
      <c r="CA168" s="170">
        <f>ROUND('Base(2024)'!DZ70*'BASE 2025'!$A$155,2)</f>
        <v>41.19</v>
      </c>
      <c r="CB168" s="170">
        <f>ROUND('Base(2024)'!EA70*'BASE 2025'!$A$155,2)</f>
        <v>41.61</v>
      </c>
      <c r="CC168" s="170">
        <f>ROUND('Base(2024)'!EB70*'BASE 2025'!$A$155,2)</f>
        <v>42.03</v>
      </c>
      <c r="CD168" s="170">
        <f>ROUND('Base(2024)'!EC70*'BASE 2025'!$A$155,2)</f>
        <v>80.73</v>
      </c>
      <c r="CE168" s="170">
        <f>ROUND('Base(2024)'!ED70*'BASE 2025'!$A$155,2)</f>
        <v>109.63</v>
      </c>
      <c r="CF168" s="170">
        <f>ROUND('Base(2024)'!EE70*'BASE 2025'!$A$155,2)</f>
        <v>154.31</v>
      </c>
      <c r="CG168" s="170">
        <f>ROUND('Base(2024)'!EF70*'BASE 2025'!$A$155,2)</f>
        <v>186.66</v>
      </c>
      <c r="CH168" s="170">
        <f>ROUND('Base(2024)'!EG70*'BASE 2025'!$A$155,2)</f>
        <v>122.84</v>
      </c>
      <c r="CI168" s="170">
        <f>ROUND('Base(2024)'!EH70*'BASE 2025'!$A$155,2)</f>
        <v>152.79</v>
      </c>
      <c r="CJ168" s="170">
        <f>ROUND('Base(2024)'!EI70*'BASE 2025'!$A$155,2)</f>
        <v>198.04</v>
      </c>
      <c r="CK168" s="170">
        <f>ROUND('Base(2024)'!EJ70*'BASE 2025'!$A$155,2)</f>
        <v>231.98</v>
      </c>
      <c r="CM168" s="43" t="str">
        <f t="shared" si="114"/>
        <v>INFINITE 49.001 a 10.000</v>
      </c>
      <c r="CN168" s="44" t="s">
        <v>98</v>
      </c>
      <c r="CO168" s="44" t="s">
        <v>95</v>
      </c>
      <c r="CP168" s="170">
        <f t="shared" ref="CP168:DE168" si="254">ROUND(CP14-(CP14*$A$93),2)</f>
        <v>25.26</v>
      </c>
      <c r="CQ168" s="170">
        <f t="shared" si="254"/>
        <v>26.33</v>
      </c>
      <c r="CR168" s="170">
        <f t="shared" si="254"/>
        <v>26.58</v>
      </c>
      <c r="CS168" s="170">
        <f t="shared" si="254"/>
        <v>26.86</v>
      </c>
      <c r="CT168" s="170">
        <f t="shared" si="254"/>
        <v>36.86</v>
      </c>
      <c r="CU168" s="170">
        <f t="shared" si="254"/>
        <v>42.4</v>
      </c>
      <c r="CV168" s="170">
        <f t="shared" si="254"/>
        <v>48.38</v>
      </c>
      <c r="CW168" s="170">
        <f t="shared" si="254"/>
        <v>59.92</v>
      </c>
      <c r="CX168" s="170">
        <f t="shared" si="254"/>
        <v>53.23</v>
      </c>
      <c r="CY168" s="170">
        <f t="shared" si="254"/>
        <v>59.77</v>
      </c>
      <c r="CZ168" s="170">
        <f t="shared" si="254"/>
        <v>76.59</v>
      </c>
      <c r="DA168" s="170">
        <f t="shared" si="254"/>
        <v>95.46</v>
      </c>
      <c r="DB168" s="170">
        <f t="shared" si="254"/>
        <v>61.89</v>
      </c>
      <c r="DC168" s="170">
        <f t="shared" si="254"/>
        <v>69.510000000000005</v>
      </c>
      <c r="DD168" s="170">
        <f t="shared" si="254"/>
        <v>89.05</v>
      </c>
      <c r="DE168" s="170">
        <f t="shared" si="254"/>
        <v>110.99</v>
      </c>
      <c r="DF168" s="170"/>
      <c r="DH168" s="43" t="str">
        <f t="shared" si="204"/>
        <v>INFINITE 58.001 a 9.000</v>
      </c>
      <c r="DI168" s="44" t="s">
        <v>100</v>
      </c>
      <c r="DJ168" s="44" t="s">
        <v>91</v>
      </c>
      <c r="DK168" s="147">
        <f>ROUND('Base(2024)'!EO168*'BASE 2025'!$A$155,2)</f>
        <v>29.61</v>
      </c>
      <c r="DL168" s="147">
        <f>ROUND('Base(2024)'!EP168*'BASE 2025'!$A$155,2)</f>
        <v>30.87</v>
      </c>
      <c r="DM168" s="147">
        <f>ROUND('Base(2024)'!EQ168*'BASE 2025'!$A$155,2)</f>
        <v>31.19</v>
      </c>
      <c r="DN168" s="147">
        <f>ROUND('Base(2024)'!ER168*'BASE 2025'!$A$155,2)</f>
        <v>31.49</v>
      </c>
      <c r="DO168" s="147">
        <f>ROUND('Base(2024)'!ES168*'BASE 2025'!$A$155,2)</f>
        <v>42.58</v>
      </c>
      <c r="DP168" s="147">
        <f>ROUND('Base(2024)'!ET168*'BASE 2025'!$A$155,2)</f>
        <v>49.41</v>
      </c>
      <c r="DQ168" s="147">
        <f>ROUND('Base(2024)'!EU168*'BASE 2025'!$A$155,2)</f>
        <v>56.4</v>
      </c>
      <c r="DR168" s="147">
        <f>ROUND('Base(2024)'!EV168*'BASE 2025'!$A$155,2)</f>
        <v>69.77</v>
      </c>
      <c r="DS168" s="147">
        <f>ROUND('Base(2024)'!EW168*'BASE 2025'!$A$155,2)</f>
        <v>71.959999999999994</v>
      </c>
      <c r="DT168" s="147">
        <f>ROUND('Base(2024)'!EX168*'BASE 2025'!$A$155,2)</f>
        <v>81.790000000000006</v>
      </c>
      <c r="DU168" s="147">
        <f>ROUND('Base(2024)'!EY168*'BASE 2025'!$A$155,2)</f>
        <v>105.41</v>
      </c>
      <c r="DV168" s="147">
        <f>ROUND('Base(2024)'!EZ168*'BASE 2025'!$A$155,2)</f>
        <v>131.33000000000001</v>
      </c>
      <c r="ER168" s="198" t="str">
        <f t="shared" si="253"/>
        <v>INFINITE 2Coleta Agendada7788-70 a 10</v>
      </c>
      <c r="ES168" s="198" t="s">
        <v>90</v>
      </c>
      <c r="ET168" s="199" t="s">
        <v>43</v>
      </c>
      <c r="EU168" s="200" t="s">
        <v>57</v>
      </c>
      <c r="EV168" s="201" t="s">
        <v>45</v>
      </c>
      <c r="EW168" s="200">
        <f>ROUND(EW5-(EW5*$A$127),2)</f>
        <v>14.21</v>
      </c>
    </row>
    <row r="169" spans="1:155" x14ac:dyDescent="0.25">
      <c r="A169" s="84">
        <v>0</v>
      </c>
      <c r="B169" s="42" t="s">
        <v>100</v>
      </c>
      <c r="D169" s="40" t="str">
        <f t="shared" si="205"/>
        <v>INFINITE 4Kg Adicional</v>
      </c>
      <c r="E169" s="168" t="s">
        <v>98</v>
      </c>
      <c r="F169" s="168" t="s">
        <v>63</v>
      </c>
      <c r="G169" s="171">
        <f t="shared" si="241"/>
        <v>2.2799999999999998</v>
      </c>
      <c r="H169" s="171">
        <f t="shared" si="238"/>
        <v>2.33</v>
      </c>
      <c r="I169" s="171">
        <f t="shared" si="238"/>
        <v>2.39</v>
      </c>
      <c r="J169" s="171">
        <f t="shared" si="238"/>
        <v>2.4300000000000002</v>
      </c>
      <c r="K169" s="171">
        <f t="shared" si="238"/>
        <v>4.0999999999999996</v>
      </c>
      <c r="L169" s="171">
        <f t="shared" si="238"/>
        <v>4.1399999999999997</v>
      </c>
      <c r="M169" s="171">
        <f t="shared" si="238"/>
        <v>4.18</v>
      </c>
      <c r="N169" s="171">
        <f t="shared" si="238"/>
        <v>4.2300000000000004</v>
      </c>
      <c r="O169" s="171">
        <f t="shared" si="238"/>
        <v>8.0399999999999991</v>
      </c>
      <c r="P169" s="171">
        <f t="shared" si="238"/>
        <v>10.86</v>
      </c>
      <c r="Q169" s="171">
        <f t="shared" si="238"/>
        <v>15.28</v>
      </c>
      <c r="R169" s="171">
        <f t="shared" si="238"/>
        <v>18.489999999999998</v>
      </c>
      <c r="S169" s="171">
        <f t="shared" si="238"/>
        <v>10.26</v>
      </c>
      <c r="T169" s="171">
        <f t="shared" si="238"/>
        <v>12.71</v>
      </c>
      <c r="U169" s="171">
        <f t="shared" si="238"/>
        <v>16.47</v>
      </c>
      <c r="V169" s="171">
        <f t="shared" si="238"/>
        <v>19.309999999999999</v>
      </c>
      <c r="W169" s="171">
        <f t="shared" si="238"/>
        <v>12.21</v>
      </c>
      <c r="X169" s="171">
        <f t="shared" si="238"/>
        <v>15.13</v>
      </c>
      <c r="Y169" s="171">
        <f t="shared" si="238"/>
        <v>19.61</v>
      </c>
      <c r="Z169" s="171">
        <f t="shared" si="238"/>
        <v>22.97</v>
      </c>
      <c r="AB169" s="40" t="str">
        <f t="shared" si="222"/>
        <v>INFINITE 4Kg Adicional</v>
      </c>
      <c r="AC169" s="168" t="s">
        <v>98</v>
      </c>
      <c r="AD169" s="168" t="s">
        <v>63</v>
      </c>
      <c r="AE169" s="169">
        <f t="shared" si="242"/>
        <v>4.93</v>
      </c>
      <c r="AF169" s="169">
        <f t="shared" si="239"/>
        <v>5.04</v>
      </c>
      <c r="AG169" s="169">
        <f t="shared" si="239"/>
        <v>5.14</v>
      </c>
      <c r="AH169" s="169">
        <f t="shared" si="239"/>
        <v>5.25</v>
      </c>
      <c r="AI169" s="169">
        <f t="shared" si="239"/>
        <v>5.58</v>
      </c>
      <c r="AJ169" s="169">
        <f t="shared" si="239"/>
        <v>5.63</v>
      </c>
      <c r="AK169" s="169">
        <f t="shared" si="239"/>
        <v>5.69</v>
      </c>
      <c r="AL169" s="169">
        <f t="shared" si="239"/>
        <v>5.75</v>
      </c>
      <c r="AM169" s="169">
        <f t="shared" si="239"/>
        <v>11.42</v>
      </c>
      <c r="AN169" s="169">
        <f t="shared" si="239"/>
        <v>17.5</v>
      </c>
      <c r="AO169" s="169">
        <f t="shared" si="239"/>
        <v>21.2</v>
      </c>
      <c r="AP169" s="169">
        <f t="shared" si="239"/>
        <v>24.91</v>
      </c>
      <c r="AQ169" s="169">
        <f t="shared" si="239"/>
        <v>14.28</v>
      </c>
      <c r="AR169" s="169">
        <f t="shared" si="239"/>
        <v>21.41</v>
      </c>
      <c r="AS169" s="169">
        <f t="shared" si="239"/>
        <v>25.33</v>
      </c>
      <c r="AT169" s="169">
        <f t="shared" si="239"/>
        <v>29.26</v>
      </c>
      <c r="AU169" s="169">
        <f t="shared" si="239"/>
        <v>17</v>
      </c>
      <c r="AV169" s="169">
        <f t="shared" si="239"/>
        <v>25.5</v>
      </c>
      <c r="AW169" s="169">
        <f t="shared" si="239"/>
        <v>30.16</v>
      </c>
      <c r="AX169" s="169">
        <f t="shared" si="239"/>
        <v>34.83</v>
      </c>
      <c r="BL169" s="43" t="str">
        <f t="shared" si="202"/>
        <v>INFINITE 48.001 a 9.000</v>
      </c>
      <c r="BM169" s="44" t="s">
        <v>98</v>
      </c>
      <c r="BN169" s="46" t="s">
        <v>91</v>
      </c>
      <c r="BO169" s="170">
        <f>ROUND('Base(2024)'!DC13*'BASE 2025'!$A$25,2)</f>
        <v>53.59</v>
      </c>
      <c r="BP169" s="170">
        <f>ROUND('Base(2024)'!DD13*'BASE 2025'!$A$25,2)</f>
        <v>54.7</v>
      </c>
      <c r="BQ169" s="170">
        <f>ROUND('Base(2024)'!DE13*'BASE 2025'!$A$25,2)</f>
        <v>55.85</v>
      </c>
      <c r="BS169" s="40" t="str">
        <f t="shared" si="206"/>
        <v>INFINITE 5Kg Adicional</v>
      </c>
      <c r="BT169" s="168" t="s">
        <v>100</v>
      </c>
      <c r="BU169" s="168" t="s">
        <v>63</v>
      </c>
      <c r="BV169" s="171">
        <f>ROUND('Base(2024)'!DU71*'BASE 2025'!$A$155,2)</f>
        <v>2.86</v>
      </c>
      <c r="BW169" s="171">
        <f>ROUND('Base(2024)'!DV71*'BASE 2025'!$A$155,2)</f>
        <v>2.92</v>
      </c>
      <c r="BX169" s="171">
        <f>ROUND('Base(2024)'!DW71*'BASE 2025'!$A$155,2)</f>
        <v>2.99</v>
      </c>
      <c r="BY169" s="171">
        <f>ROUND('Base(2024)'!DX71*'BASE 2025'!$A$155,2)</f>
        <v>3.04</v>
      </c>
      <c r="BZ169" s="171">
        <f>ROUND('Base(2024)'!DY71*'BASE 2025'!$A$155,2)</f>
        <v>5.15</v>
      </c>
      <c r="CA169" s="171">
        <f>ROUND('Base(2024)'!DZ71*'BASE 2025'!$A$155,2)</f>
        <v>5.19</v>
      </c>
      <c r="CB169" s="171">
        <f>ROUND('Base(2024)'!EA71*'BASE 2025'!$A$155,2)</f>
        <v>5.24</v>
      </c>
      <c r="CC169" s="171">
        <f>ROUND('Base(2024)'!EB71*'BASE 2025'!$A$155,2)</f>
        <v>5.3</v>
      </c>
      <c r="CD169" s="171">
        <f>ROUND('Base(2024)'!EC71*'BASE 2025'!$A$155,2)</f>
        <v>10.09</v>
      </c>
      <c r="CE169" s="171">
        <f>ROUND('Base(2024)'!ED71*'BASE 2025'!$A$155,2)</f>
        <v>13.61</v>
      </c>
      <c r="CF169" s="171">
        <f>ROUND('Base(2024)'!EE71*'BASE 2025'!$A$155,2)</f>
        <v>19.16</v>
      </c>
      <c r="CG169" s="171">
        <f>ROUND('Base(2024)'!EF71*'BASE 2025'!$A$155,2)</f>
        <v>23.18</v>
      </c>
      <c r="CH169" s="171">
        <f>ROUND('Base(2024)'!EG71*'BASE 2025'!$A$155,2)</f>
        <v>15.32</v>
      </c>
      <c r="CI169" s="171">
        <f>ROUND('Base(2024)'!EH71*'BASE 2025'!$A$155,2)</f>
        <v>18.97</v>
      </c>
      <c r="CJ169" s="171">
        <f>ROUND('Base(2024)'!EI71*'BASE 2025'!$A$155,2)</f>
        <v>24.59</v>
      </c>
      <c r="CK169" s="171">
        <f>ROUND('Base(2024)'!EJ71*'BASE 2025'!$A$155,2)</f>
        <v>28.8</v>
      </c>
      <c r="CM169" s="40" t="str">
        <f t="shared" ref="CM169:CM225" si="255">CONCATENATE(CN169,CO169)</f>
        <v>INFINITE 4Kg Adicional</v>
      </c>
      <c r="CN169" s="168" t="s">
        <v>98</v>
      </c>
      <c r="CO169" s="168" t="s">
        <v>63</v>
      </c>
      <c r="CP169" s="171">
        <f t="shared" ref="CP169:DE169" si="256">ROUND(CP15-(CP15*$A$93),2)</f>
        <v>3.13</v>
      </c>
      <c r="CQ169" s="171">
        <f t="shared" si="256"/>
        <v>3.26</v>
      </c>
      <c r="CR169" s="171">
        <f t="shared" si="256"/>
        <v>3.3</v>
      </c>
      <c r="CS169" s="171">
        <f t="shared" si="256"/>
        <v>3.34</v>
      </c>
      <c r="CT169" s="171">
        <f t="shared" si="256"/>
        <v>4.57</v>
      </c>
      <c r="CU169" s="171">
        <f t="shared" si="256"/>
        <v>5.25</v>
      </c>
      <c r="CV169" s="171">
        <f t="shared" si="256"/>
        <v>6</v>
      </c>
      <c r="CW169" s="171">
        <f t="shared" si="256"/>
        <v>7.43</v>
      </c>
      <c r="CX169" s="171">
        <f t="shared" si="256"/>
        <v>6.59</v>
      </c>
      <c r="CY169" s="171">
        <f t="shared" si="256"/>
        <v>7.42</v>
      </c>
      <c r="CZ169" s="171">
        <f t="shared" si="256"/>
        <v>9.5</v>
      </c>
      <c r="DA169" s="171">
        <f t="shared" si="256"/>
        <v>11.83</v>
      </c>
      <c r="DB169" s="171">
        <f t="shared" si="256"/>
        <v>7.66</v>
      </c>
      <c r="DC169" s="171">
        <f t="shared" si="256"/>
        <v>8.6300000000000008</v>
      </c>
      <c r="DD169" s="171">
        <f t="shared" si="256"/>
        <v>11.03</v>
      </c>
      <c r="DE169" s="171">
        <f t="shared" si="256"/>
        <v>13.76</v>
      </c>
      <c r="DF169" s="170"/>
      <c r="DH169" s="43" t="str">
        <f t="shared" si="204"/>
        <v>INFINITE 59.001 a 10.000</v>
      </c>
      <c r="DI169" s="44" t="s">
        <v>100</v>
      </c>
      <c r="DJ169" s="44" t="s">
        <v>95</v>
      </c>
      <c r="DK169" s="147">
        <f>ROUND('Base(2024)'!EO169*'BASE 2025'!$A$155,2)</f>
        <v>30.15</v>
      </c>
      <c r="DL169" s="147">
        <f>ROUND('Base(2024)'!EP169*'BASE 2025'!$A$155,2)</f>
        <v>31.44</v>
      </c>
      <c r="DM169" s="147">
        <f>ROUND('Base(2024)'!EQ169*'BASE 2025'!$A$155,2)</f>
        <v>31.76</v>
      </c>
      <c r="DN169" s="147">
        <f>ROUND('Base(2024)'!ER169*'BASE 2025'!$A$155,2)</f>
        <v>32.08</v>
      </c>
      <c r="DO169" s="147">
        <f>ROUND('Base(2024)'!ES169*'BASE 2025'!$A$155,2)</f>
        <v>43.93</v>
      </c>
      <c r="DP169" s="147">
        <f>ROUND('Base(2024)'!ET169*'BASE 2025'!$A$155,2)</f>
        <v>51.06</v>
      </c>
      <c r="DQ169" s="147">
        <f>ROUND('Base(2024)'!EU169*'BASE 2025'!$A$155,2)</f>
        <v>58.28</v>
      </c>
      <c r="DR169" s="147">
        <f>ROUND('Base(2024)'!EV169*'BASE 2025'!$A$155,2)</f>
        <v>72.099999999999994</v>
      </c>
      <c r="DS169" s="147">
        <f>ROUND('Base(2024)'!EW169*'BASE 2025'!$A$155,2)</f>
        <v>73.16</v>
      </c>
      <c r="DT169" s="147">
        <f>ROUND('Base(2024)'!EX169*'BASE 2025'!$A$155,2)</f>
        <v>83.36</v>
      </c>
      <c r="DU169" s="147">
        <f>ROUND('Base(2024)'!EY169*'BASE 2025'!$A$155,2)</f>
        <v>107.26</v>
      </c>
      <c r="DV169" s="147">
        <f>ROUND('Base(2024)'!EZ169*'BASE 2025'!$A$155,2)</f>
        <v>133.61000000000001</v>
      </c>
      <c r="ER169" s="198" t="str">
        <f t="shared" si="253"/>
        <v>INFINITE 2Coleta Programada7787-91 ou mais</v>
      </c>
      <c r="ES169" s="198" t="s">
        <v>90</v>
      </c>
      <c r="ET169" s="199" t="s">
        <v>64</v>
      </c>
      <c r="EU169" s="200" t="s">
        <v>252</v>
      </c>
      <c r="EV169" s="201" t="s">
        <v>253</v>
      </c>
      <c r="EW169" s="200" t="s">
        <v>251</v>
      </c>
      <c r="EX169" s="60"/>
      <c r="EY169" s="60"/>
    </row>
    <row r="170" spans="1:155" x14ac:dyDescent="0.25">
      <c r="A170" s="84">
        <v>0</v>
      </c>
      <c r="B170" s="42" t="s">
        <v>104</v>
      </c>
      <c r="D170" s="43" t="str">
        <f t="shared" si="205"/>
        <v>Peso (g)</v>
      </c>
      <c r="F170" s="44" t="s">
        <v>32</v>
      </c>
      <c r="G170" s="173" t="s">
        <v>12</v>
      </c>
      <c r="H170" s="173" t="s">
        <v>13</v>
      </c>
      <c r="I170" s="173" t="s">
        <v>14</v>
      </c>
      <c r="J170" s="173" t="s">
        <v>15</v>
      </c>
      <c r="K170" s="173" t="s">
        <v>16</v>
      </c>
      <c r="L170" s="173" t="s">
        <v>17</v>
      </c>
      <c r="M170" s="173" t="s">
        <v>18</v>
      </c>
      <c r="N170" s="173" t="s">
        <v>19</v>
      </c>
      <c r="O170" s="173" t="s">
        <v>20</v>
      </c>
      <c r="P170" s="173" t="s">
        <v>21</v>
      </c>
      <c r="Q170" s="173" t="s">
        <v>22</v>
      </c>
      <c r="R170" s="173" t="s">
        <v>23</v>
      </c>
      <c r="S170" s="173" t="s">
        <v>24</v>
      </c>
      <c r="T170" s="173" t="s">
        <v>25</v>
      </c>
      <c r="U170" s="173" t="s">
        <v>26</v>
      </c>
      <c r="V170" s="173" t="s">
        <v>27</v>
      </c>
      <c r="W170" s="173" t="s">
        <v>28</v>
      </c>
      <c r="X170" s="173" t="s">
        <v>29</v>
      </c>
      <c r="Y170" s="173" t="s">
        <v>30</v>
      </c>
      <c r="Z170" s="173" t="s">
        <v>31</v>
      </c>
      <c r="AB170" s="176" t="str">
        <f t="shared" si="222"/>
        <v>Peso (g)</v>
      </c>
      <c r="AC170" s="177"/>
      <c r="AD170" s="177" t="s">
        <v>32</v>
      </c>
      <c r="AE170" s="170" t="s">
        <v>12</v>
      </c>
      <c r="AF170" s="170" t="s">
        <v>13</v>
      </c>
      <c r="AG170" s="170" t="s">
        <v>14</v>
      </c>
      <c r="AH170" s="170" t="s">
        <v>15</v>
      </c>
      <c r="AI170" s="170" t="s">
        <v>16</v>
      </c>
      <c r="AJ170" s="170" t="s">
        <v>17</v>
      </c>
      <c r="AK170" s="170" t="s">
        <v>18</v>
      </c>
      <c r="AL170" s="170" t="s">
        <v>19</v>
      </c>
      <c r="AM170" s="170" t="s">
        <v>20</v>
      </c>
      <c r="AN170" s="170" t="s">
        <v>21</v>
      </c>
      <c r="AO170" s="170" t="s">
        <v>22</v>
      </c>
      <c r="AP170" s="170" t="s">
        <v>23</v>
      </c>
      <c r="AQ170" s="170" t="s">
        <v>24</v>
      </c>
      <c r="AR170" s="170" t="s">
        <v>25</v>
      </c>
      <c r="AS170" s="170" t="s">
        <v>26</v>
      </c>
      <c r="AT170" s="170" t="s">
        <v>27</v>
      </c>
      <c r="AU170" s="170" t="s">
        <v>28</v>
      </c>
      <c r="AV170" s="170" t="s">
        <v>29</v>
      </c>
      <c r="AW170" s="170" t="s">
        <v>30</v>
      </c>
      <c r="AX170" s="170" t="s">
        <v>31</v>
      </c>
      <c r="BL170" s="43" t="str">
        <f t="shared" si="202"/>
        <v>INFINITE 49.001 a 10.000</v>
      </c>
      <c r="BM170" s="44" t="s">
        <v>98</v>
      </c>
      <c r="BN170" s="46" t="s">
        <v>95</v>
      </c>
      <c r="BO170" s="170">
        <f>ROUND('Base(2024)'!DC14*'BASE 2025'!$A$25,2)</f>
        <v>68.48</v>
      </c>
      <c r="BP170" s="170">
        <f>ROUND('Base(2024)'!DD14*'BASE 2025'!$A$25,2)</f>
        <v>69.900000000000006</v>
      </c>
      <c r="BQ170" s="170">
        <f>ROUND('Base(2024)'!DE14*'BASE 2025'!$A$25,2)</f>
        <v>71.36</v>
      </c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M170" s="43" t="str">
        <f t="shared" si="255"/>
        <v>Peso (g)</v>
      </c>
      <c r="CO170" s="44" t="s">
        <v>32</v>
      </c>
      <c r="CP170" s="45" t="s">
        <v>16</v>
      </c>
      <c r="CQ170" s="45" t="s">
        <v>17</v>
      </c>
      <c r="CR170" s="45" t="s">
        <v>18</v>
      </c>
      <c r="CS170" s="45" t="s">
        <v>19</v>
      </c>
      <c r="CT170" s="45" t="s">
        <v>20</v>
      </c>
      <c r="CU170" s="45" t="s">
        <v>21</v>
      </c>
      <c r="CV170" s="45" t="s">
        <v>22</v>
      </c>
      <c r="CW170" s="45" t="s">
        <v>23</v>
      </c>
      <c r="CX170" s="45" t="s">
        <v>24</v>
      </c>
      <c r="CY170" s="45" t="s">
        <v>25</v>
      </c>
      <c r="CZ170" s="45" t="s">
        <v>26</v>
      </c>
      <c r="DA170" s="45" t="s">
        <v>27</v>
      </c>
      <c r="DB170" s="45" t="s">
        <v>28</v>
      </c>
      <c r="DC170" s="45" t="s">
        <v>29</v>
      </c>
      <c r="DD170" s="45" t="s">
        <v>30</v>
      </c>
      <c r="DE170" s="45" t="s">
        <v>31</v>
      </c>
      <c r="DF170" s="170"/>
      <c r="DH170" s="40" t="str">
        <f t="shared" si="204"/>
        <v>INFINITE 5Kg Adicional</v>
      </c>
      <c r="DI170" s="168" t="s">
        <v>100</v>
      </c>
      <c r="DJ170" s="168" t="s">
        <v>63</v>
      </c>
      <c r="DK170" s="169">
        <f>ROUND('Base(2024)'!EO170*'BASE 2025'!$A$155,2)</f>
        <v>3.73</v>
      </c>
      <c r="DL170" s="169">
        <f>ROUND('Base(2024)'!EP170*'BASE 2025'!$A$155,2)</f>
        <v>3.9</v>
      </c>
      <c r="DM170" s="169">
        <f>ROUND('Base(2024)'!EQ170*'BASE 2025'!$A$155,2)</f>
        <v>3.92</v>
      </c>
      <c r="DN170" s="169">
        <f>ROUND('Base(2024)'!ER170*'BASE 2025'!$A$155,2)</f>
        <v>3.98</v>
      </c>
      <c r="DO170" s="169">
        <f>ROUND('Base(2024)'!ES170*'BASE 2025'!$A$155,2)</f>
        <v>5.44</v>
      </c>
      <c r="DP170" s="169">
        <f>ROUND('Base(2024)'!ET170*'BASE 2025'!$A$155,2)</f>
        <v>6.32</v>
      </c>
      <c r="DQ170" s="169">
        <f>ROUND('Base(2024)'!EU170*'BASE 2025'!$A$155,2)</f>
        <v>7.23</v>
      </c>
      <c r="DR170" s="169">
        <f>ROUND('Base(2024)'!EV170*'BASE 2025'!$A$155,2)</f>
        <v>8.93</v>
      </c>
      <c r="DS170" s="169">
        <f>ROUND('Base(2024)'!EW170*'BASE 2025'!$A$155,2)</f>
        <v>9.0299999999999994</v>
      </c>
      <c r="DT170" s="169">
        <f>ROUND('Base(2024)'!EX170*'BASE 2025'!$A$155,2)</f>
        <v>10.33</v>
      </c>
      <c r="DU170" s="169">
        <f>ROUND('Base(2024)'!EY170*'BASE 2025'!$A$155,2)</f>
        <v>13.3</v>
      </c>
      <c r="DV170" s="169">
        <f>ROUND('Base(2024)'!EZ170*'BASE 2025'!$A$155,2)</f>
        <v>16.559999999999999</v>
      </c>
      <c r="ER170" s="198" t="str">
        <f t="shared" si="253"/>
        <v>INFINITE 2Coleta Programada4209-90 a 10</v>
      </c>
      <c r="ES170" s="198" t="s">
        <v>90</v>
      </c>
      <c r="ET170" s="199" t="s">
        <v>64</v>
      </c>
      <c r="EU170" s="200" t="s">
        <v>65</v>
      </c>
      <c r="EV170" s="201" t="s">
        <v>45</v>
      </c>
      <c r="EW170" s="200">
        <f>ROUND(EW7-(EW7*$A$127),2)</f>
        <v>11.84</v>
      </c>
      <c r="EX170" s="60"/>
      <c r="EY170" s="60"/>
    </row>
    <row r="171" spans="1:155" x14ac:dyDescent="0.25">
      <c r="A171" s="84">
        <v>0</v>
      </c>
      <c r="B171" s="42" t="s">
        <v>107</v>
      </c>
      <c r="D171" s="43" t="str">
        <f t="shared" si="205"/>
        <v>INFINITE 50 a 300</v>
      </c>
      <c r="E171" s="44" t="s">
        <v>100</v>
      </c>
      <c r="F171" s="44" t="s">
        <v>40</v>
      </c>
      <c r="G171" s="170">
        <f>ROUND(G3-(G3*$A$39),2)</f>
        <v>7.34</v>
      </c>
      <c r="H171" s="170">
        <f t="shared" ref="H171:Z183" si="257">ROUND(H3-(H3*$A$39),2)</f>
        <v>7.5</v>
      </c>
      <c r="I171" s="170">
        <f t="shared" si="257"/>
        <v>7.65</v>
      </c>
      <c r="J171" s="170">
        <f t="shared" si="257"/>
        <v>7.81</v>
      </c>
      <c r="K171" s="170">
        <f t="shared" si="257"/>
        <v>14.03</v>
      </c>
      <c r="L171" s="170">
        <f t="shared" si="257"/>
        <v>14.34</v>
      </c>
      <c r="M171" s="170">
        <f t="shared" si="257"/>
        <v>14.65</v>
      </c>
      <c r="N171" s="170">
        <f t="shared" si="257"/>
        <v>15.59</v>
      </c>
      <c r="O171" s="170">
        <f t="shared" si="257"/>
        <v>21.31</v>
      </c>
      <c r="P171" s="170">
        <f t="shared" si="257"/>
        <v>29.83</v>
      </c>
      <c r="Q171" s="170">
        <f t="shared" si="257"/>
        <v>38.35</v>
      </c>
      <c r="R171" s="170">
        <f t="shared" si="257"/>
        <v>44.74</v>
      </c>
      <c r="S171" s="170">
        <f t="shared" si="257"/>
        <v>28.37</v>
      </c>
      <c r="T171" s="170">
        <f t="shared" si="257"/>
        <v>36.21</v>
      </c>
      <c r="U171" s="170">
        <f t="shared" si="257"/>
        <v>43.72</v>
      </c>
      <c r="V171" s="170">
        <f t="shared" si="257"/>
        <v>50.14</v>
      </c>
      <c r="W171" s="170">
        <f t="shared" si="257"/>
        <v>33.770000000000003</v>
      </c>
      <c r="X171" s="170">
        <f t="shared" si="257"/>
        <v>43.12</v>
      </c>
      <c r="Y171" s="170">
        <f t="shared" si="257"/>
        <v>52.06</v>
      </c>
      <c r="Z171" s="170">
        <f t="shared" si="257"/>
        <v>59.71</v>
      </c>
      <c r="AB171" s="176" t="str">
        <f t="shared" si="222"/>
        <v>INFINITE 50 a 300</v>
      </c>
      <c r="AC171" s="177" t="s">
        <v>100</v>
      </c>
      <c r="AD171" s="177" t="s">
        <v>40</v>
      </c>
      <c r="AE171" s="170">
        <f>ROUND(AE3-(AE3*$A$57),2)</f>
        <v>21.71</v>
      </c>
      <c r="AF171" s="170">
        <f t="shared" ref="AF171:AX183" si="258">ROUND(AF3-(AF3*$A$57),2)</f>
        <v>22.18</v>
      </c>
      <c r="AG171" s="170">
        <f t="shared" si="258"/>
        <v>22.65</v>
      </c>
      <c r="AH171" s="170">
        <f t="shared" si="258"/>
        <v>23.11</v>
      </c>
      <c r="AI171" s="170">
        <f t="shared" si="258"/>
        <v>24.09</v>
      </c>
      <c r="AJ171" s="170">
        <f t="shared" si="258"/>
        <v>24.33</v>
      </c>
      <c r="AK171" s="170">
        <f t="shared" si="258"/>
        <v>24.59</v>
      </c>
      <c r="AL171" s="170">
        <f t="shared" si="258"/>
        <v>24.83</v>
      </c>
      <c r="AM171" s="170">
        <f t="shared" si="258"/>
        <v>35.11</v>
      </c>
      <c r="AN171" s="170">
        <f t="shared" si="258"/>
        <v>54.53</v>
      </c>
      <c r="AO171" s="170">
        <f t="shared" si="258"/>
        <v>66.33</v>
      </c>
      <c r="AP171" s="170">
        <f t="shared" si="258"/>
        <v>78.12</v>
      </c>
      <c r="AQ171" s="170">
        <f t="shared" si="258"/>
        <v>45.17</v>
      </c>
      <c r="AR171" s="170">
        <f t="shared" si="258"/>
        <v>60.16</v>
      </c>
      <c r="AS171" s="170">
        <f t="shared" si="258"/>
        <v>69.739999999999995</v>
      </c>
      <c r="AT171" s="170">
        <f t="shared" si="258"/>
        <v>79.31</v>
      </c>
      <c r="AU171" s="170">
        <f t="shared" si="258"/>
        <v>53.78</v>
      </c>
      <c r="AV171" s="170">
        <f t="shared" si="258"/>
        <v>71.63</v>
      </c>
      <c r="AW171" s="170">
        <f t="shared" si="258"/>
        <v>83.01</v>
      </c>
      <c r="AX171" s="170">
        <f t="shared" si="258"/>
        <v>94.41</v>
      </c>
      <c r="BL171" s="43" t="str">
        <f t="shared" si="202"/>
        <v>Peso (g)</v>
      </c>
      <c r="BN171" s="46" t="s">
        <v>32</v>
      </c>
      <c r="BO171" s="170" t="s">
        <v>12</v>
      </c>
      <c r="BP171" s="170" t="s">
        <v>13</v>
      </c>
      <c r="BQ171" s="170" t="s">
        <v>14</v>
      </c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M171" s="226" t="str">
        <f t="shared" ref="CM171" si="259">CONCATENATE(CN171,CO171)</f>
        <v>INFINITE 50 a 300</v>
      </c>
      <c r="CN171" s="227" t="s">
        <v>100</v>
      </c>
      <c r="CO171" s="228" t="s">
        <v>40</v>
      </c>
      <c r="CP171" s="229"/>
      <c r="CQ171" s="229"/>
      <c r="CR171" s="229"/>
      <c r="CS171" s="229"/>
      <c r="CT171" s="229"/>
      <c r="CU171" s="229"/>
      <c r="CV171" s="229"/>
      <c r="CW171" s="229"/>
      <c r="CX171" s="229"/>
      <c r="CY171" s="229"/>
      <c r="CZ171" s="229"/>
      <c r="DA171" s="229"/>
      <c r="DB171" s="229"/>
      <c r="DC171" s="229"/>
      <c r="DD171" s="229"/>
      <c r="DE171" s="229"/>
      <c r="DF171" s="229" t="s">
        <v>264</v>
      </c>
      <c r="ER171" s="198" t="str">
        <f t="shared" si="253"/>
        <v>INFINITE 2Coleta Programada4209-9Mais de 10</v>
      </c>
      <c r="ES171" s="198" t="s">
        <v>90</v>
      </c>
      <c r="ET171" s="199" t="s">
        <v>64</v>
      </c>
      <c r="EU171" s="200" t="s">
        <v>65</v>
      </c>
      <c r="EV171" s="201" t="s">
        <v>52</v>
      </c>
      <c r="EW171" s="200" t="s">
        <v>251</v>
      </c>
      <c r="EX171" s="60"/>
      <c r="EY171" s="60"/>
    </row>
    <row r="172" spans="1:155" x14ac:dyDescent="0.25">
      <c r="A172" s="84">
        <v>0</v>
      </c>
      <c r="B172" s="42" t="s">
        <v>110</v>
      </c>
      <c r="D172" s="43" t="str">
        <f t="shared" si="205"/>
        <v>INFINITE 5301 a 500</v>
      </c>
      <c r="E172" s="44" t="s">
        <v>100</v>
      </c>
      <c r="F172" s="44" t="s">
        <v>49</v>
      </c>
      <c r="G172" s="170">
        <f t="shared" ref="G172:V183" si="260">ROUND(G4-(G4*$A$39),2)</f>
        <v>8.23</v>
      </c>
      <c r="H172" s="170">
        <f t="shared" si="260"/>
        <v>8.41</v>
      </c>
      <c r="I172" s="170">
        <f t="shared" si="260"/>
        <v>8.59</v>
      </c>
      <c r="J172" s="170">
        <f t="shared" si="260"/>
        <v>8.75</v>
      </c>
      <c r="K172" s="170">
        <f t="shared" si="260"/>
        <v>14.54</v>
      </c>
      <c r="L172" s="170">
        <f t="shared" si="260"/>
        <v>14.86</v>
      </c>
      <c r="M172" s="170">
        <f t="shared" si="260"/>
        <v>15.19</v>
      </c>
      <c r="N172" s="170">
        <f t="shared" si="260"/>
        <v>16.149999999999999</v>
      </c>
      <c r="O172" s="170">
        <f t="shared" si="260"/>
        <v>22.2</v>
      </c>
      <c r="P172" s="170">
        <f t="shared" si="260"/>
        <v>31.08</v>
      </c>
      <c r="Q172" s="170">
        <f t="shared" si="260"/>
        <v>39.950000000000003</v>
      </c>
      <c r="R172" s="170">
        <f t="shared" si="260"/>
        <v>46.6</v>
      </c>
      <c r="S172" s="170">
        <f t="shared" si="260"/>
        <v>29.11</v>
      </c>
      <c r="T172" s="170">
        <f t="shared" si="260"/>
        <v>37.26</v>
      </c>
      <c r="U172" s="170">
        <f t="shared" si="260"/>
        <v>45.08</v>
      </c>
      <c r="V172" s="170">
        <f t="shared" si="260"/>
        <v>51.73</v>
      </c>
      <c r="W172" s="170">
        <f t="shared" si="257"/>
        <v>34.65</v>
      </c>
      <c r="X172" s="170">
        <f t="shared" si="257"/>
        <v>44.36</v>
      </c>
      <c r="Y172" s="170">
        <f t="shared" si="257"/>
        <v>53.66</v>
      </c>
      <c r="Z172" s="170">
        <f t="shared" si="257"/>
        <v>61.57</v>
      </c>
      <c r="AB172" s="176" t="str">
        <f t="shared" si="222"/>
        <v>INFINITE 5301 a 500</v>
      </c>
      <c r="AC172" s="177" t="s">
        <v>100</v>
      </c>
      <c r="AD172" s="177" t="s">
        <v>49</v>
      </c>
      <c r="AE172" s="170">
        <f t="shared" ref="AE172:AT183" si="261">ROUND(AE4-(AE4*$A$57),2)</f>
        <v>22.5</v>
      </c>
      <c r="AF172" s="170">
        <f t="shared" si="261"/>
        <v>22.98</v>
      </c>
      <c r="AG172" s="170">
        <f t="shared" si="261"/>
        <v>23.45</v>
      </c>
      <c r="AH172" s="170">
        <f t="shared" si="261"/>
        <v>23.92</v>
      </c>
      <c r="AI172" s="170">
        <f t="shared" si="261"/>
        <v>25.49</v>
      </c>
      <c r="AJ172" s="170">
        <f t="shared" si="261"/>
        <v>25.74</v>
      </c>
      <c r="AK172" s="170">
        <f t="shared" si="261"/>
        <v>26.01</v>
      </c>
      <c r="AL172" s="170">
        <f t="shared" si="261"/>
        <v>26.28</v>
      </c>
      <c r="AM172" s="170">
        <f t="shared" si="261"/>
        <v>37.5</v>
      </c>
      <c r="AN172" s="170">
        <f t="shared" si="261"/>
        <v>57.32</v>
      </c>
      <c r="AO172" s="170">
        <f t="shared" si="261"/>
        <v>69.75</v>
      </c>
      <c r="AP172" s="170">
        <f t="shared" si="261"/>
        <v>82.19</v>
      </c>
      <c r="AQ172" s="170">
        <f t="shared" si="261"/>
        <v>46.77</v>
      </c>
      <c r="AR172" s="170">
        <f t="shared" si="261"/>
        <v>61.28</v>
      </c>
      <c r="AS172" s="170">
        <f t="shared" si="261"/>
        <v>71.03</v>
      </c>
      <c r="AT172" s="170">
        <f t="shared" si="261"/>
        <v>80.78</v>
      </c>
      <c r="AU172" s="170">
        <f t="shared" si="258"/>
        <v>55.67</v>
      </c>
      <c r="AV172" s="170">
        <f t="shared" si="258"/>
        <v>72.94</v>
      </c>
      <c r="AW172" s="170">
        <f t="shared" si="258"/>
        <v>84.57</v>
      </c>
      <c r="AX172" s="170">
        <f t="shared" si="258"/>
        <v>96.17</v>
      </c>
      <c r="BL172" s="43" t="str">
        <f t="shared" si="202"/>
        <v>INFINITE 50 a 300</v>
      </c>
      <c r="BM172" s="44" t="s">
        <v>100</v>
      </c>
      <c r="BN172" s="46" t="s">
        <v>40</v>
      </c>
      <c r="BO172" s="170">
        <f>ROUND('Base(2024)'!DC3*'BASE 2025'!$A$25,2)</f>
        <v>13.3</v>
      </c>
      <c r="BP172" s="170">
        <f>ROUND('Base(2024)'!DD3*'BASE 2025'!$A$25,2)</f>
        <v>13.57</v>
      </c>
      <c r="BQ172" s="170">
        <f>ROUND('Base(2024)'!DE3*'BASE 2025'!$A$25,2)</f>
        <v>13.86</v>
      </c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M172" s="224" t="str">
        <f t="shared" si="255"/>
        <v>INFINITE 5301 a 500</v>
      </c>
      <c r="CN172" s="225" t="s">
        <v>100</v>
      </c>
      <c r="CO172" s="225" t="s">
        <v>49</v>
      </c>
      <c r="CP172" s="172">
        <f t="shared" ref="CP172:DE172" si="262">ROUND(CP4-(CP4*$A$94),2)</f>
        <v>13.18</v>
      </c>
      <c r="CQ172" s="172">
        <f t="shared" si="262"/>
        <v>13.74</v>
      </c>
      <c r="CR172" s="172">
        <f t="shared" si="262"/>
        <v>13.87</v>
      </c>
      <c r="CS172" s="172">
        <f t="shared" si="262"/>
        <v>14.02</v>
      </c>
      <c r="CT172" s="172">
        <f t="shared" si="262"/>
        <v>15.68</v>
      </c>
      <c r="CU172" s="172">
        <f t="shared" si="262"/>
        <v>17.579999999999998</v>
      </c>
      <c r="CV172" s="172">
        <f t="shared" si="262"/>
        <v>19.61</v>
      </c>
      <c r="CW172" s="172">
        <f t="shared" si="262"/>
        <v>23.53</v>
      </c>
      <c r="CX172" s="172">
        <f t="shared" si="262"/>
        <v>16.149999999999999</v>
      </c>
      <c r="CY172" s="172">
        <f t="shared" si="262"/>
        <v>19.54</v>
      </c>
      <c r="CZ172" s="172">
        <f t="shared" si="262"/>
        <v>32.82</v>
      </c>
      <c r="DA172" s="172">
        <f t="shared" si="262"/>
        <v>45.03</v>
      </c>
      <c r="DB172" s="172">
        <f t="shared" si="262"/>
        <v>18.77</v>
      </c>
      <c r="DC172" s="172">
        <f t="shared" si="262"/>
        <v>22.7</v>
      </c>
      <c r="DD172" s="172">
        <f t="shared" si="262"/>
        <v>38.15</v>
      </c>
      <c r="DE172" s="172">
        <f t="shared" si="262"/>
        <v>52.37</v>
      </c>
      <c r="DF172" s="172"/>
      <c r="ER172" s="198" t="str">
        <f t="shared" si="253"/>
        <v>INFINITE 2Coleta no mesmo dia4210-211 a 20</v>
      </c>
      <c r="ES172" s="198" t="s">
        <v>90</v>
      </c>
      <c r="ET172" s="199" t="s">
        <v>71</v>
      </c>
      <c r="EU172" s="200" t="s">
        <v>72</v>
      </c>
      <c r="EV172" s="201" t="s">
        <v>73</v>
      </c>
      <c r="EW172" s="200">
        <f>EX172</f>
        <v>1.7011410000000002</v>
      </c>
      <c r="EX172" s="202">
        <v>1.7011410000000002</v>
      </c>
      <c r="EY172" s="203" t="s">
        <v>264</v>
      </c>
    </row>
    <row r="173" spans="1:155" x14ac:dyDescent="0.25">
      <c r="B173" s="160"/>
      <c r="D173" s="43" t="str">
        <f t="shared" si="205"/>
        <v>INFINITE 5501 a 1.000</v>
      </c>
      <c r="E173" s="44" t="s">
        <v>100</v>
      </c>
      <c r="F173" s="44" t="s">
        <v>50</v>
      </c>
      <c r="G173" s="170">
        <f t="shared" si="260"/>
        <v>8.82</v>
      </c>
      <c r="H173" s="170">
        <f t="shared" si="257"/>
        <v>8.99</v>
      </c>
      <c r="I173" s="170">
        <f t="shared" si="257"/>
        <v>9.19</v>
      </c>
      <c r="J173" s="170">
        <f t="shared" si="257"/>
        <v>9.39</v>
      </c>
      <c r="K173" s="170">
        <f t="shared" si="257"/>
        <v>16.22</v>
      </c>
      <c r="L173" s="170">
        <f t="shared" si="257"/>
        <v>16.38</v>
      </c>
      <c r="M173" s="170">
        <f t="shared" si="257"/>
        <v>16.54</v>
      </c>
      <c r="N173" s="170">
        <f t="shared" si="257"/>
        <v>16.72</v>
      </c>
      <c r="O173" s="170">
        <f t="shared" si="257"/>
        <v>23.09</v>
      </c>
      <c r="P173" s="170">
        <f t="shared" si="257"/>
        <v>32.32</v>
      </c>
      <c r="Q173" s="170">
        <f t="shared" si="257"/>
        <v>41.57</v>
      </c>
      <c r="R173" s="170">
        <f t="shared" si="257"/>
        <v>48.5</v>
      </c>
      <c r="S173" s="170">
        <f t="shared" si="257"/>
        <v>29.86</v>
      </c>
      <c r="T173" s="170">
        <f t="shared" si="257"/>
        <v>38.32</v>
      </c>
      <c r="U173" s="170">
        <f t="shared" si="257"/>
        <v>46.43</v>
      </c>
      <c r="V173" s="170">
        <f t="shared" si="257"/>
        <v>53.29</v>
      </c>
      <c r="W173" s="170">
        <f t="shared" si="257"/>
        <v>35.56</v>
      </c>
      <c r="X173" s="170">
        <f t="shared" si="257"/>
        <v>45.62</v>
      </c>
      <c r="Y173" s="170">
        <f t="shared" si="257"/>
        <v>55.28</v>
      </c>
      <c r="Z173" s="170">
        <f t="shared" si="257"/>
        <v>63.44</v>
      </c>
      <c r="AB173" s="176" t="str">
        <f t="shared" si="222"/>
        <v>INFINITE 5501 a 1.000</v>
      </c>
      <c r="AC173" s="177" t="s">
        <v>100</v>
      </c>
      <c r="AD173" s="177" t="s">
        <v>50</v>
      </c>
      <c r="AE173" s="170">
        <f t="shared" si="261"/>
        <v>23.26</v>
      </c>
      <c r="AF173" s="170">
        <f t="shared" si="258"/>
        <v>23.76</v>
      </c>
      <c r="AG173" s="170">
        <f t="shared" si="258"/>
        <v>24.26</v>
      </c>
      <c r="AH173" s="170">
        <f t="shared" si="258"/>
        <v>24.75</v>
      </c>
      <c r="AI173" s="170">
        <f t="shared" si="258"/>
        <v>26.89</v>
      </c>
      <c r="AJ173" s="170">
        <f t="shared" si="258"/>
        <v>27.16</v>
      </c>
      <c r="AK173" s="170">
        <f t="shared" si="258"/>
        <v>27.44</v>
      </c>
      <c r="AL173" s="170">
        <f t="shared" si="258"/>
        <v>27.71</v>
      </c>
      <c r="AM173" s="170">
        <f t="shared" si="258"/>
        <v>39.880000000000003</v>
      </c>
      <c r="AN173" s="170">
        <f t="shared" si="258"/>
        <v>60.11</v>
      </c>
      <c r="AO173" s="170">
        <f t="shared" si="258"/>
        <v>73.2</v>
      </c>
      <c r="AP173" s="170">
        <f t="shared" si="258"/>
        <v>86.26</v>
      </c>
      <c r="AQ173" s="170">
        <f t="shared" si="258"/>
        <v>48.36</v>
      </c>
      <c r="AR173" s="170">
        <f t="shared" si="258"/>
        <v>62.38</v>
      </c>
      <c r="AS173" s="170">
        <f t="shared" si="258"/>
        <v>72.33</v>
      </c>
      <c r="AT173" s="170">
        <f t="shared" si="258"/>
        <v>82.27</v>
      </c>
      <c r="AU173" s="170">
        <f t="shared" si="258"/>
        <v>57.56</v>
      </c>
      <c r="AV173" s="170">
        <f t="shared" si="258"/>
        <v>74.260000000000005</v>
      </c>
      <c r="AW173" s="170">
        <f t="shared" si="258"/>
        <v>86.11</v>
      </c>
      <c r="AX173" s="170">
        <f t="shared" si="258"/>
        <v>97.94</v>
      </c>
      <c r="BL173" s="43" t="str">
        <f t="shared" si="202"/>
        <v>INFINITE 5301 a 500</v>
      </c>
      <c r="BM173" s="44" t="s">
        <v>100</v>
      </c>
      <c r="BN173" s="46" t="s">
        <v>49</v>
      </c>
      <c r="BO173" s="170">
        <f>ROUND('Base(2024)'!DC4*'BASE 2025'!$A$25,2)</f>
        <v>13.82</v>
      </c>
      <c r="BP173" s="170">
        <f>ROUND('Base(2024)'!DD4*'BASE 2025'!$A$25,2)</f>
        <v>14.11</v>
      </c>
      <c r="BQ173" s="170">
        <f>ROUND('Base(2024)'!DE4*'BASE 2025'!$A$25,2)</f>
        <v>14.41</v>
      </c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M173" s="43" t="str">
        <f t="shared" si="255"/>
        <v>INFINITE 5501 a 1.000</v>
      </c>
      <c r="CN173" s="44" t="s">
        <v>100</v>
      </c>
      <c r="CO173" s="44" t="s">
        <v>50</v>
      </c>
      <c r="CP173" s="170">
        <f t="shared" ref="CP173:DE173" si="263">ROUND(CP5-(CP5*$A$94),2)</f>
        <v>14.11</v>
      </c>
      <c r="CQ173" s="170">
        <f t="shared" si="263"/>
        <v>14.71</v>
      </c>
      <c r="CR173" s="170">
        <f t="shared" si="263"/>
        <v>14.86</v>
      </c>
      <c r="CS173" s="170">
        <f t="shared" si="263"/>
        <v>15.02</v>
      </c>
      <c r="CT173" s="170">
        <f t="shared" si="263"/>
        <v>16.8</v>
      </c>
      <c r="CU173" s="170">
        <f t="shared" si="263"/>
        <v>18.829999999999998</v>
      </c>
      <c r="CV173" s="170">
        <f t="shared" si="263"/>
        <v>21.02</v>
      </c>
      <c r="CW173" s="170">
        <f t="shared" si="263"/>
        <v>25.21</v>
      </c>
      <c r="CX173" s="170">
        <f t="shared" si="263"/>
        <v>17.11</v>
      </c>
      <c r="CY173" s="170">
        <f t="shared" si="263"/>
        <v>20.62</v>
      </c>
      <c r="CZ173" s="170">
        <f t="shared" si="263"/>
        <v>34.01</v>
      </c>
      <c r="DA173" s="170">
        <f t="shared" si="263"/>
        <v>46.49</v>
      </c>
      <c r="DB173" s="170">
        <f t="shared" si="263"/>
        <v>19.899999999999999</v>
      </c>
      <c r="DC173" s="170">
        <f t="shared" si="263"/>
        <v>23.97</v>
      </c>
      <c r="DD173" s="170">
        <f t="shared" si="263"/>
        <v>39.54</v>
      </c>
      <c r="DE173" s="170">
        <f t="shared" si="263"/>
        <v>54.04</v>
      </c>
      <c r="DF173" s="170"/>
      <c r="ER173" s="198" t="str">
        <f t="shared" si="253"/>
        <v>INFINITE 2Coleta no mesmo dia4210-221 a 30</v>
      </c>
      <c r="ES173" s="198" t="s">
        <v>90</v>
      </c>
      <c r="ET173" s="199" t="s">
        <v>71</v>
      </c>
      <c r="EU173" s="200" t="s">
        <v>72</v>
      </c>
      <c r="EV173" s="201" t="s">
        <v>77</v>
      </c>
      <c r="EW173" s="200">
        <f t="shared" ref="EW173:EW181" si="264">EX173</f>
        <v>1.6797430000000002</v>
      </c>
      <c r="EX173" s="202">
        <v>1.6797430000000002</v>
      </c>
      <c r="EY173" s="203" t="s">
        <v>264</v>
      </c>
    </row>
    <row r="174" spans="1:155" x14ac:dyDescent="0.25">
      <c r="D174" s="43" t="str">
        <f t="shared" si="205"/>
        <v>INFINITE 51.001 a 2.000</v>
      </c>
      <c r="E174" s="44" t="s">
        <v>100</v>
      </c>
      <c r="F174" s="44" t="s">
        <v>55</v>
      </c>
      <c r="G174" s="170">
        <f t="shared" si="260"/>
        <v>11.06</v>
      </c>
      <c r="H174" s="170">
        <f t="shared" si="257"/>
        <v>11.3</v>
      </c>
      <c r="I174" s="170">
        <f t="shared" si="257"/>
        <v>11.55</v>
      </c>
      <c r="J174" s="170">
        <f t="shared" si="257"/>
        <v>11.77</v>
      </c>
      <c r="K174" s="170">
        <f t="shared" si="257"/>
        <v>17.89</v>
      </c>
      <c r="L174" s="170">
        <f t="shared" si="257"/>
        <v>18.059999999999999</v>
      </c>
      <c r="M174" s="170">
        <f t="shared" si="257"/>
        <v>18.260000000000002</v>
      </c>
      <c r="N174" s="170">
        <f t="shared" si="257"/>
        <v>18.43</v>
      </c>
      <c r="O174" s="170">
        <f t="shared" si="257"/>
        <v>27.84</v>
      </c>
      <c r="P174" s="170">
        <f t="shared" si="257"/>
        <v>38.99</v>
      </c>
      <c r="Q174" s="170">
        <f t="shared" si="257"/>
        <v>50.13</v>
      </c>
      <c r="R174" s="170">
        <f t="shared" si="257"/>
        <v>58.47</v>
      </c>
      <c r="S174" s="170">
        <f t="shared" si="257"/>
        <v>37.35</v>
      </c>
      <c r="T174" s="170">
        <f t="shared" si="257"/>
        <v>47.4</v>
      </c>
      <c r="U174" s="170">
        <f t="shared" si="257"/>
        <v>57.11</v>
      </c>
      <c r="V174" s="170">
        <f t="shared" si="257"/>
        <v>65.17</v>
      </c>
      <c r="W174" s="170">
        <f t="shared" si="257"/>
        <v>44.46</v>
      </c>
      <c r="X174" s="170">
        <f t="shared" si="257"/>
        <v>56.43</v>
      </c>
      <c r="Y174" s="170">
        <f t="shared" si="257"/>
        <v>67.98</v>
      </c>
      <c r="Z174" s="170">
        <f t="shared" si="257"/>
        <v>77.58</v>
      </c>
      <c r="AB174" s="176" t="str">
        <f t="shared" si="222"/>
        <v>INFINITE 51.001 a 2.000</v>
      </c>
      <c r="AC174" s="177" t="s">
        <v>100</v>
      </c>
      <c r="AD174" s="177" t="s">
        <v>55</v>
      </c>
      <c r="AE174" s="170">
        <f t="shared" si="261"/>
        <v>25.73</v>
      </c>
      <c r="AF174" s="170">
        <f t="shared" si="258"/>
        <v>26.29</v>
      </c>
      <c r="AG174" s="170">
        <f t="shared" si="258"/>
        <v>26.83</v>
      </c>
      <c r="AH174" s="170">
        <f t="shared" si="258"/>
        <v>27.38</v>
      </c>
      <c r="AI174" s="170">
        <f t="shared" si="258"/>
        <v>29.59</v>
      </c>
      <c r="AJ174" s="170">
        <f t="shared" si="258"/>
        <v>29.91</v>
      </c>
      <c r="AK174" s="170">
        <f t="shared" si="258"/>
        <v>30.21</v>
      </c>
      <c r="AL174" s="170">
        <f t="shared" si="258"/>
        <v>30.51</v>
      </c>
      <c r="AM174" s="170">
        <f t="shared" si="258"/>
        <v>47.77</v>
      </c>
      <c r="AN174" s="170">
        <f t="shared" si="258"/>
        <v>72.37</v>
      </c>
      <c r="AO174" s="170">
        <f t="shared" si="258"/>
        <v>88.28</v>
      </c>
      <c r="AP174" s="170">
        <f t="shared" si="258"/>
        <v>104.2</v>
      </c>
      <c r="AQ174" s="170">
        <f t="shared" si="258"/>
        <v>58.24</v>
      </c>
      <c r="AR174" s="170">
        <f t="shared" si="258"/>
        <v>78.540000000000006</v>
      </c>
      <c r="AS174" s="170">
        <f t="shared" si="258"/>
        <v>91.88</v>
      </c>
      <c r="AT174" s="170">
        <f t="shared" si="258"/>
        <v>105.21</v>
      </c>
      <c r="AU174" s="170">
        <f t="shared" si="258"/>
        <v>69.319999999999993</v>
      </c>
      <c r="AV174" s="170">
        <f t="shared" si="258"/>
        <v>93.5</v>
      </c>
      <c r="AW174" s="170">
        <f t="shared" si="258"/>
        <v>109.38</v>
      </c>
      <c r="AX174" s="170">
        <f t="shared" si="258"/>
        <v>125.25</v>
      </c>
      <c r="BL174" s="43" t="str">
        <f t="shared" si="202"/>
        <v>INFINITE 5501 a 1.000</v>
      </c>
      <c r="BM174" s="44" t="s">
        <v>100</v>
      </c>
      <c r="BN174" s="46" t="s">
        <v>50</v>
      </c>
      <c r="BO174" s="170">
        <f>ROUND('Base(2024)'!DC5*'BASE 2025'!$A$25,2)</f>
        <v>14.78</v>
      </c>
      <c r="BP174" s="170">
        <f>ROUND('Base(2024)'!DD5*'BASE 2025'!$A$25,2)</f>
        <v>15.1</v>
      </c>
      <c r="BQ174" s="170">
        <f>ROUND('Base(2024)'!DE5*'BASE 2025'!$A$25,2)</f>
        <v>15.41</v>
      </c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M174" s="43" t="str">
        <f t="shared" si="255"/>
        <v>INFINITE 51.001 a 2.000</v>
      </c>
      <c r="CN174" s="44" t="s">
        <v>100</v>
      </c>
      <c r="CO174" s="44" t="s">
        <v>55</v>
      </c>
      <c r="CP174" s="170">
        <f t="shared" ref="CP174:DE174" si="265">ROUND(CP6-(CP6*$A$94),2)</f>
        <v>14.87</v>
      </c>
      <c r="CQ174" s="170">
        <f t="shared" si="265"/>
        <v>15.51</v>
      </c>
      <c r="CR174" s="170">
        <f t="shared" si="265"/>
        <v>15.66</v>
      </c>
      <c r="CS174" s="170">
        <f t="shared" si="265"/>
        <v>15.82</v>
      </c>
      <c r="CT174" s="170">
        <f t="shared" si="265"/>
        <v>18.47</v>
      </c>
      <c r="CU174" s="170">
        <f t="shared" si="265"/>
        <v>20.68</v>
      </c>
      <c r="CV174" s="170">
        <f t="shared" si="265"/>
        <v>23.09</v>
      </c>
      <c r="CW174" s="170">
        <f t="shared" si="265"/>
        <v>27.7</v>
      </c>
      <c r="CX174" s="170">
        <f t="shared" si="265"/>
        <v>20.309999999999999</v>
      </c>
      <c r="CY174" s="170">
        <f t="shared" si="265"/>
        <v>23.98</v>
      </c>
      <c r="CZ174" s="170">
        <f t="shared" si="265"/>
        <v>37.56</v>
      </c>
      <c r="DA174" s="170">
        <f t="shared" si="265"/>
        <v>50.4</v>
      </c>
      <c r="DB174" s="170">
        <f t="shared" si="265"/>
        <v>23.61</v>
      </c>
      <c r="DC174" s="170">
        <f t="shared" si="265"/>
        <v>27.89</v>
      </c>
      <c r="DD174" s="170">
        <f t="shared" si="265"/>
        <v>43.67</v>
      </c>
      <c r="DE174" s="170">
        <f t="shared" si="265"/>
        <v>58.61</v>
      </c>
      <c r="DF174" s="170"/>
      <c r="ER174" s="198" t="str">
        <f t="shared" si="253"/>
        <v>INFINITE 2Coleta no mesmo dia4210-231 a 40</v>
      </c>
      <c r="ES174" s="198" t="s">
        <v>90</v>
      </c>
      <c r="ET174" s="199" t="s">
        <v>71</v>
      </c>
      <c r="EU174" s="200" t="s">
        <v>72</v>
      </c>
      <c r="EV174" s="201" t="s">
        <v>83</v>
      </c>
      <c r="EW174" s="200">
        <f t="shared" si="264"/>
        <v>1.6797430000000002</v>
      </c>
      <c r="EX174" s="202">
        <v>1.6797430000000002</v>
      </c>
      <c r="EY174" s="203" t="s">
        <v>264</v>
      </c>
    </row>
    <row r="175" spans="1:155" x14ac:dyDescent="0.25">
      <c r="A175" s="43" t="s">
        <v>228</v>
      </c>
      <c r="B175" s="163"/>
      <c r="D175" s="43" t="str">
        <f t="shared" si="205"/>
        <v>INFINITE 52.001 a 3.000</v>
      </c>
      <c r="E175" s="44" t="s">
        <v>100</v>
      </c>
      <c r="F175" s="44" t="s">
        <v>62</v>
      </c>
      <c r="G175" s="170">
        <f t="shared" si="260"/>
        <v>12.35</v>
      </c>
      <c r="H175" s="170">
        <f t="shared" si="257"/>
        <v>12.61</v>
      </c>
      <c r="I175" s="170">
        <f t="shared" si="257"/>
        <v>12.87</v>
      </c>
      <c r="J175" s="170">
        <f t="shared" si="257"/>
        <v>13.13</v>
      </c>
      <c r="K175" s="170">
        <f t="shared" si="257"/>
        <v>19.54</v>
      </c>
      <c r="L175" s="170">
        <f t="shared" si="257"/>
        <v>19.739999999999998</v>
      </c>
      <c r="M175" s="170">
        <f t="shared" si="257"/>
        <v>19.95</v>
      </c>
      <c r="N175" s="170">
        <f t="shared" si="257"/>
        <v>20.14</v>
      </c>
      <c r="O175" s="170">
        <f t="shared" si="257"/>
        <v>32.5</v>
      </c>
      <c r="P175" s="170">
        <f t="shared" si="257"/>
        <v>43.88</v>
      </c>
      <c r="Q175" s="170">
        <f t="shared" si="257"/>
        <v>61.76</v>
      </c>
      <c r="R175" s="170">
        <f t="shared" si="257"/>
        <v>74.75</v>
      </c>
      <c r="S175" s="170">
        <f t="shared" si="257"/>
        <v>44.76</v>
      </c>
      <c r="T175" s="170">
        <f t="shared" si="257"/>
        <v>55.01</v>
      </c>
      <c r="U175" s="170">
        <f t="shared" si="257"/>
        <v>70.36</v>
      </c>
      <c r="V175" s="170">
        <f t="shared" si="257"/>
        <v>82.34</v>
      </c>
      <c r="W175" s="170">
        <f t="shared" si="257"/>
        <v>53.28</v>
      </c>
      <c r="X175" s="170">
        <f t="shared" si="257"/>
        <v>65.48</v>
      </c>
      <c r="Y175" s="170">
        <f t="shared" si="257"/>
        <v>83.77</v>
      </c>
      <c r="Z175" s="170">
        <f t="shared" si="257"/>
        <v>98.02</v>
      </c>
      <c r="AB175" s="176" t="str">
        <f t="shared" si="222"/>
        <v>INFINITE 52.001 a 3.000</v>
      </c>
      <c r="AC175" s="177" t="s">
        <v>100</v>
      </c>
      <c r="AD175" s="177" t="s">
        <v>62</v>
      </c>
      <c r="AE175" s="170">
        <f t="shared" si="261"/>
        <v>28.37</v>
      </c>
      <c r="AF175" s="170">
        <f t="shared" si="258"/>
        <v>28.98</v>
      </c>
      <c r="AG175" s="170">
        <f t="shared" si="258"/>
        <v>29.58</v>
      </c>
      <c r="AH175" s="170">
        <f t="shared" si="258"/>
        <v>30.18</v>
      </c>
      <c r="AI175" s="170">
        <f t="shared" si="258"/>
        <v>32.549999999999997</v>
      </c>
      <c r="AJ175" s="170">
        <f t="shared" si="258"/>
        <v>32.880000000000003</v>
      </c>
      <c r="AK175" s="170">
        <f t="shared" si="258"/>
        <v>33.22</v>
      </c>
      <c r="AL175" s="170">
        <f t="shared" si="258"/>
        <v>33.549999999999997</v>
      </c>
      <c r="AM175" s="170">
        <f t="shared" si="258"/>
        <v>56.16</v>
      </c>
      <c r="AN175" s="170">
        <f t="shared" si="258"/>
        <v>84.54</v>
      </c>
      <c r="AO175" s="170">
        <f t="shared" si="258"/>
        <v>103.16</v>
      </c>
      <c r="AP175" s="170">
        <f t="shared" si="258"/>
        <v>121.79</v>
      </c>
      <c r="AQ175" s="170">
        <f t="shared" si="258"/>
        <v>68.319999999999993</v>
      </c>
      <c r="AR175" s="170">
        <f t="shared" si="258"/>
        <v>94.29</v>
      </c>
      <c r="AS175" s="170">
        <f t="shared" si="258"/>
        <v>111.29</v>
      </c>
      <c r="AT175" s="170">
        <f t="shared" si="258"/>
        <v>128.28</v>
      </c>
      <c r="AU175" s="170">
        <f t="shared" si="258"/>
        <v>81.34</v>
      </c>
      <c r="AV175" s="170">
        <f t="shared" si="258"/>
        <v>112.25</v>
      </c>
      <c r="AW175" s="170">
        <f t="shared" si="258"/>
        <v>132.47999999999999</v>
      </c>
      <c r="AX175" s="170">
        <f t="shared" si="258"/>
        <v>152.72</v>
      </c>
      <c r="BL175" s="43" t="str">
        <f t="shared" si="202"/>
        <v>INFINITE 51.001 a 2.000</v>
      </c>
      <c r="BM175" s="44" t="s">
        <v>100</v>
      </c>
      <c r="BN175" s="46" t="s">
        <v>55</v>
      </c>
      <c r="BO175" s="170">
        <f>ROUND('Base(2024)'!DC6*'BASE 2025'!$A$25,2)</f>
        <v>17.23</v>
      </c>
      <c r="BP175" s="170">
        <f>ROUND('Base(2024)'!DD6*'BASE 2025'!$A$25,2)</f>
        <v>17.579999999999998</v>
      </c>
      <c r="BQ175" s="170">
        <f>ROUND('Base(2024)'!DE6*'BASE 2025'!$A$25,2)</f>
        <v>17.95</v>
      </c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M175" s="43" t="str">
        <f t="shared" si="255"/>
        <v>INFINITE 52.001 a 3.000</v>
      </c>
      <c r="CN175" s="44" t="s">
        <v>100</v>
      </c>
      <c r="CO175" s="44" t="s">
        <v>62</v>
      </c>
      <c r="CP175" s="170">
        <f t="shared" ref="CP175:DE175" si="266">ROUND(CP7-(CP7*$A$94),2)</f>
        <v>17.78</v>
      </c>
      <c r="CQ175" s="170">
        <f t="shared" si="266"/>
        <v>18.53</v>
      </c>
      <c r="CR175" s="170">
        <f t="shared" si="266"/>
        <v>18.72</v>
      </c>
      <c r="CS175" s="170">
        <f t="shared" si="266"/>
        <v>18.91</v>
      </c>
      <c r="CT175" s="170">
        <f t="shared" si="266"/>
        <v>22.07</v>
      </c>
      <c r="CU175" s="170">
        <f t="shared" si="266"/>
        <v>24.72</v>
      </c>
      <c r="CV175" s="170">
        <f t="shared" si="266"/>
        <v>27.59</v>
      </c>
      <c r="CW175" s="170">
        <f t="shared" si="266"/>
        <v>33.1</v>
      </c>
      <c r="CX175" s="170">
        <f t="shared" si="266"/>
        <v>23.4</v>
      </c>
      <c r="CY175" s="170">
        <f t="shared" si="266"/>
        <v>27.46</v>
      </c>
      <c r="CZ175" s="170">
        <f t="shared" si="266"/>
        <v>41.43</v>
      </c>
      <c r="DA175" s="170">
        <f t="shared" si="266"/>
        <v>55.05</v>
      </c>
      <c r="DB175" s="170">
        <f t="shared" si="266"/>
        <v>27.22</v>
      </c>
      <c r="DC175" s="170">
        <f t="shared" si="266"/>
        <v>31.94</v>
      </c>
      <c r="DD175" s="170">
        <f t="shared" si="266"/>
        <v>48.18</v>
      </c>
      <c r="DE175" s="170">
        <f t="shared" si="266"/>
        <v>64.010000000000005</v>
      </c>
      <c r="DF175" s="170"/>
      <c r="ER175" s="198" t="str">
        <f t="shared" si="253"/>
        <v>INFINITE 2Coleta no mesmo dia4210-241 a 50</v>
      </c>
      <c r="ES175" s="198" t="s">
        <v>90</v>
      </c>
      <c r="ET175" s="199" t="s">
        <v>71</v>
      </c>
      <c r="EU175" s="200" t="s">
        <v>72</v>
      </c>
      <c r="EV175" s="201" t="s">
        <v>87</v>
      </c>
      <c r="EW175" s="200">
        <f t="shared" si="264"/>
        <v>1.6476460000000002</v>
      </c>
      <c r="EX175" s="202">
        <v>1.6476460000000002</v>
      </c>
      <c r="EY175" s="203" t="s">
        <v>264</v>
      </c>
    </row>
    <row r="176" spans="1:155" x14ac:dyDescent="0.25">
      <c r="A176" s="84">
        <v>0</v>
      </c>
      <c r="B176" s="42" t="s">
        <v>9</v>
      </c>
      <c r="D176" s="43" t="str">
        <f t="shared" si="205"/>
        <v>INFINITE 53.001 a 4.000</v>
      </c>
      <c r="E176" s="44" t="s">
        <v>100</v>
      </c>
      <c r="F176" s="44" t="s">
        <v>68</v>
      </c>
      <c r="G176" s="170">
        <f t="shared" si="260"/>
        <v>13.34</v>
      </c>
      <c r="H176" s="170">
        <f t="shared" si="257"/>
        <v>13.63</v>
      </c>
      <c r="I176" s="170">
        <f t="shared" si="257"/>
        <v>13.91</v>
      </c>
      <c r="J176" s="170">
        <f t="shared" si="257"/>
        <v>14.18</v>
      </c>
      <c r="K176" s="170">
        <f t="shared" si="257"/>
        <v>21.53</v>
      </c>
      <c r="L176" s="170">
        <f t="shared" si="257"/>
        <v>21.73</v>
      </c>
      <c r="M176" s="170">
        <f t="shared" si="257"/>
        <v>21.95</v>
      </c>
      <c r="N176" s="170">
        <f t="shared" si="257"/>
        <v>22.18</v>
      </c>
      <c r="O176" s="170">
        <f t="shared" si="257"/>
        <v>37.26</v>
      </c>
      <c r="P176" s="170">
        <f t="shared" si="257"/>
        <v>50.31</v>
      </c>
      <c r="Q176" s="170">
        <f t="shared" si="257"/>
        <v>70.8</v>
      </c>
      <c r="R176" s="170">
        <f t="shared" si="257"/>
        <v>85.71</v>
      </c>
      <c r="S176" s="170">
        <f t="shared" si="257"/>
        <v>48.76</v>
      </c>
      <c r="T176" s="170">
        <f t="shared" si="257"/>
        <v>60.41</v>
      </c>
      <c r="U176" s="170">
        <f t="shared" si="257"/>
        <v>77.98</v>
      </c>
      <c r="V176" s="170">
        <f t="shared" si="257"/>
        <v>91.54</v>
      </c>
      <c r="W176" s="170">
        <f t="shared" si="257"/>
        <v>58.03</v>
      </c>
      <c r="X176" s="170">
        <f t="shared" si="257"/>
        <v>71.91</v>
      </c>
      <c r="Y176" s="170">
        <f t="shared" si="257"/>
        <v>92.83</v>
      </c>
      <c r="Z176" s="170">
        <f t="shared" si="257"/>
        <v>108.98</v>
      </c>
      <c r="AB176" s="176" t="str">
        <f t="shared" si="222"/>
        <v>INFINITE 53.001 a 4.000</v>
      </c>
      <c r="AC176" s="177" t="s">
        <v>100</v>
      </c>
      <c r="AD176" s="177" t="s">
        <v>68</v>
      </c>
      <c r="AE176" s="170">
        <f t="shared" si="261"/>
        <v>30.85</v>
      </c>
      <c r="AF176" s="170">
        <f t="shared" si="258"/>
        <v>31.5</v>
      </c>
      <c r="AG176" s="170">
        <f t="shared" si="258"/>
        <v>32.159999999999997</v>
      </c>
      <c r="AH176" s="170">
        <f t="shared" si="258"/>
        <v>32.82</v>
      </c>
      <c r="AI176" s="170">
        <f t="shared" si="258"/>
        <v>35.74</v>
      </c>
      <c r="AJ176" s="170">
        <f t="shared" si="258"/>
        <v>36.11</v>
      </c>
      <c r="AK176" s="170">
        <f t="shared" si="258"/>
        <v>36.47</v>
      </c>
      <c r="AL176" s="170">
        <f t="shared" si="258"/>
        <v>36.840000000000003</v>
      </c>
      <c r="AM176" s="170">
        <f t="shared" si="258"/>
        <v>64.14</v>
      </c>
      <c r="AN176" s="170">
        <f t="shared" si="258"/>
        <v>96.63</v>
      </c>
      <c r="AO176" s="170">
        <f t="shared" si="258"/>
        <v>118.18</v>
      </c>
      <c r="AP176" s="170">
        <f t="shared" si="258"/>
        <v>139.72</v>
      </c>
      <c r="AQ176" s="170">
        <f t="shared" si="258"/>
        <v>78.47</v>
      </c>
      <c r="AR176" s="170">
        <f t="shared" si="258"/>
        <v>110.05</v>
      </c>
      <c r="AS176" s="170">
        <f t="shared" si="258"/>
        <v>130.62</v>
      </c>
      <c r="AT176" s="170">
        <f t="shared" si="258"/>
        <v>151.22</v>
      </c>
      <c r="AU176" s="170">
        <f t="shared" si="258"/>
        <v>93.42</v>
      </c>
      <c r="AV176" s="170">
        <f t="shared" si="258"/>
        <v>131.01</v>
      </c>
      <c r="AW176" s="170">
        <f t="shared" si="258"/>
        <v>155.5</v>
      </c>
      <c r="AX176" s="170">
        <f t="shared" si="258"/>
        <v>180.01</v>
      </c>
      <c r="BL176" s="43" t="str">
        <f t="shared" si="202"/>
        <v>INFINITE 52.001 a 3.000</v>
      </c>
      <c r="BM176" s="44" t="s">
        <v>100</v>
      </c>
      <c r="BN176" s="46" t="s">
        <v>62</v>
      </c>
      <c r="BO176" s="170">
        <f>ROUND('Base(2024)'!DC7*'BASE 2025'!$A$25,2)</f>
        <v>19.14</v>
      </c>
      <c r="BP176" s="170">
        <f>ROUND('Base(2024)'!DD7*'BASE 2025'!$A$25,2)</f>
        <v>19.54</v>
      </c>
      <c r="BQ176" s="170">
        <f>ROUND('Base(2024)'!DE7*'BASE 2025'!$A$25,2)</f>
        <v>19.95</v>
      </c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M176" s="43" t="str">
        <f t="shared" si="255"/>
        <v>INFINITE 53.001 a 4.000</v>
      </c>
      <c r="CN176" s="44" t="s">
        <v>100</v>
      </c>
      <c r="CO176" s="44" t="s">
        <v>68</v>
      </c>
      <c r="CP176" s="170">
        <f t="shared" ref="CP176:DE176" si="267">ROUND(CP8-(CP8*$A$94),2)</f>
        <v>18.97</v>
      </c>
      <c r="CQ176" s="170">
        <f t="shared" si="267"/>
        <v>19.78</v>
      </c>
      <c r="CR176" s="170">
        <f t="shared" si="267"/>
        <v>19.98</v>
      </c>
      <c r="CS176" s="170">
        <f t="shared" si="267"/>
        <v>20.18</v>
      </c>
      <c r="CT176" s="170">
        <f t="shared" si="267"/>
        <v>23.58</v>
      </c>
      <c r="CU176" s="170">
        <f t="shared" si="267"/>
        <v>26.41</v>
      </c>
      <c r="CV176" s="170">
        <f t="shared" si="267"/>
        <v>29.47</v>
      </c>
      <c r="CW176" s="170">
        <f t="shared" si="267"/>
        <v>35.36</v>
      </c>
      <c r="CX176" s="170">
        <f t="shared" si="267"/>
        <v>30.01</v>
      </c>
      <c r="CY176" s="170">
        <f t="shared" si="267"/>
        <v>34.22</v>
      </c>
      <c r="CZ176" s="170">
        <f t="shared" si="267"/>
        <v>48.36</v>
      </c>
      <c r="DA176" s="170">
        <f t="shared" si="267"/>
        <v>62.29</v>
      </c>
      <c r="DB176" s="170">
        <f t="shared" si="267"/>
        <v>34.9</v>
      </c>
      <c r="DC176" s="170">
        <f t="shared" si="267"/>
        <v>39.79</v>
      </c>
      <c r="DD176" s="170">
        <f t="shared" si="267"/>
        <v>56.23</v>
      </c>
      <c r="DE176" s="170">
        <f t="shared" si="267"/>
        <v>72.42</v>
      </c>
      <c r="DF176" s="170"/>
      <c r="ER176" s="198" t="str">
        <f t="shared" si="253"/>
        <v>INFINITE 2Coleta no mesmo dia4210-251 a 60</v>
      </c>
      <c r="ES176" s="198" t="s">
        <v>90</v>
      </c>
      <c r="ET176" s="199" t="s">
        <v>71</v>
      </c>
      <c r="EU176" s="200" t="s">
        <v>72</v>
      </c>
      <c r="EV176" s="201" t="s">
        <v>92</v>
      </c>
      <c r="EW176" s="200">
        <f t="shared" si="264"/>
        <v>1.6369470000000002</v>
      </c>
      <c r="EX176" s="202">
        <v>1.6369470000000002</v>
      </c>
      <c r="EY176" s="203" t="s">
        <v>264</v>
      </c>
    </row>
    <row r="177" spans="1:155" x14ac:dyDescent="0.25">
      <c r="A177" s="84">
        <v>0</v>
      </c>
      <c r="B177" s="42" t="s">
        <v>61</v>
      </c>
      <c r="D177" s="43" t="str">
        <f t="shared" si="205"/>
        <v>INFINITE 54.001 a 5.000</v>
      </c>
      <c r="E177" s="44" t="s">
        <v>100</v>
      </c>
      <c r="F177" s="44" t="s">
        <v>70</v>
      </c>
      <c r="G177" s="170">
        <f t="shared" si="260"/>
        <v>14.41</v>
      </c>
      <c r="H177" s="170">
        <f t="shared" si="257"/>
        <v>14.73</v>
      </c>
      <c r="I177" s="170">
        <f t="shared" si="257"/>
        <v>15.02</v>
      </c>
      <c r="J177" s="170">
        <f t="shared" si="257"/>
        <v>15.33</v>
      </c>
      <c r="K177" s="170">
        <f t="shared" si="257"/>
        <v>23.19</v>
      </c>
      <c r="L177" s="170">
        <f t="shared" si="257"/>
        <v>23.42</v>
      </c>
      <c r="M177" s="170">
        <f t="shared" si="257"/>
        <v>23.68</v>
      </c>
      <c r="N177" s="170">
        <f t="shared" si="257"/>
        <v>23.91</v>
      </c>
      <c r="O177" s="170">
        <f t="shared" si="257"/>
        <v>41.13</v>
      </c>
      <c r="P177" s="170">
        <f t="shared" si="257"/>
        <v>55.52</v>
      </c>
      <c r="Q177" s="170">
        <f t="shared" si="257"/>
        <v>78.150000000000006</v>
      </c>
      <c r="R177" s="170">
        <f t="shared" si="257"/>
        <v>94.59</v>
      </c>
      <c r="S177" s="170">
        <f t="shared" si="257"/>
        <v>58.96</v>
      </c>
      <c r="T177" s="170">
        <f t="shared" si="257"/>
        <v>71.75</v>
      </c>
      <c r="U177" s="170">
        <f t="shared" si="257"/>
        <v>91.11</v>
      </c>
      <c r="V177" s="170">
        <f t="shared" si="257"/>
        <v>105.97</v>
      </c>
      <c r="W177" s="170">
        <f t="shared" si="257"/>
        <v>70.2</v>
      </c>
      <c r="X177" s="170">
        <f t="shared" si="257"/>
        <v>85.42</v>
      </c>
      <c r="Y177" s="170">
        <f t="shared" si="257"/>
        <v>108.45</v>
      </c>
      <c r="Z177" s="170">
        <f t="shared" si="257"/>
        <v>126.16</v>
      </c>
      <c r="AB177" s="176" t="str">
        <f t="shared" si="222"/>
        <v>INFINITE 54.001 a 5.000</v>
      </c>
      <c r="AC177" s="177" t="s">
        <v>100</v>
      </c>
      <c r="AD177" s="177" t="s">
        <v>70</v>
      </c>
      <c r="AE177" s="170">
        <f t="shared" si="261"/>
        <v>33.32</v>
      </c>
      <c r="AF177" s="170">
        <f t="shared" si="258"/>
        <v>34.03</v>
      </c>
      <c r="AG177" s="170">
        <f t="shared" si="258"/>
        <v>34.729999999999997</v>
      </c>
      <c r="AH177" s="170">
        <f t="shared" si="258"/>
        <v>35.450000000000003</v>
      </c>
      <c r="AI177" s="170">
        <f t="shared" si="258"/>
        <v>38.53</v>
      </c>
      <c r="AJ177" s="170">
        <f t="shared" si="258"/>
        <v>38.93</v>
      </c>
      <c r="AK177" s="170">
        <f t="shared" si="258"/>
        <v>39.32</v>
      </c>
      <c r="AL177" s="170">
        <f t="shared" si="258"/>
        <v>39.72</v>
      </c>
      <c r="AM177" s="170">
        <f t="shared" si="258"/>
        <v>72.53</v>
      </c>
      <c r="AN177" s="170">
        <f t="shared" si="258"/>
        <v>108.72</v>
      </c>
      <c r="AO177" s="170">
        <f t="shared" si="258"/>
        <v>133.06</v>
      </c>
      <c r="AP177" s="170">
        <f t="shared" si="258"/>
        <v>157.4</v>
      </c>
      <c r="AQ177" s="170">
        <f t="shared" si="258"/>
        <v>88.42</v>
      </c>
      <c r="AR177" s="170">
        <f t="shared" si="258"/>
        <v>125.86</v>
      </c>
      <c r="AS177" s="170">
        <f t="shared" si="258"/>
        <v>149.9</v>
      </c>
      <c r="AT177" s="170">
        <f t="shared" si="258"/>
        <v>173.94</v>
      </c>
      <c r="AU177" s="170">
        <f t="shared" si="258"/>
        <v>105.26</v>
      </c>
      <c r="AV177" s="170">
        <f t="shared" si="258"/>
        <v>149.83000000000001</v>
      </c>
      <c r="AW177" s="170">
        <f t="shared" si="258"/>
        <v>178.46</v>
      </c>
      <c r="AX177" s="170">
        <f t="shared" si="258"/>
        <v>207.07</v>
      </c>
      <c r="BL177" s="43" t="str">
        <f t="shared" si="202"/>
        <v>INFINITE 53.001 a 4.000</v>
      </c>
      <c r="BM177" s="44" t="s">
        <v>100</v>
      </c>
      <c r="BN177" s="46" t="s">
        <v>68</v>
      </c>
      <c r="BO177" s="170">
        <f>ROUND('Base(2024)'!DC8*'BASE 2025'!$A$25,2)</f>
        <v>21.04</v>
      </c>
      <c r="BP177" s="170">
        <f>ROUND('Base(2024)'!DD8*'BASE 2025'!$A$25,2)</f>
        <v>21.48</v>
      </c>
      <c r="BQ177" s="170">
        <f>ROUND('Base(2024)'!DE8*'BASE 2025'!$A$25,2)</f>
        <v>21.93</v>
      </c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M177" s="43" t="str">
        <f t="shared" si="255"/>
        <v>INFINITE 54.001 a 5.000</v>
      </c>
      <c r="CN177" s="44" t="s">
        <v>100</v>
      </c>
      <c r="CO177" s="44" t="s">
        <v>70</v>
      </c>
      <c r="CP177" s="170">
        <f t="shared" ref="CP177:DE177" si="268">ROUND(CP9-(CP9*$A$94),2)</f>
        <v>20.3</v>
      </c>
      <c r="CQ177" s="170">
        <f t="shared" si="268"/>
        <v>21.14</v>
      </c>
      <c r="CR177" s="170">
        <f t="shared" si="268"/>
        <v>21.36</v>
      </c>
      <c r="CS177" s="170">
        <f t="shared" si="268"/>
        <v>21.58</v>
      </c>
      <c r="CT177" s="170">
        <f t="shared" si="268"/>
        <v>25.2</v>
      </c>
      <c r="CU177" s="170">
        <f t="shared" si="268"/>
        <v>28.23</v>
      </c>
      <c r="CV177" s="170">
        <f t="shared" si="268"/>
        <v>31.51</v>
      </c>
      <c r="CW177" s="170">
        <f t="shared" si="268"/>
        <v>37.82</v>
      </c>
      <c r="CX177" s="170">
        <f t="shared" si="268"/>
        <v>31.42</v>
      </c>
      <c r="CY177" s="170">
        <f t="shared" si="268"/>
        <v>35.799999999999997</v>
      </c>
      <c r="CZ177" s="170">
        <f t="shared" si="268"/>
        <v>50.13</v>
      </c>
      <c r="DA177" s="170">
        <f t="shared" si="268"/>
        <v>64.400000000000006</v>
      </c>
      <c r="DB177" s="170">
        <f t="shared" si="268"/>
        <v>36.54</v>
      </c>
      <c r="DC177" s="170">
        <f t="shared" si="268"/>
        <v>41.63</v>
      </c>
      <c r="DD177" s="170">
        <f t="shared" si="268"/>
        <v>58.29</v>
      </c>
      <c r="DE177" s="170">
        <f t="shared" si="268"/>
        <v>74.89</v>
      </c>
      <c r="DF177" s="170"/>
      <c r="ER177" s="198" t="str">
        <f t="shared" si="253"/>
        <v>INFINITE 2Coleta no mesmo dia4210-261 a 70</v>
      </c>
      <c r="ES177" s="198" t="s">
        <v>90</v>
      </c>
      <c r="ET177" s="199" t="s">
        <v>71</v>
      </c>
      <c r="EU177" s="200" t="s">
        <v>72</v>
      </c>
      <c r="EV177" s="201" t="s">
        <v>96</v>
      </c>
      <c r="EW177" s="200">
        <f t="shared" si="264"/>
        <v>1.61</v>
      </c>
      <c r="EX177" s="202">
        <v>1.61</v>
      </c>
      <c r="EY177" s="203" t="s">
        <v>264</v>
      </c>
    </row>
    <row r="178" spans="1:155" x14ac:dyDescent="0.25">
      <c r="A178" s="84">
        <v>0</v>
      </c>
      <c r="B178" s="42" t="s">
        <v>116</v>
      </c>
      <c r="D178" s="43" t="str">
        <f t="shared" si="205"/>
        <v>INFINITE 55.001 a 6.000</v>
      </c>
      <c r="E178" s="44" t="s">
        <v>100</v>
      </c>
      <c r="F178" s="44" t="s">
        <v>76</v>
      </c>
      <c r="G178" s="170">
        <f t="shared" si="260"/>
        <v>15.32</v>
      </c>
      <c r="H178" s="170">
        <f t="shared" si="257"/>
        <v>15.64</v>
      </c>
      <c r="I178" s="170">
        <f t="shared" si="257"/>
        <v>15.98</v>
      </c>
      <c r="J178" s="170">
        <f t="shared" si="257"/>
        <v>16.309999999999999</v>
      </c>
      <c r="K178" s="170">
        <f t="shared" si="257"/>
        <v>25.04</v>
      </c>
      <c r="L178" s="170">
        <f t="shared" si="257"/>
        <v>25.32</v>
      </c>
      <c r="M178" s="170">
        <f t="shared" si="257"/>
        <v>25.56</v>
      </c>
      <c r="N178" s="170">
        <f t="shared" si="257"/>
        <v>25.83</v>
      </c>
      <c r="O178" s="170">
        <f t="shared" si="257"/>
        <v>45.09</v>
      </c>
      <c r="P178" s="170">
        <f t="shared" si="257"/>
        <v>60.87</v>
      </c>
      <c r="Q178" s="170">
        <f t="shared" si="257"/>
        <v>85.68</v>
      </c>
      <c r="R178" s="170">
        <f t="shared" si="257"/>
        <v>103.7</v>
      </c>
      <c r="S178" s="170">
        <f t="shared" si="257"/>
        <v>62.31</v>
      </c>
      <c r="T178" s="170">
        <f t="shared" si="257"/>
        <v>76.25</v>
      </c>
      <c r="U178" s="170">
        <f t="shared" si="257"/>
        <v>97.44</v>
      </c>
      <c r="V178" s="170">
        <f t="shared" si="257"/>
        <v>113.63</v>
      </c>
      <c r="W178" s="170">
        <f t="shared" si="257"/>
        <v>74.16</v>
      </c>
      <c r="X178" s="170">
        <f t="shared" si="257"/>
        <v>90.78</v>
      </c>
      <c r="Y178" s="170">
        <f t="shared" si="257"/>
        <v>115.99</v>
      </c>
      <c r="Z178" s="170">
        <f t="shared" si="257"/>
        <v>135.28</v>
      </c>
      <c r="AB178" s="176" t="str">
        <f t="shared" si="222"/>
        <v>INFINITE 55.001 a 6.000</v>
      </c>
      <c r="AC178" s="177" t="s">
        <v>100</v>
      </c>
      <c r="AD178" s="177" t="s">
        <v>76</v>
      </c>
      <c r="AE178" s="170">
        <f t="shared" si="261"/>
        <v>35.64</v>
      </c>
      <c r="AF178" s="170">
        <f t="shared" si="258"/>
        <v>36.4</v>
      </c>
      <c r="AG178" s="170">
        <f t="shared" si="258"/>
        <v>37.15</v>
      </c>
      <c r="AH178" s="170">
        <f t="shared" si="258"/>
        <v>37.909999999999997</v>
      </c>
      <c r="AI178" s="170">
        <f t="shared" si="258"/>
        <v>41.63</v>
      </c>
      <c r="AJ178" s="170">
        <f t="shared" si="258"/>
        <v>42.07</v>
      </c>
      <c r="AK178" s="170">
        <f t="shared" si="258"/>
        <v>42.5</v>
      </c>
      <c r="AL178" s="170">
        <f t="shared" si="258"/>
        <v>42.93</v>
      </c>
      <c r="AM178" s="170">
        <f t="shared" si="258"/>
        <v>80.599999999999994</v>
      </c>
      <c r="AN178" s="170">
        <f t="shared" si="258"/>
        <v>121.14</v>
      </c>
      <c r="AO178" s="170">
        <f t="shared" si="258"/>
        <v>148.22999999999999</v>
      </c>
      <c r="AP178" s="170">
        <f t="shared" si="258"/>
        <v>175.33</v>
      </c>
      <c r="AQ178" s="170">
        <f t="shared" si="258"/>
        <v>98.31</v>
      </c>
      <c r="AR178" s="170">
        <f t="shared" si="258"/>
        <v>141.81</v>
      </c>
      <c r="AS178" s="170">
        <f t="shared" si="258"/>
        <v>169.42</v>
      </c>
      <c r="AT178" s="170">
        <f t="shared" si="258"/>
        <v>197.01</v>
      </c>
      <c r="AU178" s="170">
        <f t="shared" si="258"/>
        <v>117.02</v>
      </c>
      <c r="AV178" s="170">
        <f t="shared" si="258"/>
        <v>168.82</v>
      </c>
      <c r="AW178" s="170">
        <f t="shared" si="258"/>
        <v>201.69</v>
      </c>
      <c r="AX178" s="170">
        <f t="shared" si="258"/>
        <v>234.54</v>
      </c>
      <c r="BL178" s="43" t="str">
        <f t="shared" si="202"/>
        <v>INFINITE 54.001 a 5.000</v>
      </c>
      <c r="BM178" s="44" t="s">
        <v>100</v>
      </c>
      <c r="BN178" s="46" t="s">
        <v>70</v>
      </c>
      <c r="BO178" s="170">
        <f>ROUND('Base(2024)'!DC9*'BASE 2025'!$A$25,2)</f>
        <v>23.18</v>
      </c>
      <c r="BP178" s="170">
        <f>ROUND('Base(2024)'!DD9*'BASE 2025'!$A$25,2)</f>
        <v>23.67</v>
      </c>
      <c r="BQ178" s="170">
        <f>ROUND('Base(2024)'!DE9*'BASE 2025'!$A$25,2)</f>
        <v>24.16</v>
      </c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M178" s="43" t="str">
        <f t="shared" si="255"/>
        <v>INFINITE 55.001 a 6.000</v>
      </c>
      <c r="CN178" s="44" t="s">
        <v>100</v>
      </c>
      <c r="CO178" s="44" t="s">
        <v>76</v>
      </c>
      <c r="CP178" s="170">
        <f t="shared" ref="CP178:DE178" si="269">ROUND(CP10-(CP10*$A$94),2)</f>
        <v>21.4</v>
      </c>
      <c r="CQ178" s="170">
        <f t="shared" si="269"/>
        <v>22.3</v>
      </c>
      <c r="CR178" s="170">
        <f t="shared" si="269"/>
        <v>22.53</v>
      </c>
      <c r="CS178" s="170">
        <f t="shared" si="269"/>
        <v>22.78</v>
      </c>
      <c r="CT178" s="170">
        <f t="shared" si="269"/>
        <v>27.91</v>
      </c>
      <c r="CU178" s="170">
        <f t="shared" si="269"/>
        <v>32.1</v>
      </c>
      <c r="CV178" s="170">
        <f t="shared" si="269"/>
        <v>36.64</v>
      </c>
      <c r="CW178" s="170">
        <f t="shared" si="269"/>
        <v>45.35</v>
      </c>
      <c r="CX178" s="170">
        <f t="shared" si="269"/>
        <v>36.409999999999997</v>
      </c>
      <c r="CY178" s="170">
        <f t="shared" si="269"/>
        <v>41.78</v>
      </c>
      <c r="CZ178" s="170">
        <f t="shared" si="269"/>
        <v>57.2</v>
      </c>
      <c r="DA178" s="170">
        <f t="shared" si="269"/>
        <v>73.56</v>
      </c>
      <c r="DB178" s="170">
        <f t="shared" si="269"/>
        <v>42.34</v>
      </c>
      <c r="DC178" s="170">
        <f t="shared" si="269"/>
        <v>48.59</v>
      </c>
      <c r="DD178" s="170">
        <f t="shared" si="269"/>
        <v>66.5</v>
      </c>
      <c r="DE178" s="170">
        <f t="shared" si="269"/>
        <v>85.52</v>
      </c>
      <c r="DF178" s="170"/>
      <c r="ER178" s="198" t="str">
        <f t="shared" si="253"/>
        <v>INFINITE 2Coleta no mesmo dia4210-271 a 80</v>
      </c>
      <c r="ES178" s="198" t="s">
        <v>90</v>
      </c>
      <c r="ET178" s="199" t="s">
        <v>71</v>
      </c>
      <c r="EU178" s="200" t="s">
        <v>72</v>
      </c>
      <c r="EV178" s="201" t="s">
        <v>99</v>
      </c>
      <c r="EW178" s="200">
        <f t="shared" si="264"/>
        <v>1.61</v>
      </c>
      <c r="EX178" s="202">
        <v>1.61</v>
      </c>
      <c r="EY178" s="203" t="s">
        <v>264</v>
      </c>
    </row>
    <row r="179" spans="1:155" x14ac:dyDescent="0.25">
      <c r="A179" s="84">
        <v>0</v>
      </c>
      <c r="B179" s="42" t="s">
        <v>117</v>
      </c>
      <c r="D179" s="43" t="str">
        <f t="shared" si="205"/>
        <v>INFINITE 56.001 a 7.000</v>
      </c>
      <c r="E179" s="44" t="s">
        <v>100</v>
      </c>
      <c r="F179" s="44" t="s">
        <v>82</v>
      </c>
      <c r="G179" s="170">
        <f t="shared" si="260"/>
        <v>16.29</v>
      </c>
      <c r="H179" s="170">
        <f t="shared" si="257"/>
        <v>16.63</v>
      </c>
      <c r="I179" s="170">
        <f t="shared" si="257"/>
        <v>16.98</v>
      </c>
      <c r="J179" s="170">
        <f t="shared" si="257"/>
        <v>17.329999999999998</v>
      </c>
      <c r="K179" s="170">
        <f t="shared" si="257"/>
        <v>26.83</v>
      </c>
      <c r="L179" s="170">
        <f t="shared" si="257"/>
        <v>27.1</v>
      </c>
      <c r="M179" s="170">
        <f t="shared" si="257"/>
        <v>27.38</v>
      </c>
      <c r="N179" s="170">
        <f t="shared" si="257"/>
        <v>27.66</v>
      </c>
      <c r="O179" s="170">
        <f t="shared" si="257"/>
        <v>49.75</v>
      </c>
      <c r="P179" s="170">
        <f t="shared" si="257"/>
        <v>67.17</v>
      </c>
      <c r="Q179" s="170">
        <f t="shared" si="257"/>
        <v>94.53</v>
      </c>
      <c r="R179" s="170">
        <f t="shared" si="257"/>
        <v>114.44</v>
      </c>
      <c r="S179" s="170">
        <f t="shared" si="257"/>
        <v>66.22</v>
      </c>
      <c r="T179" s="170">
        <f t="shared" si="257"/>
        <v>81.540000000000006</v>
      </c>
      <c r="U179" s="170">
        <f t="shared" si="257"/>
        <v>104.87</v>
      </c>
      <c r="V179" s="170">
        <f t="shared" si="257"/>
        <v>122.65</v>
      </c>
      <c r="W179" s="170">
        <f t="shared" si="257"/>
        <v>78.84</v>
      </c>
      <c r="X179" s="170">
        <f t="shared" si="257"/>
        <v>97.07</v>
      </c>
      <c r="Y179" s="170">
        <f t="shared" si="257"/>
        <v>124.84</v>
      </c>
      <c r="Z179" s="170">
        <f t="shared" si="257"/>
        <v>146</v>
      </c>
      <c r="AB179" s="176" t="str">
        <f t="shared" si="222"/>
        <v>INFINITE 56.001 a 7.000</v>
      </c>
      <c r="AC179" s="177" t="s">
        <v>100</v>
      </c>
      <c r="AD179" s="177" t="s">
        <v>82</v>
      </c>
      <c r="AE179" s="170">
        <f t="shared" si="261"/>
        <v>38.42</v>
      </c>
      <c r="AF179" s="170">
        <f t="shared" si="258"/>
        <v>39.24</v>
      </c>
      <c r="AG179" s="170">
        <f t="shared" si="258"/>
        <v>40.06</v>
      </c>
      <c r="AH179" s="170">
        <f t="shared" si="258"/>
        <v>40.869999999999997</v>
      </c>
      <c r="AI179" s="170">
        <f t="shared" si="258"/>
        <v>44.27</v>
      </c>
      <c r="AJ179" s="170">
        <f t="shared" si="258"/>
        <v>44.72</v>
      </c>
      <c r="AK179" s="170">
        <f t="shared" si="258"/>
        <v>45.18</v>
      </c>
      <c r="AL179" s="170">
        <f t="shared" si="258"/>
        <v>45.64</v>
      </c>
      <c r="AM179" s="170">
        <f t="shared" si="258"/>
        <v>88.65</v>
      </c>
      <c r="AN179" s="170">
        <f t="shared" si="258"/>
        <v>133.31</v>
      </c>
      <c r="AO179" s="170">
        <f t="shared" si="258"/>
        <v>163.16</v>
      </c>
      <c r="AP179" s="170">
        <f t="shared" si="258"/>
        <v>193.01</v>
      </c>
      <c r="AQ179" s="170">
        <f t="shared" si="258"/>
        <v>108.1</v>
      </c>
      <c r="AR179" s="170">
        <f t="shared" si="258"/>
        <v>157.43</v>
      </c>
      <c r="AS179" s="170">
        <f t="shared" si="258"/>
        <v>188.61</v>
      </c>
      <c r="AT179" s="170">
        <f t="shared" si="258"/>
        <v>219.8</v>
      </c>
      <c r="AU179" s="170">
        <f t="shared" si="258"/>
        <v>128.71</v>
      </c>
      <c r="AV179" s="170">
        <f t="shared" si="258"/>
        <v>187.41</v>
      </c>
      <c r="AW179" s="170">
        <f t="shared" si="258"/>
        <v>224.55</v>
      </c>
      <c r="AX179" s="170">
        <f t="shared" si="258"/>
        <v>261.68</v>
      </c>
      <c r="BL179" s="43" t="str">
        <f t="shared" si="202"/>
        <v>INFINITE 55.001 a 6.000</v>
      </c>
      <c r="BM179" s="44" t="s">
        <v>100</v>
      </c>
      <c r="BN179" s="46" t="s">
        <v>76</v>
      </c>
      <c r="BO179" s="170">
        <f>ROUND('Base(2024)'!DC10*'BASE 2025'!$A$25,2)</f>
        <v>27</v>
      </c>
      <c r="BP179" s="170">
        <f>ROUND('Base(2024)'!DD10*'BASE 2025'!$A$25,2)</f>
        <v>27.56</v>
      </c>
      <c r="BQ179" s="170">
        <f>ROUND('Base(2024)'!DE10*'BASE 2025'!$A$25,2)</f>
        <v>28.15</v>
      </c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M179" s="43" t="str">
        <f t="shared" si="255"/>
        <v>INFINITE 56.001 a 7.000</v>
      </c>
      <c r="CN179" s="44" t="s">
        <v>100</v>
      </c>
      <c r="CO179" s="44" t="s">
        <v>82</v>
      </c>
      <c r="CP179" s="170">
        <f t="shared" ref="CP179:DE179" si="270">ROUND(CP11-(CP11*$A$94),2)</f>
        <v>22.61</v>
      </c>
      <c r="CQ179" s="170">
        <f t="shared" si="270"/>
        <v>23.56</v>
      </c>
      <c r="CR179" s="170">
        <f t="shared" si="270"/>
        <v>23.81</v>
      </c>
      <c r="CS179" s="170">
        <f t="shared" si="270"/>
        <v>24.05</v>
      </c>
      <c r="CT179" s="170">
        <f t="shared" si="270"/>
        <v>30.82</v>
      </c>
      <c r="CU179" s="170">
        <f t="shared" si="270"/>
        <v>35.46</v>
      </c>
      <c r="CV179" s="170">
        <f t="shared" si="270"/>
        <v>40.46</v>
      </c>
      <c r="CW179" s="170">
        <f t="shared" si="270"/>
        <v>50.09</v>
      </c>
      <c r="CX179" s="170">
        <f t="shared" si="270"/>
        <v>38.909999999999997</v>
      </c>
      <c r="CY179" s="170">
        <f t="shared" si="270"/>
        <v>44.66</v>
      </c>
      <c r="CZ179" s="170">
        <f t="shared" si="270"/>
        <v>60.47</v>
      </c>
      <c r="DA179" s="170">
        <f t="shared" si="270"/>
        <v>77.62</v>
      </c>
      <c r="DB179" s="170">
        <f t="shared" si="270"/>
        <v>45.24</v>
      </c>
      <c r="DC179" s="170">
        <f t="shared" si="270"/>
        <v>51.92</v>
      </c>
      <c r="DD179" s="170">
        <f t="shared" si="270"/>
        <v>70.31</v>
      </c>
      <c r="DE179" s="170">
        <f t="shared" si="270"/>
        <v>90.25</v>
      </c>
      <c r="DF179" s="170"/>
      <c r="ER179" s="198" t="str">
        <f t="shared" si="253"/>
        <v>INFINITE 2Coleta no mesmo dia4210-281 a 90</v>
      </c>
      <c r="ES179" s="198" t="s">
        <v>90</v>
      </c>
      <c r="ET179" s="199" t="s">
        <v>71</v>
      </c>
      <c r="EU179" s="200" t="s">
        <v>72</v>
      </c>
      <c r="EV179" s="201" t="s">
        <v>102</v>
      </c>
      <c r="EW179" s="200">
        <f t="shared" si="264"/>
        <v>1.6048500000000001</v>
      </c>
      <c r="EX179" s="202">
        <v>1.6048500000000001</v>
      </c>
      <c r="EY179" s="203" t="s">
        <v>264</v>
      </c>
    </row>
    <row r="180" spans="1:155" x14ac:dyDescent="0.25">
      <c r="A180" s="84">
        <v>0</v>
      </c>
      <c r="B180" s="42" t="s">
        <v>66</v>
      </c>
      <c r="D180" s="43" t="str">
        <f t="shared" si="205"/>
        <v>INFINITE 57.001 a 8.000</v>
      </c>
      <c r="E180" s="44" t="s">
        <v>100</v>
      </c>
      <c r="F180" s="44" t="s">
        <v>86</v>
      </c>
      <c r="G180" s="170">
        <f t="shared" si="260"/>
        <v>17.22</v>
      </c>
      <c r="H180" s="170">
        <f t="shared" si="257"/>
        <v>17.579999999999998</v>
      </c>
      <c r="I180" s="170">
        <f t="shared" si="257"/>
        <v>17.95</v>
      </c>
      <c r="J180" s="170">
        <f t="shared" si="257"/>
        <v>18.309999999999999</v>
      </c>
      <c r="K180" s="170">
        <f t="shared" si="257"/>
        <v>28.68</v>
      </c>
      <c r="L180" s="170">
        <f t="shared" si="257"/>
        <v>29</v>
      </c>
      <c r="M180" s="170">
        <f t="shared" si="257"/>
        <v>29.28</v>
      </c>
      <c r="N180" s="170">
        <f t="shared" si="257"/>
        <v>29.58</v>
      </c>
      <c r="O180" s="170">
        <f t="shared" si="257"/>
        <v>54.49</v>
      </c>
      <c r="P180" s="170">
        <f t="shared" si="257"/>
        <v>73.58</v>
      </c>
      <c r="Q180" s="170">
        <f t="shared" si="257"/>
        <v>103.57</v>
      </c>
      <c r="R180" s="170">
        <f t="shared" si="257"/>
        <v>125.37</v>
      </c>
      <c r="S180" s="170">
        <f t="shared" si="257"/>
        <v>73.7</v>
      </c>
      <c r="T180" s="170">
        <f t="shared" si="257"/>
        <v>90.42</v>
      </c>
      <c r="U180" s="170">
        <f t="shared" si="257"/>
        <v>115.96</v>
      </c>
      <c r="V180" s="170">
        <f t="shared" si="257"/>
        <v>135.32</v>
      </c>
      <c r="W180" s="170">
        <f t="shared" si="257"/>
        <v>87.73</v>
      </c>
      <c r="X180" s="170">
        <f t="shared" si="257"/>
        <v>107.64</v>
      </c>
      <c r="Y180" s="170">
        <f t="shared" si="257"/>
        <v>138.05000000000001</v>
      </c>
      <c r="Z180" s="170">
        <f t="shared" si="257"/>
        <v>161.1</v>
      </c>
      <c r="AB180" s="176" t="str">
        <f t="shared" si="222"/>
        <v>INFINITE 57.001 a 8.000</v>
      </c>
      <c r="AC180" s="177" t="s">
        <v>100</v>
      </c>
      <c r="AD180" s="177" t="s">
        <v>86</v>
      </c>
      <c r="AE180" s="170">
        <f t="shared" si="261"/>
        <v>40.74</v>
      </c>
      <c r="AF180" s="170">
        <f t="shared" si="258"/>
        <v>41.6</v>
      </c>
      <c r="AG180" s="170">
        <f t="shared" si="258"/>
        <v>42.47</v>
      </c>
      <c r="AH180" s="170">
        <f t="shared" si="258"/>
        <v>43.34</v>
      </c>
      <c r="AI180" s="170">
        <f t="shared" si="258"/>
        <v>47.38</v>
      </c>
      <c r="AJ180" s="170">
        <f t="shared" si="258"/>
        <v>47.87</v>
      </c>
      <c r="AK180" s="170">
        <f t="shared" si="258"/>
        <v>48.36</v>
      </c>
      <c r="AL180" s="170">
        <f t="shared" si="258"/>
        <v>48.84</v>
      </c>
      <c r="AM180" s="170">
        <f t="shared" si="258"/>
        <v>96.71</v>
      </c>
      <c r="AN180" s="170">
        <f t="shared" si="258"/>
        <v>145.22999999999999</v>
      </c>
      <c r="AO180" s="170">
        <f t="shared" si="258"/>
        <v>178.05</v>
      </c>
      <c r="AP180" s="170">
        <f t="shared" si="258"/>
        <v>210.86</v>
      </c>
      <c r="AQ180" s="170">
        <f t="shared" si="258"/>
        <v>117.91</v>
      </c>
      <c r="AR180" s="170">
        <f t="shared" si="258"/>
        <v>174</v>
      </c>
      <c r="AS180" s="170">
        <f t="shared" si="258"/>
        <v>208.37</v>
      </c>
      <c r="AT180" s="170">
        <f t="shared" si="258"/>
        <v>242.74</v>
      </c>
      <c r="AU180" s="170">
        <f t="shared" si="258"/>
        <v>140.38</v>
      </c>
      <c r="AV180" s="170">
        <f t="shared" si="258"/>
        <v>207.15</v>
      </c>
      <c r="AW180" s="170">
        <f t="shared" si="258"/>
        <v>248.06</v>
      </c>
      <c r="AX180" s="170">
        <f t="shared" si="258"/>
        <v>288.97000000000003</v>
      </c>
      <c r="BL180" s="43" t="str">
        <f t="shared" si="202"/>
        <v>INFINITE 56.001 a 7.000</v>
      </c>
      <c r="BM180" s="44" t="s">
        <v>100</v>
      </c>
      <c r="BN180" s="46" t="s">
        <v>82</v>
      </c>
      <c r="BO180" s="170">
        <f>ROUND('Base(2024)'!DC11*'BASE 2025'!$A$25,2)</f>
        <v>32.119999999999997</v>
      </c>
      <c r="BP180" s="170">
        <f>ROUND('Base(2024)'!DD11*'BASE 2025'!$A$25,2)</f>
        <v>32.770000000000003</v>
      </c>
      <c r="BQ180" s="170">
        <f>ROUND('Base(2024)'!DE11*'BASE 2025'!$A$25,2)</f>
        <v>33.46</v>
      </c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M180" s="43" t="str">
        <f t="shared" si="255"/>
        <v>INFINITE 57.001 a 8.000</v>
      </c>
      <c r="CN180" s="44" t="s">
        <v>100</v>
      </c>
      <c r="CO180" s="44" t="s">
        <v>86</v>
      </c>
      <c r="CP180" s="170">
        <f t="shared" ref="CP180:DE180" si="271">ROUND(CP12-(CP12*$A$94),2)</f>
        <v>23.75</v>
      </c>
      <c r="CQ180" s="170">
        <f t="shared" si="271"/>
        <v>24.76</v>
      </c>
      <c r="CR180" s="170">
        <f t="shared" si="271"/>
        <v>25.02</v>
      </c>
      <c r="CS180" s="170">
        <f t="shared" si="271"/>
        <v>25.27</v>
      </c>
      <c r="CT180" s="170">
        <f t="shared" si="271"/>
        <v>33.58</v>
      </c>
      <c r="CU180" s="170">
        <f t="shared" si="271"/>
        <v>38.619999999999997</v>
      </c>
      <c r="CV180" s="170">
        <f t="shared" si="271"/>
        <v>44.07</v>
      </c>
      <c r="CW180" s="170">
        <f t="shared" si="271"/>
        <v>54.58</v>
      </c>
      <c r="CX180" s="170">
        <f t="shared" si="271"/>
        <v>50.13</v>
      </c>
      <c r="CY180" s="170">
        <f t="shared" si="271"/>
        <v>56.24</v>
      </c>
      <c r="CZ180" s="170">
        <f t="shared" si="271"/>
        <v>72.45</v>
      </c>
      <c r="DA180" s="170">
        <f t="shared" si="271"/>
        <v>90.33</v>
      </c>
      <c r="DB180" s="170">
        <f t="shared" si="271"/>
        <v>58.3</v>
      </c>
      <c r="DC180" s="170">
        <f t="shared" si="271"/>
        <v>65.400000000000006</v>
      </c>
      <c r="DD180" s="170">
        <f t="shared" si="271"/>
        <v>84.24</v>
      </c>
      <c r="DE180" s="170">
        <f t="shared" si="271"/>
        <v>105.03</v>
      </c>
      <c r="DF180" s="170"/>
      <c r="ER180" s="198" t="str">
        <f t="shared" si="253"/>
        <v>INFINITE 2Coleta no mesmo dia4210-291 a 100</v>
      </c>
      <c r="ES180" s="198" t="s">
        <v>90</v>
      </c>
      <c r="ET180" s="199" t="s">
        <v>71</v>
      </c>
      <c r="EU180" s="200" t="s">
        <v>72</v>
      </c>
      <c r="EV180" s="201" t="s">
        <v>105</v>
      </c>
      <c r="EW180" s="200">
        <f t="shared" si="264"/>
        <v>1.58</v>
      </c>
      <c r="EX180" s="202">
        <v>1.58</v>
      </c>
      <c r="EY180" s="203" t="s">
        <v>264</v>
      </c>
    </row>
    <row r="181" spans="1:155" x14ac:dyDescent="0.25">
      <c r="A181" s="84">
        <v>0</v>
      </c>
      <c r="B181" s="42" t="s">
        <v>69</v>
      </c>
      <c r="D181" s="43" t="str">
        <f t="shared" si="205"/>
        <v>INFINITE 58.001 a 9.000</v>
      </c>
      <c r="E181" s="44" t="s">
        <v>100</v>
      </c>
      <c r="F181" s="44" t="s">
        <v>91</v>
      </c>
      <c r="G181" s="170">
        <f t="shared" si="260"/>
        <v>17.78</v>
      </c>
      <c r="H181" s="170">
        <f t="shared" si="257"/>
        <v>18.16</v>
      </c>
      <c r="I181" s="170">
        <f t="shared" si="257"/>
        <v>18.53</v>
      </c>
      <c r="J181" s="170">
        <f t="shared" si="257"/>
        <v>18.899999999999999</v>
      </c>
      <c r="K181" s="170">
        <f t="shared" si="257"/>
        <v>30.56</v>
      </c>
      <c r="L181" s="170">
        <f t="shared" si="257"/>
        <v>30.87</v>
      </c>
      <c r="M181" s="170">
        <f t="shared" si="257"/>
        <v>31.2</v>
      </c>
      <c r="N181" s="170">
        <f t="shared" si="257"/>
        <v>31.5</v>
      </c>
      <c r="O181" s="170">
        <f t="shared" si="257"/>
        <v>59.26</v>
      </c>
      <c r="P181" s="170">
        <f t="shared" si="257"/>
        <v>80</v>
      </c>
      <c r="Q181" s="170">
        <f t="shared" si="257"/>
        <v>112.59</v>
      </c>
      <c r="R181" s="170">
        <f t="shared" si="257"/>
        <v>136.29</v>
      </c>
      <c r="S181" s="170">
        <f t="shared" si="257"/>
        <v>77.69</v>
      </c>
      <c r="T181" s="170">
        <f t="shared" si="257"/>
        <v>95.82</v>
      </c>
      <c r="U181" s="170">
        <f t="shared" si="257"/>
        <v>123.55</v>
      </c>
      <c r="V181" s="170">
        <f t="shared" si="257"/>
        <v>144.49</v>
      </c>
      <c r="W181" s="170">
        <f t="shared" si="257"/>
        <v>92.48</v>
      </c>
      <c r="X181" s="170">
        <f t="shared" si="257"/>
        <v>114.07</v>
      </c>
      <c r="Y181" s="170">
        <f t="shared" si="257"/>
        <v>147.08000000000001</v>
      </c>
      <c r="Z181" s="170">
        <f t="shared" si="257"/>
        <v>172.02</v>
      </c>
      <c r="AB181" s="176" t="str">
        <f t="shared" si="222"/>
        <v>INFINITE 58.001 a 9.000</v>
      </c>
      <c r="AC181" s="177" t="s">
        <v>100</v>
      </c>
      <c r="AD181" s="177" t="s">
        <v>91</v>
      </c>
      <c r="AE181" s="170">
        <f t="shared" si="261"/>
        <v>44.37</v>
      </c>
      <c r="AF181" s="170">
        <f t="shared" si="258"/>
        <v>45.32</v>
      </c>
      <c r="AG181" s="170">
        <f t="shared" si="258"/>
        <v>46.25</v>
      </c>
      <c r="AH181" s="170">
        <f t="shared" si="258"/>
        <v>47.21</v>
      </c>
      <c r="AI181" s="170">
        <f t="shared" si="258"/>
        <v>51.06</v>
      </c>
      <c r="AJ181" s="170">
        <f t="shared" si="258"/>
        <v>51.58</v>
      </c>
      <c r="AK181" s="170">
        <f t="shared" si="258"/>
        <v>52.11</v>
      </c>
      <c r="AL181" s="170">
        <f t="shared" si="258"/>
        <v>52.64</v>
      </c>
      <c r="AM181" s="170">
        <f t="shared" si="258"/>
        <v>105.43</v>
      </c>
      <c r="AN181" s="170">
        <f t="shared" si="258"/>
        <v>159.78</v>
      </c>
      <c r="AO181" s="170">
        <f t="shared" si="258"/>
        <v>194.66</v>
      </c>
      <c r="AP181" s="170">
        <f t="shared" si="258"/>
        <v>229.52</v>
      </c>
      <c r="AQ181" s="170">
        <f t="shared" si="258"/>
        <v>129.44999999999999</v>
      </c>
      <c r="AR181" s="170">
        <f t="shared" si="258"/>
        <v>193.35</v>
      </c>
      <c r="AS181" s="170">
        <f t="shared" si="258"/>
        <v>230.31</v>
      </c>
      <c r="AT181" s="170">
        <f t="shared" si="258"/>
        <v>267.27</v>
      </c>
      <c r="AU181" s="170">
        <f t="shared" si="258"/>
        <v>154.12</v>
      </c>
      <c r="AV181" s="170">
        <f t="shared" si="258"/>
        <v>230.18</v>
      </c>
      <c r="AW181" s="170">
        <f t="shared" si="258"/>
        <v>274.17</v>
      </c>
      <c r="AX181" s="170">
        <f t="shared" si="258"/>
        <v>318.17</v>
      </c>
      <c r="BL181" s="43" t="str">
        <f t="shared" si="202"/>
        <v>INFINITE 57.001 a 8.000</v>
      </c>
      <c r="BM181" s="44" t="s">
        <v>100</v>
      </c>
      <c r="BN181" s="46" t="s">
        <v>86</v>
      </c>
      <c r="BO181" s="170">
        <f>ROUND('Base(2024)'!DC12*'BASE 2025'!$A$25,2)</f>
        <v>41.47</v>
      </c>
      <c r="BP181" s="170">
        <f>ROUND('Base(2024)'!DD12*'BASE 2025'!$A$25,2)</f>
        <v>42.33</v>
      </c>
      <c r="BQ181" s="170">
        <f>ROUND('Base(2024)'!DE12*'BASE 2025'!$A$25,2)</f>
        <v>43.21</v>
      </c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M181" s="43" t="str">
        <f t="shared" si="255"/>
        <v>INFINITE 58.001 a 9.000</v>
      </c>
      <c r="CN181" s="44" t="s">
        <v>100</v>
      </c>
      <c r="CO181" s="44" t="s">
        <v>91</v>
      </c>
      <c r="CP181" s="170">
        <f t="shared" ref="CP181:DE181" si="272">ROUND(CP13-(CP13*$A$94),2)</f>
        <v>24.45</v>
      </c>
      <c r="CQ181" s="170">
        <f t="shared" si="272"/>
        <v>25.49</v>
      </c>
      <c r="CR181" s="170">
        <f t="shared" si="272"/>
        <v>25.74</v>
      </c>
      <c r="CS181" s="170">
        <f t="shared" si="272"/>
        <v>26</v>
      </c>
      <c r="CT181" s="170">
        <f t="shared" si="272"/>
        <v>35.229999999999997</v>
      </c>
      <c r="CU181" s="170">
        <f t="shared" si="272"/>
        <v>40.51</v>
      </c>
      <c r="CV181" s="170">
        <f t="shared" si="272"/>
        <v>46.23</v>
      </c>
      <c r="CW181" s="170">
        <f t="shared" si="272"/>
        <v>57.23</v>
      </c>
      <c r="CX181" s="170">
        <f t="shared" si="272"/>
        <v>51.54</v>
      </c>
      <c r="CY181" s="170">
        <f t="shared" si="272"/>
        <v>57.87</v>
      </c>
      <c r="CZ181" s="170">
        <f t="shared" si="272"/>
        <v>74.31</v>
      </c>
      <c r="DA181" s="170">
        <f t="shared" si="272"/>
        <v>92.64</v>
      </c>
      <c r="DB181" s="170">
        <f t="shared" si="272"/>
        <v>59.94</v>
      </c>
      <c r="DC181" s="170">
        <f t="shared" si="272"/>
        <v>67.28</v>
      </c>
      <c r="DD181" s="170">
        <f t="shared" si="272"/>
        <v>86.41</v>
      </c>
      <c r="DE181" s="170">
        <f t="shared" si="272"/>
        <v>107.71</v>
      </c>
      <c r="DF181" s="170"/>
      <c r="ER181" s="198" t="str">
        <f t="shared" si="253"/>
        <v>INFINITE 2Coleta no mesmo dia4210-2Mais de 100</v>
      </c>
      <c r="ES181" s="198" t="s">
        <v>90</v>
      </c>
      <c r="ET181" s="199" t="s">
        <v>71</v>
      </c>
      <c r="EU181" s="200" t="s">
        <v>72</v>
      </c>
      <c r="EV181" s="201" t="s">
        <v>108</v>
      </c>
      <c r="EW181" s="200">
        <f t="shared" si="264"/>
        <v>1.56</v>
      </c>
      <c r="EX181" s="202">
        <v>1.56</v>
      </c>
      <c r="EY181" s="203" t="s">
        <v>264</v>
      </c>
    </row>
    <row r="182" spans="1:155" x14ac:dyDescent="0.25">
      <c r="A182" s="84">
        <v>0</v>
      </c>
      <c r="B182" s="42" t="s">
        <v>75</v>
      </c>
      <c r="D182" s="43" t="str">
        <f t="shared" si="205"/>
        <v>INFINITE 59.001 a 10.000</v>
      </c>
      <c r="E182" s="44" t="s">
        <v>100</v>
      </c>
      <c r="F182" s="44" t="s">
        <v>95</v>
      </c>
      <c r="G182" s="170">
        <f t="shared" si="260"/>
        <v>18.170000000000002</v>
      </c>
      <c r="H182" s="170">
        <f t="shared" si="257"/>
        <v>18.559999999999999</v>
      </c>
      <c r="I182" s="170">
        <f t="shared" si="257"/>
        <v>18.940000000000001</v>
      </c>
      <c r="J182" s="170">
        <f t="shared" si="257"/>
        <v>19.329999999999998</v>
      </c>
      <c r="K182" s="170">
        <f t="shared" si="257"/>
        <v>32.619999999999997</v>
      </c>
      <c r="L182" s="170">
        <f t="shared" si="257"/>
        <v>32.96</v>
      </c>
      <c r="M182" s="170">
        <f t="shared" si="257"/>
        <v>33.299999999999997</v>
      </c>
      <c r="N182" s="170">
        <f t="shared" si="257"/>
        <v>33.630000000000003</v>
      </c>
      <c r="O182" s="170">
        <f t="shared" si="257"/>
        <v>64.02</v>
      </c>
      <c r="P182" s="170">
        <f t="shared" si="257"/>
        <v>86.42</v>
      </c>
      <c r="Q182" s="170">
        <f t="shared" si="257"/>
        <v>121.64</v>
      </c>
      <c r="R182" s="170">
        <f t="shared" si="257"/>
        <v>147.25</v>
      </c>
      <c r="S182" s="170">
        <f t="shared" si="257"/>
        <v>81.7</v>
      </c>
      <c r="T182" s="170">
        <f t="shared" si="257"/>
        <v>101.2</v>
      </c>
      <c r="U182" s="170">
        <f t="shared" si="257"/>
        <v>131.13</v>
      </c>
      <c r="V182" s="170">
        <f t="shared" si="257"/>
        <v>153.69</v>
      </c>
      <c r="W182" s="170">
        <f t="shared" si="257"/>
        <v>97.25</v>
      </c>
      <c r="X182" s="170">
        <f t="shared" si="257"/>
        <v>120.47</v>
      </c>
      <c r="Y182" s="170">
        <f t="shared" si="257"/>
        <v>156.11000000000001</v>
      </c>
      <c r="Z182" s="170">
        <f t="shared" si="257"/>
        <v>182.95</v>
      </c>
      <c r="AB182" s="176" t="str">
        <f t="shared" si="222"/>
        <v>INFINITE 59.001 a 10.000</v>
      </c>
      <c r="AC182" s="177" t="s">
        <v>100</v>
      </c>
      <c r="AD182" s="177" t="s">
        <v>95</v>
      </c>
      <c r="AE182" s="170">
        <f t="shared" si="261"/>
        <v>47.92</v>
      </c>
      <c r="AF182" s="170">
        <f t="shared" si="258"/>
        <v>48.95</v>
      </c>
      <c r="AG182" s="170">
        <f t="shared" si="258"/>
        <v>49.97</v>
      </c>
      <c r="AH182" s="170">
        <f t="shared" si="258"/>
        <v>50.99</v>
      </c>
      <c r="AI182" s="170">
        <f t="shared" si="258"/>
        <v>54.64</v>
      </c>
      <c r="AJ182" s="170">
        <f t="shared" si="258"/>
        <v>55.2</v>
      </c>
      <c r="AK182" s="170">
        <f t="shared" si="258"/>
        <v>55.77</v>
      </c>
      <c r="AL182" s="170">
        <f t="shared" si="258"/>
        <v>56.33</v>
      </c>
      <c r="AM182" s="170">
        <f t="shared" si="258"/>
        <v>113.98</v>
      </c>
      <c r="AN182" s="170">
        <f t="shared" si="258"/>
        <v>174.09</v>
      </c>
      <c r="AO182" s="170">
        <f t="shared" si="258"/>
        <v>211.23</v>
      </c>
      <c r="AP182" s="170">
        <f t="shared" si="258"/>
        <v>248.35</v>
      </c>
      <c r="AQ182" s="170">
        <f t="shared" si="258"/>
        <v>140.99</v>
      </c>
      <c r="AR182" s="170">
        <f t="shared" si="258"/>
        <v>212</v>
      </c>
      <c r="AS182" s="170">
        <f t="shared" si="258"/>
        <v>251.83</v>
      </c>
      <c r="AT182" s="170">
        <f t="shared" si="258"/>
        <v>291.64999999999998</v>
      </c>
      <c r="AU182" s="170">
        <f t="shared" si="258"/>
        <v>167.84</v>
      </c>
      <c r="AV182" s="170">
        <f t="shared" si="258"/>
        <v>252.38</v>
      </c>
      <c r="AW182" s="170">
        <f t="shared" si="258"/>
        <v>299.79000000000002</v>
      </c>
      <c r="AX182" s="170">
        <f t="shared" si="258"/>
        <v>347.2</v>
      </c>
      <c r="BL182" s="43" t="str">
        <f t="shared" si="202"/>
        <v>INFINITE 58.001 a 9.000</v>
      </c>
      <c r="BM182" s="44" t="s">
        <v>100</v>
      </c>
      <c r="BN182" s="46" t="s">
        <v>91</v>
      </c>
      <c r="BO182" s="170">
        <f>ROUND('Base(2024)'!DC13*'BASE 2025'!$A$25,2)</f>
        <v>53.59</v>
      </c>
      <c r="BP182" s="170">
        <f>ROUND('Base(2024)'!DD13*'BASE 2025'!$A$25,2)</f>
        <v>54.7</v>
      </c>
      <c r="BQ182" s="170">
        <f>ROUND('Base(2024)'!DE13*'BASE 2025'!$A$25,2)</f>
        <v>55.85</v>
      </c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M182" s="43" t="str">
        <f t="shared" si="255"/>
        <v>INFINITE 59.001 a 10.000</v>
      </c>
      <c r="CN182" s="44" t="s">
        <v>100</v>
      </c>
      <c r="CO182" s="44" t="s">
        <v>95</v>
      </c>
      <c r="CP182" s="170">
        <f t="shared" ref="CP182:DE182" si="273">ROUND(CP14-(CP14*$A$94),2)</f>
        <v>24.94</v>
      </c>
      <c r="CQ182" s="170">
        <f t="shared" si="273"/>
        <v>26</v>
      </c>
      <c r="CR182" s="170">
        <f t="shared" si="273"/>
        <v>26.26</v>
      </c>
      <c r="CS182" s="170">
        <f t="shared" si="273"/>
        <v>26.53</v>
      </c>
      <c r="CT182" s="170">
        <f t="shared" si="273"/>
        <v>36.409999999999997</v>
      </c>
      <c r="CU182" s="170">
        <f t="shared" si="273"/>
        <v>41.88</v>
      </c>
      <c r="CV182" s="170">
        <f t="shared" si="273"/>
        <v>47.78</v>
      </c>
      <c r="CW182" s="170">
        <f t="shared" si="273"/>
        <v>59.18</v>
      </c>
      <c r="CX182" s="170">
        <f t="shared" si="273"/>
        <v>52.57</v>
      </c>
      <c r="CY182" s="170">
        <f t="shared" si="273"/>
        <v>59.03</v>
      </c>
      <c r="CZ182" s="170">
        <f t="shared" si="273"/>
        <v>75.650000000000006</v>
      </c>
      <c r="DA182" s="170">
        <f t="shared" si="273"/>
        <v>94.28</v>
      </c>
      <c r="DB182" s="170">
        <f t="shared" si="273"/>
        <v>61.13</v>
      </c>
      <c r="DC182" s="170">
        <f t="shared" si="273"/>
        <v>68.650000000000006</v>
      </c>
      <c r="DD182" s="170">
        <f t="shared" si="273"/>
        <v>87.95</v>
      </c>
      <c r="DE182" s="170">
        <f t="shared" si="273"/>
        <v>109.62</v>
      </c>
      <c r="DF182" s="170"/>
      <c r="ER182" s="198" t="str">
        <f t="shared" si="253"/>
        <v>INFINITE 2Coleta no mesmo dia7790-9Unitizador</v>
      </c>
      <c r="ES182" s="198" t="s">
        <v>90</v>
      </c>
      <c r="ET182" s="199" t="s">
        <v>71</v>
      </c>
      <c r="EU182" s="200" t="s">
        <v>111</v>
      </c>
      <c r="EV182" s="201" t="s">
        <v>112</v>
      </c>
      <c r="EW182" s="200">
        <f>ROUND(EW7-(EW7*$A$127),2)</f>
        <v>11.84</v>
      </c>
      <c r="EX182" s="204"/>
      <c r="EY182" s="204"/>
    </row>
    <row r="183" spans="1:155" x14ac:dyDescent="0.25">
      <c r="A183" s="84">
        <v>0</v>
      </c>
      <c r="B183" s="42" t="s">
        <v>81</v>
      </c>
      <c r="D183" s="40" t="str">
        <f t="shared" si="205"/>
        <v>INFINITE 5Kg Adicional</v>
      </c>
      <c r="E183" s="168" t="s">
        <v>100</v>
      </c>
      <c r="F183" s="168" t="s">
        <v>63</v>
      </c>
      <c r="G183" s="171">
        <f t="shared" si="260"/>
        <v>2.25</v>
      </c>
      <c r="H183" s="171">
        <f t="shared" si="257"/>
        <v>2.2999999999999998</v>
      </c>
      <c r="I183" s="171">
        <f t="shared" si="257"/>
        <v>2.36</v>
      </c>
      <c r="J183" s="171">
        <f t="shared" si="257"/>
        <v>2.39</v>
      </c>
      <c r="K183" s="171">
        <f t="shared" si="257"/>
        <v>4.05</v>
      </c>
      <c r="L183" s="171">
        <f t="shared" si="257"/>
        <v>4.09</v>
      </c>
      <c r="M183" s="171">
        <f t="shared" si="257"/>
        <v>4.13</v>
      </c>
      <c r="N183" s="171">
        <f t="shared" si="257"/>
        <v>4.17</v>
      </c>
      <c r="O183" s="171">
        <f t="shared" si="257"/>
        <v>7.94</v>
      </c>
      <c r="P183" s="171">
        <f t="shared" si="257"/>
        <v>10.72</v>
      </c>
      <c r="Q183" s="171">
        <f t="shared" si="257"/>
        <v>15.08</v>
      </c>
      <c r="R183" s="171">
        <f t="shared" si="257"/>
        <v>18.260000000000002</v>
      </c>
      <c r="S183" s="171">
        <f t="shared" si="257"/>
        <v>10.130000000000001</v>
      </c>
      <c r="T183" s="171">
        <f t="shared" si="257"/>
        <v>12.54</v>
      </c>
      <c r="U183" s="171">
        <f t="shared" si="257"/>
        <v>16.260000000000002</v>
      </c>
      <c r="V183" s="171">
        <f t="shared" si="257"/>
        <v>19.059999999999999</v>
      </c>
      <c r="W183" s="171">
        <f t="shared" si="257"/>
        <v>12.06</v>
      </c>
      <c r="X183" s="171">
        <f t="shared" si="257"/>
        <v>14.94</v>
      </c>
      <c r="Y183" s="171">
        <f t="shared" si="257"/>
        <v>19.36</v>
      </c>
      <c r="Z183" s="171">
        <f t="shared" si="257"/>
        <v>22.68</v>
      </c>
      <c r="AB183" s="40" t="str">
        <f t="shared" si="222"/>
        <v>INFINITE 5Kg Adicional</v>
      </c>
      <c r="AC183" s="168" t="s">
        <v>100</v>
      </c>
      <c r="AD183" s="168" t="s">
        <v>63</v>
      </c>
      <c r="AE183" s="169">
        <f t="shared" si="261"/>
        <v>4.87</v>
      </c>
      <c r="AF183" s="169">
        <f t="shared" si="258"/>
        <v>4.97</v>
      </c>
      <c r="AG183" s="169">
        <f t="shared" si="258"/>
        <v>5.07</v>
      </c>
      <c r="AH183" s="169">
        <f t="shared" si="258"/>
        <v>5.18</v>
      </c>
      <c r="AI183" s="169">
        <f t="shared" si="258"/>
        <v>5.51</v>
      </c>
      <c r="AJ183" s="169">
        <f t="shared" si="258"/>
        <v>5.56</v>
      </c>
      <c r="AK183" s="169">
        <f t="shared" si="258"/>
        <v>5.62</v>
      </c>
      <c r="AL183" s="169">
        <f t="shared" si="258"/>
        <v>5.67</v>
      </c>
      <c r="AM183" s="169">
        <f t="shared" si="258"/>
        <v>11.27</v>
      </c>
      <c r="AN183" s="169">
        <f t="shared" si="258"/>
        <v>17.28</v>
      </c>
      <c r="AO183" s="169">
        <f t="shared" si="258"/>
        <v>20.93</v>
      </c>
      <c r="AP183" s="169">
        <f t="shared" si="258"/>
        <v>24.59</v>
      </c>
      <c r="AQ183" s="169">
        <f t="shared" si="258"/>
        <v>14.1</v>
      </c>
      <c r="AR183" s="169">
        <f t="shared" si="258"/>
        <v>21.14</v>
      </c>
      <c r="AS183" s="169">
        <f t="shared" si="258"/>
        <v>25</v>
      </c>
      <c r="AT183" s="169">
        <f t="shared" si="258"/>
        <v>28.88</v>
      </c>
      <c r="AU183" s="169">
        <f t="shared" si="258"/>
        <v>16.78</v>
      </c>
      <c r="AV183" s="169">
        <f t="shared" si="258"/>
        <v>25.17</v>
      </c>
      <c r="AW183" s="169">
        <f t="shared" si="258"/>
        <v>29.78</v>
      </c>
      <c r="AX183" s="169">
        <f t="shared" si="258"/>
        <v>34.380000000000003</v>
      </c>
      <c r="BL183" s="43" t="str">
        <f t="shared" si="202"/>
        <v>INFINITE 59.001 a 10.000</v>
      </c>
      <c r="BM183" s="44" t="s">
        <v>100</v>
      </c>
      <c r="BN183" s="46" t="s">
        <v>95</v>
      </c>
      <c r="BO183" s="170">
        <f>ROUND('Base(2024)'!DC14*'BASE 2025'!$A$25,2)</f>
        <v>68.48</v>
      </c>
      <c r="BP183" s="170">
        <f>ROUND('Base(2024)'!DD14*'BASE 2025'!$A$25,2)</f>
        <v>69.900000000000006</v>
      </c>
      <c r="BQ183" s="170">
        <f>ROUND('Base(2024)'!DE14*'BASE 2025'!$A$25,2)</f>
        <v>71.36</v>
      </c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M183" s="40" t="str">
        <f t="shared" si="255"/>
        <v>INFINITE 5Kg Adicional</v>
      </c>
      <c r="CN183" s="168" t="s">
        <v>100</v>
      </c>
      <c r="CO183" s="168" t="s">
        <v>63</v>
      </c>
      <c r="CP183" s="171">
        <f t="shared" ref="CP183:DE183" si="274">ROUND(CP15-(CP15*$A$94),2)</f>
        <v>3.1</v>
      </c>
      <c r="CQ183" s="171">
        <f t="shared" si="274"/>
        <v>3.22</v>
      </c>
      <c r="CR183" s="171">
        <f t="shared" si="274"/>
        <v>3.26</v>
      </c>
      <c r="CS183" s="171">
        <f t="shared" si="274"/>
        <v>3.3</v>
      </c>
      <c r="CT183" s="171">
        <f t="shared" si="274"/>
        <v>4.51</v>
      </c>
      <c r="CU183" s="171">
        <f t="shared" si="274"/>
        <v>5.18</v>
      </c>
      <c r="CV183" s="171">
        <f t="shared" si="274"/>
        <v>5.93</v>
      </c>
      <c r="CW183" s="171">
        <f t="shared" si="274"/>
        <v>7.34</v>
      </c>
      <c r="CX183" s="171">
        <f t="shared" si="274"/>
        <v>6.51</v>
      </c>
      <c r="CY183" s="171">
        <f t="shared" si="274"/>
        <v>7.33</v>
      </c>
      <c r="CZ183" s="171">
        <f t="shared" si="274"/>
        <v>9.3800000000000008</v>
      </c>
      <c r="DA183" s="171">
        <f t="shared" si="274"/>
        <v>11.69</v>
      </c>
      <c r="DB183" s="171">
        <f t="shared" si="274"/>
        <v>7.57</v>
      </c>
      <c r="DC183" s="171">
        <f t="shared" si="274"/>
        <v>8.52</v>
      </c>
      <c r="DD183" s="171">
        <f t="shared" si="274"/>
        <v>10.9</v>
      </c>
      <c r="DE183" s="171">
        <f t="shared" si="274"/>
        <v>13.59</v>
      </c>
      <c r="DF183" s="170"/>
      <c r="EU183" s="44"/>
    </row>
    <row r="184" spans="1:155" x14ac:dyDescent="0.25">
      <c r="A184" s="84">
        <v>0</v>
      </c>
      <c r="B184" s="42" t="s">
        <v>85</v>
      </c>
      <c r="D184" s="43" t="str">
        <f t="shared" si="205"/>
        <v>Peso (g)</v>
      </c>
      <c r="F184" s="44" t="s">
        <v>32</v>
      </c>
      <c r="G184" s="173" t="s">
        <v>12</v>
      </c>
      <c r="H184" s="173" t="s">
        <v>13</v>
      </c>
      <c r="I184" s="173" t="s">
        <v>14</v>
      </c>
      <c r="J184" s="173" t="s">
        <v>15</v>
      </c>
      <c r="K184" s="173" t="s">
        <v>16</v>
      </c>
      <c r="L184" s="173" t="s">
        <v>17</v>
      </c>
      <c r="M184" s="173" t="s">
        <v>18</v>
      </c>
      <c r="N184" s="173" t="s">
        <v>19</v>
      </c>
      <c r="O184" s="173" t="s">
        <v>20</v>
      </c>
      <c r="P184" s="173" t="s">
        <v>21</v>
      </c>
      <c r="Q184" s="173" t="s">
        <v>22</v>
      </c>
      <c r="R184" s="173" t="s">
        <v>23</v>
      </c>
      <c r="S184" s="173" t="s">
        <v>24</v>
      </c>
      <c r="T184" s="173" t="s">
        <v>25</v>
      </c>
      <c r="U184" s="173" t="s">
        <v>26</v>
      </c>
      <c r="V184" s="173" t="s">
        <v>27</v>
      </c>
      <c r="W184" s="173" t="s">
        <v>28</v>
      </c>
      <c r="X184" s="173" t="s">
        <v>29</v>
      </c>
      <c r="Y184" s="173" t="s">
        <v>30</v>
      </c>
      <c r="Z184" s="173" t="s">
        <v>31</v>
      </c>
      <c r="AB184" s="176" t="str">
        <f t="shared" si="222"/>
        <v>Peso (g)</v>
      </c>
      <c r="AC184" s="177"/>
      <c r="AD184" s="177" t="s">
        <v>32</v>
      </c>
      <c r="AE184" s="170" t="s">
        <v>12</v>
      </c>
      <c r="AF184" s="170" t="s">
        <v>13</v>
      </c>
      <c r="AG184" s="170" t="s">
        <v>14</v>
      </c>
      <c r="AH184" s="170" t="s">
        <v>15</v>
      </c>
      <c r="AI184" s="170" t="s">
        <v>16</v>
      </c>
      <c r="AJ184" s="170" t="s">
        <v>17</v>
      </c>
      <c r="AK184" s="170" t="s">
        <v>18</v>
      </c>
      <c r="AL184" s="170" t="s">
        <v>19</v>
      </c>
      <c r="AM184" s="170" t="s">
        <v>20</v>
      </c>
      <c r="AN184" s="170" t="s">
        <v>21</v>
      </c>
      <c r="AO184" s="170" t="s">
        <v>22</v>
      </c>
      <c r="AP184" s="170" t="s">
        <v>23</v>
      </c>
      <c r="AQ184" s="170" t="s">
        <v>24</v>
      </c>
      <c r="AR184" s="170" t="s">
        <v>25</v>
      </c>
      <c r="AS184" s="170" t="s">
        <v>26</v>
      </c>
      <c r="AT184" s="170" t="s">
        <v>27</v>
      </c>
      <c r="AU184" s="170" t="s">
        <v>28</v>
      </c>
      <c r="AV184" s="170" t="s">
        <v>29</v>
      </c>
      <c r="AW184" s="170" t="s">
        <v>30</v>
      </c>
      <c r="AX184" s="170" t="s">
        <v>31</v>
      </c>
      <c r="BL184" s="43" t="str">
        <f t="shared" si="202"/>
        <v>Peso (g)</v>
      </c>
      <c r="BN184" s="46" t="s">
        <v>32</v>
      </c>
      <c r="BO184" s="170" t="s">
        <v>12</v>
      </c>
      <c r="BP184" s="170" t="s">
        <v>13</v>
      </c>
      <c r="BQ184" s="170" t="s">
        <v>14</v>
      </c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M184" s="43" t="str">
        <f t="shared" si="255"/>
        <v>Peso (g)</v>
      </c>
      <c r="CO184" s="44" t="s">
        <v>32</v>
      </c>
      <c r="CP184" s="45" t="s">
        <v>16</v>
      </c>
      <c r="CQ184" s="45" t="s">
        <v>17</v>
      </c>
      <c r="CR184" s="45" t="s">
        <v>18</v>
      </c>
      <c r="CS184" s="45" t="s">
        <v>19</v>
      </c>
      <c r="CT184" s="45" t="s">
        <v>20</v>
      </c>
      <c r="CU184" s="45" t="s">
        <v>21</v>
      </c>
      <c r="CV184" s="45" t="s">
        <v>22</v>
      </c>
      <c r="CW184" s="45" t="s">
        <v>23</v>
      </c>
      <c r="CX184" s="45" t="s">
        <v>24</v>
      </c>
      <c r="CY184" s="45" t="s">
        <v>25</v>
      </c>
      <c r="CZ184" s="45" t="s">
        <v>26</v>
      </c>
      <c r="DA184" s="45" t="s">
        <v>27</v>
      </c>
      <c r="DB184" s="45" t="s">
        <v>28</v>
      </c>
      <c r="DC184" s="45" t="s">
        <v>29</v>
      </c>
      <c r="DD184" s="45" t="s">
        <v>30</v>
      </c>
      <c r="DE184" s="45" t="s">
        <v>31</v>
      </c>
      <c r="DF184" s="171"/>
      <c r="ER184" s="198" t="str">
        <f>CONCATENATE(ES184,ET184,EU184,EV184)</f>
        <v>INFINITE 3Coleta Agendada7789-50 a 10</v>
      </c>
      <c r="ES184" s="198" t="s">
        <v>94</v>
      </c>
      <c r="ET184" s="199" t="s">
        <v>43</v>
      </c>
      <c r="EU184" s="200" t="s">
        <v>44</v>
      </c>
      <c r="EV184" s="201" t="s">
        <v>45</v>
      </c>
      <c r="EW184" s="200">
        <f>ROUND(EW3-(EW3*$A$128),2)</f>
        <v>14.21</v>
      </c>
    </row>
    <row r="185" spans="1:155" x14ac:dyDescent="0.25">
      <c r="A185" s="84">
        <v>0</v>
      </c>
      <c r="B185" s="42" t="s">
        <v>90</v>
      </c>
      <c r="D185" s="43" t="str">
        <f t="shared" si="205"/>
        <v>INFINITE 60 a 300</v>
      </c>
      <c r="E185" s="44" t="s">
        <v>104</v>
      </c>
      <c r="F185" s="44" t="s">
        <v>40</v>
      </c>
      <c r="G185" s="170">
        <f>ROUND(G3-(G3*$A$40),2)</f>
        <v>7.24</v>
      </c>
      <c r="H185" s="170">
        <f t="shared" ref="H185:Z197" si="275">ROUND(H3-(H3*$A$40),2)</f>
        <v>7.4</v>
      </c>
      <c r="I185" s="170">
        <f t="shared" si="275"/>
        <v>7.55</v>
      </c>
      <c r="J185" s="170">
        <f t="shared" si="275"/>
        <v>7.71</v>
      </c>
      <c r="K185" s="170">
        <f t="shared" si="275"/>
        <v>13.85</v>
      </c>
      <c r="L185" s="170">
        <f t="shared" si="275"/>
        <v>14.15</v>
      </c>
      <c r="M185" s="170">
        <f t="shared" si="275"/>
        <v>14.46</v>
      </c>
      <c r="N185" s="170">
        <f t="shared" si="275"/>
        <v>15.39</v>
      </c>
      <c r="O185" s="170">
        <f t="shared" si="275"/>
        <v>21.03</v>
      </c>
      <c r="P185" s="170">
        <f t="shared" si="275"/>
        <v>29.44</v>
      </c>
      <c r="Q185" s="170">
        <f t="shared" si="275"/>
        <v>37.86</v>
      </c>
      <c r="R185" s="170">
        <f t="shared" si="275"/>
        <v>44.16</v>
      </c>
      <c r="S185" s="170">
        <f t="shared" si="275"/>
        <v>28</v>
      </c>
      <c r="T185" s="170">
        <f t="shared" si="275"/>
        <v>35.74</v>
      </c>
      <c r="U185" s="170">
        <f t="shared" si="275"/>
        <v>43.15</v>
      </c>
      <c r="V185" s="170">
        <f t="shared" si="275"/>
        <v>49.49</v>
      </c>
      <c r="W185" s="170">
        <f t="shared" si="275"/>
        <v>33.33</v>
      </c>
      <c r="X185" s="170">
        <f t="shared" si="275"/>
        <v>42.56</v>
      </c>
      <c r="Y185" s="170">
        <f t="shared" si="275"/>
        <v>51.38</v>
      </c>
      <c r="Z185" s="170">
        <f t="shared" si="275"/>
        <v>58.93</v>
      </c>
      <c r="AB185" s="176" t="str">
        <f t="shared" si="222"/>
        <v>INFINITE 60 a 300</v>
      </c>
      <c r="AC185" s="177" t="s">
        <v>104</v>
      </c>
      <c r="AD185" s="177" t="s">
        <v>40</v>
      </c>
      <c r="AE185" s="170">
        <f>ROUND(AE3-(AE3*$A$58),2)</f>
        <v>21.43</v>
      </c>
      <c r="AF185" s="170">
        <f t="shared" ref="AF185:AX197" si="276">ROUND(AF3-(AF3*$A$58),2)</f>
        <v>21.9</v>
      </c>
      <c r="AG185" s="170">
        <f t="shared" si="276"/>
        <v>22.35</v>
      </c>
      <c r="AH185" s="170">
        <f t="shared" si="276"/>
        <v>22.81</v>
      </c>
      <c r="AI185" s="170">
        <f t="shared" si="276"/>
        <v>23.78</v>
      </c>
      <c r="AJ185" s="170">
        <f t="shared" si="276"/>
        <v>24.02</v>
      </c>
      <c r="AK185" s="170">
        <f t="shared" si="276"/>
        <v>24.27</v>
      </c>
      <c r="AL185" s="170">
        <f t="shared" si="276"/>
        <v>24.51</v>
      </c>
      <c r="AM185" s="170">
        <f t="shared" si="276"/>
        <v>34.659999999999997</v>
      </c>
      <c r="AN185" s="170">
        <f t="shared" si="276"/>
        <v>53.82</v>
      </c>
      <c r="AO185" s="170">
        <f t="shared" si="276"/>
        <v>65.47</v>
      </c>
      <c r="AP185" s="170">
        <f t="shared" si="276"/>
        <v>77.11</v>
      </c>
      <c r="AQ185" s="170">
        <f t="shared" si="276"/>
        <v>44.58</v>
      </c>
      <c r="AR185" s="170">
        <f t="shared" si="276"/>
        <v>59.38</v>
      </c>
      <c r="AS185" s="170">
        <f t="shared" si="276"/>
        <v>68.83</v>
      </c>
      <c r="AT185" s="170">
        <f t="shared" si="276"/>
        <v>78.28</v>
      </c>
      <c r="AU185" s="170">
        <f t="shared" si="276"/>
        <v>53.09</v>
      </c>
      <c r="AV185" s="170">
        <f t="shared" si="276"/>
        <v>70.7</v>
      </c>
      <c r="AW185" s="170">
        <f t="shared" si="276"/>
        <v>81.94</v>
      </c>
      <c r="AX185" s="170">
        <f t="shared" si="276"/>
        <v>93.18</v>
      </c>
      <c r="BL185" s="43" t="str">
        <f t="shared" si="202"/>
        <v>INFINITE 60 a 300</v>
      </c>
      <c r="BM185" s="44" t="s">
        <v>104</v>
      </c>
      <c r="BN185" s="46" t="s">
        <v>40</v>
      </c>
      <c r="BO185" s="170">
        <f>ROUND('Base(2024)'!DC3*'BASE 2025'!$A$25,2)</f>
        <v>13.3</v>
      </c>
      <c r="BP185" s="170">
        <f>ROUND('Base(2024)'!DD3*'BASE 2025'!$A$25,2)</f>
        <v>13.57</v>
      </c>
      <c r="BQ185" s="170">
        <f>ROUND('Base(2024)'!DE3*'BASE 2025'!$A$25,2)</f>
        <v>13.86</v>
      </c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M185" s="226" t="str">
        <f t="shared" ref="CM185" si="277">CONCATENATE(CN185,CO185)</f>
        <v>INFINITE 60 a 300</v>
      </c>
      <c r="CN185" s="227" t="s">
        <v>104</v>
      </c>
      <c r="CO185" s="228" t="s">
        <v>40</v>
      </c>
      <c r="CP185" s="229"/>
      <c r="CQ185" s="229"/>
      <c r="CR185" s="229"/>
      <c r="CS185" s="229"/>
      <c r="CT185" s="229"/>
      <c r="CU185" s="229"/>
      <c r="CV185" s="229"/>
      <c r="CW185" s="229"/>
      <c r="CX185" s="229"/>
      <c r="CY185" s="229"/>
      <c r="CZ185" s="229"/>
      <c r="DA185" s="229"/>
      <c r="DB185" s="229"/>
      <c r="DC185" s="229"/>
      <c r="DD185" s="229"/>
      <c r="DE185" s="229"/>
      <c r="DF185" s="229" t="s">
        <v>264</v>
      </c>
      <c r="ER185" s="198" t="str">
        <f t="shared" ref="ER185:ER200" si="278">CONCATENATE(ES185,ET185,EU185,EV185)</f>
        <v>INFINITE 3Coleta Agendada7789-5Mais de 10</v>
      </c>
      <c r="ES185" s="198" t="s">
        <v>94</v>
      </c>
      <c r="ET185" s="199" t="s">
        <v>43</v>
      </c>
      <c r="EU185" s="200" t="s">
        <v>44</v>
      </c>
      <c r="EV185" s="201" t="s">
        <v>52</v>
      </c>
      <c r="EW185" s="200" t="s">
        <v>251</v>
      </c>
    </row>
    <row r="186" spans="1:155" x14ac:dyDescent="0.25">
      <c r="A186" s="84">
        <v>0</v>
      </c>
      <c r="B186" s="42" t="s">
        <v>94</v>
      </c>
      <c r="D186" s="43" t="str">
        <f t="shared" si="205"/>
        <v>INFINITE 6301 a 500</v>
      </c>
      <c r="E186" s="44" t="s">
        <v>104</v>
      </c>
      <c r="F186" s="44" t="s">
        <v>49</v>
      </c>
      <c r="G186" s="170">
        <f t="shared" ref="G186:V197" si="279">ROUND(G4-(G4*$A$40),2)</f>
        <v>8.1199999999999992</v>
      </c>
      <c r="H186" s="170">
        <f t="shared" si="279"/>
        <v>8.3000000000000007</v>
      </c>
      <c r="I186" s="170">
        <f t="shared" si="279"/>
        <v>8.4700000000000006</v>
      </c>
      <c r="J186" s="170">
        <f t="shared" si="279"/>
        <v>8.64</v>
      </c>
      <c r="K186" s="170">
        <f t="shared" si="279"/>
        <v>14.35</v>
      </c>
      <c r="L186" s="170">
        <f t="shared" si="279"/>
        <v>14.67</v>
      </c>
      <c r="M186" s="170">
        <f t="shared" si="279"/>
        <v>14.99</v>
      </c>
      <c r="N186" s="170">
        <f t="shared" si="279"/>
        <v>15.94</v>
      </c>
      <c r="O186" s="170">
        <f t="shared" si="279"/>
        <v>21.91</v>
      </c>
      <c r="P186" s="170">
        <f t="shared" si="279"/>
        <v>30.67</v>
      </c>
      <c r="Q186" s="170">
        <f t="shared" si="279"/>
        <v>39.43</v>
      </c>
      <c r="R186" s="170">
        <f t="shared" si="279"/>
        <v>46</v>
      </c>
      <c r="S186" s="170">
        <f t="shared" si="279"/>
        <v>28.74</v>
      </c>
      <c r="T186" s="170">
        <f t="shared" si="279"/>
        <v>36.78</v>
      </c>
      <c r="U186" s="170">
        <f t="shared" si="279"/>
        <v>44.49</v>
      </c>
      <c r="V186" s="170">
        <f t="shared" si="279"/>
        <v>51.06</v>
      </c>
      <c r="W186" s="170">
        <f t="shared" si="275"/>
        <v>34.200000000000003</v>
      </c>
      <c r="X186" s="170">
        <f t="shared" si="275"/>
        <v>43.78</v>
      </c>
      <c r="Y186" s="170">
        <f t="shared" si="275"/>
        <v>52.96</v>
      </c>
      <c r="Z186" s="170">
        <f t="shared" si="275"/>
        <v>60.77</v>
      </c>
      <c r="AB186" s="176" t="str">
        <f t="shared" si="222"/>
        <v>INFINITE 6301 a 500</v>
      </c>
      <c r="AC186" s="177" t="s">
        <v>104</v>
      </c>
      <c r="AD186" s="177" t="s">
        <v>49</v>
      </c>
      <c r="AE186" s="170">
        <f t="shared" ref="AE186:AT197" si="280">ROUND(AE4-(AE4*$A$58),2)</f>
        <v>22.21</v>
      </c>
      <c r="AF186" s="170">
        <f t="shared" si="280"/>
        <v>22.68</v>
      </c>
      <c r="AG186" s="170">
        <f t="shared" si="280"/>
        <v>23.14</v>
      </c>
      <c r="AH186" s="170">
        <f t="shared" si="280"/>
        <v>23.61</v>
      </c>
      <c r="AI186" s="170">
        <f t="shared" si="280"/>
        <v>25.16</v>
      </c>
      <c r="AJ186" s="170">
        <f t="shared" si="280"/>
        <v>25.41</v>
      </c>
      <c r="AK186" s="170">
        <f t="shared" si="280"/>
        <v>25.67</v>
      </c>
      <c r="AL186" s="170">
        <f t="shared" si="280"/>
        <v>25.94</v>
      </c>
      <c r="AM186" s="170">
        <f t="shared" si="280"/>
        <v>37.01</v>
      </c>
      <c r="AN186" s="170">
        <f t="shared" si="280"/>
        <v>56.57</v>
      </c>
      <c r="AO186" s="170">
        <f t="shared" si="280"/>
        <v>68.849999999999994</v>
      </c>
      <c r="AP186" s="170">
        <f t="shared" si="280"/>
        <v>81.12</v>
      </c>
      <c r="AQ186" s="170">
        <f t="shared" si="280"/>
        <v>46.16</v>
      </c>
      <c r="AR186" s="170">
        <f t="shared" si="280"/>
        <v>60.48</v>
      </c>
      <c r="AS186" s="170">
        <f t="shared" si="280"/>
        <v>70.11</v>
      </c>
      <c r="AT186" s="170">
        <f t="shared" si="280"/>
        <v>79.73</v>
      </c>
      <c r="AU186" s="170">
        <f t="shared" si="276"/>
        <v>54.95</v>
      </c>
      <c r="AV186" s="170">
        <f t="shared" si="276"/>
        <v>71.989999999999995</v>
      </c>
      <c r="AW186" s="170">
        <f t="shared" si="276"/>
        <v>83.47</v>
      </c>
      <c r="AX186" s="170">
        <f t="shared" si="276"/>
        <v>94.92</v>
      </c>
      <c r="BL186" s="43" t="str">
        <f t="shared" si="202"/>
        <v>INFINITE 6301 a 500</v>
      </c>
      <c r="BM186" s="44" t="s">
        <v>104</v>
      </c>
      <c r="BN186" s="46" t="s">
        <v>49</v>
      </c>
      <c r="BO186" s="170">
        <f>ROUND('Base(2024)'!DC4*'BASE 2025'!$A$25,2)</f>
        <v>13.82</v>
      </c>
      <c r="BP186" s="170">
        <f>ROUND('Base(2024)'!DD4*'BASE 2025'!$A$25,2)</f>
        <v>14.11</v>
      </c>
      <c r="BQ186" s="170">
        <f>ROUND('Base(2024)'!DE4*'BASE 2025'!$A$25,2)</f>
        <v>14.41</v>
      </c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M186" s="224" t="str">
        <f t="shared" si="255"/>
        <v>INFINITE 6301 a 500</v>
      </c>
      <c r="CN186" s="225" t="s">
        <v>104</v>
      </c>
      <c r="CO186" s="225" t="s">
        <v>49</v>
      </c>
      <c r="CP186" s="172">
        <f t="shared" ref="CP186:DE186" si="281">ROUND(CP4-(CP4*$A$95),2)</f>
        <v>13.01</v>
      </c>
      <c r="CQ186" s="172">
        <f t="shared" si="281"/>
        <v>13.56</v>
      </c>
      <c r="CR186" s="172">
        <f t="shared" si="281"/>
        <v>13.7</v>
      </c>
      <c r="CS186" s="172">
        <f t="shared" si="281"/>
        <v>13.84</v>
      </c>
      <c r="CT186" s="172">
        <f t="shared" si="281"/>
        <v>15.48</v>
      </c>
      <c r="CU186" s="172">
        <f t="shared" si="281"/>
        <v>17.36</v>
      </c>
      <c r="CV186" s="172">
        <f t="shared" si="281"/>
        <v>19.36</v>
      </c>
      <c r="CW186" s="172">
        <f t="shared" si="281"/>
        <v>23.23</v>
      </c>
      <c r="CX186" s="172">
        <f t="shared" si="281"/>
        <v>15.95</v>
      </c>
      <c r="CY186" s="172">
        <f t="shared" si="281"/>
        <v>19.3</v>
      </c>
      <c r="CZ186" s="172">
        <f t="shared" si="281"/>
        <v>32.409999999999997</v>
      </c>
      <c r="DA186" s="172">
        <f t="shared" si="281"/>
        <v>44.47</v>
      </c>
      <c r="DB186" s="172">
        <f t="shared" si="281"/>
        <v>18.53</v>
      </c>
      <c r="DC186" s="172">
        <f t="shared" si="281"/>
        <v>22.42</v>
      </c>
      <c r="DD186" s="172">
        <f t="shared" si="281"/>
        <v>37.68</v>
      </c>
      <c r="DE186" s="172">
        <f t="shared" si="281"/>
        <v>51.71</v>
      </c>
      <c r="DF186" s="172"/>
      <c r="ER186" s="198" t="str">
        <f t="shared" si="278"/>
        <v>INFINITE 3Coleta Agendada7788-70 a 10</v>
      </c>
      <c r="ES186" s="198" t="s">
        <v>94</v>
      </c>
      <c r="ET186" s="199" t="s">
        <v>43</v>
      </c>
      <c r="EU186" s="200" t="s">
        <v>57</v>
      </c>
      <c r="EV186" s="201" t="s">
        <v>45</v>
      </c>
      <c r="EW186" s="200">
        <f>ROUND(EW5-(EW5*$A$128),2)</f>
        <v>14.21</v>
      </c>
    </row>
    <row r="187" spans="1:155" x14ac:dyDescent="0.25">
      <c r="A187" s="84">
        <v>0</v>
      </c>
      <c r="B187" s="42" t="s">
        <v>98</v>
      </c>
      <c r="D187" s="43" t="str">
        <f t="shared" si="205"/>
        <v>INFINITE 6501 a 1.000</v>
      </c>
      <c r="E187" s="44" t="s">
        <v>104</v>
      </c>
      <c r="F187" s="44" t="s">
        <v>50</v>
      </c>
      <c r="G187" s="170">
        <f t="shared" si="279"/>
        <v>8.6999999999999993</v>
      </c>
      <c r="H187" s="170">
        <f t="shared" si="275"/>
        <v>8.8800000000000008</v>
      </c>
      <c r="I187" s="170">
        <f t="shared" si="275"/>
        <v>9.07</v>
      </c>
      <c r="J187" s="170">
        <f t="shared" si="275"/>
        <v>9.26</v>
      </c>
      <c r="K187" s="170">
        <f t="shared" si="275"/>
        <v>16.010000000000002</v>
      </c>
      <c r="L187" s="170">
        <f t="shared" si="275"/>
        <v>16.170000000000002</v>
      </c>
      <c r="M187" s="170">
        <f t="shared" si="275"/>
        <v>16.32</v>
      </c>
      <c r="N187" s="170">
        <f t="shared" si="275"/>
        <v>16.5</v>
      </c>
      <c r="O187" s="170">
        <f t="shared" si="275"/>
        <v>22.79</v>
      </c>
      <c r="P187" s="170">
        <f t="shared" si="275"/>
        <v>31.9</v>
      </c>
      <c r="Q187" s="170">
        <f t="shared" si="275"/>
        <v>41.03</v>
      </c>
      <c r="R187" s="170">
        <f t="shared" si="275"/>
        <v>47.87</v>
      </c>
      <c r="S187" s="170">
        <f t="shared" si="275"/>
        <v>29.47</v>
      </c>
      <c r="T187" s="170">
        <f t="shared" si="275"/>
        <v>37.83</v>
      </c>
      <c r="U187" s="170">
        <f t="shared" si="275"/>
        <v>45.83</v>
      </c>
      <c r="V187" s="170">
        <f t="shared" si="275"/>
        <v>52.6</v>
      </c>
      <c r="W187" s="170">
        <f t="shared" si="275"/>
        <v>35.1</v>
      </c>
      <c r="X187" s="170">
        <f t="shared" si="275"/>
        <v>45.03</v>
      </c>
      <c r="Y187" s="170">
        <f t="shared" si="275"/>
        <v>54.56</v>
      </c>
      <c r="Z187" s="170">
        <f t="shared" si="275"/>
        <v>62.62</v>
      </c>
      <c r="AB187" s="176" t="str">
        <f t="shared" si="222"/>
        <v>INFINITE 6501 a 1.000</v>
      </c>
      <c r="AC187" s="177" t="s">
        <v>104</v>
      </c>
      <c r="AD187" s="177" t="s">
        <v>50</v>
      </c>
      <c r="AE187" s="170">
        <f t="shared" si="280"/>
        <v>22.96</v>
      </c>
      <c r="AF187" s="170">
        <f t="shared" si="276"/>
        <v>23.45</v>
      </c>
      <c r="AG187" s="170">
        <f t="shared" si="276"/>
        <v>23.95</v>
      </c>
      <c r="AH187" s="170">
        <f t="shared" si="276"/>
        <v>24.43</v>
      </c>
      <c r="AI187" s="170">
        <f t="shared" si="276"/>
        <v>26.54</v>
      </c>
      <c r="AJ187" s="170">
        <f t="shared" si="276"/>
        <v>26.81</v>
      </c>
      <c r="AK187" s="170">
        <f t="shared" si="276"/>
        <v>27.08</v>
      </c>
      <c r="AL187" s="170">
        <f t="shared" si="276"/>
        <v>27.35</v>
      </c>
      <c r="AM187" s="170">
        <f t="shared" si="276"/>
        <v>39.36</v>
      </c>
      <c r="AN187" s="170">
        <f t="shared" si="276"/>
        <v>59.33</v>
      </c>
      <c r="AO187" s="170">
        <f t="shared" si="276"/>
        <v>72.25</v>
      </c>
      <c r="AP187" s="170">
        <f t="shared" si="276"/>
        <v>85.14</v>
      </c>
      <c r="AQ187" s="170">
        <f t="shared" si="276"/>
        <v>47.73</v>
      </c>
      <c r="AR187" s="170">
        <f t="shared" si="276"/>
        <v>61.57</v>
      </c>
      <c r="AS187" s="170">
        <f t="shared" si="276"/>
        <v>71.39</v>
      </c>
      <c r="AT187" s="170">
        <f t="shared" si="276"/>
        <v>81.209999999999994</v>
      </c>
      <c r="AU187" s="170">
        <f t="shared" si="276"/>
        <v>56.81</v>
      </c>
      <c r="AV187" s="170">
        <f t="shared" si="276"/>
        <v>73.290000000000006</v>
      </c>
      <c r="AW187" s="170">
        <f t="shared" si="276"/>
        <v>84.99</v>
      </c>
      <c r="AX187" s="170">
        <f t="shared" si="276"/>
        <v>96.66</v>
      </c>
      <c r="BL187" s="43" t="str">
        <f t="shared" si="202"/>
        <v>INFINITE 6501 a 1.000</v>
      </c>
      <c r="BM187" s="44" t="s">
        <v>104</v>
      </c>
      <c r="BN187" s="46" t="s">
        <v>50</v>
      </c>
      <c r="BO187" s="170">
        <f>ROUND('Base(2024)'!DC5*'BASE 2025'!$A$25,2)</f>
        <v>14.78</v>
      </c>
      <c r="BP187" s="170">
        <f>ROUND('Base(2024)'!DD5*'BASE 2025'!$A$25,2)</f>
        <v>15.1</v>
      </c>
      <c r="BQ187" s="170">
        <f>ROUND('Base(2024)'!DE5*'BASE 2025'!$A$25,2)</f>
        <v>15.41</v>
      </c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M187" s="43" t="str">
        <f t="shared" si="255"/>
        <v>INFINITE 6501 a 1.000</v>
      </c>
      <c r="CN187" s="44" t="s">
        <v>104</v>
      </c>
      <c r="CO187" s="44" t="s">
        <v>50</v>
      </c>
      <c r="CP187" s="170">
        <f t="shared" ref="CP187:DE187" si="282">ROUND(CP5-(CP5*$A$95),2)</f>
        <v>13.94</v>
      </c>
      <c r="CQ187" s="170">
        <f t="shared" si="282"/>
        <v>14.53</v>
      </c>
      <c r="CR187" s="170">
        <f t="shared" si="282"/>
        <v>14.68</v>
      </c>
      <c r="CS187" s="170">
        <f t="shared" si="282"/>
        <v>14.83</v>
      </c>
      <c r="CT187" s="170">
        <f t="shared" si="282"/>
        <v>16.59</v>
      </c>
      <c r="CU187" s="170">
        <f t="shared" si="282"/>
        <v>18.600000000000001</v>
      </c>
      <c r="CV187" s="170">
        <f t="shared" si="282"/>
        <v>20.75</v>
      </c>
      <c r="CW187" s="170">
        <f t="shared" si="282"/>
        <v>24.89</v>
      </c>
      <c r="CX187" s="170">
        <f t="shared" si="282"/>
        <v>16.899999999999999</v>
      </c>
      <c r="CY187" s="170">
        <f t="shared" si="282"/>
        <v>20.36</v>
      </c>
      <c r="CZ187" s="170">
        <f t="shared" si="282"/>
        <v>33.58</v>
      </c>
      <c r="DA187" s="170">
        <f t="shared" si="282"/>
        <v>45.91</v>
      </c>
      <c r="DB187" s="170">
        <f t="shared" si="282"/>
        <v>19.66</v>
      </c>
      <c r="DC187" s="170">
        <f t="shared" si="282"/>
        <v>23.67</v>
      </c>
      <c r="DD187" s="170">
        <f t="shared" si="282"/>
        <v>39.049999999999997</v>
      </c>
      <c r="DE187" s="170">
        <f t="shared" si="282"/>
        <v>53.36</v>
      </c>
      <c r="DF187" s="170"/>
      <c r="ER187" s="198" t="str">
        <f t="shared" si="278"/>
        <v>INFINITE 3Coleta Programada7787-91 ou mais</v>
      </c>
      <c r="ES187" s="198" t="s">
        <v>94</v>
      </c>
      <c r="ET187" s="199" t="s">
        <v>64</v>
      </c>
      <c r="EU187" s="200" t="s">
        <v>252</v>
      </c>
      <c r="EV187" s="201" t="s">
        <v>253</v>
      </c>
      <c r="EW187" s="200" t="s">
        <v>251</v>
      </c>
      <c r="EX187" s="60"/>
      <c r="EY187" s="60"/>
    </row>
    <row r="188" spans="1:155" x14ac:dyDescent="0.25">
      <c r="A188" s="84">
        <v>0</v>
      </c>
      <c r="B188" s="42" t="s">
        <v>100</v>
      </c>
      <c r="D188" s="43" t="str">
        <f t="shared" si="205"/>
        <v>INFINITE 61.001 a 2.000</v>
      </c>
      <c r="E188" s="44" t="s">
        <v>104</v>
      </c>
      <c r="F188" s="44" t="s">
        <v>55</v>
      </c>
      <c r="G188" s="170">
        <f t="shared" si="279"/>
        <v>10.92</v>
      </c>
      <c r="H188" s="170">
        <f t="shared" si="275"/>
        <v>11.16</v>
      </c>
      <c r="I188" s="170">
        <f t="shared" si="275"/>
        <v>11.4</v>
      </c>
      <c r="J188" s="170">
        <f t="shared" si="275"/>
        <v>11.62</v>
      </c>
      <c r="K188" s="170">
        <f t="shared" si="275"/>
        <v>17.649999999999999</v>
      </c>
      <c r="L188" s="170">
        <f t="shared" si="275"/>
        <v>17.829999999999998</v>
      </c>
      <c r="M188" s="170">
        <f t="shared" si="275"/>
        <v>18.02</v>
      </c>
      <c r="N188" s="170">
        <f t="shared" si="275"/>
        <v>18.190000000000001</v>
      </c>
      <c r="O188" s="170">
        <f t="shared" si="275"/>
        <v>27.47</v>
      </c>
      <c r="P188" s="170">
        <f t="shared" si="275"/>
        <v>38.49</v>
      </c>
      <c r="Q188" s="170">
        <f t="shared" si="275"/>
        <v>49.48</v>
      </c>
      <c r="R188" s="170">
        <f t="shared" si="275"/>
        <v>57.71</v>
      </c>
      <c r="S188" s="170">
        <f t="shared" si="275"/>
        <v>36.86</v>
      </c>
      <c r="T188" s="170">
        <f t="shared" si="275"/>
        <v>46.79</v>
      </c>
      <c r="U188" s="170">
        <f t="shared" si="275"/>
        <v>56.37</v>
      </c>
      <c r="V188" s="170">
        <f t="shared" si="275"/>
        <v>64.33</v>
      </c>
      <c r="W188" s="170">
        <f t="shared" si="275"/>
        <v>43.88</v>
      </c>
      <c r="X188" s="170">
        <f t="shared" si="275"/>
        <v>55.7</v>
      </c>
      <c r="Y188" s="170">
        <f t="shared" si="275"/>
        <v>67.099999999999994</v>
      </c>
      <c r="Z188" s="170">
        <f t="shared" si="275"/>
        <v>76.569999999999993</v>
      </c>
      <c r="AB188" s="176" t="str">
        <f t="shared" si="222"/>
        <v>INFINITE 61.001 a 2.000</v>
      </c>
      <c r="AC188" s="177" t="s">
        <v>104</v>
      </c>
      <c r="AD188" s="177" t="s">
        <v>55</v>
      </c>
      <c r="AE188" s="170">
        <f t="shared" si="280"/>
        <v>25.4</v>
      </c>
      <c r="AF188" s="170">
        <f t="shared" si="276"/>
        <v>25.95</v>
      </c>
      <c r="AG188" s="170">
        <f t="shared" si="276"/>
        <v>26.49</v>
      </c>
      <c r="AH188" s="170">
        <f t="shared" si="276"/>
        <v>27.03</v>
      </c>
      <c r="AI188" s="170">
        <f t="shared" si="276"/>
        <v>29.21</v>
      </c>
      <c r="AJ188" s="170">
        <f t="shared" si="276"/>
        <v>29.52</v>
      </c>
      <c r="AK188" s="170">
        <f t="shared" si="276"/>
        <v>29.81</v>
      </c>
      <c r="AL188" s="170">
        <f t="shared" si="276"/>
        <v>30.11</v>
      </c>
      <c r="AM188" s="170">
        <f t="shared" si="276"/>
        <v>47.15</v>
      </c>
      <c r="AN188" s="170">
        <f t="shared" si="276"/>
        <v>71.430000000000007</v>
      </c>
      <c r="AO188" s="170">
        <f t="shared" si="276"/>
        <v>87.13</v>
      </c>
      <c r="AP188" s="170">
        <f t="shared" si="276"/>
        <v>102.84</v>
      </c>
      <c r="AQ188" s="170">
        <f t="shared" si="276"/>
        <v>57.48</v>
      </c>
      <c r="AR188" s="170">
        <f t="shared" si="276"/>
        <v>77.52</v>
      </c>
      <c r="AS188" s="170">
        <f t="shared" si="276"/>
        <v>90.69</v>
      </c>
      <c r="AT188" s="170">
        <f t="shared" si="276"/>
        <v>103.85</v>
      </c>
      <c r="AU188" s="170">
        <f t="shared" si="276"/>
        <v>68.42</v>
      </c>
      <c r="AV188" s="170">
        <f t="shared" si="276"/>
        <v>92.29</v>
      </c>
      <c r="AW188" s="170">
        <f t="shared" si="276"/>
        <v>107.96</v>
      </c>
      <c r="AX188" s="170">
        <f t="shared" si="276"/>
        <v>123.62</v>
      </c>
      <c r="BL188" s="43" t="str">
        <f t="shared" si="202"/>
        <v>INFINITE 61.001 a 2.000</v>
      </c>
      <c r="BM188" s="44" t="s">
        <v>104</v>
      </c>
      <c r="BN188" s="46" t="s">
        <v>55</v>
      </c>
      <c r="BO188" s="170">
        <f>ROUND('Base(2024)'!DC6*'BASE 2025'!$A$25,2)</f>
        <v>17.23</v>
      </c>
      <c r="BP188" s="170">
        <f>ROUND('Base(2024)'!DD6*'BASE 2025'!$A$25,2)</f>
        <v>17.579999999999998</v>
      </c>
      <c r="BQ188" s="170">
        <f>ROUND('Base(2024)'!DE6*'BASE 2025'!$A$25,2)</f>
        <v>17.95</v>
      </c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M188" s="43" t="str">
        <f t="shared" si="255"/>
        <v>INFINITE 61.001 a 2.000</v>
      </c>
      <c r="CN188" s="44" t="s">
        <v>104</v>
      </c>
      <c r="CO188" s="44" t="s">
        <v>55</v>
      </c>
      <c r="CP188" s="170">
        <f t="shared" ref="CP188:DE188" si="283">ROUND(CP6-(CP6*$A$95),2)</f>
        <v>14.69</v>
      </c>
      <c r="CQ188" s="170">
        <f t="shared" si="283"/>
        <v>15.32</v>
      </c>
      <c r="CR188" s="170">
        <f t="shared" si="283"/>
        <v>15.46</v>
      </c>
      <c r="CS188" s="170">
        <f t="shared" si="283"/>
        <v>15.62</v>
      </c>
      <c r="CT188" s="170">
        <f t="shared" si="283"/>
        <v>18.239999999999998</v>
      </c>
      <c r="CU188" s="170">
        <f t="shared" si="283"/>
        <v>20.420000000000002</v>
      </c>
      <c r="CV188" s="170">
        <f t="shared" si="283"/>
        <v>22.8</v>
      </c>
      <c r="CW188" s="170">
        <f t="shared" si="283"/>
        <v>27.35</v>
      </c>
      <c r="CX188" s="170">
        <f t="shared" si="283"/>
        <v>20.059999999999999</v>
      </c>
      <c r="CY188" s="170">
        <f t="shared" si="283"/>
        <v>23.68</v>
      </c>
      <c r="CZ188" s="170">
        <f t="shared" si="283"/>
        <v>37.090000000000003</v>
      </c>
      <c r="DA188" s="170">
        <f t="shared" si="283"/>
        <v>49.77</v>
      </c>
      <c r="DB188" s="170">
        <f t="shared" si="283"/>
        <v>23.31</v>
      </c>
      <c r="DC188" s="170">
        <f t="shared" si="283"/>
        <v>27.54</v>
      </c>
      <c r="DD188" s="170">
        <f t="shared" si="283"/>
        <v>43.13</v>
      </c>
      <c r="DE188" s="170">
        <f t="shared" si="283"/>
        <v>57.88</v>
      </c>
      <c r="DF188" s="170"/>
      <c r="ER188" s="198" t="str">
        <f t="shared" si="278"/>
        <v>INFINITE 3Coleta Programada4209-90 a 10</v>
      </c>
      <c r="ES188" s="198" t="s">
        <v>94</v>
      </c>
      <c r="ET188" s="199" t="s">
        <v>64</v>
      </c>
      <c r="EU188" s="200" t="s">
        <v>65</v>
      </c>
      <c r="EV188" s="201" t="s">
        <v>45</v>
      </c>
      <c r="EW188" s="200">
        <f>ROUND(EW7-(EW7*$A$128),2)</f>
        <v>11.84</v>
      </c>
      <c r="EX188" s="60"/>
      <c r="EY188" s="60"/>
    </row>
    <row r="189" spans="1:155" x14ac:dyDescent="0.25">
      <c r="A189" s="84">
        <v>0</v>
      </c>
      <c r="B189" s="42" t="s">
        <v>104</v>
      </c>
      <c r="D189" s="43" t="str">
        <f t="shared" si="205"/>
        <v>INFINITE 62.001 a 3.000</v>
      </c>
      <c r="E189" s="44" t="s">
        <v>104</v>
      </c>
      <c r="F189" s="44" t="s">
        <v>62</v>
      </c>
      <c r="G189" s="170">
        <f t="shared" si="279"/>
        <v>12.19</v>
      </c>
      <c r="H189" s="170">
        <f t="shared" si="275"/>
        <v>12.45</v>
      </c>
      <c r="I189" s="170">
        <f t="shared" si="275"/>
        <v>12.71</v>
      </c>
      <c r="J189" s="170">
        <f t="shared" si="275"/>
        <v>12.96</v>
      </c>
      <c r="K189" s="170">
        <f t="shared" si="275"/>
        <v>19.29</v>
      </c>
      <c r="L189" s="170">
        <f t="shared" si="275"/>
        <v>19.48</v>
      </c>
      <c r="M189" s="170">
        <f t="shared" si="275"/>
        <v>19.690000000000001</v>
      </c>
      <c r="N189" s="170">
        <f t="shared" si="275"/>
        <v>19.88</v>
      </c>
      <c r="O189" s="170">
        <f t="shared" si="275"/>
        <v>32.08</v>
      </c>
      <c r="P189" s="170">
        <f t="shared" si="275"/>
        <v>43.31</v>
      </c>
      <c r="Q189" s="170">
        <f t="shared" si="275"/>
        <v>60.96</v>
      </c>
      <c r="R189" s="170">
        <f t="shared" si="275"/>
        <v>73.78</v>
      </c>
      <c r="S189" s="170">
        <f t="shared" si="275"/>
        <v>44.18</v>
      </c>
      <c r="T189" s="170">
        <f t="shared" si="275"/>
        <v>54.29</v>
      </c>
      <c r="U189" s="170">
        <f t="shared" si="275"/>
        <v>69.45</v>
      </c>
      <c r="V189" s="170">
        <f t="shared" si="275"/>
        <v>81.27</v>
      </c>
      <c r="W189" s="170">
        <f t="shared" si="275"/>
        <v>52.58</v>
      </c>
      <c r="X189" s="170">
        <f t="shared" si="275"/>
        <v>64.63</v>
      </c>
      <c r="Y189" s="170">
        <f t="shared" si="275"/>
        <v>82.68</v>
      </c>
      <c r="Z189" s="170">
        <f t="shared" si="275"/>
        <v>96.75</v>
      </c>
      <c r="AB189" s="176" t="str">
        <f t="shared" si="222"/>
        <v>INFINITE 62.001 a 3.000</v>
      </c>
      <c r="AC189" s="177" t="s">
        <v>104</v>
      </c>
      <c r="AD189" s="177" t="s">
        <v>62</v>
      </c>
      <c r="AE189" s="170">
        <f t="shared" si="280"/>
        <v>28</v>
      </c>
      <c r="AF189" s="170">
        <f t="shared" si="276"/>
        <v>28.6</v>
      </c>
      <c r="AG189" s="170">
        <f t="shared" si="276"/>
        <v>29.19</v>
      </c>
      <c r="AH189" s="170">
        <f t="shared" si="276"/>
        <v>29.78</v>
      </c>
      <c r="AI189" s="170">
        <f t="shared" si="276"/>
        <v>32.130000000000003</v>
      </c>
      <c r="AJ189" s="170">
        <f t="shared" si="276"/>
        <v>32.450000000000003</v>
      </c>
      <c r="AK189" s="170">
        <f t="shared" si="276"/>
        <v>32.79</v>
      </c>
      <c r="AL189" s="170">
        <f t="shared" si="276"/>
        <v>33.11</v>
      </c>
      <c r="AM189" s="170">
        <f t="shared" si="276"/>
        <v>55.43</v>
      </c>
      <c r="AN189" s="170">
        <f t="shared" si="276"/>
        <v>83.44</v>
      </c>
      <c r="AO189" s="170">
        <f t="shared" si="276"/>
        <v>101.82</v>
      </c>
      <c r="AP189" s="170">
        <f t="shared" si="276"/>
        <v>120.21</v>
      </c>
      <c r="AQ189" s="170">
        <f t="shared" si="276"/>
        <v>67.430000000000007</v>
      </c>
      <c r="AR189" s="170">
        <f t="shared" si="276"/>
        <v>93.07</v>
      </c>
      <c r="AS189" s="170">
        <f t="shared" si="276"/>
        <v>109.84</v>
      </c>
      <c r="AT189" s="170">
        <f t="shared" si="276"/>
        <v>126.62</v>
      </c>
      <c r="AU189" s="170">
        <f t="shared" si="276"/>
        <v>80.28</v>
      </c>
      <c r="AV189" s="170">
        <f t="shared" si="276"/>
        <v>110.79</v>
      </c>
      <c r="AW189" s="170">
        <f t="shared" si="276"/>
        <v>130.76</v>
      </c>
      <c r="AX189" s="170">
        <f t="shared" si="276"/>
        <v>150.74</v>
      </c>
      <c r="BL189" s="43" t="str">
        <f t="shared" si="202"/>
        <v>INFINITE 62.001 a 3.000</v>
      </c>
      <c r="BM189" s="44" t="s">
        <v>104</v>
      </c>
      <c r="BN189" s="46" t="s">
        <v>62</v>
      </c>
      <c r="BO189" s="170">
        <f>ROUND('Base(2024)'!DC7*'BASE 2025'!$A$25,2)</f>
        <v>19.14</v>
      </c>
      <c r="BP189" s="170">
        <f>ROUND('Base(2024)'!DD7*'BASE 2025'!$A$25,2)</f>
        <v>19.54</v>
      </c>
      <c r="BQ189" s="170">
        <f>ROUND('Base(2024)'!DE7*'BASE 2025'!$A$25,2)</f>
        <v>19.95</v>
      </c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M189" s="43" t="str">
        <f t="shared" si="255"/>
        <v>INFINITE 62.001 a 3.000</v>
      </c>
      <c r="CN189" s="44" t="s">
        <v>104</v>
      </c>
      <c r="CO189" s="44" t="s">
        <v>62</v>
      </c>
      <c r="CP189" s="170">
        <f t="shared" ref="CP189:DE189" si="284">ROUND(CP7-(CP7*$A$95),2)</f>
        <v>17.55</v>
      </c>
      <c r="CQ189" s="170">
        <f t="shared" si="284"/>
        <v>18.3</v>
      </c>
      <c r="CR189" s="170">
        <f t="shared" si="284"/>
        <v>18.489999999999998</v>
      </c>
      <c r="CS189" s="170">
        <f t="shared" si="284"/>
        <v>18.68</v>
      </c>
      <c r="CT189" s="170">
        <f t="shared" si="284"/>
        <v>21.8</v>
      </c>
      <c r="CU189" s="170">
        <f t="shared" si="284"/>
        <v>24.41</v>
      </c>
      <c r="CV189" s="170">
        <f t="shared" si="284"/>
        <v>27.25</v>
      </c>
      <c r="CW189" s="170">
        <f t="shared" si="284"/>
        <v>32.69</v>
      </c>
      <c r="CX189" s="170">
        <f t="shared" si="284"/>
        <v>23.11</v>
      </c>
      <c r="CY189" s="170">
        <f t="shared" si="284"/>
        <v>27.11</v>
      </c>
      <c r="CZ189" s="170">
        <f t="shared" si="284"/>
        <v>40.909999999999997</v>
      </c>
      <c r="DA189" s="170">
        <f t="shared" si="284"/>
        <v>54.36</v>
      </c>
      <c r="DB189" s="170">
        <f t="shared" si="284"/>
        <v>26.88</v>
      </c>
      <c r="DC189" s="170">
        <f t="shared" si="284"/>
        <v>31.54</v>
      </c>
      <c r="DD189" s="170">
        <f t="shared" si="284"/>
        <v>47.57</v>
      </c>
      <c r="DE189" s="170">
        <f t="shared" si="284"/>
        <v>63.21</v>
      </c>
      <c r="DF189" s="170"/>
      <c r="ER189" s="198" t="str">
        <f t="shared" si="278"/>
        <v>INFINITE 3Coleta Programada4209-9Mais de 10</v>
      </c>
      <c r="ES189" s="198" t="s">
        <v>94</v>
      </c>
      <c r="ET189" s="199" t="s">
        <v>64</v>
      </c>
      <c r="EU189" s="200" t="s">
        <v>65</v>
      </c>
      <c r="EV189" s="201" t="s">
        <v>52</v>
      </c>
      <c r="EW189" s="200" t="s">
        <v>251</v>
      </c>
      <c r="EX189" s="60"/>
      <c r="EY189" s="60"/>
    </row>
    <row r="190" spans="1:155" x14ac:dyDescent="0.25">
      <c r="A190" s="84">
        <v>0</v>
      </c>
      <c r="B190" s="42" t="s">
        <v>107</v>
      </c>
      <c r="D190" s="43" t="str">
        <f t="shared" si="205"/>
        <v>INFINITE 63.001 a 4.000</v>
      </c>
      <c r="E190" s="44" t="s">
        <v>104</v>
      </c>
      <c r="F190" s="44" t="s">
        <v>68</v>
      </c>
      <c r="G190" s="170">
        <f t="shared" si="279"/>
        <v>13.17</v>
      </c>
      <c r="H190" s="170">
        <f t="shared" si="275"/>
        <v>13.45</v>
      </c>
      <c r="I190" s="170">
        <f t="shared" si="275"/>
        <v>13.73</v>
      </c>
      <c r="J190" s="170">
        <f t="shared" si="275"/>
        <v>14</v>
      </c>
      <c r="K190" s="170">
        <f t="shared" si="275"/>
        <v>21.25</v>
      </c>
      <c r="L190" s="170">
        <f t="shared" si="275"/>
        <v>21.45</v>
      </c>
      <c r="M190" s="170">
        <f t="shared" si="275"/>
        <v>21.67</v>
      </c>
      <c r="N190" s="170">
        <f t="shared" si="275"/>
        <v>21.9</v>
      </c>
      <c r="O190" s="170">
        <f t="shared" si="275"/>
        <v>36.78</v>
      </c>
      <c r="P190" s="170">
        <f t="shared" si="275"/>
        <v>49.66</v>
      </c>
      <c r="Q190" s="170">
        <f t="shared" si="275"/>
        <v>69.88</v>
      </c>
      <c r="R190" s="170">
        <f t="shared" si="275"/>
        <v>84.6</v>
      </c>
      <c r="S190" s="170">
        <f t="shared" si="275"/>
        <v>48.12</v>
      </c>
      <c r="T190" s="170">
        <f t="shared" si="275"/>
        <v>59.62</v>
      </c>
      <c r="U190" s="170">
        <f t="shared" si="275"/>
        <v>76.97</v>
      </c>
      <c r="V190" s="170">
        <f t="shared" si="275"/>
        <v>90.35</v>
      </c>
      <c r="W190" s="170">
        <f t="shared" si="275"/>
        <v>57.28</v>
      </c>
      <c r="X190" s="170">
        <f t="shared" si="275"/>
        <v>70.98</v>
      </c>
      <c r="Y190" s="170">
        <f t="shared" si="275"/>
        <v>91.63</v>
      </c>
      <c r="Z190" s="170">
        <f t="shared" si="275"/>
        <v>107.56</v>
      </c>
      <c r="AB190" s="176" t="str">
        <f t="shared" si="222"/>
        <v>INFINITE 63.001 a 4.000</v>
      </c>
      <c r="AC190" s="177" t="s">
        <v>104</v>
      </c>
      <c r="AD190" s="177" t="s">
        <v>68</v>
      </c>
      <c r="AE190" s="170">
        <f t="shared" si="280"/>
        <v>30.45</v>
      </c>
      <c r="AF190" s="170">
        <f t="shared" si="276"/>
        <v>31.09</v>
      </c>
      <c r="AG190" s="170">
        <f t="shared" si="276"/>
        <v>31.74</v>
      </c>
      <c r="AH190" s="170">
        <f t="shared" si="276"/>
        <v>32.39</v>
      </c>
      <c r="AI190" s="170">
        <f t="shared" si="276"/>
        <v>35.270000000000003</v>
      </c>
      <c r="AJ190" s="170">
        <f t="shared" si="276"/>
        <v>35.64</v>
      </c>
      <c r="AK190" s="170">
        <f t="shared" si="276"/>
        <v>35.99</v>
      </c>
      <c r="AL190" s="170">
        <f t="shared" si="276"/>
        <v>36.369999999999997</v>
      </c>
      <c r="AM190" s="170">
        <f t="shared" si="276"/>
        <v>63.31</v>
      </c>
      <c r="AN190" s="170">
        <f t="shared" si="276"/>
        <v>95.37</v>
      </c>
      <c r="AO190" s="170">
        <f t="shared" si="276"/>
        <v>116.64</v>
      </c>
      <c r="AP190" s="170">
        <f t="shared" si="276"/>
        <v>137.91</v>
      </c>
      <c r="AQ190" s="170">
        <f t="shared" si="276"/>
        <v>77.45</v>
      </c>
      <c r="AR190" s="170">
        <f t="shared" si="276"/>
        <v>108.62</v>
      </c>
      <c r="AS190" s="170">
        <f t="shared" si="276"/>
        <v>128.93</v>
      </c>
      <c r="AT190" s="170">
        <f t="shared" si="276"/>
        <v>149.26</v>
      </c>
      <c r="AU190" s="170">
        <f t="shared" si="276"/>
        <v>92.21</v>
      </c>
      <c r="AV190" s="170">
        <f t="shared" si="276"/>
        <v>129.31</v>
      </c>
      <c r="AW190" s="170">
        <f t="shared" si="276"/>
        <v>153.47999999999999</v>
      </c>
      <c r="AX190" s="170">
        <f t="shared" si="276"/>
        <v>177.67</v>
      </c>
      <c r="BL190" s="43" t="str">
        <f t="shared" si="202"/>
        <v>INFINITE 63.001 a 4.000</v>
      </c>
      <c r="BM190" s="44" t="s">
        <v>104</v>
      </c>
      <c r="BN190" s="46" t="s">
        <v>68</v>
      </c>
      <c r="BO190" s="170">
        <f>ROUND('Base(2024)'!DC8*'BASE 2025'!$A$25,2)</f>
        <v>21.04</v>
      </c>
      <c r="BP190" s="170">
        <f>ROUND('Base(2024)'!DD8*'BASE 2025'!$A$25,2)</f>
        <v>21.48</v>
      </c>
      <c r="BQ190" s="170">
        <f>ROUND('Base(2024)'!DE8*'BASE 2025'!$A$25,2)</f>
        <v>21.93</v>
      </c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M190" s="43" t="str">
        <f t="shared" si="255"/>
        <v>INFINITE 63.001 a 4.000</v>
      </c>
      <c r="CN190" s="44" t="s">
        <v>104</v>
      </c>
      <c r="CO190" s="44" t="s">
        <v>68</v>
      </c>
      <c r="CP190" s="170">
        <f t="shared" ref="CP190:DE190" si="285">ROUND(CP8-(CP8*$A$95),2)</f>
        <v>18.73</v>
      </c>
      <c r="CQ190" s="170">
        <f t="shared" si="285"/>
        <v>19.54</v>
      </c>
      <c r="CR190" s="170">
        <f t="shared" si="285"/>
        <v>19.73</v>
      </c>
      <c r="CS190" s="170">
        <f t="shared" si="285"/>
        <v>19.93</v>
      </c>
      <c r="CT190" s="170">
        <f t="shared" si="285"/>
        <v>23.28</v>
      </c>
      <c r="CU190" s="170">
        <f t="shared" si="285"/>
        <v>26.08</v>
      </c>
      <c r="CV190" s="170">
        <f t="shared" si="285"/>
        <v>29.1</v>
      </c>
      <c r="CW190" s="170">
        <f t="shared" si="285"/>
        <v>34.92</v>
      </c>
      <c r="CX190" s="170">
        <f t="shared" si="285"/>
        <v>29.63</v>
      </c>
      <c r="CY190" s="170">
        <f t="shared" si="285"/>
        <v>33.79</v>
      </c>
      <c r="CZ190" s="170">
        <f t="shared" si="285"/>
        <v>47.76</v>
      </c>
      <c r="DA190" s="170">
        <f t="shared" si="285"/>
        <v>61.51</v>
      </c>
      <c r="DB190" s="170">
        <f t="shared" si="285"/>
        <v>34.46</v>
      </c>
      <c r="DC190" s="170">
        <f t="shared" si="285"/>
        <v>39.29</v>
      </c>
      <c r="DD190" s="170">
        <f t="shared" si="285"/>
        <v>55.53</v>
      </c>
      <c r="DE190" s="170">
        <f t="shared" si="285"/>
        <v>71.52</v>
      </c>
      <c r="DF190" s="170"/>
      <c r="ER190" s="198" t="str">
        <f t="shared" si="278"/>
        <v>INFINITE 3Coleta no mesmo dia4210-211 a 20</v>
      </c>
      <c r="ES190" s="198" t="s">
        <v>94</v>
      </c>
      <c r="ET190" s="199" t="s">
        <v>71</v>
      </c>
      <c r="EU190" s="200" t="s">
        <v>72</v>
      </c>
      <c r="EV190" s="201" t="s">
        <v>73</v>
      </c>
      <c r="EW190" s="200">
        <f>EX190</f>
        <v>1.7011410000000002</v>
      </c>
      <c r="EX190" s="202">
        <v>1.7011410000000002</v>
      </c>
      <c r="EY190" s="203" t="s">
        <v>264</v>
      </c>
    </row>
    <row r="191" spans="1:155" x14ac:dyDescent="0.25">
      <c r="A191" s="84">
        <v>0</v>
      </c>
      <c r="B191" s="42" t="s">
        <v>110</v>
      </c>
      <c r="D191" s="43" t="str">
        <f t="shared" si="205"/>
        <v>INFINITE 64.001 a 5.000</v>
      </c>
      <c r="E191" s="44" t="s">
        <v>104</v>
      </c>
      <c r="F191" s="44" t="s">
        <v>70</v>
      </c>
      <c r="G191" s="170">
        <f t="shared" si="279"/>
        <v>14.23</v>
      </c>
      <c r="H191" s="170">
        <f t="shared" si="275"/>
        <v>14.54</v>
      </c>
      <c r="I191" s="170">
        <f t="shared" si="275"/>
        <v>14.83</v>
      </c>
      <c r="J191" s="170">
        <f t="shared" si="275"/>
        <v>15.13</v>
      </c>
      <c r="K191" s="170">
        <f t="shared" si="275"/>
        <v>22.89</v>
      </c>
      <c r="L191" s="170">
        <f t="shared" si="275"/>
        <v>23.12</v>
      </c>
      <c r="M191" s="170">
        <f t="shared" si="275"/>
        <v>23.37</v>
      </c>
      <c r="N191" s="170">
        <f t="shared" si="275"/>
        <v>23.6</v>
      </c>
      <c r="O191" s="170">
        <f t="shared" si="275"/>
        <v>40.590000000000003</v>
      </c>
      <c r="P191" s="170">
        <f t="shared" si="275"/>
        <v>54.8</v>
      </c>
      <c r="Q191" s="170">
        <f t="shared" si="275"/>
        <v>77.13</v>
      </c>
      <c r="R191" s="170">
        <f t="shared" si="275"/>
        <v>93.36</v>
      </c>
      <c r="S191" s="170">
        <f t="shared" si="275"/>
        <v>58.19</v>
      </c>
      <c r="T191" s="170">
        <f t="shared" si="275"/>
        <v>70.819999999999993</v>
      </c>
      <c r="U191" s="170">
        <f t="shared" si="275"/>
        <v>89.92</v>
      </c>
      <c r="V191" s="170">
        <f t="shared" si="275"/>
        <v>104.59</v>
      </c>
      <c r="W191" s="170">
        <f t="shared" si="275"/>
        <v>69.290000000000006</v>
      </c>
      <c r="X191" s="170">
        <f t="shared" si="275"/>
        <v>84.31</v>
      </c>
      <c r="Y191" s="170">
        <f t="shared" si="275"/>
        <v>107.05</v>
      </c>
      <c r="Z191" s="170">
        <f t="shared" si="275"/>
        <v>124.52</v>
      </c>
      <c r="AB191" s="176" t="str">
        <f t="shared" si="222"/>
        <v>INFINITE 64.001 a 5.000</v>
      </c>
      <c r="AC191" s="177" t="s">
        <v>104</v>
      </c>
      <c r="AD191" s="177" t="s">
        <v>70</v>
      </c>
      <c r="AE191" s="170">
        <f t="shared" si="280"/>
        <v>32.89</v>
      </c>
      <c r="AF191" s="170">
        <f t="shared" si="276"/>
        <v>33.58</v>
      </c>
      <c r="AG191" s="170">
        <f t="shared" si="276"/>
        <v>34.28</v>
      </c>
      <c r="AH191" s="170">
        <f t="shared" si="276"/>
        <v>34.99</v>
      </c>
      <c r="AI191" s="170">
        <f t="shared" si="276"/>
        <v>38.03</v>
      </c>
      <c r="AJ191" s="170">
        <f t="shared" si="276"/>
        <v>38.43</v>
      </c>
      <c r="AK191" s="170">
        <f t="shared" si="276"/>
        <v>38.81</v>
      </c>
      <c r="AL191" s="170">
        <f t="shared" si="276"/>
        <v>39.21</v>
      </c>
      <c r="AM191" s="170">
        <f t="shared" si="276"/>
        <v>71.58</v>
      </c>
      <c r="AN191" s="170">
        <f t="shared" si="276"/>
        <v>107.3</v>
      </c>
      <c r="AO191" s="170">
        <f t="shared" si="276"/>
        <v>131.34</v>
      </c>
      <c r="AP191" s="170">
        <f t="shared" si="276"/>
        <v>155.36000000000001</v>
      </c>
      <c r="AQ191" s="170">
        <f t="shared" si="276"/>
        <v>87.27</v>
      </c>
      <c r="AR191" s="170">
        <f t="shared" si="276"/>
        <v>124.22</v>
      </c>
      <c r="AS191" s="170">
        <f t="shared" si="276"/>
        <v>147.96</v>
      </c>
      <c r="AT191" s="170">
        <f t="shared" si="276"/>
        <v>171.68</v>
      </c>
      <c r="AU191" s="170">
        <f t="shared" si="276"/>
        <v>103.89</v>
      </c>
      <c r="AV191" s="170">
        <f t="shared" si="276"/>
        <v>147.88999999999999</v>
      </c>
      <c r="AW191" s="170">
        <f t="shared" si="276"/>
        <v>176.14</v>
      </c>
      <c r="AX191" s="170">
        <f t="shared" si="276"/>
        <v>204.38</v>
      </c>
      <c r="BL191" s="43" t="str">
        <f t="shared" si="202"/>
        <v>INFINITE 64.001 a 5.000</v>
      </c>
      <c r="BM191" s="44" t="s">
        <v>104</v>
      </c>
      <c r="BN191" s="46" t="s">
        <v>70</v>
      </c>
      <c r="BO191" s="170">
        <f>ROUND('Base(2024)'!DC9*'BASE 2025'!$A$25,2)</f>
        <v>23.18</v>
      </c>
      <c r="BP191" s="170">
        <f>ROUND('Base(2024)'!DD9*'BASE 2025'!$A$25,2)</f>
        <v>23.67</v>
      </c>
      <c r="BQ191" s="170">
        <f>ROUND('Base(2024)'!DE9*'BASE 2025'!$A$25,2)</f>
        <v>24.16</v>
      </c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M191" s="43" t="str">
        <f t="shared" si="255"/>
        <v>INFINITE 64.001 a 5.000</v>
      </c>
      <c r="CN191" s="44" t="s">
        <v>104</v>
      </c>
      <c r="CO191" s="44" t="s">
        <v>70</v>
      </c>
      <c r="CP191" s="170">
        <f t="shared" ref="CP191:DE191" si="286">ROUND(CP9-(CP9*$A$95),2)</f>
        <v>20.04</v>
      </c>
      <c r="CQ191" s="170">
        <f t="shared" si="286"/>
        <v>20.88</v>
      </c>
      <c r="CR191" s="170">
        <f t="shared" si="286"/>
        <v>21.09</v>
      </c>
      <c r="CS191" s="170">
        <f t="shared" si="286"/>
        <v>21.31</v>
      </c>
      <c r="CT191" s="170">
        <f t="shared" si="286"/>
        <v>24.89</v>
      </c>
      <c r="CU191" s="170">
        <f t="shared" si="286"/>
        <v>27.88</v>
      </c>
      <c r="CV191" s="170">
        <f t="shared" si="286"/>
        <v>31.12</v>
      </c>
      <c r="CW191" s="170">
        <f t="shared" si="286"/>
        <v>37.340000000000003</v>
      </c>
      <c r="CX191" s="170">
        <f t="shared" si="286"/>
        <v>31.03</v>
      </c>
      <c r="CY191" s="170">
        <f t="shared" si="286"/>
        <v>35.35</v>
      </c>
      <c r="CZ191" s="170">
        <f t="shared" si="286"/>
        <v>49.5</v>
      </c>
      <c r="DA191" s="170">
        <f t="shared" si="286"/>
        <v>63.6</v>
      </c>
      <c r="DB191" s="170">
        <f t="shared" si="286"/>
        <v>36.08</v>
      </c>
      <c r="DC191" s="170">
        <f t="shared" si="286"/>
        <v>41.11</v>
      </c>
      <c r="DD191" s="170">
        <f t="shared" si="286"/>
        <v>57.56</v>
      </c>
      <c r="DE191" s="170">
        <f t="shared" si="286"/>
        <v>73.95</v>
      </c>
      <c r="DF191" s="170"/>
      <c r="ER191" s="198" t="str">
        <f t="shared" si="278"/>
        <v>INFINITE 3Coleta no mesmo dia4210-221 a 30</v>
      </c>
      <c r="ES191" s="198" t="s">
        <v>94</v>
      </c>
      <c r="ET191" s="199" t="s">
        <v>71</v>
      </c>
      <c r="EU191" s="200" t="s">
        <v>72</v>
      </c>
      <c r="EV191" s="201" t="s">
        <v>77</v>
      </c>
      <c r="EW191" s="200">
        <f t="shared" ref="EW191:EW199" si="287">EX191</f>
        <v>1.6797430000000002</v>
      </c>
      <c r="EX191" s="202">
        <v>1.6797430000000002</v>
      </c>
      <c r="EY191" s="203" t="s">
        <v>264</v>
      </c>
    </row>
    <row r="192" spans="1:155" x14ac:dyDescent="0.25">
      <c r="D192" s="43" t="str">
        <f t="shared" si="205"/>
        <v>INFINITE 65.001 a 6.000</v>
      </c>
      <c r="E192" s="44" t="s">
        <v>104</v>
      </c>
      <c r="F192" s="44" t="s">
        <v>76</v>
      </c>
      <c r="G192" s="170">
        <f t="shared" si="279"/>
        <v>15.12</v>
      </c>
      <c r="H192" s="170">
        <f t="shared" si="275"/>
        <v>15.44</v>
      </c>
      <c r="I192" s="170">
        <f t="shared" si="275"/>
        <v>15.77</v>
      </c>
      <c r="J192" s="170">
        <f t="shared" si="275"/>
        <v>16.100000000000001</v>
      </c>
      <c r="K192" s="170">
        <f t="shared" si="275"/>
        <v>24.72</v>
      </c>
      <c r="L192" s="170">
        <f t="shared" si="275"/>
        <v>24.99</v>
      </c>
      <c r="M192" s="170">
        <f t="shared" si="275"/>
        <v>25.23</v>
      </c>
      <c r="N192" s="170">
        <f t="shared" si="275"/>
        <v>25.49</v>
      </c>
      <c r="O192" s="170">
        <f t="shared" si="275"/>
        <v>44.51</v>
      </c>
      <c r="P192" s="170">
        <f t="shared" si="275"/>
        <v>60.08</v>
      </c>
      <c r="Q192" s="170">
        <f t="shared" si="275"/>
        <v>84.57</v>
      </c>
      <c r="R192" s="170">
        <f t="shared" si="275"/>
        <v>102.36</v>
      </c>
      <c r="S192" s="170">
        <f t="shared" si="275"/>
        <v>61.5</v>
      </c>
      <c r="T192" s="170">
        <f t="shared" si="275"/>
        <v>75.260000000000005</v>
      </c>
      <c r="U192" s="170">
        <f t="shared" si="275"/>
        <v>96.17</v>
      </c>
      <c r="V192" s="170">
        <f t="shared" si="275"/>
        <v>112.15</v>
      </c>
      <c r="W192" s="170">
        <f t="shared" si="275"/>
        <v>73.2</v>
      </c>
      <c r="X192" s="170">
        <f t="shared" si="275"/>
        <v>89.6</v>
      </c>
      <c r="Y192" s="170">
        <f t="shared" si="275"/>
        <v>114.48</v>
      </c>
      <c r="Z192" s="170">
        <f t="shared" si="275"/>
        <v>133.52000000000001</v>
      </c>
      <c r="AB192" s="176" t="str">
        <f t="shared" si="222"/>
        <v>INFINITE 65.001 a 6.000</v>
      </c>
      <c r="AC192" s="177" t="s">
        <v>104</v>
      </c>
      <c r="AD192" s="177" t="s">
        <v>76</v>
      </c>
      <c r="AE192" s="170">
        <f t="shared" si="280"/>
        <v>35.17</v>
      </c>
      <c r="AF192" s="170">
        <f t="shared" si="276"/>
        <v>35.93</v>
      </c>
      <c r="AG192" s="170">
        <f t="shared" si="276"/>
        <v>36.67</v>
      </c>
      <c r="AH192" s="170">
        <f t="shared" si="276"/>
        <v>37.42</v>
      </c>
      <c r="AI192" s="170">
        <f t="shared" si="276"/>
        <v>41.09</v>
      </c>
      <c r="AJ192" s="170">
        <f t="shared" si="276"/>
        <v>41.52</v>
      </c>
      <c r="AK192" s="170">
        <f t="shared" si="276"/>
        <v>41.95</v>
      </c>
      <c r="AL192" s="170">
        <f t="shared" si="276"/>
        <v>42.37</v>
      </c>
      <c r="AM192" s="170">
        <f t="shared" si="276"/>
        <v>79.55</v>
      </c>
      <c r="AN192" s="170">
        <f t="shared" si="276"/>
        <v>119.56</v>
      </c>
      <c r="AO192" s="170">
        <f t="shared" si="276"/>
        <v>146.31</v>
      </c>
      <c r="AP192" s="170">
        <f t="shared" si="276"/>
        <v>173.05</v>
      </c>
      <c r="AQ192" s="170">
        <f t="shared" si="276"/>
        <v>97.03</v>
      </c>
      <c r="AR192" s="170">
        <f t="shared" si="276"/>
        <v>139.97</v>
      </c>
      <c r="AS192" s="170">
        <f t="shared" si="276"/>
        <v>167.22</v>
      </c>
      <c r="AT192" s="170">
        <f t="shared" si="276"/>
        <v>194.45</v>
      </c>
      <c r="AU192" s="170">
        <f t="shared" si="276"/>
        <v>115.5</v>
      </c>
      <c r="AV192" s="170">
        <f t="shared" si="276"/>
        <v>166.63</v>
      </c>
      <c r="AW192" s="170">
        <f t="shared" si="276"/>
        <v>199.07</v>
      </c>
      <c r="AX192" s="170">
        <f t="shared" si="276"/>
        <v>231.5</v>
      </c>
      <c r="BL192" s="43" t="str">
        <f t="shared" si="202"/>
        <v>INFINITE 65.001 a 6.000</v>
      </c>
      <c r="BM192" s="44" t="s">
        <v>104</v>
      </c>
      <c r="BN192" s="46" t="s">
        <v>76</v>
      </c>
      <c r="BO192" s="170">
        <f>ROUND('Base(2024)'!DC10*'BASE 2025'!$A$25,2)</f>
        <v>27</v>
      </c>
      <c r="BP192" s="170">
        <f>ROUND('Base(2024)'!DD10*'BASE 2025'!$A$25,2)</f>
        <v>27.56</v>
      </c>
      <c r="BQ192" s="170">
        <f>ROUND('Base(2024)'!DE10*'BASE 2025'!$A$25,2)</f>
        <v>28.15</v>
      </c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M192" s="43" t="str">
        <f t="shared" si="255"/>
        <v>INFINITE 65.001 a 6.000</v>
      </c>
      <c r="CN192" s="44" t="s">
        <v>104</v>
      </c>
      <c r="CO192" s="44" t="s">
        <v>76</v>
      </c>
      <c r="CP192" s="170">
        <f t="shared" ref="CP192:DE192" si="288">ROUND(CP10-(CP10*$A$95),2)</f>
        <v>21.13</v>
      </c>
      <c r="CQ192" s="170">
        <f t="shared" si="288"/>
        <v>22.02</v>
      </c>
      <c r="CR192" s="170">
        <f t="shared" si="288"/>
        <v>22.25</v>
      </c>
      <c r="CS192" s="170">
        <f t="shared" si="288"/>
        <v>22.49</v>
      </c>
      <c r="CT192" s="170">
        <f t="shared" si="288"/>
        <v>27.56</v>
      </c>
      <c r="CU192" s="170">
        <f t="shared" si="288"/>
        <v>31.7</v>
      </c>
      <c r="CV192" s="170">
        <f t="shared" si="288"/>
        <v>36.18</v>
      </c>
      <c r="CW192" s="170">
        <f t="shared" si="288"/>
        <v>44.79</v>
      </c>
      <c r="CX192" s="170">
        <f t="shared" si="288"/>
        <v>35.950000000000003</v>
      </c>
      <c r="CY192" s="170">
        <f t="shared" si="288"/>
        <v>41.26</v>
      </c>
      <c r="CZ192" s="170">
        <f t="shared" si="288"/>
        <v>56.49</v>
      </c>
      <c r="DA192" s="170">
        <f t="shared" si="288"/>
        <v>72.64</v>
      </c>
      <c r="DB192" s="170">
        <f t="shared" si="288"/>
        <v>41.81</v>
      </c>
      <c r="DC192" s="170">
        <f t="shared" si="288"/>
        <v>47.98</v>
      </c>
      <c r="DD192" s="170">
        <f t="shared" si="288"/>
        <v>65.67</v>
      </c>
      <c r="DE192" s="170">
        <f t="shared" si="288"/>
        <v>84.45</v>
      </c>
      <c r="DF192" s="170"/>
      <c r="ER192" s="198" t="str">
        <f t="shared" si="278"/>
        <v>INFINITE 3Coleta no mesmo dia4210-231 a 40</v>
      </c>
      <c r="ES192" s="198" t="s">
        <v>94</v>
      </c>
      <c r="ET192" s="199" t="s">
        <v>71</v>
      </c>
      <c r="EU192" s="200" t="s">
        <v>72</v>
      </c>
      <c r="EV192" s="201" t="s">
        <v>83</v>
      </c>
      <c r="EW192" s="200">
        <f t="shared" si="287"/>
        <v>1.6797430000000002</v>
      </c>
      <c r="EX192" s="202">
        <v>1.6797430000000002</v>
      </c>
      <c r="EY192" s="203" t="s">
        <v>264</v>
      </c>
    </row>
    <row r="193" spans="1:155" x14ac:dyDescent="0.25">
      <c r="A193" s="146"/>
      <c r="B193" s="146"/>
      <c r="D193" s="43" t="str">
        <f t="shared" si="205"/>
        <v>INFINITE 66.001 a 7.000</v>
      </c>
      <c r="E193" s="44" t="s">
        <v>104</v>
      </c>
      <c r="F193" s="44" t="s">
        <v>82</v>
      </c>
      <c r="G193" s="170">
        <f t="shared" si="279"/>
        <v>16.07</v>
      </c>
      <c r="H193" s="170">
        <f t="shared" si="275"/>
        <v>16.420000000000002</v>
      </c>
      <c r="I193" s="170">
        <f t="shared" si="275"/>
        <v>16.760000000000002</v>
      </c>
      <c r="J193" s="170">
        <f t="shared" si="275"/>
        <v>17.100000000000001</v>
      </c>
      <c r="K193" s="170">
        <f t="shared" si="275"/>
        <v>26.48</v>
      </c>
      <c r="L193" s="170">
        <f t="shared" si="275"/>
        <v>26.74</v>
      </c>
      <c r="M193" s="170">
        <f t="shared" si="275"/>
        <v>27.03</v>
      </c>
      <c r="N193" s="170">
        <f t="shared" si="275"/>
        <v>27.3</v>
      </c>
      <c r="O193" s="170">
        <f t="shared" si="275"/>
        <v>49.1</v>
      </c>
      <c r="P193" s="170">
        <f t="shared" si="275"/>
        <v>66.290000000000006</v>
      </c>
      <c r="Q193" s="170">
        <f t="shared" si="275"/>
        <v>93.3</v>
      </c>
      <c r="R193" s="170">
        <f t="shared" si="275"/>
        <v>112.95</v>
      </c>
      <c r="S193" s="170">
        <f t="shared" si="275"/>
        <v>65.36</v>
      </c>
      <c r="T193" s="170">
        <f t="shared" si="275"/>
        <v>80.48</v>
      </c>
      <c r="U193" s="170">
        <f t="shared" si="275"/>
        <v>103.51</v>
      </c>
      <c r="V193" s="170">
        <f t="shared" si="275"/>
        <v>121.05</v>
      </c>
      <c r="W193" s="170">
        <f t="shared" si="275"/>
        <v>77.819999999999993</v>
      </c>
      <c r="X193" s="170">
        <f t="shared" si="275"/>
        <v>95.81</v>
      </c>
      <c r="Y193" s="170">
        <f t="shared" si="275"/>
        <v>123.22</v>
      </c>
      <c r="Z193" s="170">
        <f t="shared" si="275"/>
        <v>144.1</v>
      </c>
      <c r="AB193" s="176" t="str">
        <f t="shared" si="222"/>
        <v>INFINITE 66.001 a 7.000</v>
      </c>
      <c r="AC193" s="177" t="s">
        <v>104</v>
      </c>
      <c r="AD193" s="177" t="s">
        <v>82</v>
      </c>
      <c r="AE193" s="170">
        <f t="shared" si="280"/>
        <v>37.92</v>
      </c>
      <c r="AF193" s="170">
        <f t="shared" si="276"/>
        <v>38.729999999999997</v>
      </c>
      <c r="AG193" s="170">
        <f t="shared" si="276"/>
        <v>39.54</v>
      </c>
      <c r="AH193" s="170">
        <f t="shared" si="276"/>
        <v>40.340000000000003</v>
      </c>
      <c r="AI193" s="170">
        <f t="shared" si="276"/>
        <v>43.69</v>
      </c>
      <c r="AJ193" s="170">
        <f t="shared" si="276"/>
        <v>44.14</v>
      </c>
      <c r="AK193" s="170">
        <f t="shared" si="276"/>
        <v>44.59</v>
      </c>
      <c r="AL193" s="170">
        <f t="shared" si="276"/>
        <v>45.05</v>
      </c>
      <c r="AM193" s="170">
        <f t="shared" si="276"/>
        <v>87.5</v>
      </c>
      <c r="AN193" s="170">
        <f t="shared" si="276"/>
        <v>131.58000000000001</v>
      </c>
      <c r="AO193" s="170">
        <f t="shared" si="276"/>
        <v>161.04</v>
      </c>
      <c r="AP193" s="170">
        <f t="shared" si="276"/>
        <v>190.5</v>
      </c>
      <c r="AQ193" s="170">
        <f t="shared" si="276"/>
        <v>106.7</v>
      </c>
      <c r="AR193" s="170">
        <f t="shared" si="276"/>
        <v>155.38</v>
      </c>
      <c r="AS193" s="170">
        <f t="shared" si="276"/>
        <v>186.16</v>
      </c>
      <c r="AT193" s="170">
        <f t="shared" si="276"/>
        <v>216.95</v>
      </c>
      <c r="AU193" s="170">
        <f t="shared" si="276"/>
        <v>127.03</v>
      </c>
      <c r="AV193" s="170">
        <f t="shared" si="276"/>
        <v>184.98</v>
      </c>
      <c r="AW193" s="170">
        <f t="shared" si="276"/>
        <v>221.63</v>
      </c>
      <c r="AX193" s="170">
        <f t="shared" si="276"/>
        <v>258.27999999999997</v>
      </c>
      <c r="BL193" s="43" t="str">
        <f t="shared" si="202"/>
        <v>INFINITE 66.001 a 7.000</v>
      </c>
      <c r="BM193" s="44" t="s">
        <v>104</v>
      </c>
      <c r="BN193" s="46" t="s">
        <v>82</v>
      </c>
      <c r="BO193" s="170">
        <f>ROUND('Base(2024)'!DC11*'BASE 2025'!$A$25,2)</f>
        <v>32.119999999999997</v>
      </c>
      <c r="BP193" s="170">
        <f>ROUND('Base(2024)'!DD11*'BASE 2025'!$A$25,2)</f>
        <v>32.770000000000003</v>
      </c>
      <c r="BQ193" s="170">
        <f>ROUND('Base(2024)'!DE11*'BASE 2025'!$A$25,2)</f>
        <v>33.46</v>
      </c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M193" s="43" t="str">
        <f t="shared" si="255"/>
        <v>INFINITE 66.001 a 7.000</v>
      </c>
      <c r="CN193" s="44" t="s">
        <v>104</v>
      </c>
      <c r="CO193" s="44" t="s">
        <v>82</v>
      </c>
      <c r="CP193" s="170">
        <f t="shared" ref="CP193:DE193" si="289">ROUND(CP11-(CP11*$A$95),2)</f>
        <v>22.33</v>
      </c>
      <c r="CQ193" s="170">
        <f t="shared" si="289"/>
        <v>23.27</v>
      </c>
      <c r="CR193" s="170">
        <f t="shared" si="289"/>
        <v>23.51</v>
      </c>
      <c r="CS193" s="170">
        <f t="shared" si="289"/>
        <v>23.75</v>
      </c>
      <c r="CT193" s="170">
        <f t="shared" si="289"/>
        <v>30.44</v>
      </c>
      <c r="CU193" s="170">
        <f t="shared" si="289"/>
        <v>35.020000000000003</v>
      </c>
      <c r="CV193" s="170">
        <f t="shared" si="289"/>
        <v>39.950000000000003</v>
      </c>
      <c r="CW193" s="170">
        <f t="shared" si="289"/>
        <v>49.46</v>
      </c>
      <c r="CX193" s="170">
        <f t="shared" si="289"/>
        <v>38.43</v>
      </c>
      <c r="CY193" s="170">
        <f t="shared" si="289"/>
        <v>44.11</v>
      </c>
      <c r="CZ193" s="170">
        <f t="shared" si="289"/>
        <v>59.72</v>
      </c>
      <c r="DA193" s="170">
        <f t="shared" si="289"/>
        <v>76.650000000000006</v>
      </c>
      <c r="DB193" s="170">
        <f t="shared" si="289"/>
        <v>44.67</v>
      </c>
      <c r="DC193" s="170">
        <f t="shared" si="289"/>
        <v>51.27</v>
      </c>
      <c r="DD193" s="170">
        <f t="shared" si="289"/>
        <v>69.430000000000007</v>
      </c>
      <c r="DE193" s="170">
        <f t="shared" si="289"/>
        <v>89.12</v>
      </c>
      <c r="DF193" s="170"/>
      <c r="ER193" s="198" t="str">
        <f t="shared" si="278"/>
        <v>INFINITE 3Coleta no mesmo dia4210-241 a 50</v>
      </c>
      <c r="ES193" s="198" t="s">
        <v>94</v>
      </c>
      <c r="ET193" s="199" t="s">
        <v>71</v>
      </c>
      <c r="EU193" s="200" t="s">
        <v>72</v>
      </c>
      <c r="EV193" s="201" t="s">
        <v>87</v>
      </c>
      <c r="EW193" s="200">
        <f t="shared" si="287"/>
        <v>1.6476460000000002</v>
      </c>
      <c r="EX193" s="202">
        <v>1.6476460000000002</v>
      </c>
      <c r="EY193" s="203" t="s">
        <v>264</v>
      </c>
    </row>
    <row r="194" spans="1:155" x14ac:dyDescent="0.25">
      <c r="A194" s="146"/>
      <c r="B194" s="146"/>
      <c r="D194" s="43" t="str">
        <f t="shared" si="205"/>
        <v>INFINITE 67.001 a 8.000</v>
      </c>
      <c r="E194" s="44" t="s">
        <v>104</v>
      </c>
      <c r="F194" s="44" t="s">
        <v>86</v>
      </c>
      <c r="G194" s="170">
        <f t="shared" si="279"/>
        <v>16.989999999999998</v>
      </c>
      <c r="H194" s="170">
        <f t="shared" si="275"/>
        <v>17.350000000000001</v>
      </c>
      <c r="I194" s="170">
        <f t="shared" si="275"/>
        <v>17.72</v>
      </c>
      <c r="J194" s="170">
        <f t="shared" si="275"/>
        <v>18.07</v>
      </c>
      <c r="K194" s="170">
        <f t="shared" si="275"/>
        <v>28.31</v>
      </c>
      <c r="L194" s="170">
        <f t="shared" si="275"/>
        <v>28.62</v>
      </c>
      <c r="M194" s="170">
        <f t="shared" si="275"/>
        <v>28.9</v>
      </c>
      <c r="N194" s="170">
        <f t="shared" si="275"/>
        <v>29.2</v>
      </c>
      <c r="O194" s="170">
        <f t="shared" si="275"/>
        <v>53.79</v>
      </c>
      <c r="P194" s="170">
        <f t="shared" si="275"/>
        <v>72.63</v>
      </c>
      <c r="Q194" s="170">
        <f t="shared" si="275"/>
        <v>102.22</v>
      </c>
      <c r="R194" s="170">
        <f t="shared" si="275"/>
        <v>123.74</v>
      </c>
      <c r="S194" s="170">
        <f t="shared" si="275"/>
        <v>72.739999999999995</v>
      </c>
      <c r="T194" s="170">
        <f t="shared" si="275"/>
        <v>89.25</v>
      </c>
      <c r="U194" s="170">
        <f t="shared" si="275"/>
        <v>114.46</v>
      </c>
      <c r="V194" s="170">
        <f t="shared" si="275"/>
        <v>133.56</v>
      </c>
      <c r="W194" s="170">
        <f t="shared" si="275"/>
        <v>86.59</v>
      </c>
      <c r="X194" s="170">
        <f t="shared" si="275"/>
        <v>106.24</v>
      </c>
      <c r="Y194" s="170">
        <f t="shared" si="275"/>
        <v>136.25</v>
      </c>
      <c r="Z194" s="170">
        <f t="shared" si="275"/>
        <v>159.01</v>
      </c>
      <c r="AB194" s="176" t="str">
        <f t="shared" si="222"/>
        <v>INFINITE 67.001 a 8.000</v>
      </c>
      <c r="AC194" s="177" t="s">
        <v>104</v>
      </c>
      <c r="AD194" s="177" t="s">
        <v>86</v>
      </c>
      <c r="AE194" s="170">
        <f t="shared" si="280"/>
        <v>40.21</v>
      </c>
      <c r="AF194" s="170">
        <f t="shared" si="276"/>
        <v>41.06</v>
      </c>
      <c r="AG194" s="170">
        <f t="shared" si="276"/>
        <v>41.91</v>
      </c>
      <c r="AH194" s="170">
        <f t="shared" si="276"/>
        <v>42.77</v>
      </c>
      <c r="AI194" s="170">
        <f t="shared" si="276"/>
        <v>46.76</v>
      </c>
      <c r="AJ194" s="170">
        <f t="shared" si="276"/>
        <v>47.25</v>
      </c>
      <c r="AK194" s="170">
        <f t="shared" si="276"/>
        <v>47.73</v>
      </c>
      <c r="AL194" s="170">
        <f t="shared" si="276"/>
        <v>48.21</v>
      </c>
      <c r="AM194" s="170">
        <f t="shared" si="276"/>
        <v>95.46</v>
      </c>
      <c r="AN194" s="170">
        <f t="shared" si="276"/>
        <v>143.34</v>
      </c>
      <c r="AO194" s="170">
        <f t="shared" si="276"/>
        <v>175.73</v>
      </c>
      <c r="AP194" s="170">
        <f t="shared" si="276"/>
        <v>208.12</v>
      </c>
      <c r="AQ194" s="170">
        <f t="shared" si="276"/>
        <v>116.38</v>
      </c>
      <c r="AR194" s="170">
        <f t="shared" si="276"/>
        <v>171.74</v>
      </c>
      <c r="AS194" s="170">
        <f t="shared" si="276"/>
        <v>205.66</v>
      </c>
      <c r="AT194" s="170">
        <f t="shared" si="276"/>
        <v>239.59</v>
      </c>
      <c r="AU194" s="170">
        <f t="shared" si="276"/>
        <v>138.56</v>
      </c>
      <c r="AV194" s="170">
        <f t="shared" si="276"/>
        <v>204.46</v>
      </c>
      <c r="AW194" s="170">
        <f t="shared" si="276"/>
        <v>244.84</v>
      </c>
      <c r="AX194" s="170">
        <f t="shared" si="276"/>
        <v>285.22000000000003</v>
      </c>
      <c r="BL194" s="43" t="str">
        <f t="shared" si="202"/>
        <v>INFINITE 67.001 a 8.000</v>
      </c>
      <c r="BM194" s="44" t="s">
        <v>104</v>
      </c>
      <c r="BN194" s="46" t="s">
        <v>86</v>
      </c>
      <c r="BO194" s="170">
        <f>ROUND('Base(2024)'!DC12*'BASE 2025'!$A$25,2)</f>
        <v>41.47</v>
      </c>
      <c r="BP194" s="170">
        <f>ROUND('Base(2024)'!DD12*'BASE 2025'!$A$25,2)</f>
        <v>42.33</v>
      </c>
      <c r="BQ194" s="170">
        <f>ROUND('Base(2024)'!DE12*'BASE 2025'!$A$25,2)</f>
        <v>43.21</v>
      </c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M194" s="43" t="str">
        <f t="shared" si="255"/>
        <v>INFINITE 67.001 a 8.000</v>
      </c>
      <c r="CN194" s="44" t="s">
        <v>104</v>
      </c>
      <c r="CO194" s="44" t="s">
        <v>86</v>
      </c>
      <c r="CP194" s="170">
        <f t="shared" ref="CP194:DE194" si="290">ROUND(CP12-(CP12*$A$95),2)</f>
        <v>23.46</v>
      </c>
      <c r="CQ194" s="170">
        <f t="shared" si="290"/>
        <v>24.45</v>
      </c>
      <c r="CR194" s="170">
        <f t="shared" si="290"/>
        <v>24.7</v>
      </c>
      <c r="CS194" s="170">
        <f t="shared" si="290"/>
        <v>24.96</v>
      </c>
      <c r="CT194" s="170">
        <f t="shared" si="290"/>
        <v>33.159999999999997</v>
      </c>
      <c r="CU194" s="170">
        <f t="shared" si="290"/>
        <v>38.14</v>
      </c>
      <c r="CV194" s="170">
        <f t="shared" si="290"/>
        <v>43.52</v>
      </c>
      <c r="CW194" s="170">
        <f t="shared" si="290"/>
        <v>53.89</v>
      </c>
      <c r="CX194" s="170">
        <f t="shared" si="290"/>
        <v>49.5</v>
      </c>
      <c r="CY194" s="170">
        <f t="shared" si="290"/>
        <v>55.54</v>
      </c>
      <c r="CZ194" s="170">
        <f t="shared" si="290"/>
        <v>71.540000000000006</v>
      </c>
      <c r="DA194" s="170">
        <f t="shared" si="290"/>
        <v>89.2</v>
      </c>
      <c r="DB194" s="170">
        <f t="shared" si="290"/>
        <v>57.57</v>
      </c>
      <c r="DC194" s="170">
        <f t="shared" si="290"/>
        <v>64.58</v>
      </c>
      <c r="DD194" s="170">
        <f t="shared" si="290"/>
        <v>83.19</v>
      </c>
      <c r="DE194" s="170">
        <f t="shared" si="290"/>
        <v>103.72</v>
      </c>
      <c r="DF194" s="170"/>
      <c r="ER194" s="198" t="str">
        <f t="shared" si="278"/>
        <v>INFINITE 3Coleta no mesmo dia4210-251 a 60</v>
      </c>
      <c r="ES194" s="198" t="s">
        <v>94</v>
      </c>
      <c r="ET194" s="199" t="s">
        <v>71</v>
      </c>
      <c r="EU194" s="200" t="s">
        <v>72</v>
      </c>
      <c r="EV194" s="201" t="s">
        <v>92</v>
      </c>
      <c r="EW194" s="200">
        <f t="shared" si="287"/>
        <v>1.6369470000000002</v>
      </c>
      <c r="EX194" s="202">
        <v>1.6369470000000002</v>
      </c>
      <c r="EY194" s="203" t="s">
        <v>264</v>
      </c>
    </row>
    <row r="195" spans="1:155" x14ac:dyDescent="0.25">
      <c r="A195" s="146"/>
      <c r="B195" s="146"/>
      <c r="D195" s="43" t="str">
        <f t="shared" si="205"/>
        <v>INFINITE 68.001 a 9.000</v>
      </c>
      <c r="E195" s="44" t="s">
        <v>104</v>
      </c>
      <c r="F195" s="44" t="s">
        <v>91</v>
      </c>
      <c r="G195" s="170">
        <f t="shared" si="279"/>
        <v>17.55</v>
      </c>
      <c r="H195" s="170">
        <f t="shared" si="275"/>
        <v>17.920000000000002</v>
      </c>
      <c r="I195" s="170">
        <f t="shared" si="275"/>
        <v>18.29</v>
      </c>
      <c r="J195" s="170">
        <f t="shared" si="275"/>
        <v>18.66</v>
      </c>
      <c r="K195" s="170">
        <f t="shared" si="275"/>
        <v>30.16</v>
      </c>
      <c r="L195" s="170">
        <f t="shared" si="275"/>
        <v>30.47</v>
      </c>
      <c r="M195" s="170">
        <f t="shared" si="275"/>
        <v>30.8</v>
      </c>
      <c r="N195" s="170">
        <f t="shared" si="275"/>
        <v>31.09</v>
      </c>
      <c r="O195" s="170">
        <f t="shared" si="275"/>
        <v>58.49</v>
      </c>
      <c r="P195" s="170">
        <f t="shared" si="275"/>
        <v>78.959999999999994</v>
      </c>
      <c r="Q195" s="170">
        <f t="shared" si="275"/>
        <v>111.13</v>
      </c>
      <c r="R195" s="170">
        <f t="shared" si="275"/>
        <v>134.52000000000001</v>
      </c>
      <c r="S195" s="170">
        <f t="shared" si="275"/>
        <v>76.680000000000007</v>
      </c>
      <c r="T195" s="170">
        <f t="shared" si="275"/>
        <v>94.57</v>
      </c>
      <c r="U195" s="170">
        <f t="shared" si="275"/>
        <v>121.94</v>
      </c>
      <c r="V195" s="170">
        <f t="shared" si="275"/>
        <v>142.61000000000001</v>
      </c>
      <c r="W195" s="170">
        <f t="shared" si="275"/>
        <v>91.28</v>
      </c>
      <c r="X195" s="170">
        <f t="shared" si="275"/>
        <v>112.59</v>
      </c>
      <c r="Y195" s="170">
        <f t="shared" si="275"/>
        <v>145.16999999999999</v>
      </c>
      <c r="Z195" s="170">
        <f t="shared" si="275"/>
        <v>169.78</v>
      </c>
      <c r="AB195" s="176" t="str">
        <f t="shared" si="222"/>
        <v>INFINITE 68.001 a 9.000</v>
      </c>
      <c r="AC195" s="177" t="s">
        <v>104</v>
      </c>
      <c r="AD195" s="177" t="s">
        <v>91</v>
      </c>
      <c r="AE195" s="170">
        <f t="shared" si="280"/>
        <v>43.79</v>
      </c>
      <c r="AF195" s="170">
        <f t="shared" si="276"/>
        <v>44.73</v>
      </c>
      <c r="AG195" s="170">
        <f t="shared" si="276"/>
        <v>45.65</v>
      </c>
      <c r="AH195" s="170">
        <f t="shared" si="276"/>
        <v>46.6</v>
      </c>
      <c r="AI195" s="170">
        <f t="shared" si="276"/>
        <v>50.4</v>
      </c>
      <c r="AJ195" s="170">
        <f t="shared" si="276"/>
        <v>50.91</v>
      </c>
      <c r="AK195" s="170">
        <f t="shared" si="276"/>
        <v>51.43</v>
      </c>
      <c r="AL195" s="170">
        <f t="shared" si="276"/>
        <v>51.95</v>
      </c>
      <c r="AM195" s="170">
        <f t="shared" si="276"/>
        <v>104.06</v>
      </c>
      <c r="AN195" s="170">
        <f t="shared" si="276"/>
        <v>157.71</v>
      </c>
      <c r="AO195" s="170">
        <f t="shared" si="276"/>
        <v>192.13</v>
      </c>
      <c r="AP195" s="170">
        <f t="shared" si="276"/>
        <v>226.54</v>
      </c>
      <c r="AQ195" s="170">
        <f t="shared" si="276"/>
        <v>127.77</v>
      </c>
      <c r="AR195" s="170">
        <f t="shared" si="276"/>
        <v>190.84</v>
      </c>
      <c r="AS195" s="170">
        <f t="shared" si="276"/>
        <v>227.32</v>
      </c>
      <c r="AT195" s="170">
        <f t="shared" si="276"/>
        <v>263.8</v>
      </c>
      <c r="AU195" s="170">
        <f t="shared" si="276"/>
        <v>152.11000000000001</v>
      </c>
      <c r="AV195" s="170">
        <f t="shared" si="276"/>
        <v>227.19</v>
      </c>
      <c r="AW195" s="170">
        <f t="shared" si="276"/>
        <v>270.61</v>
      </c>
      <c r="AX195" s="170">
        <f t="shared" si="276"/>
        <v>314.04000000000002</v>
      </c>
      <c r="BL195" s="43" t="str">
        <f t="shared" ref="BL195:BL222" si="291">CONCATENATE(BM195,BN195)</f>
        <v>INFINITE 68.001 a 9.000</v>
      </c>
      <c r="BM195" s="44" t="s">
        <v>104</v>
      </c>
      <c r="BN195" s="46" t="s">
        <v>91</v>
      </c>
      <c r="BO195" s="170">
        <f>ROUND('Base(2024)'!DC13*'BASE 2025'!$A$25,2)</f>
        <v>53.59</v>
      </c>
      <c r="BP195" s="170">
        <f>ROUND('Base(2024)'!DD13*'BASE 2025'!$A$25,2)</f>
        <v>54.7</v>
      </c>
      <c r="BQ195" s="170">
        <f>ROUND('Base(2024)'!DE13*'BASE 2025'!$A$25,2)</f>
        <v>55.85</v>
      </c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M195" s="43" t="str">
        <f t="shared" si="255"/>
        <v>INFINITE 68.001 a 9.000</v>
      </c>
      <c r="CN195" s="44" t="s">
        <v>104</v>
      </c>
      <c r="CO195" s="44" t="s">
        <v>91</v>
      </c>
      <c r="CP195" s="170">
        <f t="shared" ref="CP195:DE195" si="292">ROUND(CP13-(CP13*$A$95),2)</f>
        <v>24.14</v>
      </c>
      <c r="CQ195" s="170">
        <f t="shared" si="292"/>
        <v>25.17</v>
      </c>
      <c r="CR195" s="170">
        <f t="shared" si="292"/>
        <v>25.41</v>
      </c>
      <c r="CS195" s="170">
        <f t="shared" si="292"/>
        <v>25.68</v>
      </c>
      <c r="CT195" s="170">
        <f t="shared" si="292"/>
        <v>34.79</v>
      </c>
      <c r="CU195" s="170">
        <f t="shared" si="292"/>
        <v>40.01</v>
      </c>
      <c r="CV195" s="170">
        <f t="shared" si="292"/>
        <v>45.65</v>
      </c>
      <c r="CW195" s="170">
        <f t="shared" si="292"/>
        <v>56.52</v>
      </c>
      <c r="CX195" s="170">
        <f t="shared" si="292"/>
        <v>50.9</v>
      </c>
      <c r="CY195" s="170">
        <f t="shared" si="292"/>
        <v>57.15</v>
      </c>
      <c r="CZ195" s="170">
        <f t="shared" si="292"/>
        <v>73.38</v>
      </c>
      <c r="DA195" s="170">
        <f t="shared" si="292"/>
        <v>91.48</v>
      </c>
      <c r="DB195" s="170">
        <f t="shared" si="292"/>
        <v>59.19</v>
      </c>
      <c r="DC195" s="170">
        <f t="shared" si="292"/>
        <v>66.44</v>
      </c>
      <c r="DD195" s="170">
        <f t="shared" si="292"/>
        <v>85.33</v>
      </c>
      <c r="DE195" s="170">
        <f t="shared" si="292"/>
        <v>106.37</v>
      </c>
      <c r="DF195" s="170"/>
      <c r="ER195" s="198" t="str">
        <f t="shared" si="278"/>
        <v>INFINITE 3Coleta no mesmo dia4210-261 a 70</v>
      </c>
      <c r="ES195" s="198" t="s">
        <v>94</v>
      </c>
      <c r="ET195" s="199" t="s">
        <v>71</v>
      </c>
      <c r="EU195" s="200" t="s">
        <v>72</v>
      </c>
      <c r="EV195" s="201" t="s">
        <v>96</v>
      </c>
      <c r="EW195" s="200">
        <f t="shared" si="287"/>
        <v>1.61</v>
      </c>
      <c r="EX195" s="202">
        <v>1.61</v>
      </c>
      <c r="EY195" s="203" t="s">
        <v>264</v>
      </c>
    </row>
    <row r="196" spans="1:155" x14ac:dyDescent="0.25">
      <c r="A196" s="146"/>
      <c r="B196" s="146"/>
      <c r="D196" s="43" t="str">
        <f t="shared" ref="D196:D224" si="293">CONCATENATE(E196,F196)</f>
        <v>INFINITE 69.001 a 10.000</v>
      </c>
      <c r="E196" s="44" t="s">
        <v>104</v>
      </c>
      <c r="F196" s="44" t="s">
        <v>95</v>
      </c>
      <c r="G196" s="170">
        <f t="shared" si="279"/>
        <v>17.940000000000001</v>
      </c>
      <c r="H196" s="170">
        <f t="shared" si="275"/>
        <v>18.32</v>
      </c>
      <c r="I196" s="170">
        <f t="shared" si="275"/>
        <v>18.7</v>
      </c>
      <c r="J196" s="170">
        <f t="shared" si="275"/>
        <v>19.079999999999998</v>
      </c>
      <c r="K196" s="170">
        <f t="shared" si="275"/>
        <v>32.200000000000003</v>
      </c>
      <c r="L196" s="170">
        <f t="shared" si="275"/>
        <v>32.53</v>
      </c>
      <c r="M196" s="170">
        <f t="shared" si="275"/>
        <v>32.869999999999997</v>
      </c>
      <c r="N196" s="170">
        <f t="shared" si="275"/>
        <v>33.200000000000003</v>
      </c>
      <c r="O196" s="170">
        <f t="shared" si="275"/>
        <v>63.19</v>
      </c>
      <c r="P196" s="170">
        <f t="shared" si="275"/>
        <v>85.3</v>
      </c>
      <c r="Q196" s="170">
        <f t="shared" si="275"/>
        <v>120.06</v>
      </c>
      <c r="R196" s="170">
        <f t="shared" si="275"/>
        <v>145.33000000000001</v>
      </c>
      <c r="S196" s="170">
        <f t="shared" si="275"/>
        <v>80.64</v>
      </c>
      <c r="T196" s="170">
        <f t="shared" si="275"/>
        <v>99.89</v>
      </c>
      <c r="U196" s="170">
        <f t="shared" si="275"/>
        <v>129.43</v>
      </c>
      <c r="V196" s="170">
        <f t="shared" si="275"/>
        <v>151.69999999999999</v>
      </c>
      <c r="W196" s="170">
        <f t="shared" si="275"/>
        <v>95.99</v>
      </c>
      <c r="X196" s="170">
        <f t="shared" si="275"/>
        <v>118.91</v>
      </c>
      <c r="Y196" s="170">
        <f t="shared" si="275"/>
        <v>154.08000000000001</v>
      </c>
      <c r="Z196" s="170">
        <f t="shared" si="275"/>
        <v>180.58</v>
      </c>
      <c r="AB196" s="176" t="str">
        <f t="shared" si="222"/>
        <v>INFINITE 69.001 a 10.000</v>
      </c>
      <c r="AC196" s="177" t="s">
        <v>104</v>
      </c>
      <c r="AD196" s="177" t="s">
        <v>95</v>
      </c>
      <c r="AE196" s="170">
        <f t="shared" si="280"/>
        <v>47.3</v>
      </c>
      <c r="AF196" s="170">
        <f t="shared" si="276"/>
        <v>48.31</v>
      </c>
      <c r="AG196" s="170">
        <f t="shared" si="276"/>
        <v>49.32</v>
      </c>
      <c r="AH196" s="170">
        <f t="shared" si="276"/>
        <v>50.33</v>
      </c>
      <c r="AI196" s="170">
        <f t="shared" si="276"/>
        <v>53.93</v>
      </c>
      <c r="AJ196" s="170">
        <f t="shared" si="276"/>
        <v>54.48</v>
      </c>
      <c r="AK196" s="170">
        <f t="shared" si="276"/>
        <v>55.05</v>
      </c>
      <c r="AL196" s="170">
        <f t="shared" si="276"/>
        <v>55.6</v>
      </c>
      <c r="AM196" s="170">
        <f t="shared" si="276"/>
        <v>112.5</v>
      </c>
      <c r="AN196" s="170">
        <f t="shared" si="276"/>
        <v>171.83</v>
      </c>
      <c r="AO196" s="170">
        <f t="shared" si="276"/>
        <v>208.48</v>
      </c>
      <c r="AP196" s="170">
        <f t="shared" si="276"/>
        <v>245.12</v>
      </c>
      <c r="AQ196" s="170">
        <f t="shared" si="276"/>
        <v>139.16</v>
      </c>
      <c r="AR196" s="170">
        <f t="shared" si="276"/>
        <v>209.24</v>
      </c>
      <c r="AS196" s="170">
        <f t="shared" si="276"/>
        <v>248.56</v>
      </c>
      <c r="AT196" s="170">
        <f t="shared" si="276"/>
        <v>287.87</v>
      </c>
      <c r="AU196" s="170">
        <f t="shared" si="276"/>
        <v>165.66</v>
      </c>
      <c r="AV196" s="170">
        <f t="shared" si="276"/>
        <v>249.1</v>
      </c>
      <c r="AW196" s="170">
        <f t="shared" si="276"/>
        <v>295.89999999999998</v>
      </c>
      <c r="AX196" s="170">
        <f t="shared" si="276"/>
        <v>342.69</v>
      </c>
      <c r="BL196" s="43" t="str">
        <f t="shared" si="291"/>
        <v>INFINITE 69.001 a 10.000</v>
      </c>
      <c r="BM196" s="44" t="s">
        <v>104</v>
      </c>
      <c r="BN196" s="46" t="s">
        <v>95</v>
      </c>
      <c r="BO196" s="170">
        <f>ROUND('Base(2024)'!DC14*'BASE 2025'!$A$25,2)</f>
        <v>68.48</v>
      </c>
      <c r="BP196" s="170">
        <f>ROUND('Base(2024)'!DD14*'BASE 2025'!$A$25,2)</f>
        <v>69.900000000000006</v>
      </c>
      <c r="BQ196" s="170">
        <f>ROUND('Base(2024)'!DE14*'BASE 2025'!$A$25,2)</f>
        <v>71.36</v>
      </c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M196" s="43" t="str">
        <f t="shared" si="255"/>
        <v>INFINITE 69.001 a 10.000</v>
      </c>
      <c r="CN196" s="44" t="s">
        <v>104</v>
      </c>
      <c r="CO196" s="44" t="s">
        <v>95</v>
      </c>
      <c r="CP196" s="170">
        <f t="shared" ref="CP196:DE196" si="294">ROUND(CP14-(CP14*$A$95),2)</f>
        <v>24.63</v>
      </c>
      <c r="CQ196" s="170">
        <f t="shared" si="294"/>
        <v>25.68</v>
      </c>
      <c r="CR196" s="170">
        <f t="shared" si="294"/>
        <v>25.93</v>
      </c>
      <c r="CS196" s="170">
        <f t="shared" si="294"/>
        <v>26.2</v>
      </c>
      <c r="CT196" s="170">
        <f t="shared" si="294"/>
        <v>35.950000000000003</v>
      </c>
      <c r="CU196" s="170">
        <f t="shared" si="294"/>
        <v>41.36</v>
      </c>
      <c r="CV196" s="170">
        <f t="shared" si="294"/>
        <v>47.19</v>
      </c>
      <c r="CW196" s="170">
        <f t="shared" si="294"/>
        <v>58.44</v>
      </c>
      <c r="CX196" s="170">
        <f t="shared" si="294"/>
        <v>51.91</v>
      </c>
      <c r="CY196" s="170">
        <f t="shared" si="294"/>
        <v>58.29</v>
      </c>
      <c r="CZ196" s="170">
        <f t="shared" si="294"/>
        <v>74.7</v>
      </c>
      <c r="DA196" s="170">
        <f t="shared" si="294"/>
        <v>93.1</v>
      </c>
      <c r="DB196" s="170">
        <f t="shared" si="294"/>
        <v>60.36</v>
      </c>
      <c r="DC196" s="170">
        <f t="shared" si="294"/>
        <v>67.790000000000006</v>
      </c>
      <c r="DD196" s="170">
        <f t="shared" si="294"/>
        <v>86.85</v>
      </c>
      <c r="DE196" s="170">
        <f t="shared" si="294"/>
        <v>108.25</v>
      </c>
      <c r="DF196" s="170"/>
      <c r="ER196" s="198" t="str">
        <f t="shared" si="278"/>
        <v>INFINITE 3Coleta no mesmo dia4210-271 a 80</v>
      </c>
      <c r="ES196" s="198" t="s">
        <v>94</v>
      </c>
      <c r="ET196" s="199" t="s">
        <v>71</v>
      </c>
      <c r="EU196" s="200" t="s">
        <v>72</v>
      </c>
      <c r="EV196" s="201" t="s">
        <v>99</v>
      </c>
      <c r="EW196" s="200">
        <f t="shared" si="287"/>
        <v>1.61</v>
      </c>
      <c r="EX196" s="202">
        <v>1.61</v>
      </c>
      <c r="EY196" s="203" t="s">
        <v>264</v>
      </c>
    </row>
    <row r="197" spans="1:155" x14ac:dyDescent="0.25">
      <c r="A197" s="146"/>
      <c r="B197" s="146"/>
      <c r="D197" s="40" t="str">
        <f t="shared" si="293"/>
        <v>INFINITE 6Kg Adicional</v>
      </c>
      <c r="E197" s="168" t="s">
        <v>104</v>
      </c>
      <c r="F197" s="168" t="s">
        <v>63</v>
      </c>
      <c r="G197" s="171">
        <f t="shared" si="279"/>
        <v>2.2200000000000002</v>
      </c>
      <c r="H197" s="171">
        <f t="shared" si="275"/>
        <v>2.27</v>
      </c>
      <c r="I197" s="171">
        <f t="shared" si="275"/>
        <v>2.33</v>
      </c>
      <c r="J197" s="171">
        <f t="shared" si="275"/>
        <v>2.36</v>
      </c>
      <c r="K197" s="171">
        <f t="shared" si="275"/>
        <v>4</v>
      </c>
      <c r="L197" s="171">
        <f t="shared" si="275"/>
        <v>4.04</v>
      </c>
      <c r="M197" s="171">
        <f t="shared" si="275"/>
        <v>4.07</v>
      </c>
      <c r="N197" s="171">
        <f t="shared" si="275"/>
        <v>4.12</v>
      </c>
      <c r="O197" s="171">
        <f t="shared" si="275"/>
        <v>7.84</v>
      </c>
      <c r="P197" s="171">
        <f t="shared" si="275"/>
        <v>10.58</v>
      </c>
      <c r="Q197" s="171">
        <f t="shared" si="275"/>
        <v>14.89</v>
      </c>
      <c r="R197" s="171">
        <f t="shared" si="275"/>
        <v>18.02</v>
      </c>
      <c r="S197" s="171">
        <f t="shared" si="275"/>
        <v>10</v>
      </c>
      <c r="T197" s="171">
        <f t="shared" si="275"/>
        <v>12.38</v>
      </c>
      <c r="U197" s="171">
        <f t="shared" si="275"/>
        <v>16.05</v>
      </c>
      <c r="V197" s="171">
        <f t="shared" si="275"/>
        <v>18.809999999999999</v>
      </c>
      <c r="W197" s="171">
        <f t="shared" si="275"/>
        <v>11.9</v>
      </c>
      <c r="X197" s="171">
        <f t="shared" si="275"/>
        <v>14.74</v>
      </c>
      <c r="Y197" s="171">
        <f t="shared" si="275"/>
        <v>19.11</v>
      </c>
      <c r="Z197" s="171">
        <f t="shared" si="275"/>
        <v>22.38</v>
      </c>
      <c r="AB197" s="40" t="str">
        <f t="shared" si="222"/>
        <v>INFINITE 6Kg Adicional</v>
      </c>
      <c r="AC197" s="168" t="s">
        <v>104</v>
      </c>
      <c r="AD197" s="168" t="s">
        <v>63</v>
      </c>
      <c r="AE197" s="169">
        <f t="shared" si="280"/>
        <v>4.8</v>
      </c>
      <c r="AF197" s="169">
        <f t="shared" si="276"/>
        <v>4.91</v>
      </c>
      <c r="AG197" s="169">
        <f t="shared" si="276"/>
        <v>5.01</v>
      </c>
      <c r="AH197" s="169">
        <f t="shared" si="276"/>
        <v>5.1100000000000003</v>
      </c>
      <c r="AI197" s="169">
        <f t="shared" si="276"/>
        <v>5.43</v>
      </c>
      <c r="AJ197" s="169">
        <f t="shared" si="276"/>
        <v>5.49</v>
      </c>
      <c r="AK197" s="169">
        <f t="shared" si="276"/>
        <v>5.55</v>
      </c>
      <c r="AL197" s="169">
        <f t="shared" si="276"/>
        <v>5.6</v>
      </c>
      <c r="AM197" s="169">
        <f t="shared" si="276"/>
        <v>11.13</v>
      </c>
      <c r="AN197" s="169">
        <f t="shared" si="276"/>
        <v>17.05</v>
      </c>
      <c r="AO197" s="169">
        <f t="shared" si="276"/>
        <v>20.66</v>
      </c>
      <c r="AP197" s="169">
        <f t="shared" si="276"/>
        <v>24.27</v>
      </c>
      <c r="AQ197" s="169">
        <f t="shared" si="276"/>
        <v>13.92</v>
      </c>
      <c r="AR197" s="169">
        <f t="shared" si="276"/>
        <v>20.86</v>
      </c>
      <c r="AS197" s="169">
        <f t="shared" si="276"/>
        <v>24.68</v>
      </c>
      <c r="AT197" s="169">
        <f t="shared" si="276"/>
        <v>28.51</v>
      </c>
      <c r="AU197" s="169">
        <f t="shared" si="276"/>
        <v>16.559999999999999</v>
      </c>
      <c r="AV197" s="169">
        <f t="shared" si="276"/>
        <v>24.84</v>
      </c>
      <c r="AW197" s="169">
        <f t="shared" si="276"/>
        <v>29.39</v>
      </c>
      <c r="AX197" s="169">
        <f t="shared" si="276"/>
        <v>33.93</v>
      </c>
      <c r="BL197" s="43" t="str">
        <f t="shared" si="291"/>
        <v>Peso (g)</v>
      </c>
      <c r="BN197" s="46" t="s">
        <v>32</v>
      </c>
      <c r="BO197" s="170" t="s">
        <v>12</v>
      </c>
      <c r="BP197" s="170" t="s">
        <v>13</v>
      </c>
      <c r="BQ197" s="170" t="s">
        <v>14</v>
      </c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M197" s="40" t="str">
        <f t="shared" si="255"/>
        <v>INFINITE 6Kg Adicional</v>
      </c>
      <c r="CN197" s="168" t="s">
        <v>104</v>
      </c>
      <c r="CO197" s="168" t="s">
        <v>63</v>
      </c>
      <c r="CP197" s="171">
        <f t="shared" ref="CP197:DE197" si="295">ROUND(CP15-(CP15*$A$95),2)</f>
        <v>3.06</v>
      </c>
      <c r="CQ197" s="171">
        <f t="shared" si="295"/>
        <v>3.18</v>
      </c>
      <c r="CR197" s="171">
        <f t="shared" si="295"/>
        <v>3.22</v>
      </c>
      <c r="CS197" s="171">
        <f t="shared" si="295"/>
        <v>3.25</v>
      </c>
      <c r="CT197" s="171">
        <f t="shared" si="295"/>
        <v>4.46</v>
      </c>
      <c r="CU197" s="171">
        <f t="shared" si="295"/>
        <v>5.12</v>
      </c>
      <c r="CV197" s="171">
        <f t="shared" si="295"/>
        <v>5.85</v>
      </c>
      <c r="CW197" s="171">
        <f t="shared" si="295"/>
        <v>7.24</v>
      </c>
      <c r="CX197" s="171">
        <f t="shared" si="295"/>
        <v>6.43</v>
      </c>
      <c r="CY197" s="171">
        <f t="shared" si="295"/>
        <v>7.24</v>
      </c>
      <c r="CZ197" s="171">
        <f t="shared" si="295"/>
        <v>9.27</v>
      </c>
      <c r="DA197" s="171">
        <f t="shared" si="295"/>
        <v>11.54</v>
      </c>
      <c r="DB197" s="171">
        <f t="shared" si="295"/>
        <v>7.47</v>
      </c>
      <c r="DC197" s="171">
        <f t="shared" si="295"/>
        <v>8.41</v>
      </c>
      <c r="DD197" s="171">
        <f t="shared" si="295"/>
        <v>10.76</v>
      </c>
      <c r="DE197" s="171">
        <f t="shared" si="295"/>
        <v>13.42</v>
      </c>
      <c r="DF197" s="171"/>
      <c r="ER197" s="198" t="str">
        <f t="shared" si="278"/>
        <v>INFINITE 3Coleta no mesmo dia4210-281 a 90</v>
      </c>
      <c r="ES197" s="198" t="s">
        <v>94</v>
      </c>
      <c r="ET197" s="199" t="s">
        <v>71</v>
      </c>
      <c r="EU197" s="200" t="s">
        <v>72</v>
      </c>
      <c r="EV197" s="201" t="s">
        <v>102</v>
      </c>
      <c r="EW197" s="200">
        <f t="shared" si="287"/>
        <v>1.6048500000000001</v>
      </c>
      <c r="EX197" s="202">
        <v>1.6048500000000001</v>
      </c>
      <c r="EY197" s="203" t="s">
        <v>264</v>
      </c>
    </row>
    <row r="198" spans="1:155" x14ac:dyDescent="0.25">
      <c r="A198" s="146"/>
      <c r="B198" s="146"/>
      <c r="D198" s="43" t="str">
        <f t="shared" si="293"/>
        <v>Peso (g)</v>
      </c>
      <c r="F198" s="44" t="s">
        <v>32</v>
      </c>
      <c r="G198" s="173" t="s">
        <v>12</v>
      </c>
      <c r="H198" s="173" t="s">
        <v>13</v>
      </c>
      <c r="I198" s="173" t="s">
        <v>14</v>
      </c>
      <c r="J198" s="173" t="s">
        <v>15</v>
      </c>
      <c r="K198" s="173" t="s">
        <v>16</v>
      </c>
      <c r="L198" s="173" t="s">
        <v>17</v>
      </c>
      <c r="M198" s="173" t="s">
        <v>18</v>
      </c>
      <c r="N198" s="173" t="s">
        <v>19</v>
      </c>
      <c r="O198" s="173" t="s">
        <v>20</v>
      </c>
      <c r="P198" s="173" t="s">
        <v>21</v>
      </c>
      <c r="Q198" s="173" t="s">
        <v>22</v>
      </c>
      <c r="R198" s="173" t="s">
        <v>23</v>
      </c>
      <c r="S198" s="173" t="s">
        <v>24</v>
      </c>
      <c r="T198" s="173" t="s">
        <v>25</v>
      </c>
      <c r="U198" s="173" t="s">
        <v>26</v>
      </c>
      <c r="V198" s="173" t="s">
        <v>27</v>
      </c>
      <c r="W198" s="173" t="s">
        <v>28</v>
      </c>
      <c r="X198" s="173" t="s">
        <v>29</v>
      </c>
      <c r="Y198" s="173" t="s">
        <v>30</v>
      </c>
      <c r="Z198" s="173" t="s">
        <v>31</v>
      </c>
      <c r="AB198" s="176" t="str">
        <f t="shared" si="222"/>
        <v>Peso (g)</v>
      </c>
      <c r="AC198" s="177"/>
      <c r="AD198" s="177" t="s">
        <v>32</v>
      </c>
      <c r="AE198" s="170" t="s">
        <v>12</v>
      </c>
      <c r="AF198" s="170" t="s">
        <v>13</v>
      </c>
      <c r="AG198" s="170" t="s">
        <v>14</v>
      </c>
      <c r="AH198" s="170" t="s">
        <v>15</v>
      </c>
      <c r="AI198" s="170" t="s">
        <v>16</v>
      </c>
      <c r="AJ198" s="170" t="s">
        <v>17</v>
      </c>
      <c r="AK198" s="170" t="s">
        <v>18</v>
      </c>
      <c r="AL198" s="170" t="s">
        <v>19</v>
      </c>
      <c r="AM198" s="170" t="s">
        <v>20</v>
      </c>
      <c r="AN198" s="170" t="s">
        <v>21</v>
      </c>
      <c r="AO198" s="170" t="s">
        <v>22</v>
      </c>
      <c r="AP198" s="170" t="s">
        <v>23</v>
      </c>
      <c r="AQ198" s="170" t="s">
        <v>24</v>
      </c>
      <c r="AR198" s="170" t="s">
        <v>25</v>
      </c>
      <c r="AS198" s="170" t="s">
        <v>26</v>
      </c>
      <c r="AT198" s="170" t="s">
        <v>27</v>
      </c>
      <c r="AU198" s="170" t="s">
        <v>28</v>
      </c>
      <c r="AV198" s="170" t="s">
        <v>29</v>
      </c>
      <c r="AW198" s="170" t="s">
        <v>30</v>
      </c>
      <c r="AX198" s="170" t="s">
        <v>31</v>
      </c>
      <c r="BL198" s="43" t="str">
        <f t="shared" si="291"/>
        <v>INFINITE 70 a 300</v>
      </c>
      <c r="BM198" s="44" t="s">
        <v>107</v>
      </c>
      <c r="BN198" s="46" t="s">
        <v>40</v>
      </c>
      <c r="BO198" s="170">
        <f>ROUND('Base(2024)'!DC3*'BASE 2025'!$A$25,2)</f>
        <v>13.3</v>
      </c>
      <c r="BP198" s="170">
        <f>ROUND('Base(2024)'!DD3*'BASE 2025'!$A$25,2)</f>
        <v>13.57</v>
      </c>
      <c r="BQ198" s="170">
        <f>ROUND('Base(2024)'!DE3*'BASE 2025'!$A$25,2)</f>
        <v>13.86</v>
      </c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M198" s="43" t="str">
        <f t="shared" si="255"/>
        <v>Peso (g)</v>
      </c>
      <c r="CO198" s="44" t="s">
        <v>32</v>
      </c>
      <c r="CP198" s="45" t="s">
        <v>16</v>
      </c>
      <c r="CQ198" s="45" t="s">
        <v>17</v>
      </c>
      <c r="CR198" s="45" t="s">
        <v>18</v>
      </c>
      <c r="CS198" s="45" t="s">
        <v>19</v>
      </c>
      <c r="CT198" s="45" t="s">
        <v>20</v>
      </c>
      <c r="CU198" s="45" t="s">
        <v>21</v>
      </c>
      <c r="CV198" s="45" t="s">
        <v>22</v>
      </c>
      <c r="CW198" s="45" t="s">
        <v>23</v>
      </c>
      <c r="CX198" s="45" t="s">
        <v>24</v>
      </c>
      <c r="CY198" s="45" t="s">
        <v>25</v>
      </c>
      <c r="CZ198" s="45" t="s">
        <v>26</v>
      </c>
      <c r="DA198" s="45" t="s">
        <v>27</v>
      </c>
      <c r="DB198" s="45" t="s">
        <v>28</v>
      </c>
      <c r="DC198" s="45" t="s">
        <v>29</v>
      </c>
      <c r="DD198" s="45" t="s">
        <v>30</v>
      </c>
      <c r="DE198" s="45" t="s">
        <v>31</v>
      </c>
      <c r="ER198" s="198" t="str">
        <f t="shared" si="278"/>
        <v>INFINITE 3Coleta no mesmo dia4210-291 a 100</v>
      </c>
      <c r="ES198" s="198" t="s">
        <v>94</v>
      </c>
      <c r="ET198" s="199" t="s">
        <v>71</v>
      </c>
      <c r="EU198" s="200" t="s">
        <v>72</v>
      </c>
      <c r="EV198" s="201" t="s">
        <v>105</v>
      </c>
      <c r="EW198" s="200">
        <f t="shared" si="287"/>
        <v>1.58</v>
      </c>
      <c r="EX198" s="202">
        <v>1.58</v>
      </c>
      <c r="EY198" s="203" t="s">
        <v>264</v>
      </c>
    </row>
    <row r="199" spans="1:155" x14ac:dyDescent="0.25">
      <c r="A199" s="146"/>
      <c r="B199" s="146"/>
      <c r="D199" s="43" t="str">
        <f t="shared" si="293"/>
        <v>INFINITE 70 a 300</v>
      </c>
      <c r="E199" s="44" t="s">
        <v>107</v>
      </c>
      <c r="F199" s="44" t="s">
        <v>40</v>
      </c>
      <c r="G199" s="170">
        <f>ROUND(G3-(G3*$A$41),2)</f>
        <v>7.15</v>
      </c>
      <c r="H199" s="170">
        <f t="shared" ref="H199:Z211" si="296">ROUND(H3-(H3*$A$41),2)</f>
        <v>7.31</v>
      </c>
      <c r="I199" s="170">
        <f t="shared" si="296"/>
        <v>7.46</v>
      </c>
      <c r="J199" s="170">
        <f t="shared" si="296"/>
        <v>7.61</v>
      </c>
      <c r="K199" s="170">
        <f t="shared" si="296"/>
        <v>13.67</v>
      </c>
      <c r="L199" s="170">
        <f t="shared" si="296"/>
        <v>13.97</v>
      </c>
      <c r="M199" s="170">
        <f t="shared" si="296"/>
        <v>14.27</v>
      </c>
      <c r="N199" s="170">
        <f t="shared" si="296"/>
        <v>15.19</v>
      </c>
      <c r="O199" s="170">
        <f t="shared" si="296"/>
        <v>20.75</v>
      </c>
      <c r="P199" s="170">
        <f t="shared" si="296"/>
        <v>29.06</v>
      </c>
      <c r="Q199" s="170">
        <f t="shared" si="296"/>
        <v>37.36</v>
      </c>
      <c r="R199" s="170">
        <f t="shared" si="296"/>
        <v>43.58</v>
      </c>
      <c r="S199" s="170">
        <f t="shared" si="296"/>
        <v>27.63</v>
      </c>
      <c r="T199" s="170">
        <f t="shared" si="296"/>
        <v>35.270000000000003</v>
      </c>
      <c r="U199" s="170">
        <f t="shared" si="296"/>
        <v>42.59</v>
      </c>
      <c r="V199" s="170">
        <f t="shared" si="296"/>
        <v>48.84</v>
      </c>
      <c r="W199" s="170">
        <f t="shared" si="296"/>
        <v>32.9</v>
      </c>
      <c r="X199" s="170">
        <f t="shared" si="296"/>
        <v>42</v>
      </c>
      <c r="Y199" s="170">
        <f t="shared" si="296"/>
        <v>50.71</v>
      </c>
      <c r="Z199" s="170">
        <f t="shared" si="296"/>
        <v>58.16</v>
      </c>
      <c r="AB199" s="176" t="str">
        <f t="shared" si="222"/>
        <v>INFINITE 70 a 300</v>
      </c>
      <c r="AC199" s="177" t="s">
        <v>107</v>
      </c>
      <c r="AD199" s="177" t="s">
        <v>40</v>
      </c>
      <c r="AE199" s="170">
        <f>ROUND(AE3-(AE3*$A$59),2)</f>
        <v>21.15</v>
      </c>
      <c r="AF199" s="170">
        <f t="shared" ref="AF199:AX211" si="297">ROUND(AF3-(AF3*$A$59),2)</f>
        <v>21.61</v>
      </c>
      <c r="AG199" s="170">
        <f t="shared" si="297"/>
        <v>22.06</v>
      </c>
      <c r="AH199" s="170">
        <f t="shared" si="297"/>
        <v>22.51</v>
      </c>
      <c r="AI199" s="170">
        <f t="shared" si="297"/>
        <v>23.47</v>
      </c>
      <c r="AJ199" s="170">
        <f t="shared" si="297"/>
        <v>23.7</v>
      </c>
      <c r="AK199" s="170">
        <f t="shared" si="297"/>
        <v>23.96</v>
      </c>
      <c r="AL199" s="170">
        <f t="shared" si="297"/>
        <v>24.19</v>
      </c>
      <c r="AM199" s="170">
        <f t="shared" si="297"/>
        <v>34.200000000000003</v>
      </c>
      <c r="AN199" s="170">
        <f t="shared" si="297"/>
        <v>53.12</v>
      </c>
      <c r="AO199" s="170">
        <f t="shared" si="297"/>
        <v>64.61</v>
      </c>
      <c r="AP199" s="170">
        <f t="shared" si="297"/>
        <v>76.099999999999994</v>
      </c>
      <c r="AQ199" s="170">
        <f t="shared" si="297"/>
        <v>44</v>
      </c>
      <c r="AR199" s="170">
        <f t="shared" si="297"/>
        <v>58.6</v>
      </c>
      <c r="AS199" s="170">
        <f t="shared" si="297"/>
        <v>67.930000000000007</v>
      </c>
      <c r="AT199" s="170">
        <f t="shared" si="297"/>
        <v>77.25</v>
      </c>
      <c r="AU199" s="170">
        <f t="shared" si="297"/>
        <v>52.39</v>
      </c>
      <c r="AV199" s="170">
        <f t="shared" si="297"/>
        <v>69.77</v>
      </c>
      <c r="AW199" s="170">
        <f t="shared" si="297"/>
        <v>80.86</v>
      </c>
      <c r="AX199" s="170">
        <f t="shared" si="297"/>
        <v>91.96</v>
      </c>
      <c r="BL199" s="43" t="str">
        <f t="shared" si="291"/>
        <v>INFINITE 7301 a 500</v>
      </c>
      <c r="BM199" s="44" t="s">
        <v>107</v>
      </c>
      <c r="BN199" s="46" t="s">
        <v>49</v>
      </c>
      <c r="BO199" s="170">
        <f>ROUND('Base(2024)'!DC4*'BASE 2025'!$A$25,2)</f>
        <v>13.82</v>
      </c>
      <c r="BP199" s="170">
        <f>ROUND('Base(2024)'!DD4*'BASE 2025'!$A$25,2)</f>
        <v>14.11</v>
      </c>
      <c r="BQ199" s="170">
        <f>ROUND('Base(2024)'!DE4*'BASE 2025'!$A$25,2)</f>
        <v>14.41</v>
      </c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M199" s="226" t="str">
        <f t="shared" ref="CM199" si="298">CONCATENATE(CN199,CO199)</f>
        <v>INFINITE 70 a 300</v>
      </c>
      <c r="CN199" s="227" t="s">
        <v>107</v>
      </c>
      <c r="CO199" s="228" t="s">
        <v>40</v>
      </c>
      <c r="CP199" s="229"/>
      <c r="CQ199" s="229"/>
      <c r="CR199" s="229"/>
      <c r="CS199" s="229"/>
      <c r="CT199" s="229"/>
      <c r="CU199" s="229"/>
      <c r="CV199" s="229"/>
      <c r="CW199" s="229"/>
      <c r="CX199" s="229"/>
      <c r="CY199" s="229"/>
      <c r="CZ199" s="229"/>
      <c r="DA199" s="229"/>
      <c r="DB199" s="229"/>
      <c r="DC199" s="229"/>
      <c r="DD199" s="229"/>
      <c r="DE199" s="229"/>
      <c r="DF199" s="229" t="s">
        <v>264</v>
      </c>
      <c r="ER199" s="198" t="str">
        <f t="shared" si="278"/>
        <v>INFINITE 3Coleta no mesmo dia4210-2Mais de 100</v>
      </c>
      <c r="ES199" s="198" t="s">
        <v>94</v>
      </c>
      <c r="ET199" s="199" t="s">
        <v>71</v>
      </c>
      <c r="EU199" s="200" t="s">
        <v>72</v>
      </c>
      <c r="EV199" s="201" t="s">
        <v>108</v>
      </c>
      <c r="EW199" s="200">
        <f t="shared" si="287"/>
        <v>1.56</v>
      </c>
      <c r="EX199" s="202">
        <v>1.56</v>
      </c>
      <c r="EY199" s="203" t="s">
        <v>264</v>
      </c>
    </row>
    <row r="200" spans="1:155" x14ac:dyDescent="0.25">
      <c r="A200" s="146"/>
      <c r="B200" s="146"/>
      <c r="D200" s="43" t="str">
        <f t="shared" si="293"/>
        <v>INFINITE 7301 a 500</v>
      </c>
      <c r="E200" s="44" t="s">
        <v>107</v>
      </c>
      <c r="F200" s="44" t="s">
        <v>49</v>
      </c>
      <c r="G200" s="170">
        <f t="shared" ref="G200:V211" si="299">ROUND(G4-(G4*$A$41),2)</f>
        <v>8.02</v>
      </c>
      <c r="H200" s="170">
        <f t="shared" si="299"/>
        <v>8.19</v>
      </c>
      <c r="I200" s="170">
        <f t="shared" si="299"/>
        <v>8.36</v>
      </c>
      <c r="J200" s="170">
        <f t="shared" si="299"/>
        <v>8.5299999999999994</v>
      </c>
      <c r="K200" s="170">
        <f t="shared" si="299"/>
        <v>14.16</v>
      </c>
      <c r="L200" s="170">
        <f t="shared" si="299"/>
        <v>14.48</v>
      </c>
      <c r="M200" s="170">
        <f t="shared" si="299"/>
        <v>14.8</v>
      </c>
      <c r="N200" s="170">
        <f t="shared" si="299"/>
        <v>15.74</v>
      </c>
      <c r="O200" s="170">
        <f t="shared" si="299"/>
        <v>21.62</v>
      </c>
      <c r="P200" s="170">
        <f t="shared" si="299"/>
        <v>30.27</v>
      </c>
      <c r="Q200" s="170">
        <f t="shared" si="299"/>
        <v>38.909999999999997</v>
      </c>
      <c r="R200" s="170">
        <f t="shared" si="299"/>
        <v>45.39</v>
      </c>
      <c r="S200" s="170">
        <f t="shared" si="299"/>
        <v>28.36</v>
      </c>
      <c r="T200" s="170">
        <f t="shared" si="299"/>
        <v>36.29</v>
      </c>
      <c r="U200" s="170">
        <f t="shared" si="299"/>
        <v>43.91</v>
      </c>
      <c r="V200" s="170">
        <f t="shared" si="299"/>
        <v>50.39</v>
      </c>
      <c r="W200" s="170">
        <f t="shared" si="296"/>
        <v>33.75</v>
      </c>
      <c r="X200" s="170">
        <f t="shared" si="296"/>
        <v>43.21</v>
      </c>
      <c r="Y200" s="170">
        <f t="shared" si="296"/>
        <v>52.27</v>
      </c>
      <c r="Z200" s="170">
        <f t="shared" si="296"/>
        <v>59.97</v>
      </c>
      <c r="AB200" s="176" t="str">
        <f t="shared" si="222"/>
        <v>INFINITE 7301 a 500</v>
      </c>
      <c r="AC200" s="177" t="s">
        <v>107</v>
      </c>
      <c r="AD200" s="177" t="s">
        <v>49</v>
      </c>
      <c r="AE200" s="170">
        <f t="shared" ref="AE200:AT211" si="300">ROUND(AE4-(AE4*$A$59),2)</f>
        <v>21.92</v>
      </c>
      <c r="AF200" s="170">
        <f t="shared" si="300"/>
        <v>22.38</v>
      </c>
      <c r="AG200" s="170">
        <f t="shared" si="300"/>
        <v>22.84</v>
      </c>
      <c r="AH200" s="170">
        <f t="shared" si="300"/>
        <v>23.3</v>
      </c>
      <c r="AI200" s="170">
        <f t="shared" si="300"/>
        <v>24.83</v>
      </c>
      <c r="AJ200" s="170">
        <f t="shared" si="300"/>
        <v>25.07</v>
      </c>
      <c r="AK200" s="170">
        <f t="shared" si="300"/>
        <v>25.34</v>
      </c>
      <c r="AL200" s="170">
        <f t="shared" si="300"/>
        <v>25.6</v>
      </c>
      <c r="AM200" s="170">
        <f t="shared" si="300"/>
        <v>36.53</v>
      </c>
      <c r="AN200" s="170">
        <f t="shared" si="300"/>
        <v>55.83</v>
      </c>
      <c r="AO200" s="170">
        <f t="shared" si="300"/>
        <v>67.94</v>
      </c>
      <c r="AP200" s="170">
        <f t="shared" si="300"/>
        <v>80.06</v>
      </c>
      <c r="AQ200" s="170">
        <f t="shared" si="300"/>
        <v>45.56</v>
      </c>
      <c r="AR200" s="170">
        <f t="shared" si="300"/>
        <v>59.69</v>
      </c>
      <c r="AS200" s="170">
        <f t="shared" si="300"/>
        <v>69.19</v>
      </c>
      <c r="AT200" s="170">
        <f t="shared" si="300"/>
        <v>78.680000000000007</v>
      </c>
      <c r="AU200" s="170">
        <f t="shared" si="297"/>
        <v>54.23</v>
      </c>
      <c r="AV200" s="170">
        <f t="shared" si="297"/>
        <v>71.05</v>
      </c>
      <c r="AW200" s="170">
        <f t="shared" si="297"/>
        <v>82.37</v>
      </c>
      <c r="AX200" s="170">
        <f t="shared" si="297"/>
        <v>93.68</v>
      </c>
      <c r="BL200" s="43" t="str">
        <f t="shared" si="291"/>
        <v>INFINITE 7501 a 1.000</v>
      </c>
      <c r="BM200" s="44" t="s">
        <v>107</v>
      </c>
      <c r="BN200" s="46" t="s">
        <v>50</v>
      </c>
      <c r="BO200" s="170">
        <f>ROUND('Base(2024)'!DC5*'BASE 2025'!$A$25,2)</f>
        <v>14.78</v>
      </c>
      <c r="BP200" s="170">
        <f>ROUND('Base(2024)'!DD5*'BASE 2025'!$A$25,2)</f>
        <v>15.1</v>
      </c>
      <c r="BQ200" s="170">
        <f>ROUND('Base(2024)'!DE5*'BASE 2025'!$A$25,2)</f>
        <v>15.41</v>
      </c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M200" s="224" t="str">
        <f t="shared" si="255"/>
        <v>INFINITE 7301 a 500</v>
      </c>
      <c r="CN200" s="225" t="s">
        <v>107</v>
      </c>
      <c r="CO200" s="225" t="s">
        <v>49</v>
      </c>
      <c r="CP200" s="172">
        <f t="shared" ref="CP200:DE200" si="301">ROUND(CP4-(CP4*$A$96),2)</f>
        <v>12.85</v>
      </c>
      <c r="CQ200" s="172">
        <f t="shared" si="301"/>
        <v>13.39</v>
      </c>
      <c r="CR200" s="172">
        <f t="shared" si="301"/>
        <v>13.53</v>
      </c>
      <c r="CS200" s="172">
        <f t="shared" si="301"/>
        <v>13.67</v>
      </c>
      <c r="CT200" s="172">
        <f t="shared" si="301"/>
        <v>15.29</v>
      </c>
      <c r="CU200" s="172">
        <f t="shared" si="301"/>
        <v>17.14</v>
      </c>
      <c r="CV200" s="172">
        <f t="shared" si="301"/>
        <v>19.12</v>
      </c>
      <c r="CW200" s="172">
        <f t="shared" si="301"/>
        <v>22.94</v>
      </c>
      <c r="CX200" s="172">
        <f t="shared" si="301"/>
        <v>15.75</v>
      </c>
      <c r="CY200" s="172">
        <f t="shared" si="301"/>
        <v>19.059999999999999</v>
      </c>
      <c r="CZ200" s="172">
        <f t="shared" si="301"/>
        <v>32</v>
      </c>
      <c r="DA200" s="172">
        <f t="shared" si="301"/>
        <v>43.91</v>
      </c>
      <c r="DB200" s="172">
        <f t="shared" si="301"/>
        <v>18.3</v>
      </c>
      <c r="DC200" s="172">
        <f t="shared" si="301"/>
        <v>22.14</v>
      </c>
      <c r="DD200" s="172">
        <f t="shared" si="301"/>
        <v>37.200000000000003</v>
      </c>
      <c r="DE200" s="172">
        <f t="shared" si="301"/>
        <v>51.06</v>
      </c>
      <c r="DF200" s="172"/>
      <c r="ER200" s="198" t="str">
        <f t="shared" si="278"/>
        <v>INFINITE 3Coleta no mesmo dia7790-9Unitizador</v>
      </c>
      <c r="ES200" s="198" t="s">
        <v>94</v>
      </c>
      <c r="ET200" s="199" t="s">
        <v>71</v>
      </c>
      <c r="EU200" s="200" t="s">
        <v>111</v>
      </c>
      <c r="EV200" s="201" t="s">
        <v>112</v>
      </c>
      <c r="EW200" s="200">
        <f>ROUND(EW7-(EW7*$A$128),2)</f>
        <v>11.84</v>
      </c>
      <c r="EX200" s="204"/>
      <c r="EY200" s="204"/>
    </row>
    <row r="201" spans="1:155" x14ac:dyDescent="0.25">
      <c r="A201" s="146"/>
      <c r="B201" s="146"/>
      <c r="D201" s="43" t="str">
        <f t="shared" si="293"/>
        <v>INFINITE 7501 a 1.000</v>
      </c>
      <c r="E201" s="44" t="s">
        <v>107</v>
      </c>
      <c r="F201" s="44" t="s">
        <v>50</v>
      </c>
      <c r="G201" s="170">
        <f t="shared" si="299"/>
        <v>8.59</v>
      </c>
      <c r="H201" s="170">
        <f t="shared" si="296"/>
        <v>8.76</v>
      </c>
      <c r="I201" s="170">
        <f t="shared" si="296"/>
        <v>8.9600000000000009</v>
      </c>
      <c r="J201" s="170">
        <f t="shared" si="296"/>
        <v>9.14</v>
      </c>
      <c r="K201" s="170">
        <f t="shared" si="296"/>
        <v>15.8</v>
      </c>
      <c r="L201" s="170">
        <f t="shared" si="296"/>
        <v>15.95</v>
      </c>
      <c r="M201" s="170">
        <f t="shared" si="296"/>
        <v>16.11</v>
      </c>
      <c r="N201" s="170">
        <f t="shared" si="296"/>
        <v>16.28</v>
      </c>
      <c r="O201" s="170">
        <f t="shared" si="296"/>
        <v>22.49</v>
      </c>
      <c r="P201" s="170">
        <f t="shared" si="296"/>
        <v>31.49</v>
      </c>
      <c r="Q201" s="170">
        <f t="shared" si="296"/>
        <v>40.49</v>
      </c>
      <c r="R201" s="170">
        <f t="shared" si="296"/>
        <v>47.24</v>
      </c>
      <c r="S201" s="170">
        <f t="shared" si="296"/>
        <v>29.09</v>
      </c>
      <c r="T201" s="170">
        <f t="shared" si="296"/>
        <v>37.33</v>
      </c>
      <c r="U201" s="170">
        <f t="shared" si="296"/>
        <v>45.23</v>
      </c>
      <c r="V201" s="170">
        <f t="shared" si="296"/>
        <v>51.91</v>
      </c>
      <c r="W201" s="170">
        <f t="shared" si="296"/>
        <v>34.64</v>
      </c>
      <c r="X201" s="170">
        <f t="shared" si="296"/>
        <v>44.44</v>
      </c>
      <c r="Y201" s="170">
        <f t="shared" si="296"/>
        <v>53.84</v>
      </c>
      <c r="Z201" s="170">
        <f t="shared" si="296"/>
        <v>61.79</v>
      </c>
      <c r="AB201" s="176" t="str">
        <f t="shared" si="222"/>
        <v>INFINITE 7501 a 1.000</v>
      </c>
      <c r="AC201" s="177" t="s">
        <v>107</v>
      </c>
      <c r="AD201" s="177" t="s">
        <v>50</v>
      </c>
      <c r="AE201" s="170">
        <f t="shared" si="300"/>
        <v>22.66</v>
      </c>
      <c r="AF201" s="170">
        <f t="shared" si="297"/>
        <v>23.15</v>
      </c>
      <c r="AG201" s="170">
        <f t="shared" si="297"/>
        <v>23.63</v>
      </c>
      <c r="AH201" s="170">
        <f t="shared" si="297"/>
        <v>24.11</v>
      </c>
      <c r="AI201" s="170">
        <f t="shared" si="297"/>
        <v>26.19</v>
      </c>
      <c r="AJ201" s="170">
        <f t="shared" si="297"/>
        <v>26.45</v>
      </c>
      <c r="AK201" s="170">
        <f t="shared" si="297"/>
        <v>26.72</v>
      </c>
      <c r="AL201" s="170">
        <f t="shared" si="297"/>
        <v>26.99</v>
      </c>
      <c r="AM201" s="170">
        <f t="shared" si="297"/>
        <v>38.840000000000003</v>
      </c>
      <c r="AN201" s="170">
        <f t="shared" si="297"/>
        <v>58.55</v>
      </c>
      <c r="AO201" s="170">
        <f t="shared" si="297"/>
        <v>71.3</v>
      </c>
      <c r="AP201" s="170">
        <f t="shared" si="297"/>
        <v>84.02</v>
      </c>
      <c r="AQ201" s="170">
        <f t="shared" si="297"/>
        <v>47.1</v>
      </c>
      <c r="AR201" s="170">
        <f t="shared" si="297"/>
        <v>60.76</v>
      </c>
      <c r="AS201" s="170">
        <f t="shared" si="297"/>
        <v>70.459999999999994</v>
      </c>
      <c r="AT201" s="170">
        <f t="shared" si="297"/>
        <v>80.14</v>
      </c>
      <c r="AU201" s="170">
        <f t="shared" si="297"/>
        <v>56.06</v>
      </c>
      <c r="AV201" s="170">
        <f t="shared" si="297"/>
        <v>72.33</v>
      </c>
      <c r="AW201" s="170">
        <f t="shared" si="297"/>
        <v>83.87</v>
      </c>
      <c r="AX201" s="170">
        <f t="shared" si="297"/>
        <v>95.39</v>
      </c>
      <c r="BL201" s="43" t="str">
        <f t="shared" si="291"/>
        <v>INFINITE 71.001 a 2.000</v>
      </c>
      <c r="BM201" s="44" t="s">
        <v>107</v>
      </c>
      <c r="BN201" s="46" t="s">
        <v>55</v>
      </c>
      <c r="BO201" s="170">
        <f>ROUND('Base(2024)'!DC6*'BASE 2025'!$A$25,2)</f>
        <v>17.23</v>
      </c>
      <c r="BP201" s="170">
        <f>ROUND('Base(2024)'!DD6*'BASE 2025'!$A$25,2)</f>
        <v>17.579999999999998</v>
      </c>
      <c r="BQ201" s="170">
        <f>ROUND('Base(2024)'!DE6*'BASE 2025'!$A$25,2)</f>
        <v>17.95</v>
      </c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M201" s="43" t="str">
        <f t="shared" si="255"/>
        <v>INFINITE 7501 a 1.000</v>
      </c>
      <c r="CN201" s="44" t="s">
        <v>107</v>
      </c>
      <c r="CO201" s="44" t="s">
        <v>50</v>
      </c>
      <c r="CP201" s="170">
        <f t="shared" ref="CP201:DE201" si="302">ROUND(CP5-(CP5*$A$96),2)</f>
        <v>13.76</v>
      </c>
      <c r="CQ201" s="170">
        <f t="shared" si="302"/>
        <v>14.34</v>
      </c>
      <c r="CR201" s="170">
        <f t="shared" si="302"/>
        <v>14.49</v>
      </c>
      <c r="CS201" s="170">
        <f t="shared" si="302"/>
        <v>14.64</v>
      </c>
      <c r="CT201" s="170">
        <f t="shared" si="302"/>
        <v>16.38</v>
      </c>
      <c r="CU201" s="170">
        <f t="shared" si="302"/>
        <v>18.36</v>
      </c>
      <c r="CV201" s="170">
        <f t="shared" si="302"/>
        <v>20.49</v>
      </c>
      <c r="CW201" s="170">
        <f t="shared" si="302"/>
        <v>24.58</v>
      </c>
      <c r="CX201" s="170">
        <f t="shared" si="302"/>
        <v>16.68</v>
      </c>
      <c r="CY201" s="170">
        <f t="shared" si="302"/>
        <v>20.100000000000001</v>
      </c>
      <c r="CZ201" s="170">
        <f t="shared" si="302"/>
        <v>33.159999999999997</v>
      </c>
      <c r="DA201" s="170">
        <f t="shared" si="302"/>
        <v>45.33</v>
      </c>
      <c r="DB201" s="170">
        <f t="shared" si="302"/>
        <v>19.41</v>
      </c>
      <c r="DC201" s="170">
        <f t="shared" si="302"/>
        <v>23.37</v>
      </c>
      <c r="DD201" s="170">
        <f t="shared" si="302"/>
        <v>38.56</v>
      </c>
      <c r="DE201" s="170">
        <f t="shared" si="302"/>
        <v>52.69</v>
      </c>
      <c r="DF201" s="170"/>
      <c r="EU201" s="44"/>
    </row>
    <row r="202" spans="1:155" x14ac:dyDescent="0.25">
      <c r="A202" s="146"/>
      <c r="B202" s="146"/>
      <c r="D202" s="43" t="str">
        <f t="shared" si="293"/>
        <v>INFINITE 71.001 a 2.000</v>
      </c>
      <c r="E202" s="44" t="s">
        <v>107</v>
      </c>
      <c r="F202" s="44" t="s">
        <v>55</v>
      </c>
      <c r="G202" s="170">
        <f t="shared" si="299"/>
        <v>10.78</v>
      </c>
      <c r="H202" s="170">
        <f t="shared" si="296"/>
        <v>11.01</v>
      </c>
      <c r="I202" s="170">
        <f t="shared" si="296"/>
        <v>11.25</v>
      </c>
      <c r="J202" s="170">
        <f t="shared" si="296"/>
        <v>11.47</v>
      </c>
      <c r="K202" s="170">
        <f t="shared" si="296"/>
        <v>17.420000000000002</v>
      </c>
      <c r="L202" s="170">
        <f t="shared" si="296"/>
        <v>17.600000000000001</v>
      </c>
      <c r="M202" s="170">
        <f t="shared" si="296"/>
        <v>17.78</v>
      </c>
      <c r="N202" s="170">
        <f t="shared" si="296"/>
        <v>17.96</v>
      </c>
      <c r="O202" s="170">
        <f t="shared" si="296"/>
        <v>27.11</v>
      </c>
      <c r="P202" s="170">
        <f t="shared" si="296"/>
        <v>37.979999999999997</v>
      </c>
      <c r="Q202" s="170">
        <f t="shared" si="296"/>
        <v>48.83</v>
      </c>
      <c r="R202" s="170">
        <f t="shared" si="296"/>
        <v>56.95</v>
      </c>
      <c r="S202" s="170">
        <f t="shared" si="296"/>
        <v>36.380000000000003</v>
      </c>
      <c r="T202" s="170">
        <f t="shared" si="296"/>
        <v>46.17</v>
      </c>
      <c r="U202" s="170">
        <f t="shared" si="296"/>
        <v>55.63</v>
      </c>
      <c r="V202" s="170">
        <f t="shared" si="296"/>
        <v>63.48</v>
      </c>
      <c r="W202" s="170">
        <f t="shared" si="296"/>
        <v>43.31</v>
      </c>
      <c r="X202" s="170">
        <f t="shared" si="296"/>
        <v>54.97</v>
      </c>
      <c r="Y202" s="170">
        <f t="shared" si="296"/>
        <v>66.22</v>
      </c>
      <c r="Z202" s="170">
        <f t="shared" si="296"/>
        <v>75.56</v>
      </c>
      <c r="AB202" s="176" t="str">
        <f t="shared" si="222"/>
        <v>INFINITE 71.001 a 2.000</v>
      </c>
      <c r="AC202" s="177" t="s">
        <v>107</v>
      </c>
      <c r="AD202" s="177" t="s">
        <v>55</v>
      </c>
      <c r="AE202" s="170">
        <f t="shared" si="300"/>
        <v>25.07</v>
      </c>
      <c r="AF202" s="170">
        <f t="shared" si="297"/>
        <v>25.61</v>
      </c>
      <c r="AG202" s="170">
        <f t="shared" si="297"/>
        <v>26.14</v>
      </c>
      <c r="AH202" s="170">
        <f t="shared" si="297"/>
        <v>26.67</v>
      </c>
      <c r="AI202" s="170">
        <f t="shared" si="297"/>
        <v>28.82</v>
      </c>
      <c r="AJ202" s="170">
        <f t="shared" si="297"/>
        <v>29.13</v>
      </c>
      <c r="AK202" s="170">
        <f t="shared" si="297"/>
        <v>29.42</v>
      </c>
      <c r="AL202" s="170">
        <f t="shared" si="297"/>
        <v>29.72</v>
      </c>
      <c r="AM202" s="170">
        <f t="shared" si="297"/>
        <v>46.53</v>
      </c>
      <c r="AN202" s="170">
        <f t="shared" si="297"/>
        <v>70.489999999999995</v>
      </c>
      <c r="AO202" s="170">
        <f t="shared" si="297"/>
        <v>85.99</v>
      </c>
      <c r="AP202" s="170">
        <f t="shared" si="297"/>
        <v>101.49</v>
      </c>
      <c r="AQ202" s="170">
        <f t="shared" si="297"/>
        <v>56.72</v>
      </c>
      <c r="AR202" s="170">
        <f t="shared" si="297"/>
        <v>76.5</v>
      </c>
      <c r="AS202" s="170">
        <f t="shared" si="297"/>
        <v>89.5</v>
      </c>
      <c r="AT202" s="170">
        <f t="shared" si="297"/>
        <v>102.48</v>
      </c>
      <c r="AU202" s="170">
        <f t="shared" si="297"/>
        <v>67.52</v>
      </c>
      <c r="AV202" s="170">
        <f t="shared" si="297"/>
        <v>91.07</v>
      </c>
      <c r="AW202" s="170">
        <f t="shared" si="297"/>
        <v>106.54</v>
      </c>
      <c r="AX202" s="170">
        <f t="shared" si="297"/>
        <v>122</v>
      </c>
      <c r="BL202" s="43" t="str">
        <f t="shared" si="291"/>
        <v>INFINITE 72.001 a 3.000</v>
      </c>
      <c r="BM202" s="44" t="s">
        <v>107</v>
      </c>
      <c r="BN202" s="46" t="s">
        <v>62</v>
      </c>
      <c r="BO202" s="170">
        <f>ROUND('Base(2024)'!DC7*'BASE 2025'!$A$25,2)</f>
        <v>19.14</v>
      </c>
      <c r="BP202" s="170">
        <f>ROUND('Base(2024)'!DD7*'BASE 2025'!$A$25,2)</f>
        <v>19.54</v>
      </c>
      <c r="BQ202" s="170">
        <f>ROUND('Base(2024)'!DE7*'BASE 2025'!$A$25,2)</f>
        <v>19.95</v>
      </c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M202" s="43" t="str">
        <f t="shared" si="255"/>
        <v>INFINITE 71.001 a 2.000</v>
      </c>
      <c r="CN202" s="44" t="s">
        <v>107</v>
      </c>
      <c r="CO202" s="44" t="s">
        <v>55</v>
      </c>
      <c r="CP202" s="170">
        <f t="shared" ref="CP202:DE202" si="303">ROUND(CP6-(CP6*$A$96),2)</f>
        <v>14.5</v>
      </c>
      <c r="CQ202" s="170">
        <f t="shared" si="303"/>
        <v>15.12</v>
      </c>
      <c r="CR202" s="170">
        <f t="shared" si="303"/>
        <v>15.26</v>
      </c>
      <c r="CS202" s="170">
        <f t="shared" si="303"/>
        <v>15.42</v>
      </c>
      <c r="CT202" s="170">
        <f t="shared" si="303"/>
        <v>18.010000000000002</v>
      </c>
      <c r="CU202" s="170">
        <f t="shared" si="303"/>
        <v>20.16</v>
      </c>
      <c r="CV202" s="170">
        <f t="shared" si="303"/>
        <v>22.51</v>
      </c>
      <c r="CW202" s="170">
        <f t="shared" si="303"/>
        <v>27</v>
      </c>
      <c r="CX202" s="170">
        <f t="shared" si="303"/>
        <v>19.8</v>
      </c>
      <c r="CY202" s="170">
        <f t="shared" si="303"/>
        <v>23.38</v>
      </c>
      <c r="CZ202" s="170">
        <f t="shared" si="303"/>
        <v>36.619999999999997</v>
      </c>
      <c r="DA202" s="170">
        <f t="shared" si="303"/>
        <v>49.14</v>
      </c>
      <c r="DB202" s="170">
        <f t="shared" si="303"/>
        <v>23.02</v>
      </c>
      <c r="DC202" s="170">
        <f t="shared" si="303"/>
        <v>27.19</v>
      </c>
      <c r="DD202" s="170">
        <f t="shared" si="303"/>
        <v>42.58</v>
      </c>
      <c r="DE202" s="170">
        <f t="shared" si="303"/>
        <v>57.14</v>
      </c>
      <c r="DF202" s="170"/>
      <c r="ER202" s="198" t="str">
        <f>CONCATENATE(ES202,ET202,EU202,EV202)</f>
        <v>INFINITE 4Coleta Agendada7789-50 a 10</v>
      </c>
      <c r="ES202" s="198" t="s">
        <v>98</v>
      </c>
      <c r="ET202" s="199" t="s">
        <v>43</v>
      </c>
      <c r="EU202" s="200" t="s">
        <v>44</v>
      </c>
      <c r="EV202" s="201" t="s">
        <v>45</v>
      </c>
      <c r="EW202" s="200">
        <f>ROUND(EW3-(EW3*$A$129),2)</f>
        <v>14.21</v>
      </c>
    </row>
    <row r="203" spans="1:155" x14ac:dyDescent="0.25">
      <c r="A203" s="146"/>
      <c r="B203" s="146"/>
      <c r="D203" s="43" t="str">
        <f t="shared" si="293"/>
        <v>INFINITE 72.001 a 3.000</v>
      </c>
      <c r="E203" s="44" t="s">
        <v>107</v>
      </c>
      <c r="F203" s="44" t="s">
        <v>62</v>
      </c>
      <c r="G203" s="170">
        <f t="shared" si="299"/>
        <v>12.03</v>
      </c>
      <c r="H203" s="170">
        <f t="shared" si="296"/>
        <v>12.29</v>
      </c>
      <c r="I203" s="170">
        <f t="shared" si="296"/>
        <v>12.54</v>
      </c>
      <c r="J203" s="170">
        <f t="shared" si="296"/>
        <v>12.79</v>
      </c>
      <c r="K203" s="170">
        <f t="shared" si="296"/>
        <v>19.04</v>
      </c>
      <c r="L203" s="170">
        <f t="shared" si="296"/>
        <v>19.22</v>
      </c>
      <c r="M203" s="170">
        <f t="shared" si="296"/>
        <v>19.43</v>
      </c>
      <c r="N203" s="170">
        <f t="shared" si="296"/>
        <v>19.62</v>
      </c>
      <c r="O203" s="170">
        <f t="shared" si="296"/>
        <v>31.66</v>
      </c>
      <c r="P203" s="170">
        <f t="shared" si="296"/>
        <v>42.74</v>
      </c>
      <c r="Q203" s="170">
        <f t="shared" si="296"/>
        <v>60.16</v>
      </c>
      <c r="R203" s="170">
        <f t="shared" si="296"/>
        <v>72.81</v>
      </c>
      <c r="S203" s="170">
        <f t="shared" si="296"/>
        <v>43.6</v>
      </c>
      <c r="T203" s="170">
        <f t="shared" si="296"/>
        <v>53.58</v>
      </c>
      <c r="U203" s="170">
        <f t="shared" si="296"/>
        <v>68.540000000000006</v>
      </c>
      <c r="V203" s="170">
        <f t="shared" si="296"/>
        <v>80.2</v>
      </c>
      <c r="W203" s="170">
        <f t="shared" si="296"/>
        <v>51.89</v>
      </c>
      <c r="X203" s="170">
        <f t="shared" si="296"/>
        <v>63.78</v>
      </c>
      <c r="Y203" s="170">
        <f t="shared" si="296"/>
        <v>81.59</v>
      </c>
      <c r="Z203" s="170">
        <f t="shared" si="296"/>
        <v>95.48</v>
      </c>
      <c r="AB203" s="176" t="str">
        <f t="shared" si="222"/>
        <v>INFINITE 72.001 a 3.000</v>
      </c>
      <c r="AC203" s="177" t="s">
        <v>107</v>
      </c>
      <c r="AD203" s="177" t="s">
        <v>62</v>
      </c>
      <c r="AE203" s="170">
        <f t="shared" si="300"/>
        <v>27.63</v>
      </c>
      <c r="AF203" s="170">
        <f t="shared" si="297"/>
        <v>28.22</v>
      </c>
      <c r="AG203" s="170">
        <f t="shared" si="297"/>
        <v>28.81</v>
      </c>
      <c r="AH203" s="170">
        <f t="shared" si="297"/>
        <v>29.39</v>
      </c>
      <c r="AI203" s="170">
        <f t="shared" si="297"/>
        <v>31.7</v>
      </c>
      <c r="AJ203" s="170">
        <f t="shared" si="297"/>
        <v>32.03</v>
      </c>
      <c r="AK203" s="170">
        <f t="shared" si="297"/>
        <v>32.36</v>
      </c>
      <c r="AL203" s="170">
        <f t="shared" si="297"/>
        <v>32.68</v>
      </c>
      <c r="AM203" s="170">
        <f t="shared" si="297"/>
        <v>54.71</v>
      </c>
      <c r="AN203" s="170">
        <f t="shared" si="297"/>
        <v>82.34</v>
      </c>
      <c r="AO203" s="170">
        <f t="shared" si="297"/>
        <v>100.49</v>
      </c>
      <c r="AP203" s="170">
        <f t="shared" si="297"/>
        <v>118.63</v>
      </c>
      <c r="AQ203" s="170">
        <f t="shared" si="297"/>
        <v>66.55</v>
      </c>
      <c r="AR203" s="170">
        <f t="shared" si="297"/>
        <v>91.85</v>
      </c>
      <c r="AS203" s="170">
        <f t="shared" si="297"/>
        <v>108.4</v>
      </c>
      <c r="AT203" s="170">
        <f t="shared" si="297"/>
        <v>124.95</v>
      </c>
      <c r="AU203" s="170">
        <f t="shared" si="297"/>
        <v>79.22</v>
      </c>
      <c r="AV203" s="170">
        <f t="shared" si="297"/>
        <v>109.34</v>
      </c>
      <c r="AW203" s="170">
        <f t="shared" si="297"/>
        <v>129.04</v>
      </c>
      <c r="AX203" s="170">
        <f t="shared" si="297"/>
        <v>148.76</v>
      </c>
      <c r="BL203" s="43" t="str">
        <f t="shared" si="291"/>
        <v>INFINITE 73.001 a 4.000</v>
      </c>
      <c r="BM203" s="44" t="s">
        <v>107</v>
      </c>
      <c r="BN203" s="46" t="s">
        <v>68</v>
      </c>
      <c r="BO203" s="170">
        <f>ROUND('Base(2024)'!DC8*'BASE 2025'!$A$25,2)</f>
        <v>21.04</v>
      </c>
      <c r="BP203" s="170">
        <f>ROUND('Base(2024)'!DD8*'BASE 2025'!$A$25,2)</f>
        <v>21.48</v>
      </c>
      <c r="BQ203" s="170">
        <f>ROUND('Base(2024)'!DE8*'BASE 2025'!$A$25,2)</f>
        <v>21.93</v>
      </c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M203" s="43" t="str">
        <f t="shared" si="255"/>
        <v>INFINITE 72.001 a 3.000</v>
      </c>
      <c r="CN203" s="44" t="s">
        <v>107</v>
      </c>
      <c r="CO203" s="44" t="s">
        <v>62</v>
      </c>
      <c r="CP203" s="170">
        <f t="shared" ref="CP203:DE203" si="304">ROUND(CP7-(CP7*$A$96),2)</f>
        <v>17.329999999999998</v>
      </c>
      <c r="CQ203" s="170">
        <f t="shared" si="304"/>
        <v>18.059999999999999</v>
      </c>
      <c r="CR203" s="170">
        <f t="shared" si="304"/>
        <v>18.25</v>
      </c>
      <c r="CS203" s="170">
        <f t="shared" si="304"/>
        <v>18.440000000000001</v>
      </c>
      <c r="CT203" s="170">
        <f t="shared" si="304"/>
        <v>21.52</v>
      </c>
      <c r="CU203" s="170">
        <f t="shared" si="304"/>
        <v>24.1</v>
      </c>
      <c r="CV203" s="170">
        <f t="shared" si="304"/>
        <v>26.9</v>
      </c>
      <c r="CW203" s="170">
        <f t="shared" si="304"/>
        <v>32.28</v>
      </c>
      <c r="CX203" s="170">
        <f t="shared" si="304"/>
        <v>22.82</v>
      </c>
      <c r="CY203" s="170">
        <f t="shared" si="304"/>
        <v>26.77</v>
      </c>
      <c r="CZ203" s="170">
        <f t="shared" si="304"/>
        <v>40.4</v>
      </c>
      <c r="DA203" s="170">
        <f t="shared" si="304"/>
        <v>53.67</v>
      </c>
      <c r="DB203" s="170">
        <f t="shared" si="304"/>
        <v>26.54</v>
      </c>
      <c r="DC203" s="170">
        <f t="shared" si="304"/>
        <v>31.14</v>
      </c>
      <c r="DD203" s="170">
        <f t="shared" si="304"/>
        <v>46.97</v>
      </c>
      <c r="DE203" s="170">
        <f t="shared" si="304"/>
        <v>62.41</v>
      </c>
      <c r="DF203" s="170"/>
      <c r="ER203" s="198" t="str">
        <f t="shared" ref="ER203:ER218" si="305">CONCATENATE(ES203,ET203,EU203,EV203)</f>
        <v>INFINITE 4Coleta Agendada7789-5Mais de 10</v>
      </c>
      <c r="ES203" s="198" t="s">
        <v>98</v>
      </c>
      <c r="ET203" s="199" t="s">
        <v>43</v>
      </c>
      <c r="EU203" s="200" t="s">
        <v>44</v>
      </c>
      <c r="EV203" s="201" t="s">
        <v>52</v>
      </c>
      <c r="EW203" s="200" t="s">
        <v>251</v>
      </c>
    </row>
    <row r="204" spans="1:155" x14ac:dyDescent="0.25">
      <c r="A204" s="146"/>
      <c r="B204" s="146"/>
      <c r="D204" s="43" t="str">
        <f t="shared" si="293"/>
        <v>INFINITE 73.001 a 4.000</v>
      </c>
      <c r="E204" s="44" t="s">
        <v>107</v>
      </c>
      <c r="F204" s="44" t="s">
        <v>68</v>
      </c>
      <c r="G204" s="170">
        <f t="shared" si="299"/>
        <v>13</v>
      </c>
      <c r="H204" s="170">
        <f t="shared" si="296"/>
        <v>13.28</v>
      </c>
      <c r="I204" s="170">
        <f t="shared" si="296"/>
        <v>13.55</v>
      </c>
      <c r="J204" s="170">
        <f t="shared" si="296"/>
        <v>13.82</v>
      </c>
      <c r="K204" s="170">
        <f t="shared" si="296"/>
        <v>20.97</v>
      </c>
      <c r="L204" s="170">
        <f t="shared" si="296"/>
        <v>21.17</v>
      </c>
      <c r="M204" s="170">
        <f t="shared" si="296"/>
        <v>21.38</v>
      </c>
      <c r="N204" s="170">
        <f t="shared" si="296"/>
        <v>21.61</v>
      </c>
      <c r="O204" s="170">
        <f t="shared" si="296"/>
        <v>36.29</v>
      </c>
      <c r="P204" s="170">
        <f t="shared" si="296"/>
        <v>49.01</v>
      </c>
      <c r="Q204" s="170">
        <f t="shared" si="296"/>
        <v>68.959999999999994</v>
      </c>
      <c r="R204" s="170">
        <f t="shared" si="296"/>
        <v>83.48</v>
      </c>
      <c r="S204" s="170">
        <f t="shared" si="296"/>
        <v>47.49</v>
      </c>
      <c r="T204" s="170">
        <f t="shared" si="296"/>
        <v>58.84</v>
      </c>
      <c r="U204" s="170">
        <f t="shared" si="296"/>
        <v>75.95</v>
      </c>
      <c r="V204" s="170">
        <f t="shared" si="296"/>
        <v>89.16</v>
      </c>
      <c r="W204" s="170">
        <f t="shared" si="296"/>
        <v>56.53</v>
      </c>
      <c r="X204" s="170">
        <f t="shared" si="296"/>
        <v>70.040000000000006</v>
      </c>
      <c r="Y204" s="170">
        <f t="shared" si="296"/>
        <v>90.42</v>
      </c>
      <c r="Z204" s="170">
        <f t="shared" si="296"/>
        <v>106.15</v>
      </c>
      <c r="AB204" s="176" t="str">
        <f t="shared" si="222"/>
        <v>INFINITE 73.001 a 4.000</v>
      </c>
      <c r="AC204" s="177" t="s">
        <v>107</v>
      </c>
      <c r="AD204" s="177" t="s">
        <v>68</v>
      </c>
      <c r="AE204" s="170">
        <f t="shared" si="300"/>
        <v>30.05</v>
      </c>
      <c r="AF204" s="170">
        <f t="shared" si="297"/>
        <v>30.68</v>
      </c>
      <c r="AG204" s="170">
        <f t="shared" si="297"/>
        <v>31.32</v>
      </c>
      <c r="AH204" s="170">
        <f t="shared" si="297"/>
        <v>31.97</v>
      </c>
      <c r="AI204" s="170">
        <f t="shared" si="297"/>
        <v>34.81</v>
      </c>
      <c r="AJ204" s="170">
        <f t="shared" si="297"/>
        <v>35.17</v>
      </c>
      <c r="AK204" s="170">
        <f t="shared" si="297"/>
        <v>35.520000000000003</v>
      </c>
      <c r="AL204" s="170">
        <f t="shared" si="297"/>
        <v>35.89</v>
      </c>
      <c r="AM204" s="170">
        <f t="shared" si="297"/>
        <v>62.48</v>
      </c>
      <c r="AN204" s="170">
        <f t="shared" si="297"/>
        <v>94.12</v>
      </c>
      <c r="AO204" s="170">
        <f t="shared" si="297"/>
        <v>115.11</v>
      </c>
      <c r="AP204" s="170">
        <f t="shared" si="297"/>
        <v>136.1</v>
      </c>
      <c r="AQ204" s="170">
        <f t="shared" si="297"/>
        <v>76.430000000000007</v>
      </c>
      <c r="AR204" s="170">
        <f t="shared" si="297"/>
        <v>107.19</v>
      </c>
      <c r="AS204" s="170">
        <f t="shared" si="297"/>
        <v>127.23</v>
      </c>
      <c r="AT204" s="170">
        <f t="shared" si="297"/>
        <v>147.29</v>
      </c>
      <c r="AU204" s="170">
        <f t="shared" si="297"/>
        <v>91</v>
      </c>
      <c r="AV204" s="170">
        <f t="shared" si="297"/>
        <v>127.61</v>
      </c>
      <c r="AW204" s="170">
        <f t="shared" si="297"/>
        <v>151.46</v>
      </c>
      <c r="AX204" s="170">
        <f t="shared" si="297"/>
        <v>175.34</v>
      </c>
      <c r="BL204" s="43" t="str">
        <f t="shared" si="291"/>
        <v>INFINITE 74.001 a 5.000</v>
      </c>
      <c r="BM204" s="44" t="s">
        <v>107</v>
      </c>
      <c r="BN204" s="46" t="s">
        <v>70</v>
      </c>
      <c r="BO204" s="170">
        <f>ROUND('Base(2024)'!DC9*'BASE 2025'!$A$25,2)</f>
        <v>23.18</v>
      </c>
      <c r="BP204" s="170">
        <f>ROUND('Base(2024)'!DD9*'BASE 2025'!$A$25,2)</f>
        <v>23.67</v>
      </c>
      <c r="BQ204" s="170">
        <f>ROUND('Base(2024)'!DE9*'BASE 2025'!$A$25,2)</f>
        <v>24.16</v>
      </c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M204" s="43" t="str">
        <f t="shared" si="255"/>
        <v>INFINITE 73.001 a 4.000</v>
      </c>
      <c r="CN204" s="44" t="s">
        <v>107</v>
      </c>
      <c r="CO204" s="44" t="s">
        <v>68</v>
      </c>
      <c r="CP204" s="170">
        <f t="shared" ref="CP204:DE204" si="306">ROUND(CP8-(CP8*$A$96),2)</f>
        <v>18.489999999999998</v>
      </c>
      <c r="CQ204" s="170">
        <f t="shared" si="306"/>
        <v>19.29</v>
      </c>
      <c r="CR204" s="170">
        <f t="shared" si="306"/>
        <v>19.48</v>
      </c>
      <c r="CS204" s="170">
        <f t="shared" si="306"/>
        <v>19.68</v>
      </c>
      <c r="CT204" s="170">
        <f t="shared" si="306"/>
        <v>22.99</v>
      </c>
      <c r="CU204" s="170">
        <f t="shared" si="306"/>
        <v>25.75</v>
      </c>
      <c r="CV204" s="170">
        <f t="shared" si="306"/>
        <v>28.74</v>
      </c>
      <c r="CW204" s="170">
        <f t="shared" si="306"/>
        <v>34.479999999999997</v>
      </c>
      <c r="CX204" s="170">
        <f t="shared" si="306"/>
        <v>29.26</v>
      </c>
      <c r="CY204" s="170">
        <f t="shared" si="306"/>
        <v>33.36</v>
      </c>
      <c r="CZ204" s="170">
        <f t="shared" si="306"/>
        <v>47.15</v>
      </c>
      <c r="DA204" s="170">
        <f t="shared" si="306"/>
        <v>60.73</v>
      </c>
      <c r="DB204" s="170">
        <f t="shared" si="306"/>
        <v>34.020000000000003</v>
      </c>
      <c r="DC204" s="170">
        <f t="shared" si="306"/>
        <v>38.799999999999997</v>
      </c>
      <c r="DD204" s="170">
        <f t="shared" si="306"/>
        <v>54.83</v>
      </c>
      <c r="DE204" s="170">
        <f t="shared" si="306"/>
        <v>70.61</v>
      </c>
      <c r="DF204" s="170"/>
      <c r="ER204" s="198" t="str">
        <f t="shared" si="305"/>
        <v>INFINITE 4Coleta Agendada7788-70 a 10</v>
      </c>
      <c r="ES204" s="198" t="s">
        <v>98</v>
      </c>
      <c r="ET204" s="199" t="s">
        <v>43</v>
      </c>
      <c r="EU204" s="200" t="s">
        <v>57</v>
      </c>
      <c r="EV204" s="201" t="s">
        <v>45</v>
      </c>
      <c r="EW204" s="200">
        <f>ROUND(EW5-(EW5*$A$129),2)</f>
        <v>14.21</v>
      </c>
    </row>
    <row r="205" spans="1:155" x14ac:dyDescent="0.25">
      <c r="A205" s="146"/>
      <c r="B205" s="146"/>
      <c r="D205" s="43" t="str">
        <f t="shared" si="293"/>
        <v>INFINITE 74.001 a 5.000</v>
      </c>
      <c r="E205" s="44" t="s">
        <v>107</v>
      </c>
      <c r="F205" s="44" t="s">
        <v>70</v>
      </c>
      <c r="G205" s="170">
        <f t="shared" si="299"/>
        <v>14.04</v>
      </c>
      <c r="H205" s="170">
        <f t="shared" si="296"/>
        <v>14.35</v>
      </c>
      <c r="I205" s="170">
        <f t="shared" si="296"/>
        <v>14.63</v>
      </c>
      <c r="J205" s="170">
        <f t="shared" si="296"/>
        <v>14.93</v>
      </c>
      <c r="K205" s="170">
        <f t="shared" si="296"/>
        <v>22.59</v>
      </c>
      <c r="L205" s="170">
        <f t="shared" si="296"/>
        <v>22.82</v>
      </c>
      <c r="M205" s="170">
        <f t="shared" si="296"/>
        <v>23.06</v>
      </c>
      <c r="N205" s="170">
        <f t="shared" si="296"/>
        <v>23.29</v>
      </c>
      <c r="O205" s="170">
        <f t="shared" si="296"/>
        <v>40.06</v>
      </c>
      <c r="P205" s="170">
        <f t="shared" si="296"/>
        <v>54.08</v>
      </c>
      <c r="Q205" s="170">
        <f t="shared" si="296"/>
        <v>76.12</v>
      </c>
      <c r="R205" s="170">
        <f t="shared" si="296"/>
        <v>92.13</v>
      </c>
      <c r="S205" s="170">
        <f t="shared" si="296"/>
        <v>57.43</v>
      </c>
      <c r="T205" s="170">
        <f t="shared" si="296"/>
        <v>69.89</v>
      </c>
      <c r="U205" s="170">
        <f t="shared" si="296"/>
        <v>88.74</v>
      </c>
      <c r="V205" s="170">
        <f t="shared" si="296"/>
        <v>103.22</v>
      </c>
      <c r="W205" s="170">
        <f t="shared" si="296"/>
        <v>68.38</v>
      </c>
      <c r="X205" s="170">
        <f t="shared" si="296"/>
        <v>83.2</v>
      </c>
      <c r="Y205" s="170">
        <f t="shared" si="296"/>
        <v>105.64</v>
      </c>
      <c r="Z205" s="170">
        <f t="shared" si="296"/>
        <v>122.88</v>
      </c>
      <c r="AB205" s="176" t="str">
        <f t="shared" si="222"/>
        <v>INFINITE 74.001 a 5.000</v>
      </c>
      <c r="AC205" s="177" t="s">
        <v>107</v>
      </c>
      <c r="AD205" s="177" t="s">
        <v>70</v>
      </c>
      <c r="AE205" s="170">
        <f t="shared" si="300"/>
        <v>32.450000000000003</v>
      </c>
      <c r="AF205" s="170">
        <f t="shared" si="297"/>
        <v>33.14</v>
      </c>
      <c r="AG205" s="170">
        <f t="shared" si="297"/>
        <v>33.83</v>
      </c>
      <c r="AH205" s="170">
        <f t="shared" si="297"/>
        <v>34.53</v>
      </c>
      <c r="AI205" s="170">
        <f t="shared" si="297"/>
        <v>37.53</v>
      </c>
      <c r="AJ205" s="170">
        <f t="shared" si="297"/>
        <v>37.92</v>
      </c>
      <c r="AK205" s="170">
        <f t="shared" si="297"/>
        <v>38.299999999999997</v>
      </c>
      <c r="AL205" s="170">
        <f t="shared" si="297"/>
        <v>38.69</v>
      </c>
      <c r="AM205" s="170">
        <f t="shared" si="297"/>
        <v>70.64</v>
      </c>
      <c r="AN205" s="170">
        <f t="shared" si="297"/>
        <v>105.89</v>
      </c>
      <c r="AO205" s="170">
        <f t="shared" si="297"/>
        <v>129.61000000000001</v>
      </c>
      <c r="AP205" s="170">
        <f t="shared" si="297"/>
        <v>153.32</v>
      </c>
      <c r="AQ205" s="170">
        <f t="shared" si="297"/>
        <v>86.12</v>
      </c>
      <c r="AR205" s="170">
        <f t="shared" si="297"/>
        <v>122.59</v>
      </c>
      <c r="AS205" s="170">
        <f t="shared" si="297"/>
        <v>146.01</v>
      </c>
      <c r="AT205" s="170">
        <f t="shared" si="297"/>
        <v>169.42</v>
      </c>
      <c r="AU205" s="170">
        <f t="shared" si="297"/>
        <v>102.53</v>
      </c>
      <c r="AV205" s="170">
        <f t="shared" si="297"/>
        <v>145.94</v>
      </c>
      <c r="AW205" s="170">
        <f t="shared" si="297"/>
        <v>173.82</v>
      </c>
      <c r="AX205" s="170">
        <f t="shared" si="297"/>
        <v>201.69</v>
      </c>
      <c r="BL205" s="43" t="str">
        <f t="shared" si="291"/>
        <v>INFINITE 75.001 a 6.000</v>
      </c>
      <c r="BM205" s="44" t="s">
        <v>107</v>
      </c>
      <c r="BN205" s="46" t="s">
        <v>76</v>
      </c>
      <c r="BO205" s="170">
        <f>ROUND('Base(2024)'!DC10*'BASE 2025'!$A$25,2)</f>
        <v>27</v>
      </c>
      <c r="BP205" s="170">
        <f>ROUND('Base(2024)'!DD10*'BASE 2025'!$A$25,2)</f>
        <v>27.56</v>
      </c>
      <c r="BQ205" s="170">
        <f>ROUND('Base(2024)'!DE10*'BASE 2025'!$A$25,2)</f>
        <v>28.15</v>
      </c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M205" s="43" t="str">
        <f t="shared" si="255"/>
        <v>INFINITE 74.001 a 5.000</v>
      </c>
      <c r="CN205" s="44" t="s">
        <v>107</v>
      </c>
      <c r="CO205" s="44" t="s">
        <v>70</v>
      </c>
      <c r="CP205" s="170">
        <f t="shared" ref="CP205:DE205" si="307">ROUND(CP9-(CP9*$A$96),2)</f>
        <v>19.79</v>
      </c>
      <c r="CQ205" s="170">
        <f t="shared" si="307"/>
        <v>20.62</v>
      </c>
      <c r="CR205" s="170">
        <f t="shared" si="307"/>
        <v>20.83</v>
      </c>
      <c r="CS205" s="170">
        <f t="shared" si="307"/>
        <v>21.04</v>
      </c>
      <c r="CT205" s="170">
        <f t="shared" si="307"/>
        <v>24.57</v>
      </c>
      <c r="CU205" s="170">
        <f t="shared" si="307"/>
        <v>27.53</v>
      </c>
      <c r="CV205" s="170">
        <f t="shared" si="307"/>
        <v>30.72</v>
      </c>
      <c r="CW205" s="170">
        <f t="shared" si="307"/>
        <v>36.869999999999997</v>
      </c>
      <c r="CX205" s="170">
        <f t="shared" si="307"/>
        <v>30.64</v>
      </c>
      <c r="CY205" s="170">
        <f t="shared" si="307"/>
        <v>34.909999999999997</v>
      </c>
      <c r="CZ205" s="170">
        <f t="shared" si="307"/>
        <v>48.87</v>
      </c>
      <c r="DA205" s="170">
        <f t="shared" si="307"/>
        <v>62.79</v>
      </c>
      <c r="DB205" s="170">
        <f t="shared" si="307"/>
        <v>35.619999999999997</v>
      </c>
      <c r="DC205" s="170">
        <f t="shared" si="307"/>
        <v>40.590000000000003</v>
      </c>
      <c r="DD205" s="170">
        <f t="shared" si="307"/>
        <v>56.83</v>
      </c>
      <c r="DE205" s="170">
        <f t="shared" si="307"/>
        <v>73.02</v>
      </c>
      <c r="DF205" s="170"/>
      <c r="ER205" s="198" t="str">
        <f t="shared" si="305"/>
        <v>INFINITE 4Coleta Programada7787-91 ou mais</v>
      </c>
      <c r="ES205" s="198" t="s">
        <v>98</v>
      </c>
      <c r="ET205" s="199" t="s">
        <v>64</v>
      </c>
      <c r="EU205" s="200" t="s">
        <v>252</v>
      </c>
      <c r="EV205" s="201" t="s">
        <v>253</v>
      </c>
      <c r="EW205" s="200" t="s">
        <v>251</v>
      </c>
      <c r="EX205" s="60"/>
      <c r="EY205" s="60"/>
    </row>
    <row r="206" spans="1:155" x14ac:dyDescent="0.25">
      <c r="A206" s="146"/>
      <c r="B206" s="146"/>
      <c r="D206" s="43" t="str">
        <f t="shared" si="293"/>
        <v>INFINITE 75.001 a 6.000</v>
      </c>
      <c r="E206" s="44" t="s">
        <v>107</v>
      </c>
      <c r="F206" s="44" t="s">
        <v>76</v>
      </c>
      <c r="G206" s="170">
        <f t="shared" si="299"/>
        <v>14.92</v>
      </c>
      <c r="H206" s="170">
        <f t="shared" si="296"/>
        <v>15.23</v>
      </c>
      <c r="I206" s="170">
        <f t="shared" si="296"/>
        <v>15.56</v>
      </c>
      <c r="J206" s="170">
        <f t="shared" si="296"/>
        <v>15.89</v>
      </c>
      <c r="K206" s="170">
        <f t="shared" si="296"/>
        <v>24.39</v>
      </c>
      <c r="L206" s="170">
        <f t="shared" si="296"/>
        <v>24.66</v>
      </c>
      <c r="M206" s="170">
        <f t="shared" si="296"/>
        <v>24.9</v>
      </c>
      <c r="N206" s="170">
        <f t="shared" si="296"/>
        <v>25.16</v>
      </c>
      <c r="O206" s="170">
        <f t="shared" si="296"/>
        <v>43.92</v>
      </c>
      <c r="P206" s="170">
        <f t="shared" si="296"/>
        <v>59.29</v>
      </c>
      <c r="Q206" s="170">
        <f t="shared" si="296"/>
        <v>83.45</v>
      </c>
      <c r="R206" s="170">
        <f t="shared" si="296"/>
        <v>101.01</v>
      </c>
      <c r="S206" s="170">
        <f t="shared" si="296"/>
        <v>60.69</v>
      </c>
      <c r="T206" s="170">
        <f t="shared" si="296"/>
        <v>74.27</v>
      </c>
      <c r="U206" s="170">
        <f t="shared" si="296"/>
        <v>94.91</v>
      </c>
      <c r="V206" s="170">
        <f t="shared" si="296"/>
        <v>110.68</v>
      </c>
      <c r="W206" s="170">
        <f t="shared" si="296"/>
        <v>72.23</v>
      </c>
      <c r="X206" s="170">
        <f t="shared" si="296"/>
        <v>88.42</v>
      </c>
      <c r="Y206" s="170">
        <f t="shared" si="296"/>
        <v>112.97</v>
      </c>
      <c r="Z206" s="170">
        <f t="shared" si="296"/>
        <v>131.77000000000001</v>
      </c>
      <c r="AB206" s="176" t="str">
        <f t="shared" si="222"/>
        <v>INFINITE 75.001 a 6.000</v>
      </c>
      <c r="AC206" s="177" t="s">
        <v>107</v>
      </c>
      <c r="AD206" s="177" t="s">
        <v>76</v>
      </c>
      <c r="AE206" s="170">
        <f t="shared" si="300"/>
        <v>34.71</v>
      </c>
      <c r="AF206" s="170">
        <f t="shared" si="297"/>
        <v>35.450000000000003</v>
      </c>
      <c r="AG206" s="170">
        <f t="shared" si="297"/>
        <v>36.19</v>
      </c>
      <c r="AH206" s="170">
        <f t="shared" si="297"/>
        <v>36.93</v>
      </c>
      <c r="AI206" s="170">
        <f t="shared" si="297"/>
        <v>40.549999999999997</v>
      </c>
      <c r="AJ206" s="170">
        <f t="shared" si="297"/>
        <v>40.97</v>
      </c>
      <c r="AK206" s="170">
        <f t="shared" si="297"/>
        <v>41.4</v>
      </c>
      <c r="AL206" s="170">
        <f t="shared" si="297"/>
        <v>41.81</v>
      </c>
      <c r="AM206" s="170">
        <f t="shared" si="297"/>
        <v>78.5</v>
      </c>
      <c r="AN206" s="170">
        <f t="shared" si="297"/>
        <v>117.99</v>
      </c>
      <c r="AO206" s="170">
        <f t="shared" si="297"/>
        <v>144.38</v>
      </c>
      <c r="AP206" s="170">
        <f t="shared" si="297"/>
        <v>170.78</v>
      </c>
      <c r="AQ206" s="170">
        <f t="shared" si="297"/>
        <v>95.75</v>
      </c>
      <c r="AR206" s="170">
        <f t="shared" si="297"/>
        <v>138.13</v>
      </c>
      <c r="AS206" s="170">
        <f t="shared" si="297"/>
        <v>165.02</v>
      </c>
      <c r="AT206" s="170">
        <f t="shared" si="297"/>
        <v>191.9</v>
      </c>
      <c r="AU206" s="170">
        <f t="shared" si="297"/>
        <v>113.99</v>
      </c>
      <c r="AV206" s="170">
        <f t="shared" si="297"/>
        <v>164.44</v>
      </c>
      <c r="AW206" s="170">
        <f t="shared" si="297"/>
        <v>196.45</v>
      </c>
      <c r="AX206" s="170">
        <f t="shared" si="297"/>
        <v>228.45</v>
      </c>
      <c r="BL206" s="43" t="str">
        <f t="shared" si="291"/>
        <v>INFINITE 76.001 a 7.000</v>
      </c>
      <c r="BM206" s="44" t="s">
        <v>107</v>
      </c>
      <c r="BN206" s="46" t="s">
        <v>82</v>
      </c>
      <c r="BO206" s="170">
        <f>ROUND('Base(2024)'!DC11*'BASE 2025'!$A$25,2)</f>
        <v>32.119999999999997</v>
      </c>
      <c r="BP206" s="170">
        <f>ROUND('Base(2024)'!DD11*'BASE 2025'!$A$25,2)</f>
        <v>32.770000000000003</v>
      </c>
      <c r="BQ206" s="170">
        <f>ROUND('Base(2024)'!DE11*'BASE 2025'!$A$25,2)</f>
        <v>33.46</v>
      </c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M206" s="43" t="str">
        <f t="shared" si="255"/>
        <v>INFINITE 75.001 a 6.000</v>
      </c>
      <c r="CN206" s="44" t="s">
        <v>107</v>
      </c>
      <c r="CO206" s="44" t="s">
        <v>76</v>
      </c>
      <c r="CP206" s="170">
        <f t="shared" ref="CP206:DE206" si="308">ROUND(CP10-(CP10*$A$96),2)</f>
        <v>20.87</v>
      </c>
      <c r="CQ206" s="170">
        <f t="shared" si="308"/>
        <v>21.74</v>
      </c>
      <c r="CR206" s="170">
        <f t="shared" si="308"/>
        <v>21.96</v>
      </c>
      <c r="CS206" s="170">
        <f t="shared" si="308"/>
        <v>22.21</v>
      </c>
      <c r="CT206" s="170">
        <f t="shared" si="308"/>
        <v>27.21</v>
      </c>
      <c r="CU206" s="170">
        <f t="shared" si="308"/>
        <v>31.3</v>
      </c>
      <c r="CV206" s="170">
        <f t="shared" si="308"/>
        <v>35.72</v>
      </c>
      <c r="CW206" s="170">
        <f t="shared" si="308"/>
        <v>44.22</v>
      </c>
      <c r="CX206" s="170">
        <f t="shared" si="308"/>
        <v>35.5</v>
      </c>
      <c r="CY206" s="170">
        <f t="shared" si="308"/>
        <v>40.74</v>
      </c>
      <c r="CZ206" s="170">
        <f t="shared" si="308"/>
        <v>55.77</v>
      </c>
      <c r="DA206" s="170">
        <f t="shared" si="308"/>
        <v>71.72</v>
      </c>
      <c r="DB206" s="170">
        <f t="shared" si="308"/>
        <v>41.28</v>
      </c>
      <c r="DC206" s="170">
        <f t="shared" si="308"/>
        <v>47.38</v>
      </c>
      <c r="DD206" s="170">
        <f t="shared" si="308"/>
        <v>64.84</v>
      </c>
      <c r="DE206" s="170">
        <f t="shared" si="308"/>
        <v>83.38</v>
      </c>
      <c r="DF206" s="170"/>
      <c r="ER206" s="198" t="str">
        <f t="shared" si="305"/>
        <v>INFINITE 4Coleta Programada4209-90 a 10</v>
      </c>
      <c r="ES206" s="198" t="s">
        <v>98</v>
      </c>
      <c r="ET206" s="199" t="s">
        <v>64</v>
      </c>
      <c r="EU206" s="200" t="s">
        <v>65</v>
      </c>
      <c r="EV206" s="201" t="s">
        <v>45</v>
      </c>
      <c r="EW206" s="200">
        <f>ROUND(EW7-(EW7*$A$129),2)</f>
        <v>11.84</v>
      </c>
      <c r="EX206" s="60"/>
      <c r="EY206" s="60"/>
    </row>
    <row r="207" spans="1:155" x14ac:dyDescent="0.25">
      <c r="A207" s="146"/>
      <c r="B207" s="146"/>
      <c r="D207" s="43" t="str">
        <f t="shared" si="293"/>
        <v>INFINITE 76.001 a 7.000</v>
      </c>
      <c r="E207" s="44" t="s">
        <v>107</v>
      </c>
      <c r="F207" s="44" t="s">
        <v>82</v>
      </c>
      <c r="G207" s="170">
        <f t="shared" si="299"/>
        <v>15.86</v>
      </c>
      <c r="H207" s="170">
        <f t="shared" si="296"/>
        <v>16.2</v>
      </c>
      <c r="I207" s="170">
        <f t="shared" si="296"/>
        <v>16.54</v>
      </c>
      <c r="J207" s="170">
        <f t="shared" si="296"/>
        <v>16.88</v>
      </c>
      <c r="K207" s="170">
        <f t="shared" si="296"/>
        <v>26.13</v>
      </c>
      <c r="L207" s="170">
        <f t="shared" si="296"/>
        <v>26.39</v>
      </c>
      <c r="M207" s="170">
        <f t="shared" si="296"/>
        <v>26.67</v>
      </c>
      <c r="N207" s="170">
        <f t="shared" si="296"/>
        <v>26.94</v>
      </c>
      <c r="O207" s="170">
        <f t="shared" si="296"/>
        <v>48.46</v>
      </c>
      <c r="P207" s="170">
        <f t="shared" si="296"/>
        <v>65.42</v>
      </c>
      <c r="Q207" s="170">
        <f t="shared" si="296"/>
        <v>92.07</v>
      </c>
      <c r="R207" s="170">
        <f t="shared" si="296"/>
        <v>111.47</v>
      </c>
      <c r="S207" s="170">
        <f t="shared" si="296"/>
        <v>64.5</v>
      </c>
      <c r="T207" s="170">
        <f t="shared" si="296"/>
        <v>79.430000000000007</v>
      </c>
      <c r="U207" s="170">
        <f t="shared" si="296"/>
        <v>102.15</v>
      </c>
      <c r="V207" s="170">
        <f t="shared" si="296"/>
        <v>119.46</v>
      </c>
      <c r="W207" s="170">
        <f t="shared" si="296"/>
        <v>76.790000000000006</v>
      </c>
      <c r="X207" s="170">
        <f t="shared" si="296"/>
        <v>94.55</v>
      </c>
      <c r="Y207" s="170">
        <f t="shared" si="296"/>
        <v>121.6</v>
      </c>
      <c r="Z207" s="170">
        <f t="shared" si="296"/>
        <v>142.21</v>
      </c>
      <c r="AB207" s="176" t="str">
        <f t="shared" si="222"/>
        <v>INFINITE 76.001 a 7.000</v>
      </c>
      <c r="AC207" s="177" t="s">
        <v>107</v>
      </c>
      <c r="AD207" s="177" t="s">
        <v>82</v>
      </c>
      <c r="AE207" s="170">
        <f t="shared" si="300"/>
        <v>37.42</v>
      </c>
      <c r="AF207" s="170">
        <f t="shared" si="297"/>
        <v>38.22</v>
      </c>
      <c r="AG207" s="170">
        <f t="shared" si="297"/>
        <v>39.020000000000003</v>
      </c>
      <c r="AH207" s="170">
        <f t="shared" si="297"/>
        <v>39.81</v>
      </c>
      <c r="AI207" s="170">
        <f t="shared" si="297"/>
        <v>43.12</v>
      </c>
      <c r="AJ207" s="170">
        <f t="shared" si="297"/>
        <v>43.56</v>
      </c>
      <c r="AK207" s="170">
        <f t="shared" si="297"/>
        <v>44</v>
      </c>
      <c r="AL207" s="170">
        <f t="shared" si="297"/>
        <v>44.45</v>
      </c>
      <c r="AM207" s="170">
        <f t="shared" si="297"/>
        <v>86.35</v>
      </c>
      <c r="AN207" s="170">
        <f t="shared" si="297"/>
        <v>129.85</v>
      </c>
      <c r="AO207" s="170">
        <f t="shared" si="297"/>
        <v>158.91999999999999</v>
      </c>
      <c r="AP207" s="170">
        <f t="shared" si="297"/>
        <v>188</v>
      </c>
      <c r="AQ207" s="170">
        <f t="shared" si="297"/>
        <v>105.29</v>
      </c>
      <c r="AR207" s="170">
        <f t="shared" si="297"/>
        <v>153.34</v>
      </c>
      <c r="AS207" s="170">
        <f t="shared" si="297"/>
        <v>183.71</v>
      </c>
      <c r="AT207" s="170">
        <f t="shared" si="297"/>
        <v>214.1</v>
      </c>
      <c r="AU207" s="170">
        <f t="shared" si="297"/>
        <v>125.36</v>
      </c>
      <c r="AV207" s="170">
        <f t="shared" si="297"/>
        <v>182.54</v>
      </c>
      <c r="AW207" s="170">
        <f t="shared" si="297"/>
        <v>218.72</v>
      </c>
      <c r="AX207" s="170">
        <f t="shared" si="297"/>
        <v>254.88</v>
      </c>
      <c r="BL207" s="43" t="str">
        <f t="shared" si="291"/>
        <v>INFINITE 77.001 a 8.000</v>
      </c>
      <c r="BM207" s="44" t="s">
        <v>107</v>
      </c>
      <c r="BN207" s="46" t="s">
        <v>86</v>
      </c>
      <c r="BO207" s="170">
        <f>ROUND('Base(2024)'!DC12*'BASE 2025'!$A$25,2)</f>
        <v>41.47</v>
      </c>
      <c r="BP207" s="170">
        <f>ROUND('Base(2024)'!DD12*'BASE 2025'!$A$25,2)</f>
        <v>42.33</v>
      </c>
      <c r="BQ207" s="170">
        <f>ROUND('Base(2024)'!DE12*'BASE 2025'!$A$25,2)</f>
        <v>43.21</v>
      </c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M207" s="43" t="str">
        <f t="shared" si="255"/>
        <v>INFINITE 76.001 a 7.000</v>
      </c>
      <c r="CN207" s="44" t="s">
        <v>107</v>
      </c>
      <c r="CO207" s="44" t="s">
        <v>82</v>
      </c>
      <c r="CP207" s="170">
        <f t="shared" ref="CP207:DE207" si="309">ROUND(CP11-(CP11*$A$96),2)</f>
        <v>22.04</v>
      </c>
      <c r="CQ207" s="170">
        <f t="shared" si="309"/>
        <v>22.97</v>
      </c>
      <c r="CR207" s="170">
        <f t="shared" si="309"/>
        <v>23.21</v>
      </c>
      <c r="CS207" s="170">
        <f t="shared" si="309"/>
        <v>23.45</v>
      </c>
      <c r="CT207" s="170">
        <f t="shared" si="309"/>
        <v>30.05</v>
      </c>
      <c r="CU207" s="170">
        <f t="shared" si="309"/>
        <v>34.58</v>
      </c>
      <c r="CV207" s="170">
        <f t="shared" si="309"/>
        <v>39.44</v>
      </c>
      <c r="CW207" s="170">
        <f t="shared" si="309"/>
        <v>48.84</v>
      </c>
      <c r="CX207" s="170">
        <f t="shared" si="309"/>
        <v>37.94</v>
      </c>
      <c r="CY207" s="170">
        <f t="shared" si="309"/>
        <v>43.55</v>
      </c>
      <c r="CZ207" s="170">
        <f t="shared" si="309"/>
        <v>58.96</v>
      </c>
      <c r="DA207" s="170">
        <f t="shared" si="309"/>
        <v>75.680000000000007</v>
      </c>
      <c r="DB207" s="170">
        <f t="shared" si="309"/>
        <v>44.11</v>
      </c>
      <c r="DC207" s="170">
        <f t="shared" si="309"/>
        <v>50.62</v>
      </c>
      <c r="DD207" s="170">
        <f t="shared" si="309"/>
        <v>68.55</v>
      </c>
      <c r="DE207" s="170">
        <f t="shared" si="309"/>
        <v>87.99</v>
      </c>
      <c r="DF207" s="170"/>
      <c r="ER207" s="198" t="str">
        <f t="shared" si="305"/>
        <v>INFINITE 4Coleta Programada4209-9Mais de 10</v>
      </c>
      <c r="ES207" s="198" t="s">
        <v>98</v>
      </c>
      <c r="ET207" s="199" t="s">
        <v>64</v>
      </c>
      <c r="EU207" s="200" t="s">
        <v>65</v>
      </c>
      <c r="EV207" s="201" t="s">
        <v>52</v>
      </c>
      <c r="EW207" s="200" t="s">
        <v>251</v>
      </c>
      <c r="EX207" s="60"/>
      <c r="EY207" s="60"/>
    </row>
    <row r="208" spans="1:155" x14ac:dyDescent="0.25">
      <c r="A208" s="146"/>
      <c r="B208" s="146"/>
      <c r="D208" s="43" t="str">
        <f t="shared" si="293"/>
        <v>INFINITE 77.001 a 8.000</v>
      </c>
      <c r="E208" s="44" t="s">
        <v>107</v>
      </c>
      <c r="F208" s="44" t="s">
        <v>86</v>
      </c>
      <c r="G208" s="170">
        <f t="shared" si="299"/>
        <v>16.77</v>
      </c>
      <c r="H208" s="170">
        <f t="shared" si="296"/>
        <v>17.12</v>
      </c>
      <c r="I208" s="170">
        <f t="shared" si="296"/>
        <v>17.48</v>
      </c>
      <c r="J208" s="170">
        <f t="shared" si="296"/>
        <v>17.84</v>
      </c>
      <c r="K208" s="170">
        <f t="shared" si="296"/>
        <v>27.94</v>
      </c>
      <c r="L208" s="170">
        <f t="shared" si="296"/>
        <v>28.25</v>
      </c>
      <c r="M208" s="170">
        <f t="shared" si="296"/>
        <v>28.52</v>
      </c>
      <c r="N208" s="170">
        <f t="shared" si="296"/>
        <v>28.82</v>
      </c>
      <c r="O208" s="170">
        <f t="shared" si="296"/>
        <v>53.08</v>
      </c>
      <c r="P208" s="170">
        <f t="shared" si="296"/>
        <v>71.67</v>
      </c>
      <c r="Q208" s="170">
        <f t="shared" si="296"/>
        <v>100.88</v>
      </c>
      <c r="R208" s="170">
        <f t="shared" si="296"/>
        <v>122.12</v>
      </c>
      <c r="S208" s="170">
        <f t="shared" si="296"/>
        <v>71.78</v>
      </c>
      <c r="T208" s="170">
        <f t="shared" si="296"/>
        <v>88.07</v>
      </c>
      <c r="U208" s="170">
        <f t="shared" si="296"/>
        <v>112.95</v>
      </c>
      <c r="V208" s="170">
        <f t="shared" si="296"/>
        <v>131.81</v>
      </c>
      <c r="W208" s="170">
        <f t="shared" si="296"/>
        <v>85.45</v>
      </c>
      <c r="X208" s="170">
        <f t="shared" si="296"/>
        <v>104.84</v>
      </c>
      <c r="Y208" s="170">
        <f t="shared" si="296"/>
        <v>134.46</v>
      </c>
      <c r="Z208" s="170">
        <f t="shared" si="296"/>
        <v>156.91999999999999</v>
      </c>
      <c r="AB208" s="176" t="str">
        <f t="shared" ref="AB208:AB225" si="310">CONCATENATE(AC208,AD208)</f>
        <v>INFINITE 77.001 a 8.000</v>
      </c>
      <c r="AC208" s="177" t="s">
        <v>107</v>
      </c>
      <c r="AD208" s="177" t="s">
        <v>86</v>
      </c>
      <c r="AE208" s="170">
        <f t="shared" si="300"/>
        <v>39.68</v>
      </c>
      <c r="AF208" s="170">
        <f t="shared" si="297"/>
        <v>40.520000000000003</v>
      </c>
      <c r="AG208" s="170">
        <f t="shared" si="297"/>
        <v>41.36</v>
      </c>
      <c r="AH208" s="170">
        <f t="shared" si="297"/>
        <v>42.21</v>
      </c>
      <c r="AI208" s="170">
        <f t="shared" si="297"/>
        <v>46.15</v>
      </c>
      <c r="AJ208" s="170">
        <f t="shared" si="297"/>
        <v>46.63</v>
      </c>
      <c r="AK208" s="170">
        <f t="shared" si="297"/>
        <v>47.1</v>
      </c>
      <c r="AL208" s="170">
        <f t="shared" si="297"/>
        <v>47.57</v>
      </c>
      <c r="AM208" s="170">
        <f t="shared" si="297"/>
        <v>94.2</v>
      </c>
      <c r="AN208" s="170">
        <f t="shared" si="297"/>
        <v>141.46</v>
      </c>
      <c r="AO208" s="170">
        <f t="shared" si="297"/>
        <v>173.42</v>
      </c>
      <c r="AP208" s="170">
        <f t="shared" si="297"/>
        <v>205.38</v>
      </c>
      <c r="AQ208" s="170">
        <f t="shared" si="297"/>
        <v>114.85</v>
      </c>
      <c r="AR208" s="170">
        <f t="shared" si="297"/>
        <v>169.49</v>
      </c>
      <c r="AS208" s="170">
        <f t="shared" si="297"/>
        <v>202.96</v>
      </c>
      <c r="AT208" s="170">
        <f t="shared" si="297"/>
        <v>236.44</v>
      </c>
      <c r="AU208" s="170">
        <f t="shared" si="297"/>
        <v>136.72999999999999</v>
      </c>
      <c r="AV208" s="170">
        <f t="shared" si="297"/>
        <v>201.77</v>
      </c>
      <c r="AW208" s="170">
        <f t="shared" si="297"/>
        <v>241.62</v>
      </c>
      <c r="AX208" s="170">
        <f t="shared" si="297"/>
        <v>281.47000000000003</v>
      </c>
      <c r="BL208" s="43" t="str">
        <f t="shared" si="291"/>
        <v>INFINITE 78.001 a 9.000</v>
      </c>
      <c r="BM208" s="44" t="s">
        <v>107</v>
      </c>
      <c r="BN208" s="46" t="s">
        <v>91</v>
      </c>
      <c r="BO208" s="170">
        <f>ROUND('Base(2024)'!DC13*'BASE 2025'!$A$25,2)</f>
        <v>53.59</v>
      </c>
      <c r="BP208" s="170">
        <f>ROUND('Base(2024)'!DD13*'BASE 2025'!$A$25,2)</f>
        <v>54.7</v>
      </c>
      <c r="BQ208" s="170">
        <f>ROUND('Base(2024)'!DE13*'BASE 2025'!$A$25,2)</f>
        <v>55.85</v>
      </c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M208" s="43" t="str">
        <f t="shared" si="255"/>
        <v>INFINITE 77.001 a 8.000</v>
      </c>
      <c r="CN208" s="44" t="s">
        <v>107</v>
      </c>
      <c r="CO208" s="44" t="s">
        <v>86</v>
      </c>
      <c r="CP208" s="170">
        <f t="shared" ref="CP208:DE208" si="311">ROUND(CP12-(CP12*$A$96),2)</f>
        <v>23.16</v>
      </c>
      <c r="CQ208" s="170">
        <f t="shared" si="311"/>
        <v>24.14</v>
      </c>
      <c r="CR208" s="170">
        <f t="shared" si="311"/>
        <v>24.39</v>
      </c>
      <c r="CS208" s="170">
        <f t="shared" si="311"/>
        <v>24.64</v>
      </c>
      <c r="CT208" s="170">
        <f t="shared" si="311"/>
        <v>32.74</v>
      </c>
      <c r="CU208" s="170">
        <f t="shared" si="311"/>
        <v>37.659999999999997</v>
      </c>
      <c r="CV208" s="170">
        <f t="shared" si="311"/>
        <v>42.97</v>
      </c>
      <c r="CW208" s="170">
        <f t="shared" si="311"/>
        <v>53.21</v>
      </c>
      <c r="CX208" s="170">
        <f t="shared" si="311"/>
        <v>48.87</v>
      </c>
      <c r="CY208" s="170">
        <f t="shared" si="311"/>
        <v>54.83</v>
      </c>
      <c r="CZ208" s="170">
        <f t="shared" si="311"/>
        <v>70.64</v>
      </c>
      <c r="DA208" s="170">
        <f t="shared" si="311"/>
        <v>88.07</v>
      </c>
      <c r="DB208" s="170">
        <f t="shared" si="311"/>
        <v>56.84</v>
      </c>
      <c r="DC208" s="170">
        <f t="shared" si="311"/>
        <v>63.77</v>
      </c>
      <c r="DD208" s="170">
        <f t="shared" si="311"/>
        <v>82.13</v>
      </c>
      <c r="DE208" s="170">
        <f t="shared" si="311"/>
        <v>102.41</v>
      </c>
      <c r="DF208" s="170"/>
      <c r="ER208" s="198" t="str">
        <f t="shared" si="305"/>
        <v>INFINITE 4Coleta no mesmo dia4210-211 a 20</v>
      </c>
      <c r="ES208" s="198" t="s">
        <v>98</v>
      </c>
      <c r="ET208" s="199" t="s">
        <v>71</v>
      </c>
      <c r="EU208" s="200" t="s">
        <v>72</v>
      </c>
      <c r="EV208" s="201" t="s">
        <v>73</v>
      </c>
      <c r="EW208" s="200">
        <f>EX208</f>
        <v>1.7011410000000002</v>
      </c>
      <c r="EX208" s="202">
        <v>1.7011410000000002</v>
      </c>
      <c r="EY208" s="203" t="s">
        <v>264</v>
      </c>
    </row>
    <row r="209" spans="1:155" x14ac:dyDescent="0.25">
      <c r="A209" s="146"/>
      <c r="B209" s="146"/>
      <c r="D209" s="43" t="str">
        <f t="shared" si="293"/>
        <v>INFINITE 78.001 a 9.000</v>
      </c>
      <c r="E209" s="44" t="s">
        <v>107</v>
      </c>
      <c r="F209" s="44" t="s">
        <v>91</v>
      </c>
      <c r="G209" s="170">
        <f t="shared" si="299"/>
        <v>17.32</v>
      </c>
      <c r="H209" s="170">
        <f t="shared" si="296"/>
        <v>17.690000000000001</v>
      </c>
      <c r="I209" s="170">
        <f t="shared" si="296"/>
        <v>18.05</v>
      </c>
      <c r="J209" s="170">
        <f t="shared" si="296"/>
        <v>18.41</v>
      </c>
      <c r="K209" s="170">
        <f t="shared" si="296"/>
        <v>29.77</v>
      </c>
      <c r="L209" s="170">
        <f t="shared" si="296"/>
        <v>30.07</v>
      </c>
      <c r="M209" s="170">
        <f t="shared" si="296"/>
        <v>30.39</v>
      </c>
      <c r="N209" s="170">
        <f t="shared" si="296"/>
        <v>30.68</v>
      </c>
      <c r="O209" s="170">
        <f t="shared" si="296"/>
        <v>57.72</v>
      </c>
      <c r="P209" s="170">
        <f t="shared" si="296"/>
        <v>77.92</v>
      </c>
      <c r="Q209" s="170">
        <f t="shared" si="296"/>
        <v>109.67</v>
      </c>
      <c r="R209" s="170">
        <f t="shared" si="296"/>
        <v>132.75</v>
      </c>
      <c r="S209" s="170">
        <f t="shared" si="296"/>
        <v>75.67</v>
      </c>
      <c r="T209" s="170">
        <f t="shared" si="296"/>
        <v>93.33</v>
      </c>
      <c r="U209" s="170">
        <f t="shared" si="296"/>
        <v>120.34</v>
      </c>
      <c r="V209" s="170">
        <f t="shared" si="296"/>
        <v>140.74</v>
      </c>
      <c r="W209" s="170">
        <f t="shared" si="296"/>
        <v>90.08</v>
      </c>
      <c r="X209" s="170">
        <f t="shared" si="296"/>
        <v>111.11</v>
      </c>
      <c r="Y209" s="170">
        <f t="shared" si="296"/>
        <v>143.26</v>
      </c>
      <c r="Z209" s="170">
        <f t="shared" si="296"/>
        <v>167.55</v>
      </c>
      <c r="AB209" s="176" t="str">
        <f t="shared" si="310"/>
        <v>INFINITE 78.001 a 9.000</v>
      </c>
      <c r="AC209" s="177" t="s">
        <v>107</v>
      </c>
      <c r="AD209" s="177" t="s">
        <v>91</v>
      </c>
      <c r="AE209" s="170">
        <f t="shared" si="300"/>
        <v>43.22</v>
      </c>
      <c r="AF209" s="170">
        <f t="shared" si="297"/>
        <v>44.15</v>
      </c>
      <c r="AG209" s="170">
        <f t="shared" si="297"/>
        <v>45.05</v>
      </c>
      <c r="AH209" s="170">
        <f t="shared" si="297"/>
        <v>45.98</v>
      </c>
      <c r="AI209" s="170">
        <f t="shared" si="297"/>
        <v>49.73</v>
      </c>
      <c r="AJ209" s="170">
        <f t="shared" si="297"/>
        <v>50.24</v>
      </c>
      <c r="AK209" s="170">
        <f t="shared" si="297"/>
        <v>50.75</v>
      </c>
      <c r="AL209" s="170">
        <f t="shared" si="297"/>
        <v>51.27</v>
      </c>
      <c r="AM209" s="170">
        <f t="shared" si="297"/>
        <v>102.69</v>
      </c>
      <c r="AN209" s="170">
        <f t="shared" si="297"/>
        <v>155.63</v>
      </c>
      <c r="AO209" s="170">
        <f t="shared" si="297"/>
        <v>189.6</v>
      </c>
      <c r="AP209" s="170">
        <f t="shared" si="297"/>
        <v>223.56</v>
      </c>
      <c r="AQ209" s="170">
        <f t="shared" si="297"/>
        <v>126.09</v>
      </c>
      <c r="AR209" s="170">
        <f t="shared" si="297"/>
        <v>188.33</v>
      </c>
      <c r="AS209" s="170">
        <f t="shared" si="297"/>
        <v>224.33</v>
      </c>
      <c r="AT209" s="170">
        <f t="shared" si="297"/>
        <v>260.33</v>
      </c>
      <c r="AU209" s="170">
        <f t="shared" si="297"/>
        <v>150.11000000000001</v>
      </c>
      <c r="AV209" s="170">
        <f t="shared" si="297"/>
        <v>224.21</v>
      </c>
      <c r="AW209" s="170">
        <f t="shared" si="297"/>
        <v>267.05</v>
      </c>
      <c r="AX209" s="170">
        <f t="shared" si="297"/>
        <v>309.91000000000003</v>
      </c>
      <c r="BL209" s="43" t="str">
        <f t="shared" si="291"/>
        <v>INFINITE 79.001 a 10.000</v>
      </c>
      <c r="BM209" s="44" t="s">
        <v>107</v>
      </c>
      <c r="BN209" s="46" t="s">
        <v>95</v>
      </c>
      <c r="BO209" s="170">
        <f>ROUND('Base(2024)'!DC14*'BASE 2025'!$A$25,2)</f>
        <v>68.48</v>
      </c>
      <c r="BP209" s="170">
        <f>ROUND('Base(2024)'!DD14*'BASE 2025'!$A$25,2)</f>
        <v>69.900000000000006</v>
      </c>
      <c r="BQ209" s="170">
        <f>ROUND('Base(2024)'!DE14*'BASE 2025'!$A$25,2)</f>
        <v>71.36</v>
      </c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M209" s="43" t="str">
        <f t="shared" si="255"/>
        <v>INFINITE 78.001 a 9.000</v>
      </c>
      <c r="CN209" s="44" t="s">
        <v>107</v>
      </c>
      <c r="CO209" s="44" t="s">
        <v>91</v>
      </c>
      <c r="CP209" s="170">
        <f t="shared" ref="CP209:DE209" si="312">ROUND(CP13-(CP13*$A$96),2)</f>
        <v>23.84</v>
      </c>
      <c r="CQ209" s="170">
        <f t="shared" si="312"/>
        <v>24.85</v>
      </c>
      <c r="CR209" s="170">
        <f t="shared" si="312"/>
        <v>25.09</v>
      </c>
      <c r="CS209" s="170">
        <f t="shared" si="312"/>
        <v>25.35</v>
      </c>
      <c r="CT209" s="170">
        <f t="shared" si="312"/>
        <v>34.35</v>
      </c>
      <c r="CU209" s="170">
        <f t="shared" si="312"/>
        <v>39.5</v>
      </c>
      <c r="CV209" s="170">
        <f t="shared" si="312"/>
        <v>45.08</v>
      </c>
      <c r="CW209" s="170">
        <f t="shared" si="312"/>
        <v>55.8</v>
      </c>
      <c r="CX209" s="170">
        <f t="shared" si="312"/>
        <v>50.26</v>
      </c>
      <c r="CY209" s="170">
        <f t="shared" si="312"/>
        <v>56.43</v>
      </c>
      <c r="CZ209" s="170">
        <f t="shared" si="312"/>
        <v>72.45</v>
      </c>
      <c r="DA209" s="170">
        <f t="shared" si="312"/>
        <v>90.32</v>
      </c>
      <c r="DB209" s="170">
        <f t="shared" si="312"/>
        <v>58.45</v>
      </c>
      <c r="DC209" s="170">
        <f t="shared" si="312"/>
        <v>65.599999999999994</v>
      </c>
      <c r="DD209" s="170">
        <f t="shared" si="312"/>
        <v>84.25</v>
      </c>
      <c r="DE209" s="170">
        <f t="shared" si="312"/>
        <v>105.02</v>
      </c>
      <c r="DF209" s="170"/>
      <c r="ER209" s="198" t="str">
        <f t="shared" si="305"/>
        <v>INFINITE 4Coleta no mesmo dia4210-221 a 30</v>
      </c>
      <c r="ES209" s="198" t="s">
        <v>98</v>
      </c>
      <c r="ET209" s="199" t="s">
        <v>71</v>
      </c>
      <c r="EU209" s="200" t="s">
        <v>72</v>
      </c>
      <c r="EV209" s="201" t="s">
        <v>77</v>
      </c>
      <c r="EW209" s="200">
        <f t="shared" ref="EW209:EW217" si="313">EX209</f>
        <v>1.6797430000000002</v>
      </c>
      <c r="EX209" s="202">
        <v>1.6797430000000002</v>
      </c>
      <c r="EY209" s="203" t="s">
        <v>264</v>
      </c>
    </row>
    <row r="210" spans="1:155" x14ac:dyDescent="0.25">
      <c r="A210" s="146"/>
      <c r="B210" s="146"/>
      <c r="D210" s="43" t="str">
        <f t="shared" si="293"/>
        <v>INFINITE 79.001 a 10.000</v>
      </c>
      <c r="E210" s="44" t="s">
        <v>107</v>
      </c>
      <c r="F210" s="44" t="s">
        <v>95</v>
      </c>
      <c r="G210" s="170">
        <f t="shared" si="299"/>
        <v>17.7</v>
      </c>
      <c r="H210" s="170">
        <f t="shared" si="296"/>
        <v>18.079999999999998</v>
      </c>
      <c r="I210" s="170">
        <f t="shared" si="296"/>
        <v>18.45</v>
      </c>
      <c r="J210" s="170">
        <f t="shared" si="296"/>
        <v>18.829999999999998</v>
      </c>
      <c r="K210" s="170">
        <f t="shared" si="296"/>
        <v>31.78</v>
      </c>
      <c r="L210" s="170">
        <f t="shared" si="296"/>
        <v>32.1</v>
      </c>
      <c r="M210" s="170">
        <f t="shared" si="296"/>
        <v>32.44</v>
      </c>
      <c r="N210" s="170">
        <f t="shared" si="296"/>
        <v>32.76</v>
      </c>
      <c r="O210" s="170">
        <f t="shared" si="296"/>
        <v>62.36</v>
      </c>
      <c r="P210" s="170">
        <f t="shared" si="296"/>
        <v>84.18</v>
      </c>
      <c r="Q210" s="170">
        <f t="shared" si="296"/>
        <v>118.48</v>
      </c>
      <c r="R210" s="170">
        <f t="shared" si="296"/>
        <v>143.41999999999999</v>
      </c>
      <c r="S210" s="170">
        <f t="shared" si="296"/>
        <v>79.58</v>
      </c>
      <c r="T210" s="170">
        <f t="shared" si="296"/>
        <v>98.57</v>
      </c>
      <c r="U210" s="170">
        <f t="shared" si="296"/>
        <v>127.73</v>
      </c>
      <c r="V210" s="170">
        <f t="shared" si="296"/>
        <v>149.69999999999999</v>
      </c>
      <c r="W210" s="170">
        <f t="shared" si="296"/>
        <v>94.73</v>
      </c>
      <c r="X210" s="170">
        <f t="shared" si="296"/>
        <v>117.35</v>
      </c>
      <c r="Y210" s="170">
        <f t="shared" si="296"/>
        <v>152.06</v>
      </c>
      <c r="Z210" s="170">
        <f t="shared" si="296"/>
        <v>178.2</v>
      </c>
      <c r="AB210" s="176" t="str">
        <f t="shared" si="310"/>
        <v>INFINITE 79.001 a 10.000</v>
      </c>
      <c r="AC210" s="177" t="s">
        <v>107</v>
      </c>
      <c r="AD210" s="177" t="s">
        <v>95</v>
      </c>
      <c r="AE210" s="170">
        <f t="shared" si="300"/>
        <v>46.68</v>
      </c>
      <c r="AF210" s="170">
        <f t="shared" si="297"/>
        <v>47.68</v>
      </c>
      <c r="AG210" s="170">
        <f t="shared" si="297"/>
        <v>48.68</v>
      </c>
      <c r="AH210" s="170">
        <f t="shared" si="297"/>
        <v>49.67</v>
      </c>
      <c r="AI210" s="170">
        <f t="shared" si="297"/>
        <v>53.22</v>
      </c>
      <c r="AJ210" s="170">
        <f t="shared" si="297"/>
        <v>53.77</v>
      </c>
      <c r="AK210" s="170">
        <f t="shared" si="297"/>
        <v>54.32</v>
      </c>
      <c r="AL210" s="170">
        <f t="shared" si="297"/>
        <v>54.87</v>
      </c>
      <c r="AM210" s="170">
        <f t="shared" si="297"/>
        <v>111.02</v>
      </c>
      <c r="AN210" s="170">
        <f t="shared" si="297"/>
        <v>169.57</v>
      </c>
      <c r="AO210" s="170">
        <f t="shared" si="297"/>
        <v>205.74</v>
      </c>
      <c r="AP210" s="170">
        <f t="shared" si="297"/>
        <v>241.9</v>
      </c>
      <c r="AQ210" s="170">
        <f t="shared" si="297"/>
        <v>137.33000000000001</v>
      </c>
      <c r="AR210" s="170">
        <f t="shared" si="297"/>
        <v>206.49</v>
      </c>
      <c r="AS210" s="170">
        <f t="shared" si="297"/>
        <v>245.29</v>
      </c>
      <c r="AT210" s="170">
        <f t="shared" si="297"/>
        <v>284.08</v>
      </c>
      <c r="AU210" s="170">
        <f t="shared" si="297"/>
        <v>163.49</v>
      </c>
      <c r="AV210" s="170">
        <f t="shared" si="297"/>
        <v>245.82</v>
      </c>
      <c r="AW210" s="170">
        <f t="shared" si="297"/>
        <v>292.01</v>
      </c>
      <c r="AX210" s="170">
        <f t="shared" si="297"/>
        <v>338.18</v>
      </c>
      <c r="BL210" s="43" t="str">
        <f t="shared" si="291"/>
        <v>Peso (g)</v>
      </c>
      <c r="BN210" s="46" t="s">
        <v>32</v>
      </c>
      <c r="BO210" s="170" t="s">
        <v>12</v>
      </c>
      <c r="BP210" s="170" t="s">
        <v>13</v>
      </c>
      <c r="BQ210" s="170" t="s">
        <v>14</v>
      </c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M210" s="43" t="str">
        <f t="shared" si="255"/>
        <v>INFINITE 79.001 a 10.000</v>
      </c>
      <c r="CN210" s="44" t="s">
        <v>107</v>
      </c>
      <c r="CO210" s="44" t="s">
        <v>95</v>
      </c>
      <c r="CP210" s="170">
        <f t="shared" ref="CP210:DE210" si="314">ROUND(CP14-(CP14*$A$96),2)</f>
        <v>24.32</v>
      </c>
      <c r="CQ210" s="170">
        <f t="shared" si="314"/>
        <v>25.35</v>
      </c>
      <c r="CR210" s="170">
        <f t="shared" si="314"/>
        <v>25.6</v>
      </c>
      <c r="CS210" s="170">
        <f t="shared" si="314"/>
        <v>25.86</v>
      </c>
      <c r="CT210" s="170">
        <f t="shared" si="314"/>
        <v>35.5</v>
      </c>
      <c r="CU210" s="170">
        <f t="shared" si="314"/>
        <v>40.83</v>
      </c>
      <c r="CV210" s="170">
        <f t="shared" si="314"/>
        <v>46.59</v>
      </c>
      <c r="CW210" s="170">
        <f t="shared" si="314"/>
        <v>57.7</v>
      </c>
      <c r="CX210" s="170">
        <f t="shared" si="314"/>
        <v>51.25</v>
      </c>
      <c r="CY210" s="170">
        <f t="shared" si="314"/>
        <v>57.56</v>
      </c>
      <c r="CZ210" s="170">
        <f t="shared" si="314"/>
        <v>73.760000000000005</v>
      </c>
      <c r="DA210" s="170">
        <f t="shared" si="314"/>
        <v>91.92</v>
      </c>
      <c r="DB210" s="170">
        <f t="shared" si="314"/>
        <v>59.6</v>
      </c>
      <c r="DC210" s="170">
        <f t="shared" si="314"/>
        <v>66.930000000000007</v>
      </c>
      <c r="DD210" s="170">
        <f t="shared" si="314"/>
        <v>85.75</v>
      </c>
      <c r="DE210" s="170">
        <f t="shared" si="314"/>
        <v>106.88</v>
      </c>
      <c r="DF210" s="171"/>
      <c r="ER210" s="198" t="str">
        <f t="shared" si="305"/>
        <v>INFINITE 4Coleta no mesmo dia4210-231 a 40</v>
      </c>
      <c r="ES210" s="198" t="s">
        <v>98</v>
      </c>
      <c r="ET210" s="199" t="s">
        <v>71</v>
      </c>
      <c r="EU210" s="200" t="s">
        <v>72</v>
      </c>
      <c r="EV210" s="201" t="s">
        <v>83</v>
      </c>
      <c r="EW210" s="200">
        <f t="shared" si="313"/>
        <v>1.6797430000000002</v>
      </c>
      <c r="EX210" s="202">
        <v>1.6797430000000002</v>
      </c>
      <c r="EY210" s="203" t="s">
        <v>264</v>
      </c>
    </row>
    <row r="211" spans="1:155" x14ac:dyDescent="0.25">
      <c r="A211" s="146"/>
      <c r="B211" s="146"/>
      <c r="D211" s="40" t="str">
        <f t="shared" si="293"/>
        <v>INFINITE 7Kg Adicional</v>
      </c>
      <c r="E211" s="168" t="s">
        <v>107</v>
      </c>
      <c r="F211" s="168" t="s">
        <v>63</v>
      </c>
      <c r="G211" s="171">
        <f t="shared" si="299"/>
        <v>2.19</v>
      </c>
      <c r="H211" s="171">
        <f t="shared" si="296"/>
        <v>2.2400000000000002</v>
      </c>
      <c r="I211" s="171">
        <f t="shared" si="296"/>
        <v>2.2999999999999998</v>
      </c>
      <c r="J211" s="171">
        <f t="shared" si="296"/>
        <v>2.33</v>
      </c>
      <c r="K211" s="171">
        <f t="shared" si="296"/>
        <v>3.95</v>
      </c>
      <c r="L211" s="171">
        <f t="shared" si="296"/>
        <v>3.98</v>
      </c>
      <c r="M211" s="171">
        <f t="shared" si="296"/>
        <v>4.0199999999999996</v>
      </c>
      <c r="N211" s="171">
        <f t="shared" si="296"/>
        <v>4.07</v>
      </c>
      <c r="O211" s="171">
        <f t="shared" si="296"/>
        <v>7.73</v>
      </c>
      <c r="P211" s="171">
        <f t="shared" si="296"/>
        <v>10.44</v>
      </c>
      <c r="Q211" s="171">
        <f t="shared" si="296"/>
        <v>14.69</v>
      </c>
      <c r="R211" s="171">
        <f t="shared" si="296"/>
        <v>17.78</v>
      </c>
      <c r="S211" s="171">
        <f t="shared" si="296"/>
        <v>9.8699999999999992</v>
      </c>
      <c r="T211" s="171">
        <f t="shared" si="296"/>
        <v>12.22</v>
      </c>
      <c r="U211" s="171">
        <f t="shared" si="296"/>
        <v>15.84</v>
      </c>
      <c r="V211" s="171">
        <f t="shared" si="296"/>
        <v>18.559999999999999</v>
      </c>
      <c r="W211" s="171">
        <f t="shared" si="296"/>
        <v>11.75</v>
      </c>
      <c r="X211" s="171">
        <f t="shared" si="296"/>
        <v>14.55</v>
      </c>
      <c r="Y211" s="171">
        <f t="shared" si="296"/>
        <v>18.86</v>
      </c>
      <c r="Z211" s="171">
        <f t="shared" si="296"/>
        <v>22.09</v>
      </c>
      <c r="AB211" s="40" t="str">
        <f t="shared" si="310"/>
        <v>INFINITE 7Kg Adicional</v>
      </c>
      <c r="AC211" s="168" t="s">
        <v>107</v>
      </c>
      <c r="AD211" s="168" t="s">
        <v>63</v>
      </c>
      <c r="AE211" s="169">
        <f t="shared" si="300"/>
        <v>4.74</v>
      </c>
      <c r="AF211" s="169">
        <f t="shared" si="297"/>
        <v>4.8499999999999996</v>
      </c>
      <c r="AG211" s="169">
        <f t="shared" si="297"/>
        <v>4.9400000000000004</v>
      </c>
      <c r="AH211" s="169">
        <f t="shared" si="297"/>
        <v>5.05</v>
      </c>
      <c r="AI211" s="169">
        <f t="shared" si="297"/>
        <v>5.36</v>
      </c>
      <c r="AJ211" s="169">
        <f t="shared" si="297"/>
        <v>5.42</v>
      </c>
      <c r="AK211" s="169">
        <f t="shared" si="297"/>
        <v>5.48</v>
      </c>
      <c r="AL211" s="169">
        <f t="shared" si="297"/>
        <v>5.53</v>
      </c>
      <c r="AM211" s="169">
        <f t="shared" si="297"/>
        <v>10.98</v>
      </c>
      <c r="AN211" s="169">
        <f t="shared" si="297"/>
        <v>16.829999999999998</v>
      </c>
      <c r="AO211" s="169">
        <f t="shared" si="297"/>
        <v>20.39</v>
      </c>
      <c r="AP211" s="169">
        <f t="shared" si="297"/>
        <v>23.96</v>
      </c>
      <c r="AQ211" s="169">
        <f t="shared" si="297"/>
        <v>13.73</v>
      </c>
      <c r="AR211" s="169">
        <f t="shared" si="297"/>
        <v>20.59</v>
      </c>
      <c r="AS211" s="169">
        <f t="shared" si="297"/>
        <v>24.35</v>
      </c>
      <c r="AT211" s="169">
        <f t="shared" si="297"/>
        <v>28.13</v>
      </c>
      <c r="AU211" s="169">
        <f t="shared" si="297"/>
        <v>16.34</v>
      </c>
      <c r="AV211" s="169">
        <f t="shared" si="297"/>
        <v>24.52</v>
      </c>
      <c r="AW211" s="169">
        <f t="shared" si="297"/>
        <v>29</v>
      </c>
      <c r="AX211" s="169">
        <f t="shared" si="297"/>
        <v>33.49</v>
      </c>
      <c r="BL211" s="43" t="str">
        <f t="shared" si="291"/>
        <v>INFINITE 80 a 300</v>
      </c>
      <c r="BM211" s="44" t="s">
        <v>110</v>
      </c>
      <c r="BN211" s="46" t="s">
        <v>40</v>
      </c>
      <c r="BO211" s="170">
        <f>ROUND('Base(2024)'!DC3*'BASE 2025'!$A$25,2)</f>
        <v>13.3</v>
      </c>
      <c r="BP211" s="170">
        <f>ROUND('Base(2024)'!DD3*'BASE 2025'!$A$25,2)</f>
        <v>13.57</v>
      </c>
      <c r="BQ211" s="170">
        <f>ROUND('Base(2024)'!DE3*'BASE 2025'!$A$25,2)</f>
        <v>13.86</v>
      </c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M211" s="40" t="str">
        <f t="shared" si="255"/>
        <v>INFINITE 7Kg Adicional</v>
      </c>
      <c r="CN211" s="168" t="s">
        <v>107</v>
      </c>
      <c r="CO211" s="168" t="s">
        <v>63</v>
      </c>
      <c r="CP211" s="171">
        <f t="shared" ref="CP211:DE211" si="315">ROUND(CP15-(CP15*$A$96),2)</f>
        <v>3.02</v>
      </c>
      <c r="CQ211" s="171">
        <f t="shared" si="315"/>
        <v>3.14</v>
      </c>
      <c r="CR211" s="171">
        <f t="shared" si="315"/>
        <v>3.17</v>
      </c>
      <c r="CS211" s="171">
        <f t="shared" si="315"/>
        <v>3.21</v>
      </c>
      <c r="CT211" s="171">
        <f t="shared" si="315"/>
        <v>4.4000000000000004</v>
      </c>
      <c r="CU211" s="171">
        <f t="shared" si="315"/>
        <v>5.05</v>
      </c>
      <c r="CV211" s="171">
        <f t="shared" si="315"/>
        <v>5.78</v>
      </c>
      <c r="CW211" s="171">
        <f t="shared" si="315"/>
        <v>7.15</v>
      </c>
      <c r="CX211" s="171">
        <f t="shared" si="315"/>
        <v>6.35</v>
      </c>
      <c r="CY211" s="171">
        <f t="shared" si="315"/>
        <v>7.14</v>
      </c>
      <c r="CZ211" s="171">
        <f t="shared" si="315"/>
        <v>9.15</v>
      </c>
      <c r="DA211" s="171">
        <f t="shared" si="315"/>
        <v>11.4</v>
      </c>
      <c r="DB211" s="171">
        <f t="shared" si="315"/>
        <v>7.38</v>
      </c>
      <c r="DC211" s="171">
        <f t="shared" si="315"/>
        <v>8.31</v>
      </c>
      <c r="DD211" s="171">
        <f t="shared" si="315"/>
        <v>10.62</v>
      </c>
      <c r="DE211" s="171">
        <f t="shared" si="315"/>
        <v>13.25</v>
      </c>
      <c r="ER211" s="198" t="str">
        <f t="shared" si="305"/>
        <v>INFINITE 4Coleta no mesmo dia4210-241 a 50</v>
      </c>
      <c r="ES211" s="198" t="s">
        <v>98</v>
      </c>
      <c r="ET211" s="199" t="s">
        <v>71</v>
      </c>
      <c r="EU211" s="200" t="s">
        <v>72</v>
      </c>
      <c r="EV211" s="201" t="s">
        <v>87</v>
      </c>
      <c r="EW211" s="200">
        <f t="shared" si="313"/>
        <v>1.6476460000000002</v>
      </c>
      <c r="EX211" s="202">
        <v>1.6476460000000002</v>
      </c>
      <c r="EY211" s="203" t="s">
        <v>264</v>
      </c>
    </row>
    <row r="212" spans="1:155" x14ac:dyDescent="0.25">
      <c r="A212" s="146"/>
      <c r="B212" s="146"/>
      <c r="D212" s="43" t="str">
        <f t="shared" si="293"/>
        <v>Peso (g)</v>
      </c>
      <c r="F212" s="44" t="s">
        <v>32</v>
      </c>
      <c r="G212" s="173" t="s">
        <v>12</v>
      </c>
      <c r="H212" s="173" t="s">
        <v>13</v>
      </c>
      <c r="I212" s="173" t="s">
        <v>14</v>
      </c>
      <c r="J212" s="173" t="s">
        <v>15</v>
      </c>
      <c r="K212" s="173" t="s">
        <v>16</v>
      </c>
      <c r="L212" s="173" t="s">
        <v>17</v>
      </c>
      <c r="M212" s="173" t="s">
        <v>18</v>
      </c>
      <c r="N212" s="173" t="s">
        <v>19</v>
      </c>
      <c r="O212" s="173" t="s">
        <v>20</v>
      </c>
      <c r="P212" s="173" t="s">
        <v>21</v>
      </c>
      <c r="Q212" s="173" t="s">
        <v>22</v>
      </c>
      <c r="R212" s="173" t="s">
        <v>23</v>
      </c>
      <c r="S212" s="173" t="s">
        <v>24</v>
      </c>
      <c r="T212" s="173" t="s">
        <v>25</v>
      </c>
      <c r="U212" s="173" t="s">
        <v>26</v>
      </c>
      <c r="V212" s="173" t="s">
        <v>27</v>
      </c>
      <c r="W212" s="173" t="s">
        <v>28</v>
      </c>
      <c r="X212" s="173" t="s">
        <v>29</v>
      </c>
      <c r="Y212" s="173" t="s">
        <v>30</v>
      </c>
      <c r="Z212" s="173" t="s">
        <v>31</v>
      </c>
      <c r="AB212" s="176" t="str">
        <f t="shared" si="310"/>
        <v>Peso (g)</v>
      </c>
      <c r="AC212" s="177"/>
      <c r="AD212" s="177" t="s">
        <v>32</v>
      </c>
      <c r="AE212" s="170" t="s">
        <v>12</v>
      </c>
      <c r="AF212" s="170" t="s">
        <v>13</v>
      </c>
      <c r="AG212" s="170" t="s">
        <v>14</v>
      </c>
      <c r="AH212" s="170" t="s">
        <v>15</v>
      </c>
      <c r="AI212" s="170" t="s">
        <v>16</v>
      </c>
      <c r="AJ212" s="170" t="s">
        <v>17</v>
      </c>
      <c r="AK212" s="170" t="s">
        <v>18</v>
      </c>
      <c r="AL212" s="170" t="s">
        <v>19</v>
      </c>
      <c r="AM212" s="170" t="s">
        <v>20</v>
      </c>
      <c r="AN212" s="170" t="s">
        <v>21</v>
      </c>
      <c r="AO212" s="170" t="s">
        <v>22</v>
      </c>
      <c r="AP212" s="170" t="s">
        <v>23</v>
      </c>
      <c r="AQ212" s="170" t="s">
        <v>24</v>
      </c>
      <c r="AR212" s="170" t="s">
        <v>25</v>
      </c>
      <c r="AS212" s="170" t="s">
        <v>26</v>
      </c>
      <c r="AT212" s="170" t="s">
        <v>27</v>
      </c>
      <c r="AU212" s="170" t="s">
        <v>28</v>
      </c>
      <c r="AV212" s="170" t="s">
        <v>29</v>
      </c>
      <c r="AW212" s="170" t="s">
        <v>30</v>
      </c>
      <c r="AX212" s="170" t="s">
        <v>31</v>
      </c>
      <c r="BL212" s="43" t="str">
        <f t="shared" si="291"/>
        <v>INFINITE 8301 a 500</v>
      </c>
      <c r="BM212" s="44" t="s">
        <v>110</v>
      </c>
      <c r="BN212" s="46" t="s">
        <v>49</v>
      </c>
      <c r="BO212" s="170">
        <f>ROUND('Base(2024)'!DC4*'BASE 2025'!$A$25,2)</f>
        <v>13.82</v>
      </c>
      <c r="BP212" s="170">
        <f>ROUND('Base(2024)'!DD4*'BASE 2025'!$A$25,2)</f>
        <v>14.11</v>
      </c>
      <c r="BQ212" s="170">
        <f>ROUND('Base(2024)'!DE4*'BASE 2025'!$A$25,2)</f>
        <v>14.41</v>
      </c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M212" s="43" t="str">
        <f t="shared" si="255"/>
        <v>Peso (g)</v>
      </c>
      <c r="CO212" s="44" t="s">
        <v>32</v>
      </c>
      <c r="CP212" s="45" t="s">
        <v>16</v>
      </c>
      <c r="CQ212" s="45" t="s">
        <v>17</v>
      </c>
      <c r="CR212" s="45" t="s">
        <v>18</v>
      </c>
      <c r="CS212" s="45" t="s">
        <v>19</v>
      </c>
      <c r="CT212" s="45" t="s">
        <v>20</v>
      </c>
      <c r="CU212" s="45" t="s">
        <v>21</v>
      </c>
      <c r="CV212" s="45" t="s">
        <v>22</v>
      </c>
      <c r="CW212" s="45" t="s">
        <v>23</v>
      </c>
      <c r="CX212" s="45" t="s">
        <v>24</v>
      </c>
      <c r="CY212" s="45" t="s">
        <v>25</v>
      </c>
      <c r="CZ212" s="45" t="s">
        <v>26</v>
      </c>
      <c r="DA212" s="45" t="s">
        <v>27</v>
      </c>
      <c r="DB212" s="45" t="s">
        <v>28</v>
      </c>
      <c r="DC212" s="45" t="s">
        <v>29</v>
      </c>
      <c r="DD212" s="45" t="s">
        <v>30</v>
      </c>
      <c r="DE212" s="45" t="s">
        <v>31</v>
      </c>
      <c r="ER212" s="198" t="str">
        <f t="shared" si="305"/>
        <v>INFINITE 4Coleta no mesmo dia4210-251 a 60</v>
      </c>
      <c r="ES212" s="198" t="s">
        <v>98</v>
      </c>
      <c r="ET212" s="199" t="s">
        <v>71</v>
      </c>
      <c r="EU212" s="200" t="s">
        <v>72</v>
      </c>
      <c r="EV212" s="201" t="s">
        <v>92</v>
      </c>
      <c r="EW212" s="200">
        <f t="shared" si="313"/>
        <v>1.6369470000000002</v>
      </c>
      <c r="EX212" s="202">
        <v>1.6369470000000002</v>
      </c>
      <c r="EY212" s="203" t="s">
        <v>264</v>
      </c>
    </row>
    <row r="213" spans="1:155" x14ac:dyDescent="0.25">
      <c r="A213" s="146"/>
      <c r="B213" s="146"/>
      <c r="D213" s="43" t="str">
        <f t="shared" si="293"/>
        <v>INFINITE 80 a 300</v>
      </c>
      <c r="E213" s="44" t="s">
        <v>110</v>
      </c>
      <c r="F213" s="44" t="s">
        <v>40</v>
      </c>
      <c r="G213" s="170">
        <f>ROUND(G3-(G3*$A$42),2)</f>
        <v>7.05</v>
      </c>
      <c r="H213" s="170">
        <f t="shared" ref="H213:Z225" si="316">ROUND(H3-(H3*$A$42),2)</f>
        <v>7.21</v>
      </c>
      <c r="I213" s="170">
        <f t="shared" si="316"/>
        <v>7.36</v>
      </c>
      <c r="J213" s="170">
        <f t="shared" si="316"/>
        <v>7.5</v>
      </c>
      <c r="K213" s="170">
        <f t="shared" si="316"/>
        <v>13.48</v>
      </c>
      <c r="L213" s="170">
        <f t="shared" si="316"/>
        <v>13.78</v>
      </c>
      <c r="M213" s="170">
        <f t="shared" si="316"/>
        <v>14.08</v>
      </c>
      <c r="N213" s="170">
        <f t="shared" si="316"/>
        <v>14.99</v>
      </c>
      <c r="O213" s="170">
        <f t="shared" si="316"/>
        <v>20.48</v>
      </c>
      <c r="P213" s="170">
        <f t="shared" si="316"/>
        <v>28.67</v>
      </c>
      <c r="Q213" s="170">
        <f t="shared" si="316"/>
        <v>36.86</v>
      </c>
      <c r="R213" s="170">
        <f t="shared" si="316"/>
        <v>43</v>
      </c>
      <c r="S213" s="170">
        <f t="shared" si="316"/>
        <v>27.26</v>
      </c>
      <c r="T213" s="170">
        <f t="shared" si="316"/>
        <v>34.799999999999997</v>
      </c>
      <c r="U213" s="170">
        <f t="shared" si="316"/>
        <v>42.02</v>
      </c>
      <c r="V213" s="170">
        <f t="shared" si="316"/>
        <v>48.19</v>
      </c>
      <c r="W213" s="170">
        <f t="shared" si="316"/>
        <v>32.46</v>
      </c>
      <c r="X213" s="170">
        <f t="shared" si="316"/>
        <v>41.44</v>
      </c>
      <c r="Y213" s="170">
        <f t="shared" si="316"/>
        <v>50.03</v>
      </c>
      <c r="Z213" s="170">
        <f t="shared" si="316"/>
        <v>57.38</v>
      </c>
      <c r="AB213" s="176" t="str">
        <f t="shared" si="310"/>
        <v>INFINITE 80 a 300</v>
      </c>
      <c r="AC213" s="177" t="s">
        <v>110</v>
      </c>
      <c r="AD213" s="177" t="s">
        <v>40</v>
      </c>
      <c r="AE213" s="170">
        <f>ROUND(AE3-(AE3*$A$60),2)</f>
        <v>20.87</v>
      </c>
      <c r="AF213" s="170">
        <f t="shared" ref="AF213:AX225" si="317">ROUND(AF3-(AF3*$A$60),2)</f>
        <v>21.32</v>
      </c>
      <c r="AG213" s="170">
        <f t="shared" si="317"/>
        <v>21.76</v>
      </c>
      <c r="AH213" s="170">
        <f t="shared" si="317"/>
        <v>22.21</v>
      </c>
      <c r="AI213" s="170">
        <f t="shared" si="317"/>
        <v>23.15</v>
      </c>
      <c r="AJ213" s="170">
        <f t="shared" si="317"/>
        <v>23.38</v>
      </c>
      <c r="AK213" s="170">
        <f t="shared" si="317"/>
        <v>23.64</v>
      </c>
      <c r="AL213" s="170">
        <f t="shared" si="317"/>
        <v>23.87</v>
      </c>
      <c r="AM213" s="170">
        <f t="shared" si="317"/>
        <v>33.74</v>
      </c>
      <c r="AN213" s="170">
        <f t="shared" si="317"/>
        <v>52.41</v>
      </c>
      <c r="AO213" s="170">
        <f t="shared" si="317"/>
        <v>63.74</v>
      </c>
      <c r="AP213" s="170">
        <f t="shared" si="317"/>
        <v>75.08</v>
      </c>
      <c r="AQ213" s="170">
        <f t="shared" si="317"/>
        <v>43.41</v>
      </c>
      <c r="AR213" s="170">
        <f t="shared" si="317"/>
        <v>57.82</v>
      </c>
      <c r="AS213" s="170">
        <f t="shared" si="317"/>
        <v>67.02</v>
      </c>
      <c r="AT213" s="170">
        <f t="shared" si="317"/>
        <v>76.22</v>
      </c>
      <c r="AU213" s="170">
        <f t="shared" si="317"/>
        <v>51.69</v>
      </c>
      <c r="AV213" s="170">
        <f t="shared" si="317"/>
        <v>68.83</v>
      </c>
      <c r="AW213" s="170">
        <f t="shared" si="317"/>
        <v>79.78</v>
      </c>
      <c r="AX213" s="170">
        <f t="shared" si="317"/>
        <v>90.73</v>
      </c>
      <c r="BL213" s="43" t="str">
        <f t="shared" si="291"/>
        <v>INFINITE 8501 a 1.000</v>
      </c>
      <c r="BM213" s="44" t="s">
        <v>110</v>
      </c>
      <c r="BN213" s="46" t="s">
        <v>50</v>
      </c>
      <c r="BO213" s="170">
        <f>ROUND('Base(2024)'!DC5*'BASE 2025'!$A$25,2)</f>
        <v>14.78</v>
      </c>
      <c r="BP213" s="170">
        <f>ROUND('Base(2024)'!DD5*'BASE 2025'!$A$25,2)</f>
        <v>15.1</v>
      </c>
      <c r="BQ213" s="170">
        <f>ROUND('Base(2024)'!DE5*'BASE 2025'!$A$25,2)</f>
        <v>15.41</v>
      </c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M213" s="226" t="str">
        <f t="shared" ref="CM213" si="318">CONCATENATE(CN213,CO213)</f>
        <v>INFINITE 80 a 300</v>
      </c>
      <c r="CN213" s="227" t="s">
        <v>110</v>
      </c>
      <c r="CO213" s="228" t="s">
        <v>40</v>
      </c>
      <c r="CP213" s="229"/>
      <c r="CQ213" s="229"/>
      <c r="CR213" s="229"/>
      <c r="CS213" s="229"/>
      <c r="CT213" s="229"/>
      <c r="CU213" s="229"/>
      <c r="CV213" s="229"/>
      <c r="CW213" s="229"/>
      <c r="CX213" s="229"/>
      <c r="CY213" s="229"/>
      <c r="CZ213" s="229"/>
      <c r="DA213" s="229"/>
      <c r="DB213" s="229"/>
      <c r="DC213" s="229"/>
      <c r="DD213" s="229"/>
      <c r="DE213" s="229"/>
      <c r="DF213" s="229" t="s">
        <v>264</v>
      </c>
      <c r="ER213" s="198" t="str">
        <f t="shared" si="305"/>
        <v>INFINITE 4Coleta no mesmo dia4210-261 a 70</v>
      </c>
      <c r="ES213" s="198" t="s">
        <v>98</v>
      </c>
      <c r="ET213" s="199" t="s">
        <v>71</v>
      </c>
      <c r="EU213" s="200" t="s">
        <v>72</v>
      </c>
      <c r="EV213" s="201" t="s">
        <v>96</v>
      </c>
      <c r="EW213" s="200">
        <f t="shared" si="313"/>
        <v>1.61</v>
      </c>
      <c r="EX213" s="202">
        <v>1.61</v>
      </c>
      <c r="EY213" s="203" t="s">
        <v>264</v>
      </c>
    </row>
    <row r="214" spans="1:155" x14ac:dyDescent="0.25">
      <c r="A214" s="146"/>
      <c r="B214" s="146"/>
      <c r="D214" s="43" t="str">
        <f t="shared" si="293"/>
        <v>INFINITE 8301 a 500</v>
      </c>
      <c r="E214" s="44" t="s">
        <v>110</v>
      </c>
      <c r="F214" s="44" t="s">
        <v>49</v>
      </c>
      <c r="G214" s="170">
        <f t="shared" ref="G214:V225" si="319">ROUND(G4-(G4*$A$42),2)</f>
        <v>7.91</v>
      </c>
      <c r="H214" s="170">
        <f t="shared" si="319"/>
        <v>8.08</v>
      </c>
      <c r="I214" s="170">
        <f t="shared" si="319"/>
        <v>8.25</v>
      </c>
      <c r="J214" s="170">
        <f t="shared" si="319"/>
        <v>8.41</v>
      </c>
      <c r="K214" s="170">
        <f t="shared" si="319"/>
        <v>13.97</v>
      </c>
      <c r="L214" s="170">
        <f t="shared" si="319"/>
        <v>14.28</v>
      </c>
      <c r="M214" s="170">
        <f t="shared" si="319"/>
        <v>14.6</v>
      </c>
      <c r="N214" s="170">
        <f t="shared" si="319"/>
        <v>15.53</v>
      </c>
      <c r="O214" s="170">
        <f t="shared" si="319"/>
        <v>21.33</v>
      </c>
      <c r="P214" s="170">
        <f t="shared" si="319"/>
        <v>29.87</v>
      </c>
      <c r="Q214" s="170">
        <f t="shared" si="319"/>
        <v>38.39</v>
      </c>
      <c r="R214" s="170">
        <f t="shared" si="319"/>
        <v>44.78</v>
      </c>
      <c r="S214" s="170">
        <f t="shared" si="319"/>
        <v>27.98</v>
      </c>
      <c r="T214" s="170">
        <f t="shared" si="319"/>
        <v>35.81</v>
      </c>
      <c r="U214" s="170">
        <f t="shared" si="319"/>
        <v>43.32</v>
      </c>
      <c r="V214" s="170">
        <f t="shared" si="319"/>
        <v>49.71</v>
      </c>
      <c r="W214" s="170">
        <f t="shared" si="316"/>
        <v>33.299999999999997</v>
      </c>
      <c r="X214" s="170">
        <f t="shared" si="316"/>
        <v>42.63</v>
      </c>
      <c r="Y214" s="170">
        <f t="shared" si="316"/>
        <v>51.57</v>
      </c>
      <c r="Z214" s="170">
        <f t="shared" si="316"/>
        <v>59.17</v>
      </c>
      <c r="AB214" s="176" t="str">
        <f t="shared" si="310"/>
        <v>INFINITE 8301 a 500</v>
      </c>
      <c r="AC214" s="177" t="s">
        <v>110</v>
      </c>
      <c r="AD214" s="177" t="s">
        <v>49</v>
      </c>
      <c r="AE214" s="170">
        <f t="shared" ref="AE214:AT225" si="320">ROUND(AE4-(AE4*$A$60),2)</f>
        <v>21.62</v>
      </c>
      <c r="AF214" s="170">
        <f t="shared" si="320"/>
        <v>22.08</v>
      </c>
      <c r="AG214" s="170">
        <f t="shared" si="320"/>
        <v>22.53</v>
      </c>
      <c r="AH214" s="170">
        <f t="shared" si="320"/>
        <v>22.99</v>
      </c>
      <c r="AI214" s="170">
        <f t="shared" si="320"/>
        <v>24.49</v>
      </c>
      <c r="AJ214" s="170">
        <f t="shared" si="320"/>
        <v>24.74</v>
      </c>
      <c r="AK214" s="170">
        <f t="shared" si="320"/>
        <v>25</v>
      </c>
      <c r="AL214" s="170">
        <f t="shared" si="320"/>
        <v>25.26</v>
      </c>
      <c r="AM214" s="170">
        <f t="shared" si="320"/>
        <v>36.04</v>
      </c>
      <c r="AN214" s="170">
        <f t="shared" si="320"/>
        <v>55.09</v>
      </c>
      <c r="AO214" s="170">
        <f t="shared" si="320"/>
        <v>67.040000000000006</v>
      </c>
      <c r="AP214" s="170">
        <f t="shared" si="320"/>
        <v>78.989999999999995</v>
      </c>
      <c r="AQ214" s="170">
        <f t="shared" si="320"/>
        <v>44.95</v>
      </c>
      <c r="AR214" s="170">
        <f t="shared" si="320"/>
        <v>58.89</v>
      </c>
      <c r="AS214" s="170">
        <f t="shared" si="320"/>
        <v>68.27</v>
      </c>
      <c r="AT214" s="170">
        <f t="shared" si="320"/>
        <v>77.63</v>
      </c>
      <c r="AU214" s="170">
        <f t="shared" si="317"/>
        <v>53.5</v>
      </c>
      <c r="AV214" s="170">
        <f t="shared" si="317"/>
        <v>70.099999999999994</v>
      </c>
      <c r="AW214" s="170">
        <f t="shared" si="317"/>
        <v>81.27</v>
      </c>
      <c r="AX214" s="170">
        <f t="shared" si="317"/>
        <v>92.43</v>
      </c>
      <c r="BL214" s="43" t="str">
        <f t="shared" si="291"/>
        <v>INFINITE 81.001 a 2.000</v>
      </c>
      <c r="BM214" s="44" t="s">
        <v>110</v>
      </c>
      <c r="BN214" s="46" t="s">
        <v>55</v>
      </c>
      <c r="BO214" s="170">
        <f>ROUND('Base(2024)'!DC6*'BASE 2025'!$A$25,2)</f>
        <v>17.23</v>
      </c>
      <c r="BP214" s="170">
        <f>ROUND('Base(2024)'!DD6*'BASE 2025'!$A$25,2)</f>
        <v>17.579999999999998</v>
      </c>
      <c r="BQ214" s="170">
        <f>ROUND('Base(2024)'!DE6*'BASE 2025'!$A$25,2)</f>
        <v>17.95</v>
      </c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M214" s="224" t="str">
        <f t="shared" si="255"/>
        <v>INFINITE 8301 a 500</v>
      </c>
      <c r="CN214" s="225" t="s">
        <v>110</v>
      </c>
      <c r="CO214" s="225" t="s">
        <v>49</v>
      </c>
      <c r="CP214" s="172">
        <f t="shared" ref="CP214:DE214" si="321">ROUND(CP4-(CP4*$A$97),2)</f>
        <v>12.68</v>
      </c>
      <c r="CQ214" s="172">
        <f t="shared" si="321"/>
        <v>13.22</v>
      </c>
      <c r="CR214" s="172">
        <f t="shared" si="321"/>
        <v>13.35</v>
      </c>
      <c r="CS214" s="172">
        <f t="shared" si="321"/>
        <v>13.49</v>
      </c>
      <c r="CT214" s="172">
        <f t="shared" si="321"/>
        <v>15.09</v>
      </c>
      <c r="CU214" s="172">
        <f t="shared" si="321"/>
        <v>16.920000000000002</v>
      </c>
      <c r="CV214" s="172">
        <f t="shared" si="321"/>
        <v>18.87</v>
      </c>
      <c r="CW214" s="172">
        <f t="shared" si="321"/>
        <v>22.65</v>
      </c>
      <c r="CX214" s="172">
        <f t="shared" si="321"/>
        <v>15.55</v>
      </c>
      <c r="CY214" s="172">
        <f t="shared" si="321"/>
        <v>18.809999999999999</v>
      </c>
      <c r="CZ214" s="172">
        <f t="shared" si="321"/>
        <v>31.59</v>
      </c>
      <c r="DA214" s="172">
        <f t="shared" si="321"/>
        <v>43.34</v>
      </c>
      <c r="DB214" s="172">
        <f t="shared" si="321"/>
        <v>18.059999999999999</v>
      </c>
      <c r="DC214" s="172">
        <f t="shared" si="321"/>
        <v>21.85</v>
      </c>
      <c r="DD214" s="172">
        <f t="shared" si="321"/>
        <v>36.72</v>
      </c>
      <c r="DE214" s="172">
        <f t="shared" si="321"/>
        <v>50.4</v>
      </c>
      <c r="DF214" s="172"/>
      <c r="ER214" s="198" t="str">
        <f t="shared" si="305"/>
        <v>INFINITE 4Coleta no mesmo dia4210-271 a 80</v>
      </c>
      <c r="ES214" s="198" t="s">
        <v>98</v>
      </c>
      <c r="ET214" s="199" t="s">
        <v>71</v>
      </c>
      <c r="EU214" s="200" t="s">
        <v>72</v>
      </c>
      <c r="EV214" s="201" t="s">
        <v>99</v>
      </c>
      <c r="EW214" s="200">
        <f t="shared" si="313"/>
        <v>1.61</v>
      </c>
      <c r="EX214" s="202">
        <v>1.61</v>
      </c>
      <c r="EY214" s="203" t="s">
        <v>264</v>
      </c>
    </row>
    <row r="215" spans="1:155" x14ac:dyDescent="0.25">
      <c r="A215" s="146"/>
      <c r="B215" s="146"/>
      <c r="D215" s="43" t="str">
        <f t="shared" si="293"/>
        <v>INFINITE 8501 a 1.000</v>
      </c>
      <c r="E215" s="44" t="s">
        <v>110</v>
      </c>
      <c r="F215" s="44" t="s">
        <v>50</v>
      </c>
      <c r="G215" s="170">
        <f t="shared" si="319"/>
        <v>8.4700000000000006</v>
      </c>
      <c r="H215" s="170">
        <f t="shared" si="316"/>
        <v>8.64</v>
      </c>
      <c r="I215" s="170">
        <f t="shared" si="316"/>
        <v>8.84</v>
      </c>
      <c r="J215" s="170">
        <f t="shared" si="316"/>
        <v>9.02</v>
      </c>
      <c r="K215" s="170">
        <f t="shared" si="316"/>
        <v>15.58</v>
      </c>
      <c r="L215" s="170">
        <f t="shared" si="316"/>
        <v>15.74</v>
      </c>
      <c r="M215" s="170">
        <f t="shared" si="316"/>
        <v>15.9</v>
      </c>
      <c r="N215" s="170">
        <f t="shared" si="316"/>
        <v>16.07</v>
      </c>
      <c r="O215" s="170">
        <f t="shared" si="316"/>
        <v>22.19</v>
      </c>
      <c r="P215" s="170">
        <f t="shared" si="316"/>
        <v>31.07</v>
      </c>
      <c r="Q215" s="170">
        <f t="shared" si="316"/>
        <v>39.950000000000003</v>
      </c>
      <c r="R215" s="170">
        <f t="shared" si="316"/>
        <v>46.61</v>
      </c>
      <c r="S215" s="170">
        <f t="shared" si="316"/>
        <v>28.7</v>
      </c>
      <c r="T215" s="170">
        <f t="shared" si="316"/>
        <v>36.83</v>
      </c>
      <c r="U215" s="170">
        <f t="shared" si="316"/>
        <v>44.62</v>
      </c>
      <c r="V215" s="170">
        <f t="shared" si="316"/>
        <v>51.22</v>
      </c>
      <c r="W215" s="170">
        <f t="shared" si="316"/>
        <v>34.17</v>
      </c>
      <c r="X215" s="170">
        <f t="shared" si="316"/>
        <v>43.85</v>
      </c>
      <c r="Y215" s="170">
        <f t="shared" si="316"/>
        <v>53.12</v>
      </c>
      <c r="Z215" s="170">
        <f t="shared" si="316"/>
        <v>60.97</v>
      </c>
      <c r="AB215" s="176" t="str">
        <f t="shared" si="310"/>
        <v>INFINITE 8501 a 1.000</v>
      </c>
      <c r="AC215" s="177" t="s">
        <v>110</v>
      </c>
      <c r="AD215" s="177" t="s">
        <v>50</v>
      </c>
      <c r="AE215" s="170">
        <f t="shared" si="320"/>
        <v>22.36</v>
      </c>
      <c r="AF215" s="170">
        <f t="shared" si="317"/>
        <v>22.84</v>
      </c>
      <c r="AG215" s="170">
        <f t="shared" si="317"/>
        <v>23.32</v>
      </c>
      <c r="AH215" s="170">
        <f t="shared" si="317"/>
        <v>23.78</v>
      </c>
      <c r="AI215" s="170">
        <f t="shared" si="317"/>
        <v>25.84</v>
      </c>
      <c r="AJ215" s="170">
        <f t="shared" si="317"/>
        <v>26.1</v>
      </c>
      <c r="AK215" s="170">
        <f t="shared" si="317"/>
        <v>26.37</v>
      </c>
      <c r="AL215" s="170">
        <f t="shared" si="317"/>
        <v>26.63</v>
      </c>
      <c r="AM215" s="170">
        <f t="shared" si="317"/>
        <v>38.32</v>
      </c>
      <c r="AN215" s="170">
        <f t="shared" si="317"/>
        <v>57.77</v>
      </c>
      <c r="AO215" s="170">
        <f t="shared" si="317"/>
        <v>70.34</v>
      </c>
      <c r="AP215" s="170">
        <f t="shared" si="317"/>
        <v>82.9</v>
      </c>
      <c r="AQ215" s="170">
        <f t="shared" si="317"/>
        <v>46.47</v>
      </c>
      <c r="AR215" s="170">
        <f t="shared" si="317"/>
        <v>59.95</v>
      </c>
      <c r="AS215" s="170">
        <f t="shared" si="317"/>
        <v>69.52</v>
      </c>
      <c r="AT215" s="170">
        <f t="shared" si="317"/>
        <v>79.069999999999993</v>
      </c>
      <c r="AU215" s="170">
        <f t="shared" si="317"/>
        <v>55.32</v>
      </c>
      <c r="AV215" s="170">
        <f t="shared" si="317"/>
        <v>71.37</v>
      </c>
      <c r="AW215" s="170">
        <f t="shared" si="317"/>
        <v>82.75</v>
      </c>
      <c r="AX215" s="170">
        <f t="shared" si="317"/>
        <v>94.12</v>
      </c>
      <c r="BL215" s="43" t="str">
        <f t="shared" si="291"/>
        <v>INFINITE 82.001 a 3.000</v>
      </c>
      <c r="BM215" s="44" t="s">
        <v>110</v>
      </c>
      <c r="BN215" s="46" t="s">
        <v>62</v>
      </c>
      <c r="BO215" s="170">
        <f>ROUND('Base(2024)'!DC7*'BASE 2025'!$A$25,2)</f>
        <v>19.14</v>
      </c>
      <c r="BP215" s="170">
        <f>ROUND('Base(2024)'!DD7*'BASE 2025'!$A$25,2)</f>
        <v>19.54</v>
      </c>
      <c r="BQ215" s="170">
        <f>ROUND('Base(2024)'!DE7*'BASE 2025'!$A$25,2)</f>
        <v>19.95</v>
      </c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M215" s="43" t="str">
        <f t="shared" si="255"/>
        <v>INFINITE 8501 a 1.000</v>
      </c>
      <c r="CN215" s="44" t="s">
        <v>110</v>
      </c>
      <c r="CO215" s="44" t="s">
        <v>50</v>
      </c>
      <c r="CP215" s="170">
        <f t="shared" ref="CP215:DE215" si="322">ROUND(CP5-(CP5*$A$97),2)</f>
        <v>13.58</v>
      </c>
      <c r="CQ215" s="170">
        <f t="shared" si="322"/>
        <v>14.16</v>
      </c>
      <c r="CR215" s="170">
        <f t="shared" si="322"/>
        <v>14.31</v>
      </c>
      <c r="CS215" s="170">
        <f t="shared" si="322"/>
        <v>14.45</v>
      </c>
      <c r="CT215" s="170">
        <f t="shared" si="322"/>
        <v>16.170000000000002</v>
      </c>
      <c r="CU215" s="170">
        <f t="shared" si="322"/>
        <v>18.13</v>
      </c>
      <c r="CV215" s="170">
        <f t="shared" si="322"/>
        <v>20.23</v>
      </c>
      <c r="CW215" s="170">
        <f t="shared" si="322"/>
        <v>24.26</v>
      </c>
      <c r="CX215" s="170">
        <f t="shared" si="322"/>
        <v>16.47</v>
      </c>
      <c r="CY215" s="170">
        <f t="shared" si="322"/>
        <v>19.84</v>
      </c>
      <c r="CZ215" s="170">
        <f t="shared" si="322"/>
        <v>32.729999999999997</v>
      </c>
      <c r="DA215" s="170">
        <f t="shared" si="322"/>
        <v>44.74</v>
      </c>
      <c r="DB215" s="170">
        <f t="shared" si="322"/>
        <v>19.16</v>
      </c>
      <c r="DC215" s="170">
        <f t="shared" si="322"/>
        <v>23.07</v>
      </c>
      <c r="DD215" s="170">
        <f t="shared" si="322"/>
        <v>38.06</v>
      </c>
      <c r="DE215" s="170">
        <f t="shared" si="322"/>
        <v>52.01</v>
      </c>
      <c r="ER215" s="198" t="str">
        <f t="shared" si="305"/>
        <v>INFINITE 4Coleta no mesmo dia4210-281 a 90</v>
      </c>
      <c r="ES215" s="198" t="s">
        <v>98</v>
      </c>
      <c r="ET215" s="199" t="s">
        <v>71</v>
      </c>
      <c r="EU215" s="200" t="s">
        <v>72</v>
      </c>
      <c r="EV215" s="201" t="s">
        <v>102</v>
      </c>
      <c r="EW215" s="200">
        <f t="shared" si="313"/>
        <v>1.6048500000000001</v>
      </c>
      <c r="EX215" s="202">
        <v>1.6048500000000001</v>
      </c>
      <c r="EY215" s="203" t="s">
        <v>264</v>
      </c>
    </row>
    <row r="216" spans="1:155" x14ac:dyDescent="0.25">
      <c r="A216" s="146"/>
      <c r="B216" s="146"/>
      <c r="D216" s="43" t="str">
        <f t="shared" si="293"/>
        <v>INFINITE 81.001 a 2.000</v>
      </c>
      <c r="E216" s="44" t="s">
        <v>110</v>
      </c>
      <c r="F216" s="44" t="s">
        <v>55</v>
      </c>
      <c r="G216" s="170">
        <f t="shared" si="319"/>
        <v>10.63</v>
      </c>
      <c r="H216" s="170">
        <f t="shared" si="316"/>
        <v>10.86</v>
      </c>
      <c r="I216" s="170">
        <f t="shared" si="316"/>
        <v>11.1</v>
      </c>
      <c r="J216" s="170">
        <f t="shared" si="316"/>
        <v>11.31</v>
      </c>
      <c r="K216" s="170">
        <f t="shared" si="316"/>
        <v>17.190000000000001</v>
      </c>
      <c r="L216" s="170">
        <f t="shared" si="316"/>
        <v>17.36</v>
      </c>
      <c r="M216" s="170">
        <f t="shared" si="316"/>
        <v>17.55</v>
      </c>
      <c r="N216" s="170">
        <f t="shared" si="316"/>
        <v>17.72</v>
      </c>
      <c r="O216" s="170">
        <f t="shared" si="316"/>
        <v>26.75</v>
      </c>
      <c r="P216" s="170">
        <f t="shared" si="316"/>
        <v>37.47</v>
      </c>
      <c r="Q216" s="170">
        <f t="shared" si="316"/>
        <v>48.17</v>
      </c>
      <c r="R216" s="170">
        <f t="shared" si="316"/>
        <v>56.19</v>
      </c>
      <c r="S216" s="170">
        <f t="shared" si="316"/>
        <v>35.89</v>
      </c>
      <c r="T216" s="170">
        <f t="shared" si="316"/>
        <v>45.55</v>
      </c>
      <c r="U216" s="170">
        <f t="shared" si="316"/>
        <v>54.89</v>
      </c>
      <c r="V216" s="170">
        <f t="shared" si="316"/>
        <v>62.63</v>
      </c>
      <c r="W216" s="170">
        <f t="shared" si="316"/>
        <v>42.73</v>
      </c>
      <c r="X216" s="170">
        <f t="shared" si="316"/>
        <v>54.23</v>
      </c>
      <c r="Y216" s="170">
        <f t="shared" si="316"/>
        <v>65.33</v>
      </c>
      <c r="Z216" s="170">
        <f t="shared" si="316"/>
        <v>74.56</v>
      </c>
      <c r="AB216" s="176" t="str">
        <f t="shared" si="310"/>
        <v>INFINITE 81.001 a 2.000</v>
      </c>
      <c r="AC216" s="177" t="s">
        <v>110</v>
      </c>
      <c r="AD216" s="177" t="s">
        <v>55</v>
      </c>
      <c r="AE216" s="170">
        <f t="shared" si="320"/>
        <v>24.73</v>
      </c>
      <c r="AF216" s="170">
        <f t="shared" si="317"/>
        <v>25.26</v>
      </c>
      <c r="AG216" s="170">
        <f t="shared" si="317"/>
        <v>25.79</v>
      </c>
      <c r="AH216" s="170">
        <f t="shared" si="317"/>
        <v>26.31</v>
      </c>
      <c r="AI216" s="170">
        <f t="shared" si="317"/>
        <v>28.44</v>
      </c>
      <c r="AJ216" s="170">
        <f t="shared" si="317"/>
        <v>28.74</v>
      </c>
      <c r="AK216" s="170">
        <f t="shared" si="317"/>
        <v>29.03</v>
      </c>
      <c r="AL216" s="170">
        <f t="shared" si="317"/>
        <v>29.32</v>
      </c>
      <c r="AM216" s="170">
        <f t="shared" si="317"/>
        <v>45.91</v>
      </c>
      <c r="AN216" s="170">
        <f t="shared" si="317"/>
        <v>69.55</v>
      </c>
      <c r="AO216" s="170">
        <f t="shared" si="317"/>
        <v>84.84</v>
      </c>
      <c r="AP216" s="170">
        <f t="shared" si="317"/>
        <v>100.14</v>
      </c>
      <c r="AQ216" s="170">
        <f t="shared" si="317"/>
        <v>55.97</v>
      </c>
      <c r="AR216" s="170">
        <f t="shared" si="317"/>
        <v>75.48</v>
      </c>
      <c r="AS216" s="170">
        <f t="shared" si="317"/>
        <v>88.3</v>
      </c>
      <c r="AT216" s="170">
        <f t="shared" si="317"/>
        <v>101.11</v>
      </c>
      <c r="AU216" s="170">
        <f t="shared" si="317"/>
        <v>66.62</v>
      </c>
      <c r="AV216" s="170">
        <f t="shared" si="317"/>
        <v>89.86</v>
      </c>
      <c r="AW216" s="170">
        <f t="shared" si="317"/>
        <v>105.12</v>
      </c>
      <c r="AX216" s="170">
        <f t="shared" si="317"/>
        <v>120.37</v>
      </c>
      <c r="BL216" s="43" t="str">
        <f t="shared" si="291"/>
        <v>INFINITE 83.001 a 4.000</v>
      </c>
      <c r="BM216" s="44" t="s">
        <v>110</v>
      </c>
      <c r="BN216" s="46" t="s">
        <v>68</v>
      </c>
      <c r="BO216" s="170">
        <f>ROUND('Base(2024)'!DC8*'BASE 2025'!$A$25,2)</f>
        <v>21.04</v>
      </c>
      <c r="BP216" s="170">
        <f>ROUND('Base(2024)'!DD8*'BASE 2025'!$A$25,2)</f>
        <v>21.48</v>
      </c>
      <c r="BQ216" s="170">
        <f>ROUND('Base(2024)'!DE8*'BASE 2025'!$A$25,2)</f>
        <v>21.93</v>
      </c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M216" s="43" t="str">
        <f t="shared" si="255"/>
        <v>INFINITE 81.001 a 2.000</v>
      </c>
      <c r="CN216" s="44" t="s">
        <v>110</v>
      </c>
      <c r="CO216" s="44" t="s">
        <v>55</v>
      </c>
      <c r="CP216" s="170">
        <f t="shared" ref="CP216:DE216" si="323">ROUND(CP6-(CP6*$A$97),2)</f>
        <v>14.31</v>
      </c>
      <c r="CQ216" s="170">
        <f t="shared" si="323"/>
        <v>14.93</v>
      </c>
      <c r="CR216" s="170">
        <f t="shared" si="323"/>
        <v>15.07</v>
      </c>
      <c r="CS216" s="170">
        <f t="shared" si="323"/>
        <v>15.22</v>
      </c>
      <c r="CT216" s="170">
        <f t="shared" si="323"/>
        <v>17.78</v>
      </c>
      <c r="CU216" s="170">
        <f t="shared" si="323"/>
        <v>19.899999999999999</v>
      </c>
      <c r="CV216" s="170">
        <f t="shared" si="323"/>
        <v>22.22</v>
      </c>
      <c r="CW216" s="170">
        <f t="shared" si="323"/>
        <v>26.66</v>
      </c>
      <c r="CX216" s="170">
        <f t="shared" si="323"/>
        <v>19.55</v>
      </c>
      <c r="CY216" s="170">
        <f t="shared" si="323"/>
        <v>23.08</v>
      </c>
      <c r="CZ216" s="170">
        <f t="shared" si="323"/>
        <v>36.15</v>
      </c>
      <c r="DA216" s="170">
        <f t="shared" si="323"/>
        <v>48.51</v>
      </c>
      <c r="DB216" s="170">
        <f t="shared" si="323"/>
        <v>22.72</v>
      </c>
      <c r="DC216" s="170">
        <f t="shared" si="323"/>
        <v>26.84</v>
      </c>
      <c r="DD216" s="170">
        <f t="shared" si="323"/>
        <v>42.03</v>
      </c>
      <c r="DE216" s="170">
        <f t="shared" si="323"/>
        <v>56.41</v>
      </c>
      <c r="ER216" s="198" t="str">
        <f t="shared" si="305"/>
        <v>INFINITE 4Coleta no mesmo dia4210-291 a 100</v>
      </c>
      <c r="ES216" s="198" t="s">
        <v>98</v>
      </c>
      <c r="ET216" s="199" t="s">
        <v>71</v>
      </c>
      <c r="EU216" s="200" t="s">
        <v>72</v>
      </c>
      <c r="EV216" s="201" t="s">
        <v>105</v>
      </c>
      <c r="EW216" s="200">
        <f t="shared" si="313"/>
        <v>1.58</v>
      </c>
      <c r="EX216" s="202">
        <v>1.58</v>
      </c>
      <c r="EY216" s="203" t="s">
        <v>264</v>
      </c>
    </row>
    <row r="217" spans="1:155" x14ac:dyDescent="0.25">
      <c r="A217" s="146"/>
      <c r="B217" s="146"/>
      <c r="D217" s="43" t="str">
        <f t="shared" si="293"/>
        <v>INFINITE 82.001 a 3.000</v>
      </c>
      <c r="E217" s="44" t="s">
        <v>110</v>
      </c>
      <c r="F217" s="44" t="s">
        <v>62</v>
      </c>
      <c r="G217" s="170">
        <f t="shared" si="319"/>
        <v>11.87</v>
      </c>
      <c r="H217" s="170">
        <f t="shared" si="316"/>
        <v>12.12</v>
      </c>
      <c r="I217" s="170">
        <f t="shared" si="316"/>
        <v>12.37</v>
      </c>
      <c r="J217" s="170">
        <f t="shared" si="316"/>
        <v>12.62</v>
      </c>
      <c r="K217" s="170">
        <f t="shared" si="316"/>
        <v>18.78</v>
      </c>
      <c r="L217" s="170">
        <f t="shared" si="316"/>
        <v>18.97</v>
      </c>
      <c r="M217" s="170">
        <f t="shared" si="316"/>
        <v>19.170000000000002</v>
      </c>
      <c r="N217" s="170">
        <f t="shared" si="316"/>
        <v>19.36</v>
      </c>
      <c r="O217" s="170">
        <f t="shared" si="316"/>
        <v>31.24</v>
      </c>
      <c r="P217" s="170">
        <f t="shared" si="316"/>
        <v>42.17</v>
      </c>
      <c r="Q217" s="170">
        <f t="shared" si="316"/>
        <v>59.36</v>
      </c>
      <c r="R217" s="170">
        <f t="shared" si="316"/>
        <v>71.84</v>
      </c>
      <c r="S217" s="170">
        <f t="shared" si="316"/>
        <v>43.02</v>
      </c>
      <c r="T217" s="170">
        <f t="shared" si="316"/>
        <v>52.87</v>
      </c>
      <c r="U217" s="170">
        <f t="shared" si="316"/>
        <v>67.62</v>
      </c>
      <c r="V217" s="170">
        <f t="shared" si="316"/>
        <v>79.13</v>
      </c>
      <c r="W217" s="170">
        <f t="shared" si="316"/>
        <v>51.2</v>
      </c>
      <c r="X217" s="170">
        <f t="shared" si="316"/>
        <v>62.93</v>
      </c>
      <c r="Y217" s="170">
        <f t="shared" si="316"/>
        <v>80.5</v>
      </c>
      <c r="Z217" s="170">
        <f t="shared" si="316"/>
        <v>94.2</v>
      </c>
      <c r="AB217" s="176" t="str">
        <f t="shared" si="310"/>
        <v>INFINITE 82.001 a 3.000</v>
      </c>
      <c r="AC217" s="177" t="s">
        <v>110</v>
      </c>
      <c r="AD217" s="177" t="s">
        <v>62</v>
      </c>
      <c r="AE217" s="170">
        <f t="shared" si="320"/>
        <v>27.26</v>
      </c>
      <c r="AF217" s="170">
        <f t="shared" si="317"/>
        <v>27.85</v>
      </c>
      <c r="AG217" s="170">
        <f t="shared" si="317"/>
        <v>28.42</v>
      </c>
      <c r="AH217" s="170">
        <f t="shared" si="317"/>
        <v>29</v>
      </c>
      <c r="AI217" s="170">
        <f t="shared" si="317"/>
        <v>31.28</v>
      </c>
      <c r="AJ217" s="170">
        <f t="shared" si="317"/>
        <v>31.6</v>
      </c>
      <c r="AK217" s="170">
        <f t="shared" si="317"/>
        <v>31.92</v>
      </c>
      <c r="AL217" s="170">
        <f t="shared" si="317"/>
        <v>32.24</v>
      </c>
      <c r="AM217" s="170">
        <f t="shared" si="317"/>
        <v>53.98</v>
      </c>
      <c r="AN217" s="170">
        <f t="shared" si="317"/>
        <v>81.239999999999995</v>
      </c>
      <c r="AO217" s="170">
        <f t="shared" si="317"/>
        <v>99.15</v>
      </c>
      <c r="AP217" s="170">
        <f t="shared" si="317"/>
        <v>117.05</v>
      </c>
      <c r="AQ217" s="170">
        <f t="shared" si="317"/>
        <v>65.66</v>
      </c>
      <c r="AR217" s="170">
        <f t="shared" si="317"/>
        <v>90.62</v>
      </c>
      <c r="AS217" s="170">
        <f t="shared" si="317"/>
        <v>106.95</v>
      </c>
      <c r="AT217" s="170">
        <f t="shared" si="317"/>
        <v>123.28</v>
      </c>
      <c r="AU217" s="170">
        <f t="shared" si="317"/>
        <v>78.17</v>
      </c>
      <c r="AV217" s="170">
        <f t="shared" si="317"/>
        <v>107.88</v>
      </c>
      <c r="AW217" s="170">
        <f t="shared" si="317"/>
        <v>127.32</v>
      </c>
      <c r="AX217" s="170">
        <f t="shared" si="317"/>
        <v>146.77000000000001</v>
      </c>
      <c r="BL217" s="43" t="str">
        <f t="shared" si="291"/>
        <v>INFINITE 84.001 a 5.000</v>
      </c>
      <c r="BM217" s="44" t="s">
        <v>110</v>
      </c>
      <c r="BN217" s="46" t="s">
        <v>70</v>
      </c>
      <c r="BO217" s="170">
        <f>ROUND('Base(2024)'!DC9*'BASE 2025'!$A$25,2)</f>
        <v>23.18</v>
      </c>
      <c r="BP217" s="170">
        <f>ROUND('Base(2024)'!DD9*'BASE 2025'!$A$25,2)</f>
        <v>23.67</v>
      </c>
      <c r="BQ217" s="170">
        <f>ROUND('Base(2024)'!DE9*'BASE 2025'!$A$25,2)</f>
        <v>24.16</v>
      </c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M217" s="43" t="str">
        <f t="shared" si="255"/>
        <v>INFINITE 82.001 a 3.000</v>
      </c>
      <c r="CN217" s="44" t="s">
        <v>110</v>
      </c>
      <c r="CO217" s="44" t="s">
        <v>62</v>
      </c>
      <c r="CP217" s="170">
        <f t="shared" ref="CP217:DE217" si="324">ROUND(CP7-(CP7*$A$97),2)</f>
        <v>17.11</v>
      </c>
      <c r="CQ217" s="170">
        <f t="shared" si="324"/>
        <v>17.829999999999998</v>
      </c>
      <c r="CR217" s="170">
        <f t="shared" si="324"/>
        <v>18.02</v>
      </c>
      <c r="CS217" s="170">
        <f t="shared" si="324"/>
        <v>18.2</v>
      </c>
      <c r="CT217" s="170">
        <f t="shared" si="324"/>
        <v>21.24</v>
      </c>
      <c r="CU217" s="170">
        <f t="shared" si="324"/>
        <v>23.79</v>
      </c>
      <c r="CV217" s="170">
        <f t="shared" si="324"/>
        <v>26.56</v>
      </c>
      <c r="CW217" s="170">
        <f t="shared" si="324"/>
        <v>31.86</v>
      </c>
      <c r="CX217" s="170">
        <f t="shared" si="324"/>
        <v>22.52</v>
      </c>
      <c r="CY217" s="170">
        <f t="shared" si="324"/>
        <v>26.43</v>
      </c>
      <c r="CZ217" s="170">
        <f t="shared" si="324"/>
        <v>39.880000000000003</v>
      </c>
      <c r="DA217" s="170">
        <f t="shared" si="324"/>
        <v>52.98</v>
      </c>
      <c r="DB217" s="170">
        <f t="shared" si="324"/>
        <v>26.2</v>
      </c>
      <c r="DC217" s="170">
        <f t="shared" si="324"/>
        <v>30.74</v>
      </c>
      <c r="DD217" s="170">
        <f t="shared" si="324"/>
        <v>46.37</v>
      </c>
      <c r="DE217" s="170">
        <f t="shared" si="324"/>
        <v>61.61</v>
      </c>
      <c r="ER217" s="198" t="str">
        <f t="shared" si="305"/>
        <v>INFINITE 4Coleta no mesmo dia4210-2Mais de 100</v>
      </c>
      <c r="ES217" s="198" t="s">
        <v>98</v>
      </c>
      <c r="ET217" s="199" t="s">
        <v>71</v>
      </c>
      <c r="EU217" s="200" t="s">
        <v>72</v>
      </c>
      <c r="EV217" s="201" t="s">
        <v>108</v>
      </c>
      <c r="EW217" s="200">
        <f t="shared" si="313"/>
        <v>1.56</v>
      </c>
      <c r="EX217" s="202">
        <v>1.56</v>
      </c>
      <c r="EY217" s="203" t="s">
        <v>264</v>
      </c>
    </row>
    <row r="218" spans="1:155" x14ac:dyDescent="0.25">
      <c r="A218" s="146"/>
      <c r="B218" s="146"/>
      <c r="D218" s="43" t="str">
        <f t="shared" si="293"/>
        <v>INFINITE 83.001 a 4.000</v>
      </c>
      <c r="E218" s="44" t="s">
        <v>110</v>
      </c>
      <c r="F218" s="44" t="s">
        <v>68</v>
      </c>
      <c r="G218" s="170">
        <f t="shared" si="319"/>
        <v>12.82</v>
      </c>
      <c r="H218" s="170">
        <f t="shared" si="316"/>
        <v>13.1</v>
      </c>
      <c r="I218" s="170">
        <f t="shared" si="316"/>
        <v>13.37</v>
      </c>
      <c r="J218" s="170">
        <f t="shared" si="316"/>
        <v>13.63</v>
      </c>
      <c r="K218" s="170">
        <f t="shared" si="316"/>
        <v>20.69</v>
      </c>
      <c r="L218" s="170">
        <f t="shared" si="316"/>
        <v>20.88</v>
      </c>
      <c r="M218" s="170">
        <f t="shared" si="316"/>
        <v>21.1</v>
      </c>
      <c r="N218" s="170">
        <f t="shared" si="316"/>
        <v>21.32</v>
      </c>
      <c r="O218" s="170">
        <f t="shared" si="316"/>
        <v>35.81</v>
      </c>
      <c r="P218" s="170">
        <f t="shared" si="316"/>
        <v>48.35</v>
      </c>
      <c r="Q218" s="170">
        <f t="shared" si="316"/>
        <v>68.040000000000006</v>
      </c>
      <c r="R218" s="170">
        <f t="shared" si="316"/>
        <v>82.37</v>
      </c>
      <c r="S218" s="170">
        <f t="shared" si="316"/>
        <v>46.86</v>
      </c>
      <c r="T218" s="170">
        <f t="shared" si="316"/>
        <v>58.05</v>
      </c>
      <c r="U218" s="170">
        <f t="shared" si="316"/>
        <v>74.94</v>
      </c>
      <c r="V218" s="170">
        <f t="shared" si="316"/>
        <v>87.97</v>
      </c>
      <c r="W218" s="170">
        <f t="shared" si="316"/>
        <v>55.77</v>
      </c>
      <c r="X218" s="170">
        <f t="shared" si="316"/>
        <v>69.11</v>
      </c>
      <c r="Y218" s="170">
        <f t="shared" si="316"/>
        <v>89.21</v>
      </c>
      <c r="Z218" s="170">
        <f t="shared" si="316"/>
        <v>104.73</v>
      </c>
      <c r="AB218" s="176" t="str">
        <f t="shared" si="310"/>
        <v>INFINITE 83.001 a 4.000</v>
      </c>
      <c r="AC218" s="177" t="s">
        <v>110</v>
      </c>
      <c r="AD218" s="177" t="s">
        <v>68</v>
      </c>
      <c r="AE218" s="170">
        <f t="shared" si="320"/>
        <v>29.64</v>
      </c>
      <c r="AF218" s="170">
        <f t="shared" si="317"/>
        <v>30.27</v>
      </c>
      <c r="AG218" s="170">
        <f t="shared" si="317"/>
        <v>30.9</v>
      </c>
      <c r="AH218" s="170">
        <f t="shared" si="317"/>
        <v>31.54</v>
      </c>
      <c r="AI218" s="170">
        <f t="shared" si="317"/>
        <v>34.340000000000003</v>
      </c>
      <c r="AJ218" s="170">
        <f t="shared" si="317"/>
        <v>34.700000000000003</v>
      </c>
      <c r="AK218" s="170">
        <f t="shared" si="317"/>
        <v>35.049999999999997</v>
      </c>
      <c r="AL218" s="170">
        <f t="shared" si="317"/>
        <v>35.409999999999997</v>
      </c>
      <c r="AM218" s="170">
        <f t="shared" si="317"/>
        <v>61.64</v>
      </c>
      <c r="AN218" s="170">
        <f t="shared" si="317"/>
        <v>92.86</v>
      </c>
      <c r="AO218" s="170">
        <f t="shared" si="317"/>
        <v>113.58</v>
      </c>
      <c r="AP218" s="170">
        <f t="shared" si="317"/>
        <v>134.28</v>
      </c>
      <c r="AQ218" s="170">
        <f t="shared" si="317"/>
        <v>75.41</v>
      </c>
      <c r="AR218" s="170">
        <f t="shared" si="317"/>
        <v>105.76</v>
      </c>
      <c r="AS218" s="170">
        <f t="shared" si="317"/>
        <v>125.53</v>
      </c>
      <c r="AT218" s="170">
        <f t="shared" si="317"/>
        <v>145.33000000000001</v>
      </c>
      <c r="AU218" s="170">
        <f t="shared" si="317"/>
        <v>89.78</v>
      </c>
      <c r="AV218" s="170">
        <f t="shared" si="317"/>
        <v>125.9</v>
      </c>
      <c r="AW218" s="170">
        <f t="shared" si="317"/>
        <v>149.44</v>
      </c>
      <c r="AX218" s="170">
        <f t="shared" si="317"/>
        <v>173</v>
      </c>
      <c r="BL218" s="43" t="str">
        <f t="shared" si="291"/>
        <v>INFINITE 85.001 a 6.000</v>
      </c>
      <c r="BM218" s="44" t="s">
        <v>110</v>
      </c>
      <c r="BN218" s="46" t="s">
        <v>76</v>
      </c>
      <c r="BO218" s="170">
        <f>ROUND('Base(2024)'!DC10*'BASE 2025'!$A$25,2)</f>
        <v>27</v>
      </c>
      <c r="BP218" s="170">
        <f>ROUND('Base(2024)'!DD10*'BASE 2025'!$A$25,2)</f>
        <v>27.56</v>
      </c>
      <c r="BQ218" s="170">
        <f>ROUND('Base(2024)'!DE10*'BASE 2025'!$A$25,2)</f>
        <v>28.15</v>
      </c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M218" s="43" t="str">
        <f t="shared" si="255"/>
        <v>INFINITE 83.001 a 4.000</v>
      </c>
      <c r="CN218" s="44" t="s">
        <v>110</v>
      </c>
      <c r="CO218" s="44" t="s">
        <v>68</v>
      </c>
      <c r="CP218" s="170">
        <f t="shared" ref="CP218:DE218" si="325">ROUND(CP8-(CP8*$A$97),2)</f>
        <v>18.260000000000002</v>
      </c>
      <c r="CQ218" s="170">
        <f t="shared" si="325"/>
        <v>19.04</v>
      </c>
      <c r="CR218" s="170">
        <f t="shared" si="325"/>
        <v>19.23</v>
      </c>
      <c r="CS218" s="170">
        <f t="shared" si="325"/>
        <v>19.43</v>
      </c>
      <c r="CT218" s="170">
        <f t="shared" si="325"/>
        <v>22.69</v>
      </c>
      <c r="CU218" s="170">
        <f t="shared" si="325"/>
        <v>25.42</v>
      </c>
      <c r="CV218" s="170">
        <f t="shared" si="325"/>
        <v>28.37</v>
      </c>
      <c r="CW218" s="170">
        <f t="shared" si="325"/>
        <v>34.03</v>
      </c>
      <c r="CX218" s="170">
        <f t="shared" si="325"/>
        <v>28.88</v>
      </c>
      <c r="CY218" s="170">
        <f t="shared" si="325"/>
        <v>32.93</v>
      </c>
      <c r="CZ218" s="170">
        <f t="shared" si="325"/>
        <v>46.55</v>
      </c>
      <c r="DA218" s="170">
        <f t="shared" si="325"/>
        <v>59.95</v>
      </c>
      <c r="DB218" s="170">
        <f t="shared" si="325"/>
        <v>33.590000000000003</v>
      </c>
      <c r="DC218" s="170">
        <f t="shared" si="325"/>
        <v>38.299999999999997</v>
      </c>
      <c r="DD218" s="170">
        <f t="shared" si="325"/>
        <v>54.12</v>
      </c>
      <c r="DE218" s="170">
        <f t="shared" si="325"/>
        <v>69.709999999999994</v>
      </c>
      <c r="ER218" s="198" t="str">
        <f t="shared" si="305"/>
        <v>INFINITE 4Coleta no mesmo dia7790-9Unitizador</v>
      </c>
      <c r="ES218" s="198" t="s">
        <v>98</v>
      </c>
      <c r="ET218" s="199" t="s">
        <v>71</v>
      </c>
      <c r="EU218" s="200" t="s">
        <v>111</v>
      </c>
      <c r="EV218" s="201" t="s">
        <v>112</v>
      </c>
      <c r="EW218" s="200">
        <f>ROUND(EW7-(EW7*$A$129),2)</f>
        <v>11.84</v>
      </c>
      <c r="EX218" s="204"/>
      <c r="EY218" s="204"/>
    </row>
    <row r="219" spans="1:155" x14ac:dyDescent="0.25">
      <c r="A219" s="146"/>
      <c r="B219" s="146"/>
      <c r="D219" s="43" t="str">
        <f t="shared" si="293"/>
        <v>INFINITE 84.001 a 5.000</v>
      </c>
      <c r="E219" s="44" t="s">
        <v>110</v>
      </c>
      <c r="F219" s="44" t="s">
        <v>70</v>
      </c>
      <c r="G219" s="170">
        <f t="shared" si="319"/>
        <v>13.85</v>
      </c>
      <c r="H219" s="170">
        <f t="shared" si="316"/>
        <v>14.16</v>
      </c>
      <c r="I219" s="170">
        <f t="shared" si="316"/>
        <v>14.44</v>
      </c>
      <c r="J219" s="170">
        <f t="shared" si="316"/>
        <v>14.73</v>
      </c>
      <c r="K219" s="170">
        <f t="shared" si="316"/>
        <v>22.29</v>
      </c>
      <c r="L219" s="170">
        <f t="shared" si="316"/>
        <v>22.51</v>
      </c>
      <c r="M219" s="170">
        <f t="shared" si="316"/>
        <v>22.76</v>
      </c>
      <c r="N219" s="170">
        <f t="shared" si="316"/>
        <v>22.98</v>
      </c>
      <c r="O219" s="170">
        <f t="shared" si="316"/>
        <v>39.520000000000003</v>
      </c>
      <c r="P219" s="170">
        <f t="shared" si="316"/>
        <v>53.36</v>
      </c>
      <c r="Q219" s="170">
        <f t="shared" si="316"/>
        <v>75.099999999999994</v>
      </c>
      <c r="R219" s="170">
        <f t="shared" si="316"/>
        <v>90.9</v>
      </c>
      <c r="S219" s="170">
        <f t="shared" si="316"/>
        <v>56.66</v>
      </c>
      <c r="T219" s="170">
        <f t="shared" si="316"/>
        <v>68.95</v>
      </c>
      <c r="U219" s="170">
        <f t="shared" si="316"/>
        <v>87.56</v>
      </c>
      <c r="V219" s="170">
        <f t="shared" si="316"/>
        <v>101.84</v>
      </c>
      <c r="W219" s="170">
        <f t="shared" si="316"/>
        <v>67.47</v>
      </c>
      <c r="X219" s="170">
        <f t="shared" si="316"/>
        <v>82.09</v>
      </c>
      <c r="Y219" s="170">
        <f t="shared" si="316"/>
        <v>104.23</v>
      </c>
      <c r="Z219" s="170">
        <f t="shared" si="316"/>
        <v>121.24</v>
      </c>
      <c r="AB219" s="176" t="str">
        <f t="shared" si="310"/>
        <v>INFINITE 84.001 a 5.000</v>
      </c>
      <c r="AC219" s="177" t="s">
        <v>110</v>
      </c>
      <c r="AD219" s="177" t="s">
        <v>70</v>
      </c>
      <c r="AE219" s="170">
        <f t="shared" si="320"/>
        <v>32.020000000000003</v>
      </c>
      <c r="AF219" s="170">
        <f t="shared" si="317"/>
        <v>32.700000000000003</v>
      </c>
      <c r="AG219" s="170">
        <f t="shared" si="317"/>
        <v>33.380000000000003</v>
      </c>
      <c r="AH219" s="170">
        <f t="shared" si="317"/>
        <v>34.07</v>
      </c>
      <c r="AI219" s="170">
        <f t="shared" si="317"/>
        <v>37.03</v>
      </c>
      <c r="AJ219" s="170">
        <f t="shared" si="317"/>
        <v>37.409999999999997</v>
      </c>
      <c r="AK219" s="170">
        <f t="shared" si="317"/>
        <v>37.79</v>
      </c>
      <c r="AL219" s="170">
        <f t="shared" si="317"/>
        <v>38.18</v>
      </c>
      <c r="AM219" s="170">
        <f t="shared" si="317"/>
        <v>69.7</v>
      </c>
      <c r="AN219" s="170">
        <f t="shared" si="317"/>
        <v>104.48</v>
      </c>
      <c r="AO219" s="170">
        <f t="shared" si="317"/>
        <v>127.88</v>
      </c>
      <c r="AP219" s="170">
        <f t="shared" si="317"/>
        <v>151.27000000000001</v>
      </c>
      <c r="AQ219" s="170">
        <f t="shared" si="317"/>
        <v>84.97</v>
      </c>
      <c r="AR219" s="170">
        <f t="shared" si="317"/>
        <v>120.95</v>
      </c>
      <c r="AS219" s="170">
        <f t="shared" si="317"/>
        <v>144.06</v>
      </c>
      <c r="AT219" s="170">
        <f t="shared" si="317"/>
        <v>167.16</v>
      </c>
      <c r="AU219" s="170">
        <f t="shared" si="317"/>
        <v>101.16</v>
      </c>
      <c r="AV219" s="170">
        <f t="shared" si="317"/>
        <v>144</v>
      </c>
      <c r="AW219" s="170">
        <f t="shared" si="317"/>
        <v>171.5</v>
      </c>
      <c r="AX219" s="170">
        <f t="shared" si="317"/>
        <v>199</v>
      </c>
      <c r="BL219" s="43" t="str">
        <f t="shared" si="291"/>
        <v>INFINITE 86.001 a 7.000</v>
      </c>
      <c r="BM219" s="44" t="s">
        <v>110</v>
      </c>
      <c r="BN219" s="46" t="s">
        <v>82</v>
      </c>
      <c r="BO219" s="170">
        <f>ROUND('Base(2024)'!DC11*'BASE 2025'!$A$25,2)</f>
        <v>32.119999999999997</v>
      </c>
      <c r="BP219" s="170">
        <f>ROUND('Base(2024)'!DD11*'BASE 2025'!$A$25,2)</f>
        <v>32.770000000000003</v>
      </c>
      <c r="BQ219" s="170">
        <f>ROUND('Base(2024)'!DE11*'BASE 2025'!$A$25,2)</f>
        <v>33.46</v>
      </c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M219" s="43" t="str">
        <f t="shared" si="255"/>
        <v>INFINITE 84.001 a 5.000</v>
      </c>
      <c r="CN219" s="44" t="s">
        <v>110</v>
      </c>
      <c r="CO219" s="44" t="s">
        <v>70</v>
      </c>
      <c r="CP219" s="170">
        <f t="shared" ref="CP219:DE219" si="326">ROUND(CP9-(CP9*$A$97),2)</f>
        <v>19.53</v>
      </c>
      <c r="CQ219" s="170">
        <f t="shared" si="326"/>
        <v>20.350000000000001</v>
      </c>
      <c r="CR219" s="170">
        <f t="shared" si="326"/>
        <v>20.56</v>
      </c>
      <c r="CS219" s="170">
        <f t="shared" si="326"/>
        <v>20.77</v>
      </c>
      <c r="CT219" s="170">
        <f t="shared" si="326"/>
        <v>24.26</v>
      </c>
      <c r="CU219" s="170">
        <f t="shared" si="326"/>
        <v>27.17</v>
      </c>
      <c r="CV219" s="170">
        <f t="shared" si="326"/>
        <v>30.33</v>
      </c>
      <c r="CW219" s="170">
        <f t="shared" si="326"/>
        <v>36.4</v>
      </c>
      <c r="CX219" s="170">
        <f t="shared" si="326"/>
        <v>30.25</v>
      </c>
      <c r="CY219" s="170">
        <f t="shared" si="326"/>
        <v>34.46</v>
      </c>
      <c r="CZ219" s="170">
        <f t="shared" si="326"/>
        <v>48.25</v>
      </c>
      <c r="DA219" s="170">
        <f t="shared" si="326"/>
        <v>61.99</v>
      </c>
      <c r="DB219" s="170">
        <f t="shared" si="326"/>
        <v>35.17</v>
      </c>
      <c r="DC219" s="170">
        <f t="shared" si="326"/>
        <v>40.07</v>
      </c>
      <c r="DD219" s="170">
        <f t="shared" si="326"/>
        <v>56.1</v>
      </c>
      <c r="DE219" s="170">
        <f t="shared" si="326"/>
        <v>72.08</v>
      </c>
      <c r="EU219" s="44"/>
    </row>
    <row r="220" spans="1:155" x14ac:dyDescent="0.25">
      <c r="A220" s="146"/>
      <c r="B220" s="146"/>
      <c r="D220" s="43" t="str">
        <f t="shared" si="293"/>
        <v>INFINITE 85.001 a 6.000</v>
      </c>
      <c r="E220" s="44" t="s">
        <v>110</v>
      </c>
      <c r="F220" s="44" t="s">
        <v>76</v>
      </c>
      <c r="G220" s="170">
        <f t="shared" si="319"/>
        <v>14.72</v>
      </c>
      <c r="H220" s="170">
        <f t="shared" si="316"/>
        <v>15.03</v>
      </c>
      <c r="I220" s="170">
        <f t="shared" si="316"/>
        <v>15.36</v>
      </c>
      <c r="J220" s="170">
        <f t="shared" si="316"/>
        <v>15.67</v>
      </c>
      <c r="K220" s="170">
        <f t="shared" si="316"/>
        <v>24.06</v>
      </c>
      <c r="L220" s="170">
        <f t="shared" si="316"/>
        <v>24.33</v>
      </c>
      <c r="M220" s="170">
        <f t="shared" si="316"/>
        <v>24.57</v>
      </c>
      <c r="N220" s="170">
        <f t="shared" si="316"/>
        <v>24.82</v>
      </c>
      <c r="O220" s="170">
        <f t="shared" si="316"/>
        <v>43.33</v>
      </c>
      <c r="P220" s="170">
        <f t="shared" si="316"/>
        <v>58.5</v>
      </c>
      <c r="Q220" s="170">
        <f t="shared" si="316"/>
        <v>82.34</v>
      </c>
      <c r="R220" s="170">
        <f t="shared" si="316"/>
        <v>99.66</v>
      </c>
      <c r="S220" s="170">
        <f t="shared" si="316"/>
        <v>59.88</v>
      </c>
      <c r="T220" s="170">
        <f t="shared" si="316"/>
        <v>73.27</v>
      </c>
      <c r="U220" s="170">
        <f t="shared" si="316"/>
        <v>93.64</v>
      </c>
      <c r="V220" s="170">
        <f t="shared" si="316"/>
        <v>109.2</v>
      </c>
      <c r="W220" s="170">
        <f t="shared" si="316"/>
        <v>71.27</v>
      </c>
      <c r="X220" s="170">
        <f t="shared" si="316"/>
        <v>87.24</v>
      </c>
      <c r="Y220" s="170">
        <f t="shared" si="316"/>
        <v>111.47</v>
      </c>
      <c r="Z220" s="170">
        <f t="shared" si="316"/>
        <v>130.01</v>
      </c>
      <c r="AB220" s="176" t="str">
        <f t="shared" si="310"/>
        <v>INFINITE 85.001 a 6.000</v>
      </c>
      <c r="AC220" s="177" t="s">
        <v>110</v>
      </c>
      <c r="AD220" s="177" t="s">
        <v>76</v>
      </c>
      <c r="AE220" s="170">
        <f t="shared" si="320"/>
        <v>34.25</v>
      </c>
      <c r="AF220" s="170">
        <f t="shared" si="317"/>
        <v>34.979999999999997</v>
      </c>
      <c r="AG220" s="170">
        <f t="shared" si="317"/>
        <v>35.71</v>
      </c>
      <c r="AH220" s="170">
        <f t="shared" si="317"/>
        <v>36.44</v>
      </c>
      <c r="AI220" s="170">
        <f t="shared" si="317"/>
        <v>40.01</v>
      </c>
      <c r="AJ220" s="170">
        <f t="shared" si="317"/>
        <v>40.43</v>
      </c>
      <c r="AK220" s="170">
        <f t="shared" si="317"/>
        <v>40.85</v>
      </c>
      <c r="AL220" s="170">
        <f t="shared" si="317"/>
        <v>41.26</v>
      </c>
      <c r="AM220" s="170">
        <f t="shared" si="317"/>
        <v>77.459999999999994</v>
      </c>
      <c r="AN220" s="170">
        <f t="shared" si="317"/>
        <v>116.42</v>
      </c>
      <c r="AO220" s="170">
        <f t="shared" si="317"/>
        <v>142.46</v>
      </c>
      <c r="AP220" s="170">
        <f t="shared" si="317"/>
        <v>168.5</v>
      </c>
      <c r="AQ220" s="170">
        <f t="shared" si="317"/>
        <v>94.48</v>
      </c>
      <c r="AR220" s="170">
        <f t="shared" si="317"/>
        <v>136.29</v>
      </c>
      <c r="AS220" s="170">
        <f t="shared" si="317"/>
        <v>162.81</v>
      </c>
      <c r="AT220" s="170">
        <f t="shared" si="317"/>
        <v>189.34</v>
      </c>
      <c r="AU220" s="170">
        <f t="shared" si="317"/>
        <v>112.47</v>
      </c>
      <c r="AV220" s="170">
        <f t="shared" si="317"/>
        <v>162.25</v>
      </c>
      <c r="AW220" s="170">
        <f t="shared" si="317"/>
        <v>193.83</v>
      </c>
      <c r="AX220" s="170">
        <f t="shared" si="317"/>
        <v>225.4</v>
      </c>
      <c r="BL220" s="43" t="str">
        <f t="shared" si="291"/>
        <v>INFINITE 87.001 a 8.000</v>
      </c>
      <c r="BM220" s="44" t="s">
        <v>110</v>
      </c>
      <c r="BN220" s="46" t="s">
        <v>86</v>
      </c>
      <c r="BO220" s="170">
        <f>ROUND('Base(2024)'!DC12*'BASE 2025'!$A$25,2)</f>
        <v>41.47</v>
      </c>
      <c r="BP220" s="170">
        <f>ROUND('Base(2024)'!DD12*'BASE 2025'!$A$25,2)</f>
        <v>42.33</v>
      </c>
      <c r="BQ220" s="170">
        <f>ROUND('Base(2024)'!DE12*'BASE 2025'!$A$25,2)</f>
        <v>43.21</v>
      </c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M220" s="43" t="str">
        <f t="shared" si="255"/>
        <v>INFINITE 85.001 a 6.000</v>
      </c>
      <c r="CN220" s="44" t="s">
        <v>110</v>
      </c>
      <c r="CO220" s="44" t="s">
        <v>76</v>
      </c>
      <c r="CP220" s="170">
        <f t="shared" ref="CP220:DE220" si="327">ROUND(CP10-(CP10*$A$97),2)</f>
        <v>20.6</v>
      </c>
      <c r="CQ220" s="170">
        <f t="shared" si="327"/>
        <v>21.46</v>
      </c>
      <c r="CR220" s="170">
        <f t="shared" si="327"/>
        <v>21.68</v>
      </c>
      <c r="CS220" s="170">
        <f t="shared" si="327"/>
        <v>21.92</v>
      </c>
      <c r="CT220" s="170">
        <f t="shared" si="327"/>
        <v>26.87</v>
      </c>
      <c r="CU220" s="170">
        <f t="shared" si="327"/>
        <v>30.9</v>
      </c>
      <c r="CV220" s="170">
        <f t="shared" si="327"/>
        <v>35.270000000000003</v>
      </c>
      <c r="CW220" s="170">
        <f t="shared" si="327"/>
        <v>43.65</v>
      </c>
      <c r="CX220" s="170">
        <f t="shared" si="327"/>
        <v>35.04</v>
      </c>
      <c r="CY220" s="170">
        <f t="shared" si="327"/>
        <v>40.22</v>
      </c>
      <c r="CZ220" s="170">
        <f t="shared" si="327"/>
        <v>55.06</v>
      </c>
      <c r="DA220" s="170">
        <f t="shared" si="327"/>
        <v>70.8</v>
      </c>
      <c r="DB220" s="170">
        <f t="shared" si="327"/>
        <v>40.75</v>
      </c>
      <c r="DC220" s="170">
        <f t="shared" si="327"/>
        <v>46.77</v>
      </c>
      <c r="DD220" s="170">
        <f t="shared" si="327"/>
        <v>64.010000000000005</v>
      </c>
      <c r="DE220" s="170">
        <f t="shared" si="327"/>
        <v>82.31</v>
      </c>
      <c r="DX220" s="43">
        <v>329</v>
      </c>
      <c r="ER220" s="198" t="str">
        <f>CONCATENATE(ES220,ET220,EU220,EV220)</f>
        <v>INFINITE 5Coleta Agendada7789-50 a 10</v>
      </c>
      <c r="ES220" s="198" t="s">
        <v>100</v>
      </c>
      <c r="ET220" s="199" t="s">
        <v>43</v>
      </c>
      <c r="EU220" s="200" t="s">
        <v>44</v>
      </c>
      <c r="EV220" s="201" t="s">
        <v>45</v>
      </c>
      <c r="EW220" s="200">
        <f>ROUND(EW3-(EW3*$A$129),2)</f>
        <v>14.21</v>
      </c>
    </row>
    <row r="221" spans="1:155" x14ac:dyDescent="0.25">
      <c r="A221" s="146"/>
      <c r="B221" s="146"/>
      <c r="D221" s="43" t="str">
        <f t="shared" si="293"/>
        <v>INFINITE 86.001 a 7.000</v>
      </c>
      <c r="E221" s="44" t="s">
        <v>110</v>
      </c>
      <c r="F221" s="44" t="s">
        <v>82</v>
      </c>
      <c r="G221" s="170">
        <f t="shared" si="319"/>
        <v>15.65</v>
      </c>
      <c r="H221" s="170">
        <f t="shared" si="316"/>
        <v>15.98</v>
      </c>
      <c r="I221" s="170">
        <f t="shared" si="316"/>
        <v>16.32</v>
      </c>
      <c r="J221" s="170">
        <f t="shared" si="316"/>
        <v>16.649999999999999</v>
      </c>
      <c r="K221" s="170">
        <f t="shared" si="316"/>
        <v>25.78</v>
      </c>
      <c r="L221" s="170">
        <f t="shared" si="316"/>
        <v>26.04</v>
      </c>
      <c r="M221" s="170">
        <f t="shared" si="316"/>
        <v>26.31</v>
      </c>
      <c r="N221" s="170">
        <f t="shared" si="316"/>
        <v>26.58</v>
      </c>
      <c r="O221" s="170">
        <f t="shared" si="316"/>
        <v>47.81</v>
      </c>
      <c r="P221" s="170">
        <f t="shared" si="316"/>
        <v>64.55</v>
      </c>
      <c r="Q221" s="170">
        <f t="shared" si="316"/>
        <v>90.84</v>
      </c>
      <c r="R221" s="170">
        <f t="shared" si="316"/>
        <v>109.98</v>
      </c>
      <c r="S221" s="170">
        <f t="shared" si="316"/>
        <v>63.64</v>
      </c>
      <c r="T221" s="170">
        <f t="shared" si="316"/>
        <v>78.37</v>
      </c>
      <c r="U221" s="170">
        <f t="shared" si="316"/>
        <v>100.79</v>
      </c>
      <c r="V221" s="170">
        <f t="shared" si="316"/>
        <v>117.87</v>
      </c>
      <c r="W221" s="170">
        <f t="shared" si="316"/>
        <v>75.77</v>
      </c>
      <c r="X221" s="170">
        <f t="shared" si="316"/>
        <v>93.29</v>
      </c>
      <c r="Y221" s="170">
        <f t="shared" si="316"/>
        <v>119.98</v>
      </c>
      <c r="Z221" s="170">
        <f t="shared" si="316"/>
        <v>140.31</v>
      </c>
      <c r="AB221" s="176" t="str">
        <f t="shared" si="310"/>
        <v>INFINITE 86.001 a 7.000</v>
      </c>
      <c r="AC221" s="177" t="s">
        <v>110</v>
      </c>
      <c r="AD221" s="177" t="s">
        <v>82</v>
      </c>
      <c r="AE221" s="170">
        <f t="shared" si="320"/>
        <v>36.92</v>
      </c>
      <c r="AF221" s="170">
        <f t="shared" si="317"/>
        <v>37.71</v>
      </c>
      <c r="AG221" s="170">
        <f t="shared" si="317"/>
        <v>38.49</v>
      </c>
      <c r="AH221" s="170">
        <f t="shared" si="317"/>
        <v>39.28</v>
      </c>
      <c r="AI221" s="170">
        <f t="shared" si="317"/>
        <v>42.54</v>
      </c>
      <c r="AJ221" s="170">
        <f t="shared" si="317"/>
        <v>42.98</v>
      </c>
      <c r="AK221" s="170">
        <f t="shared" si="317"/>
        <v>43.42</v>
      </c>
      <c r="AL221" s="170">
        <f t="shared" si="317"/>
        <v>43.86</v>
      </c>
      <c r="AM221" s="170">
        <f t="shared" si="317"/>
        <v>85.2</v>
      </c>
      <c r="AN221" s="170">
        <f t="shared" si="317"/>
        <v>128.12</v>
      </c>
      <c r="AO221" s="170">
        <f t="shared" si="317"/>
        <v>156.80000000000001</v>
      </c>
      <c r="AP221" s="170">
        <f t="shared" si="317"/>
        <v>185.49</v>
      </c>
      <c r="AQ221" s="170">
        <f t="shared" si="317"/>
        <v>103.89</v>
      </c>
      <c r="AR221" s="170">
        <f t="shared" si="317"/>
        <v>151.29</v>
      </c>
      <c r="AS221" s="170">
        <f t="shared" si="317"/>
        <v>181.26</v>
      </c>
      <c r="AT221" s="170">
        <f t="shared" si="317"/>
        <v>211.24</v>
      </c>
      <c r="AU221" s="170">
        <f t="shared" si="317"/>
        <v>123.69</v>
      </c>
      <c r="AV221" s="170">
        <f t="shared" si="317"/>
        <v>180.11</v>
      </c>
      <c r="AW221" s="170">
        <f t="shared" si="317"/>
        <v>215.8</v>
      </c>
      <c r="AX221" s="170">
        <f t="shared" si="317"/>
        <v>251.48</v>
      </c>
      <c r="BL221" s="43" t="str">
        <f t="shared" si="291"/>
        <v>INFINITE 88.001 a 9.000</v>
      </c>
      <c r="BM221" s="44" t="s">
        <v>110</v>
      </c>
      <c r="BN221" s="46" t="s">
        <v>91</v>
      </c>
      <c r="BO221" s="170">
        <f>ROUND('Base(2024)'!DC13*'BASE 2025'!$A$25,2)</f>
        <v>53.59</v>
      </c>
      <c r="BP221" s="170">
        <f>ROUND('Base(2024)'!DD13*'BASE 2025'!$A$25,2)</f>
        <v>54.7</v>
      </c>
      <c r="BQ221" s="170">
        <f>ROUND('Base(2024)'!DE13*'BASE 2025'!$A$25,2)</f>
        <v>55.85</v>
      </c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M221" s="43" t="str">
        <f t="shared" si="255"/>
        <v>INFINITE 86.001 a 7.000</v>
      </c>
      <c r="CN221" s="44" t="s">
        <v>110</v>
      </c>
      <c r="CO221" s="44" t="s">
        <v>82</v>
      </c>
      <c r="CP221" s="170">
        <f t="shared" ref="CP221:DE221" si="328">ROUND(CP11-(CP11*$A$97),2)</f>
        <v>21.76</v>
      </c>
      <c r="CQ221" s="170">
        <f t="shared" si="328"/>
        <v>22.68</v>
      </c>
      <c r="CR221" s="170">
        <f t="shared" si="328"/>
        <v>22.92</v>
      </c>
      <c r="CS221" s="170">
        <f t="shared" si="328"/>
        <v>23.15</v>
      </c>
      <c r="CT221" s="170">
        <f t="shared" si="328"/>
        <v>29.67</v>
      </c>
      <c r="CU221" s="170">
        <f t="shared" si="328"/>
        <v>34.130000000000003</v>
      </c>
      <c r="CV221" s="170">
        <f t="shared" si="328"/>
        <v>38.94</v>
      </c>
      <c r="CW221" s="170">
        <f t="shared" si="328"/>
        <v>48.21</v>
      </c>
      <c r="CX221" s="170">
        <f t="shared" si="328"/>
        <v>37.450000000000003</v>
      </c>
      <c r="CY221" s="170">
        <f t="shared" si="328"/>
        <v>42.99</v>
      </c>
      <c r="CZ221" s="170">
        <f t="shared" si="328"/>
        <v>58.2</v>
      </c>
      <c r="DA221" s="170">
        <f t="shared" si="328"/>
        <v>74.709999999999994</v>
      </c>
      <c r="DB221" s="170">
        <f t="shared" si="328"/>
        <v>43.54</v>
      </c>
      <c r="DC221" s="170">
        <f t="shared" si="328"/>
        <v>49.97</v>
      </c>
      <c r="DD221" s="170">
        <f t="shared" si="328"/>
        <v>67.680000000000007</v>
      </c>
      <c r="DE221" s="170">
        <f t="shared" si="328"/>
        <v>86.86</v>
      </c>
      <c r="ER221" s="198" t="str">
        <f t="shared" ref="ER221:ER236" si="329">CONCATENATE(ES221,ET221,EU221,EV221)</f>
        <v>INFINITE 5Coleta Agendada7789-5Mais de 10</v>
      </c>
      <c r="ES221" s="198" t="s">
        <v>100</v>
      </c>
      <c r="ET221" s="199" t="s">
        <v>43</v>
      </c>
      <c r="EU221" s="200" t="s">
        <v>44</v>
      </c>
      <c r="EV221" s="201" t="s">
        <v>52</v>
      </c>
      <c r="EW221" s="200" t="s">
        <v>251</v>
      </c>
    </row>
    <row r="222" spans="1:155" x14ac:dyDescent="0.25">
      <c r="A222" s="146"/>
      <c r="B222" s="146"/>
      <c r="D222" s="43" t="str">
        <f t="shared" si="293"/>
        <v>INFINITE 87.001 a 8.000</v>
      </c>
      <c r="E222" s="44" t="s">
        <v>110</v>
      </c>
      <c r="F222" s="44" t="s">
        <v>86</v>
      </c>
      <c r="G222" s="170">
        <f t="shared" si="319"/>
        <v>16.55</v>
      </c>
      <c r="H222" s="170">
        <f t="shared" si="316"/>
        <v>16.89</v>
      </c>
      <c r="I222" s="170">
        <f t="shared" si="316"/>
        <v>17.25</v>
      </c>
      <c r="J222" s="170">
        <f t="shared" si="316"/>
        <v>17.600000000000001</v>
      </c>
      <c r="K222" s="170">
        <f t="shared" si="316"/>
        <v>27.57</v>
      </c>
      <c r="L222" s="170">
        <f t="shared" si="316"/>
        <v>27.87</v>
      </c>
      <c r="M222" s="170">
        <f t="shared" si="316"/>
        <v>28.13</v>
      </c>
      <c r="N222" s="170">
        <f t="shared" si="316"/>
        <v>28.43</v>
      </c>
      <c r="O222" s="170">
        <f t="shared" si="316"/>
        <v>52.37</v>
      </c>
      <c r="P222" s="170">
        <f t="shared" si="316"/>
        <v>70.709999999999994</v>
      </c>
      <c r="Q222" s="170">
        <f t="shared" si="316"/>
        <v>99.53</v>
      </c>
      <c r="R222" s="170">
        <f t="shared" si="316"/>
        <v>120.49</v>
      </c>
      <c r="S222" s="170">
        <f t="shared" si="316"/>
        <v>70.83</v>
      </c>
      <c r="T222" s="170">
        <f t="shared" si="316"/>
        <v>86.9</v>
      </c>
      <c r="U222" s="170">
        <f t="shared" si="316"/>
        <v>111.44</v>
      </c>
      <c r="V222" s="170">
        <f t="shared" si="316"/>
        <v>130.05000000000001</v>
      </c>
      <c r="W222" s="170">
        <f t="shared" si="316"/>
        <v>84.31</v>
      </c>
      <c r="X222" s="170">
        <f t="shared" si="316"/>
        <v>103.44</v>
      </c>
      <c r="Y222" s="170">
        <f t="shared" si="316"/>
        <v>132.66999999999999</v>
      </c>
      <c r="Z222" s="170">
        <f t="shared" si="316"/>
        <v>154.82</v>
      </c>
      <c r="AB222" s="176" t="str">
        <f t="shared" si="310"/>
        <v>INFINITE 87.001 a 8.000</v>
      </c>
      <c r="AC222" s="177" t="s">
        <v>110</v>
      </c>
      <c r="AD222" s="177" t="s">
        <v>86</v>
      </c>
      <c r="AE222" s="170">
        <f t="shared" si="320"/>
        <v>39.15</v>
      </c>
      <c r="AF222" s="170">
        <f t="shared" si="317"/>
        <v>39.979999999999997</v>
      </c>
      <c r="AG222" s="170">
        <f t="shared" si="317"/>
        <v>40.81</v>
      </c>
      <c r="AH222" s="170">
        <f t="shared" si="317"/>
        <v>41.65</v>
      </c>
      <c r="AI222" s="170">
        <f t="shared" si="317"/>
        <v>45.53</v>
      </c>
      <c r="AJ222" s="170">
        <f t="shared" si="317"/>
        <v>46.01</v>
      </c>
      <c r="AK222" s="170">
        <f t="shared" si="317"/>
        <v>46.47</v>
      </c>
      <c r="AL222" s="170">
        <f t="shared" si="317"/>
        <v>46.94</v>
      </c>
      <c r="AM222" s="170">
        <f t="shared" si="317"/>
        <v>92.94</v>
      </c>
      <c r="AN222" s="170">
        <f t="shared" si="317"/>
        <v>139.57</v>
      </c>
      <c r="AO222" s="170">
        <f t="shared" si="317"/>
        <v>171.11</v>
      </c>
      <c r="AP222" s="170">
        <f t="shared" si="317"/>
        <v>202.64</v>
      </c>
      <c r="AQ222" s="170">
        <f t="shared" si="317"/>
        <v>113.32</v>
      </c>
      <c r="AR222" s="170">
        <f t="shared" si="317"/>
        <v>167.23</v>
      </c>
      <c r="AS222" s="170">
        <f t="shared" si="317"/>
        <v>200.25</v>
      </c>
      <c r="AT222" s="170">
        <f t="shared" si="317"/>
        <v>233.29</v>
      </c>
      <c r="AU222" s="170">
        <f t="shared" si="317"/>
        <v>134.91</v>
      </c>
      <c r="AV222" s="170">
        <f t="shared" si="317"/>
        <v>199.08</v>
      </c>
      <c r="AW222" s="170">
        <f t="shared" si="317"/>
        <v>238.4</v>
      </c>
      <c r="AX222" s="170">
        <f t="shared" si="317"/>
        <v>277.70999999999998</v>
      </c>
      <c r="BL222" s="43" t="str">
        <f t="shared" si="291"/>
        <v>INFINITE 89.001 a 10.000</v>
      </c>
      <c r="BM222" s="44" t="s">
        <v>110</v>
      </c>
      <c r="BN222" s="46" t="s">
        <v>95</v>
      </c>
      <c r="BO222" s="170">
        <f>ROUND('Base(2024)'!DC14*'BASE 2025'!$A$25,2)</f>
        <v>68.48</v>
      </c>
      <c r="BP222" s="170">
        <f>ROUND('Base(2024)'!DD14*'BASE 2025'!$A$25,2)</f>
        <v>69.900000000000006</v>
      </c>
      <c r="BQ222" s="170">
        <f>ROUND('Base(2024)'!DE14*'BASE 2025'!$A$25,2)</f>
        <v>71.36</v>
      </c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M222" s="43" t="str">
        <f t="shared" si="255"/>
        <v>INFINITE 87.001 a 8.000</v>
      </c>
      <c r="CN222" s="44" t="s">
        <v>110</v>
      </c>
      <c r="CO222" s="44" t="s">
        <v>86</v>
      </c>
      <c r="CP222" s="170">
        <f t="shared" ref="CP222:DE222" si="330">ROUND(CP12-(CP12*$A$97),2)</f>
        <v>22.86</v>
      </c>
      <c r="CQ222" s="170">
        <f t="shared" si="330"/>
        <v>23.83</v>
      </c>
      <c r="CR222" s="170">
        <f t="shared" si="330"/>
        <v>24.08</v>
      </c>
      <c r="CS222" s="170">
        <f t="shared" si="330"/>
        <v>24.32</v>
      </c>
      <c r="CT222" s="170">
        <f t="shared" si="330"/>
        <v>32.32</v>
      </c>
      <c r="CU222" s="170">
        <f t="shared" si="330"/>
        <v>37.18</v>
      </c>
      <c r="CV222" s="170">
        <f t="shared" si="330"/>
        <v>42.42</v>
      </c>
      <c r="CW222" s="170">
        <f t="shared" si="330"/>
        <v>52.53</v>
      </c>
      <c r="CX222" s="170">
        <f t="shared" si="330"/>
        <v>48.25</v>
      </c>
      <c r="CY222" s="170">
        <f t="shared" si="330"/>
        <v>54.13</v>
      </c>
      <c r="CZ222" s="170">
        <f t="shared" si="330"/>
        <v>69.73</v>
      </c>
      <c r="DA222" s="170">
        <f t="shared" si="330"/>
        <v>86.94</v>
      </c>
      <c r="DB222" s="170">
        <f t="shared" si="330"/>
        <v>56.11</v>
      </c>
      <c r="DC222" s="170">
        <f t="shared" si="330"/>
        <v>62.95</v>
      </c>
      <c r="DD222" s="170">
        <f t="shared" si="330"/>
        <v>81.08</v>
      </c>
      <c r="DE222" s="170">
        <f t="shared" si="330"/>
        <v>101.09</v>
      </c>
      <c r="ER222" s="198" t="str">
        <f t="shared" si="329"/>
        <v>INFINITE 5Coleta Agendada7788-70 a 10</v>
      </c>
      <c r="ES222" s="198" t="s">
        <v>100</v>
      </c>
      <c r="ET222" s="199" t="s">
        <v>43</v>
      </c>
      <c r="EU222" s="200" t="s">
        <v>57</v>
      </c>
      <c r="EV222" s="201" t="s">
        <v>45</v>
      </c>
      <c r="EW222" s="200">
        <f>ROUND(EW5-(EW5*$A$129),2)</f>
        <v>14.21</v>
      </c>
    </row>
    <row r="223" spans="1:155" x14ac:dyDescent="0.25">
      <c r="A223" s="146"/>
      <c r="B223" s="146"/>
      <c r="D223" s="43" t="str">
        <f t="shared" si="293"/>
        <v>INFINITE 88.001 a 9.000</v>
      </c>
      <c r="E223" s="44" t="s">
        <v>110</v>
      </c>
      <c r="F223" s="44" t="s">
        <v>91</v>
      </c>
      <c r="G223" s="170">
        <f t="shared" si="319"/>
        <v>17.09</v>
      </c>
      <c r="H223" s="170">
        <f t="shared" si="316"/>
        <v>17.45</v>
      </c>
      <c r="I223" s="170">
        <f t="shared" si="316"/>
        <v>17.809999999999999</v>
      </c>
      <c r="J223" s="170">
        <f t="shared" si="316"/>
        <v>18.170000000000002</v>
      </c>
      <c r="K223" s="170">
        <f t="shared" si="316"/>
        <v>29.37</v>
      </c>
      <c r="L223" s="170">
        <f t="shared" si="316"/>
        <v>29.67</v>
      </c>
      <c r="M223" s="170">
        <f t="shared" si="316"/>
        <v>29.98</v>
      </c>
      <c r="N223" s="170">
        <f t="shared" si="316"/>
        <v>30.27</v>
      </c>
      <c r="O223" s="170">
        <f t="shared" si="316"/>
        <v>56.95</v>
      </c>
      <c r="P223" s="170">
        <f t="shared" si="316"/>
        <v>76.88</v>
      </c>
      <c r="Q223" s="170">
        <f t="shared" si="316"/>
        <v>108.2</v>
      </c>
      <c r="R223" s="170">
        <f t="shared" si="316"/>
        <v>130.97999999999999</v>
      </c>
      <c r="S223" s="170">
        <f t="shared" si="316"/>
        <v>74.66</v>
      </c>
      <c r="T223" s="170">
        <f t="shared" si="316"/>
        <v>92.09</v>
      </c>
      <c r="U223" s="170">
        <f t="shared" si="316"/>
        <v>118.73</v>
      </c>
      <c r="V223" s="170">
        <f t="shared" si="316"/>
        <v>138.86000000000001</v>
      </c>
      <c r="W223" s="170">
        <f t="shared" si="316"/>
        <v>88.88</v>
      </c>
      <c r="X223" s="170">
        <f t="shared" si="316"/>
        <v>109.62</v>
      </c>
      <c r="Y223" s="170">
        <f t="shared" si="316"/>
        <v>141.35</v>
      </c>
      <c r="Z223" s="170">
        <f t="shared" si="316"/>
        <v>165.32</v>
      </c>
      <c r="AB223" s="176" t="str">
        <f t="shared" si="310"/>
        <v>INFINITE 88.001 a 9.000</v>
      </c>
      <c r="AC223" s="177" t="s">
        <v>110</v>
      </c>
      <c r="AD223" s="177" t="s">
        <v>91</v>
      </c>
      <c r="AE223" s="170">
        <f t="shared" si="320"/>
        <v>42.64</v>
      </c>
      <c r="AF223" s="170">
        <f t="shared" si="317"/>
        <v>43.56</v>
      </c>
      <c r="AG223" s="170">
        <f t="shared" si="317"/>
        <v>44.45</v>
      </c>
      <c r="AH223" s="170">
        <f t="shared" si="317"/>
        <v>45.37</v>
      </c>
      <c r="AI223" s="170">
        <f t="shared" si="317"/>
        <v>49.07</v>
      </c>
      <c r="AJ223" s="170">
        <f t="shared" si="317"/>
        <v>49.57</v>
      </c>
      <c r="AK223" s="170">
        <f t="shared" si="317"/>
        <v>50.08</v>
      </c>
      <c r="AL223" s="170">
        <f t="shared" si="317"/>
        <v>50.59</v>
      </c>
      <c r="AM223" s="170">
        <f t="shared" si="317"/>
        <v>101.32</v>
      </c>
      <c r="AN223" s="170">
        <f t="shared" si="317"/>
        <v>153.56</v>
      </c>
      <c r="AO223" s="170">
        <f t="shared" si="317"/>
        <v>187.07</v>
      </c>
      <c r="AP223" s="170">
        <f t="shared" si="317"/>
        <v>220.58</v>
      </c>
      <c r="AQ223" s="170">
        <f t="shared" si="317"/>
        <v>124.41</v>
      </c>
      <c r="AR223" s="170">
        <f t="shared" si="317"/>
        <v>185.82</v>
      </c>
      <c r="AS223" s="170">
        <f t="shared" si="317"/>
        <v>221.33</v>
      </c>
      <c r="AT223" s="170">
        <f t="shared" si="317"/>
        <v>256.85000000000002</v>
      </c>
      <c r="AU223" s="170">
        <f t="shared" si="317"/>
        <v>148.11000000000001</v>
      </c>
      <c r="AV223" s="170">
        <f t="shared" si="317"/>
        <v>221.22</v>
      </c>
      <c r="AW223" s="170">
        <f t="shared" si="317"/>
        <v>263.49</v>
      </c>
      <c r="AX223" s="170">
        <f t="shared" si="317"/>
        <v>305.77999999999997</v>
      </c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M223" s="43" t="str">
        <f t="shared" si="255"/>
        <v>INFINITE 88.001 a 9.000</v>
      </c>
      <c r="CN223" s="44" t="s">
        <v>110</v>
      </c>
      <c r="CO223" s="44" t="s">
        <v>91</v>
      </c>
      <c r="CP223" s="170">
        <f t="shared" ref="CP223:DE223" si="331">ROUND(CP13-(CP13*$A$97),2)</f>
        <v>23.53</v>
      </c>
      <c r="CQ223" s="170">
        <f t="shared" si="331"/>
        <v>24.53</v>
      </c>
      <c r="CR223" s="170">
        <f t="shared" si="331"/>
        <v>24.77</v>
      </c>
      <c r="CS223" s="170">
        <f t="shared" si="331"/>
        <v>25.03</v>
      </c>
      <c r="CT223" s="170">
        <f t="shared" si="331"/>
        <v>33.909999999999997</v>
      </c>
      <c r="CU223" s="170">
        <f t="shared" si="331"/>
        <v>38.99</v>
      </c>
      <c r="CV223" s="170">
        <f t="shared" si="331"/>
        <v>44.5</v>
      </c>
      <c r="CW223" s="170">
        <f t="shared" si="331"/>
        <v>55.09</v>
      </c>
      <c r="CX223" s="170">
        <f t="shared" si="331"/>
        <v>49.61</v>
      </c>
      <c r="CY223" s="170">
        <f t="shared" si="331"/>
        <v>55.7</v>
      </c>
      <c r="CZ223" s="170">
        <f t="shared" si="331"/>
        <v>71.53</v>
      </c>
      <c r="DA223" s="170">
        <f t="shared" si="331"/>
        <v>89.17</v>
      </c>
      <c r="DB223" s="170">
        <f t="shared" si="331"/>
        <v>57.7</v>
      </c>
      <c r="DC223" s="170">
        <f t="shared" si="331"/>
        <v>64.760000000000005</v>
      </c>
      <c r="DD223" s="170">
        <f t="shared" si="331"/>
        <v>83.17</v>
      </c>
      <c r="DE223" s="170">
        <f t="shared" si="331"/>
        <v>103.67</v>
      </c>
      <c r="ER223" s="198" t="str">
        <f t="shared" si="329"/>
        <v>INFINITE 5Coleta Programada7787-91 ou mais</v>
      </c>
      <c r="ES223" s="198" t="s">
        <v>100</v>
      </c>
      <c r="ET223" s="199" t="s">
        <v>64</v>
      </c>
      <c r="EU223" s="200" t="s">
        <v>252</v>
      </c>
      <c r="EV223" s="201" t="s">
        <v>253</v>
      </c>
      <c r="EW223" s="200" t="s">
        <v>251</v>
      </c>
      <c r="EX223" s="60"/>
      <c r="EY223" s="60"/>
    </row>
    <row r="224" spans="1:155" x14ac:dyDescent="0.25">
      <c r="A224" s="146"/>
      <c r="B224" s="146"/>
      <c r="D224" s="43" t="str">
        <f t="shared" si="293"/>
        <v>INFINITE 89.001 a 10.000</v>
      </c>
      <c r="E224" s="44" t="s">
        <v>110</v>
      </c>
      <c r="F224" s="44" t="s">
        <v>95</v>
      </c>
      <c r="G224" s="170">
        <f t="shared" si="319"/>
        <v>17.46</v>
      </c>
      <c r="H224" s="170">
        <f t="shared" si="316"/>
        <v>17.829999999999998</v>
      </c>
      <c r="I224" s="170">
        <f t="shared" si="316"/>
        <v>18.2</v>
      </c>
      <c r="J224" s="170">
        <f t="shared" si="316"/>
        <v>18.57</v>
      </c>
      <c r="K224" s="170">
        <f t="shared" si="316"/>
        <v>31.35</v>
      </c>
      <c r="L224" s="170">
        <f t="shared" si="316"/>
        <v>31.67</v>
      </c>
      <c r="M224" s="170">
        <f t="shared" si="316"/>
        <v>32.01</v>
      </c>
      <c r="N224" s="170">
        <f t="shared" si="316"/>
        <v>32.32</v>
      </c>
      <c r="O224" s="170">
        <f t="shared" si="316"/>
        <v>61.52</v>
      </c>
      <c r="P224" s="170">
        <f t="shared" si="316"/>
        <v>83.06</v>
      </c>
      <c r="Q224" s="170">
        <f t="shared" si="316"/>
        <v>116.9</v>
      </c>
      <c r="R224" s="170">
        <f t="shared" si="316"/>
        <v>141.51</v>
      </c>
      <c r="S224" s="170">
        <f t="shared" si="316"/>
        <v>78.510000000000005</v>
      </c>
      <c r="T224" s="170">
        <f t="shared" si="316"/>
        <v>97.26</v>
      </c>
      <c r="U224" s="170">
        <f t="shared" si="316"/>
        <v>126.02</v>
      </c>
      <c r="V224" s="170">
        <f t="shared" si="316"/>
        <v>147.69999999999999</v>
      </c>
      <c r="W224" s="170">
        <f t="shared" si="316"/>
        <v>93.46</v>
      </c>
      <c r="X224" s="170">
        <f t="shared" si="316"/>
        <v>115.78</v>
      </c>
      <c r="Y224" s="170">
        <f t="shared" si="316"/>
        <v>150.03</v>
      </c>
      <c r="Z224" s="170">
        <f t="shared" si="316"/>
        <v>175.82</v>
      </c>
      <c r="AB224" s="176" t="str">
        <f t="shared" si="310"/>
        <v>INFINITE 89.001 a 10.000</v>
      </c>
      <c r="AC224" s="177" t="s">
        <v>110</v>
      </c>
      <c r="AD224" s="177" t="s">
        <v>95</v>
      </c>
      <c r="AE224" s="170">
        <f t="shared" si="320"/>
        <v>46.06</v>
      </c>
      <c r="AF224" s="170">
        <f t="shared" si="317"/>
        <v>47.04</v>
      </c>
      <c r="AG224" s="170">
        <f t="shared" si="317"/>
        <v>48.03</v>
      </c>
      <c r="AH224" s="170">
        <f t="shared" si="317"/>
        <v>49</v>
      </c>
      <c r="AI224" s="170">
        <f t="shared" si="317"/>
        <v>52.51</v>
      </c>
      <c r="AJ224" s="170">
        <f t="shared" si="317"/>
        <v>53.05</v>
      </c>
      <c r="AK224" s="170">
        <f t="shared" si="317"/>
        <v>53.6</v>
      </c>
      <c r="AL224" s="170">
        <f t="shared" si="317"/>
        <v>54.14</v>
      </c>
      <c r="AM224" s="170">
        <f t="shared" si="317"/>
        <v>109.53</v>
      </c>
      <c r="AN224" s="170">
        <f t="shared" si="317"/>
        <v>167.31</v>
      </c>
      <c r="AO224" s="170">
        <f t="shared" si="317"/>
        <v>203</v>
      </c>
      <c r="AP224" s="170">
        <f t="shared" si="317"/>
        <v>238.67</v>
      </c>
      <c r="AQ224" s="170">
        <f t="shared" si="317"/>
        <v>135.49</v>
      </c>
      <c r="AR224" s="170">
        <f t="shared" si="317"/>
        <v>203.74</v>
      </c>
      <c r="AS224" s="170">
        <f t="shared" si="317"/>
        <v>242.02</v>
      </c>
      <c r="AT224" s="170">
        <f t="shared" si="317"/>
        <v>280.29000000000002</v>
      </c>
      <c r="AU224" s="170">
        <f t="shared" si="317"/>
        <v>161.31</v>
      </c>
      <c r="AV224" s="170">
        <f t="shared" si="317"/>
        <v>242.54</v>
      </c>
      <c r="AW224" s="170">
        <f t="shared" si="317"/>
        <v>288.11</v>
      </c>
      <c r="AX224" s="170">
        <f t="shared" si="317"/>
        <v>333.67</v>
      </c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M224" s="43" t="str">
        <f t="shared" si="255"/>
        <v>INFINITE 89.001 a 10.000</v>
      </c>
      <c r="CN224" s="44" t="s">
        <v>110</v>
      </c>
      <c r="CO224" s="44" t="s">
        <v>95</v>
      </c>
      <c r="CP224" s="170">
        <f t="shared" ref="CP224:DE224" si="332">ROUND(CP14-(CP14*$A$97),2)</f>
        <v>24.01</v>
      </c>
      <c r="CQ224" s="170">
        <f t="shared" si="332"/>
        <v>25.03</v>
      </c>
      <c r="CR224" s="170">
        <f t="shared" si="332"/>
        <v>25.27</v>
      </c>
      <c r="CS224" s="170">
        <f t="shared" si="332"/>
        <v>25.53</v>
      </c>
      <c r="CT224" s="170">
        <f t="shared" si="332"/>
        <v>35.04</v>
      </c>
      <c r="CU224" s="170">
        <f t="shared" si="332"/>
        <v>40.31</v>
      </c>
      <c r="CV224" s="170">
        <f t="shared" si="332"/>
        <v>45.99</v>
      </c>
      <c r="CW224" s="170">
        <f t="shared" si="332"/>
        <v>56.96</v>
      </c>
      <c r="CX224" s="170">
        <f t="shared" si="332"/>
        <v>50.6</v>
      </c>
      <c r="CY224" s="170">
        <f t="shared" si="332"/>
        <v>56.82</v>
      </c>
      <c r="CZ224" s="170">
        <f t="shared" si="332"/>
        <v>72.81</v>
      </c>
      <c r="DA224" s="170">
        <f t="shared" si="332"/>
        <v>90.74</v>
      </c>
      <c r="DB224" s="170">
        <f t="shared" si="332"/>
        <v>58.84</v>
      </c>
      <c r="DC224" s="170">
        <f t="shared" si="332"/>
        <v>66.069999999999993</v>
      </c>
      <c r="DD224" s="170">
        <f t="shared" si="332"/>
        <v>84.65</v>
      </c>
      <c r="DE224" s="170">
        <f t="shared" si="332"/>
        <v>105.51</v>
      </c>
      <c r="ER224" s="198" t="str">
        <f t="shared" si="329"/>
        <v>INFINITE 5Coleta Programada4209-90 a 10</v>
      </c>
      <c r="ES224" s="198" t="s">
        <v>100</v>
      </c>
      <c r="ET224" s="199" t="s">
        <v>64</v>
      </c>
      <c r="EU224" s="200" t="s">
        <v>65</v>
      </c>
      <c r="EV224" s="201" t="s">
        <v>45</v>
      </c>
      <c r="EW224" s="200">
        <f>ROUND(EW7-(EW7*$A$129),2)</f>
        <v>11.84</v>
      </c>
      <c r="EX224" s="60"/>
      <c r="EY224" s="60"/>
    </row>
    <row r="225" spans="1:155" x14ac:dyDescent="0.25">
      <c r="A225" s="146"/>
      <c r="B225" s="146"/>
      <c r="D225" s="175" t="s">
        <v>231</v>
      </c>
      <c r="E225" s="168" t="s">
        <v>110</v>
      </c>
      <c r="F225" s="168" t="s">
        <v>63</v>
      </c>
      <c r="G225" s="171">
        <f t="shared" si="319"/>
        <v>2.16</v>
      </c>
      <c r="H225" s="171">
        <f t="shared" si="316"/>
        <v>2.21</v>
      </c>
      <c r="I225" s="171">
        <f t="shared" si="316"/>
        <v>2.2599999999999998</v>
      </c>
      <c r="J225" s="171">
        <f t="shared" si="316"/>
        <v>2.2999999999999998</v>
      </c>
      <c r="K225" s="171">
        <f t="shared" si="316"/>
        <v>3.89</v>
      </c>
      <c r="L225" s="171">
        <f t="shared" si="316"/>
        <v>3.93</v>
      </c>
      <c r="M225" s="171">
        <f t="shared" si="316"/>
        <v>3.97</v>
      </c>
      <c r="N225" s="171">
        <f t="shared" si="316"/>
        <v>4.01</v>
      </c>
      <c r="O225" s="171">
        <f t="shared" si="316"/>
        <v>7.63</v>
      </c>
      <c r="P225" s="171">
        <f t="shared" si="316"/>
        <v>10.3</v>
      </c>
      <c r="Q225" s="171">
        <f t="shared" si="316"/>
        <v>14.5</v>
      </c>
      <c r="R225" s="171">
        <f t="shared" si="316"/>
        <v>17.55</v>
      </c>
      <c r="S225" s="171">
        <f t="shared" si="316"/>
        <v>9.74</v>
      </c>
      <c r="T225" s="171">
        <f t="shared" si="316"/>
        <v>12.05</v>
      </c>
      <c r="U225" s="171">
        <f t="shared" si="316"/>
        <v>15.63</v>
      </c>
      <c r="V225" s="171">
        <f t="shared" si="316"/>
        <v>18.32</v>
      </c>
      <c r="W225" s="171">
        <f t="shared" si="316"/>
        <v>11.59</v>
      </c>
      <c r="X225" s="171">
        <f t="shared" si="316"/>
        <v>14.36</v>
      </c>
      <c r="Y225" s="171">
        <f t="shared" si="316"/>
        <v>18.600000000000001</v>
      </c>
      <c r="Z225" s="171">
        <f t="shared" si="316"/>
        <v>21.79</v>
      </c>
      <c r="AB225" s="176" t="str">
        <f t="shared" si="310"/>
        <v>INFINITE 8Kg Adicional</v>
      </c>
      <c r="AC225" s="177" t="s">
        <v>110</v>
      </c>
      <c r="AD225" s="177" t="s">
        <v>63</v>
      </c>
      <c r="AE225" s="170">
        <f t="shared" si="320"/>
        <v>4.68</v>
      </c>
      <c r="AF225" s="170">
        <f t="shared" si="317"/>
        <v>4.78</v>
      </c>
      <c r="AG225" s="170">
        <f t="shared" si="317"/>
        <v>4.88</v>
      </c>
      <c r="AH225" s="170">
        <f t="shared" si="317"/>
        <v>4.9800000000000004</v>
      </c>
      <c r="AI225" s="170">
        <f t="shared" si="317"/>
        <v>5.29</v>
      </c>
      <c r="AJ225" s="170">
        <f t="shared" si="317"/>
        <v>5.34</v>
      </c>
      <c r="AK225" s="170">
        <f t="shared" si="317"/>
        <v>5.4</v>
      </c>
      <c r="AL225" s="170">
        <f t="shared" si="317"/>
        <v>5.45</v>
      </c>
      <c r="AM225" s="170">
        <f t="shared" si="317"/>
        <v>10.83</v>
      </c>
      <c r="AN225" s="170">
        <f t="shared" si="317"/>
        <v>16.61</v>
      </c>
      <c r="AO225" s="170">
        <f t="shared" si="317"/>
        <v>20.11</v>
      </c>
      <c r="AP225" s="170">
        <f t="shared" si="317"/>
        <v>23.64</v>
      </c>
      <c r="AQ225" s="170">
        <f t="shared" si="317"/>
        <v>13.55</v>
      </c>
      <c r="AR225" s="170">
        <f t="shared" si="317"/>
        <v>20.309999999999999</v>
      </c>
      <c r="AS225" s="170">
        <f t="shared" si="317"/>
        <v>24.03</v>
      </c>
      <c r="AT225" s="170">
        <f t="shared" si="317"/>
        <v>27.76</v>
      </c>
      <c r="AU225" s="170">
        <f t="shared" si="317"/>
        <v>16.12</v>
      </c>
      <c r="AV225" s="170">
        <f t="shared" si="317"/>
        <v>24.19</v>
      </c>
      <c r="AW225" s="170">
        <f t="shared" si="317"/>
        <v>28.62</v>
      </c>
      <c r="AX225" s="170">
        <f t="shared" si="317"/>
        <v>33.04</v>
      </c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M225" s="40" t="str">
        <f t="shared" si="255"/>
        <v>INFINITE 8Kg Adicional</v>
      </c>
      <c r="CN225" s="168" t="s">
        <v>110</v>
      </c>
      <c r="CO225" s="168" t="s">
        <v>63</v>
      </c>
      <c r="CP225" s="171">
        <f t="shared" ref="CP225:DE225" si="333">ROUND(CP15-(CP15*$A$97),2)</f>
        <v>2.98</v>
      </c>
      <c r="CQ225" s="171">
        <f t="shared" si="333"/>
        <v>3.1</v>
      </c>
      <c r="CR225" s="171">
        <f t="shared" si="333"/>
        <v>3.13</v>
      </c>
      <c r="CS225" s="171">
        <f t="shared" si="333"/>
        <v>3.17</v>
      </c>
      <c r="CT225" s="171">
        <f t="shared" si="333"/>
        <v>4.34</v>
      </c>
      <c r="CU225" s="171">
        <f t="shared" si="333"/>
        <v>4.99</v>
      </c>
      <c r="CV225" s="171">
        <f t="shared" si="333"/>
        <v>5.71</v>
      </c>
      <c r="CW225" s="171">
        <f t="shared" si="333"/>
        <v>7.06</v>
      </c>
      <c r="CX225" s="171">
        <f t="shared" si="333"/>
        <v>6.27</v>
      </c>
      <c r="CY225" s="171">
        <f t="shared" si="333"/>
        <v>7.05</v>
      </c>
      <c r="CZ225" s="171">
        <f t="shared" si="333"/>
        <v>9.0299999999999994</v>
      </c>
      <c r="DA225" s="171">
        <f t="shared" si="333"/>
        <v>11.25</v>
      </c>
      <c r="DB225" s="171">
        <f t="shared" si="333"/>
        <v>7.28</v>
      </c>
      <c r="DC225" s="171">
        <f t="shared" si="333"/>
        <v>8.1999999999999993</v>
      </c>
      <c r="DD225" s="171">
        <f t="shared" si="333"/>
        <v>10.49</v>
      </c>
      <c r="DE225" s="171">
        <f t="shared" si="333"/>
        <v>13.08</v>
      </c>
      <c r="ER225" s="198" t="str">
        <f t="shared" si="329"/>
        <v>INFINITE 5Coleta Programada4209-9Mais de 10</v>
      </c>
      <c r="ES225" s="198" t="s">
        <v>100</v>
      </c>
      <c r="ET225" s="199" t="s">
        <v>64</v>
      </c>
      <c r="EU225" s="200" t="s">
        <v>65</v>
      </c>
      <c r="EV225" s="201" t="s">
        <v>52</v>
      </c>
      <c r="EW225" s="200" t="s">
        <v>251</v>
      </c>
      <c r="EX225" s="60"/>
      <c r="EY225" s="60"/>
    </row>
    <row r="226" spans="1:155" x14ac:dyDescent="0.25">
      <c r="A226" s="146"/>
      <c r="B226" s="146"/>
      <c r="D226" s="146"/>
      <c r="E226" s="159"/>
      <c r="F226" s="159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ER226" s="198" t="str">
        <f t="shared" si="329"/>
        <v>INFINITE 5Coleta no mesmo dia4210-211 a 20</v>
      </c>
      <c r="ES226" s="198" t="s">
        <v>100</v>
      </c>
      <c r="ET226" s="199" t="s">
        <v>71</v>
      </c>
      <c r="EU226" s="200" t="s">
        <v>72</v>
      </c>
      <c r="EV226" s="201" t="s">
        <v>73</v>
      </c>
      <c r="EW226" s="200">
        <f>EX226</f>
        <v>1.7011410000000002</v>
      </c>
      <c r="EX226" s="202">
        <v>1.7011410000000002</v>
      </c>
      <c r="EY226" s="203" t="s">
        <v>264</v>
      </c>
    </row>
    <row r="227" spans="1:155" x14ac:dyDescent="0.25">
      <c r="A227" s="146"/>
      <c r="B227" s="146"/>
      <c r="D227" s="146"/>
      <c r="E227" s="159"/>
      <c r="F227" s="159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ER227" s="198" t="str">
        <f t="shared" si="329"/>
        <v>INFINITE 5Coleta no mesmo dia4210-221 a 30</v>
      </c>
      <c r="ES227" s="198" t="s">
        <v>100</v>
      </c>
      <c r="ET227" s="199" t="s">
        <v>71</v>
      </c>
      <c r="EU227" s="200" t="s">
        <v>72</v>
      </c>
      <c r="EV227" s="201" t="s">
        <v>77</v>
      </c>
      <c r="EW227" s="200">
        <f t="shared" ref="EW227:EW235" si="334">EX227</f>
        <v>1.6797430000000002</v>
      </c>
      <c r="EX227" s="202">
        <v>1.6797430000000002</v>
      </c>
      <c r="EY227" s="203" t="s">
        <v>264</v>
      </c>
    </row>
    <row r="228" spans="1:155" x14ac:dyDescent="0.25">
      <c r="A228" s="146"/>
      <c r="B228" s="146"/>
      <c r="D228" s="146"/>
      <c r="E228" s="159"/>
      <c r="F228" s="159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ER228" s="198" t="str">
        <f t="shared" si="329"/>
        <v>INFINITE 5Coleta no mesmo dia4210-231 a 40</v>
      </c>
      <c r="ES228" s="198" t="s">
        <v>100</v>
      </c>
      <c r="ET228" s="199" t="s">
        <v>71</v>
      </c>
      <c r="EU228" s="200" t="s">
        <v>72</v>
      </c>
      <c r="EV228" s="201" t="s">
        <v>83</v>
      </c>
      <c r="EW228" s="200">
        <f t="shared" si="334"/>
        <v>1.6797430000000002</v>
      </c>
      <c r="EX228" s="202">
        <v>1.6797430000000002</v>
      </c>
      <c r="EY228" s="203" t="s">
        <v>264</v>
      </c>
    </row>
    <row r="229" spans="1:155" x14ac:dyDescent="0.25">
      <c r="A229" s="146"/>
      <c r="B229" s="146"/>
      <c r="D229" s="146"/>
      <c r="E229" s="159"/>
      <c r="F229" s="159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ER229" s="198" t="str">
        <f t="shared" si="329"/>
        <v>INFINITE 5Coleta no mesmo dia4210-241 a 50</v>
      </c>
      <c r="ES229" s="198" t="s">
        <v>100</v>
      </c>
      <c r="ET229" s="199" t="s">
        <v>71</v>
      </c>
      <c r="EU229" s="200" t="s">
        <v>72</v>
      </c>
      <c r="EV229" s="201" t="s">
        <v>87</v>
      </c>
      <c r="EW229" s="200">
        <f t="shared" si="334"/>
        <v>1.6476460000000002</v>
      </c>
      <c r="EX229" s="202">
        <v>1.6476460000000002</v>
      </c>
      <c r="EY229" s="203" t="s">
        <v>264</v>
      </c>
    </row>
    <row r="230" spans="1:155" x14ac:dyDescent="0.25">
      <c r="A230" s="146"/>
      <c r="B230" s="146"/>
      <c r="D230" s="146"/>
      <c r="E230" s="159"/>
      <c r="F230" s="159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ER230" s="198" t="str">
        <f t="shared" si="329"/>
        <v>INFINITE 5Coleta no mesmo dia4210-251 a 60</v>
      </c>
      <c r="ES230" s="198" t="s">
        <v>100</v>
      </c>
      <c r="ET230" s="199" t="s">
        <v>71</v>
      </c>
      <c r="EU230" s="200" t="s">
        <v>72</v>
      </c>
      <c r="EV230" s="201" t="s">
        <v>92</v>
      </c>
      <c r="EW230" s="200">
        <f t="shared" si="334"/>
        <v>1.6369470000000002</v>
      </c>
      <c r="EX230" s="202">
        <v>1.6369470000000002</v>
      </c>
      <c r="EY230" s="203" t="s">
        <v>264</v>
      </c>
    </row>
    <row r="231" spans="1:155" x14ac:dyDescent="0.25">
      <c r="A231" s="146"/>
      <c r="B231" s="146"/>
      <c r="D231" s="146"/>
      <c r="E231" s="159"/>
      <c r="F231" s="159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ER231" s="198" t="str">
        <f t="shared" si="329"/>
        <v>INFINITE 5Coleta no mesmo dia4210-261 a 70</v>
      </c>
      <c r="ES231" s="198" t="s">
        <v>100</v>
      </c>
      <c r="ET231" s="199" t="s">
        <v>71</v>
      </c>
      <c r="EU231" s="200" t="s">
        <v>72</v>
      </c>
      <c r="EV231" s="201" t="s">
        <v>96</v>
      </c>
      <c r="EW231" s="200">
        <f t="shared" si="334"/>
        <v>1.61</v>
      </c>
      <c r="EX231" s="202">
        <v>1.61</v>
      </c>
      <c r="EY231" s="203" t="s">
        <v>264</v>
      </c>
    </row>
    <row r="232" spans="1:155" x14ac:dyDescent="0.25">
      <c r="A232" s="146"/>
      <c r="B232" s="146"/>
      <c r="D232" s="146"/>
      <c r="E232" s="159"/>
      <c r="F232" s="159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ER232" s="198" t="str">
        <f t="shared" si="329"/>
        <v>INFINITE 5Coleta no mesmo dia4210-271 a 80</v>
      </c>
      <c r="ES232" s="198" t="s">
        <v>100</v>
      </c>
      <c r="ET232" s="199" t="s">
        <v>71</v>
      </c>
      <c r="EU232" s="200" t="s">
        <v>72</v>
      </c>
      <c r="EV232" s="201" t="s">
        <v>99</v>
      </c>
      <c r="EW232" s="200">
        <f t="shared" si="334"/>
        <v>1.61</v>
      </c>
      <c r="EX232" s="202">
        <v>1.61</v>
      </c>
      <c r="EY232" s="203" t="s">
        <v>264</v>
      </c>
    </row>
    <row r="233" spans="1:155" x14ac:dyDescent="0.25">
      <c r="A233" s="146"/>
      <c r="B233" s="146"/>
      <c r="D233" s="146"/>
      <c r="E233" s="159"/>
      <c r="F233" s="159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ER233" s="198" t="str">
        <f t="shared" si="329"/>
        <v>INFINITE 5Coleta no mesmo dia4210-281 a 90</v>
      </c>
      <c r="ES233" s="198" t="s">
        <v>100</v>
      </c>
      <c r="ET233" s="199" t="s">
        <v>71</v>
      </c>
      <c r="EU233" s="200" t="s">
        <v>72</v>
      </c>
      <c r="EV233" s="201" t="s">
        <v>102</v>
      </c>
      <c r="EW233" s="200">
        <f t="shared" si="334"/>
        <v>1.6048500000000001</v>
      </c>
      <c r="EX233" s="202">
        <v>1.6048500000000001</v>
      </c>
      <c r="EY233" s="203" t="s">
        <v>264</v>
      </c>
    </row>
    <row r="234" spans="1:155" x14ac:dyDescent="0.25">
      <c r="A234" s="146"/>
      <c r="B234" s="146"/>
      <c r="D234" s="146"/>
      <c r="E234" s="159"/>
      <c r="F234" s="159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ER234" s="198" t="str">
        <f t="shared" si="329"/>
        <v>INFINITE 5Coleta no mesmo dia4210-291 a 100</v>
      </c>
      <c r="ES234" s="198" t="s">
        <v>100</v>
      </c>
      <c r="ET234" s="199" t="s">
        <v>71</v>
      </c>
      <c r="EU234" s="200" t="s">
        <v>72</v>
      </c>
      <c r="EV234" s="201" t="s">
        <v>105</v>
      </c>
      <c r="EW234" s="200">
        <f t="shared" si="334"/>
        <v>1.58</v>
      </c>
      <c r="EX234" s="202">
        <v>1.58</v>
      </c>
      <c r="EY234" s="203" t="s">
        <v>264</v>
      </c>
    </row>
    <row r="235" spans="1:155" x14ac:dyDescent="0.25">
      <c r="A235" s="146"/>
      <c r="B235" s="146"/>
      <c r="D235" s="146"/>
      <c r="E235" s="159"/>
      <c r="F235" s="159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ER235" s="198" t="str">
        <f t="shared" si="329"/>
        <v>INFINITE 5Coleta no mesmo dia4210-2Mais de 100</v>
      </c>
      <c r="ES235" s="198" t="s">
        <v>100</v>
      </c>
      <c r="ET235" s="199" t="s">
        <v>71</v>
      </c>
      <c r="EU235" s="200" t="s">
        <v>72</v>
      </c>
      <c r="EV235" s="201" t="s">
        <v>108</v>
      </c>
      <c r="EW235" s="200">
        <f t="shared" si="334"/>
        <v>1.56</v>
      </c>
      <c r="EX235" s="202">
        <v>1.56</v>
      </c>
      <c r="EY235" s="203" t="s">
        <v>264</v>
      </c>
    </row>
    <row r="236" spans="1:155" x14ac:dyDescent="0.25">
      <c r="A236" s="146"/>
      <c r="B236" s="146"/>
      <c r="D236" s="146"/>
      <c r="E236" s="159"/>
      <c r="F236" s="159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ER236" s="198" t="str">
        <f t="shared" si="329"/>
        <v>INFINITE 5Coleta no mesmo dia7790-9Unitizador</v>
      </c>
      <c r="ES236" s="198" t="s">
        <v>100</v>
      </c>
      <c r="ET236" s="199" t="s">
        <v>71</v>
      </c>
      <c r="EU236" s="200" t="s">
        <v>111</v>
      </c>
      <c r="EV236" s="201" t="s">
        <v>112</v>
      </c>
      <c r="EW236" s="200">
        <f>ROUND(EW7-(EW7*$A$129),2)</f>
        <v>11.84</v>
      </c>
      <c r="EX236" s="204"/>
      <c r="EY236" s="204"/>
    </row>
    <row r="237" spans="1:155" x14ac:dyDescent="0.25">
      <c r="A237" s="146"/>
      <c r="B237" s="146"/>
      <c r="D237" s="146"/>
      <c r="E237" s="159"/>
      <c r="F237" s="159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EU237" s="44"/>
    </row>
    <row r="238" spans="1:155" x14ac:dyDescent="0.25">
      <c r="A238" s="146"/>
      <c r="B238" s="146"/>
      <c r="D238" s="146"/>
      <c r="E238" s="159"/>
      <c r="F238" s="159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  <c r="X238" s="172"/>
      <c r="Y238" s="172"/>
      <c r="Z238" s="172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ER238" s="198" t="str">
        <f>CONCATENATE(ES238,ET238,EU238,EV238)</f>
        <v>INFINITE 6Coleta Agendada7789-50 a 10</v>
      </c>
      <c r="ES238" s="198" t="s">
        <v>104</v>
      </c>
      <c r="ET238" s="199" t="s">
        <v>43</v>
      </c>
      <c r="EU238" s="200" t="s">
        <v>44</v>
      </c>
      <c r="EV238" s="201" t="s">
        <v>45</v>
      </c>
      <c r="EW238" s="200">
        <f>ROUND(EW3-(EW3*$A$130),2)</f>
        <v>14.21</v>
      </c>
    </row>
    <row r="239" spans="1:155" x14ac:dyDescent="0.25">
      <c r="A239" s="146"/>
      <c r="B239" s="146"/>
      <c r="D239" s="146"/>
      <c r="E239" s="159"/>
      <c r="F239" s="159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ER239" s="198" t="str">
        <f t="shared" ref="ER239:ER254" si="335">CONCATENATE(ES239,ET239,EU239,EV239)</f>
        <v>INFINITE 6Coleta Agendada7789-5Mais de 10</v>
      </c>
      <c r="ES239" s="198" t="s">
        <v>104</v>
      </c>
      <c r="ET239" s="199" t="s">
        <v>43</v>
      </c>
      <c r="EU239" s="200" t="s">
        <v>44</v>
      </c>
      <c r="EV239" s="201" t="s">
        <v>52</v>
      </c>
      <c r="EW239" s="200" t="s">
        <v>251</v>
      </c>
    </row>
    <row r="240" spans="1:155" x14ac:dyDescent="0.25">
      <c r="A240" s="146"/>
      <c r="B240" s="146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ER240" s="198" t="str">
        <f t="shared" si="335"/>
        <v>INFINITE 6Coleta Agendada7788-70 a 10</v>
      </c>
      <c r="ES240" s="198" t="s">
        <v>104</v>
      </c>
      <c r="ET240" s="199" t="s">
        <v>43</v>
      </c>
      <c r="EU240" s="200" t="s">
        <v>57</v>
      </c>
      <c r="EV240" s="201" t="s">
        <v>45</v>
      </c>
      <c r="EW240" s="200">
        <f>ROUND(EW5-(EW5*$A$130),2)</f>
        <v>14.21</v>
      </c>
    </row>
    <row r="241" spans="1:155" x14ac:dyDescent="0.25">
      <c r="A241" s="146"/>
      <c r="B241" s="146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ER241" s="198" t="str">
        <f t="shared" si="335"/>
        <v>INFINITE 6Coleta Programada7787-91 ou mais</v>
      </c>
      <c r="ES241" s="198" t="s">
        <v>104</v>
      </c>
      <c r="ET241" s="199" t="s">
        <v>64</v>
      </c>
      <c r="EU241" s="200" t="s">
        <v>252</v>
      </c>
      <c r="EV241" s="201" t="s">
        <v>253</v>
      </c>
      <c r="EW241" s="200" t="s">
        <v>251</v>
      </c>
      <c r="EX241" s="60"/>
      <c r="EY241" s="60"/>
    </row>
    <row r="242" spans="1:155" x14ac:dyDescent="0.25">
      <c r="A242" s="146"/>
      <c r="B242" s="146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ER242" s="198" t="str">
        <f t="shared" si="335"/>
        <v>INFINITE 6Coleta Programada4209-90 a 10</v>
      </c>
      <c r="ES242" s="198" t="s">
        <v>104</v>
      </c>
      <c r="ET242" s="199" t="s">
        <v>64</v>
      </c>
      <c r="EU242" s="200" t="s">
        <v>65</v>
      </c>
      <c r="EV242" s="201" t="s">
        <v>45</v>
      </c>
      <c r="EW242" s="200">
        <f>ROUND(EW7-(EW7*$A$130),2)</f>
        <v>11.84</v>
      </c>
      <c r="EX242" s="60"/>
      <c r="EY242" s="60"/>
    </row>
    <row r="243" spans="1:155" x14ac:dyDescent="0.25">
      <c r="A243" s="146"/>
      <c r="B243" s="146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ER243" s="198" t="str">
        <f t="shared" si="335"/>
        <v>INFINITE 6Coleta Programada4209-9Mais de 10</v>
      </c>
      <c r="ES243" s="198" t="s">
        <v>104</v>
      </c>
      <c r="ET243" s="199" t="s">
        <v>64</v>
      </c>
      <c r="EU243" s="200" t="s">
        <v>65</v>
      </c>
      <c r="EV243" s="201" t="s">
        <v>52</v>
      </c>
      <c r="EW243" s="200" t="s">
        <v>251</v>
      </c>
      <c r="EX243" s="60"/>
      <c r="EY243" s="60"/>
    </row>
    <row r="244" spans="1:155" x14ac:dyDescent="0.25">
      <c r="A244" s="146"/>
      <c r="B244" s="146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ER244" s="198" t="str">
        <f t="shared" si="335"/>
        <v>INFINITE 6Coleta no mesmo dia4210-211 a 20</v>
      </c>
      <c r="ES244" s="198" t="s">
        <v>104</v>
      </c>
      <c r="ET244" s="199" t="s">
        <v>71</v>
      </c>
      <c r="EU244" s="200" t="s">
        <v>72</v>
      </c>
      <c r="EV244" s="201" t="s">
        <v>73</v>
      </c>
      <c r="EW244" s="200">
        <f>EX244</f>
        <v>1.7011410000000002</v>
      </c>
      <c r="EX244" s="202">
        <v>1.7011410000000002</v>
      </c>
      <c r="EY244" s="203" t="s">
        <v>264</v>
      </c>
    </row>
    <row r="245" spans="1:155" x14ac:dyDescent="0.25">
      <c r="A245" s="146"/>
      <c r="B245" s="146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ER245" s="198" t="str">
        <f t="shared" si="335"/>
        <v>INFINITE 6Coleta no mesmo dia4210-221 a 30</v>
      </c>
      <c r="ES245" s="198" t="s">
        <v>104</v>
      </c>
      <c r="ET245" s="199" t="s">
        <v>71</v>
      </c>
      <c r="EU245" s="200" t="s">
        <v>72</v>
      </c>
      <c r="EV245" s="201" t="s">
        <v>77</v>
      </c>
      <c r="EW245" s="200">
        <f t="shared" ref="EW245:EW253" si="336">EX245</f>
        <v>1.6797430000000002</v>
      </c>
      <c r="EX245" s="202">
        <v>1.6797430000000002</v>
      </c>
      <c r="EY245" s="203" t="s">
        <v>264</v>
      </c>
    </row>
    <row r="246" spans="1:155" x14ac:dyDescent="0.25">
      <c r="A246" s="146"/>
      <c r="B246" s="1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ER246" s="198" t="str">
        <f t="shared" si="335"/>
        <v>INFINITE 6Coleta no mesmo dia4210-231 a 40</v>
      </c>
      <c r="ES246" s="198" t="s">
        <v>104</v>
      </c>
      <c r="ET246" s="199" t="s">
        <v>71</v>
      </c>
      <c r="EU246" s="200" t="s">
        <v>72</v>
      </c>
      <c r="EV246" s="201" t="s">
        <v>83</v>
      </c>
      <c r="EW246" s="200">
        <f t="shared" si="336"/>
        <v>1.6797430000000002</v>
      </c>
      <c r="EX246" s="202">
        <v>1.6797430000000002</v>
      </c>
      <c r="EY246" s="203" t="s">
        <v>264</v>
      </c>
    </row>
    <row r="247" spans="1:155" x14ac:dyDescent="0.25">
      <c r="A247" s="146"/>
      <c r="B247" s="146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ER247" s="198" t="str">
        <f t="shared" si="335"/>
        <v>INFINITE 6Coleta no mesmo dia4210-241 a 50</v>
      </c>
      <c r="ES247" s="198" t="s">
        <v>104</v>
      </c>
      <c r="ET247" s="199" t="s">
        <v>71</v>
      </c>
      <c r="EU247" s="200" t="s">
        <v>72</v>
      </c>
      <c r="EV247" s="201" t="s">
        <v>87</v>
      </c>
      <c r="EW247" s="200">
        <f t="shared" si="336"/>
        <v>1.6476460000000002</v>
      </c>
      <c r="EX247" s="202">
        <v>1.6476460000000002</v>
      </c>
      <c r="EY247" s="203" t="s">
        <v>264</v>
      </c>
    </row>
    <row r="248" spans="1:155" x14ac:dyDescent="0.25">
      <c r="A248" s="146"/>
      <c r="B248" s="146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ER248" s="198" t="str">
        <f t="shared" si="335"/>
        <v>INFINITE 6Coleta no mesmo dia4210-251 a 60</v>
      </c>
      <c r="ES248" s="198" t="s">
        <v>104</v>
      </c>
      <c r="ET248" s="199" t="s">
        <v>71</v>
      </c>
      <c r="EU248" s="200" t="s">
        <v>72</v>
      </c>
      <c r="EV248" s="201" t="s">
        <v>92</v>
      </c>
      <c r="EW248" s="200">
        <f t="shared" si="336"/>
        <v>1.6369470000000002</v>
      </c>
      <c r="EX248" s="202">
        <v>1.6369470000000002</v>
      </c>
      <c r="EY248" s="203" t="s">
        <v>264</v>
      </c>
    </row>
    <row r="249" spans="1:155" x14ac:dyDescent="0.25">
      <c r="A249" s="146"/>
      <c r="B249" s="146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ER249" s="198" t="str">
        <f t="shared" si="335"/>
        <v>INFINITE 6Coleta no mesmo dia4210-261 a 70</v>
      </c>
      <c r="ES249" s="198" t="s">
        <v>104</v>
      </c>
      <c r="ET249" s="199" t="s">
        <v>71</v>
      </c>
      <c r="EU249" s="200" t="s">
        <v>72</v>
      </c>
      <c r="EV249" s="201" t="s">
        <v>96</v>
      </c>
      <c r="EW249" s="200">
        <f t="shared" si="336"/>
        <v>1.61</v>
      </c>
      <c r="EX249" s="202">
        <v>1.61</v>
      </c>
      <c r="EY249" s="203" t="s">
        <v>264</v>
      </c>
    </row>
    <row r="250" spans="1:155" x14ac:dyDescent="0.25">
      <c r="A250" s="146"/>
      <c r="B250" s="146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ER250" s="198" t="str">
        <f t="shared" si="335"/>
        <v>INFINITE 6Coleta no mesmo dia4210-271 a 80</v>
      </c>
      <c r="ES250" s="198" t="s">
        <v>104</v>
      </c>
      <c r="ET250" s="199" t="s">
        <v>71</v>
      </c>
      <c r="EU250" s="200" t="s">
        <v>72</v>
      </c>
      <c r="EV250" s="201" t="s">
        <v>99</v>
      </c>
      <c r="EW250" s="200">
        <f t="shared" si="336"/>
        <v>1.61</v>
      </c>
      <c r="EX250" s="202">
        <v>1.61</v>
      </c>
      <c r="EY250" s="203" t="s">
        <v>264</v>
      </c>
    </row>
    <row r="251" spans="1:155" x14ac:dyDescent="0.25">
      <c r="A251" s="146"/>
      <c r="B251" s="146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ER251" s="198" t="str">
        <f t="shared" si="335"/>
        <v>INFINITE 6Coleta no mesmo dia4210-281 a 90</v>
      </c>
      <c r="ES251" s="198" t="s">
        <v>104</v>
      </c>
      <c r="ET251" s="199" t="s">
        <v>71</v>
      </c>
      <c r="EU251" s="200" t="s">
        <v>72</v>
      </c>
      <c r="EV251" s="201" t="s">
        <v>102</v>
      </c>
      <c r="EW251" s="200">
        <f t="shared" si="336"/>
        <v>1.6048500000000001</v>
      </c>
      <c r="EX251" s="202">
        <v>1.6048500000000001</v>
      </c>
      <c r="EY251" s="203" t="s">
        <v>264</v>
      </c>
    </row>
    <row r="252" spans="1:155" x14ac:dyDescent="0.25">
      <c r="A252" s="146"/>
      <c r="B252" s="146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ER252" s="198" t="str">
        <f t="shared" si="335"/>
        <v>INFINITE 6Coleta no mesmo dia4210-291 a 100</v>
      </c>
      <c r="ES252" s="198" t="s">
        <v>104</v>
      </c>
      <c r="ET252" s="199" t="s">
        <v>71</v>
      </c>
      <c r="EU252" s="200" t="s">
        <v>72</v>
      </c>
      <c r="EV252" s="201" t="s">
        <v>105</v>
      </c>
      <c r="EW252" s="200">
        <f t="shared" si="336"/>
        <v>1.58</v>
      </c>
      <c r="EX252" s="202">
        <v>1.58</v>
      </c>
      <c r="EY252" s="203" t="s">
        <v>264</v>
      </c>
    </row>
    <row r="253" spans="1:155" x14ac:dyDescent="0.25">
      <c r="A253" s="146"/>
      <c r="B253" s="146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ER253" s="198" t="str">
        <f t="shared" si="335"/>
        <v>INFINITE 6Coleta no mesmo dia4210-2Mais de 100</v>
      </c>
      <c r="ES253" s="198" t="s">
        <v>104</v>
      </c>
      <c r="ET253" s="199" t="s">
        <v>71</v>
      </c>
      <c r="EU253" s="200" t="s">
        <v>72</v>
      </c>
      <c r="EV253" s="201" t="s">
        <v>108</v>
      </c>
      <c r="EW253" s="200">
        <f t="shared" si="336"/>
        <v>1.56</v>
      </c>
      <c r="EX253" s="202">
        <v>1.56</v>
      </c>
      <c r="EY253" s="203" t="s">
        <v>264</v>
      </c>
    </row>
    <row r="254" spans="1:155" x14ac:dyDescent="0.25">
      <c r="A254" s="146"/>
      <c r="B254" s="146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ER254" s="198" t="str">
        <f t="shared" si="335"/>
        <v>INFINITE 6Coleta no mesmo dia7790-9Unitizador</v>
      </c>
      <c r="ES254" s="198" t="s">
        <v>104</v>
      </c>
      <c r="ET254" s="199" t="s">
        <v>71</v>
      </c>
      <c r="EU254" s="200" t="s">
        <v>111</v>
      </c>
      <c r="EV254" s="201" t="s">
        <v>112</v>
      </c>
      <c r="EW254" s="200">
        <f>ROUND(EW7-(EW7*$A$130),2)</f>
        <v>11.84</v>
      </c>
      <c r="EX254" s="204"/>
      <c r="EY254" s="204"/>
    </row>
    <row r="255" spans="1:155" x14ac:dyDescent="0.25">
      <c r="A255" s="146"/>
      <c r="B255" s="146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EU255" s="44"/>
    </row>
    <row r="256" spans="1:155" x14ac:dyDescent="0.25">
      <c r="A256" s="146"/>
      <c r="B256" s="14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ER256" s="198" t="str">
        <f>CONCATENATE(ES256,ET256,EU256,EV256)</f>
        <v>INFINITE 7Coleta Agendada7789-50 a 10</v>
      </c>
      <c r="ES256" s="198" t="s">
        <v>107</v>
      </c>
      <c r="ET256" s="199" t="s">
        <v>43</v>
      </c>
      <c r="EU256" s="200" t="s">
        <v>44</v>
      </c>
      <c r="EV256" s="201" t="s">
        <v>45</v>
      </c>
      <c r="EW256" s="200">
        <f>ROUND(EW3-(EW3*$A$1310),2)</f>
        <v>14.21</v>
      </c>
    </row>
    <row r="257" spans="1:155" x14ac:dyDescent="0.25">
      <c r="A257" s="146"/>
      <c r="B257" s="146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ER257" s="198" t="str">
        <f t="shared" ref="ER257:ER272" si="337">CONCATENATE(ES257,ET257,EU257,EV257)</f>
        <v>INFINITE 7Coleta Agendada7789-5Mais de 10</v>
      </c>
      <c r="ES257" s="198" t="s">
        <v>107</v>
      </c>
      <c r="ET257" s="199" t="s">
        <v>43</v>
      </c>
      <c r="EU257" s="200" t="s">
        <v>44</v>
      </c>
      <c r="EV257" s="201" t="s">
        <v>52</v>
      </c>
      <c r="EW257" s="200" t="s">
        <v>251</v>
      </c>
    </row>
    <row r="258" spans="1:155" x14ac:dyDescent="0.25">
      <c r="A258" s="146"/>
      <c r="B258" s="146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ER258" s="198" t="str">
        <f t="shared" si="337"/>
        <v>INFINITE 7Coleta Agendada7788-70 a 10</v>
      </c>
      <c r="ES258" s="198" t="s">
        <v>107</v>
      </c>
      <c r="ET258" s="199" t="s">
        <v>43</v>
      </c>
      <c r="EU258" s="200" t="s">
        <v>57</v>
      </c>
      <c r="EV258" s="201" t="s">
        <v>45</v>
      </c>
      <c r="EW258" s="200">
        <f>ROUND(EW5-(EW5*$A$131),2)</f>
        <v>14.21</v>
      </c>
    </row>
    <row r="259" spans="1:155" x14ac:dyDescent="0.25">
      <c r="A259" s="146"/>
      <c r="B259" s="146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ER259" s="198" t="str">
        <f t="shared" si="337"/>
        <v>INFINITE 7Coleta Programada7787-91 ou mais</v>
      </c>
      <c r="ES259" s="198" t="s">
        <v>107</v>
      </c>
      <c r="ET259" s="199" t="s">
        <v>64</v>
      </c>
      <c r="EU259" s="200" t="s">
        <v>252</v>
      </c>
      <c r="EV259" s="201" t="s">
        <v>253</v>
      </c>
      <c r="EW259" s="200" t="s">
        <v>251</v>
      </c>
      <c r="EX259" s="60"/>
      <c r="EY259" s="60"/>
    </row>
    <row r="260" spans="1:155" x14ac:dyDescent="0.25">
      <c r="A260" s="146"/>
      <c r="B260" s="146"/>
      <c r="ER260" s="198" t="str">
        <f t="shared" si="337"/>
        <v>INFINITE 7Coleta Programada4209-90 a 10</v>
      </c>
      <c r="ES260" s="198" t="s">
        <v>107</v>
      </c>
      <c r="ET260" s="199" t="s">
        <v>64</v>
      </c>
      <c r="EU260" s="200" t="s">
        <v>65</v>
      </c>
      <c r="EV260" s="201" t="s">
        <v>45</v>
      </c>
      <c r="EW260" s="200">
        <f>ROUND(EW5-(EW5*$A$131),2)</f>
        <v>14.21</v>
      </c>
      <c r="EX260" s="60"/>
      <c r="EY260" s="60"/>
    </row>
    <row r="261" spans="1:155" x14ac:dyDescent="0.25">
      <c r="A261" s="146"/>
      <c r="B261" s="146"/>
      <c r="ER261" s="198" t="str">
        <f t="shared" si="337"/>
        <v>INFINITE 7Coleta Programada4209-9Mais de 10</v>
      </c>
      <c r="ES261" s="198" t="s">
        <v>107</v>
      </c>
      <c r="ET261" s="199" t="s">
        <v>64</v>
      </c>
      <c r="EU261" s="200" t="s">
        <v>65</v>
      </c>
      <c r="EV261" s="201" t="s">
        <v>52</v>
      </c>
      <c r="EW261" s="200" t="s">
        <v>251</v>
      </c>
      <c r="EX261" s="60"/>
      <c r="EY261" s="60"/>
    </row>
    <row r="262" spans="1:155" x14ac:dyDescent="0.25">
      <c r="A262" s="146"/>
      <c r="B262" s="146"/>
      <c r="ER262" s="198" t="str">
        <f t="shared" si="337"/>
        <v>INFINITE 7Coleta no mesmo dia4210-211 a 20</v>
      </c>
      <c r="ES262" s="198" t="s">
        <v>107</v>
      </c>
      <c r="ET262" s="199" t="s">
        <v>71</v>
      </c>
      <c r="EU262" s="200" t="s">
        <v>72</v>
      </c>
      <c r="EV262" s="201" t="s">
        <v>73</v>
      </c>
      <c r="EW262" s="200">
        <f>EX262</f>
        <v>1.7011410000000002</v>
      </c>
      <c r="EX262" s="202">
        <v>1.7011410000000002</v>
      </c>
      <c r="EY262" s="203" t="s">
        <v>264</v>
      </c>
    </row>
    <row r="263" spans="1:155" x14ac:dyDescent="0.25">
      <c r="A263" s="146"/>
      <c r="B263" s="146"/>
      <c r="ER263" s="198" t="str">
        <f t="shared" si="337"/>
        <v>INFINITE 7Coleta no mesmo dia4210-221 a 30</v>
      </c>
      <c r="ES263" s="198" t="s">
        <v>107</v>
      </c>
      <c r="ET263" s="199" t="s">
        <v>71</v>
      </c>
      <c r="EU263" s="200" t="s">
        <v>72</v>
      </c>
      <c r="EV263" s="201" t="s">
        <v>77</v>
      </c>
      <c r="EW263" s="200">
        <f t="shared" ref="EW263:EW271" si="338">EX263</f>
        <v>1.6797430000000002</v>
      </c>
      <c r="EX263" s="202">
        <v>1.6797430000000002</v>
      </c>
      <c r="EY263" s="203" t="s">
        <v>264</v>
      </c>
    </row>
    <row r="264" spans="1:155" x14ac:dyDescent="0.25">
      <c r="A264" s="146"/>
      <c r="B264" s="146"/>
      <c r="ER264" s="198" t="str">
        <f t="shared" si="337"/>
        <v>INFINITE 7Coleta no mesmo dia4210-231 a 40</v>
      </c>
      <c r="ES264" s="198" t="s">
        <v>107</v>
      </c>
      <c r="ET264" s="199" t="s">
        <v>71</v>
      </c>
      <c r="EU264" s="200" t="s">
        <v>72</v>
      </c>
      <c r="EV264" s="201" t="s">
        <v>83</v>
      </c>
      <c r="EW264" s="200">
        <f t="shared" si="338"/>
        <v>1.6797430000000002</v>
      </c>
      <c r="EX264" s="202">
        <v>1.6797430000000002</v>
      </c>
      <c r="EY264" s="203" t="s">
        <v>264</v>
      </c>
    </row>
    <row r="265" spans="1:155" x14ac:dyDescent="0.25">
      <c r="A265" s="146"/>
      <c r="B265" s="146"/>
      <c r="ER265" s="198" t="str">
        <f t="shared" si="337"/>
        <v>INFINITE 7Coleta no mesmo dia4210-241 a 50</v>
      </c>
      <c r="ES265" s="198" t="s">
        <v>107</v>
      </c>
      <c r="ET265" s="199" t="s">
        <v>71</v>
      </c>
      <c r="EU265" s="200" t="s">
        <v>72</v>
      </c>
      <c r="EV265" s="201" t="s">
        <v>87</v>
      </c>
      <c r="EW265" s="200">
        <f t="shared" si="338"/>
        <v>1.6476460000000002</v>
      </c>
      <c r="EX265" s="202">
        <v>1.6476460000000002</v>
      </c>
      <c r="EY265" s="203" t="s">
        <v>264</v>
      </c>
    </row>
    <row r="266" spans="1:155" x14ac:dyDescent="0.25">
      <c r="A266" s="146"/>
      <c r="B266" s="146"/>
      <c r="ER266" s="198" t="str">
        <f t="shared" si="337"/>
        <v>INFINITE 7Coleta no mesmo dia4210-251 a 60</v>
      </c>
      <c r="ES266" s="198" t="s">
        <v>107</v>
      </c>
      <c r="ET266" s="199" t="s">
        <v>71</v>
      </c>
      <c r="EU266" s="200" t="s">
        <v>72</v>
      </c>
      <c r="EV266" s="201" t="s">
        <v>92</v>
      </c>
      <c r="EW266" s="200">
        <f t="shared" si="338"/>
        <v>1.6369470000000002</v>
      </c>
      <c r="EX266" s="202">
        <v>1.6369470000000002</v>
      </c>
      <c r="EY266" s="203" t="s">
        <v>264</v>
      </c>
    </row>
    <row r="267" spans="1:155" x14ac:dyDescent="0.25">
      <c r="A267" s="146"/>
      <c r="B267" s="146"/>
      <c r="ER267" s="198" t="str">
        <f t="shared" si="337"/>
        <v>INFINITE 7Coleta no mesmo dia4210-261 a 70</v>
      </c>
      <c r="ES267" s="198" t="s">
        <v>107</v>
      </c>
      <c r="ET267" s="199" t="s">
        <v>71</v>
      </c>
      <c r="EU267" s="200" t="s">
        <v>72</v>
      </c>
      <c r="EV267" s="201" t="s">
        <v>96</v>
      </c>
      <c r="EW267" s="200">
        <f t="shared" si="338"/>
        <v>1.61</v>
      </c>
      <c r="EX267" s="202">
        <v>1.61</v>
      </c>
      <c r="EY267" s="203" t="s">
        <v>264</v>
      </c>
    </row>
    <row r="268" spans="1:155" x14ac:dyDescent="0.25">
      <c r="A268" s="146"/>
      <c r="B268" s="146"/>
      <c r="ER268" s="198" t="str">
        <f t="shared" si="337"/>
        <v>INFINITE 7Coleta no mesmo dia4210-271 a 80</v>
      </c>
      <c r="ES268" s="198" t="s">
        <v>107</v>
      </c>
      <c r="ET268" s="199" t="s">
        <v>71</v>
      </c>
      <c r="EU268" s="200" t="s">
        <v>72</v>
      </c>
      <c r="EV268" s="201" t="s">
        <v>99</v>
      </c>
      <c r="EW268" s="200">
        <f t="shared" si="338"/>
        <v>1.61</v>
      </c>
      <c r="EX268" s="202">
        <v>1.61</v>
      </c>
      <c r="EY268" s="203" t="s">
        <v>264</v>
      </c>
    </row>
    <row r="269" spans="1:155" x14ac:dyDescent="0.25">
      <c r="A269" s="146"/>
      <c r="B269" s="146"/>
      <c r="ER269" s="198" t="str">
        <f t="shared" si="337"/>
        <v>INFINITE 7Coleta no mesmo dia4210-281 a 90</v>
      </c>
      <c r="ES269" s="198" t="s">
        <v>107</v>
      </c>
      <c r="ET269" s="199" t="s">
        <v>71</v>
      </c>
      <c r="EU269" s="200" t="s">
        <v>72</v>
      </c>
      <c r="EV269" s="201" t="s">
        <v>102</v>
      </c>
      <c r="EW269" s="200">
        <f t="shared" si="338"/>
        <v>1.6048500000000001</v>
      </c>
      <c r="EX269" s="202">
        <v>1.6048500000000001</v>
      </c>
      <c r="EY269" s="203" t="s">
        <v>264</v>
      </c>
    </row>
    <row r="270" spans="1:155" x14ac:dyDescent="0.25">
      <c r="A270" s="146"/>
      <c r="B270" s="146"/>
      <c r="ER270" s="198" t="str">
        <f t="shared" si="337"/>
        <v>INFINITE 7Coleta no mesmo dia4210-291 a 100</v>
      </c>
      <c r="ES270" s="198" t="s">
        <v>107</v>
      </c>
      <c r="ET270" s="199" t="s">
        <v>71</v>
      </c>
      <c r="EU270" s="200" t="s">
        <v>72</v>
      </c>
      <c r="EV270" s="201" t="s">
        <v>105</v>
      </c>
      <c r="EW270" s="200">
        <f t="shared" si="338"/>
        <v>1.58</v>
      </c>
      <c r="EX270" s="202">
        <v>1.58</v>
      </c>
      <c r="EY270" s="203" t="s">
        <v>264</v>
      </c>
    </row>
    <row r="271" spans="1:155" x14ac:dyDescent="0.25">
      <c r="A271" s="146"/>
      <c r="B271" s="146"/>
      <c r="ER271" s="198" t="str">
        <f t="shared" si="337"/>
        <v>INFINITE 7Coleta no mesmo dia4210-2Mais de 100</v>
      </c>
      <c r="ES271" s="198" t="s">
        <v>107</v>
      </c>
      <c r="ET271" s="199" t="s">
        <v>71</v>
      </c>
      <c r="EU271" s="200" t="s">
        <v>72</v>
      </c>
      <c r="EV271" s="201" t="s">
        <v>108</v>
      </c>
      <c r="EW271" s="200">
        <f t="shared" si="338"/>
        <v>1.56</v>
      </c>
      <c r="EX271" s="202">
        <v>1.56</v>
      </c>
      <c r="EY271" s="203" t="s">
        <v>264</v>
      </c>
    </row>
    <row r="272" spans="1:155" x14ac:dyDescent="0.25">
      <c r="A272" s="146"/>
      <c r="B272" s="146"/>
      <c r="ER272" s="198" t="str">
        <f t="shared" si="337"/>
        <v>INFINITE 7Coleta no mesmo dia7790-9Unitizador</v>
      </c>
      <c r="ES272" s="198" t="s">
        <v>107</v>
      </c>
      <c r="ET272" s="199" t="s">
        <v>71</v>
      </c>
      <c r="EU272" s="200" t="s">
        <v>111</v>
      </c>
      <c r="EV272" s="201" t="s">
        <v>112</v>
      </c>
      <c r="EW272" s="200">
        <f>ROUND(EW7-(EW7*$A$131),2)</f>
        <v>11.84</v>
      </c>
      <c r="EX272" s="204"/>
      <c r="EY272" s="204"/>
    </row>
    <row r="273" spans="1:155" x14ac:dyDescent="0.25">
      <c r="A273" s="146"/>
      <c r="B273" s="146"/>
      <c r="EU273" s="44"/>
    </row>
    <row r="274" spans="1:155" x14ac:dyDescent="0.25">
      <c r="A274" s="146"/>
      <c r="B274" s="146"/>
      <c r="ER274" s="198" t="str">
        <f>CONCATENATE(ES274,ET274,EU274,EV274)</f>
        <v>INFINITE 8Coleta Agendada7789-50 a 10</v>
      </c>
      <c r="ES274" s="198" t="s">
        <v>110</v>
      </c>
      <c r="ET274" s="199" t="s">
        <v>43</v>
      </c>
      <c r="EU274" s="200" t="s">
        <v>44</v>
      </c>
      <c r="EV274" s="201" t="s">
        <v>45</v>
      </c>
      <c r="EW274" s="200">
        <f>ROUND(EW3-(EW3*$A$132),2)</f>
        <v>14.21</v>
      </c>
    </row>
    <row r="275" spans="1:155" x14ac:dyDescent="0.25">
      <c r="A275" s="146"/>
      <c r="B275" s="146"/>
      <c r="ER275" s="198" t="str">
        <f t="shared" ref="ER275:ER290" si="339">CONCATENATE(ES275,ET275,EU275,EV275)</f>
        <v>INFINITE 8Coleta Agendada7789-5Mais de 10</v>
      </c>
      <c r="ES275" s="198" t="s">
        <v>110</v>
      </c>
      <c r="ET275" s="199" t="s">
        <v>43</v>
      </c>
      <c r="EU275" s="200" t="s">
        <v>44</v>
      </c>
      <c r="EV275" s="201" t="s">
        <v>52</v>
      </c>
      <c r="EW275" s="200" t="s">
        <v>251</v>
      </c>
    </row>
    <row r="276" spans="1:155" x14ac:dyDescent="0.25">
      <c r="A276" s="146"/>
      <c r="B276" s="146"/>
      <c r="ER276" s="198" t="str">
        <f t="shared" si="339"/>
        <v>INFINITE 8Coleta Agendada7788-70 a 10</v>
      </c>
      <c r="ES276" s="198" t="s">
        <v>110</v>
      </c>
      <c r="ET276" s="199" t="s">
        <v>43</v>
      </c>
      <c r="EU276" s="200" t="s">
        <v>57</v>
      </c>
      <c r="EV276" s="201" t="s">
        <v>45</v>
      </c>
      <c r="EW276" s="200">
        <f>ROUND(EW5-(EW5*$A$132),2)</f>
        <v>14.21</v>
      </c>
    </row>
    <row r="277" spans="1:155" x14ac:dyDescent="0.25">
      <c r="A277" s="146"/>
      <c r="B277" s="146"/>
      <c r="ER277" s="198" t="str">
        <f t="shared" si="339"/>
        <v>INFINITE 8Coleta Programada7787-91 ou mais</v>
      </c>
      <c r="ES277" s="198" t="s">
        <v>110</v>
      </c>
      <c r="ET277" s="199" t="s">
        <v>64</v>
      </c>
      <c r="EU277" s="200" t="s">
        <v>252</v>
      </c>
      <c r="EV277" s="201" t="s">
        <v>253</v>
      </c>
      <c r="EW277" s="200" t="s">
        <v>251</v>
      </c>
      <c r="EX277" s="60"/>
      <c r="EY277" s="60"/>
    </row>
    <row r="278" spans="1:155" x14ac:dyDescent="0.25">
      <c r="A278" s="146"/>
      <c r="B278" s="146"/>
      <c r="ER278" s="198" t="str">
        <f t="shared" si="339"/>
        <v>INFINITE 8Coleta Programada4209-90 a 10</v>
      </c>
      <c r="ES278" s="198" t="s">
        <v>110</v>
      </c>
      <c r="ET278" s="199" t="s">
        <v>64</v>
      </c>
      <c r="EU278" s="200" t="s">
        <v>65</v>
      </c>
      <c r="EV278" s="201" t="s">
        <v>45</v>
      </c>
      <c r="EW278" s="200">
        <f>ROUND(EW7-(EW7*$A$132),2)</f>
        <v>11.84</v>
      </c>
      <c r="EX278" s="60"/>
      <c r="EY278" s="60"/>
    </row>
    <row r="279" spans="1:155" x14ac:dyDescent="0.25">
      <c r="A279" s="146"/>
      <c r="B279" s="146"/>
      <c r="ER279" s="198" t="str">
        <f t="shared" si="339"/>
        <v>INFINITE 8Coleta Programada4209-9Mais de 10</v>
      </c>
      <c r="ES279" s="198" t="s">
        <v>110</v>
      </c>
      <c r="ET279" s="199" t="s">
        <v>64</v>
      </c>
      <c r="EU279" s="200" t="s">
        <v>65</v>
      </c>
      <c r="EV279" s="201" t="s">
        <v>52</v>
      </c>
      <c r="EW279" s="200" t="s">
        <v>251</v>
      </c>
      <c r="EX279" s="60"/>
      <c r="EY279" s="60"/>
    </row>
    <row r="280" spans="1:155" x14ac:dyDescent="0.25">
      <c r="A280" s="146"/>
      <c r="B280" s="146"/>
      <c r="ER280" s="198" t="str">
        <f t="shared" si="339"/>
        <v>INFINITE 8Coleta no mesmo dia4210-211 a 20</v>
      </c>
      <c r="ES280" s="198" t="s">
        <v>110</v>
      </c>
      <c r="ET280" s="199" t="s">
        <v>71</v>
      </c>
      <c r="EU280" s="200" t="s">
        <v>72</v>
      </c>
      <c r="EV280" s="201" t="s">
        <v>73</v>
      </c>
      <c r="EW280" s="200">
        <f>EX280</f>
        <v>1.7011410000000002</v>
      </c>
      <c r="EX280" s="202">
        <v>1.7011410000000002</v>
      </c>
      <c r="EY280" s="203" t="s">
        <v>264</v>
      </c>
    </row>
    <row r="281" spans="1:155" x14ac:dyDescent="0.25">
      <c r="A281" s="146"/>
      <c r="B281" s="146"/>
      <c r="ER281" s="198" t="str">
        <f t="shared" si="339"/>
        <v>INFINITE 8Coleta no mesmo dia4210-221 a 30</v>
      </c>
      <c r="ES281" s="198" t="s">
        <v>110</v>
      </c>
      <c r="ET281" s="199" t="s">
        <v>71</v>
      </c>
      <c r="EU281" s="200" t="s">
        <v>72</v>
      </c>
      <c r="EV281" s="201" t="s">
        <v>77</v>
      </c>
      <c r="EW281" s="200">
        <f t="shared" ref="EW281:EW289" si="340">EX281</f>
        <v>1.6797430000000002</v>
      </c>
      <c r="EX281" s="202">
        <v>1.6797430000000002</v>
      </c>
      <c r="EY281" s="203" t="s">
        <v>264</v>
      </c>
    </row>
    <row r="282" spans="1:155" x14ac:dyDescent="0.25">
      <c r="A282" s="146"/>
      <c r="B282" s="146"/>
      <c r="ER282" s="198" t="str">
        <f t="shared" si="339"/>
        <v>INFINITE 8Coleta no mesmo dia4210-231 a 40</v>
      </c>
      <c r="ES282" s="198" t="s">
        <v>110</v>
      </c>
      <c r="ET282" s="199" t="s">
        <v>71</v>
      </c>
      <c r="EU282" s="200" t="s">
        <v>72</v>
      </c>
      <c r="EV282" s="201" t="s">
        <v>83</v>
      </c>
      <c r="EW282" s="200">
        <f t="shared" si="340"/>
        <v>1.6797430000000002</v>
      </c>
      <c r="EX282" s="202">
        <v>1.6797430000000002</v>
      </c>
      <c r="EY282" s="203" t="s">
        <v>264</v>
      </c>
    </row>
    <row r="283" spans="1:155" x14ac:dyDescent="0.25">
      <c r="A283" s="146"/>
      <c r="B283" s="146"/>
      <c r="ER283" s="198" t="str">
        <f t="shared" si="339"/>
        <v>INFINITE 8Coleta no mesmo dia4210-241 a 50</v>
      </c>
      <c r="ES283" s="198" t="s">
        <v>110</v>
      </c>
      <c r="ET283" s="199" t="s">
        <v>71</v>
      </c>
      <c r="EU283" s="200" t="s">
        <v>72</v>
      </c>
      <c r="EV283" s="201" t="s">
        <v>87</v>
      </c>
      <c r="EW283" s="200">
        <f t="shared" si="340"/>
        <v>1.6476460000000002</v>
      </c>
      <c r="EX283" s="202">
        <v>1.6476460000000002</v>
      </c>
      <c r="EY283" s="203" t="s">
        <v>264</v>
      </c>
    </row>
    <row r="284" spans="1:155" x14ac:dyDescent="0.25">
      <c r="A284" s="146"/>
      <c r="B284" s="146"/>
      <c r="ER284" s="198" t="str">
        <f t="shared" si="339"/>
        <v>INFINITE 8Coleta no mesmo dia4210-251 a 60</v>
      </c>
      <c r="ES284" s="198" t="s">
        <v>110</v>
      </c>
      <c r="ET284" s="199" t="s">
        <v>71</v>
      </c>
      <c r="EU284" s="200" t="s">
        <v>72</v>
      </c>
      <c r="EV284" s="201" t="s">
        <v>92</v>
      </c>
      <c r="EW284" s="200">
        <f t="shared" si="340"/>
        <v>1.6369470000000002</v>
      </c>
      <c r="EX284" s="202">
        <v>1.6369470000000002</v>
      </c>
      <c r="EY284" s="203" t="s">
        <v>264</v>
      </c>
    </row>
    <row r="285" spans="1:155" x14ac:dyDescent="0.25">
      <c r="A285" s="146"/>
      <c r="B285" s="146"/>
      <c r="ER285" s="198" t="str">
        <f t="shared" si="339"/>
        <v>INFINITE 8Coleta no mesmo dia4210-261 a 70</v>
      </c>
      <c r="ES285" s="198" t="s">
        <v>110</v>
      </c>
      <c r="ET285" s="199" t="s">
        <v>71</v>
      </c>
      <c r="EU285" s="200" t="s">
        <v>72</v>
      </c>
      <c r="EV285" s="201" t="s">
        <v>96</v>
      </c>
      <c r="EW285" s="200">
        <f t="shared" si="340"/>
        <v>1.61</v>
      </c>
      <c r="EX285" s="202">
        <v>1.61</v>
      </c>
      <c r="EY285" s="203" t="s">
        <v>264</v>
      </c>
    </row>
    <row r="286" spans="1:155" x14ac:dyDescent="0.25">
      <c r="A286" s="146"/>
      <c r="B286" s="146"/>
      <c r="ER286" s="198" t="str">
        <f t="shared" si="339"/>
        <v>INFINITE 8Coleta no mesmo dia4210-271 a 80</v>
      </c>
      <c r="ES286" s="198" t="s">
        <v>110</v>
      </c>
      <c r="ET286" s="199" t="s">
        <v>71</v>
      </c>
      <c r="EU286" s="200" t="s">
        <v>72</v>
      </c>
      <c r="EV286" s="201" t="s">
        <v>99</v>
      </c>
      <c r="EW286" s="200">
        <f t="shared" si="340"/>
        <v>1.61</v>
      </c>
      <c r="EX286" s="202">
        <v>1.61</v>
      </c>
      <c r="EY286" s="203" t="s">
        <v>264</v>
      </c>
    </row>
    <row r="287" spans="1:155" x14ac:dyDescent="0.25">
      <c r="A287" s="146"/>
      <c r="B287" s="146"/>
      <c r="ER287" s="198" t="str">
        <f t="shared" si="339"/>
        <v>INFINITE 8Coleta no mesmo dia4210-281 a 90</v>
      </c>
      <c r="ES287" s="198" t="s">
        <v>110</v>
      </c>
      <c r="ET287" s="199" t="s">
        <v>71</v>
      </c>
      <c r="EU287" s="200" t="s">
        <v>72</v>
      </c>
      <c r="EV287" s="201" t="s">
        <v>102</v>
      </c>
      <c r="EW287" s="200">
        <f t="shared" si="340"/>
        <v>1.6048500000000001</v>
      </c>
      <c r="EX287" s="202">
        <v>1.6048500000000001</v>
      </c>
      <c r="EY287" s="203" t="s">
        <v>264</v>
      </c>
    </row>
    <row r="288" spans="1:155" x14ac:dyDescent="0.25">
      <c r="A288" s="146"/>
      <c r="B288" s="146"/>
      <c r="ER288" s="198" t="str">
        <f t="shared" si="339"/>
        <v>INFINITE 8Coleta no mesmo dia4210-291 a 100</v>
      </c>
      <c r="ES288" s="198" t="s">
        <v>110</v>
      </c>
      <c r="ET288" s="199" t="s">
        <v>71</v>
      </c>
      <c r="EU288" s="200" t="s">
        <v>72</v>
      </c>
      <c r="EV288" s="201" t="s">
        <v>105</v>
      </c>
      <c r="EW288" s="200">
        <f t="shared" si="340"/>
        <v>1.58</v>
      </c>
      <c r="EX288" s="202">
        <v>1.58</v>
      </c>
      <c r="EY288" s="203" t="s">
        <v>264</v>
      </c>
    </row>
    <row r="289" spans="1:155" x14ac:dyDescent="0.25">
      <c r="A289" s="146"/>
      <c r="B289" s="146"/>
      <c r="ER289" s="198" t="str">
        <f t="shared" si="339"/>
        <v>INFINITE 8Coleta no mesmo dia4210-2Mais de 100</v>
      </c>
      <c r="ES289" s="198" t="s">
        <v>110</v>
      </c>
      <c r="ET289" s="199" t="s">
        <v>71</v>
      </c>
      <c r="EU289" s="200" t="s">
        <v>72</v>
      </c>
      <c r="EV289" s="201" t="s">
        <v>108</v>
      </c>
      <c r="EW289" s="200">
        <f t="shared" si="340"/>
        <v>1.56</v>
      </c>
      <c r="EX289" s="202">
        <v>1.56</v>
      </c>
      <c r="EY289" s="203" t="s">
        <v>264</v>
      </c>
    </row>
    <row r="290" spans="1:155" x14ac:dyDescent="0.25">
      <c r="A290" s="146"/>
      <c r="B290" s="146"/>
      <c r="ER290" s="198" t="str">
        <f t="shared" si="339"/>
        <v>INFINITE 8Coleta no mesmo dia7790-9Unitizador</v>
      </c>
      <c r="ES290" s="198" t="s">
        <v>110</v>
      </c>
      <c r="ET290" s="199" t="s">
        <v>71</v>
      </c>
      <c r="EU290" s="200" t="s">
        <v>111</v>
      </c>
      <c r="EV290" s="201" t="s">
        <v>112</v>
      </c>
      <c r="EW290" s="200">
        <f>ROUND(EW7-(EW7*$A$132),2)</f>
        <v>11.84</v>
      </c>
      <c r="EX290" s="204"/>
      <c r="EY290" s="204"/>
    </row>
    <row r="291" spans="1:155" x14ac:dyDescent="0.25">
      <c r="A291" s="146"/>
      <c r="B291" s="146"/>
    </row>
    <row r="292" spans="1:155" x14ac:dyDescent="0.25">
      <c r="A292" s="146"/>
      <c r="B292" s="146"/>
    </row>
    <row r="293" spans="1:155" x14ac:dyDescent="0.25">
      <c r="A293" s="146"/>
      <c r="B293" s="146"/>
    </row>
    <row r="294" spans="1:155" x14ac:dyDescent="0.25">
      <c r="A294" s="146"/>
      <c r="B294" s="146"/>
    </row>
    <row r="295" spans="1:155" x14ac:dyDescent="0.25">
      <c r="A295" s="146"/>
      <c r="B295" s="146"/>
    </row>
    <row r="296" spans="1:155" x14ac:dyDescent="0.25">
      <c r="A296" s="146"/>
      <c r="B296" s="146"/>
    </row>
    <row r="297" spans="1:155" x14ac:dyDescent="0.25">
      <c r="A297" s="146"/>
      <c r="B297" s="146"/>
    </row>
    <row r="298" spans="1:155" x14ac:dyDescent="0.25">
      <c r="A298" s="146"/>
      <c r="B298" s="146"/>
    </row>
    <row r="299" spans="1:155" x14ac:dyDescent="0.25">
      <c r="A299" s="146"/>
      <c r="B299" s="146"/>
    </row>
    <row r="300" spans="1:155" x14ac:dyDescent="0.25">
      <c r="A300" s="146"/>
      <c r="B300" s="146"/>
    </row>
    <row r="301" spans="1:155" x14ac:dyDescent="0.25">
      <c r="A301" s="146"/>
      <c r="B301" s="146"/>
    </row>
    <row r="302" spans="1:155" x14ac:dyDescent="0.25">
      <c r="A302" s="146"/>
      <c r="B302" s="146"/>
    </row>
    <row r="303" spans="1:155" x14ac:dyDescent="0.25">
      <c r="A303" s="146"/>
      <c r="B303" s="146"/>
    </row>
    <row r="304" spans="1:155" x14ac:dyDescent="0.25">
      <c r="A304" s="146"/>
      <c r="B304" s="146"/>
    </row>
    <row r="305" spans="1:2" x14ac:dyDescent="0.25">
      <c r="A305" s="146"/>
      <c r="B305" s="146"/>
    </row>
    <row r="306" spans="1:2" x14ac:dyDescent="0.25">
      <c r="A306" s="146"/>
      <c r="B306" s="146"/>
    </row>
    <row r="307" spans="1:2" x14ac:dyDescent="0.25">
      <c r="A307" s="146"/>
      <c r="B307" s="146"/>
    </row>
    <row r="308" spans="1:2" x14ac:dyDescent="0.25">
      <c r="A308" s="146"/>
      <c r="B308" s="146"/>
    </row>
    <row r="309" spans="1:2" x14ac:dyDescent="0.25">
      <c r="A309" s="146"/>
      <c r="B309" s="146"/>
    </row>
    <row r="310" spans="1:2" x14ac:dyDescent="0.25">
      <c r="A310" s="146"/>
      <c r="B310" s="146"/>
    </row>
    <row r="311" spans="1:2" x14ac:dyDescent="0.25">
      <c r="A311" s="146"/>
      <c r="B311" s="146"/>
    </row>
    <row r="312" spans="1:2" x14ac:dyDescent="0.25">
      <c r="A312" s="146"/>
      <c r="B312" s="146"/>
    </row>
    <row r="313" spans="1:2" x14ac:dyDescent="0.25">
      <c r="A313" s="146"/>
      <c r="B313" s="146"/>
    </row>
    <row r="314" spans="1:2" x14ac:dyDescent="0.25">
      <c r="A314" s="146"/>
      <c r="B314" s="146"/>
    </row>
    <row r="315" spans="1:2" x14ac:dyDescent="0.25">
      <c r="A315" s="146"/>
      <c r="B315" s="146"/>
    </row>
    <row r="316" spans="1:2" x14ac:dyDescent="0.25">
      <c r="A316" s="146"/>
      <c r="B316" s="146"/>
    </row>
    <row r="317" spans="1:2" x14ac:dyDescent="0.25">
      <c r="A317" s="146"/>
      <c r="B317" s="146"/>
    </row>
    <row r="318" spans="1:2" x14ac:dyDescent="0.25">
      <c r="A318" s="146"/>
      <c r="B318" s="146"/>
    </row>
    <row r="319" spans="1:2" x14ac:dyDescent="0.25">
      <c r="A319" s="146"/>
      <c r="B319" s="146"/>
    </row>
    <row r="320" spans="1:2" x14ac:dyDescent="0.25">
      <c r="A320" s="146"/>
      <c r="B320" s="146"/>
    </row>
    <row r="321" spans="1:2" x14ac:dyDescent="0.25">
      <c r="A321" s="146"/>
      <c r="B321" s="146"/>
    </row>
    <row r="322" spans="1:2" x14ac:dyDescent="0.25">
      <c r="A322" s="146"/>
      <c r="B322" s="146"/>
    </row>
    <row r="323" spans="1:2" x14ac:dyDescent="0.25">
      <c r="A323" s="146"/>
      <c r="B323" s="146"/>
    </row>
    <row r="324" spans="1:2" x14ac:dyDescent="0.25">
      <c r="A324" s="146"/>
      <c r="B324" s="146"/>
    </row>
    <row r="325" spans="1:2" x14ac:dyDescent="0.25">
      <c r="A325" s="146"/>
      <c r="B325" s="146"/>
    </row>
    <row r="326" spans="1:2" x14ac:dyDescent="0.25">
      <c r="A326" s="146"/>
      <c r="B326" s="146"/>
    </row>
    <row r="327" spans="1:2" x14ac:dyDescent="0.25">
      <c r="A327" s="146"/>
      <c r="B327" s="146"/>
    </row>
    <row r="328" spans="1:2" x14ac:dyDescent="0.25">
      <c r="A328" s="146"/>
      <c r="B328" s="146"/>
    </row>
    <row r="329" spans="1:2" x14ac:dyDescent="0.25">
      <c r="A329" s="146"/>
      <c r="B329" s="146"/>
    </row>
    <row r="330" spans="1:2" x14ac:dyDescent="0.25">
      <c r="A330" s="146"/>
      <c r="B330" s="146"/>
    </row>
    <row r="331" spans="1:2" x14ac:dyDescent="0.25">
      <c r="A331" s="146"/>
      <c r="B331" s="146"/>
    </row>
    <row r="332" spans="1:2" x14ac:dyDescent="0.25">
      <c r="A332" s="146"/>
      <c r="B332" s="146"/>
    </row>
    <row r="333" spans="1:2" x14ac:dyDescent="0.25">
      <c r="A333" s="146"/>
      <c r="B333" s="146"/>
    </row>
    <row r="334" spans="1:2" x14ac:dyDescent="0.25">
      <c r="A334" s="146"/>
      <c r="B334" s="146"/>
    </row>
    <row r="335" spans="1:2" x14ac:dyDescent="0.25">
      <c r="A335" s="146"/>
      <c r="B335" s="146"/>
    </row>
    <row r="336" spans="1:2" x14ac:dyDescent="0.25">
      <c r="A336" s="146"/>
      <c r="B336" s="146"/>
    </row>
    <row r="337" spans="1:2" x14ac:dyDescent="0.25">
      <c r="A337" s="146"/>
      <c r="B337" s="146"/>
    </row>
    <row r="338" spans="1:2" x14ac:dyDescent="0.25">
      <c r="A338" s="146"/>
      <c r="B338" s="146"/>
    </row>
    <row r="339" spans="1:2" x14ac:dyDescent="0.25">
      <c r="A339" s="146"/>
      <c r="B339" s="146"/>
    </row>
    <row r="340" spans="1:2" x14ac:dyDescent="0.25">
      <c r="A340" s="146"/>
      <c r="B340" s="146"/>
    </row>
    <row r="341" spans="1:2" x14ac:dyDescent="0.25">
      <c r="A341" s="146"/>
      <c r="B341" s="146"/>
    </row>
    <row r="342" spans="1:2" x14ac:dyDescent="0.25">
      <c r="A342" s="146"/>
      <c r="B342" s="146"/>
    </row>
    <row r="343" spans="1:2" x14ac:dyDescent="0.25">
      <c r="A343" s="146"/>
      <c r="B343" s="146"/>
    </row>
    <row r="344" spans="1:2" x14ac:dyDescent="0.25">
      <c r="A344" s="146"/>
      <c r="B344" s="146"/>
    </row>
  </sheetData>
  <sheetProtection algorithmName="SHA-512" hashValue="jTjPJQmY095SSQF0rHHIo2gq9qxMGsDPC7pkqBJ7+atSN/d1b5pBLo+54C2noJUrrc3d0BXEz1A5HZg3QY9qqQ==" saltValue="oIdSJK4VLt3GvvFbc1QMcA==" spinCount="100000" sheet="1" objects="1" scenarios="1" selectLockedCells="1" selectUnlockedCells="1"/>
  <mergeCells count="12">
    <mergeCell ref="CM1:DE1"/>
    <mergeCell ref="D1:Z1"/>
    <mergeCell ref="AB1:AX1"/>
    <mergeCell ref="AZ1:BJ1"/>
    <mergeCell ref="BL1:BQ1"/>
    <mergeCell ref="BS1:CK1"/>
    <mergeCell ref="FA1:FE1"/>
    <mergeCell ref="FK1:FR1"/>
    <mergeCell ref="FO2:FR2"/>
    <mergeCell ref="ER1:EW1"/>
    <mergeCell ref="DH1:DV1"/>
    <mergeCell ref="DX1:EP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">
    <tabColor theme="9"/>
  </sheetPr>
  <dimension ref="A1:FR359"/>
  <sheetViews>
    <sheetView showGridLines="0" zoomScale="71" zoomScaleNormal="71" workbookViewId="0"/>
  </sheetViews>
  <sheetFormatPr defaultColWidth="10" defaultRowHeight="15" x14ac:dyDescent="0.25"/>
  <cols>
    <col min="1" max="1" width="26.28515625" style="43" bestFit="1" customWidth="1"/>
    <col min="2" max="2" width="20" style="43" bestFit="1" customWidth="1"/>
    <col min="3" max="3" width="10" style="43" customWidth="1"/>
    <col min="4" max="4" width="30.42578125" style="43" hidden="1" customWidth="1"/>
    <col min="5" max="5" width="20.85546875" style="44" hidden="1" customWidth="1"/>
    <col min="6" max="6" width="13.42578125" style="44" hidden="1" customWidth="1"/>
    <col min="7" max="26" width="10" style="45" hidden="1" customWidth="1"/>
    <col min="27" max="27" width="10" style="43" hidden="1" customWidth="1"/>
    <col min="28" max="28" width="35.7109375" style="43" hidden="1" customWidth="1"/>
    <col min="29" max="29" width="18.7109375" style="44" hidden="1" customWidth="1"/>
    <col min="30" max="30" width="13.5703125" style="44" hidden="1" customWidth="1"/>
    <col min="31" max="50" width="10" style="45" hidden="1" customWidth="1"/>
    <col min="51" max="51" width="10" style="147" hidden="1" customWidth="1"/>
    <col min="52" max="52" width="28.7109375" style="46" hidden="1" customWidth="1"/>
    <col min="53" max="53" width="17.85546875" style="44" hidden="1" customWidth="1"/>
    <col min="54" max="54" width="10" style="46" hidden="1" customWidth="1"/>
    <col min="55" max="62" width="10" style="45" hidden="1" customWidth="1"/>
    <col min="63" max="63" width="10" style="159" hidden="1" customWidth="1"/>
    <col min="64" max="64" width="30.85546875" style="46" hidden="1" customWidth="1"/>
    <col min="65" max="65" width="17.85546875" style="44" hidden="1" customWidth="1"/>
    <col min="66" max="66" width="13.5703125" style="46" hidden="1" customWidth="1"/>
    <col min="67" max="68" width="10" style="45" hidden="1" customWidth="1"/>
    <col min="69" max="69" width="7.140625" style="45" hidden="1" customWidth="1"/>
    <col min="70" max="70" width="10" style="147" hidden="1" customWidth="1"/>
    <col min="71" max="71" width="31.42578125" style="43" hidden="1" customWidth="1"/>
    <col min="72" max="72" width="18.7109375" style="43" hidden="1" customWidth="1"/>
    <col min="73" max="74" width="13.7109375" style="43" hidden="1" customWidth="1"/>
    <col min="75" max="77" width="11.85546875" style="43" hidden="1" customWidth="1"/>
    <col min="78" max="85" width="13.7109375" style="43" hidden="1" customWidth="1"/>
    <col min="86" max="90" width="10" style="147" hidden="1" customWidth="1"/>
    <col min="91" max="91" width="31.42578125" style="43" hidden="1" customWidth="1"/>
    <col min="92" max="92" width="18.7109375" style="44" hidden="1" customWidth="1"/>
    <col min="93" max="93" width="13.5703125" style="44" hidden="1" customWidth="1"/>
    <col min="94" max="94" width="14.5703125" style="45" hidden="1" customWidth="1"/>
    <col min="95" max="109" width="10" style="45" hidden="1" customWidth="1"/>
    <col min="110" max="110" width="10" style="147" hidden="1" customWidth="1"/>
    <col min="111" max="111" width="31.7109375" style="43" hidden="1" customWidth="1"/>
    <col min="112" max="112" width="30.42578125" style="44" hidden="1" customWidth="1"/>
    <col min="113" max="113" width="17.28515625" style="44" hidden="1" customWidth="1"/>
    <col min="114" max="114" width="13.7109375" style="45" hidden="1" customWidth="1"/>
    <col min="115" max="125" width="10" style="45" hidden="1" customWidth="1"/>
    <col min="126" max="126" width="10" style="43" hidden="1" customWidth="1"/>
    <col min="127" max="127" width="25.28515625" style="43" hidden="1" customWidth="1"/>
    <col min="128" max="128" width="24.42578125" style="44" hidden="1" customWidth="1"/>
    <col min="129" max="129" width="17.85546875" style="44" hidden="1" customWidth="1"/>
    <col min="130" max="145" width="10" style="45" hidden="1" customWidth="1"/>
    <col min="146" max="146" width="10" style="43" hidden="1" customWidth="1"/>
    <col min="147" max="147" width="53.7109375" style="43" hidden="1" customWidth="1"/>
    <col min="148" max="148" width="18.7109375" style="43" hidden="1" customWidth="1"/>
    <col min="149" max="149" width="19" style="43" hidden="1" customWidth="1"/>
    <col min="150" max="150" width="8.7109375" style="43" hidden="1" customWidth="1"/>
    <col min="151" max="151" width="11.140625" style="43" hidden="1" customWidth="1"/>
    <col min="152" max="152" width="24.140625" style="43" hidden="1" customWidth="1"/>
    <col min="153" max="156" width="10" style="43" hidden="1" customWidth="1"/>
    <col min="157" max="157" width="56.5703125" style="43" hidden="1" customWidth="1"/>
    <col min="158" max="158" width="17.7109375" style="43" hidden="1" customWidth="1"/>
    <col min="159" max="159" width="19.7109375" style="43" hidden="1" customWidth="1"/>
    <col min="160" max="160" width="36.85546875" style="43" hidden="1" customWidth="1"/>
    <col min="161" max="161" width="17.7109375" style="43" hidden="1" customWidth="1"/>
    <col min="162" max="162" width="8.7109375" style="146" hidden="1" customWidth="1"/>
    <col min="163" max="163" width="20.42578125" style="43" hidden="1" customWidth="1"/>
    <col min="164" max="164" width="9.7109375" hidden="1" customWidth="1"/>
    <col min="165" max="165" width="8.7109375" hidden="1" customWidth="1"/>
    <col min="166" max="166" width="10" style="43" hidden="1" customWidth="1"/>
    <col min="167" max="167" width="96.7109375" style="43" hidden="1" customWidth="1"/>
    <col min="168" max="168" width="18.7109375" style="43" hidden="1" customWidth="1"/>
    <col min="169" max="169" width="11.85546875" hidden="1" customWidth="1"/>
    <col min="170" max="170" width="38.42578125" hidden="1" customWidth="1"/>
    <col min="171" max="171" width="9.140625" hidden="1" customWidth="1"/>
    <col min="172" max="172" width="26" style="245" hidden="1" customWidth="1"/>
    <col min="173" max="173" width="9.140625" hidden="1" customWidth="1"/>
    <col min="174" max="174" width="23" hidden="1" customWidth="1"/>
    <col min="175" max="16384" width="10" style="43"/>
  </cols>
  <sheetData>
    <row r="1" spans="1:174" s="40" customFormat="1" ht="15" customHeight="1" x14ac:dyDescent="0.25">
      <c r="A1" s="40" t="s">
        <v>0</v>
      </c>
      <c r="D1" s="273" t="s">
        <v>1</v>
      </c>
      <c r="E1" s="273"/>
      <c r="F1" s="273"/>
      <c r="G1" s="273"/>
      <c r="H1" s="273"/>
      <c r="I1" s="273"/>
      <c r="J1" s="273"/>
      <c r="K1" s="273"/>
      <c r="L1" s="273"/>
      <c r="M1" s="273"/>
      <c r="N1" s="273"/>
      <c r="O1" s="273"/>
      <c r="P1" s="273"/>
      <c r="Q1" s="273"/>
      <c r="R1" s="273"/>
      <c r="S1" s="273"/>
      <c r="T1" s="273"/>
      <c r="U1" s="273"/>
      <c r="V1" s="273"/>
      <c r="W1" s="273"/>
      <c r="X1" s="273"/>
      <c r="Y1" s="273"/>
      <c r="Z1" s="273"/>
      <c r="AB1" s="273" t="s">
        <v>234</v>
      </c>
      <c r="AC1" s="273"/>
      <c r="AD1" s="273"/>
      <c r="AE1" s="273"/>
      <c r="AF1" s="273"/>
      <c r="AG1" s="273"/>
      <c r="AH1" s="273"/>
      <c r="AI1" s="273"/>
      <c r="AJ1" s="273"/>
      <c r="AK1" s="273"/>
      <c r="AL1" s="273"/>
      <c r="AM1" s="273"/>
      <c r="AN1" s="273"/>
      <c r="AO1" s="273"/>
      <c r="AP1" s="273"/>
      <c r="AQ1" s="273"/>
      <c r="AR1" s="273"/>
      <c r="AS1" s="273"/>
      <c r="AT1" s="273"/>
      <c r="AU1" s="273"/>
      <c r="AV1" s="273"/>
      <c r="AW1" s="273"/>
      <c r="AX1" s="273"/>
      <c r="AY1" s="158"/>
      <c r="AZ1" s="273" t="s">
        <v>5</v>
      </c>
      <c r="BA1" s="273"/>
      <c r="BB1" s="273"/>
      <c r="BC1" s="273"/>
      <c r="BD1" s="273"/>
      <c r="BE1" s="273"/>
      <c r="BF1" s="273"/>
      <c r="BG1" s="273"/>
      <c r="BH1" s="273"/>
      <c r="BI1" s="273"/>
      <c r="BJ1" s="273"/>
      <c r="BK1" s="158"/>
      <c r="BL1" s="273" t="s">
        <v>229</v>
      </c>
      <c r="BM1" s="273"/>
      <c r="BN1" s="273"/>
      <c r="BO1" s="273"/>
      <c r="BP1" s="273"/>
      <c r="BQ1" s="273"/>
      <c r="BR1" s="158"/>
      <c r="BS1" s="273" t="s">
        <v>7</v>
      </c>
      <c r="BT1" s="273"/>
      <c r="BU1" s="273"/>
      <c r="BV1" s="273"/>
      <c r="BW1" s="273"/>
      <c r="BX1" s="273"/>
      <c r="BY1" s="273"/>
      <c r="BZ1" s="273"/>
      <c r="CA1" s="273"/>
      <c r="CB1" s="273"/>
      <c r="CC1" s="273"/>
      <c r="CD1" s="273"/>
      <c r="CE1" s="273"/>
      <c r="CF1" s="273"/>
      <c r="CG1" s="273"/>
      <c r="CH1" s="273"/>
      <c r="CI1" s="273"/>
      <c r="CJ1" s="273"/>
      <c r="CK1" s="273"/>
      <c r="CL1"/>
      <c r="CM1" s="265" t="s">
        <v>2</v>
      </c>
      <c r="CN1" s="265"/>
      <c r="CO1" s="265"/>
      <c r="CP1" s="265"/>
      <c r="CQ1" s="265"/>
      <c r="CR1" s="265"/>
      <c r="CS1" s="265"/>
      <c r="CT1" s="265"/>
      <c r="CU1" s="265"/>
      <c r="CV1" s="265"/>
      <c r="CW1" s="265"/>
      <c r="CX1" s="265"/>
      <c r="CY1" s="265"/>
      <c r="CZ1" s="265"/>
      <c r="DA1" s="265"/>
      <c r="DB1" s="265"/>
      <c r="DC1" s="265"/>
      <c r="DD1" s="265"/>
      <c r="DE1" s="265"/>
      <c r="DF1" s="158"/>
      <c r="DG1" s="265" t="s">
        <v>8</v>
      </c>
      <c r="DH1" s="265"/>
      <c r="DI1" s="265"/>
      <c r="DJ1" s="265"/>
      <c r="DK1" s="265"/>
      <c r="DL1" s="265"/>
      <c r="DM1" s="265"/>
      <c r="DN1" s="265"/>
      <c r="DO1" s="265"/>
      <c r="DP1" s="265"/>
      <c r="DQ1" s="265"/>
      <c r="DR1" s="265"/>
      <c r="DS1" s="265"/>
      <c r="DT1" s="265"/>
      <c r="DU1" s="265"/>
      <c r="DW1" s="265" t="s">
        <v>3</v>
      </c>
      <c r="DX1" s="265"/>
      <c r="DY1" s="265"/>
      <c r="DZ1" s="265"/>
      <c r="EA1" s="265"/>
      <c r="EB1" s="265"/>
      <c r="EC1" s="265"/>
      <c r="ED1" s="265"/>
      <c r="EE1" s="265"/>
      <c r="EF1" s="265"/>
      <c r="EG1" s="265"/>
      <c r="EH1" s="265"/>
      <c r="EI1" s="265"/>
      <c r="EJ1" s="265"/>
      <c r="EK1" s="265"/>
      <c r="EL1" s="265"/>
      <c r="EM1" s="265"/>
      <c r="EN1" s="265"/>
      <c r="EO1" s="265"/>
      <c r="EQ1" s="263" t="s">
        <v>6</v>
      </c>
      <c r="ER1" s="263"/>
      <c r="ES1" s="263"/>
      <c r="ET1" s="263"/>
      <c r="EU1" s="263"/>
      <c r="EV1" s="263"/>
      <c r="EW1" s="194"/>
      <c r="EX1" s="194"/>
      <c r="FA1" s="263" t="s">
        <v>257</v>
      </c>
      <c r="FB1" s="263"/>
      <c r="FC1" s="263"/>
      <c r="FD1" s="263"/>
      <c r="FE1" s="263"/>
      <c r="FF1" s="194"/>
      <c r="FK1" s="249" t="s">
        <v>412</v>
      </c>
      <c r="FL1" s="249"/>
      <c r="FM1" s="249"/>
      <c r="FN1" s="249"/>
      <c r="FO1" s="249"/>
      <c r="FP1" s="249"/>
      <c r="FQ1" s="249"/>
      <c r="FR1" s="249"/>
    </row>
    <row r="2" spans="1:174" ht="25.5" x14ac:dyDescent="0.2">
      <c r="A2" s="42" t="s">
        <v>9</v>
      </c>
      <c r="B2" s="73"/>
      <c r="D2" s="43" t="str">
        <f t="shared" ref="D2:D67" si="0">CONCATENATE(E2,F2)</f>
        <v>Peso (g)</v>
      </c>
      <c r="F2" s="44" t="s">
        <v>32</v>
      </c>
      <c r="G2" s="45" t="s">
        <v>12</v>
      </c>
      <c r="H2" s="45" t="s">
        <v>13</v>
      </c>
      <c r="I2" s="45" t="s">
        <v>14</v>
      </c>
      <c r="J2" s="45" t="s">
        <v>15</v>
      </c>
      <c r="K2" s="45" t="s">
        <v>16</v>
      </c>
      <c r="L2" s="45" t="s">
        <v>17</v>
      </c>
      <c r="M2" s="45" t="s">
        <v>18</v>
      </c>
      <c r="N2" s="45" t="s">
        <v>19</v>
      </c>
      <c r="O2" s="45" t="s">
        <v>20</v>
      </c>
      <c r="P2" s="45" t="s">
        <v>21</v>
      </c>
      <c r="Q2" s="45" t="s">
        <v>22</v>
      </c>
      <c r="R2" s="45" t="s">
        <v>23</v>
      </c>
      <c r="S2" s="45" t="s">
        <v>24</v>
      </c>
      <c r="T2" s="45" t="s">
        <v>25</v>
      </c>
      <c r="U2" s="45" t="s">
        <v>26</v>
      </c>
      <c r="V2" s="45" t="s">
        <v>27</v>
      </c>
      <c r="W2" s="45" t="s">
        <v>28</v>
      </c>
      <c r="X2" s="45" t="s">
        <v>29</v>
      </c>
      <c r="Y2" s="45" t="s">
        <v>30</v>
      </c>
      <c r="Z2" s="45" t="s">
        <v>31</v>
      </c>
      <c r="AB2" s="43" t="str">
        <f t="shared" ref="AB2:AB79" si="1">CONCATENATE(AC2,AD2)</f>
        <v>Peso (g)</v>
      </c>
      <c r="AD2" s="44" t="s">
        <v>32</v>
      </c>
      <c r="AE2" s="45" t="s">
        <v>12</v>
      </c>
      <c r="AF2" s="45" t="s">
        <v>13</v>
      </c>
      <c r="AG2" s="45" t="s">
        <v>14</v>
      </c>
      <c r="AH2" s="45" t="s">
        <v>15</v>
      </c>
      <c r="AI2" s="45" t="s">
        <v>16</v>
      </c>
      <c r="AJ2" s="45" t="s">
        <v>17</v>
      </c>
      <c r="AK2" s="45" t="s">
        <v>18</v>
      </c>
      <c r="AL2" s="45" t="s">
        <v>19</v>
      </c>
      <c r="AM2" s="45" t="s">
        <v>20</v>
      </c>
      <c r="AN2" s="45" t="s">
        <v>21</v>
      </c>
      <c r="AO2" s="45" t="s">
        <v>22</v>
      </c>
      <c r="AP2" s="45" t="s">
        <v>23</v>
      </c>
      <c r="AQ2" s="45" t="s">
        <v>24</v>
      </c>
      <c r="AR2" s="45" t="s">
        <v>25</v>
      </c>
      <c r="AS2" s="45" t="s">
        <v>26</v>
      </c>
      <c r="AT2" s="45" t="s">
        <v>27</v>
      </c>
      <c r="AU2" s="45" t="s">
        <v>28</v>
      </c>
      <c r="AV2" s="45" t="s">
        <v>29</v>
      </c>
      <c r="AW2" s="45" t="s">
        <v>30</v>
      </c>
      <c r="AX2" s="45" t="s">
        <v>31</v>
      </c>
      <c r="BB2" s="46" t="s">
        <v>33</v>
      </c>
      <c r="BC2" s="45" t="s">
        <v>12</v>
      </c>
      <c r="BD2" s="45" t="s">
        <v>13</v>
      </c>
      <c r="BE2" s="45" t="s">
        <v>14</v>
      </c>
      <c r="BF2" s="45" t="s">
        <v>15</v>
      </c>
      <c r="BG2" s="45" t="s">
        <v>16</v>
      </c>
      <c r="BH2" s="45" t="s">
        <v>17</v>
      </c>
      <c r="BI2" s="45" t="s">
        <v>18</v>
      </c>
      <c r="BJ2" s="45" t="s">
        <v>19</v>
      </c>
      <c r="BN2" s="46" t="s">
        <v>32</v>
      </c>
      <c r="BO2" s="45" t="s">
        <v>12</v>
      </c>
      <c r="BP2" s="45" t="s">
        <v>13</v>
      </c>
      <c r="BQ2" s="45" t="s">
        <v>14</v>
      </c>
      <c r="BT2" s="44"/>
      <c r="BU2" s="44" t="s">
        <v>11</v>
      </c>
      <c r="BV2" s="45" t="s">
        <v>12</v>
      </c>
      <c r="BW2" s="45" t="s">
        <v>13</v>
      </c>
      <c r="BX2" s="45" t="s">
        <v>14</v>
      </c>
      <c r="BY2" s="45" t="s">
        <v>15</v>
      </c>
      <c r="BZ2" s="45" t="s">
        <v>16</v>
      </c>
      <c r="CA2" s="45" t="s">
        <v>17</v>
      </c>
      <c r="CB2" s="45" t="s">
        <v>18</v>
      </c>
      <c r="CC2" s="45" t="s">
        <v>19</v>
      </c>
      <c r="CD2" s="45" t="s">
        <v>20</v>
      </c>
      <c r="CE2" s="45" t="s">
        <v>21</v>
      </c>
      <c r="CF2" s="45" t="s">
        <v>22</v>
      </c>
      <c r="CG2" s="45" t="s">
        <v>23</v>
      </c>
      <c r="CH2" s="45" t="s">
        <v>28</v>
      </c>
      <c r="CI2" s="45" t="s">
        <v>29</v>
      </c>
      <c r="CJ2" s="45" t="s">
        <v>30</v>
      </c>
      <c r="CK2" s="45" t="s">
        <v>31</v>
      </c>
      <c r="CL2" s="45"/>
      <c r="CM2" s="159"/>
      <c r="CN2" s="43"/>
      <c r="CO2" s="44" t="s">
        <v>32</v>
      </c>
      <c r="CP2" s="45" t="s">
        <v>16</v>
      </c>
      <c r="CQ2" s="45" t="s">
        <v>17</v>
      </c>
      <c r="CR2" s="45" t="s">
        <v>18</v>
      </c>
      <c r="CS2" s="45" t="s">
        <v>19</v>
      </c>
      <c r="CT2" s="45" t="s">
        <v>20</v>
      </c>
      <c r="CU2" s="45" t="s">
        <v>21</v>
      </c>
      <c r="CV2" s="45" t="s">
        <v>22</v>
      </c>
      <c r="CW2" s="45" t="s">
        <v>23</v>
      </c>
      <c r="CX2" s="45" t="s">
        <v>24</v>
      </c>
      <c r="CY2" s="45" t="s">
        <v>25</v>
      </c>
      <c r="CZ2" s="45" t="s">
        <v>26</v>
      </c>
      <c r="DA2" s="45" t="s">
        <v>27</v>
      </c>
      <c r="DB2" s="45" t="s">
        <v>28</v>
      </c>
      <c r="DC2" s="45" t="s">
        <v>29</v>
      </c>
      <c r="DD2" s="45" t="s">
        <v>30</v>
      </c>
      <c r="DE2" s="45" t="s">
        <v>31</v>
      </c>
      <c r="DF2" s="45"/>
      <c r="DI2" s="44" t="s">
        <v>32</v>
      </c>
      <c r="DJ2" s="45" t="s">
        <v>16</v>
      </c>
      <c r="DK2" s="45" t="s">
        <v>17</v>
      </c>
      <c r="DL2" s="45" t="s">
        <v>18</v>
      </c>
      <c r="DM2" s="45" t="s">
        <v>19</v>
      </c>
      <c r="DN2" s="45" t="s">
        <v>20</v>
      </c>
      <c r="DO2" s="45" t="s">
        <v>21</v>
      </c>
      <c r="DP2" s="45" t="s">
        <v>22</v>
      </c>
      <c r="DQ2" s="45" t="s">
        <v>23</v>
      </c>
      <c r="DR2" s="45" t="s">
        <v>28</v>
      </c>
      <c r="DS2" s="45" t="s">
        <v>29</v>
      </c>
      <c r="DT2" s="45" t="s">
        <v>30</v>
      </c>
      <c r="DU2" s="45" t="s">
        <v>31</v>
      </c>
      <c r="DY2" s="44" t="s">
        <v>32</v>
      </c>
      <c r="DZ2" s="45" t="s">
        <v>16</v>
      </c>
      <c r="EA2" s="45" t="s">
        <v>17</v>
      </c>
      <c r="EB2" s="45" t="s">
        <v>18</v>
      </c>
      <c r="EC2" s="45" t="s">
        <v>19</v>
      </c>
      <c r="ED2" s="45" t="s">
        <v>20</v>
      </c>
      <c r="EE2" s="45" t="s">
        <v>21</v>
      </c>
      <c r="EF2" s="45" t="s">
        <v>22</v>
      </c>
      <c r="EG2" s="45" t="s">
        <v>23</v>
      </c>
      <c r="EH2" s="45" t="s">
        <v>24</v>
      </c>
      <c r="EI2" s="45" t="s">
        <v>25</v>
      </c>
      <c r="EJ2" s="45" t="s">
        <v>26</v>
      </c>
      <c r="EK2" s="45" t="s">
        <v>27</v>
      </c>
      <c r="EL2" s="45" t="s">
        <v>28</v>
      </c>
      <c r="EM2" s="45" t="s">
        <v>29</v>
      </c>
      <c r="EN2" s="45" t="s">
        <v>30</v>
      </c>
      <c r="EO2" s="45" t="s">
        <v>31</v>
      </c>
      <c r="ES2" s="195" t="s">
        <v>34</v>
      </c>
      <c r="ET2" s="195" t="s">
        <v>35</v>
      </c>
      <c r="EU2" s="196" t="s">
        <v>36</v>
      </c>
      <c r="EV2" s="197" t="s">
        <v>37</v>
      </c>
      <c r="FA2" s="207"/>
      <c r="FB2" s="207"/>
      <c r="FC2" s="195" t="s">
        <v>34</v>
      </c>
      <c r="FD2" s="208" t="s">
        <v>38</v>
      </c>
      <c r="FE2" s="197" t="s">
        <v>37</v>
      </c>
      <c r="FF2" s="213"/>
      <c r="FG2" s="28" t="s">
        <v>79</v>
      </c>
      <c r="FH2" s="30" t="s">
        <v>80</v>
      </c>
      <c r="FI2" s="60"/>
      <c r="FK2" s="207"/>
      <c r="FL2" s="207"/>
      <c r="FM2" s="214" t="s">
        <v>38</v>
      </c>
      <c r="FN2" s="214"/>
      <c r="FO2" s="272" t="s">
        <v>314</v>
      </c>
      <c r="FP2" s="272"/>
      <c r="FQ2" s="272"/>
      <c r="FR2" s="272"/>
    </row>
    <row r="3" spans="1:174" x14ac:dyDescent="0.25">
      <c r="A3" s="42" t="s">
        <v>61</v>
      </c>
      <c r="B3" s="73"/>
      <c r="D3" s="43" t="str">
        <f t="shared" si="0"/>
        <v>PLATINUM0 a 300</v>
      </c>
      <c r="E3" s="44" t="s">
        <v>61</v>
      </c>
      <c r="F3" s="44" t="s">
        <v>40</v>
      </c>
      <c r="G3" s="259">
        <v>9.94</v>
      </c>
      <c r="H3" s="259">
        <v>10.16</v>
      </c>
      <c r="I3" s="259">
        <v>10.36</v>
      </c>
      <c r="J3" s="259">
        <v>10.57</v>
      </c>
      <c r="K3" s="259">
        <v>19</v>
      </c>
      <c r="L3" s="259">
        <v>19.41</v>
      </c>
      <c r="M3" s="259">
        <v>19.84</v>
      </c>
      <c r="N3" s="259">
        <v>21.11</v>
      </c>
      <c r="O3" s="163">
        <v>28.85</v>
      </c>
      <c r="P3" s="163">
        <v>40.39</v>
      </c>
      <c r="Q3" s="163">
        <v>51.93</v>
      </c>
      <c r="R3" s="163">
        <v>60.59</v>
      </c>
      <c r="S3">
        <v>38.409999999999997</v>
      </c>
      <c r="T3">
        <v>49.04</v>
      </c>
      <c r="U3">
        <v>59.2</v>
      </c>
      <c r="V3">
        <v>67.900000000000006</v>
      </c>
      <c r="W3">
        <v>45.73</v>
      </c>
      <c r="X3">
        <v>58.39</v>
      </c>
      <c r="Y3">
        <v>70.489999999999995</v>
      </c>
      <c r="Z3">
        <v>80.849999999999994</v>
      </c>
      <c r="AB3" s="43" t="str">
        <f t="shared" si="1"/>
        <v>PLATINUM0 a 300</v>
      </c>
      <c r="AC3" s="44" t="s">
        <v>61</v>
      </c>
      <c r="AD3" s="44" t="s">
        <v>40</v>
      </c>
      <c r="AE3" s="147">
        <v>29.4</v>
      </c>
      <c r="AF3" s="147">
        <v>30.04</v>
      </c>
      <c r="AG3" s="147">
        <v>30.66</v>
      </c>
      <c r="AH3" s="147">
        <v>31.29</v>
      </c>
      <c r="AI3" s="147">
        <v>32.619999999999997</v>
      </c>
      <c r="AJ3" s="147">
        <v>32.950000000000003</v>
      </c>
      <c r="AK3" s="147">
        <v>33.299999999999997</v>
      </c>
      <c r="AL3" s="147">
        <v>33.630000000000003</v>
      </c>
      <c r="AM3" s="147">
        <v>47.54</v>
      </c>
      <c r="AN3" s="147">
        <v>73.84</v>
      </c>
      <c r="AO3" s="147">
        <v>89.81</v>
      </c>
      <c r="AP3" s="147">
        <v>105.79</v>
      </c>
      <c r="AQ3" s="147">
        <v>61.16</v>
      </c>
      <c r="AR3" s="147">
        <v>81.459999999999994</v>
      </c>
      <c r="AS3" s="147">
        <v>94.43</v>
      </c>
      <c r="AT3" s="147">
        <v>107.39</v>
      </c>
      <c r="AU3" s="147">
        <v>72.83</v>
      </c>
      <c r="AV3" s="147">
        <v>96.99</v>
      </c>
      <c r="AW3" s="147">
        <v>112.41</v>
      </c>
      <c r="AX3" s="147">
        <v>127.84</v>
      </c>
      <c r="AZ3" s="43" t="str">
        <f t="shared" ref="AZ3:AZ6" si="2">CONCATENATE(BA3,BB3)</f>
        <v>PLATINUMAté 1</v>
      </c>
      <c r="BA3" s="44" t="s">
        <v>61</v>
      </c>
      <c r="BB3" s="46" t="s">
        <v>42</v>
      </c>
      <c r="BC3" s="147">
        <f>ROUND('BASE 2025'!BC3*'BASE 2026'!$A$25,2)</f>
        <v>34.409999999999997</v>
      </c>
      <c r="BD3" s="147">
        <f>ROUND('BASE 2025'!BD3*'BASE 2026'!$A$25,2)</f>
        <v>35.11</v>
      </c>
      <c r="BE3" s="147">
        <f>ROUND('BASE 2025'!BE3*'BASE 2026'!$A$25,2)</f>
        <v>35.840000000000003</v>
      </c>
      <c r="BF3" s="147">
        <f>ROUND('BASE 2025'!BF3*'BASE 2026'!$A$25,2)</f>
        <v>36.54</v>
      </c>
      <c r="BG3" s="147">
        <f>ROUND('BASE 2025'!BG3*'BASE 2026'!$A$25,2)</f>
        <v>48.96</v>
      </c>
      <c r="BH3" s="147">
        <f>ROUND('BASE 2025'!BH3*'BASE 2026'!$A$25,2)</f>
        <v>49.48</v>
      </c>
      <c r="BI3" s="147">
        <f>ROUND('BASE 2025'!BI3*'BASE 2026'!$A$25,2)</f>
        <v>49.98</v>
      </c>
      <c r="BJ3" s="147">
        <f>ROUND('BASE 2025'!BJ3*'BASE 2026'!$A$25,2)</f>
        <v>50.4</v>
      </c>
      <c r="BL3" s="43" t="str">
        <f t="shared" ref="BL3:BL14" si="3">CONCATENATE(BM3,BN3)</f>
        <v>PLATINUM0 a 300</v>
      </c>
      <c r="BM3" s="44" t="s">
        <v>61</v>
      </c>
      <c r="BN3" s="148" t="s">
        <v>40</v>
      </c>
      <c r="BO3" s="170">
        <f>ROUND('BASE 2025'!BO3*'BASE 2026'!$A$25,2)</f>
        <v>13.87</v>
      </c>
      <c r="BP3" s="170">
        <f>ROUND('BASE 2025'!BP3*'BASE 2026'!$A$25,2)</f>
        <v>14.15</v>
      </c>
      <c r="BQ3" s="170">
        <f>ROUND('BASE 2025'!BQ3*'BASE 2026'!$A$25,2)</f>
        <v>14.45</v>
      </c>
      <c r="BS3" s="60" t="str">
        <f>CONCATENATE(BT3,BU3)</f>
        <v>PLATINUM0 a 300</v>
      </c>
      <c r="BT3" s="44" t="s">
        <v>61</v>
      </c>
      <c r="BU3" s="44" t="s">
        <v>40</v>
      </c>
      <c r="BV3" s="170">
        <f>ROUND('BASE 2025'!BV3*'BASE 2026'!$A$25,2)</f>
        <v>9.5299999999999994</v>
      </c>
      <c r="BW3" s="170">
        <f>ROUND('BASE 2025'!BW3*'BASE 2026'!$A$25,2)</f>
        <v>9.74</v>
      </c>
      <c r="BX3" s="170">
        <f>ROUND('BASE 2025'!BX3*'BASE 2026'!$A$25,2)</f>
        <v>9.94</v>
      </c>
      <c r="BY3" s="170">
        <f>ROUND('BASE 2025'!BY3*'BASE 2026'!$A$25,2)</f>
        <v>10.14</v>
      </c>
      <c r="BZ3" s="170">
        <f>ROUND('BASE 2025'!BZ3*'BASE 2026'!$A$25,2)</f>
        <v>18.440000000000001</v>
      </c>
      <c r="CA3" s="170">
        <f>ROUND('BASE 2025'!CA3*'BASE 2026'!$A$25,2)</f>
        <v>18.84</v>
      </c>
      <c r="CB3" s="170">
        <f>ROUND('BASE 2025'!CB3*'BASE 2026'!$A$25,2)</f>
        <v>19.27</v>
      </c>
      <c r="CC3" s="170">
        <f>ROUND('BASE 2025'!CC3*'BASE 2026'!$A$25,2)</f>
        <v>20.5</v>
      </c>
      <c r="CD3" s="170">
        <f>ROUND('BASE 2025'!CD3*'BASE 2026'!$A$25,2)</f>
        <v>28.15</v>
      </c>
      <c r="CE3" s="170">
        <f>ROUND('BASE 2025'!CE3*'BASE 2026'!$A$25,2)</f>
        <v>39.549999999999997</v>
      </c>
      <c r="CF3" s="170">
        <f>ROUND('BASE 2025'!CF3*'BASE 2026'!$A$25,2)</f>
        <v>50.86</v>
      </c>
      <c r="CG3" s="170">
        <f>ROUND('BASE 2025'!CG3*'BASE 2026'!$A$25,2)</f>
        <v>59.3</v>
      </c>
      <c r="CH3" s="170">
        <f>ROUND('BASE 2025'!CH3*'BASE 2026'!$A$25,2)</f>
        <v>44.65</v>
      </c>
      <c r="CI3" s="170">
        <f>ROUND('BASE 2025'!CI3*'BASE 2026'!$A$25,2)</f>
        <v>57.16</v>
      </c>
      <c r="CJ3" s="170">
        <f>ROUND('BASE 2025'!CJ3*'BASE 2026'!$A$25,2)</f>
        <v>69.010000000000005</v>
      </c>
      <c r="CK3" s="170">
        <f>ROUND('BASE 2025'!CK3*'BASE 2026'!$A$25,2)</f>
        <v>79.14</v>
      </c>
      <c r="CM3" s="231" t="str">
        <f t="shared" ref="CM3" si="4">CONCATENATE(CN3,CO3)</f>
        <v>PLATINUM0 a 300</v>
      </c>
      <c r="CN3" s="230" t="s">
        <v>61</v>
      </c>
      <c r="CO3" s="230" t="s">
        <v>40</v>
      </c>
      <c r="CP3" s="232" t="s">
        <v>414</v>
      </c>
      <c r="CQ3" s="232" t="s">
        <v>415</v>
      </c>
      <c r="CR3" s="232" t="s">
        <v>416</v>
      </c>
      <c r="CS3" s="232" t="s">
        <v>417</v>
      </c>
      <c r="CT3" s="232" t="s">
        <v>418</v>
      </c>
      <c r="CU3" s="232" t="s">
        <v>419</v>
      </c>
      <c r="CV3" s="232" t="s">
        <v>420</v>
      </c>
      <c r="CW3" s="232" t="s">
        <v>421</v>
      </c>
      <c r="CX3" s="230">
        <v>18.95</v>
      </c>
      <c r="CY3" s="230">
        <v>22.92</v>
      </c>
      <c r="CZ3" s="230">
        <v>38.49</v>
      </c>
      <c r="DA3" s="230">
        <v>52.82</v>
      </c>
      <c r="DB3" s="232" t="s">
        <v>422</v>
      </c>
      <c r="DC3" s="232" t="s">
        <v>423</v>
      </c>
      <c r="DD3" s="232" t="s">
        <v>424</v>
      </c>
      <c r="DE3" s="232" t="s">
        <v>425</v>
      </c>
      <c r="DF3" s="230" t="s">
        <v>264</v>
      </c>
      <c r="DG3" s="248" t="str">
        <f>CONCATENATE(DH3,DI3)</f>
        <v>PLATINUM0 a 300</v>
      </c>
      <c r="DH3" s="228" t="s">
        <v>61</v>
      </c>
      <c r="DI3" s="228" t="s">
        <v>40</v>
      </c>
      <c r="DJ3" s="229" t="s">
        <v>426</v>
      </c>
      <c r="DK3" s="229" t="s">
        <v>427</v>
      </c>
      <c r="DL3" s="229" t="s">
        <v>428</v>
      </c>
      <c r="DM3" s="229" t="s">
        <v>429</v>
      </c>
      <c r="DN3" s="229" t="s">
        <v>430</v>
      </c>
      <c r="DO3" s="229" t="s">
        <v>431</v>
      </c>
      <c r="DP3" s="229" t="s">
        <v>432</v>
      </c>
      <c r="DQ3" s="229" t="s">
        <v>433</v>
      </c>
      <c r="DR3" s="229" t="s">
        <v>434</v>
      </c>
      <c r="DS3" s="229" t="s">
        <v>435</v>
      </c>
      <c r="DT3" s="229" t="s">
        <v>436</v>
      </c>
      <c r="DU3" s="229" t="s">
        <v>437</v>
      </c>
      <c r="DV3" s="248" t="s">
        <v>264</v>
      </c>
      <c r="DW3" s="43" t="str">
        <f t="shared" ref="DW3:DW18" si="5">CONCATENATE(DX3,DY3)</f>
        <v>PLATINUM0 a 300</v>
      </c>
      <c r="DX3" s="44" t="s">
        <v>61</v>
      </c>
      <c r="DY3" t="s">
        <v>40</v>
      </c>
      <c r="DZ3" s="147">
        <f>ROUND('BASE 2025'!EA3*'BASE 2026'!$A$25,2)</f>
        <v>11.99</v>
      </c>
      <c r="EA3" s="147">
        <f>ROUND('BASE 2025'!EB3*'BASE 2026'!$A$25,2)</f>
        <v>12.5</v>
      </c>
      <c r="EB3" s="147">
        <f>ROUND('BASE 2025'!EC3*'BASE 2026'!$A$25,2)</f>
        <v>12.63</v>
      </c>
      <c r="EC3" s="147">
        <f>ROUND('BASE 2025'!ED3*'BASE 2026'!$A$25,2)</f>
        <v>12.76</v>
      </c>
      <c r="ED3" s="147">
        <f>ROUND('BASE 2025'!EE3*'BASE 2026'!$A$25,2)</f>
        <v>14.29</v>
      </c>
      <c r="EE3" s="147">
        <f>ROUND('BASE 2025'!EF3*'BASE 2026'!$A$25,2)</f>
        <v>15.99</v>
      </c>
      <c r="EF3" s="147">
        <f>ROUND('BASE 2025'!EG3*'BASE 2026'!$A$25,2)</f>
        <v>17.850000000000001</v>
      </c>
      <c r="EG3" s="147">
        <f>ROUND('BASE 2025'!EH3*'BASE 2026'!$A$25,2)</f>
        <v>21.42</v>
      </c>
      <c r="EH3" s="147">
        <f>ROUND('BASE 2025'!EI3*'BASE 2026'!$A$25,2)</f>
        <v>14.87</v>
      </c>
      <c r="EI3" s="147">
        <f>ROUND('BASE 2025'!EJ3*'BASE 2026'!$A$25,2)</f>
        <v>16.64</v>
      </c>
      <c r="EJ3" s="147">
        <f>ROUND('BASE 2025'!EK3*'BASE 2026'!$A$25,2)</f>
        <v>19.2</v>
      </c>
      <c r="EK3" s="147">
        <f>ROUND('BASE 2025'!EL3*'BASE 2026'!$A$25,2)</f>
        <v>22.28</v>
      </c>
      <c r="EL3" s="147">
        <f>ROUND('BASE 2025'!EM3*'BASE 2026'!$A$25,2)</f>
        <v>16.53</v>
      </c>
      <c r="EM3" s="147">
        <f>ROUND('BASE 2025'!EN3*'BASE 2026'!$A$25,2)</f>
        <v>19.350000000000001</v>
      </c>
      <c r="EN3" s="147">
        <f>ROUND('BASE 2025'!EO3*'BASE 2026'!$A$25,2)</f>
        <v>22.33</v>
      </c>
      <c r="EO3" s="147">
        <f>ROUND('BASE 2025'!EP3*'BASE 2026'!$A$25,2)</f>
        <v>25.9</v>
      </c>
      <c r="EQ3" s="198" t="str">
        <f>CONCATENATE(ER3,ES3,ET3,EU3)</f>
        <v>PLATINUMColeta Agendada7789-50 a 10</v>
      </c>
      <c r="ER3" s="198" t="s">
        <v>61</v>
      </c>
      <c r="ES3" s="199" t="s">
        <v>43</v>
      </c>
      <c r="ET3" s="200" t="s">
        <v>44</v>
      </c>
      <c r="EU3" s="201" t="s">
        <v>45</v>
      </c>
      <c r="EV3" s="200">
        <f>ROUND('BASE 2025'!EW3*'BASE 2026'!A25,2)</f>
        <v>14.82</v>
      </c>
      <c r="FA3" s="207" t="str">
        <f t="shared" ref="FA3:FA10" si="6">CONCATENATE(FB3,FC3,FD3)</f>
        <v>PLATINUMColeta domiciliar1ª Tentativa (Código: 7796-8)</v>
      </c>
      <c r="FB3" s="207" t="s">
        <v>61</v>
      </c>
      <c r="FC3" s="209" t="s">
        <v>46</v>
      </c>
      <c r="FD3" s="201" t="s">
        <v>47</v>
      </c>
      <c r="FE3" s="200">
        <v>13.61</v>
      </c>
      <c r="FF3" s="213"/>
      <c r="FG3" s="59" t="s">
        <v>84</v>
      </c>
      <c r="FH3" s="62">
        <v>0.09</v>
      </c>
      <c r="FI3" s="203" t="s">
        <v>264</v>
      </c>
      <c r="FK3" s="207"/>
      <c r="FL3" s="207"/>
      <c r="FM3" s="214"/>
      <c r="FN3" s="214"/>
      <c r="FO3" s="215" t="s">
        <v>35</v>
      </c>
      <c r="FP3" s="244" t="s">
        <v>315</v>
      </c>
      <c r="FQ3" s="215" t="s">
        <v>35</v>
      </c>
      <c r="FR3" s="215" t="s">
        <v>316</v>
      </c>
    </row>
    <row r="4" spans="1:174" x14ac:dyDescent="0.25">
      <c r="A4" s="42" t="s">
        <v>116</v>
      </c>
      <c r="B4" s="73"/>
      <c r="D4" s="43" t="str">
        <f t="shared" si="0"/>
        <v>PLATINUM301 a 500</v>
      </c>
      <c r="E4" s="44" t="s">
        <v>61</v>
      </c>
      <c r="F4" s="44" t="s">
        <v>49</v>
      </c>
      <c r="G4" s="259">
        <v>11.15</v>
      </c>
      <c r="H4" s="259">
        <v>11.39</v>
      </c>
      <c r="I4" s="259">
        <v>11.63</v>
      </c>
      <c r="J4" s="259">
        <v>11.85</v>
      </c>
      <c r="K4" s="259">
        <v>19.690000000000001</v>
      </c>
      <c r="L4" s="259">
        <v>20.12</v>
      </c>
      <c r="M4" s="259">
        <v>20.57</v>
      </c>
      <c r="N4" s="259">
        <v>21.87</v>
      </c>
      <c r="O4" s="163">
        <v>30.06</v>
      </c>
      <c r="P4" s="163">
        <v>42.08</v>
      </c>
      <c r="Q4" s="163">
        <v>54.09</v>
      </c>
      <c r="R4" s="163">
        <v>63.1</v>
      </c>
      <c r="S4">
        <v>39.42</v>
      </c>
      <c r="T4">
        <v>50.45</v>
      </c>
      <c r="U4">
        <v>61.04</v>
      </c>
      <c r="V4">
        <v>70.040000000000006</v>
      </c>
      <c r="W4">
        <v>46.92</v>
      </c>
      <c r="X4">
        <v>60.07</v>
      </c>
      <c r="Y4">
        <v>72.66</v>
      </c>
      <c r="Z4">
        <v>83.37</v>
      </c>
      <c r="AB4" s="43" t="str">
        <f t="shared" si="1"/>
        <v>PLATINUM301 a 500</v>
      </c>
      <c r="AC4" s="44" t="s">
        <v>61</v>
      </c>
      <c r="AD4" s="44" t="s">
        <v>49</v>
      </c>
      <c r="AE4" s="147">
        <v>30.47</v>
      </c>
      <c r="AF4" s="147">
        <v>31.11</v>
      </c>
      <c r="AG4" s="147">
        <v>31.75</v>
      </c>
      <c r="AH4" s="147">
        <v>32.39</v>
      </c>
      <c r="AI4" s="147">
        <v>34.51</v>
      </c>
      <c r="AJ4" s="147">
        <v>34.86</v>
      </c>
      <c r="AK4" s="147">
        <v>35.22</v>
      </c>
      <c r="AL4" s="147">
        <v>35.590000000000003</v>
      </c>
      <c r="AM4" s="147">
        <v>50.78</v>
      </c>
      <c r="AN4" s="147">
        <v>77.61</v>
      </c>
      <c r="AO4" s="147">
        <v>94.45</v>
      </c>
      <c r="AP4" s="147">
        <v>111.29</v>
      </c>
      <c r="AQ4" s="147">
        <v>63.33</v>
      </c>
      <c r="AR4" s="147">
        <v>82.97</v>
      </c>
      <c r="AS4" s="147">
        <v>96.18</v>
      </c>
      <c r="AT4" s="147">
        <v>109.38</v>
      </c>
      <c r="AU4" s="147">
        <v>75.38</v>
      </c>
      <c r="AV4" s="147">
        <v>98.77</v>
      </c>
      <c r="AW4" s="147">
        <v>114.51</v>
      </c>
      <c r="AX4" s="147">
        <v>130.22999999999999</v>
      </c>
      <c r="AZ4" s="43" t="str">
        <f t="shared" si="2"/>
        <v>PLATINUM1 a 5</v>
      </c>
      <c r="BA4" s="44" t="s">
        <v>61</v>
      </c>
      <c r="BB4" s="46" t="s">
        <v>51</v>
      </c>
      <c r="BC4" s="147">
        <f>ROUND('BASE 2025'!BC4*'BASE 2026'!$A$25,2)</f>
        <v>44.85</v>
      </c>
      <c r="BD4" s="147">
        <f>ROUND('BASE 2025'!BD4*'BASE 2026'!$A$25,2)</f>
        <v>45.78</v>
      </c>
      <c r="BE4" s="147">
        <f>ROUND('BASE 2025'!BE4*'BASE 2026'!$A$25,2)</f>
        <v>46.72</v>
      </c>
      <c r="BF4" s="147">
        <f>ROUND('BASE 2025'!BF4*'BASE 2026'!$A$25,2)</f>
        <v>47.65</v>
      </c>
      <c r="BG4" s="147">
        <f>ROUND('BASE 2025'!BG4*'BASE 2026'!$A$25,2)</f>
        <v>62.53</v>
      </c>
      <c r="BH4" s="147">
        <f>ROUND('BASE 2025'!BH4*'BASE 2026'!$A$25,2)</f>
        <v>63.14</v>
      </c>
      <c r="BI4" s="147">
        <f>ROUND('BASE 2025'!BI4*'BASE 2026'!$A$25,2)</f>
        <v>63.75</v>
      </c>
      <c r="BJ4" s="147">
        <f>ROUND('BASE 2025'!BJ4*'BASE 2026'!$A$25,2)</f>
        <v>64.36</v>
      </c>
      <c r="BL4" s="43" t="str">
        <f t="shared" si="3"/>
        <v>PLATINUM301 a 500</v>
      </c>
      <c r="BM4" s="44" t="s">
        <v>61</v>
      </c>
      <c r="BN4" s="148" t="s">
        <v>49</v>
      </c>
      <c r="BO4" s="170">
        <f>ROUND('BASE 2025'!BO4*'BASE 2026'!$A$25,2)</f>
        <v>14.41</v>
      </c>
      <c r="BP4" s="170">
        <f>ROUND('BASE 2025'!BP4*'BASE 2026'!$A$25,2)</f>
        <v>14.71</v>
      </c>
      <c r="BQ4" s="170">
        <f>ROUND('BASE 2025'!BQ4*'BASE 2026'!$A$25,2)</f>
        <v>15.02</v>
      </c>
      <c r="BS4" s="60" t="str">
        <f t="shared" ref="BS4:BS30" si="7">CONCATENATE(BT4,BU4)</f>
        <v>PLATINUM301 a 500</v>
      </c>
      <c r="BT4" s="44" t="s">
        <v>61</v>
      </c>
      <c r="BU4" s="44" t="s">
        <v>49</v>
      </c>
      <c r="BV4" s="170">
        <f>ROUND('BASE 2025'!BV4*'BASE 2026'!$A$25,2)</f>
        <v>10.91</v>
      </c>
      <c r="BW4" s="170">
        <f>ROUND('BASE 2025'!BW4*'BASE 2026'!$A$25,2)</f>
        <v>11.14</v>
      </c>
      <c r="BX4" s="170">
        <f>ROUND('BASE 2025'!BX4*'BASE 2026'!$A$25,2)</f>
        <v>11.36</v>
      </c>
      <c r="BY4" s="170">
        <f>ROUND('BASE 2025'!BY4*'BASE 2026'!$A$25,2)</f>
        <v>11.59</v>
      </c>
      <c r="BZ4" s="170">
        <f>ROUND('BASE 2025'!BZ4*'BASE 2026'!$A$25,2)</f>
        <v>19.28</v>
      </c>
      <c r="CA4" s="170">
        <f>ROUND('BASE 2025'!CA4*'BASE 2026'!$A$25,2)</f>
        <v>19.71</v>
      </c>
      <c r="CB4" s="170">
        <f>ROUND('BASE 2025'!CB4*'BASE 2026'!$A$25,2)</f>
        <v>20.14</v>
      </c>
      <c r="CC4" s="170">
        <f>ROUND('BASE 2025'!CC4*'BASE 2026'!$A$25,2)</f>
        <v>21.42</v>
      </c>
      <c r="CD4" s="170">
        <f>ROUND('BASE 2025'!CD4*'BASE 2026'!$A$25,2)</f>
        <v>29.44</v>
      </c>
      <c r="CE4" s="170">
        <f>ROUND('BASE 2025'!CE4*'BASE 2026'!$A$25,2)</f>
        <v>41.23</v>
      </c>
      <c r="CF4" s="170">
        <f>ROUND('BASE 2025'!CF4*'BASE 2026'!$A$25,2)</f>
        <v>53</v>
      </c>
      <c r="CG4" s="170">
        <f>ROUND('BASE 2025'!CG4*'BASE 2026'!$A$25,2)</f>
        <v>61.82</v>
      </c>
      <c r="CH4" s="170">
        <f>ROUND('BASE 2025'!CH4*'BASE 2026'!$A$25,2)</f>
        <v>45.96</v>
      </c>
      <c r="CI4" s="170">
        <f>ROUND('BASE 2025'!CI4*'BASE 2026'!$A$25,2)</f>
        <v>58.86</v>
      </c>
      <c r="CJ4" s="170">
        <f>ROUND('BASE 2025'!CJ4*'BASE 2026'!$A$25,2)</f>
        <v>71.2</v>
      </c>
      <c r="CK4" s="170">
        <f>ROUND('BASE 2025'!CK4*'BASE 2026'!$A$25,2)</f>
        <v>81.680000000000007</v>
      </c>
      <c r="CM4" s="224" t="str">
        <f t="shared" ref="CM4:CM45" si="8">CONCATENATE(CN4,CO4)</f>
        <v>PLATINUM301 a 500</v>
      </c>
      <c r="CN4" s="225" t="s">
        <v>61</v>
      </c>
      <c r="CO4" s="225" t="s">
        <v>49</v>
      </c>
      <c r="CP4" s="172">
        <f>ROUND('BASE 2025'!CP4*'BASE 2026'!$A$25,2)</f>
        <v>17.170000000000002</v>
      </c>
      <c r="CQ4" s="172">
        <f>ROUND('BASE 2025'!CQ4*'BASE 2026'!$A$25,2)</f>
        <v>17.899999999999999</v>
      </c>
      <c r="CR4" s="172">
        <f>ROUND('BASE 2025'!CR4*'BASE 2026'!$A$25,2)</f>
        <v>18.079999999999998</v>
      </c>
      <c r="CS4" s="172">
        <f>ROUND('BASE 2025'!CS4*'BASE 2026'!$A$25,2)</f>
        <v>18.27</v>
      </c>
      <c r="CT4" s="172">
        <f>ROUND('BASE 2025'!CT4*'BASE 2026'!$A$25,2)</f>
        <v>20.440000000000001</v>
      </c>
      <c r="CU4" s="172">
        <f>ROUND('BASE 2025'!CU4*'BASE 2026'!$A$25,2)</f>
        <v>22.91</v>
      </c>
      <c r="CV4" s="172">
        <f>ROUND('BASE 2025'!CV4*'BASE 2026'!$A$25,2)</f>
        <v>25.56</v>
      </c>
      <c r="CW4" s="172">
        <f>ROUND('BASE 2025'!CW4*'BASE 2026'!$A$25,2)</f>
        <v>30.66</v>
      </c>
      <c r="CX4" s="172">
        <f>ROUND('BASE 2025'!CX4*'BASE 2026'!$A$25,2)</f>
        <v>21.05</v>
      </c>
      <c r="CY4" s="172">
        <f>ROUND('BASE 2025'!CY4*'BASE 2026'!$A$25,2)</f>
        <v>25.47</v>
      </c>
      <c r="CZ4" s="172">
        <f>ROUND('BASE 2025'!CZ4*'BASE 2026'!$A$25,2)</f>
        <v>42.77</v>
      </c>
      <c r="DA4" s="172">
        <f>ROUND('BASE 2025'!DA4*'BASE 2026'!$A$25,2)</f>
        <v>58.69</v>
      </c>
      <c r="DB4" s="172">
        <f>ROUND('BASE 2025'!DB4*'BASE 2026'!$A$25,2)</f>
        <v>24.46</v>
      </c>
      <c r="DC4" s="172">
        <f>ROUND('BASE 2025'!DC4*'BASE 2026'!$A$25,2)</f>
        <v>29.59</v>
      </c>
      <c r="DD4" s="172">
        <f>ROUND('BASE 2025'!DD4*'BASE 2026'!$A$25,2)</f>
        <v>49.72</v>
      </c>
      <c r="DE4" s="172">
        <f>ROUND('BASE 2025'!DE4*'BASE 2026'!$A$25,2)</f>
        <v>68.25</v>
      </c>
      <c r="DF4" s="159"/>
      <c r="DG4" s="43" t="str">
        <f>CONCATENATE(DH4,DI4)</f>
        <v>PLATINUM301 a 500</v>
      </c>
      <c r="DH4" s="44" t="s">
        <v>61</v>
      </c>
      <c r="DI4" s="44" t="s">
        <v>49</v>
      </c>
      <c r="DJ4" s="147">
        <f>ROUND('BASE 2025'!DK3*'BASE 2026'!$A$25,2)</f>
        <v>16.760000000000002</v>
      </c>
      <c r="DK4" s="147">
        <f>ROUND('BASE 2025'!DL3*'BASE 2026'!$A$25,2)</f>
        <v>17.47</v>
      </c>
      <c r="DL4" s="147">
        <f>ROUND('BASE 2025'!DM3*'BASE 2026'!$A$25,2)</f>
        <v>17.64</v>
      </c>
      <c r="DM4" s="147">
        <f>ROUND('BASE 2025'!DN3*'BASE 2026'!$A$25,2)</f>
        <v>17.82</v>
      </c>
      <c r="DN4" s="147">
        <f>ROUND('BASE 2025'!DO3*'BASE 2026'!$A$25,2)</f>
        <v>19.920000000000002</v>
      </c>
      <c r="DO4" s="147">
        <f>ROUND('BASE 2025'!DP3*'BASE 2026'!$A$25,2)</f>
        <v>22.42</v>
      </c>
      <c r="DP4" s="147">
        <f>ROUND('BASE 2025'!DQ3*'BASE 2026'!$A$25,2)</f>
        <v>25.02</v>
      </c>
      <c r="DQ4" s="147">
        <f>ROUND('BASE 2025'!DR3*'BASE 2026'!$A$25,2)</f>
        <v>30.01</v>
      </c>
      <c r="DR4" s="147">
        <f>ROUND('BASE 2025'!DS3*'BASE 2026'!$A$25,2)</f>
        <v>23.78</v>
      </c>
      <c r="DS4" s="147">
        <f>ROUND('BASE 2025'!DT3*'BASE 2026'!$A$25,2)</f>
        <v>28.93</v>
      </c>
      <c r="DT4" s="147">
        <f>ROUND('BASE 2025'!DU3*'BASE 2026'!$A$25,2)</f>
        <v>48.68</v>
      </c>
      <c r="DU4" s="147">
        <f>ROUND('BASE 2025'!DV3*'BASE 2026'!$A$25,2)</f>
        <v>66.790000000000006</v>
      </c>
      <c r="DW4" s="43" t="str">
        <f t="shared" si="5"/>
        <v>CLUBE CORREIOS0 a 300</v>
      </c>
      <c r="DX4" s="44" t="s">
        <v>9</v>
      </c>
      <c r="DY4" t="s">
        <v>40</v>
      </c>
      <c r="DZ4" s="147">
        <f>ROUND('BASE 2025'!EA4*'BASE 2026'!$A$25,2)</f>
        <v>11.99</v>
      </c>
      <c r="EA4" s="147">
        <f>ROUND('BASE 2025'!EB4*'BASE 2026'!$A$25,2)</f>
        <v>12.5</v>
      </c>
      <c r="EB4" s="147">
        <f>ROUND('BASE 2025'!EC4*'BASE 2026'!$A$25,2)</f>
        <v>12.63</v>
      </c>
      <c r="EC4" s="147">
        <f>ROUND('BASE 2025'!ED4*'BASE 2026'!$A$25,2)</f>
        <v>12.76</v>
      </c>
      <c r="ED4" s="147">
        <f>ROUND('BASE 2025'!EE4*'BASE 2026'!$A$25,2)</f>
        <v>14.29</v>
      </c>
      <c r="EE4" s="147">
        <f>ROUND('BASE 2025'!EF4*'BASE 2026'!$A$25,2)</f>
        <v>15.99</v>
      </c>
      <c r="EF4" s="147">
        <f>ROUND('BASE 2025'!EG4*'BASE 2026'!$A$25,2)</f>
        <v>17.850000000000001</v>
      </c>
      <c r="EG4" s="147">
        <f>ROUND('BASE 2025'!EH4*'BASE 2026'!$A$25,2)</f>
        <v>21.42</v>
      </c>
      <c r="EH4" s="147">
        <f>ROUND('BASE 2025'!EI4*'BASE 2026'!$A$25,2)</f>
        <v>14.87</v>
      </c>
      <c r="EI4" s="147">
        <f>ROUND('BASE 2025'!EJ4*'BASE 2026'!$A$25,2)</f>
        <v>16.64</v>
      </c>
      <c r="EJ4" s="147">
        <f>ROUND('BASE 2025'!EK4*'BASE 2026'!$A$25,2)</f>
        <v>19.2</v>
      </c>
      <c r="EK4" s="147">
        <f>ROUND('BASE 2025'!EL4*'BASE 2026'!$A$25,2)</f>
        <v>22.28</v>
      </c>
      <c r="EL4" s="147">
        <f>ROUND('BASE 2025'!EM4*'BASE 2026'!$A$25,2)</f>
        <v>16.53</v>
      </c>
      <c r="EM4" s="147">
        <f>ROUND('BASE 2025'!EN4*'BASE 2026'!$A$25,2)</f>
        <v>19.350000000000001</v>
      </c>
      <c r="EN4" s="147">
        <f>ROUND('BASE 2025'!EO4*'BASE 2026'!$A$25,2)</f>
        <v>22.33</v>
      </c>
      <c r="EO4" s="147">
        <f>ROUND('BASE 2025'!EP4*'BASE 2026'!$A$25,2)</f>
        <v>25.9</v>
      </c>
      <c r="EQ4" s="198" t="str">
        <f t="shared" ref="EQ4:EQ19" si="9">CONCATENATE(ER4,ES4,ET4,EU4)</f>
        <v>PLATINUMColeta Agendada7789-5Mais de 10</v>
      </c>
      <c r="ER4" s="198" t="s">
        <v>61</v>
      </c>
      <c r="ES4" s="199" t="s">
        <v>43</v>
      </c>
      <c r="ET4" s="200" t="s">
        <v>44</v>
      </c>
      <c r="EU4" s="201" t="s">
        <v>52</v>
      </c>
      <c r="EV4" s="200" t="s">
        <v>251</v>
      </c>
      <c r="FA4" s="207" t="str">
        <f t="shared" si="6"/>
        <v>PLATINUMColeta domiciliar2ª Tentativa (Código: 7799-2)</v>
      </c>
      <c r="FB4" s="207" t="s">
        <v>61</v>
      </c>
      <c r="FC4" s="209" t="s">
        <v>46</v>
      </c>
      <c r="FD4" s="201" t="s">
        <v>53</v>
      </c>
      <c r="FE4" s="200">
        <v>14.36</v>
      </c>
      <c r="FF4" s="213"/>
      <c r="FG4" s="61" t="s">
        <v>89</v>
      </c>
      <c r="FH4" s="63">
        <v>0.18</v>
      </c>
      <c r="FI4" s="203" t="s">
        <v>264</v>
      </c>
      <c r="FK4" s="207" t="s">
        <v>327</v>
      </c>
      <c r="FL4" s="207" t="s">
        <v>61</v>
      </c>
      <c r="FM4" s="207" t="s">
        <v>317</v>
      </c>
      <c r="FN4" s="216" t="s">
        <v>318</v>
      </c>
      <c r="FO4" s="217">
        <v>76112</v>
      </c>
      <c r="FP4" s="200">
        <f>ROUND('BASE 2025'!FP4*'BASE 2026'!$A$172,2)</f>
        <v>0.24</v>
      </c>
      <c r="FQ4" s="217">
        <v>76163</v>
      </c>
      <c r="FR4" s="200">
        <v>0.28000000000000003</v>
      </c>
    </row>
    <row r="5" spans="1:174" ht="25.5" x14ac:dyDescent="0.25">
      <c r="A5" s="42" t="s">
        <v>117</v>
      </c>
      <c r="B5" s="73"/>
      <c r="D5" s="43" t="str">
        <f t="shared" si="0"/>
        <v>PLATINUM501 a 1.000</v>
      </c>
      <c r="E5" s="44" t="s">
        <v>61</v>
      </c>
      <c r="F5" s="44" t="s">
        <v>50</v>
      </c>
      <c r="G5" s="259">
        <v>11.94</v>
      </c>
      <c r="H5" s="259">
        <v>12.18</v>
      </c>
      <c r="I5" s="259">
        <v>12.45</v>
      </c>
      <c r="J5" s="259">
        <v>12.71</v>
      </c>
      <c r="K5" s="259">
        <v>21.96</v>
      </c>
      <c r="L5" s="259">
        <v>22.18</v>
      </c>
      <c r="M5" s="259">
        <v>22.4</v>
      </c>
      <c r="N5" s="259">
        <v>22.64</v>
      </c>
      <c r="O5" s="163">
        <v>31.27</v>
      </c>
      <c r="P5" s="163">
        <v>43.77</v>
      </c>
      <c r="Q5" s="163">
        <v>56.29</v>
      </c>
      <c r="R5" s="163">
        <v>65.680000000000007</v>
      </c>
      <c r="S5">
        <v>40.43</v>
      </c>
      <c r="T5">
        <v>51.89</v>
      </c>
      <c r="U5">
        <v>62.87</v>
      </c>
      <c r="V5">
        <v>72.16</v>
      </c>
      <c r="W5">
        <v>48.15</v>
      </c>
      <c r="X5">
        <v>61.78</v>
      </c>
      <c r="Y5">
        <v>74.849999999999994</v>
      </c>
      <c r="Z5">
        <v>85.9</v>
      </c>
      <c r="AB5" s="43" t="str">
        <f t="shared" si="1"/>
        <v>PLATINUM501 a 1.000</v>
      </c>
      <c r="AC5" s="44" t="s">
        <v>61</v>
      </c>
      <c r="AD5" s="44" t="s">
        <v>50</v>
      </c>
      <c r="AE5" s="147">
        <v>31.5</v>
      </c>
      <c r="AF5" s="147">
        <v>32.18</v>
      </c>
      <c r="AG5" s="147">
        <v>32.85</v>
      </c>
      <c r="AH5" s="147">
        <v>33.51</v>
      </c>
      <c r="AI5" s="147">
        <v>36.409999999999997</v>
      </c>
      <c r="AJ5" s="147">
        <v>36.770000000000003</v>
      </c>
      <c r="AK5" s="147">
        <v>37.15</v>
      </c>
      <c r="AL5" s="147">
        <v>37.520000000000003</v>
      </c>
      <c r="AM5" s="147">
        <v>54</v>
      </c>
      <c r="AN5" s="147">
        <v>81.400000000000006</v>
      </c>
      <c r="AO5" s="147">
        <v>99.11</v>
      </c>
      <c r="AP5" s="147">
        <v>116.81</v>
      </c>
      <c r="AQ5" s="147">
        <v>65.48</v>
      </c>
      <c r="AR5" s="147">
        <v>84.46</v>
      </c>
      <c r="AS5" s="147">
        <v>97.95</v>
      </c>
      <c r="AT5" s="147">
        <v>111.41</v>
      </c>
      <c r="AU5" s="147">
        <v>77.94</v>
      </c>
      <c r="AV5" s="147">
        <v>100.55</v>
      </c>
      <c r="AW5" s="147">
        <v>116.6</v>
      </c>
      <c r="AX5" s="147">
        <v>132.61000000000001</v>
      </c>
      <c r="AZ5" s="43" t="str">
        <f t="shared" si="2"/>
        <v>PLATINUM5 a 10</v>
      </c>
      <c r="BA5" s="44" t="s">
        <v>61</v>
      </c>
      <c r="BB5" s="46" t="s">
        <v>56</v>
      </c>
      <c r="BC5" s="147">
        <f>ROUND('BASE 2025'!BC5*'BASE 2026'!$A$25,2)</f>
        <v>66.52</v>
      </c>
      <c r="BD5" s="147">
        <f>ROUND('BASE 2025'!BD5*'BASE 2026'!$A$25,2)</f>
        <v>67.959999999999994</v>
      </c>
      <c r="BE5" s="147">
        <f>ROUND('BASE 2025'!BE5*'BASE 2026'!$A$25,2)</f>
        <v>69.39</v>
      </c>
      <c r="BF5" s="147">
        <f>ROUND('BASE 2025'!BF5*'BASE 2026'!$A$25,2)</f>
        <v>70.73</v>
      </c>
      <c r="BG5" s="147">
        <f>ROUND('BASE 2025'!BG5*'BASE 2026'!$A$25,2)</f>
        <v>85.01</v>
      </c>
      <c r="BH5" s="147">
        <f>ROUND('BASE 2025'!BH5*'BASE 2026'!$A$25,2)</f>
        <v>85.82</v>
      </c>
      <c r="BI5" s="147">
        <f>ROUND('BASE 2025'!BI5*'BASE 2026'!$A$25,2)</f>
        <v>86.76</v>
      </c>
      <c r="BJ5" s="147">
        <f>ROUND('BASE 2025'!BJ5*'BASE 2026'!$A$25,2)</f>
        <v>87.57</v>
      </c>
      <c r="BL5" s="43" t="str">
        <f t="shared" si="3"/>
        <v>PLATINUM501 a 1.000</v>
      </c>
      <c r="BM5" s="44" t="s">
        <v>61</v>
      </c>
      <c r="BN5" s="148" t="s">
        <v>50</v>
      </c>
      <c r="BO5" s="170">
        <f>ROUND('BASE 2025'!BO5*'BASE 2026'!$A$25,2)</f>
        <v>15.41</v>
      </c>
      <c r="BP5" s="170">
        <f>ROUND('BASE 2025'!BP5*'BASE 2026'!$A$25,2)</f>
        <v>15.74</v>
      </c>
      <c r="BQ5" s="170">
        <f>ROUND('BASE 2025'!BQ5*'BASE 2026'!$A$25,2)</f>
        <v>16.07</v>
      </c>
      <c r="BS5" s="60" t="str">
        <f t="shared" si="7"/>
        <v>PLATINUM501 a 1.000</v>
      </c>
      <c r="BT5" s="44" t="s">
        <v>61</v>
      </c>
      <c r="BU5" s="44" t="s">
        <v>50</v>
      </c>
      <c r="BV5" s="170">
        <f>ROUND('BASE 2025'!BV5*'BASE 2026'!$A$25,2)</f>
        <v>11.72</v>
      </c>
      <c r="BW5" s="170">
        <f>ROUND('BASE 2025'!BW5*'BASE 2026'!$A$25,2)</f>
        <v>11.96</v>
      </c>
      <c r="BX5" s="170">
        <f>ROUND('BASE 2025'!BX5*'BASE 2026'!$A$25,2)</f>
        <v>12.21</v>
      </c>
      <c r="BY5" s="170">
        <f>ROUND('BASE 2025'!BY5*'BASE 2026'!$A$25,2)</f>
        <v>12.46</v>
      </c>
      <c r="BZ5" s="170">
        <f>ROUND('BASE 2025'!BZ5*'BASE 2026'!$A$25,2)</f>
        <v>21.52</v>
      </c>
      <c r="CA5" s="170">
        <f>ROUND('BASE 2025'!CA5*'BASE 2026'!$A$25,2)</f>
        <v>21.74</v>
      </c>
      <c r="CB5" s="170">
        <f>ROUND('BASE 2025'!CB5*'BASE 2026'!$A$25,2)</f>
        <v>21.96</v>
      </c>
      <c r="CC5" s="170">
        <f>ROUND('BASE 2025'!CC5*'BASE 2026'!$A$25,2)</f>
        <v>22.19</v>
      </c>
      <c r="CD5" s="170">
        <f>ROUND('BASE 2025'!CD5*'BASE 2026'!$A$25,2)</f>
        <v>30.64</v>
      </c>
      <c r="CE5" s="170">
        <f>ROUND('BASE 2025'!CE5*'BASE 2026'!$A$25,2)</f>
        <v>42.89</v>
      </c>
      <c r="CF5" s="170">
        <f>ROUND('BASE 2025'!CF5*'BASE 2026'!$A$25,2)</f>
        <v>55.16</v>
      </c>
      <c r="CG5" s="170">
        <f>ROUND('BASE 2025'!CG5*'BASE 2026'!$A$25,2)</f>
        <v>64.34</v>
      </c>
      <c r="CH5" s="170">
        <f>ROUND('BASE 2025'!CH5*'BASE 2026'!$A$25,2)</f>
        <v>47.18</v>
      </c>
      <c r="CI5" s="170">
        <f>ROUND('BASE 2025'!CI5*'BASE 2026'!$A$25,2)</f>
        <v>60.54</v>
      </c>
      <c r="CJ5" s="170">
        <f>ROUND('BASE 2025'!CJ5*'BASE 2026'!$A$25,2)</f>
        <v>73.34</v>
      </c>
      <c r="CK5" s="170">
        <f>ROUND('BASE 2025'!CK5*'BASE 2026'!$A$25,2)</f>
        <v>84.17</v>
      </c>
      <c r="CM5" s="43" t="str">
        <f t="shared" si="8"/>
        <v>PLATINUM501 a 1.000</v>
      </c>
      <c r="CN5" s="44" t="s">
        <v>61</v>
      </c>
      <c r="CO5" s="44" t="s">
        <v>50</v>
      </c>
      <c r="CP5" s="147">
        <f>ROUND('BASE 2025'!CP5*'BASE 2026'!$A$25,2)</f>
        <v>18.39</v>
      </c>
      <c r="CQ5" s="147">
        <f>ROUND('BASE 2025'!CQ5*'BASE 2026'!$A$25,2)</f>
        <v>19.170000000000002</v>
      </c>
      <c r="CR5" s="147">
        <f>ROUND('BASE 2025'!CR5*'BASE 2026'!$A$25,2)</f>
        <v>19.37</v>
      </c>
      <c r="CS5" s="147">
        <f>ROUND('BASE 2025'!CS5*'BASE 2026'!$A$25,2)</f>
        <v>19.57</v>
      </c>
      <c r="CT5" s="147">
        <f>ROUND('BASE 2025'!CT5*'BASE 2026'!$A$25,2)</f>
        <v>21.9</v>
      </c>
      <c r="CU5" s="147">
        <f>ROUND('BASE 2025'!CU5*'BASE 2026'!$A$25,2)</f>
        <v>24.54</v>
      </c>
      <c r="CV5" s="147">
        <f>ROUND('BASE 2025'!CV5*'BASE 2026'!$A$25,2)</f>
        <v>27.39</v>
      </c>
      <c r="CW5" s="147">
        <f>ROUND('BASE 2025'!CW5*'BASE 2026'!$A$25,2)</f>
        <v>32.85</v>
      </c>
      <c r="CX5" s="147">
        <f>ROUND('BASE 2025'!CX5*'BASE 2026'!$A$25,2)</f>
        <v>22.3</v>
      </c>
      <c r="CY5" s="147">
        <f>ROUND('BASE 2025'!CY5*'BASE 2026'!$A$25,2)</f>
        <v>26.87</v>
      </c>
      <c r="CZ5" s="147">
        <f>ROUND('BASE 2025'!CZ5*'BASE 2026'!$A$25,2)</f>
        <v>44.32</v>
      </c>
      <c r="DA5" s="147">
        <f>ROUND('BASE 2025'!DA5*'BASE 2026'!$A$25,2)</f>
        <v>60.59</v>
      </c>
      <c r="DB5" s="147">
        <f>ROUND('BASE 2025'!DB5*'BASE 2026'!$A$25,2)</f>
        <v>25.94</v>
      </c>
      <c r="DC5" s="147">
        <f>ROUND('BASE 2025'!DC5*'BASE 2026'!$A$25,2)</f>
        <v>31.24</v>
      </c>
      <c r="DD5" s="147">
        <f>ROUND('BASE 2025'!DD5*'BASE 2026'!$A$25,2)</f>
        <v>51.54</v>
      </c>
      <c r="DE5" s="147">
        <f>ROUND('BASE 2025'!DE5*'BASE 2026'!$A$25,2)</f>
        <v>70.430000000000007</v>
      </c>
      <c r="DF5" s="159"/>
      <c r="DG5" s="43" t="str">
        <f t="shared" ref="DG5:DG16" si="10">CONCATENATE(DH5,DI5)</f>
        <v>PLATINUM501 a 1.000</v>
      </c>
      <c r="DH5" s="44" t="s">
        <v>61</v>
      </c>
      <c r="DI5" s="44" t="s">
        <v>50</v>
      </c>
      <c r="DJ5" s="147">
        <f>ROUND('BASE 2025'!DK4*'BASE 2026'!$A$25,2)</f>
        <v>17.940000000000001</v>
      </c>
      <c r="DK5" s="147">
        <f>ROUND('BASE 2025'!DL4*'BASE 2026'!$A$25,2)</f>
        <v>18.71</v>
      </c>
      <c r="DL5" s="147">
        <f>ROUND('BASE 2025'!DM4*'BASE 2026'!$A$25,2)</f>
        <v>18.91</v>
      </c>
      <c r="DM5" s="147">
        <f>ROUND('BASE 2025'!DN4*'BASE 2026'!$A$25,2)</f>
        <v>19.079999999999998</v>
      </c>
      <c r="DN5" s="147">
        <f>ROUND('BASE 2025'!DO4*'BASE 2026'!$A$25,2)</f>
        <v>21.34</v>
      </c>
      <c r="DO5" s="147">
        <f>ROUND('BASE 2025'!DP4*'BASE 2026'!$A$25,2)</f>
        <v>24.01</v>
      </c>
      <c r="DP5" s="147">
        <f>ROUND('BASE 2025'!DQ4*'BASE 2026'!$A$25,2)</f>
        <v>26.82</v>
      </c>
      <c r="DQ5" s="147">
        <f>ROUND('BASE 2025'!DR4*'BASE 2026'!$A$25,2)</f>
        <v>32.14</v>
      </c>
      <c r="DR5" s="147">
        <f>ROUND('BASE 2025'!DS4*'BASE 2026'!$A$25,2)</f>
        <v>25.2</v>
      </c>
      <c r="DS5" s="147">
        <f>ROUND('BASE 2025'!DT4*'BASE 2026'!$A$25,2)</f>
        <v>30.53</v>
      </c>
      <c r="DT5" s="147">
        <f>ROUND('BASE 2025'!DU4*'BASE 2026'!$A$25,2)</f>
        <v>50.46</v>
      </c>
      <c r="DU5" s="147">
        <f>ROUND('BASE 2025'!DV4*'BASE 2026'!$A$25,2)</f>
        <v>68.94</v>
      </c>
      <c r="DW5" s="43" t="str">
        <f t="shared" ref="DW5:DW6" si="11">CONCATENATE(DX5,DY5)</f>
        <v>DIAMANTE START 10 a 300</v>
      </c>
      <c r="DX5" s="44" t="s">
        <v>116</v>
      </c>
      <c r="DY5" t="s">
        <v>40</v>
      </c>
      <c r="DZ5" s="147">
        <f t="shared" ref="DZ5:EO5" si="12">ROUND(DZ3-(DZ3*$A$119),2)</f>
        <v>11.39</v>
      </c>
      <c r="EA5" s="147">
        <f t="shared" si="12"/>
        <v>11.88</v>
      </c>
      <c r="EB5" s="147">
        <f t="shared" si="12"/>
        <v>12</v>
      </c>
      <c r="EC5" s="147">
        <f t="shared" si="12"/>
        <v>12.12</v>
      </c>
      <c r="ED5" s="147">
        <f t="shared" si="12"/>
        <v>13.58</v>
      </c>
      <c r="EE5" s="147">
        <f t="shared" si="12"/>
        <v>15.19</v>
      </c>
      <c r="EF5" s="147">
        <f t="shared" si="12"/>
        <v>16.96</v>
      </c>
      <c r="EG5" s="147">
        <f t="shared" si="12"/>
        <v>20.350000000000001</v>
      </c>
      <c r="EH5" s="147">
        <f t="shared" si="12"/>
        <v>14.13</v>
      </c>
      <c r="EI5" s="147">
        <f t="shared" si="12"/>
        <v>15.81</v>
      </c>
      <c r="EJ5" s="147">
        <f t="shared" si="12"/>
        <v>18.239999999999998</v>
      </c>
      <c r="EK5" s="147">
        <f t="shared" si="12"/>
        <v>21.17</v>
      </c>
      <c r="EL5" s="147">
        <f t="shared" si="12"/>
        <v>15.7</v>
      </c>
      <c r="EM5" s="147">
        <f t="shared" si="12"/>
        <v>18.38</v>
      </c>
      <c r="EN5" s="147">
        <f t="shared" si="12"/>
        <v>21.21</v>
      </c>
      <c r="EO5" s="147">
        <f t="shared" si="12"/>
        <v>24.61</v>
      </c>
      <c r="EQ5" s="198" t="str">
        <f t="shared" si="9"/>
        <v>PLATINUMColeta Agendada7788-70 a 10</v>
      </c>
      <c r="ER5" s="198" t="s">
        <v>61</v>
      </c>
      <c r="ES5" s="199" t="s">
        <v>43</v>
      </c>
      <c r="ET5" s="200" t="s">
        <v>57</v>
      </c>
      <c r="EU5" s="201" t="s">
        <v>45</v>
      </c>
      <c r="EV5" s="200">
        <f>ROUND('BASE 2025'!EW5*'BASE 2026'!A25,2)</f>
        <v>14.82</v>
      </c>
      <c r="FA5" s="207" t="str">
        <f t="shared" si="6"/>
        <v>PLATINUMCheck ListPreenchimento de Check List (Código: 87)</v>
      </c>
      <c r="FB5" s="207" t="s">
        <v>61</v>
      </c>
      <c r="FC5" s="210" t="s">
        <v>58</v>
      </c>
      <c r="FD5" s="201" t="s">
        <v>59</v>
      </c>
      <c r="FE5" s="200">
        <v>7.42</v>
      </c>
      <c r="FF5" s="203" t="s">
        <v>264</v>
      </c>
      <c r="FK5" s="207" t="s">
        <v>328</v>
      </c>
      <c r="FL5" s="207" t="s">
        <v>61</v>
      </c>
      <c r="FM5" s="207" t="s">
        <v>319</v>
      </c>
      <c r="FN5" s="216" t="s">
        <v>320</v>
      </c>
      <c r="FO5" s="217">
        <v>76120</v>
      </c>
      <c r="FP5" s="200">
        <v>0.75</v>
      </c>
      <c r="FQ5" s="217">
        <v>76171</v>
      </c>
      <c r="FR5" s="200">
        <v>1.31</v>
      </c>
    </row>
    <row r="6" spans="1:174" ht="25.5" x14ac:dyDescent="0.25">
      <c r="A6" s="42" t="s">
        <v>66</v>
      </c>
      <c r="B6" s="73"/>
      <c r="D6" s="43" t="str">
        <f t="shared" si="0"/>
        <v>PLATINUM1.001 a 2.000</v>
      </c>
      <c r="E6" s="44" t="s">
        <v>61</v>
      </c>
      <c r="F6" s="44" t="s">
        <v>55</v>
      </c>
      <c r="G6" s="259">
        <v>14.98</v>
      </c>
      <c r="H6" s="259">
        <v>15.31</v>
      </c>
      <c r="I6" s="259">
        <v>15.64</v>
      </c>
      <c r="J6" s="259">
        <v>15.94</v>
      </c>
      <c r="K6" s="259">
        <v>24.22</v>
      </c>
      <c r="L6" s="259">
        <v>24.46</v>
      </c>
      <c r="M6" s="259">
        <v>24.72</v>
      </c>
      <c r="N6" s="259">
        <v>24.96</v>
      </c>
      <c r="O6" s="163">
        <v>37.69</v>
      </c>
      <c r="P6" s="163">
        <v>52.8</v>
      </c>
      <c r="Q6" s="163">
        <v>67.88</v>
      </c>
      <c r="R6" s="163">
        <v>79.17</v>
      </c>
      <c r="S6">
        <v>50.57</v>
      </c>
      <c r="T6">
        <v>64.19</v>
      </c>
      <c r="U6">
        <v>77.33</v>
      </c>
      <c r="V6">
        <v>88.25</v>
      </c>
      <c r="W6">
        <v>60.2</v>
      </c>
      <c r="X6">
        <v>76.42</v>
      </c>
      <c r="Y6">
        <v>92.05</v>
      </c>
      <c r="Z6">
        <v>105.05</v>
      </c>
      <c r="AB6" s="43" t="str">
        <f t="shared" si="1"/>
        <v>PLATINUM1.001 a 2.000</v>
      </c>
      <c r="AC6" s="44" t="s">
        <v>61</v>
      </c>
      <c r="AD6" s="44" t="s">
        <v>55</v>
      </c>
      <c r="AE6" s="147">
        <v>34.85</v>
      </c>
      <c r="AF6" s="147">
        <v>35.6</v>
      </c>
      <c r="AG6" s="147">
        <v>36.340000000000003</v>
      </c>
      <c r="AH6" s="147">
        <v>37.08</v>
      </c>
      <c r="AI6" s="147">
        <v>40.07</v>
      </c>
      <c r="AJ6" s="147">
        <v>40.5</v>
      </c>
      <c r="AK6" s="147">
        <v>40.9</v>
      </c>
      <c r="AL6" s="147">
        <v>41.31</v>
      </c>
      <c r="AM6" s="147">
        <v>64.69</v>
      </c>
      <c r="AN6" s="147">
        <v>98</v>
      </c>
      <c r="AO6" s="147">
        <v>119.54</v>
      </c>
      <c r="AP6" s="147">
        <v>141.09</v>
      </c>
      <c r="AQ6" s="147">
        <v>78.86</v>
      </c>
      <c r="AR6" s="147">
        <v>106.35</v>
      </c>
      <c r="AS6" s="147">
        <v>124.42</v>
      </c>
      <c r="AT6" s="147">
        <v>142.47</v>
      </c>
      <c r="AU6" s="147">
        <v>93.87</v>
      </c>
      <c r="AV6" s="147">
        <v>126.61</v>
      </c>
      <c r="AW6" s="147">
        <v>148.11000000000001</v>
      </c>
      <c r="AX6" s="147">
        <v>169.6</v>
      </c>
      <c r="AZ6" s="40" t="str">
        <f t="shared" si="2"/>
        <v>PLATINUMKg Adicional</v>
      </c>
      <c r="BA6" s="168" t="s">
        <v>61</v>
      </c>
      <c r="BB6" s="178" t="s">
        <v>63</v>
      </c>
      <c r="BC6" s="169">
        <f>ROUND('BASE 2025'!BC6*'BASE 2026'!$A$25,2)</f>
        <v>6.47</v>
      </c>
      <c r="BD6" s="169">
        <f>ROUND('BASE 2025'!BD6*'BASE 2026'!$A$25,2)</f>
        <v>6.68</v>
      </c>
      <c r="BE6" s="169">
        <f>ROUND('BASE 2025'!BE6*'BASE 2026'!$A$25,2)</f>
        <v>6.77</v>
      </c>
      <c r="BF6" s="169">
        <f>ROUND('BASE 2025'!BF6*'BASE 2026'!$A$25,2)</f>
        <v>6.88</v>
      </c>
      <c r="BG6" s="169">
        <f>ROUND('BASE 2025'!BG6*'BASE 2026'!$A$25,2)</f>
        <v>8.6199999999999992</v>
      </c>
      <c r="BH6" s="169">
        <f>ROUND('BASE 2025'!BH6*'BASE 2026'!$A$25,2)</f>
        <v>8.74</v>
      </c>
      <c r="BI6" s="169">
        <f>ROUND('BASE 2025'!BI6*'BASE 2026'!$A$25,2)</f>
        <v>8.82</v>
      </c>
      <c r="BJ6" s="169">
        <f>ROUND('BASE 2025'!BJ6*'BASE 2026'!$A$25,2)</f>
        <v>8.82</v>
      </c>
      <c r="BL6" s="43" t="str">
        <f t="shared" si="3"/>
        <v>PLATINUM1.001 a 2.000</v>
      </c>
      <c r="BM6" s="44" t="s">
        <v>61</v>
      </c>
      <c r="BN6" s="148" t="s">
        <v>55</v>
      </c>
      <c r="BO6" s="170">
        <f>ROUND('BASE 2025'!BO6*'BASE 2026'!$A$25,2)</f>
        <v>17.96</v>
      </c>
      <c r="BP6" s="170">
        <f>ROUND('BASE 2025'!BP6*'BASE 2026'!$A$25,2)</f>
        <v>18.329999999999998</v>
      </c>
      <c r="BQ6" s="170">
        <f>ROUND('BASE 2025'!BQ6*'BASE 2026'!$A$25,2)</f>
        <v>18.72</v>
      </c>
      <c r="BS6" s="60" t="str">
        <f t="shared" si="7"/>
        <v>PLATINUM1.001 a 2.000</v>
      </c>
      <c r="BT6" s="44" t="s">
        <v>61</v>
      </c>
      <c r="BU6" s="44" t="s">
        <v>55</v>
      </c>
      <c r="BV6" s="170">
        <f>ROUND('BASE 2025'!BV6*'BASE 2026'!$A$25,2)</f>
        <v>15.45</v>
      </c>
      <c r="BW6" s="170">
        <f>ROUND('BASE 2025'!BW6*'BASE 2026'!$A$25,2)</f>
        <v>15.79</v>
      </c>
      <c r="BX6" s="170">
        <f>ROUND('BASE 2025'!BX6*'BASE 2026'!$A$25,2)</f>
        <v>16.13</v>
      </c>
      <c r="BY6" s="170">
        <f>ROUND('BASE 2025'!BY6*'BASE 2026'!$A$25,2)</f>
        <v>16.45</v>
      </c>
      <c r="BZ6" s="170">
        <f>ROUND('BASE 2025'!BZ6*'BASE 2026'!$A$25,2)</f>
        <v>24.26</v>
      </c>
      <c r="CA6" s="170">
        <f>ROUND('BASE 2025'!CA6*'BASE 2026'!$A$25,2)</f>
        <v>24.51</v>
      </c>
      <c r="CB6" s="170">
        <f>ROUND('BASE 2025'!CB6*'BASE 2026'!$A$25,2)</f>
        <v>24.76</v>
      </c>
      <c r="CC6" s="170">
        <f>ROUND('BASE 2025'!CC6*'BASE 2026'!$A$25,2)</f>
        <v>25.02</v>
      </c>
      <c r="CD6" s="170">
        <f>ROUND('BASE 2025'!CD6*'BASE 2026'!$A$25,2)</f>
        <v>37.31</v>
      </c>
      <c r="CE6" s="170">
        <f>ROUND('BASE 2025'!CE6*'BASE 2026'!$A$25,2)</f>
        <v>51.8</v>
      </c>
      <c r="CF6" s="170">
        <f>ROUND('BASE 2025'!CF6*'BASE 2026'!$A$25,2)</f>
        <v>66.599999999999994</v>
      </c>
      <c r="CG6" s="170">
        <f>ROUND('BASE 2025'!CG6*'BASE 2026'!$A$25,2)</f>
        <v>77.78</v>
      </c>
      <c r="CH6" s="170">
        <f>ROUND('BASE 2025'!CH6*'BASE 2026'!$A$25,2)</f>
        <v>59.45</v>
      </c>
      <c r="CI6" s="170">
        <f>ROUND('BASE 2025'!CI6*'BASE 2026'!$A$25,2)</f>
        <v>75.03</v>
      </c>
      <c r="CJ6" s="170">
        <f>ROUND('BASE 2025'!CJ6*'BASE 2026'!$A$25,2)</f>
        <v>90.32</v>
      </c>
      <c r="CK6" s="170">
        <f>ROUND('BASE 2025'!CK6*'BASE 2026'!$A$25,2)</f>
        <v>103.17</v>
      </c>
      <c r="CM6" s="43" t="str">
        <f t="shared" si="8"/>
        <v>PLATINUM1.001 a 2.000</v>
      </c>
      <c r="CN6" s="44" t="s">
        <v>61</v>
      </c>
      <c r="CO6" s="44" t="s">
        <v>55</v>
      </c>
      <c r="CP6" s="147">
        <f>ROUND('BASE 2025'!CP6*'BASE 2026'!$A$25,2)</f>
        <v>19.38</v>
      </c>
      <c r="CQ6" s="147">
        <f>ROUND('BASE 2025'!CQ6*'BASE 2026'!$A$25,2)</f>
        <v>20.22</v>
      </c>
      <c r="CR6" s="147">
        <f>ROUND('BASE 2025'!CR6*'BASE 2026'!$A$25,2)</f>
        <v>20.399999999999999</v>
      </c>
      <c r="CS6" s="147">
        <f>ROUND('BASE 2025'!CS6*'BASE 2026'!$A$25,2)</f>
        <v>20.61</v>
      </c>
      <c r="CT6" s="147">
        <f>ROUND('BASE 2025'!CT6*'BASE 2026'!$A$25,2)</f>
        <v>24.07</v>
      </c>
      <c r="CU6" s="147">
        <f>ROUND('BASE 2025'!CU6*'BASE 2026'!$A$25,2)</f>
        <v>26.95</v>
      </c>
      <c r="CV6" s="147">
        <f>ROUND('BASE 2025'!CV6*'BASE 2026'!$A$25,2)</f>
        <v>30.09</v>
      </c>
      <c r="CW6" s="147">
        <f>ROUND('BASE 2025'!CW6*'BASE 2026'!$A$25,2)</f>
        <v>36.1</v>
      </c>
      <c r="CX6" s="147">
        <f>ROUND('BASE 2025'!CX6*'BASE 2026'!$A$25,2)</f>
        <v>26.47</v>
      </c>
      <c r="CY6" s="147">
        <f>ROUND('BASE 2025'!CY6*'BASE 2026'!$A$25,2)</f>
        <v>31.26</v>
      </c>
      <c r="CZ6" s="147">
        <f>ROUND('BASE 2025'!CZ6*'BASE 2026'!$A$25,2)</f>
        <v>48.95</v>
      </c>
      <c r="DA6" s="147">
        <f>ROUND('BASE 2025'!DA6*'BASE 2026'!$A$25,2)</f>
        <v>65.69</v>
      </c>
      <c r="DB6" s="147">
        <f>ROUND('BASE 2025'!DB6*'BASE 2026'!$A$25,2)</f>
        <v>30.77</v>
      </c>
      <c r="DC6" s="147">
        <f>ROUND('BASE 2025'!DC6*'BASE 2026'!$A$25,2)</f>
        <v>36.35</v>
      </c>
      <c r="DD6" s="147">
        <f>ROUND('BASE 2025'!DD6*'BASE 2026'!$A$25,2)</f>
        <v>56.92</v>
      </c>
      <c r="DE6" s="147">
        <f>ROUND('BASE 2025'!DE6*'BASE 2026'!$A$25,2)</f>
        <v>76.38</v>
      </c>
      <c r="DF6" s="159"/>
      <c r="DG6" s="43" t="str">
        <f t="shared" si="10"/>
        <v>PLATINUM1.001 a 2.000</v>
      </c>
      <c r="DH6" s="44" t="s">
        <v>61</v>
      </c>
      <c r="DI6" s="44" t="s">
        <v>55</v>
      </c>
      <c r="DJ6" s="147">
        <f>ROUND('BASE 2025'!DK5*'BASE 2026'!$A$25,2)</f>
        <v>19</v>
      </c>
      <c r="DK6" s="147">
        <f>ROUND('BASE 2025'!DL5*'BASE 2026'!$A$25,2)</f>
        <v>19.809999999999999</v>
      </c>
      <c r="DL6" s="147">
        <f>ROUND('BASE 2025'!DM5*'BASE 2026'!$A$25,2)</f>
        <v>19.989999999999998</v>
      </c>
      <c r="DM6" s="147">
        <f>ROUND('BASE 2025'!DN5*'BASE 2026'!$A$25,2)</f>
        <v>20.2</v>
      </c>
      <c r="DN6" s="147">
        <f>ROUND('BASE 2025'!DO5*'BASE 2026'!$A$25,2)</f>
        <v>23.58</v>
      </c>
      <c r="DO6" s="147">
        <f>ROUND('BASE 2025'!DP5*'BASE 2026'!$A$25,2)</f>
        <v>26.41</v>
      </c>
      <c r="DP6" s="147">
        <f>ROUND('BASE 2025'!DQ5*'BASE 2026'!$A$25,2)</f>
        <v>29.48</v>
      </c>
      <c r="DQ6" s="147">
        <f>ROUND('BASE 2025'!DR5*'BASE 2026'!$A$25,2)</f>
        <v>35.369999999999997</v>
      </c>
      <c r="DR6" s="147">
        <f>ROUND('BASE 2025'!DS5*'BASE 2026'!$A$25,2)</f>
        <v>30.14</v>
      </c>
      <c r="DS6" s="147">
        <f>ROUND('BASE 2025'!DT5*'BASE 2026'!$A$25,2)</f>
        <v>35.61</v>
      </c>
      <c r="DT6" s="147">
        <f>ROUND('BASE 2025'!DU5*'BASE 2026'!$A$25,2)</f>
        <v>55.76</v>
      </c>
      <c r="DU6" s="147">
        <f>ROUND('BASE 2025'!DV5*'BASE 2026'!$A$25,2)</f>
        <v>74.84</v>
      </c>
      <c r="DW6" s="43" t="str">
        <f t="shared" si="11"/>
        <v>DIAMANTE START 20 a 300</v>
      </c>
      <c r="DX6" s="44" t="s">
        <v>117</v>
      </c>
      <c r="DY6" t="s">
        <v>40</v>
      </c>
      <c r="DZ6" s="147">
        <f t="shared" ref="DZ6:EO6" si="13">ROUND(DZ3-(DZ3*$A$120),2)</f>
        <v>11.03</v>
      </c>
      <c r="EA6" s="147">
        <f t="shared" si="13"/>
        <v>11.5</v>
      </c>
      <c r="EB6" s="147">
        <f t="shared" si="13"/>
        <v>11.62</v>
      </c>
      <c r="EC6" s="147">
        <f t="shared" si="13"/>
        <v>11.74</v>
      </c>
      <c r="ED6" s="147">
        <f t="shared" si="13"/>
        <v>13.15</v>
      </c>
      <c r="EE6" s="147">
        <f t="shared" si="13"/>
        <v>14.71</v>
      </c>
      <c r="EF6" s="147">
        <f t="shared" si="13"/>
        <v>16.420000000000002</v>
      </c>
      <c r="EG6" s="147">
        <f t="shared" si="13"/>
        <v>19.71</v>
      </c>
      <c r="EH6" s="147">
        <f t="shared" si="13"/>
        <v>13.68</v>
      </c>
      <c r="EI6" s="147">
        <f t="shared" si="13"/>
        <v>15.31</v>
      </c>
      <c r="EJ6" s="147">
        <f t="shared" si="13"/>
        <v>17.66</v>
      </c>
      <c r="EK6" s="147">
        <f t="shared" si="13"/>
        <v>20.5</v>
      </c>
      <c r="EL6" s="147">
        <f t="shared" si="13"/>
        <v>15.21</v>
      </c>
      <c r="EM6" s="147">
        <f t="shared" si="13"/>
        <v>17.8</v>
      </c>
      <c r="EN6" s="147">
        <f t="shared" si="13"/>
        <v>20.54</v>
      </c>
      <c r="EO6" s="147">
        <f t="shared" si="13"/>
        <v>23.83</v>
      </c>
      <c r="EQ6" s="198" t="str">
        <f t="shared" si="9"/>
        <v>PLATINUMColeta Programada7787-91 ou mais</v>
      </c>
      <c r="ER6" s="198" t="s">
        <v>61</v>
      </c>
      <c r="ES6" s="199" t="s">
        <v>64</v>
      </c>
      <c r="ET6" s="200" t="s">
        <v>252</v>
      </c>
      <c r="EU6" s="201" t="s">
        <v>253</v>
      </c>
      <c r="EV6" s="200" t="s">
        <v>251</v>
      </c>
      <c r="EW6" s="60"/>
      <c r="EX6" s="60"/>
      <c r="FA6" s="146"/>
      <c r="FB6" s="146"/>
      <c r="FC6" s="211"/>
      <c r="FD6" s="190"/>
      <c r="FE6" s="212" t="s">
        <v>258</v>
      </c>
      <c r="FF6" s="213"/>
      <c r="FK6" s="207" t="s">
        <v>329</v>
      </c>
      <c r="FL6" s="207" t="s">
        <v>61</v>
      </c>
      <c r="FM6" s="207" t="s">
        <v>321</v>
      </c>
      <c r="FN6" s="216" t="s">
        <v>322</v>
      </c>
      <c r="FO6" s="217">
        <v>76139</v>
      </c>
      <c r="FP6" s="200">
        <v>2.12</v>
      </c>
      <c r="FQ6" s="217">
        <v>76180</v>
      </c>
      <c r="FR6" s="200">
        <v>2.12</v>
      </c>
    </row>
    <row r="7" spans="1:174" ht="25.5" x14ac:dyDescent="0.25">
      <c r="A7" s="42" t="s">
        <v>69</v>
      </c>
      <c r="B7" s="73"/>
      <c r="D7" s="43" t="str">
        <f t="shared" si="0"/>
        <v>PLATINUM2.001 a 3.000</v>
      </c>
      <c r="E7" s="44" t="s">
        <v>61</v>
      </c>
      <c r="F7" s="44" t="s">
        <v>62</v>
      </c>
      <c r="G7" s="259">
        <v>16.72</v>
      </c>
      <c r="H7" s="259">
        <v>17.079999999999998</v>
      </c>
      <c r="I7" s="259">
        <v>17.43</v>
      </c>
      <c r="J7" s="259">
        <v>17.78</v>
      </c>
      <c r="K7" s="259">
        <v>26.46</v>
      </c>
      <c r="L7" s="259">
        <v>26.72</v>
      </c>
      <c r="M7" s="259">
        <v>27.01</v>
      </c>
      <c r="N7" s="259">
        <v>27.28</v>
      </c>
      <c r="O7" s="163">
        <v>44.01</v>
      </c>
      <c r="P7" s="163">
        <v>59.42</v>
      </c>
      <c r="Q7" s="163">
        <v>83.63</v>
      </c>
      <c r="R7" s="163">
        <v>101.22</v>
      </c>
      <c r="S7">
        <v>60.61</v>
      </c>
      <c r="T7">
        <v>74.489999999999995</v>
      </c>
      <c r="U7">
        <v>95.28</v>
      </c>
      <c r="V7">
        <v>111.49</v>
      </c>
      <c r="W7">
        <v>72.14</v>
      </c>
      <c r="X7">
        <v>88.67</v>
      </c>
      <c r="Y7">
        <v>113.43</v>
      </c>
      <c r="Z7">
        <v>132.72999999999999</v>
      </c>
      <c r="AB7" s="43" t="str">
        <f t="shared" si="1"/>
        <v>PLATINUM2.001 a 3.000</v>
      </c>
      <c r="AC7" s="44" t="s">
        <v>61</v>
      </c>
      <c r="AD7" s="44" t="s">
        <v>62</v>
      </c>
      <c r="AE7" s="147">
        <v>38.409999999999997</v>
      </c>
      <c r="AF7" s="147">
        <v>39.229999999999997</v>
      </c>
      <c r="AG7" s="147">
        <v>40.049999999999997</v>
      </c>
      <c r="AH7" s="147">
        <v>40.86</v>
      </c>
      <c r="AI7" s="147">
        <v>44.07</v>
      </c>
      <c r="AJ7" s="147">
        <v>44.52</v>
      </c>
      <c r="AK7" s="147">
        <v>44.98</v>
      </c>
      <c r="AL7" s="147">
        <v>45.43</v>
      </c>
      <c r="AM7" s="147">
        <v>76.05</v>
      </c>
      <c r="AN7" s="147">
        <v>114.47</v>
      </c>
      <c r="AO7" s="147">
        <v>139.69</v>
      </c>
      <c r="AP7" s="147">
        <v>164.91</v>
      </c>
      <c r="AQ7" s="147">
        <v>92.51</v>
      </c>
      <c r="AR7" s="147">
        <v>127.68</v>
      </c>
      <c r="AS7" s="147">
        <v>150.69</v>
      </c>
      <c r="AT7" s="147">
        <v>173.7</v>
      </c>
      <c r="AU7" s="147">
        <v>110.13</v>
      </c>
      <c r="AV7" s="147">
        <v>152</v>
      </c>
      <c r="AW7" s="147">
        <v>179.39</v>
      </c>
      <c r="AX7" s="147">
        <v>206.8</v>
      </c>
      <c r="BB7" s="46" t="s">
        <v>33</v>
      </c>
      <c r="BC7" s="147" t="s">
        <v>12</v>
      </c>
      <c r="BD7" s="147" t="s">
        <v>13</v>
      </c>
      <c r="BE7" s="147" t="s">
        <v>14</v>
      </c>
      <c r="BF7" s="147" t="s">
        <v>15</v>
      </c>
      <c r="BG7" s="147" t="s">
        <v>16</v>
      </c>
      <c r="BH7" s="147" t="s">
        <v>17</v>
      </c>
      <c r="BI7" s="147" t="s">
        <v>18</v>
      </c>
      <c r="BJ7" s="147" t="s">
        <v>19</v>
      </c>
      <c r="BL7" s="43" t="str">
        <f t="shared" si="3"/>
        <v>PLATINUM2.001 a 3.000</v>
      </c>
      <c r="BM7" s="44" t="s">
        <v>61</v>
      </c>
      <c r="BN7" s="148" t="s">
        <v>62</v>
      </c>
      <c r="BO7" s="170">
        <f>ROUND('BASE 2025'!BO7*'BASE 2026'!$A$25,2)</f>
        <v>19.96</v>
      </c>
      <c r="BP7" s="170">
        <f>ROUND('BASE 2025'!BP7*'BASE 2026'!$A$25,2)</f>
        <v>20.37</v>
      </c>
      <c r="BQ7" s="170">
        <f>ROUND('BASE 2025'!BQ7*'BASE 2026'!$A$25,2)</f>
        <v>20.8</v>
      </c>
      <c r="BS7" s="60" t="str">
        <f t="shared" si="7"/>
        <v>PLATINUM2.001 a 3.000</v>
      </c>
      <c r="BT7" s="44" t="s">
        <v>61</v>
      </c>
      <c r="BU7" s="44" t="s">
        <v>62</v>
      </c>
      <c r="BV7" s="170">
        <f>ROUND('BASE 2025'!BV7*'BASE 2026'!$A$25,2)</f>
        <v>17.5</v>
      </c>
      <c r="BW7" s="170">
        <f>ROUND('BASE 2025'!BW7*'BASE 2026'!$A$25,2)</f>
        <v>17.86</v>
      </c>
      <c r="BX7" s="170">
        <f>ROUND('BASE 2025'!BX7*'BASE 2026'!$A$25,2)</f>
        <v>18.25</v>
      </c>
      <c r="BY7" s="170">
        <f>ROUND('BASE 2025'!BY7*'BASE 2026'!$A$25,2)</f>
        <v>18.61</v>
      </c>
      <c r="BZ7" s="170">
        <f>ROUND('BASE 2025'!BZ7*'BASE 2026'!$A$25,2)</f>
        <v>26.69</v>
      </c>
      <c r="CA7" s="170">
        <f>ROUND('BASE 2025'!CA7*'BASE 2026'!$A$25,2)</f>
        <v>26.96</v>
      </c>
      <c r="CB7" s="170">
        <f>ROUND('BASE 2025'!CB7*'BASE 2026'!$A$25,2)</f>
        <v>27.24</v>
      </c>
      <c r="CC7" s="170">
        <f>ROUND('BASE 2025'!CC7*'BASE 2026'!$A$25,2)</f>
        <v>27.52</v>
      </c>
      <c r="CD7" s="170">
        <f>ROUND('BASE 2025'!CD7*'BASE 2026'!$A$25,2)</f>
        <v>43.68</v>
      </c>
      <c r="CE7" s="170">
        <f>ROUND('BASE 2025'!CE7*'BASE 2026'!$A$25,2)</f>
        <v>58.33</v>
      </c>
      <c r="CF7" s="170">
        <f>ROUND('BASE 2025'!CF7*'BASE 2026'!$A$25,2)</f>
        <v>82.11</v>
      </c>
      <c r="CG7" s="170">
        <f>ROUND('BASE 2025'!CG7*'BASE 2026'!$A$25,2)</f>
        <v>99.51</v>
      </c>
      <c r="CH7" s="170">
        <f>ROUND('BASE 2025'!CH7*'BASE 2026'!$A$25,2)</f>
        <v>71.400000000000006</v>
      </c>
      <c r="CI7" s="170">
        <f>ROUND('BASE 2025'!CI7*'BASE 2026'!$A$25,2)</f>
        <v>87.09</v>
      </c>
      <c r="CJ7" s="170">
        <f>ROUND('BASE 2025'!CJ7*'BASE 2026'!$A$25,2)</f>
        <v>111.34</v>
      </c>
      <c r="CK7" s="170">
        <f>ROUND('BASE 2025'!CK7*'BASE 2026'!$A$25,2)</f>
        <v>130.41</v>
      </c>
      <c r="CM7" s="43" t="str">
        <f t="shared" si="8"/>
        <v>PLATINUM2.001 a 3.000</v>
      </c>
      <c r="CN7" s="44" t="s">
        <v>61</v>
      </c>
      <c r="CO7" s="44" t="s">
        <v>62</v>
      </c>
      <c r="CP7" s="147">
        <f>ROUND('BASE 2025'!CP7*'BASE 2026'!$A$25,2)</f>
        <v>23.17</v>
      </c>
      <c r="CQ7" s="147">
        <f>ROUND('BASE 2025'!CQ7*'BASE 2026'!$A$25,2)</f>
        <v>24.15</v>
      </c>
      <c r="CR7" s="147">
        <f>ROUND('BASE 2025'!CR7*'BASE 2026'!$A$25,2)</f>
        <v>24.4</v>
      </c>
      <c r="CS7" s="147">
        <f>ROUND('BASE 2025'!CS7*'BASE 2026'!$A$25,2)</f>
        <v>24.65</v>
      </c>
      <c r="CT7" s="147">
        <f>ROUND('BASE 2025'!CT7*'BASE 2026'!$A$25,2)</f>
        <v>28.77</v>
      </c>
      <c r="CU7" s="147">
        <f>ROUND('BASE 2025'!CU7*'BASE 2026'!$A$25,2)</f>
        <v>32.22</v>
      </c>
      <c r="CV7" s="147">
        <f>ROUND('BASE 2025'!CV7*'BASE 2026'!$A$25,2)</f>
        <v>35.96</v>
      </c>
      <c r="CW7" s="147">
        <f>ROUND('BASE 2025'!CW7*'BASE 2026'!$A$25,2)</f>
        <v>43.14</v>
      </c>
      <c r="CX7" s="147">
        <f>ROUND('BASE 2025'!CX7*'BASE 2026'!$A$25,2)</f>
        <v>30.5</v>
      </c>
      <c r="CY7" s="147">
        <f>ROUND('BASE 2025'!CY7*'BASE 2026'!$A$25,2)</f>
        <v>35.78</v>
      </c>
      <c r="CZ7" s="147">
        <f>ROUND('BASE 2025'!CZ7*'BASE 2026'!$A$25,2)</f>
        <v>54</v>
      </c>
      <c r="DA7" s="147">
        <f>ROUND('BASE 2025'!DA7*'BASE 2026'!$A$25,2)</f>
        <v>71.739999999999995</v>
      </c>
      <c r="DB7" s="147">
        <f>ROUND('BASE 2025'!DB7*'BASE 2026'!$A$25,2)</f>
        <v>35.47</v>
      </c>
      <c r="DC7" s="147">
        <f>ROUND('BASE 2025'!DC7*'BASE 2026'!$A$25,2)</f>
        <v>41.62</v>
      </c>
      <c r="DD7" s="147">
        <f>ROUND('BASE 2025'!DD7*'BASE 2026'!$A$25,2)</f>
        <v>62.79</v>
      </c>
      <c r="DE7" s="147">
        <f>ROUND('BASE 2025'!DE7*'BASE 2026'!$A$25,2)</f>
        <v>83.42</v>
      </c>
      <c r="DF7" s="159"/>
      <c r="DG7" s="43" t="str">
        <f t="shared" si="10"/>
        <v>PLATINUM2.001 a 3.000</v>
      </c>
      <c r="DH7" s="44" t="s">
        <v>61</v>
      </c>
      <c r="DI7" s="44" t="s">
        <v>62</v>
      </c>
      <c r="DJ7" s="147">
        <f>ROUND('BASE 2025'!DK6*'BASE 2026'!$A$25,2)</f>
        <v>22.93</v>
      </c>
      <c r="DK7" s="147">
        <f>ROUND('BASE 2025'!DL6*'BASE 2026'!$A$25,2)</f>
        <v>23.9</v>
      </c>
      <c r="DL7" s="147">
        <f>ROUND('BASE 2025'!DM6*'BASE 2026'!$A$25,2)</f>
        <v>24.14</v>
      </c>
      <c r="DM7" s="147">
        <f>ROUND('BASE 2025'!DN6*'BASE 2026'!$A$25,2)</f>
        <v>24.39</v>
      </c>
      <c r="DN7" s="147">
        <f>ROUND('BASE 2025'!DO6*'BASE 2026'!$A$25,2)</f>
        <v>28.51</v>
      </c>
      <c r="DO7" s="147">
        <f>ROUND('BASE 2025'!DP6*'BASE 2026'!$A$25,2)</f>
        <v>31.63</v>
      </c>
      <c r="DP7" s="147">
        <f>ROUND('BASE 2025'!DQ6*'BASE 2026'!$A$25,2)</f>
        <v>35.299999999999997</v>
      </c>
      <c r="DQ7" s="147">
        <f>ROUND('BASE 2025'!DR6*'BASE 2026'!$A$25,2)</f>
        <v>42.39</v>
      </c>
      <c r="DR7" s="147">
        <f>ROUND('BASE 2025'!DS6*'BASE 2026'!$A$25,2)</f>
        <v>35.42</v>
      </c>
      <c r="DS7" s="147">
        <f>ROUND('BASE 2025'!DT6*'BASE 2026'!$A$25,2)</f>
        <v>41.02</v>
      </c>
      <c r="DT7" s="147">
        <f>ROUND('BASE 2025'!DU6*'BASE 2026'!$A$25,2)</f>
        <v>61.66</v>
      </c>
      <c r="DU7" s="147">
        <f>ROUND('BASE 2025'!DV6*'BASE 2026'!$A$25,2)</f>
        <v>81.94</v>
      </c>
      <c r="DW7" s="43" t="str">
        <f t="shared" si="5"/>
        <v>DIAMANTE 10 a 300</v>
      </c>
      <c r="DX7" s="44" t="s">
        <v>66</v>
      </c>
      <c r="DY7" t="s">
        <v>40</v>
      </c>
      <c r="DZ7" s="147">
        <f t="shared" ref="DZ7:EO7" si="14">ROUND(DZ3-(DZ3*$A$121),2)</f>
        <v>10.55</v>
      </c>
      <c r="EA7" s="147">
        <f t="shared" si="14"/>
        <v>11</v>
      </c>
      <c r="EB7" s="147">
        <f t="shared" si="14"/>
        <v>11.11</v>
      </c>
      <c r="EC7" s="147">
        <f t="shared" si="14"/>
        <v>11.23</v>
      </c>
      <c r="ED7" s="147">
        <f t="shared" si="14"/>
        <v>12.58</v>
      </c>
      <c r="EE7" s="147">
        <f t="shared" si="14"/>
        <v>14.07</v>
      </c>
      <c r="EF7" s="147">
        <f t="shared" si="14"/>
        <v>15.71</v>
      </c>
      <c r="EG7" s="147">
        <f t="shared" si="14"/>
        <v>18.850000000000001</v>
      </c>
      <c r="EH7" s="147">
        <f t="shared" si="14"/>
        <v>13.09</v>
      </c>
      <c r="EI7" s="147">
        <f t="shared" si="14"/>
        <v>14.64</v>
      </c>
      <c r="EJ7" s="147">
        <f t="shared" si="14"/>
        <v>16.899999999999999</v>
      </c>
      <c r="EK7" s="147">
        <f t="shared" si="14"/>
        <v>19.61</v>
      </c>
      <c r="EL7" s="147">
        <f t="shared" si="14"/>
        <v>14.55</v>
      </c>
      <c r="EM7" s="147">
        <f t="shared" si="14"/>
        <v>17.03</v>
      </c>
      <c r="EN7" s="147">
        <f t="shared" si="14"/>
        <v>19.649999999999999</v>
      </c>
      <c r="EO7" s="147">
        <f t="shared" si="14"/>
        <v>22.79</v>
      </c>
      <c r="EQ7" s="198" t="str">
        <f t="shared" si="9"/>
        <v>PLATINUMColeta Programada4209-90 a 10</v>
      </c>
      <c r="ER7" s="198" t="s">
        <v>61</v>
      </c>
      <c r="ES7" s="199" t="s">
        <v>64</v>
      </c>
      <c r="ET7" s="200" t="s">
        <v>65</v>
      </c>
      <c r="EU7" s="201" t="s">
        <v>45</v>
      </c>
      <c r="EV7" s="200">
        <f>ROUND('BASE 2025'!EW7*'BASE 2026'!A25,2)</f>
        <v>12.34</v>
      </c>
      <c r="EW7" s="60"/>
      <c r="EX7" s="60"/>
      <c r="FA7" s="146"/>
      <c r="FB7" s="146"/>
      <c r="FC7" s="211"/>
      <c r="FD7" s="190"/>
      <c r="FE7" s="212"/>
      <c r="FF7" s="213"/>
      <c r="FK7" s="207" t="s">
        <v>330</v>
      </c>
      <c r="FL7" s="207" t="s">
        <v>61</v>
      </c>
      <c r="FM7" s="219" t="s">
        <v>323</v>
      </c>
      <c r="FN7" s="220" t="s">
        <v>324</v>
      </c>
      <c r="FO7" s="217">
        <v>76147</v>
      </c>
      <c r="FP7" s="200">
        <f>ROUND('BASE 2025'!FP7*'BASE 2026'!$A$172,2)</f>
        <v>0.14000000000000001</v>
      </c>
      <c r="FQ7" s="217">
        <v>76198</v>
      </c>
      <c r="FR7" s="200">
        <f>ROUND('BASE 2025'!FR7*'BASE 2026'!$A$172,2)</f>
        <v>0.08</v>
      </c>
    </row>
    <row r="8" spans="1:174" ht="25.5" x14ac:dyDescent="0.25">
      <c r="A8" s="42" t="s">
        <v>75</v>
      </c>
      <c r="B8" s="73"/>
      <c r="D8" s="43" t="str">
        <f t="shared" si="0"/>
        <v>PLATINUM3.001 a 4.000</v>
      </c>
      <c r="E8" s="44" t="s">
        <v>61</v>
      </c>
      <c r="F8" s="44" t="s">
        <v>68</v>
      </c>
      <c r="G8" s="259">
        <v>18.07</v>
      </c>
      <c r="H8" s="259">
        <v>18.45</v>
      </c>
      <c r="I8" s="259">
        <v>18.84</v>
      </c>
      <c r="J8" s="259">
        <v>19.21</v>
      </c>
      <c r="K8" s="259">
        <v>29.15</v>
      </c>
      <c r="L8" s="259">
        <v>29.42</v>
      </c>
      <c r="M8" s="259">
        <v>29.73</v>
      </c>
      <c r="N8" s="259">
        <v>30.04</v>
      </c>
      <c r="O8" s="163">
        <v>50.45</v>
      </c>
      <c r="P8" s="163">
        <v>68.13</v>
      </c>
      <c r="Q8" s="163">
        <v>95.87</v>
      </c>
      <c r="R8" s="163">
        <v>116.06</v>
      </c>
      <c r="S8">
        <v>66.02</v>
      </c>
      <c r="T8">
        <v>81.8</v>
      </c>
      <c r="U8">
        <v>105.59</v>
      </c>
      <c r="V8">
        <v>123.95</v>
      </c>
      <c r="W8">
        <v>78.58</v>
      </c>
      <c r="X8">
        <v>97.37</v>
      </c>
      <c r="Y8">
        <v>125.7</v>
      </c>
      <c r="Z8">
        <v>147.57</v>
      </c>
      <c r="AB8" s="43" t="str">
        <f t="shared" si="1"/>
        <v>PLATINUM3.001 a 4.000</v>
      </c>
      <c r="AC8" s="44" t="s">
        <v>61</v>
      </c>
      <c r="AD8" s="44" t="s">
        <v>68</v>
      </c>
      <c r="AE8" s="147">
        <v>41.77</v>
      </c>
      <c r="AF8" s="147">
        <v>42.65</v>
      </c>
      <c r="AG8" s="147">
        <v>43.54</v>
      </c>
      <c r="AH8" s="147">
        <v>44.44</v>
      </c>
      <c r="AI8" s="147">
        <v>48.39</v>
      </c>
      <c r="AJ8" s="147">
        <v>48.89</v>
      </c>
      <c r="AK8" s="147">
        <v>49.38</v>
      </c>
      <c r="AL8" s="147">
        <v>49.89</v>
      </c>
      <c r="AM8" s="147">
        <v>86.85</v>
      </c>
      <c r="AN8" s="147">
        <v>130.84</v>
      </c>
      <c r="AO8" s="147">
        <v>160.02000000000001</v>
      </c>
      <c r="AP8" s="147">
        <v>189.2</v>
      </c>
      <c r="AQ8" s="147">
        <v>106.26</v>
      </c>
      <c r="AR8" s="147">
        <v>149.01</v>
      </c>
      <c r="AS8" s="147">
        <v>176.87</v>
      </c>
      <c r="AT8" s="147">
        <v>204.76</v>
      </c>
      <c r="AU8" s="147">
        <v>126.5</v>
      </c>
      <c r="AV8" s="147">
        <v>177.4</v>
      </c>
      <c r="AW8" s="147">
        <v>210.56</v>
      </c>
      <c r="AX8" s="147">
        <v>243.75</v>
      </c>
      <c r="AZ8" s="43" t="str">
        <f>CONCATENATE(BA8,BB8)</f>
        <v>CLUBE CORREIOSAté 1</v>
      </c>
      <c r="BA8" s="44" t="s">
        <v>9</v>
      </c>
      <c r="BB8" s="46" t="s">
        <v>42</v>
      </c>
      <c r="BC8" s="147">
        <f>ROUND('BASE 2025'!BC8*'BASE 2026'!$A$25,2)</f>
        <v>34.409999999999997</v>
      </c>
      <c r="BD8" s="147">
        <f>ROUND('BASE 2025'!BD8*'BASE 2026'!$A$25,2)</f>
        <v>35.11</v>
      </c>
      <c r="BE8" s="147">
        <f>ROUND('BASE 2025'!BE8*'BASE 2026'!$A$25,2)</f>
        <v>35.840000000000003</v>
      </c>
      <c r="BF8" s="147">
        <f>ROUND('BASE 2025'!BF8*'BASE 2026'!$A$25,2)</f>
        <v>36.54</v>
      </c>
      <c r="BG8" s="147">
        <f>ROUND('BASE 2025'!BG8*'BASE 2026'!$A$25,2)</f>
        <v>48.96</v>
      </c>
      <c r="BH8" s="147">
        <f>ROUND('BASE 2025'!BH8*'BASE 2026'!$A$25,2)</f>
        <v>49.48</v>
      </c>
      <c r="BI8" s="147">
        <f>ROUND('BASE 2025'!BI8*'BASE 2026'!$A$25,2)</f>
        <v>49.98</v>
      </c>
      <c r="BJ8" s="147">
        <f>ROUND('BASE 2025'!BJ8*'BASE 2026'!$A$25,2)</f>
        <v>50.4</v>
      </c>
      <c r="BL8" s="43" t="str">
        <f t="shared" si="3"/>
        <v>PLATINUM3.001 a 4.000</v>
      </c>
      <c r="BM8" s="44" t="s">
        <v>61</v>
      </c>
      <c r="BN8" s="148" t="s">
        <v>68</v>
      </c>
      <c r="BO8" s="170">
        <f>ROUND('BASE 2025'!BO8*'BASE 2026'!$A$25,2)</f>
        <v>21.94</v>
      </c>
      <c r="BP8" s="170">
        <f>ROUND('BASE 2025'!BP8*'BASE 2026'!$A$25,2)</f>
        <v>22.4</v>
      </c>
      <c r="BQ8" s="170">
        <f>ROUND('BASE 2025'!BQ8*'BASE 2026'!$A$25,2)</f>
        <v>22.87</v>
      </c>
      <c r="BS8" s="60" t="str">
        <f t="shared" si="7"/>
        <v>PLATINUM3.001 a 4.000</v>
      </c>
      <c r="BT8" s="44" t="s">
        <v>61</v>
      </c>
      <c r="BU8" s="44" t="s">
        <v>68</v>
      </c>
      <c r="BV8" s="170">
        <f>ROUND('BASE 2025'!BV8*'BASE 2026'!$A$25,2)</f>
        <v>19.48</v>
      </c>
      <c r="BW8" s="170">
        <f>ROUND('BASE 2025'!BW8*'BASE 2026'!$A$25,2)</f>
        <v>19.88</v>
      </c>
      <c r="BX8" s="170">
        <f>ROUND('BASE 2025'!BX8*'BASE 2026'!$A$25,2)</f>
        <v>20.309999999999999</v>
      </c>
      <c r="BY8" s="170">
        <f>ROUND('BASE 2025'!BY8*'BASE 2026'!$A$25,2)</f>
        <v>20.71</v>
      </c>
      <c r="BZ8" s="170">
        <f>ROUND('BASE 2025'!BZ8*'BASE 2026'!$A$25,2)</f>
        <v>29.78</v>
      </c>
      <c r="CA8" s="170">
        <f>ROUND('BASE 2025'!CA8*'BASE 2026'!$A$25,2)</f>
        <v>30.08</v>
      </c>
      <c r="CB8" s="170">
        <f>ROUND('BASE 2025'!CB8*'BASE 2026'!$A$25,2)</f>
        <v>30.37</v>
      </c>
      <c r="CC8" s="170">
        <f>ROUND('BASE 2025'!CC8*'BASE 2026'!$A$25,2)</f>
        <v>30.72</v>
      </c>
      <c r="CD8" s="170">
        <f>ROUND('BASE 2025'!CD8*'BASE 2026'!$A$25,2)</f>
        <v>50.38</v>
      </c>
      <c r="CE8" s="170">
        <f>ROUND('BASE 2025'!CE8*'BASE 2026'!$A$25,2)</f>
        <v>66.94</v>
      </c>
      <c r="CF8" s="170">
        <f>ROUND('BASE 2025'!CF8*'BASE 2026'!$A$25,2)</f>
        <v>94.19</v>
      </c>
      <c r="CG8" s="170">
        <f>ROUND('BASE 2025'!CG8*'BASE 2026'!$A$25,2)</f>
        <v>114.26</v>
      </c>
      <c r="CH8" s="170">
        <f>ROUND('BASE 2025'!CH8*'BASE 2026'!$A$25,2)</f>
        <v>78.14</v>
      </c>
      <c r="CI8" s="170">
        <f>ROUND('BASE 2025'!CI8*'BASE 2026'!$A$25,2)</f>
        <v>95.76</v>
      </c>
      <c r="CJ8" s="170">
        <f>ROUND('BASE 2025'!CJ8*'BASE 2026'!$A$25,2)</f>
        <v>123.5</v>
      </c>
      <c r="CK8" s="170">
        <f>ROUND('BASE 2025'!CK8*'BASE 2026'!$A$25,2)</f>
        <v>145.19999999999999</v>
      </c>
      <c r="CM8" s="43" t="str">
        <f t="shared" si="8"/>
        <v>PLATINUM3.001 a 4.000</v>
      </c>
      <c r="CN8" s="44" t="s">
        <v>61</v>
      </c>
      <c r="CO8" s="44" t="s">
        <v>68</v>
      </c>
      <c r="CP8" s="147">
        <f>ROUND('BASE 2025'!CP8*'BASE 2026'!$A$25,2)</f>
        <v>24.72</v>
      </c>
      <c r="CQ8" s="147">
        <f>ROUND('BASE 2025'!CQ8*'BASE 2026'!$A$25,2)</f>
        <v>25.78</v>
      </c>
      <c r="CR8" s="147">
        <f>ROUND('BASE 2025'!CR8*'BASE 2026'!$A$25,2)</f>
        <v>26.03</v>
      </c>
      <c r="CS8" s="147">
        <f>ROUND('BASE 2025'!CS8*'BASE 2026'!$A$25,2)</f>
        <v>26.31</v>
      </c>
      <c r="CT8" s="147">
        <f>ROUND('BASE 2025'!CT8*'BASE 2026'!$A$25,2)</f>
        <v>30.73</v>
      </c>
      <c r="CU8" s="147">
        <f>ROUND('BASE 2025'!CU8*'BASE 2026'!$A$25,2)</f>
        <v>34.42</v>
      </c>
      <c r="CV8" s="147">
        <f>ROUND('BASE 2025'!CV8*'BASE 2026'!$A$25,2)</f>
        <v>38.409999999999997</v>
      </c>
      <c r="CW8" s="147">
        <f>ROUND('BASE 2025'!CW8*'BASE 2026'!$A$25,2)</f>
        <v>46.08</v>
      </c>
      <c r="CX8" s="147">
        <f>ROUND('BASE 2025'!CX8*'BASE 2026'!$A$25,2)</f>
        <v>39.11</v>
      </c>
      <c r="CY8" s="147">
        <f>ROUND('BASE 2025'!CY8*'BASE 2026'!$A$25,2)</f>
        <v>44.59</v>
      </c>
      <c r="CZ8" s="147">
        <f>ROUND('BASE 2025'!CZ8*'BASE 2026'!$A$25,2)</f>
        <v>63.03</v>
      </c>
      <c r="DA8" s="147">
        <f>ROUND('BASE 2025'!DA8*'BASE 2026'!$A$25,2)</f>
        <v>81.180000000000007</v>
      </c>
      <c r="DB8" s="147">
        <f>ROUND('BASE 2025'!DB8*'BASE 2026'!$A$25,2)</f>
        <v>45.48</v>
      </c>
      <c r="DC8" s="147">
        <f>ROUND('BASE 2025'!DC8*'BASE 2026'!$A$25,2)</f>
        <v>51.86</v>
      </c>
      <c r="DD8" s="147">
        <f>ROUND('BASE 2025'!DD8*'BASE 2026'!$A$25,2)</f>
        <v>73.290000000000006</v>
      </c>
      <c r="DE8" s="147">
        <f>ROUND('BASE 2025'!DE8*'BASE 2026'!$A$25,2)</f>
        <v>94.39</v>
      </c>
      <c r="DF8" s="159"/>
      <c r="DG8" s="43" t="str">
        <f t="shared" si="10"/>
        <v>PLATINUM3.001 a 4.000</v>
      </c>
      <c r="DH8" s="44" t="s">
        <v>61</v>
      </c>
      <c r="DI8" s="44" t="s">
        <v>68</v>
      </c>
      <c r="DJ8" s="147">
        <f>ROUND('BASE 2025'!DK7*'BASE 2026'!$A$25,2)</f>
        <v>24.69</v>
      </c>
      <c r="DK8" s="147">
        <f>ROUND('BASE 2025'!DL7*'BASE 2026'!$A$25,2)</f>
        <v>25.74</v>
      </c>
      <c r="DL8" s="147">
        <f>ROUND('BASE 2025'!DM7*'BASE 2026'!$A$25,2)</f>
        <v>26</v>
      </c>
      <c r="DM8" s="147">
        <f>ROUND('BASE 2025'!DN7*'BASE 2026'!$A$25,2)</f>
        <v>26.26</v>
      </c>
      <c r="DN8" s="147">
        <f>ROUND('BASE 2025'!DO7*'BASE 2026'!$A$25,2)</f>
        <v>30.8</v>
      </c>
      <c r="DO8" s="147">
        <f>ROUND('BASE 2025'!DP7*'BASE 2026'!$A$25,2)</f>
        <v>33.880000000000003</v>
      </c>
      <c r="DP8" s="147">
        <f>ROUND('BASE 2025'!DQ7*'BASE 2026'!$A$25,2)</f>
        <v>37.770000000000003</v>
      </c>
      <c r="DQ8" s="147">
        <f>ROUND('BASE 2025'!DR7*'BASE 2026'!$A$25,2)</f>
        <v>45.42</v>
      </c>
      <c r="DR8" s="147">
        <f>ROUND('BASE 2025'!DS7*'BASE 2026'!$A$25,2)</f>
        <v>46.24</v>
      </c>
      <c r="DS8" s="147">
        <f>ROUND('BASE 2025'!DT7*'BASE 2026'!$A$25,2)</f>
        <v>51.41</v>
      </c>
      <c r="DT8" s="147">
        <f>ROUND('BASE 2025'!DU7*'BASE 2026'!$A$25,2)</f>
        <v>72.11</v>
      </c>
      <c r="DU8" s="147">
        <f>ROUND('BASE 2025'!DV7*'BASE 2026'!$A$25,2)</f>
        <v>92.97</v>
      </c>
      <c r="DW8" s="43" t="str">
        <f t="shared" si="5"/>
        <v>DIAMANTE 20 a 300</v>
      </c>
      <c r="DX8" s="44" t="s">
        <v>69</v>
      </c>
      <c r="DY8" t="s">
        <v>40</v>
      </c>
      <c r="DZ8" s="147">
        <f t="shared" ref="DZ8:EO8" si="15">ROUND(DZ3-(DZ3*$A$122),2)</f>
        <v>10.43</v>
      </c>
      <c r="EA8" s="147">
        <f t="shared" si="15"/>
        <v>10.88</v>
      </c>
      <c r="EB8" s="147">
        <f t="shared" si="15"/>
        <v>10.99</v>
      </c>
      <c r="EC8" s="147">
        <f t="shared" si="15"/>
        <v>11.1</v>
      </c>
      <c r="ED8" s="147">
        <f t="shared" si="15"/>
        <v>12.43</v>
      </c>
      <c r="EE8" s="147">
        <f t="shared" si="15"/>
        <v>13.91</v>
      </c>
      <c r="EF8" s="147">
        <f t="shared" si="15"/>
        <v>15.53</v>
      </c>
      <c r="EG8" s="147">
        <f t="shared" si="15"/>
        <v>18.64</v>
      </c>
      <c r="EH8" s="147">
        <f t="shared" si="15"/>
        <v>12.94</v>
      </c>
      <c r="EI8" s="147">
        <f t="shared" si="15"/>
        <v>14.48</v>
      </c>
      <c r="EJ8" s="147">
        <f t="shared" si="15"/>
        <v>16.7</v>
      </c>
      <c r="EK8" s="147">
        <f t="shared" si="15"/>
        <v>19.38</v>
      </c>
      <c r="EL8" s="147">
        <f t="shared" si="15"/>
        <v>14.38</v>
      </c>
      <c r="EM8" s="147">
        <f t="shared" si="15"/>
        <v>16.829999999999998</v>
      </c>
      <c r="EN8" s="147">
        <f t="shared" si="15"/>
        <v>19.43</v>
      </c>
      <c r="EO8" s="147">
        <f t="shared" si="15"/>
        <v>22.53</v>
      </c>
      <c r="EQ8" s="198" t="str">
        <f t="shared" si="9"/>
        <v>PLATINUMColeta Programada4209-9Mais de 10</v>
      </c>
      <c r="ER8" s="198" t="s">
        <v>61</v>
      </c>
      <c r="ES8" s="199" t="s">
        <v>64</v>
      </c>
      <c r="ET8" s="200" t="s">
        <v>65</v>
      </c>
      <c r="EU8" s="201" t="s">
        <v>52</v>
      </c>
      <c r="EV8" s="200" t="s">
        <v>251</v>
      </c>
      <c r="EW8" s="60"/>
      <c r="EX8" s="60"/>
      <c r="FA8" s="207" t="str">
        <f t="shared" si="6"/>
        <v>CLUBE CORREIOSColeta domiciliar1ª Tentativa (Código: 7796-8)</v>
      </c>
      <c r="FB8" s="207" t="s">
        <v>9</v>
      </c>
      <c r="FC8" s="209" t="s">
        <v>46</v>
      </c>
      <c r="FD8" s="201" t="s">
        <v>47</v>
      </c>
      <c r="FE8" s="200">
        <f>ROUND(FE3-(FE3*EN43),2)</f>
        <v>13.61</v>
      </c>
      <c r="FF8" s="213"/>
      <c r="FK8" s="207" t="s">
        <v>331</v>
      </c>
      <c r="FL8" s="207" t="s">
        <v>61</v>
      </c>
      <c r="FM8" s="219" t="s">
        <v>325</v>
      </c>
      <c r="FN8" s="220" t="s">
        <v>326</v>
      </c>
      <c r="FO8" s="217">
        <v>76155</v>
      </c>
      <c r="FP8" s="200">
        <f>ROUND('BASE 2025'!FP8*'BASE 2026'!$A$172,2)</f>
        <v>0.19</v>
      </c>
      <c r="FQ8" s="217">
        <v>76201</v>
      </c>
      <c r="FR8" s="200">
        <f>ROUND('BASE 2025'!FR8*'BASE 2026'!$A$172,2)</f>
        <v>0.08</v>
      </c>
    </row>
    <row r="9" spans="1:174" x14ac:dyDescent="0.25">
      <c r="A9" s="42" t="s">
        <v>81</v>
      </c>
      <c r="B9" s="73"/>
      <c r="D9" s="43" t="str">
        <f t="shared" si="0"/>
        <v>PLATINUM4.001 a 5.000</v>
      </c>
      <c r="E9" s="44" t="s">
        <v>61</v>
      </c>
      <c r="F9" s="44" t="s">
        <v>70</v>
      </c>
      <c r="G9" s="259">
        <v>19.52</v>
      </c>
      <c r="H9" s="259">
        <v>19.95</v>
      </c>
      <c r="I9" s="259">
        <v>20.34</v>
      </c>
      <c r="J9" s="259">
        <v>20.76</v>
      </c>
      <c r="K9" s="259">
        <v>31.4</v>
      </c>
      <c r="L9" s="259">
        <v>31.72</v>
      </c>
      <c r="M9" s="259">
        <v>32.06</v>
      </c>
      <c r="N9" s="259">
        <v>32.369999999999997</v>
      </c>
      <c r="O9" s="163">
        <v>55.69</v>
      </c>
      <c r="P9" s="163">
        <v>75.180000000000007</v>
      </c>
      <c r="Q9" s="163">
        <v>105.82</v>
      </c>
      <c r="R9" s="163">
        <v>128.08000000000001</v>
      </c>
      <c r="S9">
        <v>79.84</v>
      </c>
      <c r="T9">
        <v>97.15</v>
      </c>
      <c r="U9">
        <v>123.37</v>
      </c>
      <c r="V9">
        <v>143.49</v>
      </c>
      <c r="W9">
        <v>95.06</v>
      </c>
      <c r="X9">
        <v>115.66</v>
      </c>
      <c r="Y9">
        <v>146.86000000000001</v>
      </c>
      <c r="Z9">
        <v>170.83</v>
      </c>
      <c r="AB9" s="43" t="str">
        <f t="shared" si="1"/>
        <v>PLATINUM4.001 a 5.000</v>
      </c>
      <c r="AC9" s="44" t="s">
        <v>61</v>
      </c>
      <c r="AD9" s="44" t="s">
        <v>70</v>
      </c>
      <c r="AE9" s="147">
        <v>45.12</v>
      </c>
      <c r="AF9" s="147">
        <v>46.07</v>
      </c>
      <c r="AG9" s="147">
        <v>47.03</v>
      </c>
      <c r="AH9" s="147">
        <v>48</v>
      </c>
      <c r="AI9" s="147">
        <v>52.17</v>
      </c>
      <c r="AJ9" s="147">
        <v>52.72</v>
      </c>
      <c r="AK9" s="147">
        <v>53.25</v>
      </c>
      <c r="AL9" s="147">
        <v>53.79</v>
      </c>
      <c r="AM9" s="147">
        <v>98.21</v>
      </c>
      <c r="AN9" s="147">
        <v>147.21</v>
      </c>
      <c r="AO9" s="147">
        <v>180.18</v>
      </c>
      <c r="AP9" s="147">
        <v>213.14</v>
      </c>
      <c r="AQ9" s="147">
        <v>119.73</v>
      </c>
      <c r="AR9" s="147">
        <v>170.42</v>
      </c>
      <c r="AS9" s="147">
        <v>202.98</v>
      </c>
      <c r="AT9" s="147">
        <v>235.52</v>
      </c>
      <c r="AU9" s="147">
        <v>142.53</v>
      </c>
      <c r="AV9" s="147">
        <v>202.89</v>
      </c>
      <c r="AW9" s="147">
        <v>241.64</v>
      </c>
      <c r="AX9" s="147">
        <v>280.39</v>
      </c>
      <c r="AZ9" s="43" t="str">
        <f t="shared" ref="AZ9:AZ11" si="16">CONCATENATE(BA9,BB9)</f>
        <v>CLUBE CORREIOS1 a 5</v>
      </c>
      <c r="BA9" s="44" t="s">
        <v>9</v>
      </c>
      <c r="BB9" s="46" t="s">
        <v>51</v>
      </c>
      <c r="BC9" s="147">
        <f>ROUND('BASE 2025'!BC9*'BASE 2026'!$A$25,2)</f>
        <v>44.85</v>
      </c>
      <c r="BD9" s="147">
        <f>ROUND('BASE 2025'!BD9*'BASE 2026'!$A$25,2)</f>
        <v>45.78</v>
      </c>
      <c r="BE9" s="147">
        <f>ROUND('BASE 2025'!BE9*'BASE 2026'!$A$25,2)</f>
        <v>46.72</v>
      </c>
      <c r="BF9" s="147">
        <f>ROUND('BASE 2025'!BF9*'BASE 2026'!$A$25,2)</f>
        <v>47.65</v>
      </c>
      <c r="BG9" s="147">
        <f>ROUND('BASE 2025'!BG9*'BASE 2026'!$A$25,2)</f>
        <v>62.53</v>
      </c>
      <c r="BH9" s="147">
        <f>ROUND('BASE 2025'!BH9*'BASE 2026'!$A$25,2)</f>
        <v>63.14</v>
      </c>
      <c r="BI9" s="147">
        <f>ROUND('BASE 2025'!BI9*'BASE 2026'!$A$25,2)</f>
        <v>63.75</v>
      </c>
      <c r="BJ9" s="147">
        <f>ROUND('BASE 2025'!BJ9*'BASE 2026'!$A$25,2)</f>
        <v>64.36</v>
      </c>
      <c r="BL9" s="43" t="str">
        <f t="shared" si="3"/>
        <v>PLATINUM4.001 a 5.000</v>
      </c>
      <c r="BM9" s="44" t="s">
        <v>61</v>
      </c>
      <c r="BN9" s="148" t="s">
        <v>70</v>
      </c>
      <c r="BO9" s="170">
        <f>ROUND('BASE 2025'!BO9*'BASE 2026'!$A$25,2)</f>
        <v>24.17</v>
      </c>
      <c r="BP9" s="170">
        <f>ROUND('BASE 2025'!BP9*'BASE 2026'!$A$25,2)</f>
        <v>24.68</v>
      </c>
      <c r="BQ9" s="170">
        <f>ROUND('BASE 2025'!BQ9*'BASE 2026'!$A$25,2)</f>
        <v>25.19</v>
      </c>
      <c r="BS9" s="60" t="str">
        <f t="shared" si="7"/>
        <v>PLATINUM4.001 a 5.000</v>
      </c>
      <c r="BT9" s="44" t="s">
        <v>61</v>
      </c>
      <c r="BU9" s="44" t="s">
        <v>70</v>
      </c>
      <c r="BV9" s="170">
        <f>ROUND('BASE 2025'!BV9*'BASE 2026'!$A$25,2)</f>
        <v>20.81</v>
      </c>
      <c r="BW9" s="170">
        <f>ROUND('BASE 2025'!BW9*'BASE 2026'!$A$25,2)</f>
        <v>21.27</v>
      </c>
      <c r="BX9" s="170">
        <f>ROUND('BASE 2025'!BX9*'BASE 2026'!$A$25,2)</f>
        <v>21.7</v>
      </c>
      <c r="BY9" s="170">
        <f>ROUND('BASE 2025'!BY9*'BASE 2026'!$A$25,2)</f>
        <v>22.14</v>
      </c>
      <c r="BZ9" s="170">
        <f>ROUND('BASE 2025'!BZ9*'BASE 2026'!$A$25,2)</f>
        <v>31.94</v>
      </c>
      <c r="CA9" s="170">
        <f>ROUND('BASE 2025'!CA9*'BASE 2026'!$A$25,2)</f>
        <v>32.26</v>
      </c>
      <c r="CB9" s="170">
        <f>ROUND('BASE 2025'!CB9*'BASE 2026'!$A$25,2)</f>
        <v>32.590000000000003</v>
      </c>
      <c r="CC9" s="170">
        <f>ROUND('BASE 2025'!CC9*'BASE 2026'!$A$25,2)</f>
        <v>32.93</v>
      </c>
      <c r="CD9" s="170">
        <f>ROUND('BASE 2025'!CD9*'BASE 2026'!$A$25,2)</f>
        <v>55.49</v>
      </c>
      <c r="CE9" s="170">
        <f>ROUND('BASE 2025'!CE9*'BASE 2026'!$A$25,2)</f>
        <v>73.84</v>
      </c>
      <c r="CF9" s="170">
        <f>ROUND('BASE 2025'!CF9*'BASE 2026'!$A$25,2)</f>
        <v>103.93</v>
      </c>
      <c r="CG9" s="170">
        <f>ROUND('BASE 2025'!CG9*'BASE 2026'!$A$25,2)</f>
        <v>126.02</v>
      </c>
      <c r="CH9" s="170">
        <f>ROUND('BASE 2025'!CH9*'BASE 2026'!$A$25,2)</f>
        <v>94.35</v>
      </c>
      <c r="CI9" s="170">
        <f>ROUND('BASE 2025'!CI9*'BASE 2026'!$A$25,2)</f>
        <v>113.7</v>
      </c>
      <c r="CJ9" s="170">
        <f>ROUND('BASE 2025'!CJ9*'BASE 2026'!$A$25,2)</f>
        <v>144.26</v>
      </c>
      <c r="CK9" s="170">
        <f>ROUND('BASE 2025'!CK9*'BASE 2026'!$A$25,2)</f>
        <v>168.02</v>
      </c>
      <c r="CM9" s="43" t="str">
        <f t="shared" si="8"/>
        <v>PLATINUM4.001 a 5.000</v>
      </c>
      <c r="CN9" s="44" t="s">
        <v>61</v>
      </c>
      <c r="CO9" s="44" t="s">
        <v>70</v>
      </c>
      <c r="CP9" s="147">
        <f>ROUND('BASE 2025'!CP9*'BASE 2026'!$A$25,2)</f>
        <v>26.45</v>
      </c>
      <c r="CQ9" s="147">
        <f>ROUND('BASE 2025'!CQ9*'BASE 2026'!$A$25,2)</f>
        <v>27.56</v>
      </c>
      <c r="CR9" s="147">
        <f>ROUND('BASE 2025'!CR9*'BASE 2026'!$A$25,2)</f>
        <v>27.84</v>
      </c>
      <c r="CS9" s="147">
        <f>ROUND('BASE 2025'!CS9*'BASE 2026'!$A$25,2)</f>
        <v>28.12</v>
      </c>
      <c r="CT9" s="147">
        <f>ROUND('BASE 2025'!CT9*'BASE 2026'!$A$25,2)</f>
        <v>32.840000000000003</v>
      </c>
      <c r="CU9" s="147">
        <f>ROUND('BASE 2025'!CU9*'BASE 2026'!$A$25,2)</f>
        <v>36.79</v>
      </c>
      <c r="CV9" s="147">
        <f>ROUND('BASE 2025'!CV9*'BASE 2026'!$A$25,2)</f>
        <v>41.07</v>
      </c>
      <c r="CW9" s="147">
        <f>ROUND('BASE 2025'!CW9*'BASE 2026'!$A$25,2)</f>
        <v>49.29</v>
      </c>
      <c r="CX9" s="147">
        <f>ROUND('BASE 2025'!CX9*'BASE 2026'!$A$25,2)</f>
        <v>40.96</v>
      </c>
      <c r="CY9" s="147">
        <f>ROUND('BASE 2025'!CY9*'BASE 2026'!$A$25,2)</f>
        <v>46.66</v>
      </c>
      <c r="CZ9" s="147">
        <f>ROUND('BASE 2025'!CZ9*'BASE 2026'!$A$25,2)</f>
        <v>65.33</v>
      </c>
      <c r="DA9" s="147">
        <f>ROUND('BASE 2025'!DA9*'BASE 2026'!$A$25,2)</f>
        <v>83.93</v>
      </c>
      <c r="DB9" s="147">
        <f>ROUND('BASE 2025'!DB9*'BASE 2026'!$A$25,2)</f>
        <v>47.62</v>
      </c>
      <c r="DC9" s="147">
        <f>ROUND('BASE 2025'!DC9*'BASE 2026'!$A$25,2)</f>
        <v>54.26</v>
      </c>
      <c r="DD9" s="147">
        <f>ROUND('BASE 2025'!DD9*'BASE 2026'!$A$25,2)</f>
        <v>75.97</v>
      </c>
      <c r="DE9" s="147">
        <f>ROUND('BASE 2025'!DE9*'BASE 2026'!$A$25,2)</f>
        <v>97.6</v>
      </c>
      <c r="DF9" s="159"/>
      <c r="DG9" s="43" t="str">
        <f t="shared" si="10"/>
        <v>PLATINUM4.001 a 5.000</v>
      </c>
      <c r="DH9" s="44" t="s">
        <v>61</v>
      </c>
      <c r="DI9" s="44" t="s">
        <v>70</v>
      </c>
      <c r="DJ9" s="147">
        <f>ROUND('BASE 2025'!DK8*'BASE 2026'!$A$25,2)</f>
        <v>26.98</v>
      </c>
      <c r="DK9" s="147">
        <f>ROUND('BASE 2025'!DL8*'BASE 2026'!$A$25,2)</f>
        <v>28.1</v>
      </c>
      <c r="DL9" s="147">
        <f>ROUND('BASE 2025'!DM8*'BASE 2026'!$A$25,2)</f>
        <v>28.41</v>
      </c>
      <c r="DM9" s="147">
        <f>ROUND('BASE 2025'!DN8*'BASE 2026'!$A$25,2)</f>
        <v>28.69</v>
      </c>
      <c r="DN9" s="147">
        <f>ROUND('BASE 2025'!DO8*'BASE 2026'!$A$25,2)</f>
        <v>33.79</v>
      </c>
      <c r="DO9" s="147">
        <f>ROUND('BASE 2025'!DP8*'BASE 2026'!$A$25,2)</f>
        <v>36.42</v>
      </c>
      <c r="DP9" s="147">
        <f>ROUND('BASE 2025'!DQ8*'BASE 2026'!$A$25,2)</f>
        <v>40.58</v>
      </c>
      <c r="DQ9" s="147">
        <f>ROUND('BASE 2025'!DR8*'BASE 2026'!$A$25,2)</f>
        <v>48.89</v>
      </c>
      <c r="DR9" s="147">
        <f>ROUND('BASE 2025'!DS8*'BASE 2026'!$A$25,2)</f>
        <v>50.42</v>
      </c>
      <c r="DS9" s="147">
        <f>ROUND('BASE 2025'!DT8*'BASE 2026'!$A$25,2)</f>
        <v>54.49</v>
      </c>
      <c r="DT9" s="147">
        <f>ROUND('BASE 2025'!DU8*'BASE 2026'!$A$25,2)</f>
        <v>75.099999999999994</v>
      </c>
      <c r="DU9" s="147">
        <f>ROUND('BASE 2025'!DV8*'BASE 2026'!$A$25,2)</f>
        <v>96.69</v>
      </c>
      <c r="DW9" s="43" t="str">
        <f t="shared" si="5"/>
        <v>DIAMANTE 30 a 300</v>
      </c>
      <c r="DX9" s="44" t="s">
        <v>75</v>
      </c>
      <c r="DY9" t="s">
        <v>40</v>
      </c>
      <c r="DZ9" s="147">
        <f t="shared" ref="DZ9:EO9" si="17">ROUND(DZ3-(DZ3*$A$123),2)</f>
        <v>10.31</v>
      </c>
      <c r="EA9" s="147">
        <f t="shared" si="17"/>
        <v>10.75</v>
      </c>
      <c r="EB9" s="147">
        <f t="shared" si="17"/>
        <v>10.86</v>
      </c>
      <c r="EC9" s="147">
        <f t="shared" si="17"/>
        <v>10.97</v>
      </c>
      <c r="ED9" s="147">
        <f t="shared" si="17"/>
        <v>12.29</v>
      </c>
      <c r="EE9" s="147">
        <f t="shared" si="17"/>
        <v>13.75</v>
      </c>
      <c r="EF9" s="147">
        <f t="shared" si="17"/>
        <v>15.35</v>
      </c>
      <c r="EG9" s="147">
        <f t="shared" si="17"/>
        <v>18.420000000000002</v>
      </c>
      <c r="EH9" s="147">
        <f t="shared" si="17"/>
        <v>12.79</v>
      </c>
      <c r="EI9" s="147">
        <f t="shared" si="17"/>
        <v>14.31</v>
      </c>
      <c r="EJ9" s="147">
        <f t="shared" si="17"/>
        <v>16.510000000000002</v>
      </c>
      <c r="EK9" s="147">
        <f t="shared" si="17"/>
        <v>19.16</v>
      </c>
      <c r="EL9" s="147">
        <f t="shared" si="17"/>
        <v>14.22</v>
      </c>
      <c r="EM9" s="147">
        <f t="shared" si="17"/>
        <v>16.64</v>
      </c>
      <c r="EN9" s="147">
        <f t="shared" si="17"/>
        <v>19.2</v>
      </c>
      <c r="EO9" s="147">
        <f t="shared" si="17"/>
        <v>22.27</v>
      </c>
      <c r="EQ9" s="198" t="str">
        <f t="shared" si="9"/>
        <v>PLATINUMColeta no mesmo dia4210-211 a 20</v>
      </c>
      <c r="ER9" s="198" t="s">
        <v>61</v>
      </c>
      <c r="ES9" s="199" t="s">
        <v>71</v>
      </c>
      <c r="ET9" s="200" t="s">
        <v>72</v>
      </c>
      <c r="EU9" s="201" t="s">
        <v>73</v>
      </c>
      <c r="EV9" s="200" t="str">
        <f>EW9</f>
        <v>1,77</v>
      </c>
      <c r="EW9" s="202" t="s">
        <v>438</v>
      </c>
      <c r="EX9" s="203" t="s">
        <v>264</v>
      </c>
      <c r="FA9" s="207" t="str">
        <f t="shared" si="6"/>
        <v>CLUBE CORREIOSColeta domiciliar2ª Tentativa (Código: 7799-2)</v>
      </c>
      <c r="FB9" s="207" t="s">
        <v>9</v>
      </c>
      <c r="FC9" s="209" t="s">
        <v>46</v>
      </c>
      <c r="FD9" s="201" t="s">
        <v>53</v>
      </c>
      <c r="FE9" s="200">
        <f>ROUND(FE4-(FE4*EN43),2)</f>
        <v>14.36</v>
      </c>
      <c r="FF9" s="213"/>
      <c r="FM9" s="43"/>
      <c r="FN9" s="43"/>
      <c r="FO9" s="43"/>
      <c r="FP9" s="73"/>
      <c r="FQ9" s="43"/>
      <c r="FR9" s="43"/>
    </row>
    <row r="10" spans="1:174" x14ac:dyDescent="0.25">
      <c r="A10" s="42" t="s">
        <v>85</v>
      </c>
      <c r="B10" s="73"/>
      <c r="D10" s="43" t="str">
        <f t="shared" si="0"/>
        <v>PLATINUM5.001 a 6.000</v>
      </c>
      <c r="E10" s="44" t="s">
        <v>61</v>
      </c>
      <c r="F10" s="44" t="s">
        <v>76</v>
      </c>
      <c r="G10" s="259">
        <v>20.74</v>
      </c>
      <c r="H10" s="259">
        <v>21.18</v>
      </c>
      <c r="I10" s="259">
        <v>21.63</v>
      </c>
      <c r="J10" s="259">
        <v>22.08</v>
      </c>
      <c r="K10" s="259">
        <v>33.909999999999997</v>
      </c>
      <c r="L10" s="259">
        <v>34.28</v>
      </c>
      <c r="M10" s="259">
        <v>34.619999999999997</v>
      </c>
      <c r="N10" s="259">
        <v>34.97</v>
      </c>
      <c r="O10" s="163">
        <v>61.06</v>
      </c>
      <c r="P10" s="163">
        <v>82.42</v>
      </c>
      <c r="Q10" s="163">
        <v>116.01</v>
      </c>
      <c r="R10" s="163">
        <v>140.41999999999999</v>
      </c>
      <c r="S10">
        <v>84.37</v>
      </c>
      <c r="T10">
        <v>103.24</v>
      </c>
      <c r="U10">
        <v>131.94</v>
      </c>
      <c r="V10">
        <v>153.86000000000001</v>
      </c>
      <c r="W10">
        <v>100.42</v>
      </c>
      <c r="X10">
        <v>122.92</v>
      </c>
      <c r="Y10">
        <v>157.05000000000001</v>
      </c>
      <c r="Z10">
        <v>183.18</v>
      </c>
      <c r="AB10" s="43" t="str">
        <f t="shared" si="1"/>
        <v>PLATINUM5.001 a 6.000</v>
      </c>
      <c r="AC10" s="44" t="s">
        <v>61</v>
      </c>
      <c r="AD10" s="44" t="s">
        <v>76</v>
      </c>
      <c r="AE10" s="147">
        <v>48.25</v>
      </c>
      <c r="AF10" s="147">
        <v>49.29</v>
      </c>
      <c r="AG10" s="147">
        <v>50.31</v>
      </c>
      <c r="AH10" s="147">
        <v>51.34</v>
      </c>
      <c r="AI10" s="147">
        <v>56.38</v>
      </c>
      <c r="AJ10" s="147">
        <v>56.96</v>
      </c>
      <c r="AK10" s="147">
        <v>57.55</v>
      </c>
      <c r="AL10" s="147">
        <v>58.13</v>
      </c>
      <c r="AM10" s="147">
        <v>109.13</v>
      </c>
      <c r="AN10" s="147">
        <v>164.03</v>
      </c>
      <c r="AO10" s="147">
        <v>200.72</v>
      </c>
      <c r="AP10" s="147">
        <v>237.41</v>
      </c>
      <c r="AQ10" s="147">
        <v>133.11000000000001</v>
      </c>
      <c r="AR10" s="147">
        <v>192.02</v>
      </c>
      <c r="AS10" s="147">
        <v>229.4</v>
      </c>
      <c r="AT10" s="147">
        <v>266.77</v>
      </c>
      <c r="AU10" s="147">
        <v>158.46</v>
      </c>
      <c r="AV10" s="147">
        <v>228.6</v>
      </c>
      <c r="AW10" s="147">
        <v>273.10000000000002</v>
      </c>
      <c r="AX10" s="147">
        <v>317.58999999999997</v>
      </c>
      <c r="AZ10" s="43" t="str">
        <f t="shared" si="16"/>
        <v>CLUBE CORREIOS5 a 10</v>
      </c>
      <c r="BA10" s="44" t="s">
        <v>9</v>
      </c>
      <c r="BB10" s="46" t="s">
        <v>56</v>
      </c>
      <c r="BC10" s="147">
        <f>ROUND('BASE 2025'!BC10*'BASE 2026'!$A$25,2)</f>
        <v>66.52</v>
      </c>
      <c r="BD10" s="147">
        <f>ROUND('BASE 2025'!BD10*'BASE 2026'!$A$25,2)</f>
        <v>67.959999999999994</v>
      </c>
      <c r="BE10" s="147">
        <f>ROUND('BASE 2025'!BE10*'BASE 2026'!$A$25,2)</f>
        <v>69.39</v>
      </c>
      <c r="BF10" s="147">
        <f>ROUND('BASE 2025'!BF10*'BASE 2026'!$A$25,2)</f>
        <v>70.73</v>
      </c>
      <c r="BG10" s="147">
        <f>ROUND('BASE 2025'!BG10*'BASE 2026'!$A$25,2)</f>
        <v>85.01</v>
      </c>
      <c r="BH10" s="147">
        <f>ROUND('BASE 2025'!BH10*'BASE 2026'!$A$25,2)</f>
        <v>85.82</v>
      </c>
      <c r="BI10" s="147">
        <f>ROUND('BASE 2025'!BI10*'BASE 2026'!$A$25,2)</f>
        <v>86.76</v>
      </c>
      <c r="BJ10" s="147">
        <f>ROUND('BASE 2025'!BJ10*'BASE 2026'!$A$25,2)</f>
        <v>87.57</v>
      </c>
      <c r="BL10" s="43" t="str">
        <f t="shared" si="3"/>
        <v>PLATINUM5.001 a 6.000</v>
      </c>
      <c r="BM10" s="44" t="s">
        <v>61</v>
      </c>
      <c r="BN10" s="148" t="s">
        <v>76</v>
      </c>
      <c r="BO10" s="170">
        <f>ROUND('BASE 2025'!BO10*'BASE 2026'!$A$25,2)</f>
        <v>28.15</v>
      </c>
      <c r="BP10" s="170">
        <f>ROUND('BASE 2025'!BP10*'BASE 2026'!$A$25,2)</f>
        <v>28.74</v>
      </c>
      <c r="BQ10" s="170">
        <f>ROUND('BASE 2025'!BQ10*'BASE 2026'!$A$25,2)</f>
        <v>29.35</v>
      </c>
      <c r="BS10" s="60" t="str">
        <f t="shared" si="7"/>
        <v>PLATINUM5.001 a 6.000</v>
      </c>
      <c r="BT10" s="44" t="s">
        <v>61</v>
      </c>
      <c r="BU10" s="44" t="s">
        <v>76</v>
      </c>
      <c r="BV10" s="170">
        <f>ROUND('BASE 2025'!BV10*'BASE 2026'!$A$25,2)</f>
        <v>21.19</v>
      </c>
      <c r="BW10" s="170">
        <f>ROUND('BASE 2025'!BW10*'BASE 2026'!$A$25,2)</f>
        <v>21.65</v>
      </c>
      <c r="BX10" s="170">
        <f>ROUND('BASE 2025'!BX10*'BASE 2026'!$A$25,2)</f>
        <v>22.08</v>
      </c>
      <c r="BY10" s="170">
        <f>ROUND('BASE 2025'!BY10*'BASE 2026'!$A$25,2)</f>
        <v>22.52</v>
      </c>
      <c r="BZ10" s="170">
        <f>ROUND('BASE 2025'!BZ10*'BASE 2026'!$A$25,2)</f>
        <v>32.79</v>
      </c>
      <c r="CA10" s="170">
        <f>ROUND('BASE 2025'!CA10*'BASE 2026'!$A$25,2)</f>
        <v>33.14</v>
      </c>
      <c r="CB10" s="170">
        <f>ROUND('BASE 2025'!CB10*'BASE 2026'!$A$25,2)</f>
        <v>33.46</v>
      </c>
      <c r="CC10" s="170">
        <f>ROUND('BASE 2025'!CC10*'BASE 2026'!$A$25,2)</f>
        <v>33.799999999999997</v>
      </c>
      <c r="CD10" s="170">
        <f>ROUND('BASE 2025'!CD10*'BASE 2026'!$A$25,2)</f>
        <v>59.47</v>
      </c>
      <c r="CE10" s="170">
        <f>ROUND('BASE 2025'!CE10*'BASE 2026'!$A$25,2)</f>
        <v>80.7</v>
      </c>
      <c r="CF10" s="170">
        <f>ROUND('BASE 2025'!CF10*'BASE 2026'!$A$25,2)</f>
        <v>113.56</v>
      </c>
      <c r="CG10" s="170">
        <f>ROUND('BASE 2025'!CG10*'BASE 2026'!$A$25,2)</f>
        <v>137.38</v>
      </c>
      <c r="CH10" s="170">
        <f>ROUND('BASE 2025'!CH10*'BASE 2026'!$A$25,2)</f>
        <v>97.95</v>
      </c>
      <c r="CI10" s="170">
        <f>ROUND('BASE 2025'!CI10*'BASE 2026'!$A$25,2)</f>
        <v>120.3</v>
      </c>
      <c r="CJ10" s="170">
        <f>ROUND('BASE 2025'!CJ10*'BASE 2026'!$A$25,2)</f>
        <v>153.76</v>
      </c>
      <c r="CK10" s="170">
        <f>ROUND('BASE 2025'!CK10*'BASE 2026'!$A$25,2)</f>
        <v>179.25</v>
      </c>
      <c r="CM10" s="43" t="str">
        <f t="shared" si="8"/>
        <v>PLATINUM5.001 a 6.000</v>
      </c>
      <c r="CN10" s="44" t="s">
        <v>61</v>
      </c>
      <c r="CO10" s="44" t="s">
        <v>76</v>
      </c>
      <c r="CP10" s="147">
        <f>ROUND('BASE 2025'!CP10*'BASE 2026'!$A$25,2)</f>
        <v>27.89</v>
      </c>
      <c r="CQ10" s="147">
        <f>ROUND('BASE 2025'!CQ10*'BASE 2026'!$A$25,2)</f>
        <v>29.06</v>
      </c>
      <c r="CR10" s="147">
        <f>ROUND('BASE 2025'!CR10*'BASE 2026'!$A$25,2)</f>
        <v>29.36</v>
      </c>
      <c r="CS10" s="147">
        <f>ROUND('BASE 2025'!CS10*'BASE 2026'!$A$25,2)</f>
        <v>29.68</v>
      </c>
      <c r="CT10" s="147">
        <f>ROUND('BASE 2025'!CT10*'BASE 2026'!$A$25,2)</f>
        <v>36.380000000000003</v>
      </c>
      <c r="CU10" s="147">
        <f>ROUND('BASE 2025'!CU10*'BASE 2026'!$A$25,2)</f>
        <v>41.84</v>
      </c>
      <c r="CV10" s="147">
        <f>ROUND('BASE 2025'!CV10*'BASE 2026'!$A$25,2)</f>
        <v>47.75</v>
      </c>
      <c r="CW10" s="147">
        <f>ROUND('BASE 2025'!CW10*'BASE 2026'!$A$25,2)</f>
        <v>59.11</v>
      </c>
      <c r="CX10" s="147">
        <f>ROUND('BASE 2025'!CX10*'BASE 2026'!$A$25,2)</f>
        <v>47.45</v>
      </c>
      <c r="CY10" s="147">
        <f>ROUND('BASE 2025'!CY10*'BASE 2026'!$A$25,2)</f>
        <v>54.46</v>
      </c>
      <c r="CZ10" s="147">
        <f>ROUND('BASE 2025'!CZ10*'BASE 2026'!$A$25,2)</f>
        <v>74.55</v>
      </c>
      <c r="DA10" s="147">
        <f>ROUND('BASE 2025'!DA10*'BASE 2026'!$A$25,2)</f>
        <v>95.87</v>
      </c>
      <c r="DB10" s="147">
        <f>ROUND('BASE 2025'!DB10*'BASE 2026'!$A$25,2)</f>
        <v>55.18</v>
      </c>
      <c r="DC10" s="147">
        <f>ROUND('BASE 2025'!DC10*'BASE 2026'!$A$25,2)</f>
        <v>63.33</v>
      </c>
      <c r="DD10" s="147">
        <f>ROUND('BASE 2025'!DD10*'BASE 2026'!$A$25,2)</f>
        <v>86.67</v>
      </c>
      <c r="DE10" s="147">
        <f>ROUND('BASE 2025'!DE10*'BASE 2026'!$A$25,2)</f>
        <v>111.46</v>
      </c>
      <c r="DF10" s="159"/>
      <c r="DG10" s="43" t="str">
        <f t="shared" si="10"/>
        <v>PLATINUM5.001 a 6.000</v>
      </c>
      <c r="DH10" s="44" t="s">
        <v>61</v>
      </c>
      <c r="DI10" s="44" t="s">
        <v>76</v>
      </c>
      <c r="DJ10" s="147">
        <f>ROUND('BASE 2025'!DK9*'BASE 2026'!$A$25,2)</f>
        <v>27.97</v>
      </c>
      <c r="DK10" s="147">
        <f>ROUND('BASE 2025'!DL9*'BASE 2026'!$A$25,2)</f>
        <v>29.15</v>
      </c>
      <c r="DL10" s="147">
        <f>ROUND('BASE 2025'!DM9*'BASE 2026'!$A$25,2)</f>
        <v>29.45</v>
      </c>
      <c r="DM10" s="147">
        <f>ROUND('BASE 2025'!DN9*'BASE 2026'!$A$25,2)</f>
        <v>29.77</v>
      </c>
      <c r="DN10" s="147">
        <f>ROUND('BASE 2025'!DO9*'BASE 2026'!$A$25,2)</f>
        <v>36.67</v>
      </c>
      <c r="DO10" s="147">
        <f>ROUND('BASE 2025'!DP9*'BASE 2026'!$A$25,2)</f>
        <v>41.24</v>
      </c>
      <c r="DP10" s="147">
        <f>ROUND('BASE 2025'!DQ9*'BASE 2026'!$A$25,2)</f>
        <v>47.02</v>
      </c>
      <c r="DQ10" s="147">
        <f>ROUND('BASE 2025'!DR9*'BASE 2026'!$A$25,2)</f>
        <v>58.34</v>
      </c>
      <c r="DR10" s="147">
        <f>ROUND('BASE 2025'!DS9*'BASE 2026'!$A$25,2)</f>
        <v>56.55</v>
      </c>
      <c r="DS10" s="147">
        <f>ROUND('BASE 2025'!DT9*'BASE 2026'!$A$25,2)</f>
        <v>62.92</v>
      </c>
      <c r="DT10" s="147">
        <f>ROUND('BASE 2025'!DU9*'BASE 2026'!$A$25,2)</f>
        <v>85.36</v>
      </c>
      <c r="DU10" s="147">
        <f>ROUND('BASE 2025'!DV9*'BASE 2026'!$A$25,2)</f>
        <v>109.92</v>
      </c>
      <c r="DW10" s="43" t="str">
        <f t="shared" si="5"/>
        <v>DIAMANTE 40 a 300</v>
      </c>
      <c r="DX10" s="44" t="s">
        <v>81</v>
      </c>
      <c r="DY10" t="s">
        <v>40</v>
      </c>
      <c r="DZ10" s="170">
        <f t="shared" ref="DZ10:EO10" si="18">ROUND(DZ3-(DZ3*$A$124),2)</f>
        <v>10.19</v>
      </c>
      <c r="EA10" s="170">
        <f t="shared" si="18"/>
        <v>10.63</v>
      </c>
      <c r="EB10" s="170">
        <f t="shared" si="18"/>
        <v>10.74</v>
      </c>
      <c r="EC10" s="170">
        <f t="shared" si="18"/>
        <v>10.85</v>
      </c>
      <c r="ED10" s="170">
        <f t="shared" si="18"/>
        <v>12.15</v>
      </c>
      <c r="EE10" s="170">
        <f t="shared" si="18"/>
        <v>13.59</v>
      </c>
      <c r="EF10" s="170">
        <f t="shared" si="18"/>
        <v>15.17</v>
      </c>
      <c r="EG10" s="170">
        <f t="shared" si="18"/>
        <v>18.21</v>
      </c>
      <c r="EH10" s="170">
        <f t="shared" si="18"/>
        <v>12.64</v>
      </c>
      <c r="EI10" s="170">
        <f t="shared" si="18"/>
        <v>14.14</v>
      </c>
      <c r="EJ10" s="170">
        <f t="shared" si="18"/>
        <v>16.32</v>
      </c>
      <c r="EK10" s="170">
        <f t="shared" si="18"/>
        <v>18.940000000000001</v>
      </c>
      <c r="EL10" s="170">
        <f t="shared" si="18"/>
        <v>14.05</v>
      </c>
      <c r="EM10" s="170">
        <f t="shared" si="18"/>
        <v>16.45</v>
      </c>
      <c r="EN10" s="170">
        <f t="shared" si="18"/>
        <v>18.98</v>
      </c>
      <c r="EO10" s="170">
        <f t="shared" si="18"/>
        <v>22.02</v>
      </c>
      <c r="EQ10" s="198" t="str">
        <f t="shared" si="9"/>
        <v>PLATINUMColeta no mesmo dia4210-221 a 30</v>
      </c>
      <c r="ER10" s="198" t="s">
        <v>61</v>
      </c>
      <c r="ES10" s="199" t="s">
        <v>71</v>
      </c>
      <c r="ET10" s="200" t="s">
        <v>72</v>
      </c>
      <c r="EU10" s="201" t="s">
        <v>77</v>
      </c>
      <c r="EV10" s="200" t="str">
        <f t="shared" ref="EV10:EV18" si="19">EW10</f>
        <v>1,75</v>
      </c>
      <c r="EW10" s="202" t="s">
        <v>439</v>
      </c>
      <c r="EX10" s="203" t="s">
        <v>264</v>
      </c>
      <c r="FA10" s="207" t="str">
        <f t="shared" si="6"/>
        <v>CLUBE CORREIOSCheck ListPreenchimento de Check List (Código: 87)</v>
      </c>
      <c r="FB10" s="207" t="s">
        <v>9</v>
      </c>
      <c r="FC10" s="210" t="s">
        <v>58</v>
      </c>
      <c r="FD10" s="201" t="s">
        <v>59</v>
      </c>
      <c r="FE10" s="200">
        <f>FE5</f>
        <v>7.42</v>
      </c>
      <c r="FF10" s="213"/>
      <c r="FM10" s="43"/>
      <c r="FN10" s="43"/>
      <c r="FO10" s="43"/>
      <c r="FP10" s="73"/>
      <c r="FQ10" s="43"/>
      <c r="FR10" s="43"/>
    </row>
    <row r="11" spans="1:174" x14ac:dyDescent="0.25">
      <c r="A11" s="42" t="s">
        <v>90</v>
      </c>
      <c r="B11" s="73"/>
      <c r="D11" s="43" t="str">
        <f t="shared" si="0"/>
        <v>PLATINUM6.001 a 7.000</v>
      </c>
      <c r="E11" s="44" t="s">
        <v>61</v>
      </c>
      <c r="F11" s="44" t="s">
        <v>82</v>
      </c>
      <c r="G11" s="259">
        <v>22.05</v>
      </c>
      <c r="H11" s="259">
        <v>22.52</v>
      </c>
      <c r="I11" s="259">
        <v>22.99</v>
      </c>
      <c r="J11" s="259">
        <v>23.46</v>
      </c>
      <c r="K11" s="259">
        <v>36.33</v>
      </c>
      <c r="L11" s="259">
        <v>36.69</v>
      </c>
      <c r="M11" s="259">
        <v>37.08</v>
      </c>
      <c r="N11" s="259">
        <v>37.450000000000003</v>
      </c>
      <c r="O11" s="163">
        <v>67.37</v>
      </c>
      <c r="P11" s="163">
        <v>90.95</v>
      </c>
      <c r="Q11" s="163">
        <v>127.99</v>
      </c>
      <c r="R11" s="163">
        <v>154.96</v>
      </c>
      <c r="S11">
        <v>89.67</v>
      </c>
      <c r="T11">
        <v>110.42</v>
      </c>
      <c r="U11">
        <v>142.01</v>
      </c>
      <c r="V11">
        <v>166.07</v>
      </c>
      <c r="W11">
        <v>106.76</v>
      </c>
      <c r="X11">
        <v>131.44999999999999</v>
      </c>
      <c r="Y11">
        <v>169.04</v>
      </c>
      <c r="Z11">
        <v>197.7</v>
      </c>
      <c r="AB11" s="43" t="str">
        <f t="shared" si="1"/>
        <v>PLATINUM6.001 a 7.000</v>
      </c>
      <c r="AC11" s="44" t="s">
        <v>61</v>
      </c>
      <c r="AD11" s="44" t="s">
        <v>82</v>
      </c>
      <c r="AE11" s="147">
        <v>52.02</v>
      </c>
      <c r="AF11" s="147">
        <v>53.13</v>
      </c>
      <c r="AG11" s="147">
        <v>54.24</v>
      </c>
      <c r="AH11" s="147">
        <v>55.34</v>
      </c>
      <c r="AI11" s="147">
        <v>59.94</v>
      </c>
      <c r="AJ11" s="147">
        <v>60.56</v>
      </c>
      <c r="AK11" s="147">
        <v>61.17</v>
      </c>
      <c r="AL11" s="147">
        <v>61.8</v>
      </c>
      <c r="AM11" s="147">
        <v>120.04</v>
      </c>
      <c r="AN11" s="147">
        <v>180.51</v>
      </c>
      <c r="AO11" s="147">
        <v>220.93</v>
      </c>
      <c r="AP11" s="147">
        <v>261.35000000000002</v>
      </c>
      <c r="AQ11" s="147">
        <v>146.38</v>
      </c>
      <c r="AR11" s="147">
        <v>213.17</v>
      </c>
      <c r="AS11" s="147">
        <v>255.4</v>
      </c>
      <c r="AT11" s="147">
        <v>297.63</v>
      </c>
      <c r="AU11" s="147">
        <v>174.28</v>
      </c>
      <c r="AV11" s="147">
        <v>253.77</v>
      </c>
      <c r="AW11" s="147">
        <v>304.06</v>
      </c>
      <c r="AX11" s="147">
        <v>354.33</v>
      </c>
      <c r="AZ11" s="40" t="str">
        <f t="shared" si="16"/>
        <v>CLUBE CORREIOSKg Adicional</v>
      </c>
      <c r="BA11" s="168" t="s">
        <v>9</v>
      </c>
      <c r="BB11" s="178" t="s">
        <v>63</v>
      </c>
      <c r="BC11" s="169">
        <f>ROUND('BASE 2025'!BC11*'BASE 2026'!$A$25,2)</f>
        <v>6.47</v>
      </c>
      <c r="BD11" s="169">
        <f>ROUND('BASE 2025'!BD11*'BASE 2026'!$A$25,2)</f>
        <v>6.68</v>
      </c>
      <c r="BE11" s="169">
        <f>ROUND('BASE 2025'!BE11*'BASE 2026'!$A$25,2)</f>
        <v>6.77</v>
      </c>
      <c r="BF11" s="169">
        <f>ROUND('BASE 2025'!BF11*'BASE 2026'!$A$25,2)</f>
        <v>6.88</v>
      </c>
      <c r="BG11" s="169">
        <f>ROUND('BASE 2025'!BG11*'BASE 2026'!$A$25,2)</f>
        <v>8.6199999999999992</v>
      </c>
      <c r="BH11" s="169">
        <f>ROUND('BASE 2025'!BH11*'BASE 2026'!$A$25,2)</f>
        <v>8.74</v>
      </c>
      <c r="BI11" s="169">
        <f>ROUND('BASE 2025'!BI11*'BASE 2026'!$A$25,2)</f>
        <v>8.82</v>
      </c>
      <c r="BJ11" s="169">
        <f>ROUND('BASE 2025'!BJ11*'BASE 2026'!$A$25,2)</f>
        <v>8.82</v>
      </c>
      <c r="BL11" s="43" t="str">
        <f t="shared" si="3"/>
        <v>PLATINUM6.001 a 7.000</v>
      </c>
      <c r="BM11" s="44" t="s">
        <v>61</v>
      </c>
      <c r="BN11" s="148" t="s">
        <v>82</v>
      </c>
      <c r="BO11" s="170">
        <f>ROUND('BASE 2025'!BO11*'BASE 2026'!$A$25,2)</f>
        <v>33.49</v>
      </c>
      <c r="BP11" s="170">
        <f>ROUND('BASE 2025'!BP11*'BASE 2026'!$A$25,2)</f>
        <v>34.17</v>
      </c>
      <c r="BQ11" s="170">
        <f>ROUND('BASE 2025'!BQ11*'BASE 2026'!$A$25,2)</f>
        <v>34.89</v>
      </c>
      <c r="BS11" s="60" t="str">
        <f t="shared" si="7"/>
        <v>PLATINUM6.001 a 7.000</v>
      </c>
      <c r="BT11" s="44" t="s">
        <v>61</v>
      </c>
      <c r="BU11" s="44" t="s">
        <v>82</v>
      </c>
      <c r="BV11" s="170">
        <f>ROUND('BASE 2025'!BV11*'BASE 2026'!$A$25,2)</f>
        <v>21.55</v>
      </c>
      <c r="BW11" s="170">
        <f>ROUND('BASE 2025'!BW11*'BASE 2026'!$A$25,2)</f>
        <v>22.01</v>
      </c>
      <c r="BX11" s="170">
        <f>ROUND('BASE 2025'!BX11*'BASE 2026'!$A$25,2)</f>
        <v>22.46</v>
      </c>
      <c r="BY11" s="170">
        <f>ROUND('BASE 2025'!BY11*'BASE 2026'!$A$25,2)</f>
        <v>22.91</v>
      </c>
      <c r="BZ11" s="170">
        <f>ROUND('BASE 2025'!BZ11*'BASE 2026'!$A$25,2)</f>
        <v>35.1</v>
      </c>
      <c r="CA11" s="170">
        <f>ROUND('BASE 2025'!CA11*'BASE 2026'!$A$25,2)</f>
        <v>35.44</v>
      </c>
      <c r="CB11" s="170">
        <f>ROUND('BASE 2025'!CB11*'BASE 2026'!$A$25,2)</f>
        <v>35.81</v>
      </c>
      <c r="CC11" s="170">
        <f>ROUND('BASE 2025'!CC11*'BASE 2026'!$A$25,2)</f>
        <v>36.18</v>
      </c>
      <c r="CD11" s="170">
        <f>ROUND('BASE 2025'!CD11*'BASE 2026'!$A$25,2)</f>
        <v>65.599999999999994</v>
      </c>
      <c r="CE11" s="170">
        <f>ROUND('BASE 2025'!CE11*'BASE 2026'!$A$25,2)</f>
        <v>89.04</v>
      </c>
      <c r="CF11" s="170">
        <f>ROUND('BASE 2025'!CF11*'BASE 2026'!$A$25,2)</f>
        <v>125.32</v>
      </c>
      <c r="CG11" s="170">
        <f>ROUND('BASE 2025'!CG11*'BASE 2026'!$A$25,2)</f>
        <v>151.59</v>
      </c>
      <c r="CH11" s="170">
        <f>ROUND('BASE 2025'!CH11*'BASE 2026'!$A$25,2)</f>
        <v>104.09</v>
      </c>
      <c r="CI11" s="170">
        <f>ROUND('BASE 2025'!CI11*'BASE 2026'!$A$25,2)</f>
        <v>128.63999999999999</v>
      </c>
      <c r="CJ11" s="170">
        <f>ROUND('BASE 2025'!CJ11*'BASE 2026'!$A$25,2)</f>
        <v>165.48</v>
      </c>
      <c r="CK11" s="170">
        <f>ROUND('BASE 2025'!CK11*'BASE 2026'!$A$25,2)</f>
        <v>193.43</v>
      </c>
      <c r="CM11" s="43" t="str">
        <f t="shared" si="8"/>
        <v>PLATINUM6.001 a 7.000</v>
      </c>
      <c r="CN11" s="44" t="s">
        <v>61</v>
      </c>
      <c r="CO11" s="44" t="s">
        <v>82</v>
      </c>
      <c r="CP11" s="147">
        <f>ROUND('BASE 2025'!CP11*'BASE 2026'!$A$25,2)</f>
        <v>29.47</v>
      </c>
      <c r="CQ11" s="147">
        <f>ROUND('BASE 2025'!CQ11*'BASE 2026'!$A$25,2)</f>
        <v>30.71</v>
      </c>
      <c r="CR11" s="147">
        <f>ROUND('BASE 2025'!CR11*'BASE 2026'!$A$25,2)</f>
        <v>31.03</v>
      </c>
      <c r="CS11" s="147">
        <f>ROUND('BASE 2025'!CS11*'BASE 2026'!$A$25,2)</f>
        <v>31.34</v>
      </c>
      <c r="CT11" s="147">
        <f>ROUND('BASE 2025'!CT11*'BASE 2026'!$A$25,2)</f>
        <v>40.17</v>
      </c>
      <c r="CU11" s="147">
        <f>ROUND('BASE 2025'!CU11*'BASE 2026'!$A$25,2)</f>
        <v>46.22</v>
      </c>
      <c r="CV11" s="147">
        <f>ROUND('BASE 2025'!CV11*'BASE 2026'!$A$25,2)</f>
        <v>52.73</v>
      </c>
      <c r="CW11" s="147">
        <f>ROUND('BASE 2025'!CW11*'BASE 2026'!$A$25,2)</f>
        <v>65.28</v>
      </c>
      <c r="CX11" s="147">
        <f>ROUND('BASE 2025'!CX11*'BASE 2026'!$A$25,2)</f>
        <v>50.71</v>
      </c>
      <c r="CY11" s="147">
        <f>ROUND('BASE 2025'!CY11*'BASE 2026'!$A$25,2)</f>
        <v>58.21</v>
      </c>
      <c r="CZ11" s="147">
        <f>ROUND('BASE 2025'!CZ11*'BASE 2026'!$A$25,2)</f>
        <v>78.81</v>
      </c>
      <c r="DA11" s="147">
        <f>ROUND('BASE 2025'!DA11*'BASE 2026'!$A$25,2)</f>
        <v>101.16</v>
      </c>
      <c r="DB11" s="147">
        <f>ROUND('BASE 2025'!DB11*'BASE 2026'!$A$25,2)</f>
        <v>58.96</v>
      </c>
      <c r="DC11" s="147">
        <f>ROUND('BASE 2025'!DC11*'BASE 2026'!$A$25,2)</f>
        <v>67.67</v>
      </c>
      <c r="DD11" s="147">
        <f>ROUND('BASE 2025'!DD11*'BASE 2026'!$A$25,2)</f>
        <v>91.64</v>
      </c>
      <c r="DE11" s="147">
        <f>ROUND('BASE 2025'!DE11*'BASE 2026'!$A$25,2)</f>
        <v>117.62</v>
      </c>
      <c r="DF11" s="159"/>
      <c r="DG11" s="43" t="str">
        <f t="shared" si="10"/>
        <v>PLATINUM6.001 a 7.000</v>
      </c>
      <c r="DH11" s="44" t="s">
        <v>61</v>
      </c>
      <c r="DI11" s="44" t="s">
        <v>82</v>
      </c>
      <c r="DJ11" s="147">
        <f>ROUND('BASE 2025'!DK10*'BASE 2026'!$A$25,2)</f>
        <v>28.52</v>
      </c>
      <c r="DK11" s="147">
        <f>ROUND('BASE 2025'!DL10*'BASE 2026'!$A$25,2)</f>
        <v>29.73</v>
      </c>
      <c r="DL11" s="147">
        <f>ROUND('BASE 2025'!DM10*'BASE 2026'!$A$25,2)</f>
        <v>30.04</v>
      </c>
      <c r="DM11" s="147">
        <f>ROUND('BASE 2025'!DN10*'BASE 2026'!$A$25,2)</f>
        <v>30.34</v>
      </c>
      <c r="DN11" s="147">
        <f>ROUND('BASE 2025'!DO10*'BASE 2026'!$A$25,2)</f>
        <v>38.78</v>
      </c>
      <c r="DO11" s="147">
        <f>ROUND('BASE 2025'!DP10*'BASE 2026'!$A$25,2)</f>
        <v>45.15</v>
      </c>
      <c r="DP11" s="147">
        <f>ROUND('BASE 2025'!DQ10*'BASE 2026'!$A$25,2)</f>
        <v>51.54</v>
      </c>
      <c r="DQ11" s="147">
        <f>ROUND('BASE 2025'!DR10*'BASE 2026'!$A$25,2)</f>
        <v>63.74</v>
      </c>
      <c r="DR11" s="147">
        <f>ROUND('BASE 2025'!DS10*'BASE 2026'!$A$25,2)</f>
        <v>56.41</v>
      </c>
      <c r="DS11" s="147">
        <f>ROUND('BASE 2025'!DT10*'BASE 2026'!$A$25,2)</f>
        <v>65.819999999999993</v>
      </c>
      <c r="DT11" s="147">
        <f>ROUND('BASE 2025'!DU10*'BASE 2026'!$A$25,2)</f>
        <v>89.56</v>
      </c>
      <c r="DU11" s="147">
        <f>ROUND('BASE 2025'!DV10*'BASE 2026'!$A$25,2)</f>
        <v>114.88</v>
      </c>
      <c r="DW11" s="43" t="str">
        <f t="shared" si="5"/>
        <v>INFINITE 10 a 300</v>
      </c>
      <c r="DX11" s="44" t="s">
        <v>85</v>
      </c>
      <c r="DY11" t="s">
        <v>40</v>
      </c>
      <c r="DZ11" s="170">
        <f t="shared" ref="DZ11:EO11" si="20">ROUND(DZ3-(DZ3*$A$125),2)</f>
        <v>10.07</v>
      </c>
      <c r="EA11" s="170">
        <f t="shared" si="20"/>
        <v>10.5</v>
      </c>
      <c r="EB11" s="170">
        <f t="shared" si="20"/>
        <v>10.61</v>
      </c>
      <c r="EC11" s="170">
        <f t="shared" si="20"/>
        <v>10.72</v>
      </c>
      <c r="ED11" s="170">
        <f t="shared" si="20"/>
        <v>12</v>
      </c>
      <c r="EE11" s="170">
        <f t="shared" si="20"/>
        <v>13.43</v>
      </c>
      <c r="EF11" s="170">
        <f t="shared" si="20"/>
        <v>14.99</v>
      </c>
      <c r="EG11" s="170">
        <f t="shared" si="20"/>
        <v>17.989999999999998</v>
      </c>
      <c r="EH11" s="170">
        <f t="shared" si="20"/>
        <v>12.49</v>
      </c>
      <c r="EI11" s="170">
        <f t="shared" si="20"/>
        <v>13.98</v>
      </c>
      <c r="EJ11" s="170">
        <f t="shared" si="20"/>
        <v>16.13</v>
      </c>
      <c r="EK11" s="170">
        <f t="shared" si="20"/>
        <v>18.72</v>
      </c>
      <c r="EL11" s="170">
        <f t="shared" si="20"/>
        <v>13.89</v>
      </c>
      <c r="EM11" s="170">
        <f t="shared" si="20"/>
        <v>16.25</v>
      </c>
      <c r="EN11" s="170">
        <f t="shared" si="20"/>
        <v>18.760000000000002</v>
      </c>
      <c r="EO11" s="170">
        <f t="shared" si="20"/>
        <v>21.76</v>
      </c>
      <c r="EQ11" s="198" t="str">
        <f t="shared" si="9"/>
        <v>PLATINUMColeta no mesmo dia4210-231 a 40</v>
      </c>
      <c r="ER11" s="198" t="s">
        <v>61</v>
      </c>
      <c r="ES11" s="199" t="s">
        <v>71</v>
      </c>
      <c r="ET11" s="200" t="s">
        <v>72</v>
      </c>
      <c r="EU11" s="201" t="s">
        <v>83</v>
      </c>
      <c r="EV11" s="200" t="str">
        <f t="shared" si="19"/>
        <v>1,75</v>
      </c>
      <c r="EW11" s="202" t="s">
        <v>439</v>
      </c>
      <c r="EX11" s="203" t="s">
        <v>264</v>
      </c>
      <c r="FA11" s="146"/>
      <c r="FB11" s="146"/>
      <c r="FC11" s="211"/>
      <c r="FD11" s="190"/>
      <c r="FE11" s="212" t="s">
        <v>258</v>
      </c>
      <c r="FF11" s="213"/>
      <c r="FK11" s="207" t="s">
        <v>332</v>
      </c>
      <c r="FL11" s="207" t="s">
        <v>116</v>
      </c>
      <c r="FM11" s="207" t="s">
        <v>317</v>
      </c>
      <c r="FN11" s="216" t="s">
        <v>318</v>
      </c>
      <c r="FO11" s="217">
        <v>76112</v>
      </c>
      <c r="FP11" s="200">
        <f>ROUND('BASE 2025'!FP11*'BASE 2026'!$A$172,2)</f>
        <v>0.24</v>
      </c>
      <c r="FQ11" s="217">
        <v>76163</v>
      </c>
      <c r="FR11" s="200">
        <v>0.28000000000000003</v>
      </c>
    </row>
    <row r="12" spans="1:174" ht="25.5" x14ac:dyDescent="0.25">
      <c r="A12" s="42" t="s">
        <v>94</v>
      </c>
      <c r="B12" s="73"/>
      <c r="D12" s="43" t="str">
        <f t="shared" si="0"/>
        <v>PLATINUM7.001 a 8.000</v>
      </c>
      <c r="E12" s="44" t="s">
        <v>61</v>
      </c>
      <c r="F12" s="44" t="s">
        <v>86</v>
      </c>
      <c r="G12" s="259">
        <v>23.31</v>
      </c>
      <c r="H12" s="259">
        <v>23.8</v>
      </c>
      <c r="I12" s="259">
        <v>24.3</v>
      </c>
      <c r="J12" s="259">
        <v>24.79</v>
      </c>
      <c r="K12" s="259">
        <v>38.840000000000003</v>
      </c>
      <c r="L12" s="259">
        <v>39.270000000000003</v>
      </c>
      <c r="M12" s="259">
        <v>39.64</v>
      </c>
      <c r="N12" s="259">
        <v>40.06</v>
      </c>
      <c r="O12" s="163">
        <v>73.790000000000006</v>
      </c>
      <c r="P12" s="163">
        <v>99.63</v>
      </c>
      <c r="Q12" s="163">
        <v>140.24</v>
      </c>
      <c r="R12" s="163">
        <v>169.76</v>
      </c>
      <c r="S12">
        <v>99.79</v>
      </c>
      <c r="T12">
        <v>122.44</v>
      </c>
      <c r="U12">
        <v>157.02000000000001</v>
      </c>
      <c r="V12">
        <v>183.23</v>
      </c>
      <c r="W12">
        <v>118.79</v>
      </c>
      <c r="X12">
        <v>145.75</v>
      </c>
      <c r="Y12">
        <v>186.93</v>
      </c>
      <c r="Z12">
        <v>218.14</v>
      </c>
      <c r="AB12" s="43" t="str">
        <f t="shared" si="1"/>
        <v>PLATINUM7.001 a 8.000</v>
      </c>
      <c r="AC12" s="44" t="s">
        <v>61</v>
      </c>
      <c r="AD12" s="44" t="s">
        <v>86</v>
      </c>
      <c r="AE12" s="147">
        <v>55.17</v>
      </c>
      <c r="AF12" s="147">
        <v>56.33</v>
      </c>
      <c r="AG12" s="147">
        <v>57.5</v>
      </c>
      <c r="AH12" s="147">
        <v>58.68</v>
      </c>
      <c r="AI12" s="147">
        <v>64.150000000000006</v>
      </c>
      <c r="AJ12" s="147">
        <v>64.819999999999993</v>
      </c>
      <c r="AK12" s="147">
        <v>65.48</v>
      </c>
      <c r="AL12" s="147">
        <v>66.13</v>
      </c>
      <c r="AM12" s="147">
        <v>130.96</v>
      </c>
      <c r="AN12" s="147">
        <v>196.65</v>
      </c>
      <c r="AO12" s="147">
        <v>241.09</v>
      </c>
      <c r="AP12" s="147">
        <v>285.52</v>
      </c>
      <c r="AQ12" s="147">
        <v>159.66</v>
      </c>
      <c r="AR12" s="147">
        <v>235.62</v>
      </c>
      <c r="AS12" s="147">
        <v>282.14999999999998</v>
      </c>
      <c r="AT12" s="147">
        <v>328.69</v>
      </c>
      <c r="AU12" s="147">
        <v>190.08</v>
      </c>
      <c r="AV12" s="147">
        <v>280.5</v>
      </c>
      <c r="AW12" s="147">
        <v>335.9</v>
      </c>
      <c r="AX12" s="147">
        <v>391.29</v>
      </c>
      <c r="AZ12" s="43" t="str">
        <f t="shared" ref="AZ12:AZ67" si="21">CONCATENATE(BA12,BB12)</f>
        <v>Peso (Kg)</v>
      </c>
      <c r="BB12" s="46" t="s">
        <v>33</v>
      </c>
      <c r="BC12" s="45" t="s">
        <v>12</v>
      </c>
      <c r="BD12" s="45" t="s">
        <v>13</v>
      </c>
      <c r="BE12" s="45" t="s">
        <v>14</v>
      </c>
      <c r="BF12" s="45" t="s">
        <v>15</v>
      </c>
      <c r="BG12" s="45" t="s">
        <v>16</v>
      </c>
      <c r="BH12" s="45" t="s">
        <v>17</v>
      </c>
      <c r="BI12" s="45" t="s">
        <v>18</v>
      </c>
      <c r="BJ12" s="45" t="s">
        <v>19</v>
      </c>
      <c r="BL12" s="43" t="str">
        <f t="shared" si="3"/>
        <v>PLATINUM7.001 a 8.000</v>
      </c>
      <c r="BM12" s="44" t="s">
        <v>61</v>
      </c>
      <c r="BN12" s="148" t="s">
        <v>86</v>
      </c>
      <c r="BO12" s="170">
        <f>ROUND('BASE 2025'!BO12*'BASE 2026'!$A$25,2)</f>
        <v>43.24</v>
      </c>
      <c r="BP12" s="170">
        <f>ROUND('BASE 2025'!BP12*'BASE 2026'!$A$25,2)</f>
        <v>44.14</v>
      </c>
      <c r="BQ12" s="170">
        <f>ROUND('BASE 2025'!BQ12*'BASE 2026'!$A$25,2)</f>
        <v>45.05</v>
      </c>
      <c r="BS12" s="60" t="str">
        <f t="shared" si="7"/>
        <v>PLATINUM7.001 a 8.000</v>
      </c>
      <c r="BT12" s="44" t="s">
        <v>61</v>
      </c>
      <c r="BU12" s="44" t="s">
        <v>86</v>
      </c>
      <c r="BV12" s="170">
        <f>ROUND('BASE 2025'!BV12*'BASE 2026'!$A$25,2)</f>
        <v>21.94</v>
      </c>
      <c r="BW12" s="170">
        <f>ROUND('BASE 2025'!BW12*'BASE 2026'!$A$25,2)</f>
        <v>22.41</v>
      </c>
      <c r="BX12" s="170">
        <f>ROUND('BASE 2025'!BX12*'BASE 2026'!$A$25,2)</f>
        <v>22.85</v>
      </c>
      <c r="BY12" s="170">
        <f>ROUND('BASE 2025'!BY12*'BASE 2026'!$A$25,2)</f>
        <v>23.31</v>
      </c>
      <c r="BZ12" s="170">
        <f>ROUND('BASE 2025'!BZ12*'BASE 2026'!$A$25,2)</f>
        <v>37.590000000000003</v>
      </c>
      <c r="CA12" s="170">
        <f>ROUND('BASE 2025'!CA12*'BASE 2026'!$A$25,2)</f>
        <v>37.99</v>
      </c>
      <c r="CB12" s="170">
        <f>ROUND('BASE 2025'!CB12*'BASE 2026'!$A$25,2)</f>
        <v>38.369999999999997</v>
      </c>
      <c r="CC12" s="170">
        <f>ROUND('BASE 2025'!CC12*'BASE 2026'!$A$25,2)</f>
        <v>38.76</v>
      </c>
      <c r="CD12" s="170">
        <f>ROUND('BASE 2025'!CD12*'BASE 2026'!$A$25,2)</f>
        <v>71.92</v>
      </c>
      <c r="CE12" s="170">
        <f>ROUND('BASE 2025'!CE12*'BASE 2026'!$A$25,2)</f>
        <v>97.56</v>
      </c>
      <c r="CF12" s="170">
        <f>ROUND('BASE 2025'!CF12*'BASE 2026'!$A$25,2)</f>
        <v>137.30000000000001</v>
      </c>
      <c r="CG12" s="170">
        <f>ROUND('BASE 2025'!CG12*'BASE 2026'!$A$25,2)</f>
        <v>166.1</v>
      </c>
      <c r="CH12" s="170">
        <f>ROUND('BASE 2025'!CH12*'BASE 2026'!$A$25,2)</f>
        <v>115.91</v>
      </c>
      <c r="CI12" s="170">
        <f>ROUND('BASE 2025'!CI12*'BASE 2026'!$A$25,2)</f>
        <v>142.66</v>
      </c>
      <c r="CJ12" s="170">
        <f>ROUND('BASE 2025'!CJ12*'BASE 2026'!$A$25,2)</f>
        <v>183.02</v>
      </c>
      <c r="CK12" s="170">
        <f>ROUND('BASE 2025'!CK12*'BASE 2026'!$A$25,2)</f>
        <v>213.48</v>
      </c>
      <c r="CM12" s="43" t="str">
        <f t="shared" si="8"/>
        <v>PLATINUM7.001 a 8.000</v>
      </c>
      <c r="CN12" s="44" t="s">
        <v>61</v>
      </c>
      <c r="CO12" s="44" t="s">
        <v>86</v>
      </c>
      <c r="CP12" s="147">
        <f>ROUND('BASE 2025'!CP12*'BASE 2026'!$A$25,2)</f>
        <v>30.96</v>
      </c>
      <c r="CQ12" s="147">
        <f>ROUND('BASE 2025'!CQ12*'BASE 2026'!$A$25,2)</f>
        <v>32.270000000000003</v>
      </c>
      <c r="CR12" s="147">
        <f>ROUND('BASE 2025'!CR12*'BASE 2026'!$A$25,2)</f>
        <v>32.6</v>
      </c>
      <c r="CS12" s="147">
        <f>ROUND('BASE 2025'!CS12*'BASE 2026'!$A$25,2)</f>
        <v>32.94</v>
      </c>
      <c r="CT12" s="147">
        <f>ROUND('BASE 2025'!CT12*'BASE 2026'!$A$25,2)</f>
        <v>43.76</v>
      </c>
      <c r="CU12" s="147">
        <f>ROUND('BASE 2025'!CU12*'BASE 2026'!$A$25,2)</f>
        <v>50.34</v>
      </c>
      <c r="CV12" s="147">
        <f>ROUND('BASE 2025'!CV12*'BASE 2026'!$A$25,2)</f>
        <v>57.44</v>
      </c>
      <c r="CW12" s="147">
        <f>ROUND('BASE 2025'!CW12*'BASE 2026'!$A$25,2)</f>
        <v>71.13</v>
      </c>
      <c r="CX12" s="147">
        <f>ROUND('BASE 2025'!CX12*'BASE 2026'!$A$25,2)</f>
        <v>65.33</v>
      </c>
      <c r="CY12" s="147">
        <f>ROUND('BASE 2025'!CY12*'BASE 2026'!$A$25,2)</f>
        <v>73.3</v>
      </c>
      <c r="CZ12" s="147">
        <f>ROUND('BASE 2025'!CZ12*'BASE 2026'!$A$25,2)</f>
        <v>94.42</v>
      </c>
      <c r="DA12" s="147">
        <f>ROUND('BASE 2025'!DA12*'BASE 2026'!$A$25,2)</f>
        <v>117.72</v>
      </c>
      <c r="DB12" s="147">
        <f>ROUND('BASE 2025'!DB12*'BASE 2026'!$A$25,2)</f>
        <v>75.98</v>
      </c>
      <c r="DC12" s="147">
        <f>ROUND('BASE 2025'!DC12*'BASE 2026'!$A$25,2)</f>
        <v>85.24</v>
      </c>
      <c r="DD12" s="147">
        <f>ROUND('BASE 2025'!DD12*'BASE 2026'!$A$25,2)</f>
        <v>109.79</v>
      </c>
      <c r="DE12" s="147">
        <f>ROUND('BASE 2025'!DE12*'BASE 2026'!$A$25,2)</f>
        <v>136.88999999999999</v>
      </c>
      <c r="DF12" s="159"/>
      <c r="DG12" s="43" t="str">
        <f t="shared" si="10"/>
        <v>PLATINUM7.001 a 8.000</v>
      </c>
      <c r="DH12" s="44" t="s">
        <v>61</v>
      </c>
      <c r="DI12" s="44" t="s">
        <v>86</v>
      </c>
      <c r="DJ12" s="147">
        <f>ROUND('BASE 2025'!DK11*'BASE 2026'!$A$25,2)</f>
        <v>29.92</v>
      </c>
      <c r="DK12" s="147">
        <f>ROUND('BASE 2025'!DL11*'BASE 2026'!$A$25,2)</f>
        <v>31.22</v>
      </c>
      <c r="DL12" s="147">
        <f>ROUND('BASE 2025'!DM11*'BASE 2026'!$A$25,2)</f>
        <v>31.52</v>
      </c>
      <c r="DM12" s="147">
        <f>ROUND('BASE 2025'!DN11*'BASE 2026'!$A$25,2)</f>
        <v>31.86</v>
      </c>
      <c r="DN12" s="147">
        <f>ROUND('BASE 2025'!DO11*'BASE 2026'!$A$25,2)</f>
        <v>42.19</v>
      </c>
      <c r="DO12" s="147">
        <f>ROUND('BASE 2025'!DP11*'BASE 2026'!$A$25,2)</f>
        <v>49.16</v>
      </c>
      <c r="DP12" s="147">
        <f>ROUND('BASE 2025'!DQ11*'BASE 2026'!$A$25,2)</f>
        <v>56.13</v>
      </c>
      <c r="DQ12" s="147">
        <f>ROUND('BASE 2025'!DR11*'BASE 2026'!$A$25,2)</f>
        <v>69.42</v>
      </c>
      <c r="DR12" s="147">
        <f>ROUND('BASE 2025'!DS11*'BASE 2026'!$A$25,2)</f>
        <v>72.55</v>
      </c>
      <c r="DS12" s="147">
        <f>ROUND('BASE 2025'!DT11*'BASE 2026'!$A$25,2)</f>
        <v>82.85</v>
      </c>
      <c r="DT12" s="147">
        <f>ROUND('BASE 2025'!DU11*'BASE 2026'!$A$25,2)</f>
        <v>107.27</v>
      </c>
      <c r="DU12" s="147">
        <f>ROUND('BASE 2025'!DV11*'BASE 2026'!$A$25,2)</f>
        <v>133.66</v>
      </c>
      <c r="DW12" s="43" t="str">
        <f t="shared" si="5"/>
        <v>INFINITE 20 a 300</v>
      </c>
      <c r="DX12" s="44" t="s">
        <v>90</v>
      </c>
      <c r="DY12" t="s">
        <v>40</v>
      </c>
      <c r="DZ12" s="170">
        <f t="shared" ref="DZ12:EO12" si="22">ROUND(DZ3-(DZ3*$A$126),2)</f>
        <v>9.9499999999999993</v>
      </c>
      <c r="EA12" s="170">
        <f t="shared" si="22"/>
        <v>10.38</v>
      </c>
      <c r="EB12" s="170">
        <f t="shared" si="22"/>
        <v>10.48</v>
      </c>
      <c r="EC12" s="170">
        <f t="shared" si="22"/>
        <v>10.59</v>
      </c>
      <c r="ED12" s="170">
        <f t="shared" si="22"/>
        <v>11.86</v>
      </c>
      <c r="EE12" s="170">
        <f t="shared" si="22"/>
        <v>13.27</v>
      </c>
      <c r="EF12" s="170">
        <f t="shared" si="22"/>
        <v>14.82</v>
      </c>
      <c r="EG12" s="170">
        <f t="shared" si="22"/>
        <v>17.78</v>
      </c>
      <c r="EH12" s="170">
        <f t="shared" si="22"/>
        <v>12.34</v>
      </c>
      <c r="EI12" s="170">
        <f t="shared" si="22"/>
        <v>13.81</v>
      </c>
      <c r="EJ12" s="170">
        <f t="shared" si="22"/>
        <v>15.94</v>
      </c>
      <c r="EK12" s="170">
        <f t="shared" si="22"/>
        <v>18.489999999999998</v>
      </c>
      <c r="EL12" s="170">
        <f t="shared" si="22"/>
        <v>13.72</v>
      </c>
      <c r="EM12" s="170">
        <f t="shared" si="22"/>
        <v>16.059999999999999</v>
      </c>
      <c r="EN12" s="170">
        <f t="shared" si="22"/>
        <v>18.53</v>
      </c>
      <c r="EO12" s="170">
        <f t="shared" si="22"/>
        <v>21.5</v>
      </c>
      <c r="EQ12" s="198" t="str">
        <f t="shared" si="9"/>
        <v>PLATINUMColeta no mesmo dia4210-241 a 50</v>
      </c>
      <c r="ER12" s="198" t="s">
        <v>61</v>
      </c>
      <c r="ES12" s="199" t="s">
        <v>71</v>
      </c>
      <c r="ET12" s="200" t="s">
        <v>72</v>
      </c>
      <c r="EU12" s="201" t="s">
        <v>87</v>
      </c>
      <c r="EV12" s="200" t="str">
        <f t="shared" si="19"/>
        <v>1,72</v>
      </c>
      <c r="EW12" s="202" t="s">
        <v>440</v>
      </c>
      <c r="EX12" s="203" t="s">
        <v>264</v>
      </c>
      <c r="FA12" s="146"/>
      <c r="FB12" s="146"/>
      <c r="FC12" s="211"/>
      <c r="FD12" s="190"/>
      <c r="FE12" s="212"/>
      <c r="FF12" s="213"/>
      <c r="FK12" s="207" t="s">
        <v>333</v>
      </c>
      <c r="FL12" s="207" t="s">
        <v>116</v>
      </c>
      <c r="FM12" s="207" t="s">
        <v>319</v>
      </c>
      <c r="FN12" s="216" t="s">
        <v>320</v>
      </c>
      <c r="FO12" s="217">
        <v>76120</v>
      </c>
      <c r="FP12" s="200">
        <v>0.75</v>
      </c>
      <c r="FQ12" s="217">
        <v>76171</v>
      </c>
      <c r="FR12" s="200">
        <v>1.31</v>
      </c>
    </row>
    <row r="13" spans="1:174" ht="25.5" x14ac:dyDescent="0.25">
      <c r="A13" s="42" t="s">
        <v>98</v>
      </c>
      <c r="B13" s="73"/>
      <c r="D13" s="43" t="str">
        <f t="shared" si="0"/>
        <v>PLATINUM8.001 a 9.000</v>
      </c>
      <c r="E13" s="44" t="s">
        <v>61</v>
      </c>
      <c r="F13" s="44" t="s">
        <v>91</v>
      </c>
      <c r="G13" s="259">
        <v>24.07</v>
      </c>
      <c r="H13" s="259">
        <v>24.59</v>
      </c>
      <c r="I13" s="259">
        <v>25.1</v>
      </c>
      <c r="J13" s="259">
        <v>25.6</v>
      </c>
      <c r="K13" s="259">
        <v>41.38</v>
      </c>
      <c r="L13" s="259">
        <v>41.8</v>
      </c>
      <c r="M13" s="259">
        <v>42.25</v>
      </c>
      <c r="N13" s="259">
        <v>42.65</v>
      </c>
      <c r="O13" s="163">
        <v>80.239999999999995</v>
      </c>
      <c r="P13" s="163">
        <v>108.32</v>
      </c>
      <c r="Q13" s="163">
        <v>152.46</v>
      </c>
      <c r="R13" s="163">
        <v>184.55</v>
      </c>
      <c r="S13">
        <v>105.19</v>
      </c>
      <c r="T13">
        <v>129.75</v>
      </c>
      <c r="U13">
        <v>167.29</v>
      </c>
      <c r="V13">
        <v>195.65</v>
      </c>
      <c r="W13">
        <v>125.23</v>
      </c>
      <c r="X13">
        <v>154.46</v>
      </c>
      <c r="Y13">
        <v>199.16</v>
      </c>
      <c r="Z13">
        <v>232.93</v>
      </c>
      <c r="AB13" s="43" t="str">
        <f t="shared" si="1"/>
        <v>PLATINUM8.001 a 9.000</v>
      </c>
      <c r="AC13" s="44" t="s">
        <v>61</v>
      </c>
      <c r="AD13" s="44" t="s">
        <v>91</v>
      </c>
      <c r="AE13" s="147">
        <v>60.08</v>
      </c>
      <c r="AF13" s="147">
        <v>61.37</v>
      </c>
      <c r="AG13" s="147">
        <v>62.63</v>
      </c>
      <c r="AH13" s="147">
        <v>63.92</v>
      </c>
      <c r="AI13" s="147">
        <v>69.14</v>
      </c>
      <c r="AJ13" s="147">
        <v>69.849999999999994</v>
      </c>
      <c r="AK13" s="147">
        <v>70.56</v>
      </c>
      <c r="AL13" s="147">
        <v>71.28</v>
      </c>
      <c r="AM13" s="147">
        <v>142.76</v>
      </c>
      <c r="AN13" s="147">
        <v>216.36</v>
      </c>
      <c r="AO13" s="147">
        <v>263.58</v>
      </c>
      <c r="AP13" s="147">
        <v>310.79000000000002</v>
      </c>
      <c r="AQ13" s="147">
        <v>175.29</v>
      </c>
      <c r="AR13" s="147">
        <v>261.82</v>
      </c>
      <c r="AS13" s="147">
        <v>311.85000000000002</v>
      </c>
      <c r="AT13" s="147">
        <v>361.9</v>
      </c>
      <c r="AU13" s="147">
        <v>208.68</v>
      </c>
      <c r="AV13" s="147">
        <v>311.69</v>
      </c>
      <c r="AW13" s="147">
        <v>371.25</v>
      </c>
      <c r="AX13" s="147">
        <v>430.83</v>
      </c>
      <c r="AZ13" s="43" t="str">
        <f t="shared" ref="AZ13:AZ16" si="23">CONCATENATE(BA13,BB13)</f>
        <v>DIAMANTE START 1Até 1</v>
      </c>
      <c r="BA13" s="44" t="s">
        <v>116</v>
      </c>
      <c r="BB13" s="46" t="s">
        <v>42</v>
      </c>
      <c r="BC13" s="170">
        <f>ROUND(BC3-(BC3*$A$66),2)</f>
        <v>30.97</v>
      </c>
      <c r="BD13" s="170">
        <f t="shared" ref="BD13:BJ13" si="24">ROUND(BD3-(BD3*$A$66),2)</f>
        <v>31.6</v>
      </c>
      <c r="BE13" s="170">
        <f t="shared" si="24"/>
        <v>32.26</v>
      </c>
      <c r="BF13" s="170">
        <f t="shared" si="24"/>
        <v>32.89</v>
      </c>
      <c r="BG13" s="170">
        <f t="shared" si="24"/>
        <v>44.06</v>
      </c>
      <c r="BH13" s="170">
        <f t="shared" si="24"/>
        <v>44.53</v>
      </c>
      <c r="BI13" s="170">
        <f t="shared" si="24"/>
        <v>44.98</v>
      </c>
      <c r="BJ13" s="170">
        <f t="shared" si="24"/>
        <v>45.36</v>
      </c>
      <c r="BL13" s="43" t="str">
        <f t="shared" si="3"/>
        <v>PLATINUM8.001 a 9.000</v>
      </c>
      <c r="BM13" s="44" t="s">
        <v>61</v>
      </c>
      <c r="BN13" s="148" t="s">
        <v>91</v>
      </c>
      <c r="BO13" s="170">
        <f>ROUND('BASE 2025'!BO13*'BASE 2026'!$A$25,2)</f>
        <v>55.88</v>
      </c>
      <c r="BP13" s="170">
        <f>ROUND('BASE 2025'!BP13*'BASE 2026'!$A$25,2)</f>
        <v>57.03</v>
      </c>
      <c r="BQ13" s="170">
        <f>ROUND('BASE 2025'!BQ13*'BASE 2026'!$A$25,2)</f>
        <v>58.23</v>
      </c>
      <c r="BS13" s="60" t="str">
        <f t="shared" si="7"/>
        <v>PLATINUM8.001 a 9.000</v>
      </c>
      <c r="BT13" s="44" t="s">
        <v>61</v>
      </c>
      <c r="BU13" s="44" t="s">
        <v>91</v>
      </c>
      <c r="BV13" s="170">
        <f>ROUND('BASE 2025'!BV13*'BASE 2026'!$A$25,2)</f>
        <v>22.82</v>
      </c>
      <c r="BW13" s="170">
        <f>ROUND('BASE 2025'!BW13*'BASE 2026'!$A$25,2)</f>
        <v>23.29</v>
      </c>
      <c r="BX13" s="170">
        <f>ROUND('BASE 2025'!BX13*'BASE 2026'!$A$25,2)</f>
        <v>23.77</v>
      </c>
      <c r="BY13" s="170">
        <f>ROUND('BASE 2025'!BY13*'BASE 2026'!$A$25,2)</f>
        <v>24.25</v>
      </c>
      <c r="BZ13" s="170">
        <f>ROUND('BASE 2025'!BZ13*'BASE 2026'!$A$25,2)</f>
        <v>39.97</v>
      </c>
      <c r="CA13" s="170">
        <f>ROUND('BASE 2025'!CA13*'BASE 2026'!$A$25,2)</f>
        <v>40.369999999999997</v>
      </c>
      <c r="CB13" s="170">
        <f>ROUND('BASE 2025'!CB13*'BASE 2026'!$A$25,2)</f>
        <v>40.81</v>
      </c>
      <c r="CC13" s="170">
        <f>ROUND('BASE 2025'!CC13*'BASE 2026'!$A$25,2)</f>
        <v>41.21</v>
      </c>
      <c r="CD13" s="170">
        <f>ROUND('BASE 2025'!CD13*'BASE 2026'!$A$25,2)</f>
        <v>78.13</v>
      </c>
      <c r="CE13" s="170">
        <f>ROUND('BASE 2025'!CE13*'BASE 2026'!$A$25,2)</f>
        <v>106.05</v>
      </c>
      <c r="CF13" s="170">
        <f>ROUND('BASE 2025'!CF13*'BASE 2026'!$A$25,2)</f>
        <v>149.25</v>
      </c>
      <c r="CG13" s="170">
        <f>ROUND('BASE 2025'!CG13*'BASE 2026'!$A$25,2)</f>
        <v>180.54</v>
      </c>
      <c r="CH13" s="170">
        <f>ROUND('BASE 2025'!CH13*'BASE 2026'!$A$25,2)</f>
        <v>122.1</v>
      </c>
      <c r="CI13" s="170">
        <f>ROUND('BASE 2025'!CI13*'BASE 2026'!$A$25,2)</f>
        <v>151.15</v>
      </c>
      <c r="CJ13" s="170">
        <f>ROUND('BASE 2025'!CJ13*'BASE 2026'!$A$25,2)</f>
        <v>194.95</v>
      </c>
      <c r="CK13" s="170">
        <f>ROUND('BASE 2025'!CK13*'BASE 2026'!$A$25,2)</f>
        <v>227.89</v>
      </c>
      <c r="CM13" s="43" t="str">
        <f t="shared" si="8"/>
        <v>PLATINUM8.001 a 9.000</v>
      </c>
      <c r="CN13" s="44" t="s">
        <v>61</v>
      </c>
      <c r="CO13" s="44" t="s">
        <v>91</v>
      </c>
      <c r="CP13" s="147">
        <f>ROUND('BASE 2025'!CP13*'BASE 2026'!$A$25,2)</f>
        <v>31.86</v>
      </c>
      <c r="CQ13" s="147">
        <f>ROUND('BASE 2025'!CQ13*'BASE 2026'!$A$25,2)</f>
        <v>33.22</v>
      </c>
      <c r="CR13" s="147">
        <f>ROUND('BASE 2025'!CR13*'BASE 2026'!$A$25,2)</f>
        <v>33.54</v>
      </c>
      <c r="CS13" s="147">
        <f>ROUND('BASE 2025'!CS13*'BASE 2026'!$A$25,2)</f>
        <v>33.89</v>
      </c>
      <c r="CT13" s="147">
        <f>ROUND('BASE 2025'!CT13*'BASE 2026'!$A$25,2)</f>
        <v>45.92</v>
      </c>
      <c r="CU13" s="147">
        <f>ROUND('BASE 2025'!CU13*'BASE 2026'!$A$25,2)</f>
        <v>52.8</v>
      </c>
      <c r="CV13" s="147">
        <f>ROUND('BASE 2025'!CV13*'BASE 2026'!$A$25,2)</f>
        <v>60.25</v>
      </c>
      <c r="CW13" s="147">
        <f>ROUND('BASE 2025'!CW13*'BASE 2026'!$A$25,2)</f>
        <v>74.59</v>
      </c>
      <c r="CX13" s="147">
        <f>ROUND('BASE 2025'!CX13*'BASE 2026'!$A$25,2)</f>
        <v>67.180000000000007</v>
      </c>
      <c r="CY13" s="147">
        <f>ROUND('BASE 2025'!CY13*'BASE 2026'!$A$25,2)</f>
        <v>75.42</v>
      </c>
      <c r="CZ13" s="147">
        <f>ROUND('BASE 2025'!CZ13*'BASE 2026'!$A$25,2)</f>
        <v>96.85</v>
      </c>
      <c r="DA13" s="147">
        <f>ROUND('BASE 2025'!DA13*'BASE 2026'!$A$25,2)</f>
        <v>120.74</v>
      </c>
      <c r="DB13" s="147">
        <f>ROUND('BASE 2025'!DB13*'BASE 2026'!$A$25,2)</f>
        <v>78.13</v>
      </c>
      <c r="DC13" s="147">
        <f>ROUND('BASE 2025'!DC13*'BASE 2026'!$A$25,2)</f>
        <v>87.69</v>
      </c>
      <c r="DD13" s="147">
        <f>ROUND('BASE 2025'!DD13*'BASE 2026'!$A$25,2)</f>
        <v>112.62</v>
      </c>
      <c r="DE13" s="147">
        <f>ROUND('BASE 2025'!DE13*'BASE 2026'!$A$25,2)</f>
        <v>140.38</v>
      </c>
      <c r="DF13" s="159"/>
      <c r="DG13" s="43" t="str">
        <f t="shared" si="10"/>
        <v>PLATINUM8.001 a 9.000</v>
      </c>
      <c r="DH13" s="44" t="s">
        <v>61</v>
      </c>
      <c r="DI13" s="44" t="s">
        <v>91</v>
      </c>
      <c r="DJ13" s="147">
        <f>ROUND('BASE 2025'!DK12*'BASE 2026'!$A$25,2)</f>
        <v>30.94</v>
      </c>
      <c r="DK13" s="147">
        <f>ROUND('BASE 2025'!DL12*'BASE 2026'!$A$25,2)</f>
        <v>32.26</v>
      </c>
      <c r="DL13" s="147">
        <f>ROUND('BASE 2025'!DM12*'BASE 2026'!$A$25,2)</f>
        <v>32.58</v>
      </c>
      <c r="DM13" s="147">
        <f>ROUND('BASE 2025'!DN12*'BASE 2026'!$A$25,2)</f>
        <v>32.9</v>
      </c>
      <c r="DN13" s="147">
        <f>ROUND('BASE 2025'!DO12*'BASE 2026'!$A$25,2)</f>
        <v>44.49</v>
      </c>
      <c r="DO13" s="147">
        <f>ROUND('BASE 2025'!DP12*'BASE 2026'!$A$25,2)</f>
        <v>51.62</v>
      </c>
      <c r="DP13" s="147">
        <f>ROUND('BASE 2025'!DQ12*'BASE 2026'!$A$25,2)</f>
        <v>58.92</v>
      </c>
      <c r="DQ13" s="147">
        <f>ROUND('BASE 2025'!DR12*'BASE 2026'!$A$25,2)</f>
        <v>72.89</v>
      </c>
      <c r="DR13" s="147">
        <f>ROUND('BASE 2025'!DS12*'BASE 2026'!$A$25,2)</f>
        <v>75.17</v>
      </c>
      <c r="DS13" s="147">
        <f>ROUND('BASE 2025'!DT12*'BASE 2026'!$A$25,2)</f>
        <v>85.46</v>
      </c>
      <c r="DT13" s="147">
        <f>ROUND('BASE 2025'!DU12*'BASE 2026'!$A$25,2)</f>
        <v>110.12</v>
      </c>
      <c r="DU13" s="147">
        <f>ROUND('BASE 2025'!DV12*'BASE 2026'!$A$25,2)</f>
        <v>137.19999999999999</v>
      </c>
      <c r="DW13" s="43" t="str">
        <f t="shared" si="5"/>
        <v>INFINITE 30 a 300</v>
      </c>
      <c r="DX13" s="44" t="s">
        <v>94</v>
      </c>
      <c r="DY13" t="s">
        <v>40</v>
      </c>
      <c r="DZ13" s="170">
        <f t="shared" ref="DZ13:EO13" si="25">ROUND(DZ3-(DZ3*$A$127),2)</f>
        <v>9.83</v>
      </c>
      <c r="EA13" s="170">
        <f t="shared" si="25"/>
        <v>10.25</v>
      </c>
      <c r="EB13" s="170">
        <f t="shared" si="25"/>
        <v>10.36</v>
      </c>
      <c r="EC13" s="170">
        <f t="shared" si="25"/>
        <v>10.46</v>
      </c>
      <c r="ED13" s="170">
        <f t="shared" si="25"/>
        <v>11.72</v>
      </c>
      <c r="EE13" s="170">
        <f t="shared" si="25"/>
        <v>13.11</v>
      </c>
      <c r="EF13" s="170">
        <f t="shared" si="25"/>
        <v>14.64</v>
      </c>
      <c r="EG13" s="170">
        <f t="shared" si="25"/>
        <v>17.559999999999999</v>
      </c>
      <c r="EH13" s="170">
        <f t="shared" si="25"/>
        <v>12.19</v>
      </c>
      <c r="EI13" s="170">
        <f t="shared" si="25"/>
        <v>13.64</v>
      </c>
      <c r="EJ13" s="170">
        <f t="shared" si="25"/>
        <v>15.74</v>
      </c>
      <c r="EK13" s="170">
        <f t="shared" si="25"/>
        <v>18.27</v>
      </c>
      <c r="EL13" s="170">
        <f t="shared" si="25"/>
        <v>13.55</v>
      </c>
      <c r="EM13" s="170">
        <f t="shared" si="25"/>
        <v>15.87</v>
      </c>
      <c r="EN13" s="170">
        <f t="shared" si="25"/>
        <v>18.309999999999999</v>
      </c>
      <c r="EO13" s="170">
        <f t="shared" si="25"/>
        <v>21.24</v>
      </c>
      <c r="EQ13" s="198" t="str">
        <f t="shared" si="9"/>
        <v>PLATINUMColeta no mesmo dia4210-251 a 60</v>
      </c>
      <c r="ER13" s="198" t="s">
        <v>61</v>
      </c>
      <c r="ES13" s="199" t="s">
        <v>71</v>
      </c>
      <c r="ET13" s="200" t="s">
        <v>72</v>
      </c>
      <c r="EU13" s="201" t="s">
        <v>92</v>
      </c>
      <c r="EV13" s="200" t="str">
        <f t="shared" si="19"/>
        <v>1,71</v>
      </c>
      <c r="EW13" s="202" t="s">
        <v>441</v>
      </c>
      <c r="EX13" s="203" t="s">
        <v>264</v>
      </c>
      <c r="FA13" s="207" t="str">
        <f t="shared" ref="FA13:FA15" si="26">CONCATENATE(FB13,FC13,FD13)</f>
        <v>DIAMANTE START 1Coleta domiciliar1ª Tentativa (Código: 7796-8)</v>
      </c>
      <c r="FB13" s="207" t="s">
        <v>116</v>
      </c>
      <c r="FC13" s="209" t="s">
        <v>46</v>
      </c>
      <c r="FD13" s="201" t="s">
        <v>47</v>
      </c>
      <c r="FE13" s="200">
        <f>ROUND(FE3-(FE3*EN44),2)</f>
        <v>13.61</v>
      </c>
      <c r="FF13" s="213"/>
      <c r="FK13" s="207" t="s">
        <v>334</v>
      </c>
      <c r="FL13" s="207" t="s">
        <v>116</v>
      </c>
      <c r="FM13" s="207" t="s">
        <v>321</v>
      </c>
      <c r="FN13" s="216" t="s">
        <v>322</v>
      </c>
      <c r="FO13" s="217">
        <v>76139</v>
      </c>
      <c r="FP13" s="200">
        <v>2.12</v>
      </c>
      <c r="FQ13" s="217">
        <v>76180</v>
      </c>
      <c r="FR13" s="200">
        <v>2.12</v>
      </c>
    </row>
    <row r="14" spans="1:174" ht="25.5" x14ac:dyDescent="0.25">
      <c r="A14" s="42" t="s">
        <v>100</v>
      </c>
      <c r="B14" s="73"/>
      <c r="D14" s="43" t="str">
        <f t="shared" si="0"/>
        <v>PLATINUM9.001 a 10.000</v>
      </c>
      <c r="E14" s="44" t="s">
        <v>61</v>
      </c>
      <c r="F14" s="44" t="s">
        <v>95</v>
      </c>
      <c r="G14" s="259">
        <v>24.61</v>
      </c>
      <c r="H14" s="259">
        <v>25.13</v>
      </c>
      <c r="I14" s="259">
        <v>25.65</v>
      </c>
      <c r="J14" s="259">
        <v>26.17</v>
      </c>
      <c r="K14" s="259">
        <v>44.18</v>
      </c>
      <c r="L14" s="259">
        <v>44.63</v>
      </c>
      <c r="M14" s="259">
        <v>45.09</v>
      </c>
      <c r="N14" s="259">
        <v>45.54</v>
      </c>
      <c r="O14" s="163">
        <v>86.69</v>
      </c>
      <c r="P14" s="163">
        <v>117.03</v>
      </c>
      <c r="Q14" s="163">
        <v>164.71</v>
      </c>
      <c r="R14" s="163">
        <v>199.38</v>
      </c>
      <c r="S14">
        <v>110.62</v>
      </c>
      <c r="T14">
        <v>137.03</v>
      </c>
      <c r="U14">
        <v>177.56</v>
      </c>
      <c r="V14">
        <v>208.11</v>
      </c>
      <c r="W14">
        <v>131.69</v>
      </c>
      <c r="X14">
        <v>163.13</v>
      </c>
      <c r="Y14">
        <v>211.39</v>
      </c>
      <c r="Z14">
        <v>247.73</v>
      </c>
      <c r="AB14" s="43" t="str">
        <f t="shared" si="1"/>
        <v>PLATINUM9.001 a 10.000</v>
      </c>
      <c r="AC14" s="44" t="s">
        <v>61</v>
      </c>
      <c r="AD14" s="44" t="s">
        <v>95</v>
      </c>
      <c r="AE14" s="147">
        <v>64.89</v>
      </c>
      <c r="AF14" s="147">
        <v>66.28</v>
      </c>
      <c r="AG14" s="147">
        <v>67.67</v>
      </c>
      <c r="AH14" s="147">
        <v>69.040000000000006</v>
      </c>
      <c r="AI14" s="147">
        <v>73.989999999999995</v>
      </c>
      <c r="AJ14" s="147">
        <v>74.75</v>
      </c>
      <c r="AK14" s="147">
        <v>75.52</v>
      </c>
      <c r="AL14" s="147">
        <v>76.28</v>
      </c>
      <c r="AM14" s="147">
        <v>154.33000000000001</v>
      </c>
      <c r="AN14" s="147">
        <v>235.73</v>
      </c>
      <c r="AO14" s="147">
        <v>286.02</v>
      </c>
      <c r="AP14" s="147">
        <v>336.28</v>
      </c>
      <c r="AQ14" s="147">
        <v>190.91</v>
      </c>
      <c r="AR14" s="147">
        <v>287.06</v>
      </c>
      <c r="AS14" s="147">
        <v>341</v>
      </c>
      <c r="AT14" s="147">
        <v>394.92</v>
      </c>
      <c r="AU14" s="147">
        <v>227.28</v>
      </c>
      <c r="AV14" s="147">
        <v>341.74</v>
      </c>
      <c r="AW14" s="147">
        <v>405.94</v>
      </c>
      <c r="AX14" s="147">
        <v>470.14</v>
      </c>
      <c r="AZ14" s="43" t="str">
        <f t="shared" si="23"/>
        <v>DIAMANTE START 11 a 5</v>
      </c>
      <c r="BA14" s="44" t="s">
        <v>116</v>
      </c>
      <c r="BB14" s="46" t="s">
        <v>51</v>
      </c>
      <c r="BC14" s="170">
        <f t="shared" ref="BC14:BJ16" si="27">ROUND(BC4-(BC4*$A$66),2)</f>
        <v>40.369999999999997</v>
      </c>
      <c r="BD14" s="170">
        <f t="shared" si="27"/>
        <v>41.2</v>
      </c>
      <c r="BE14" s="170">
        <f t="shared" si="27"/>
        <v>42.05</v>
      </c>
      <c r="BF14" s="170">
        <f t="shared" si="27"/>
        <v>42.89</v>
      </c>
      <c r="BG14" s="170">
        <f t="shared" si="27"/>
        <v>56.28</v>
      </c>
      <c r="BH14" s="170">
        <f t="shared" si="27"/>
        <v>56.83</v>
      </c>
      <c r="BI14" s="170">
        <f t="shared" si="27"/>
        <v>57.38</v>
      </c>
      <c r="BJ14" s="170">
        <f t="shared" si="27"/>
        <v>57.92</v>
      </c>
      <c r="BL14" s="43" t="str">
        <f t="shared" si="3"/>
        <v>PLATINUM9.001 a 10.000</v>
      </c>
      <c r="BM14" s="44" t="s">
        <v>61</v>
      </c>
      <c r="BN14" s="148" t="s">
        <v>95</v>
      </c>
      <c r="BO14" s="170">
        <f>ROUND('BASE 2025'!BO14*'BASE 2026'!$A$25,2)</f>
        <v>71.400000000000006</v>
      </c>
      <c r="BP14" s="170">
        <f>ROUND('BASE 2025'!BP14*'BASE 2026'!$A$25,2)</f>
        <v>72.88</v>
      </c>
      <c r="BQ14" s="170">
        <f>ROUND('BASE 2025'!BQ14*'BASE 2026'!$A$25,2)</f>
        <v>74.400000000000006</v>
      </c>
      <c r="BS14" s="60" t="str">
        <f t="shared" si="7"/>
        <v>PLATINUM9.001 a 10.000</v>
      </c>
      <c r="BT14" s="44" t="s">
        <v>61</v>
      </c>
      <c r="BU14" s="44" t="s">
        <v>95</v>
      </c>
      <c r="BV14" s="170">
        <f>ROUND('BASE 2025'!BV14*'BASE 2026'!$A$25,2)</f>
        <v>23.22</v>
      </c>
      <c r="BW14" s="170">
        <f>ROUND('BASE 2025'!BW14*'BASE 2026'!$A$25,2)</f>
        <v>23.71</v>
      </c>
      <c r="BX14" s="170">
        <f>ROUND('BASE 2025'!BX14*'BASE 2026'!$A$25,2)</f>
        <v>24.2</v>
      </c>
      <c r="BY14" s="170">
        <f>ROUND('BASE 2025'!BY14*'BASE 2026'!$A$25,2)</f>
        <v>24.69</v>
      </c>
      <c r="BZ14" s="170">
        <f>ROUND('BASE 2025'!BZ14*'BASE 2026'!$A$25,2)</f>
        <v>42.59</v>
      </c>
      <c r="CA14" s="170">
        <f>ROUND('BASE 2025'!CA14*'BASE 2026'!$A$25,2)</f>
        <v>43.03</v>
      </c>
      <c r="CB14" s="170">
        <f>ROUND('BASE 2025'!CB14*'BASE 2026'!$A$25,2)</f>
        <v>43.47</v>
      </c>
      <c r="CC14" s="170">
        <f>ROUND('BASE 2025'!CC14*'BASE 2026'!$A$25,2)</f>
        <v>43.91</v>
      </c>
      <c r="CD14" s="170">
        <f>ROUND('BASE 2025'!CD14*'BASE 2026'!$A$25,2)</f>
        <v>84.34</v>
      </c>
      <c r="CE14" s="170">
        <f>ROUND('BASE 2025'!CE14*'BASE 2026'!$A$25,2)</f>
        <v>114.53</v>
      </c>
      <c r="CF14" s="170">
        <f>ROUND('BASE 2025'!CF14*'BASE 2026'!$A$25,2)</f>
        <v>161.21</v>
      </c>
      <c r="CG14" s="170">
        <f>ROUND('BASE 2025'!CG14*'BASE 2026'!$A$25,2)</f>
        <v>195.02</v>
      </c>
      <c r="CH14" s="170">
        <f>ROUND('BASE 2025'!CH14*'BASE 2026'!$A$25,2)</f>
        <v>128.33000000000001</v>
      </c>
      <c r="CI14" s="170">
        <f>ROUND('BASE 2025'!CI14*'BASE 2026'!$A$25,2)</f>
        <v>159.63</v>
      </c>
      <c r="CJ14" s="170">
        <f>ROUND('BASE 2025'!CJ14*'BASE 2026'!$A$25,2)</f>
        <v>206.89</v>
      </c>
      <c r="CK14" s="170">
        <f>ROUND('BASE 2025'!CK14*'BASE 2026'!$A$25,2)</f>
        <v>242.35</v>
      </c>
      <c r="CM14" s="43" t="str">
        <f t="shared" si="8"/>
        <v>PLATINUM9.001 a 10.000</v>
      </c>
      <c r="CN14" s="44" t="s">
        <v>61</v>
      </c>
      <c r="CO14" s="44" t="s">
        <v>95</v>
      </c>
      <c r="CP14" s="147">
        <f>ROUND('BASE 2025'!CP14*'BASE 2026'!$A$25,2)</f>
        <v>32.51</v>
      </c>
      <c r="CQ14" s="147">
        <f>ROUND('BASE 2025'!CQ14*'BASE 2026'!$A$25,2)</f>
        <v>33.89</v>
      </c>
      <c r="CR14" s="147">
        <f>ROUND('BASE 2025'!CR14*'BASE 2026'!$A$25,2)</f>
        <v>34.22</v>
      </c>
      <c r="CS14" s="147">
        <f>ROUND('BASE 2025'!CS14*'BASE 2026'!$A$25,2)</f>
        <v>34.57</v>
      </c>
      <c r="CT14" s="147">
        <f>ROUND('BASE 2025'!CT14*'BASE 2026'!$A$25,2)</f>
        <v>47.45</v>
      </c>
      <c r="CU14" s="147">
        <f>ROUND('BASE 2025'!CU14*'BASE 2026'!$A$25,2)</f>
        <v>54.58</v>
      </c>
      <c r="CV14" s="147">
        <f>ROUND('BASE 2025'!CV14*'BASE 2026'!$A$25,2)</f>
        <v>62.28</v>
      </c>
      <c r="CW14" s="147">
        <f>ROUND('BASE 2025'!CW14*'BASE 2026'!$A$25,2)</f>
        <v>77.12</v>
      </c>
      <c r="CX14" s="147">
        <f>ROUND('BASE 2025'!CX14*'BASE 2026'!$A$25,2)</f>
        <v>68.510000000000005</v>
      </c>
      <c r="CY14" s="147">
        <f>ROUND('BASE 2025'!CY14*'BASE 2026'!$A$25,2)</f>
        <v>76.94</v>
      </c>
      <c r="CZ14" s="147">
        <f>ROUND('BASE 2025'!CZ14*'BASE 2026'!$A$25,2)</f>
        <v>98.59</v>
      </c>
      <c r="DA14" s="147">
        <f>ROUND('BASE 2025'!DA14*'BASE 2026'!$A$25,2)</f>
        <v>122.88</v>
      </c>
      <c r="DB14" s="147">
        <f>ROUND('BASE 2025'!DB14*'BASE 2026'!$A$25,2)</f>
        <v>79.67</v>
      </c>
      <c r="DC14" s="147">
        <f>ROUND('BASE 2025'!DC14*'BASE 2026'!$A$25,2)</f>
        <v>89.47</v>
      </c>
      <c r="DD14" s="147">
        <f>ROUND('BASE 2025'!DD14*'BASE 2026'!$A$25,2)</f>
        <v>114.63</v>
      </c>
      <c r="DE14" s="147">
        <f>ROUND('BASE 2025'!DE14*'BASE 2026'!$A$25,2)</f>
        <v>142.87</v>
      </c>
      <c r="DF14" s="159"/>
      <c r="DG14" s="43" t="str">
        <f t="shared" si="10"/>
        <v>PLATINUM9.001 a 10.000</v>
      </c>
      <c r="DH14" s="44" t="s">
        <v>61</v>
      </c>
      <c r="DI14" s="44" t="s">
        <v>95</v>
      </c>
      <c r="DJ14" s="147">
        <f>ROUND('BASE 2025'!DK13*'BASE 2026'!$A$25,2)</f>
        <v>31.5</v>
      </c>
      <c r="DK14" s="147">
        <f>ROUND('BASE 2025'!DL13*'BASE 2026'!$A$25,2)</f>
        <v>32.840000000000003</v>
      </c>
      <c r="DL14" s="147">
        <f>ROUND('BASE 2025'!DM13*'BASE 2026'!$A$25,2)</f>
        <v>33.19</v>
      </c>
      <c r="DM14" s="147">
        <f>ROUND('BASE 2025'!DN13*'BASE 2026'!$A$25,2)</f>
        <v>33.51</v>
      </c>
      <c r="DN14" s="147">
        <f>ROUND('BASE 2025'!DO13*'BASE 2026'!$A$25,2)</f>
        <v>45.9</v>
      </c>
      <c r="DO14" s="147">
        <f>ROUND('BASE 2025'!DP13*'BASE 2026'!$A$25,2)</f>
        <v>53.34</v>
      </c>
      <c r="DP14" s="147">
        <f>ROUND('BASE 2025'!DQ13*'BASE 2026'!$A$25,2)</f>
        <v>60.89</v>
      </c>
      <c r="DQ14" s="147">
        <f>ROUND('BASE 2025'!DR13*'BASE 2026'!$A$25,2)</f>
        <v>75.33</v>
      </c>
      <c r="DR14" s="147">
        <f>ROUND('BASE 2025'!DS13*'BASE 2026'!$A$25,2)</f>
        <v>76.44</v>
      </c>
      <c r="DS14" s="147">
        <f>ROUND('BASE 2025'!DT13*'BASE 2026'!$A$25,2)</f>
        <v>87.09</v>
      </c>
      <c r="DT14" s="147">
        <f>ROUND('BASE 2025'!DU13*'BASE 2026'!$A$25,2)</f>
        <v>112.05</v>
      </c>
      <c r="DU14" s="147">
        <f>ROUND('BASE 2025'!DV13*'BASE 2026'!$A$25,2)</f>
        <v>139.59</v>
      </c>
      <c r="DW14" s="43" t="str">
        <f t="shared" si="5"/>
        <v>INFINITE 40 a 300</v>
      </c>
      <c r="DX14" s="44" t="s">
        <v>98</v>
      </c>
      <c r="DY14" t="s">
        <v>40</v>
      </c>
      <c r="DZ14" s="170">
        <f t="shared" ref="DZ14:EO14" si="28">ROUND(DZ3-(DZ3*$A$128),2)</f>
        <v>9.7100000000000009</v>
      </c>
      <c r="EA14" s="170">
        <f t="shared" si="28"/>
        <v>10.130000000000001</v>
      </c>
      <c r="EB14" s="170">
        <f t="shared" si="28"/>
        <v>10.23</v>
      </c>
      <c r="EC14" s="170">
        <f t="shared" si="28"/>
        <v>10.34</v>
      </c>
      <c r="ED14" s="170">
        <f t="shared" si="28"/>
        <v>11.57</v>
      </c>
      <c r="EE14" s="170">
        <f t="shared" si="28"/>
        <v>12.95</v>
      </c>
      <c r="EF14" s="170">
        <f t="shared" si="28"/>
        <v>14.46</v>
      </c>
      <c r="EG14" s="170">
        <f t="shared" si="28"/>
        <v>17.350000000000001</v>
      </c>
      <c r="EH14" s="170">
        <f t="shared" si="28"/>
        <v>12.04</v>
      </c>
      <c r="EI14" s="170">
        <f t="shared" si="28"/>
        <v>13.48</v>
      </c>
      <c r="EJ14" s="170">
        <f t="shared" si="28"/>
        <v>15.55</v>
      </c>
      <c r="EK14" s="170">
        <f t="shared" si="28"/>
        <v>18.05</v>
      </c>
      <c r="EL14" s="170">
        <f t="shared" si="28"/>
        <v>13.39</v>
      </c>
      <c r="EM14" s="170">
        <f t="shared" si="28"/>
        <v>15.67</v>
      </c>
      <c r="EN14" s="170">
        <f t="shared" si="28"/>
        <v>18.09</v>
      </c>
      <c r="EO14" s="170">
        <f t="shared" si="28"/>
        <v>20.98</v>
      </c>
      <c r="EQ14" s="198" t="str">
        <f t="shared" si="9"/>
        <v>PLATINUMColeta no mesmo dia4210-261 a 70</v>
      </c>
      <c r="ER14" s="198" t="s">
        <v>61</v>
      </c>
      <c r="ES14" s="199" t="s">
        <v>71</v>
      </c>
      <c r="ET14" s="200" t="s">
        <v>72</v>
      </c>
      <c r="EU14" s="201" t="s">
        <v>96</v>
      </c>
      <c r="EV14" s="200" t="str">
        <f t="shared" si="19"/>
        <v>1,68</v>
      </c>
      <c r="EW14" s="202" t="s">
        <v>442</v>
      </c>
      <c r="EX14" s="203" t="s">
        <v>264</v>
      </c>
      <c r="FA14" s="207" t="str">
        <f t="shared" si="26"/>
        <v>DIAMANTE START 1Coleta domiciliar2ª Tentativa (Código: 7799-2)</v>
      </c>
      <c r="FB14" s="207" t="s">
        <v>116</v>
      </c>
      <c r="FC14" s="209" t="s">
        <v>46</v>
      </c>
      <c r="FD14" s="201" t="s">
        <v>53</v>
      </c>
      <c r="FE14" s="200">
        <f>ROUND(FE4-(FE4*EN44),2)</f>
        <v>14.36</v>
      </c>
      <c r="FF14" s="163"/>
      <c r="FK14" s="207" t="s">
        <v>335</v>
      </c>
      <c r="FL14" s="207" t="s">
        <v>116</v>
      </c>
      <c r="FM14" s="219" t="s">
        <v>323</v>
      </c>
      <c r="FN14" s="220" t="s">
        <v>324</v>
      </c>
      <c r="FO14" s="217">
        <v>76147</v>
      </c>
      <c r="FP14" s="200">
        <f>ROUND('BASE 2025'!FP14*'BASE 2026'!$A$172,2)</f>
        <v>0.14000000000000001</v>
      </c>
      <c r="FQ14" s="217">
        <v>76198</v>
      </c>
      <c r="FR14" s="200">
        <f>ROUND('BASE 2025'!FR14*'BASE 2026'!$A$172,2)</f>
        <v>0.08</v>
      </c>
    </row>
    <row r="15" spans="1:174" ht="25.5" x14ac:dyDescent="0.25">
      <c r="A15" s="42" t="s">
        <v>104</v>
      </c>
      <c r="B15" s="73"/>
      <c r="D15" s="40" t="str">
        <f t="shared" si="0"/>
        <v>PLATINUMKg Adicional</v>
      </c>
      <c r="E15" s="168" t="s">
        <v>61</v>
      </c>
      <c r="F15" s="168" t="s">
        <v>63</v>
      </c>
      <c r="G15" s="169">
        <v>3.04</v>
      </c>
      <c r="H15" s="169">
        <v>3.12</v>
      </c>
      <c r="I15" s="169">
        <v>3.19</v>
      </c>
      <c r="J15" s="169">
        <v>3.24</v>
      </c>
      <c r="K15" s="169">
        <v>5.48</v>
      </c>
      <c r="L15" s="169">
        <v>5.54</v>
      </c>
      <c r="M15" s="169">
        <v>5.59</v>
      </c>
      <c r="N15" s="169">
        <v>5.65</v>
      </c>
      <c r="O15" s="169">
        <v>10.75</v>
      </c>
      <c r="P15" s="169">
        <v>14.51</v>
      </c>
      <c r="Q15" s="169">
        <v>20.43</v>
      </c>
      <c r="R15" s="169">
        <v>24.72</v>
      </c>
      <c r="S15" s="169">
        <v>13.72</v>
      </c>
      <c r="T15" s="169">
        <v>16.98</v>
      </c>
      <c r="U15" s="169">
        <v>22.02</v>
      </c>
      <c r="V15" s="169">
        <v>25.81</v>
      </c>
      <c r="W15" s="169">
        <v>16.329999999999998</v>
      </c>
      <c r="X15" s="169">
        <v>20.23</v>
      </c>
      <c r="Y15" s="169">
        <v>26.21</v>
      </c>
      <c r="Z15" s="169">
        <v>30.71</v>
      </c>
      <c r="AB15" s="40" t="str">
        <f t="shared" si="1"/>
        <v>PLATINUMKg Adicional</v>
      </c>
      <c r="AC15" s="168" t="s">
        <v>61</v>
      </c>
      <c r="AD15" s="168" t="s">
        <v>63</v>
      </c>
      <c r="AE15" s="169">
        <v>6.59</v>
      </c>
      <c r="AF15" s="169">
        <v>6.74</v>
      </c>
      <c r="AG15" s="169">
        <v>6.87</v>
      </c>
      <c r="AH15" s="169">
        <v>7.02</v>
      </c>
      <c r="AI15" s="169">
        <v>7.45</v>
      </c>
      <c r="AJ15" s="169">
        <v>7.53</v>
      </c>
      <c r="AK15" s="169">
        <v>7.61</v>
      </c>
      <c r="AL15" s="169">
        <v>7.68</v>
      </c>
      <c r="AM15" s="169">
        <v>15.26</v>
      </c>
      <c r="AN15" s="169">
        <v>23.4</v>
      </c>
      <c r="AO15" s="169">
        <v>28.34</v>
      </c>
      <c r="AP15" s="169">
        <v>33.299999999999997</v>
      </c>
      <c r="AQ15" s="169">
        <v>19.09</v>
      </c>
      <c r="AR15" s="169">
        <v>28.62</v>
      </c>
      <c r="AS15" s="169">
        <v>33.85</v>
      </c>
      <c r="AT15" s="169">
        <v>39.11</v>
      </c>
      <c r="AU15" s="169">
        <v>22.72</v>
      </c>
      <c r="AV15" s="169">
        <v>34.08</v>
      </c>
      <c r="AW15" s="169">
        <v>40.32</v>
      </c>
      <c r="AX15" s="169">
        <v>46.55</v>
      </c>
      <c r="AZ15" s="43" t="str">
        <f t="shared" si="23"/>
        <v>DIAMANTE START 15 a 10</v>
      </c>
      <c r="BA15" s="44" t="s">
        <v>116</v>
      </c>
      <c r="BB15" s="46" t="s">
        <v>56</v>
      </c>
      <c r="BC15" s="170">
        <f t="shared" si="27"/>
        <v>59.87</v>
      </c>
      <c r="BD15" s="170">
        <f t="shared" si="27"/>
        <v>61.16</v>
      </c>
      <c r="BE15" s="170">
        <f t="shared" si="27"/>
        <v>62.45</v>
      </c>
      <c r="BF15" s="170">
        <f t="shared" si="27"/>
        <v>63.66</v>
      </c>
      <c r="BG15" s="170">
        <f t="shared" si="27"/>
        <v>76.510000000000005</v>
      </c>
      <c r="BH15" s="170">
        <f t="shared" si="27"/>
        <v>77.239999999999995</v>
      </c>
      <c r="BI15" s="170">
        <f t="shared" si="27"/>
        <v>78.08</v>
      </c>
      <c r="BJ15" s="170">
        <f t="shared" si="27"/>
        <v>78.81</v>
      </c>
      <c r="BL15" s="43" t="str">
        <f t="shared" ref="BL15:BL67" si="29">CONCATENATE(BM15,BN15)</f>
        <v>Peso (g)</v>
      </c>
      <c r="BN15" s="46" t="s">
        <v>32</v>
      </c>
      <c r="BO15" s="170" t="s">
        <v>12</v>
      </c>
      <c r="BP15" s="170" t="s">
        <v>13</v>
      </c>
      <c r="BQ15" s="170" t="s">
        <v>14</v>
      </c>
      <c r="BS15" s="40" t="str">
        <f t="shared" si="7"/>
        <v>PLATINUMKg Adicional</v>
      </c>
      <c r="BT15" s="168" t="s">
        <v>61</v>
      </c>
      <c r="BU15" s="168" t="s">
        <v>63</v>
      </c>
      <c r="BV15" s="171">
        <f>ROUND('BASE 2025'!BV15*'BASE 2026'!$A$25,2)</f>
        <v>2.98</v>
      </c>
      <c r="BW15" s="171">
        <f>ROUND('BASE 2025'!BW15*'BASE 2026'!$A$25,2)</f>
        <v>3.04</v>
      </c>
      <c r="BX15" s="171">
        <f>ROUND('BASE 2025'!BX15*'BASE 2026'!$A$25,2)</f>
        <v>3.13</v>
      </c>
      <c r="BY15" s="171">
        <f>ROUND('BASE 2025'!BY15*'BASE 2026'!$A$25,2)</f>
        <v>3.18</v>
      </c>
      <c r="BZ15" s="171">
        <f>ROUND('BASE 2025'!BZ15*'BASE 2026'!$A$25,2)</f>
        <v>5.38</v>
      </c>
      <c r="CA15" s="171">
        <f>ROUND('BASE 2025'!CA15*'BASE 2026'!$A$25,2)</f>
        <v>5.42</v>
      </c>
      <c r="CB15" s="171">
        <f>ROUND('BASE 2025'!CB15*'BASE 2026'!$A$25,2)</f>
        <v>5.47</v>
      </c>
      <c r="CC15" s="171">
        <f>ROUND('BASE 2025'!CC15*'BASE 2026'!$A$25,2)</f>
        <v>5.54</v>
      </c>
      <c r="CD15" s="171">
        <f>ROUND('BASE 2025'!CD15*'BASE 2026'!$A$25,2)</f>
        <v>10.54</v>
      </c>
      <c r="CE15" s="171">
        <f>ROUND('BASE 2025'!CE15*'BASE 2026'!$A$25,2)</f>
        <v>14.22</v>
      </c>
      <c r="CF15" s="171">
        <f>ROUND('BASE 2025'!CF15*'BASE 2026'!$A$25,2)</f>
        <v>20.010000000000002</v>
      </c>
      <c r="CG15" s="171">
        <f>ROUND('BASE 2025'!CG15*'BASE 2026'!$A$25,2)</f>
        <v>24.22</v>
      </c>
      <c r="CH15" s="171">
        <f>ROUND('BASE 2025'!CH15*'BASE 2026'!$A$25,2)</f>
        <v>16</v>
      </c>
      <c r="CI15" s="171">
        <f>ROUND('BASE 2025'!CI15*'BASE 2026'!$A$25,2)</f>
        <v>19.82</v>
      </c>
      <c r="CJ15" s="171">
        <f>ROUND('BASE 2025'!CJ15*'BASE 2026'!$A$25,2)</f>
        <v>25.69</v>
      </c>
      <c r="CK15" s="171">
        <f>ROUND('BASE 2025'!CK15*'BASE 2026'!$A$25,2)</f>
        <v>30.09</v>
      </c>
      <c r="CM15" s="40" t="str">
        <f t="shared" si="8"/>
        <v>PLATINUMKg Adicional</v>
      </c>
      <c r="CN15" s="168" t="s">
        <v>61</v>
      </c>
      <c r="CO15" s="168" t="s">
        <v>63</v>
      </c>
      <c r="CP15" s="169">
        <f>ROUND('BASE 2025'!CP15*'BASE 2026'!$A$25,2)</f>
        <v>4.04</v>
      </c>
      <c r="CQ15" s="169">
        <f>ROUND('BASE 2025'!CQ15*'BASE 2026'!$A$25,2)</f>
        <v>4.2</v>
      </c>
      <c r="CR15" s="169">
        <f>ROUND('BASE 2025'!CR15*'BASE 2026'!$A$25,2)</f>
        <v>4.24</v>
      </c>
      <c r="CS15" s="169">
        <f>ROUND('BASE 2025'!CS15*'BASE 2026'!$A$25,2)</f>
        <v>4.3</v>
      </c>
      <c r="CT15" s="169">
        <f>ROUND('BASE 2025'!CT15*'BASE 2026'!$A$25,2)</f>
        <v>5.88</v>
      </c>
      <c r="CU15" s="169">
        <f>ROUND('BASE 2025'!CU15*'BASE 2026'!$A$25,2)</f>
        <v>6.76</v>
      </c>
      <c r="CV15" s="169">
        <f>ROUND('BASE 2025'!CV15*'BASE 2026'!$A$25,2)</f>
        <v>7.73</v>
      </c>
      <c r="CW15" s="169">
        <f>ROUND('BASE 2025'!CW15*'BASE 2026'!$A$25,2)</f>
        <v>9.56</v>
      </c>
      <c r="CX15" s="169">
        <f>ROUND('BASE 2025'!CX15*'BASE 2026'!$A$25,2)</f>
        <v>8.49</v>
      </c>
      <c r="CY15" s="169">
        <f>ROUND('BASE 2025'!CY15*'BASE 2026'!$A$25,2)</f>
        <v>9.5500000000000007</v>
      </c>
      <c r="CZ15" s="169">
        <f>ROUND('BASE 2025'!CZ15*'BASE 2026'!$A$25,2)</f>
        <v>12.23</v>
      </c>
      <c r="DA15" s="169">
        <f>ROUND('BASE 2025'!DA15*'BASE 2026'!$A$25,2)</f>
        <v>15.23</v>
      </c>
      <c r="DB15" s="169">
        <f>ROUND('BASE 2025'!DB15*'BASE 2026'!$A$25,2)</f>
        <v>9.86</v>
      </c>
      <c r="DC15" s="169">
        <f>ROUND('BASE 2025'!DC15*'BASE 2026'!$A$25,2)</f>
        <v>11.1</v>
      </c>
      <c r="DD15" s="169">
        <f>ROUND('BASE 2025'!DD15*'BASE 2026'!$A$25,2)</f>
        <v>14.2</v>
      </c>
      <c r="DE15" s="169">
        <f>ROUND('BASE 2025'!DE15*'BASE 2026'!$A$25,2)</f>
        <v>17.71</v>
      </c>
      <c r="DG15" s="40" t="str">
        <f t="shared" si="10"/>
        <v>PLATINUMKg Adicional</v>
      </c>
      <c r="DH15" s="168" t="s">
        <v>61</v>
      </c>
      <c r="DI15" s="168" t="s">
        <v>63</v>
      </c>
      <c r="DJ15" s="169">
        <f>ROUND('BASE 2025'!DK14*'BASE 2026'!$A$25,2)</f>
        <v>3.9</v>
      </c>
      <c r="DK15" s="169">
        <f>ROUND('BASE 2025'!DL14*'BASE 2026'!$A$25,2)</f>
        <v>4.08</v>
      </c>
      <c r="DL15" s="169">
        <f>ROUND('BASE 2025'!DM14*'BASE 2026'!$A$25,2)</f>
        <v>4.0999999999999996</v>
      </c>
      <c r="DM15" s="169">
        <f>ROUND('BASE 2025'!DN14*'BASE 2026'!$A$25,2)</f>
        <v>4.1500000000000004</v>
      </c>
      <c r="DN15" s="169">
        <f>ROUND('BASE 2025'!DO14*'BASE 2026'!$A$25,2)</f>
        <v>5.68</v>
      </c>
      <c r="DO15" s="169">
        <f>ROUND('BASE 2025'!DP14*'BASE 2026'!$A$25,2)</f>
        <v>6.6</v>
      </c>
      <c r="DP15" s="169">
        <f>ROUND('BASE 2025'!DQ14*'BASE 2026'!$A$25,2)</f>
        <v>7.55</v>
      </c>
      <c r="DQ15" s="169">
        <f>ROUND('BASE 2025'!DR14*'BASE 2026'!$A$25,2)</f>
        <v>9.33</v>
      </c>
      <c r="DR15" s="169">
        <f>ROUND('BASE 2025'!DS14*'BASE 2026'!$A$25,2)</f>
        <v>9.44</v>
      </c>
      <c r="DS15" s="169">
        <f>ROUND('BASE 2025'!DT14*'BASE 2026'!$A$25,2)</f>
        <v>10.79</v>
      </c>
      <c r="DT15" s="169">
        <f>ROUND('BASE 2025'!DU14*'BASE 2026'!$A$25,2)</f>
        <v>13.89</v>
      </c>
      <c r="DU15" s="169">
        <f>ROUND('BASE 2025'!DV14*'BASE 2026'!$A$25,2)</f>
        <v>17.3</v>
      </c>
      <c r="DW15" s="43" t="str">
        <f t="shared" si="5"/>
        <v>INFINITE 50 a 300</v>
      </c>
      <c r="DX15" s="44" t="s">
        <v>100</v>
      </c>
      <c r="DY15" t="s">
        <v>40</v>
      </c>
      <c r="DZ15" s="170">
        <f t="shared" ref="DZ15:EO15" si="30">ROUND(DZ3-(DZ3*$A$129),2)</f>
        <v>9.59</v>
      </c>
      <c r="EA15" s="170">
        <f t="shared" si="30"/>
        <v>10</v>
      </c>
      <c r="EB15" s="170">
        <f t="shared" si="30"/>
        <v>10.1</v>
      </c>
      <c r="EC15" s="170">
        <f t="shared" si="30"/>
        <v>10.210000000000001</v>
      </c>
      <c r="ED15" s="170">
        <f t="shared" si="30"/>
        <v>11.43</v>
      </c>
      <c r="EE15" s="170">
        <f t="shared" si="30"/>
        <v>12.79</v>
      </c>
      <c r="EF15" s="170">
        <f t="shared" si="30"/>
        <v>14.28</v>
      </c>
      <c r="EG15" s="170">
        <f t="shared" si="30"/>
        <v>17.14</v>
      </c>
      <c r="EH15" s="170">
        <f t="shared" si="30"/>
        <v>11.9</v>
      </c>
      <c r="EI15" s="170">
        <f t="shared" si="30"/>
        <v>13.31</v>
      </c>
      <c r="EJ15" s="170">
        <f t="shared" si="30"/>
        <v>15.36</v>
      </c>
      <c r="EK15" s="170">
        <f t="shared" si="30"/>
        <v>17.82</v>
      </c>
      <c r="EL15" s="170">
        <f t="shared" si="30"/>
        <v>13.22</v>
      </c>
      <c r="EM15" s="170">
        <f t="shared" si="30"/>
        <v>15.48</v>
      </c>
      <c r="EN15" s="170">
        <f t="shared" si="30"/>
        <v>17.86</v>
      </c>
      <c r="EO15" s="170">
        <f t="shared" si="30"/>
        <v>20.72</v>
      </c>
      <c r="EQ15" s="198" t="str">
        <f t="shared" si="9"/>
        <v>PLATINUMColeta no mesmo dia4210-271 a 80</v>
      </c>
      <c r="ER15" s="198" t="s">
        <v>61</v>
      </c>
      <c r="ES15" s="199" t="s">
        <v>71</v>
      </c>
      <c r="ET15" s="200" t="s">
        <v>72</v>
      </c>
      <c r="EU15" s="201" t="s">
        <v>99</v>
      </c>
      <c r="EV15" s="200" t="str">
        <f t="shared" si="19"/>
        <v>1,68</v>
      </c>
      <c r="EW15" s="202" t="s">
        <v>442</v>
      </c>
      <c r="EX15" s="203" t="s">
        <v>264</v>
      </c>
      <c r="FA15" s="207" t="str">
        <f t="shared" si="26"/>
        <v>DIAMANTE START 1Check ListPreenchimento de Check List (Código: 87)</v>
      </c>
      <c r="FB15" s="207" t="s">
        <v>116</v>
      </c>
      <c r="FC15" s="210" t="s">
        <v>58</v>
      </c>
      <c r="FD15" s="201" t="s">
        <v>59</v>
      </c>
      <c r="FE15" s="200">
        <f>FE5</f>
        <v>7.42</v>
      </c>
      <c r="FF15" s="213"/>
      <c r="FK15" s="207" t="s">
        <v>336</v>
      </c>
      <c r="FL15" s="207" t="s">
        <v>116</v>
      </c>
      <c r="FM15" s="219" t="s">
        <v>325</v>
      </c>
      <c r="FN15" s="220" t="s">
        <v>326</v>
      </c>
      <c r="FO15" s="217">
        <v>76155</v>
      </c>
      <c r="FP15" s="200">
        <f>ROUND('BASE 2025'!FP15*'BASE 2026'!$A$172,2)</f>
        <v>0.19</v>
      </c>
      <c r="FQ15" s="217">
        <v>76201</v>
      </c>
      <c r="FR15" s="200">
        <f>ROUND('BASE 2025'!FR15*'BASE 2026'!$A$172,2)</f>
        <v>0.08</v>
      </c>
    </row>
    <row r="16" spans="1:174" x14ac:dyDescent="0.25">
      <c r="A16" s="42" t="s">
        <v>107</v>
      </c>
      <c r="B16" s="73"/>
      <c r="D16" s="43" t="str">
        <f t="shared" si="0"/>
        <v>Peso (g)</v>
      </c>
      <c r="F16" s="44" t="s">
        <v>32</v>
      </c>
      <c r="G16" s="147" t="s">
        <v>12</v>
      </c>
      <c r="H16" s="147" t="s">
        <v>13</v>
      </c>
      <c r="I16" s="147" t="s">
        <v>14</v>
      </c>
      <c r="J16" s="147" t="s">
        <v>15</v>
      </c>
      <c r="K16" s="147" t="s">
        <v>16</v>
      </c>
      <c r="L16" s="147" t="s">
        <v>17</v>
      </c>
      <c r="M16" s="147" t="s">
        <v>18</v>
      </c>
      <c r="N16" s="147" t="s">
        <v>19</v>
      </c>
      <c r="O16" s="147" t="s">
        <v>20</v>
      </c>
      <c r="P16" s="147" t="s">
        <v>21</v>
      </c>
      <c r="Q16" s="147" t="s">
        <v>22</v>
      </c>
      <c r="R16" s="147" t="s">
        <v>23</v>
      </c>
      <c r="S16" s="147" t="s">
        <v>24</v>
      </c>
      <c r="T16" s="147" t="s">
        <v>25</v>
      </c>
      <c r="U16" s="147" t="s">
        <v>26</v>
      </c>
      <c r="V16" s="147" t="s">
        <v>27</v>
      </c>
      <c r="W16" s="147" t="s">
        <v>28</v>
      </c>
      <c r="X16" s="147" t="s">
        <v>29</v>
      </c>
      <c r="Y16" s="147" t="s">
        <v>30</v>
      </c>
      <c r="Z16" s="147" t="s">
        <v>31</v>
      </c>
      <c r="AB16" s="43" t="str">
        <f t="shared" ref="AB16:AB29" si="31">CONCATENATE(AC16,AD16)</f>
        <v>Peso (g)</v>
      </c>
      <c r="AD16" s="44" t="s">
        <v>32</v>
      </c>
      <c r="AE16" s="147" t="s">
        <v>12</v>
      </c>
      <c r="AF16" s="147" t="s">
        <v>13</v>
      </c>
      <c r="AG16" s="147" t="s">
        <v>14</v>
      </c>
      <c r="AH16" s="147" t="s">
        <v>15</v>
      </c>
      <c r="AI16" s="147" t="s">
        <v>16</v>
      </c>
      <c r="AJ16" s="147" t="s">
        <v>17</v>
      </c>
      <c r="AK16" s="147" t="s">
        <v>18</v>
      </c>
      <c r="AL16" s="147" t="s">
        <v>19</v>
      </c>
      <c r="AM16" s="147" t="s">
        <v>20</v>
      </c>
      <c r="AN16" s="147" t="s">
        <v>21</v>
      </c>
      <c r="AO16" s="147" t="s">
        <v>22</v>
      </c>
      <c r="AP16" s="147" t="s">
        <v>23</v>
      </c>
      <c r="AQ16" s="147" t="s">
        <v>24</v>
      </c>
      <c r="AR16" s="147" t="s">
        <v>25</v>
      </c>
      <c r="AS16" s="147" t="s">
        <v>26</v>
      </c>
      <c r="AT16" s="147" t="s">
        <v>27</v>
      </c>
      <c r="AU16" s="147" t="s">
        <v>28</v>
      </c>
      <c r="AV16" s="147" t="s">
        <v>29</v>
      </c>
      <c r="AW16" s="147" t="s">
        <v>30</v>
      </c>
      <c r="AX16" s="147" t="s">
        <v>31</v>
      </c>
      <c r="AZ16" s="40" t="str">
        <f t="shared" si="23"/>
        <v>DIAMANTE START 1Kg Adicional</v>
      </c>
      <c r="BA16" s="168" t="s">
        <v>116</v>
      </c>
      <c r="BB16" s="178" t="s">
        <v>63</v>
      </c>
      <c r="BC16" s="169">
        <f t="shared" si="27"/>
        <v>5.82</v>
      </c>
      <c r="BD16" s="169">
        <f t="shared" si="27"/>
        <v>6.01</v>
      </c>
      <c r="BE16" s="169">
        <f t="shared" si="27"/>
        <v>6.09</v>
      </c>
      <c r="BF16" s="169">
        <f t="shared" si="27"/>
        <v>6.19</v>
      </c>
      <c r="BG16" s="169">
        <f t="shared" si="27"/>
        <v>7.76</v>
      </c>
      <c r="BH16" s="169">
        <f t="shared" si="27"/>
        <v>7.87</v>
      </c>
      <c r="BI16" s="169">
        <f t="shared" si="27"/>
        <v>7.94</v>
      </c>
      <c r="BJ16" s="169">
        <f t="shared" si="27"/>
        <v>7.94</v>
      </c>
      <c r="BL16" s="43" t="str">
        <f t="shared" si="29"/>
        <v>DIAMANTE START 10 a 300</v>
      </c>
      <c r="BM16" s="44" t="s">
        <v>116</v>
      </c>
      <c r="BN16" s="46" t="s">
        <v>40</v>
      </c>
      <c r="BO16" s="170">
        <f t="shared" ref="BO16:BQ27" si="32">ROUND(BO3-(BO3*$A$82),2)</f>
        <v>13.87</v>
      </c>
      <c r="BP16" s="170">
        <f t="shared" si="32"/>
        <v>14.15</v>
      </c>
      <c r="BQ16" s="170">
        <f t="shared" si="32"/>
        <v>14.45</v>
      </c>
      <c r="BS16" s="60" t="str">
        <f t="shared" si="7"/>
        <v>Peso (g)</v>
      </c>
      <c r="BT16" s="44"/>
      <c r="BU16" s="44" t="s">
        <v>32</v>
      </c>
      <c r="BV16" s="170" t="s">
        <v>12</v>
      </c>
      <c r="BW16" s="170" t="s">
        <v>13</v>
      </c>
      <c r="BX16" s="170" t="s">
        <v>14</v>
      </c>
      <c r="BY16" s="170" t="s">
        <v>15</v>
      </c>
      <c r="BZ16" s="170" t="s">
        <v>16</v>
      </c>
      <c r="CA16" s="170" t="s">
        <v>17</v>
      </c>
      <c r="CB16" s="170" t="s">
        <v>18</v>
      </c>
      <c r="CC16" s="170" t="s">
        <v>19</v>
      </c>
      <c r="CD16" s="170" t="s">
        <v>20</v>
      </c>
      <c r="CE16" s="170" t="s">
        <v>21</v>
      </c>
      <c r="CF16" s="170" t="s">
        <v>22</v>
      </c>
      <c r="CG16" s="170" t="s">
        <v>23</v>
      </c>
      <c r="CH16" s="170" t="s">
        <v>28</v>
      </c>
      <c r="CI16" s="170" t="s">
        <v>29</v>
      </c>
      <c r="CJ16" s="170" t="s">
        <v>30</v>
      </c>
      <c r="CK16" s="170" t="s">
        <v>31</v>
      </c>
      <c r="CM16" s="43" t="str">
        <f t="shared" ref="CM16:CM29" si="33">CONCATENATE(CN16,CO16)</f>
        <v>Peso (g)</v>
      </c>
      <c r="CO16" s="44" t="s">
        <v>32</v>
      </c>
      <c r="CP16" s="147" t="s">
        <v>16</v>
      </c>
      <c r="CQ16" s="147" t="s">
        <v>17</v>
      </c>
      <c r="CR16" s="147" t="s">
        <v>18</v>
      </c>
      <c r="CS16" s="147" t="s">
        <v>19</v>
      </c>
      <c r="CT16" s="147" t="s">
        <v>20</v>
      </c>
      <c r="CU16" s="147" t="s">
        <v>21</v>
      </c>
      <c r="CV16" s="147" t="s">
        <v>22</v>
      </c>
      <c r="CW16" s="147" t="s">
        <v>23</v>
      </c>
      <c r="CX16" s="147" t="s">
        <v>24</v>
      </c>
      <c r="CY16" s="147" t="s">
        <v>25</v>
      </c>
      <c r="CZ16" s="147" t="s">
        <v>26</v>
      </c>
      <c r="DA16" s="147" t="s">
        <v>27</v>
      </c>
      <c r="DB16" s="147" t="s">
        <v>28</v>
      </c>
      <c r="DC16" s="147" t="s">
        <v>29</v>
      </c>
      <c r="DD16" s="147" t="s">
        <v>30</v>
      </c>
      <c r="DE16" s="147" t="s">
        <v>31</v>
      </c>
      <c r="DF16" s="159"/>
      <c r="DG16" s="43" t="str">
        <f t="shared" si="10"/>
        <v>Peso (g)</v>
      </c>
      <c r="DI16" s="44" t="s">
        <v>32</v>
      </c>
      <c r="DJ16" s="147" t="s">
        <v>16</v>
      </c>
      <c r="DK16" s="147" t="s">
        <v>17</v>
      </c>
      <c r="DL16" s="147" t="s">
        <v>18</v>
      </c>
      <c r="DM16" s="147" t="s">
        <v>19</v>
      </c>
      <c r="DN16" s="147" t="s">
        <v>20</v>
      </c>
      <c r="DO16" s="147" t="s">
        <v>21</v>
      </c>
      <c r="DP16" s="147" t="s">
        <v>22</v>
      </c>
      <c r="DQ16" s="147" t="s">
        <v>23</v>
      </c>
      <c r="DR16" s="147" t="s">
        <v>28</v>
      </c>
      <c r="DS16" s="147" t="s">
        <v>29</v>
      </c>
      <c r="DT16" s="147" t="s">
        <v>30</v>
      </c>
      <c r="DU16" s="147" t="s">
        <v>31</v>
      </c>
      <c r="DW16" s="43" t="str">
        <f t="shared" si="5"/>
        <v>INFINITE 60 a 300</v>
      </c>
      <c r="DX16" s="44" t="s">
        <v>104</v>
      </c>
      <c r="DY16" t="s">
        <v>40</v>
      </c>
      <c r="DZ16" s="170">
        <f t="shared" ref="DZ16:EO16" si="34">ROUND(DZ3-(DZ3*$A$130),2)</f>
        <v>9.4700000000000006</v>
      </c>
      <c r="EA16" s="170">
        <f t="shared" si="34"/>
        <v>9.8800000000000008</v>
      </c>
      <c r="EB16" s="170">
        <f t="shared" si="34"/>
        <v>9.98</v>
      </c>
      <c r="EC16" s="170">
        <f t="shared" si="34"/>
        <v>10.08</v>
      </c>
      <c r="ED16" s="170">
        <f t="shared" si="34"/>
        <v>11.29</v>
      </c>
      <c r="EE16" s="170">
        <f t="shared" si="34"/>
        <v>12.63</v>
      </c>
      <c r="EF16" s="170">
        <f t="shared" si="34"/>
        <v>14.1</v>
      </c>
      <c r="EG16" s="170">
        <f t="shared" si="34"/>
        <v>16.920000000000002</v>
      </c>
      <c r="EH16" s="170">
        <f t="shared" si="34"/>
        <v>11.75</v>
      </c>
      <c r="EI16" s="170">
        <f t="shared" si="34"/>
        <v>13.15</v>
      </c>
      <c r="EJ16" s="170">
        <f t="shared" si="34"/>
        <v>15.17</v>
      </c>
      <c r="EK16" s="170">
        <f t="shared" si="34"/>
        <v>17.600000000000001</v>
      </c>
      <c r="EL16" s="170">
        <f t="shared" si="34"/>
        <v>13.06</v>
      </c>
      <c r="EM16" s="170">
        <f t="shared" si="34"/>
        <v>15.29</v>
      </c>
      <c r="EN16" s="170">
        <f t="shared" si="34"/>
        <v>17.64</v>
      </c>
      <c r="EO16" s="170">
        <f t="shared" si="34"/>
        <v>20.46</v>
      </c>
      <c r="EQ16" s="198" t="str">
        <f t="shared" si="9"/>
        <v>PLATINUMColeta no mesmo dia4210-281 a 90</v>
      </c>
      <c r="ER16" s="198" t="s">
        <v>61</v>
      </c>
      <c r="ES16" s="199" t="s">
        <v>71</v>
      </c>
      <c r="ET16" s="200" t="s">
        <v>72</v>
      </c>
      <c r="EU16" s="201" t="s">
        <v>102</v>
      </c>
      <c r="EV16" s="200" t="str">
        <f t="shared" si="19"/>
        <v>1,67</v>
      </c>
      <c r="EW16" s="202" t="s">
        <v>443</v>
      </c>
      <c r="EX16" s="203" t="s">
        <v>264</v>
      </c>
      <c r="FA16" s="146"/>
      <c r="FB16" s="146"/>
      <c r="FC16" s="211"/>
      <c r="FD16" s="190"/>
      <c r="FE16" s="212" t="s">
        <v>258</v>
      </c>
      <c r="FF16" s="213"/>
    </row>
    <row r="17" spans="1:174" x14ac:dyDescent="0.25">
      <c r="A17" s="42" t="s">
        <v>110</v>
      </c>
      <c r="B17" s="73"/>
      <c r="D17" s="43" t="str">
        <f t="shared" si="0"/>
        <v>CLUBE CORREIOS0 a 300</v>
      </c>
      <c r="E17" s="44" t="s">
        <v>9</v>
      </c>
      <c r="F17" s="44" t="s">
        <v>40</v>
      </c>
      <c r="G17" s="147">
        <f>ROUND(G3-(G3*$A$28),2)</f>
        <v>9.94</v>
      </c>
      <c r="H17" s="147">
        <f t="shared" ref="H17:Z29" si="35">ROUND(H3-(H3*$A$28),2)</f>
        <v>10.16</v>
      </c>
      <c r="I17" s="147">
        <f t="shared" si="35"/>
        <v>10.36</v>
      </c>
      <c r="J17" s="147">
        <f t="shared" si="35"/>
        <v>10.57</v>
      </c>
      <c r="K17" s="147">
        <f t="shared" si="35"/>
        <v>19</v>
      </c>
      <c r="L17" s="147">
        <f t="shared" si="35"/>
        <v>19.41</v>
      </c>
      <c r="M17" s="147">
        <f t="shared" si="35"/>
        <v>19.84</v>
      </c>
      <c r="N17" s="147">
        <f t="shared" si="35"/>
        <v>21.11</v>
      </c>
      <c r="O17" s="147">
        <f t="shared" si="35"/>
        <v>28.85</v>
      </c>
      <c r="P17" s="147">
        <f t="shared" si="35"/>
        <v>40.39</v>
      </c>
      <c r="Q17" s="147">
        <f t="shared" si="35"/>
        <v>51.93</v>
      </c>
      <c r="R17" s="147">
        <f t="shared" si="35"/>
        <v>60.59</v>
      </c>
      <c r="S17" s="147">
        <f t="shared" si="35"/>
        <v>38.409999999999997</v>
      </c>
      <c r="T17" s="147">
        <f t="shared" si="35"/>
        <v>49.04</v>
      </c>
      <c r="U17" s="147">
        <f t="shared" si="35"/>
        <v>59.2</v>
      </c>
      <c r="V17" s="147">
        <f t="shared" si="35"/>
        <v>67.900000000000006</v>
      </c>
      <c r="W17" s="147">
        <f t="shared" si="35"/>
        <v>45.73</v>
      </c>
      <c r="X17" s="147">
        <f t="shared" si="35"/>
        <v>58.39</v>
      </c>
      <c r="Y17" s="147">
        <f t="shared" si="35"/>
        <v>70.489999999999995</v>
      </c>
      <c r="Z17" s="147">
        <f t="shared" si="35"/>
        <v>80.849999999999994</v>
      </c>
      <c r="AB17" s="43" t="str">
        <f t="shared" si="31"/>
        <v>CLUBE CORREIOS0 a 300</v>
      </c>
      <c r="AC17" s="44" t="s">
        <v>9</v>
      </c>
      <c r="AD17" s="44" t="s">
        <v>40</v>
      </c>
      <c r="AE17" s="147">
        <f>ROUND('BASE 2025'!AE17*'BASE 2026'!$A$25,2)</f>
        <v>29.4</v>
      </c>
      <c r="AF17" s="147">
        <f>ROUND('BASE 2025'!AF17*'BASE 2026'!$A$25,2)</f>
        <v>30.04</v>
      </c>
      <c r="AG17" s="147">
        <f>ROUND('BASE 2025'!AG17*'BASE 2026'!$A$25,2)</f>
        <v>30.66</v>
      </c>
      <c r="AH17" s="147">
        <f>ROUND('BASE 2025'!AH17*'BASE 2026'!$A$25,2)</f>
        <v>31.29</v>
      </c>
      <c r="AI17" s="147">
        <f>ROUND('BASE 2025'!AI17*'BASE 2026'!$A$25,2)</f>
        <v>32.619999999999997</v>
      </c>
      <c r="AJ17" s="147">
        <f>ROUND('BASE 2025'!AJ17*'BASE 2026'!$A$25,2)</f>
        <v>32.950000000000003</v>
      </c>
      <c r="AK17" s="147">
        <f>ROUND('BASE 2025'!AK17*'BASE 2026'!$A$25,2)</f>
        <v>33.299999999999997</v>
      </c>
      <c r="AL17" s="147">
        <f>ROUND('BASE 2025'!AL17*'BASE 2026'!$A$25,2)</f>
        <v>33.630000000000003</v>
      </c>
      <c r="AM17" s="147">
        <f>ROUND('BASE 2025'!AM17*'BASE 2026'!$A$25,2)</f>
        <v>47.54</v>
      </c>
      <c r="AN17" s="147">
        <f>ROUND('BASE 2025'!AN17*'BASE 2026'!$A$25,2)</f>
        <v>73.84</v>
      </c>
      <c r="AO17" s="147">
        <f>ROUND('BASE 2025'!AO17*'BASE 2026'!$A$25,2)</f>
        <v>89.81</v>
      </c>
      <c r="AP17" s="147">
        <f>ROUND('BASE 2025'!AP17*'BASE 2026'!$A$25,2)</f>
        <v>105.79</v>
      </c>
      <c r="AQ17" s="147">
        <f>ROUND('BASE 2025'!AQ17*'BASE 2026'!$A$25,2)</f>
        <v>61.16</v>
      </c>
      <c r="AR17" s="147">
        <f>ROUND('BASE 2025'!AR17*'BASE 2026'!$A$25,2)</f>
        <v>81.459999999999994</v>
      </c>
      <c r="AS17" s="147">
        <f>ROUND('BASE 2025'!AS17*'BASE 2026'!$A$25,2)</f>
        <v>94.43</v>
      </c>
      <c r="AT17" s="147">
        <f>ROUND('BASE 2025'!AT17*'BASE 2026'!$A$25,2)</f>
        <v>107.39</v>
      </c>
      <c r="AU17" s="147">
        <f>ROUND('BASE 2025'!AU17*'BASE 2026'!$A$25,2)</f>
        <v>72.83</v>
      </c>
      <c r="AV17" s="147">
        <f>ROUND('BASE 2025'!AV17*'BASE 2026'!$A$25,2)</f>
        <v>96.99</v>
      </c>
      <c r="AW17" s="147">
        <f>ROUND('BASE 2025'!AW17*'BASE 2026'!$A$25,2)</f>
        <v>112.41</v>
      </c>
      <c r="AX17" s="147">
        <f>ROUND('BASE 2025'!AX17*'BASE 2026'!$A$25,2)</f>
        <v>127.84</v>
      </c>
      <c r="AZ17" s="43" t="str">
        <f t="shared" si="21"/>
        <v>Peso (Kg)</v>
      </c>
      <c r="BB17" s="46" t="s">
        <v>33</v>
      </c>
      <c r="BC17" s="45" t="s">
        <v>12</v>
      </c>
      <c r="BD17" s="45" t="s">
        <v>13</v>
      </c>
      <c r="BE17" s="45" t="s">
        <v>14</v>
      </c>
      <c r="BF17" s="45" t="s">
        <v>15</v>
      </c>
      <c r="BG17" s="45" t="s">
        <v>16</v>
      </c>
      <c r="BH17" s="45" t="s">
        <v>17</v>
      </c>
      <c r="BI17" s="45" t="s">
        <v>18</v>
      </c>
      <c r="BJ17" s="45" t="s">
        <v>19</v>
      </c>
      <c r="BL17" s="43" t="str">
        <f t="shared" si="29"/>
        <v>DIAMANTE START 1301 a 500</v>
      </c>
      <c r="BM17" s="44" t="s">
        <v>116</v>
      </c>
      <c r="BN17" s="46" t="s">
        <v>49</v>
      </c>
      <c r="BO17" s="170">
        <f t="shared" si="32"/>
        <v>14.41</v>
      </c>
      <c r="BP17" s="170">
        <f t="shared" si="32"/>
        <v>14.71</v>
      </c>
      <c r="BQ17" s="170">
        <f t="shared" si="32"/>
        <v>15.02</v>
      </c>
      <c r="BS17" s="60" t="str">
        <f t="shared" si="7"/>
        <v>DIAMANTE START 10 a 300</v>
      </c>
      <c r="BT17" s="44" t="s">
        <v>116</v>
      </c>
      <c r="BU17" s="44" t="s">
        <v>40</v>
      </c>
      <c r="BV17" s="170">
        <f>ROUND(BV3-(BV3*$A$176),2)</f>
        <v>9.5299999999999994</v>
      </c>
      <c r="BW17" s="170">
        <f t="shared" ref="BW17:CK17" si="36">ROUND(BW3-(BW3*$A$176),2)</f>
        <v>9.74</v>
      </c>
      <c r="BX17" s="170">
        <f t="shared" si="36"/>
        <v>9.94</v>
      </c>
      <c r="BY17" s="170">
        <f t="shared" si="36"/>
        <v>10.14</v>
      </c>
      <c r="BZ17" s="170">
        <f t="shared" si="36"/>
        <v>18.440000000000001</v>
      </c>
      <c r="CA17" s="170">
        <f t="shared" si="36"/>
        <v>18.84</v>
      </c>
      <c r="CB17" s="170">
        <f t="shared" si="36"/>
        <v>19.27</v>
      </c>
      <c r="CC17" s="170">
        <f t="shared" si="36"/>
        <v>20.5</v>
      </c>
      <c r="CD17" s="170">
        <f t="shared" si="36"/>
        <v>28.15</v>
      </c>
      <c r="CE17" s="170">
        <f t="shared" si="36"/>
        <v>39.549999999999997</v>
      </c>
      <c r="CF17" s="170">
        <f t="shared" si="36"/>
        <v>50.86</v>
      </c>
      <c r="CG17" s="170">
        <f t="shared" si="36"/>
        <v>59.3</v>
      </c>
      <c r="CH17" s="170">
        <f t="shared" si="36"/>
        <v>44.65</v>
      </c>
      <c r="CI17" s="170">
        <f t="shared" si="36"/>
        <v>57.16</v>
      </c>
      <c r="CJ17" s="170">
        <f t="shared" si="36"/>
        <v>69.010000000000005</v>
      </c>
      <c r="CK17" s="170">
        <f t="shared" si="36"/>
        <v>79.14</v>
      </c>
      <c r="CM17" s="231" t="str">
        <f t="shared" ref="CM17" si="37">CONCATENATE(CN17,CO17)</f>
        <v>CLUBE CORREIOS0 a 300</v>
      </c>
      <c r="CN17" s="230" t="s">
        <v>9</v>
      </c>
      <c r="CO17" s="230" t="s">
        <v>40</v>
      </c>
      <c r="CP17" s="232" t="s">
        <v>414</v>
      </c>
      <c r="CQ17" s="232" t="s">
        <v>415</v>
      </c>
      <c r="CR17" s="232" t="s">
        <v>416</v>
      </c>
      <c r="CS17" s="232" t="s">
        <v>417</v>
      </c>
      <c r="CT17" s="232" t="s">
        <v>418</v>
      </c>
      <c r="CU17" s="232" t="s">
        <v>419</v>
      </c>
      <c r="CV17" s="232" t="s">
        <v>420</v>
      </c>
      <c r="CW17" s="232" t="s">
        <v>421</v>
      </c>
      <c r="CX17" s="230">
        <v>18.95</v>
      </c>
      <c r="CY17" s="230">
        <v>22.92</v>
      </c>
      <c r="CZ17" s="230">
        <v>38.49</v>
      </c>
      <c r="DA17" s="230">
        <v>52.82</v>
      </c>
      <c r="DB17" s="232" t="s">
        <v>422</v>
      </c>
      <c r="DC17" s="232" t="s">
        <v>423</v>
      </c>
      <c r="DD17" s="232" t="s">
        <v>424</v>
      </c>
      <c r="DE17" s="232" t="s">
        <v>425</v>
      </c>
      <c r="DF17" s="230" t="s">
        <v>264</v>
      </c>
      <c r="DG17" s="43" t="str">
        <f>DH17&amp;DI17</f>
        <v>DIAMANTE START 10 a 300</v>
      </c>
      <c r="DH17" s="44" t="s">
        <v>116</v>
      </c>
      <c r="DI17" s="228" t="s">
        <v>40</v>
      </c>
      <c r="DJ17" s="229" t="s">
        <v>426</v>
      </c>
      <c r="DK17" s="229" t="s">
        <v>427</v>
      </c>
      <c r="DL17" s="229" t="s">
        <v>428</v>
      </c>
      <c r="DM17" s="229" t="s">
        <v>429</v>
      </c>
      <c r="DN17" s="229" t="s">
        <v>430</v>
      </c>
      <c r="DO17" s="229" t="s">
        <v>431</v>
      </c>
      <c r="DP17" s="229" t="s">
        <v>432</v>
      </c>
      <c r="DQ17" s="229" t="s">
        <v>433</v>
      </c>
      <c r="DR17" s="229" t="s">
        <v>434</v>
      </c>
      <c r="DS17" s="229" t="s">
        <v>435</v>
      </c>
      <c r="DT17" s="229" t="s">
        <v>436</v>
      </c>
      <c r="DU17" s="229" t="s">
        <v>437</v>
      </c>
      <c r="DV17" s="248" t="s">
        <v>264</v>
      </c>
      <c r="DW17" s="43" t="str">
        <f t="shared" si="5"/>
        <v>INFINITE 70 a 300</v>
      </c>
      <c r="DX17" s="44" t="s">
        <v>107</v>
      </c>
      <c r="DY17" t="s">
        <v>40</v>
      </c>
      <c r="DZ17" s="170">
        <f t="shared" ref="DZ17:EO17" si="38">ROUND(DZ3-(DZ3*$A$131),2)</f>
        <v>9.35</v>
      </c>
      <c r="EA17" s="170">
        <f t="shared" si="38"/>
        <v>9.75</v>
      </c>
      <c r="EB17" s="170">
        <f t="shared" si="38"/>
        <v>9.85</v>
      </c>
      <c r="EC17" s="170">
        <f t="shared" si="38"/>
        <v>9.9499999999999993</v>
      </c>
      <c r="ED17" s="170">
        <f t="shared" si="38"/>
        <v>11.15</v>
      </c>
      <c r="EE17" s="170">
        <f t="shared" si="38"/>
        <v>12.47</v>
      </c>
      <c r="EF17" s="170">
        <f t="shared" si="38"/>
        <v>13.92</v>
      </c>
      <c r="EG17" s="170">
        <f t="shared" si="38"/>
        <v>16.71</v>
      </c>
      <c r="EH17" s="170">
        <f t="shared" si="38"/>
        <v>11.6</v>
      </c>
      <c r="EI17" s="170">
        <f t="shared" si="38"/>
        <v>12.98</v>
      </c>
      <c r="EJ17" s="170">
        <f t="shared" si="38"/>
        <v>14.98</v>
      </c>
      <c r="EK17" s="170">
        <f t="shared" si="38"/>
        <v>17.38</v>
      </c>
      <c r="EL17" s="170">
        <f t="shared" si="38"/>
        <v>12.89</v>
      </c>
      <c r="EM17" s="170">
        <f t="shared" si="38"/>
        <v>15.09</v>
      </c>
      <c r="EN17" s="170">
        <f t="shared" si="38"/>
        <v>17.420000000000002</v>
      </c>
      <c r="EO17" s="170">
        <f t="shared" si="38"/>
        <v>20.2</v>
      </c>
      <c r="EQ17" s="198" t="str">
        <f t="shared" si="9"/>
        <v>PLATINUMColeta no mesmo dia4210-291 a 100</v>
      </c>
      <c r="ER17" s="198" t="s">
        <v>61</v>
      </c>
      <c r="ES17" s="199" t="s">
        <v>71</v>
      </c>
      <c r="ET17" s="200" t="s">
        <v>72</v>
      </c>
      <c r="EU17" s="201" t="s">
        <v>105</v>
      </c>
      <c r="EV17" s="200" t="str">
        <f t="shared" si="19"/>
        <v>1,65</v>
      </c>
      <c r="EW17" s="202" t="s">
        <v>444</v>
      </c>
      <c r="EX17" s="203" t="s">
        <v>264</v>
      </c>
      <c r="FA17" s="146"/>
      <c r="FB17" s="146"/>
      <c r="FC17" s="211"/>
      <c r="FD17" s="190"/>
      <c r="FE17" s="212"/>
      <c r="FF17" s="213"/>
      <c r="FK17" s="207" t="s">
        <v>337</v>
      </c>
      <c r="FL17" s="207" t="s">
        <v>117</v>
      </c>
      <c r="FM17" s="207" t="s">
        <v>317</v>
      </c>
      <c r="FN17" s="216" t="s">
        <v>318</v>
      </c>
      <c r="FO17" s="217">
        <v>76112</v>
      </c>
      <c r="FP17" s="200">
        <f>ROUND('BASE 2025'!FP17*'BASE 2026'!$A$172,2)</f>
        <v>0.24</v>
      </c>
      <c r="FQ17" s="217">
        <v>76163</v>
      </c>
      <c r="FR17" s="200">
        <v>0.28000000000000003</v>
      </c>
    </row>
    <row r="18" spans="1:174" ht="25.5" x14ac:dyDescent="0.25">
      <c r="D18" s="43" t="str">
        <f t="shared" si="0"/>
        <v>CLUBE CORREIOS301 a 500</v>
      </c>
      <c r="E18" s="44" t="s">
        <v>9</v>
      </c>
      <c r="F18" s="44" t="s">
        <v>49</v>
      </c>
      <c r="G18" s="147">
        <f t="shared" ref="G18:V29" si="39">ROUND(G4-(G4*$A$28),2)</f>
        <v>11.15</v>
      </c>
      <c r="H18" s="147">
        <f t="shared" si="39"/>
        <v>11.39</v>
      </c>
      <c r="I18" s="147">
        <f t="shared" si="39"/>
        <v>11.63</v>
      </c>
      <c r="J18" s="147">
        <f t="shared" si="39"/>
        <v>11.85</v>
      </c>
      <c r="K18" s="147">
        <f t="shared" si="39"/>
        <v>19.690000000000001</v>
      </c>
      <c r="L18" s="147">
        <f t="shared" si="39"/>
        <v>20.12</v>
      </c>
      <c r="M18" s="147">
        <f t="shared" si="39"/>
        <v>20.57</v>
      </c>
      <c r="N18" s="147">
        <f t="shared" si="39"/>
        <v>21.87</v>
      </c>
      <c r="O18" s="147">
        <f t="shared" si="39"/>
        <v>30.06</v>
      </c>
      <c r="P18" s="147">
        <f t="shared" si="39"/>
        <v>42.08</v>
      </c>
      <c r="Q18" s="147">
        <f t="shared" si="39"/>
        <v>54.09</v>
      </c>
      <c r="R18" s="147">
        <f t="shared" si="39"/>
        <v>63.1</v>
      </c>
      <c r="S18" s="147">
        <f t="shared" si="39"/>
        <v>39.42</v>
      </c>
      <c r="T18" s="147">
        <f t="shared" si="39"/>
        <v>50.45</v>
      </c>
      <c r="U18" s="147">
        <f t="shared" si="39"/>
        <v>61.04</v>
      </c>
      <c r="V18" s="147">
        <f t="shared" si="39"/>
        <v>70.040000000000006</v>
      </c>
      <c r="W18" s="147">
        <f t="shared" si="35"/>
        <v>46.92</v>
      </c>
      <c r="X18" s="147">
        <f t="shared" si="35"/>
        <v>60.07</v>
      </c>
      <c r="Y18" s="147">
        <f t="shared" si="35"/>
        <v>72.66</v>
      </c>
      <c r="Z18" s="147">
        <f t="shared" si="35"/>
        <v>83.37</v>
      </c>
      <c r="AB18" s="43" t="str">
        <f t="shared" si="31"/>
        <v>CLUBE CORREIOS301 a 500</v>
      </c>
      <c r="AC18" s="44" t="s">
        <v>9</v>
      </c>
      <c r="AD18" s="44" t="s">
        <v>49</v>
      </c>
      <c r="AE18" s="147">
        <f>ROUND('BASE 2025'!AE18*'BASE 2026'!$A$25,2)</f>
        <v>30.47</v>
      </c>
      <c r="AF18" s="147">
        <f>ROUND('BASE 2025'!AF18*'BASE 2026'!$A$25,2)</f>
        <v>31.11</v>
      </c>
      <c r="AG18" s="147">
        <f>ROUND('BASE 2025'!AG18*'BASE 2026'!$A$25,2)</f>
        <v>31.75</v>
      </c>
      <c r="AH18" s="147">
        <f>ROUND('BASE 2025'!AH18*'BASE 2026'!$A$25,2)</f>
        <v>32.39</v>
      </c>
      <c r="AI18" s="147">
        <f>ROUND('BASE 2025'!AI18*'BASE 2026'!$A$25,2)</f>
        <v>34.51</v>
      </c>
      <c r="AJ18" s="147">
        <f>ROUND('BASE 2025'!AJ18*'BASE 2026'!$A$25,2)</f>
        <v>34.86</v>
      </c>
      <c r="AK18" s="147">
        <f>ROUND('BASE 2025'!AK18*'BASE 2026'!$A$25,2)</f>
        <v>35.22</v>
      </c>
      <c r="AL18" s="147">
        <f>ROUND('BASE 2025'!AL18*'BASE 2026'!$A$25,2)</f>
        <v>35.590000000000003</v>
      </c>
      <c r="AM18" s="147">
        <f>ROUND('BASE 2025'!AM18*'BASE 2026'!$A$25,2)</f>
        <v>50.78</v>
      </c>
      <c r="AN18" s="147">
        <f>ROUND('BASE 2025'!AN18*'BASE 2026'!$A$25,2)</f>
        <v>77.61</v>
      </c>
      <c r="AO18" s="147">
        <f>ROUND('BASE 2025'!AO18*'BASE 2026'!$A$25,2)</f>
        <v>94.45</v>
      </c>
      <c r="AP18" s="147">
        <f>ROUND('BASE 2025'!AP18*'BASE 2026'!$A$25,2)</f>
        <v>111.29</v>
      </c>
      <c r="AQ18" s="147">
        <f>ROUND('BASE 2025'!AQ18*'BASE 2026'!$A$25,2)</f>
        <v>63.33</v>
      </c>
      <c r="AR18" s="147">
        <f>ROUND('BASE 2025'!AR18*'BASE 2026'!$A$25,2)</f>
        <v>82.97</v>
      </c>
      <c r="AS18" s="147">
        <f>ROUND('BASE 2025'!AS18*'BASE 2026'!$A$25,2)</f>
        <v>96.18</v>
      </c>
      <c r="AT18" s="147">
        <f>ROUND('BASE 2025'!AT18*'BASE 2026'!$A$25,2)</f>
        <v>109.38</v>
      </c>
      <c r="AU18" s="147">
        <f>ROUND('BASE 2025'!AU18*'BASE 2026'!$A$25,2)</f>
        <v>75.38</v>
      </c>
      <c r="AV18" s="147">
        <f>ROUND('BASE 2025'!AV18*'BASE 2026'!$A$25,2)</f>
        <v>98.77</v>
      </c>
      <c r="AW18" s="147">
        <f>ROUND('BASE 2025'!AW18*'BASE 2026'!$A$25,2)</f>
        <v>114.51</v>
      </c>
      <c r="AX18" s="147">
        <f>ROUND('BASE 2025'!AX18*'BASE 2026'!$A$25,2)</f>
        <v>130.22999999999999</v>
      </c>
      <c r="AZ18" s="43" t="str">
        <f t="shared" si="21"/>
        <v>DIAMANTE START 2Até 1</v>
      </c>
      <c r="BA18" s="44" t="s">
        <v>117</v>
      </c>
      <c r="BB18" s="46" t="s">
        <v>42</v>
      </c>
      <c r="BC18" s="170">
        <f>ROUND(BC3-(BC3*$A$67),2)</f>
        <v>29.94</v>
      </c>
      <c r="BD18" s="170">
        <f t="shared" ref="BD18:BJ18" si="40">ROUND(BD3-(BD3*$A$67),2)</f>
        <v>30.55</v>
      </c>
      <c r="BE18" s="170">
        <f t="shared" si="40"/>
        <v>31.18</v>
      </c>
      <c r="BF18" s="170">
        <f t="shared" si="40"/>
        <v>31.79</v>
      </c>
      <c r="BG18" s="170">
        <f t="shared" si="40"/>
        <v>42.6</v>
      </c>
      <c r="BH18" s="170">
        <f t="shared" si="40"/>
        <v>43.05</v>
      </c>
      <c r="BI18" s="170">
        <f t="shared" si="40"/>
        <v>43.48</v>
      </c>
      <c r="BJ18" s="170">
        <f t="shared" si="40"/>
        <v>43.85</v>
      </c>
      <c r="BL18" s="43" t="str">
        <f t="shared" si="29"/>
        <v>DIAMANTE START 1501 a 1.000</v>
      </c>
      <c r="BM18" s="44" t="s">
        <v>116</v>
      </c>
      <c r="BN18" s="46" t="s">
        <v>50</v>
      </c>
      <c r="BO18" s="170">
        <f t="shared" si="32"/>
        <v>15.41</v>
      </c>
      <c r="BP18" s="170">
        <f t="shared" si="32"/>
        <v>15.74</v>
      </c>
      <c r="BQ18" s="170">
        <f t="shared" si="32"/>
        <v>16.07</v>
      </c>
      <c r="BS18" s="60" t="str">
        <f t="shared" si="7"/>
        <v>DIAMANTE START 1301 a 500</v>
      </c>
      <c r="BT18" s="44" t="s">
        <v>116</v>
      </c>
      <c r="BU18" s="44" t="s">
        <v>49</v>
      </c>
      <c r="BV18" s="170">
        <f t="shared" ref="BV18:CK29" si="41">ROUND(BV4-(BV4*$A$176),2)</f>
        <v>10.91</v>
      </c>
      <c r="BW18" s="170">
        <f t="shared" si="41"/>
        <v>11.14</v>
      </c>
      <c r="BX18" s="170">
        <f t="shared" si="41"/>
        <v>11.36</v>
      </c>
      <c r="BY18" s="170">
        <f t="shared" si="41"/>
        <v>11.59</v>
      </c>
      <c r="BZ18" s="170">
        <f t="shared" si="41"/>
        <v>19.28</v>
      </c>
      <c r="CA18" s="170">
        <f t="shared" si="41"/>
        <v>19.71</v>
      </c>
      <c r="CB18" s="170">
        <f t="shared" si="41"/>
        <v>20.14</v>
      </c>
      <c r="CC18" s="170">
        <f t="shared" si="41"/>
        <v>21.42</v>
      </c>
      <c r="CD18" s="170">
        <f t="shared" si="41"/>
        <v>29.44</v>
      </c>
      <c r="CE18" s="170">
        <f t="shared" si="41"/>
        <v>41.23</v>
      </c>
      <c r="CF18" s="170">
        <f t="shared" si="41"/>
        <v>53</v>
      </c>
      <c r="CG18" s="170">
        <f t="shared" si="41"/>
        <v>61.82</v>
      </c>
      <c r="CH18" s="170">
        <f t="shared" si="41"/>
        <v>45.96</v>
      </c>
      <c r="CI18" s="170">
        <f t="shared" si="41"/>
        <v>58.86</v>
      </c>
      <c r="CJ18" s="170">
        <f t="shared" si="41"/>
        <v>71.2</v>
      </c>
      <c r="CK18" s="170">
        <f t="shared" si="41"/>
        <v>81.680000000000007</v>
      </c>
      <c r="CM18" s="43" t="str">
        <f t="shared" si="33"/>
        <v>CLUBE CORREIOS301 a 500</v>
      </c>
      <c r="CN18" s="44" t="s">
        <v>9</v>
      </c>
      <c r="CO18" s="225" t="s">
        <v>49</v>
      </c>
      <c r="CP18" s="147">
        <f>ROUND('BASE 2025'!CP18*'BASE 2026'!$A$25,2)</f>
        <v>17.170000000000002</v>
      </c>
      <c r="CQ18" s="147">
        <f>ROUND('BASE 2025'!CQ18*'BASE 2026'!$A$25,2)</f>
        <v>17.899999999999999</v>
      </c>
      <c r="CR18" s="147">
        <f>ROUND('BASE 2025'!CR18*'BASE 2026'!$A$25,2)</f>
        <v>18.079999999999998</v>
      </c>
      <c r="CS18" s="147">
        <f>ROUND('BASE 2025'!CS18*'BASE 2026'!$A$25,2)</f>
        <v>18.27</v>
      </c>
      <c r="CT18" s="147">
        <f>ROUND('BASE 2025'!CT18*'BASE 2026'!$A$25,2)</f>
        <v>20.440000000000001</v>
      </c>
      <c r="CU18" s="147">
        <f>ROUND('BASE 2025'!CU18*'BASE 2026'!$A$25,2)</f>
        <v>22.91</v>
      </c>
      <c r="CV18" s="147">
        <f>ROUND('BASE 2025'!CV18*'BASE 2026'!$A$25,2)</f>
        <v>25.56</v>
      </c>
      <c r="CW18" s="147">
        <f>ROUND('BASE 2025'!CW18*'BASE 2026'!$A$25,2)</f>
        <v>30.66</v>
      </c>
      <c r="CX18" s="147">
        <f>ROUND('BASE 2025'!CX18*'BASE 2026'!$A$25,2)</f>
        <v>21.05</v>
      </c>
      <c r="CY18" s="147">
        <f>ROUND('BASE 2025'!CY18*'BASE 2026'!$A$25,2)</f>
        <v>25.47</v>
      </c>
      <c r="CZ18" s="147">
        <f>ROUND('BASE 2025'!CZ18*'BASE 2026'!$A$25,2)</f>
        <v>42.77</v>
      </c>
      <c r="DA18" s="147">
        <f>ROUND('BASE 2025'!DA18*'BASE 2026'!$A$25,2)</f>
        <v>58.69</v>
      </c>
      <c r="DB18" s="147">
        <f>ROUND('BASE 2025'!DB18*'BASE 2026'!$A$25,2)</f>
        <v>24.46</v>
      </c>
      <c r="DC18" s="147">
        <f>ROUND('BASE 2025'!DC18*'BASE 2026'!$A$25,2)</f>
        <v>29.59</v>
      </c>
      <c r="DD18" s="147">
        <f>ROUND('BASE 2025'!DD18*'BASE 2026'!$A$25,2)</f>
        <v>49.72</v>
      </c>
      <c r="DE18" s="147">
        <f>ROUND('BASE 2025'!DE18*'BASE 2026'!$A$25,2)</f>
        <v>68.25</v>
      </c>
      <c r="DF18" s="159"/>
      <c r="DG18" s="43" t="str">
        <f>DH18&amp;DI18</f>
        <v>DIAMANTE START 1301 a 500</v>
      </c>
      <c r="DH18" s="44" t="s">
        <v>116</v>
      </c>
      <c r="DI18" s="44" t="s">
        <v>49</v>
      </c>
      <c r="DJ18" s="147">
        <f t="shared" ref="DJ18:DU18" si="42">ROUND(DJ4-(DJ4*$A$193),2)</f>
        <v>16.760000000000002</v>
      </c>
      <c r="DK18" s="147">
        <f t="shared" si="42"/>
        <v>17.47</v>
      </c>
      <c r="DL18" s="147">
        <f t="shared" si="42"/>
        <v>17.64</v>
      </c>
      <c r="DM18" s="147">
        <f t="shared" si="42"/>
        <v>17.82</v>
      </c>
      <c r="DN18" s="147">
        <f t="shared" si="42"/>
        <v>19.920000000000002</v>
      </c>
      <c r="DO18" s="147">
        <f t="shared" si="42"/>
        <v>22.42</v>
      </c>
      <c r="DP18" s="147">
        <f t="shared" si="42"/>
        <v>25.02</v>
      </c>
      <c r="DQ18" s="147">
        <f t="shared" si="42"/>
        <v>30.01</v>
      </c>
      <c r="DR18" s="147">
        <f t="shared" si="42"/>
        <v>23.78</v>
      </c>
      <c r="DS18" s="147">
        <f t="shared" si="42"/>
        <v>28.93</v>
      </c>
      <c r="DT18" s="147">
        <f t="shared" si="42"/>
        <v>48.68</v>
      </c>
      <c r="DU18" s="147">
        <f t="shared" si="42"/>
        <v>66.790000000000006</v>
      </c>
      <c r="DW18" s="43" t="str">
        <f t="shared" si="5"/>
        <v>INFINITE 80 a 300</v>
      </c>
      <c r="DX18" s="44" t="s">
        <v>110</v>
      </c>
      <c r="DY18" t="s">
        <v>40</v>
      </c>
      <c r="DZ18" s="170">
        <f t="shared" ref="DZ18:EO18" si="43">ROUND(DZ3-(DZ3*$A$132),2)</f>
        <v>9.23</v>
      </c>
      <c r="EA18" s="170">
        <f t="shared" si="43"/>
        <v>9.6300000000000008</v>
      </c>
      <c r="EB18" s="170">
        <f t="shared" si="43"/>
        <v>9.73</v>
      </c>
      <c r="EC18" s="170">
        <f t="shared" si="43"/>
        <v>9.83</v>
      </c>
      <c r="ED18" s="170">
        <f t="shared" si="43"/>
        <v>11</v>
      </c>
      <c r="EE18" s="170">
        <f t="shared" si="43"/>
        <v>12.31</v>
      </c>
      <c r="EF18" s="170">
        <f t="shared" si="43"/>
        <v>13.74</v>
      </c>
      <c r="EG18" s="170">
        <f t="shared" si="43"/>
        <v>16.489999999999998</v>
      </c>
      <c r="EH18" s="170">
        <f t="shared" si="43"/>
        <v>11.45</v>
      </c>
      <c r="EI18" s="170">
        <f t="shared" si="43"/>
        <v>12.81</v>
      </c>
      <c r="EJ18" s="170">
        <f t="shared" si="43"/>
        <v>14.78</v>
      </c>
      <c r="EK18" s="170">
        <f t="shared" si="43"/>
        <v>17.16</v>
      </c>
      <c r="EL18" s="170">
        <f t="shared" si="43"/>
        <v>12.73</v>
      </c>
      <c r="EM18" s="170">
        <f t="shared" si="43"/>
        <v>14.9</v>
      </c>
      <c r="EN18" s="170">
        <f t="shared" si="43"/>
        <v>17.190000000000001</v>
      </c>
      <c r="EO18" s="170">
        <f t="shared" si="43"/>
        <v>19.940000000000001</v>
      </c>
      <c r="EQ18" s="198" t="str">
        <f t="shared" si="9"/>
        <v>PLATINUMColeta no mesmo dia4210-2Mais de 100</v>
      </c>
      <c r="ER18" s="198" t="s">
        <v>61</v>
      </c>
      <c r="ES18" s="199" t="s">
        <v>71</v>
      </c>
      <c r="ET18" s="200" t="s">
        <v>72</v>
      </c>
      <c r="EU18" s="201" t="s">
        <v>108</v>
      </c>
      <c r="EV18" s="200" t="str">
        <f t="shared" si="19"/>
        <v>1,65</v>
      </c>
      <c r="EW18" s="202" t="s">
        <v>444</v>
      </c>
      <c r="EX18" s="203" t="s">
        <v>264</v>
      </c>
      <c r="FA18" s="207" t="str">
        <f t="shared" ref="FA18:FA20" si="44">CONCATENATE(FB18,FC18,FD18)</f>
        <v>DIAMANTE START 2Coleta domiciliar1ª Tentativa (Código: 7796-8)</v>
      </c>
      <c r="FB18" s="207" t="s">
        <v>117</v>
      </c>
      <c r="FC18" s="209" t="s">
        <v>46</v>
      </c>
      <c r="FD18" s="201" t="s">
        <v>47</v>
      </c>
      <c r="FE18" s="200">
        <f>ROUND(FE3-(FE3*EN45),2)</f>
        <v>13.61</v>
      </c>
      <c r="FF18" s="213"/>
      <c r="FK18" s="207" t="s">
        <v>338</v>
      </c>
      <c r="FL18" s="207" t="s">
        <v>117</v>
      </c>
      <c r="FM18" s="207" t="s">
        <v>319</v>
      </c>
      <c r="FN18" s="216" t="s">
        <v>320</v>
      </c>
      <c r="FO18" s="217">
        <v>76120</v>
      </c>
      <c r="FP18" s="200">
        <v>0.75</v>
      </c>
      <c r="FQ18" s="217">
        <v>76171</v>
      </c>
      <c r="FR18" s="200">
        <v>1.31</v>
      </c>
    </row>
    <row r="19" spans="1:174" ht="25.5" x14ac:dyDescent="0.25">
      <c r="D19" s="43" t="str">
        <f t="shared" si="0"/>
        <v>CLUBE CORREIOS501 a 1.000</v>
      </c>
      <c r="E19" s="44" t="s">
        <v>9</v>
      </c>
      <c r="F19" s="44" t="s">
        <v>50</v>
      </c>
      <c r="G19" s="147">
        <f t="shared" si="39"/>
        <v>11.94</v>
      </c>
      <c r="H19" s="147">
        <f t="shared" si="35"/>
        <v>12.18</v>
      </c>
      <c r="I19" s="147">
        <f t="shared" si="35"/>
        <v>12.45</v>
      </c>
      <c r="J19" s="147">
        <f t="shared" si="35"/>
        <v>12.71</v>
      </c>
      <c r="K19" s="147">
        <f t="shared" si="35"/>
        <v>21.96</v>
      </c>
      <c r="L19" s="147">
        <f t="shared" si="35"/>
        <v>22.18</v>
      </c>
      <c r="M19" s="147">
        <f t="shared" si="35"/>
        <v>22.4</v>
      </c>
      <c r="N19" s="147">
        <f t="shared" si="35"/>
        <v>22.64</v>
      </c>
      <c r="O19" s="147">
        <f t="shared" si="35"/>
        <v>31.27</v>
      </c>
      <c r="P19" s="147">
        <f t="shared" si="35"/>
        <v>43.77</v>
      </c>
      <c r="Q19" s="147">
        <f t="shared" si="35"/>
        <v>56.29</v>
      </c>
      <c r="R19" s="147">
        <f t="shared" si="35"/>
        <v>65.680000000000007</v>
      </c>
      <c r="S19" s="147">
        <f t="shared" si="35"/>
        <v>40.43</v>
      </c>
      <c r="T19" s="147">
        <f t="shared" si="35"/>
        <v>51.89</v>
      </c>
      <c r="U19" s="147">
        <f t="shared" si="35"/>
        <v>62.87</v>
      </c>
      <c r="V19" s="147">
        <f t="shared" si="35"/>
        <v>72.16</v>
      </c>
      <c r="W19" s="147">
        <f t="shared" si="35"/>
        <v>48.15</v>
      </c>
      <c r="X19" s="147">
        <f t="shared" si="35"/>
        <v>61.78</v>
      </c>
      <c r="Y19" s="147">
        <f t="shared" si="35"/>
        <v>74.849999999999994</v>
      </c>
      <c r="Z19" s="147">
        <f t="shared" si="35"/>
        <v>85.9</v>
      </c>
      <c r="AB19" s="43" t="str">
        <f t="shared" si="31"/>
        <v>CLUBE CORREIOS501 a 1.000</v>
      </c>
      <c r="AC19" s="44" t="s">
        <v>9</v>
      </c>
      <c r="AD19" s="44" t="s">
        <v>50</v>
      </c>
      <c r="AE19" s="147">
        <f>ROUND('BASE 2025'!AE19*'BASE 2026'!$A$25,2)</f>
        <v>31.5</v>
      </c>
      <c r="AF19" s="147">
        <f>ROUND('BASE 2025'!AF19*'BASE 2026'!$A$25,2)</f>
        <v>32.18</v>
      </c>
      <c r="AG19" s="147">
        <f>ROUND('BASE 2025'!AG19*'BASE 2026'!$A$25,2)</f>
        <v>32.85</v>
      </c>
      <c r="AH19" s="147">
        <f>ROUND('BASE 2025'!AH19*'BASE 2026'!$A$25,2)</f>
        <v>33.51</v>
      </c>
      <c r="AI19" s="147">
        <f>ROUND('BASE 2025'!AI19*'BASE 2026'!$A$25,2)</f>
        <v>36.409999999999997</v>
      </c>
      <c r="AJ19" s="147">
        <f>ROUND('BASE 2025'!AJ19*'BASE 2026'!$A$25,2)</f>
        <v>36.770000000000003</v>
      </c>
      <c r="AK19" s="147">
        <f>ROUND('BASE 2025'!AK19*'BASE 2026'!$A$25,2)</f>
        <v>37.15</v>
      </c>
      <c r="AL19" s="147">
        <f>ROUND('BASE 2025'!AL19*'BASE 2026'!$A$25,2)</f>
        <v>37.520000000000003</v>
      </c>
      <c r="AM19" s="147">
        <f>ROUND('BASE 2025'!AM19*'BASE 2026'!$A$25,2)</f>
        <v>54</v>
      </c>
      <c r="AN19" s="147">
        <f>ROUND('BASE 2025'!AN19*'BASE 2026'!$A$25,2)</f>
        <v>81.400000000000006</v>
      </c>
      <c r="AO19" s="147">
        <f>ROUND('BASE 2025'!AO19*'BASE 2026'!$A$25,2)</f>
        <v>99.11</v>
      </c>
      <c r="AP19" s="147">
        <f>ROUND('BASE 2025'!AP19*'BASE 2026'!$A$25,2)</f>
        <v>116.81</v>
      </c>
      <c r="AQ19" s="147">
        <f>ROUND('BASE 2025'!AQ19*'BASE 2026'!$A$25,2)</f>
        <v>65.48</v>
      </c>
      <c r="AR19" s="147">
        <f>ROUND('BASE 2025'!AR19*'BASE 2026'!$A$25,2)</f>
        <v>84.46</v>
      </c>
      <c r="AS19" s="147">
        <f>ROUND('BASE 2025'!AS19*'BASE 2026'!$A$25,2)</f>
        <v>97.95</v>
      </c>
      <c r="AT19" s="147">
        <f>ROUND('BASE 2025'!AT19*'BASE 2026'!$A$25,2)</f>
        <v>111.41</v>
      </c>
      <c r="AU19" s="147">
        <f>ROUND('BASE 2025'!AU19*'BASE 2026'!$A$25,2)</f>
        <v>77.94</v>
      </c>
      <c r="AV19" s="147">
        <f>ROUND('BASE 2025'!AV19*'BASE 2026'!$A$25,2)</f>
        <v>100.55</v>
      </c>
      <c r="AW19" s="147">
        <f>ROUND('BASE 2025'!AW19*'BASE 2026'!$A$25,2)</f>
        <v>116.6</v>
      </c>
      <c r="AX19" s="147">
        <f>ROUND('BASE 2025'!AX19*'BASE 2026'!$A$25,2)</f>
        <v>132.61000000000001</v>
      </c>
      <c r="AZ19" s="43" t="str">
        <f t="shared" si="21"/>
        <v>DIAMANTE START 21 a 5</v>
      </c>
      <c r="BA19" s="44" t="s">
        <v>117</v>
      </c>
      <c r="BB19" s="46" t="s">
        <v>51</v>
      </c>
      <c r="BC19" s="170">
        <f t="shared" ref="BC19:BJ21" si="45">ROUND(BC4-(BC4*$A$67),2)</f>
        <v>39.020000000000003</v>
      </c>
      <c r="BD19" s="170">
        <f t="shared" si="45"/>
        <v>39.83</v>
      </c>
      <c r="BE19" s="170">
        <f t="shared" si="45"/>
        <v>40.65</v>
      </c>
      <c r="BF19" s="170">
        <f t="shared" si="45"/>
        <v>41.46</v>
      </c>
      <c r="BG19" s="170">
        <f t="shared" si="45"/>
        <v>54.4</v>
      </c>
      <c r="BH19" s="170">
        <f t="shared" si="45"/>
        <v>54.93</v>
      </c>
      <c r="BI19" s="170">
        <f t="shared" si="45"/>
        <v>55.46</v>
      </c>
      <c r="BJ19" s="170">
        <f t="shared" si="45"/>
        <v>55.99</v>
      </c>
      <c r="BL19" s="43" t="str">
        <f t="shared" si="29"/>
        <v>DIAMANTE START 11.001 a 2.000</v>
      </c>
      <c r="BM19" s="44" t="s">
        <v>116</v>
      </c>
      <c r="BN19" s="46" t="s">
        <v>55</v>
      </c>
      <c r="BO19" s="170">
        <f t="shared" si="32"/>
        <v>17.96</v>
      </c>
      <c r="BP19" s="170">
        <f t="shared" si="32"/>
        <v>18.329999999999998</v>
      </c>
      <c r="BQ19" s="170">
        <f t="shared" si="32"/>
        <v>18.72</v>
      </c>
      <c r="BS19" s="60" t="str">
        <f t="shared" si="7"/>
        <v>DIAMANTE START 1501 a 1.000</v>
      </c>
      <c r="BT19" s="44" t="s">
        <v>116</v>
      </c>
      <c r="BU19" s="44" t="s">
        <v>50</v>
      </c>
      <c r="BV19" s="170">
        <f t="shared" si="41"/>
        <v>11.72</v>
      </c>
      <c r="BW19" s="170">
        <f t="shared" si="41"/>
        <v>11.96</v>
      </c>
      <c r="BX19" s="170">
        <f t="shared" si="41"/>
        <v>12.21</v>
      </c>
      <c r="BY19" s="170">
        <f t="shared" si="41"/>
        <v>12.46</v>
      </c>
      <c r="BZ19" s="170">
        <f t="shared" si="41"/>
        <v>21.52</v>
      </c>
      <c r="CA19" s="170">
        <f t="shared" si="41"/>
        <v>21.74</v>
      </c>
      <c r="CB19" s="170">
        <f t="shared" si="41"/>
        <v>21.96</v>
      </c>
      <c r="CC19" s="170">
        <f t="shared" si="41"/>
        <v>22.19</v>
      </c>
      <c r="CD19" s="170">
        <f t="shared" si="41"/>
        <v>30.64</v>
      </c>
      <c r="CE19" s="170">
        <f t="shared" si="41"/>
        <v>42.89</v>
      </c>
      <c r="CF19" s="170">
        <f t="shared" si="41"/>
        <v>55.16</v>
      </c>
      <c r="CG19" s="170">
        <f t="shared" si="41"/>
        <v>64.34</v>
      </c>
      <c r="CH19" s="170">
        <f t="shared" si="41"/>
        <v>47.18</v>
      </c>
      <c r="CI19" s="170">
        <f t="shared" si="41"/>
        <v>60.54</v>
      </c>
      <c r="CJ19" s="170">
        <f t="shared" si="41"/>
        <v>73.34</v>
      </c>
      <c r="CK19" s="170">
        <f t="shared" si="41"/>
        <v>84.17</v>
      </c>
      <c r="CM19" s="43" t="str">
        <f t="shared" si="33"/>
        <v>CLUBE CORREIOS501 a 1.000</v>
      </c>
      <c r="CN19" s="44" t="s">
        <v>9</v>
      </c>
      <c r="CO19" s="44" t="s">
        <v>50</v>
      </c>
      <c r="CP19" s="147">
        <f>ROUND('BASE 2025'!CP19*'BASE 2026'!$A$25,2)</f>
        <v>18.39</v>
      </c>
      <c r="CQ19" s="147">
        <f>ROUND('BASE 2025'!CQ19*'BASE 2026'!$A$25,2)</f>
        <v>19.170000000000002</v>
      </c>
      <c r="CR19" s="147">
        <f>ROUND('BASE 2025'!CR19*'BASE 2026'!$A$25,2)</f>
        <v>19.37</v>
      </c>
      <c r="CS19" s="147">
        <f>ROUND('BASE 2025'!CS19*'BASE 2026'!$A$25,2)</f>
        <v>19.57</v>
      </c>
      <c r="CT19" s="147">
        <f>ROUND('BASE 2025'!CT19*'BASE 2026'!$A$25,2)</f>
        <v>21.9</v>
      </c>
      <c r="CU19" s="147">
        <f>ROUND('BASE 2025'!CU19*'BASE 2026'!$A$25,2)</f>
        <v>24.54</v>
      </c>
      <c r="CV19" s="147">
        <f>ROUND('BASE 2025'!CV19*'BASE 2026'!$A$25,2)</f>
        <v>27.39</v>
      </c>
      <c r="CW19" s="147">
        <f>ROUND('BASE 2025'!CW19*'BASE 2026'!$A$25,2)</f>
        <v>32.85</v>
      </c>
      <c r="CX19" s="147">
        <f>ROUND('BASE 2025'!CX19*'BASE 2026'!$A$25,2)</f>
        <v>22.3</v>
      </c>
      <c r="CY19" s="147">
        <f>ROUND('BASE 2025'!CY19*'BASE 2026'!$A$25,2)</f>
        <v>26.87</v>
      </c>
      <c r="CZ19" s="147">
        <f>ROUND('BASE 2025'!CZ19*'BASE 2026'!$A$25,2)</f>
        <v>44.32</v>
      </c>
      <c r="DA19" s="147">
        <f>ROUND('BASE 2025'!DA19*'BASE 2026'!$A$25,2)</f>
        <v>60.59</v>
      </c>
      <c r="DB19" s="147">
        <f>ROUND('BASE 2025'!DB19*'BASE 2026'!$A$25,2)</f>
        <v>25.94</v>
      </c>
      <c r="DC19" s="147">
        <f>ROUND('BASE 2025'!DC19*'BASE 2026'!$A$25,2)</f>
        <v>31.24</v>
      </c>
      <c r="DD19" s="147">
        <f>ROUND('BASE 2025'!DD19*'BASE 2026'!$A$25,2)</f>
        <v>51.54</v>
      </c>
      <c r="DE19" s="147">
        <f>ROUND('BASE 2025'!DE19*'BASE 2026'!$A$25,2)</f>
        <v>70.430000000000007</v>
      </c>
      <c r="DF19" s="159"/>
      <c r="DG19" s="43" t="str">
        <f t="shared" ref="DG19:DG29" si="46">CONCATENATE(DH18,DI19)</f>
        <v>DIAMANTE START 1501 a 1.000</v>
      </c>
      <c r="DH19" s="44" t="s">
        <v>116</v>
      </c>
      <c r="DI19" s="44" t="s">
        <v>50</v>
      </c>
      <c r="DJ19" s="147">
        <f t="shared" ref="DJ19:DU19" si="47">ROUND(DJ5-(DJ5*$A$193),2)</f>
        <v>17.940000000000001</v>
      </c>
      <c r="DK19" s="147">
        <f t="shared" si="47"/>
        <v>18.71</v>
      </c>
      <c r="DL19" s="147">
        <f t="shared" si="47"/>
        <v>18.91</v>
      </c>
      <c r="DM19" s="147">
        <f t="shared" si="47"/>
        <v>19.079999999999998</v>
      </c>
      <c r="DN19" s="147">
        <f t="shared" si="47"/>
        <v>21.34</v>
      </c>
      <c r="DO19" s="147">
        <f t="shared" si="47"/>
        <v>24.01</v>
      </c>
      <c r="DP19" s="147">
        <f t="shared" si="47"/>
        <v>26.82</v>
      </c>
      <c r="DQ19" s="147">
        <f t="shared" si="47"/>
        <v>32.14</v>
      </c>
      <c r="DR19" s="147">
        <f t="shared" si="47"/>
        <v>25.2</v>
      </c>
      <c r="DS19" s="147">
        <f t="shared" si="47"/>
        <v>30.53</v>
      </c>
      <c r="DT19" s="147">
        <f t="shared" si="47"/>
        <v>50.46</v>
      </c>
      <c r="DU19" s="147">
        <f t="shared" si="47"/>
        <v>68.94</v>
      </c>
      <c r="EQ19" s="198" t="str">
        <f t="shared" si="9"/>
        <v>PLATINUMColeta no mesmo dia7790-9Unitizador</v>
      </c>
      <c r="ER19" s="198" t="s">
        <v>61</v>
      </c>
      <c r="ES19" s="199" t="s">
        <v>71</v>
      </c>
      <c r="ET19" s="200" t="s">
        <v>111</v>
      </c>
      <c r="EU19" s="201" t="s">
        <v>112</v>
      </c>
      <c r="EV19" s="200">
        <f>ROUND('BASE 2025'!EW19*'BASE 2026'!A25,2)</f>
        <v>41.98</v>
      </c>
      <c r="EW19" s="204"/>
      <c r="EX19" s="204"/>
      <c r="FA19" s="207" t="str">
        <f t="shared" si="44"/>
        <v>DIAMANTE START 2Coleta domiciliar2ª Tentativa (Código: 7799-2)</v>
      </c>
      <c r="FB19" s="207" t="s">
        <v>117</v>
      </c>
      <c r="FC19" s="209" t="s">
        <v>46</v>
      </c>
      <c r="FD19" s="201" t="s">
        <v>53</v>
      </c>
      <c r="FE19" s="200">
        <f t="shared" ref="FE19:FE20" si="48">ROUND(FE4-(FE4*EN46),2)</f>
        <v>14.36</v>
      </c>
      <c r="FF19" s="213"/>
      <c r="FK19" s="207" t="s">
        <v>339</v>
      </c>
      <c r="FL19" s="207" t="s">
        <v>117</v>
      </c>
      <c r="FM19" s="207" t="s">
        <v>321</v>
      </c>
      <c r="FN19" s="216" t="s">
        <v>322</v>
      </c>
      <c r="FO19" s="217">
        <v>76139</v>
      </c>
      <c r="FP19" s="200">
        <v>2.12</v>
      </c>
      <c r="FQ19" s="217">
        <v>76180</v>
      </c>
      <c r="FR19" s="200">
        <v>2.12</v>
      </c>
    </row>
    <row r="20" spans="1:174" ht="25.5" x14ac:dyDescent="0.25">
      <c r="D20" s="43" t="str">
        <f t="shared" si="0"/>
        <v>CLUBE CORREIOS1.001 a 2.000</v>
      </c>
      <c r="E20" s="44" t="s">
        <v>9</v>
      </c>
      <c r="F20" s="44" t="s">
        <v>55</v>
      </c>
      <c r="G20" s="147">
        <f t="shared" si="39"/>
        <v>14.98</v>
      </c>
      <c r="H20" s="147">
        <f t="shared" si="35"/>
        <v>15.31</v>
      </c>
      <c r="I20" s="147">
        <f t="shared" si="35"/>
        <v>15.64</v>
      </c>
      <c r="J20" s="147">
        <f t="shared" si="35"/>
        <v>15.94</v>
      </c>
      <c r="K20" s="147">
        <f t="shared" si="35"/>
        <v>24.22</v>
      </c>
      <c r="L20" s="147">
        <f t="shared" si="35"/>
        <v>24.46</v>
      </c>
      <c r="M20" s="147">
        <f t="shared" si="35"/>
        <v>24.72</v>
      </c>
      <c r="N20" s="147">
        <f t="shared" si="35"/>
        <v>24.96</v>
      </c>
      <c r="O20" s="147">
        <f t="shared" si="35"/>
        <v>37.69</v>
      </c>
      <c r="P20" s="147">
        <f t="shared" si="35"/>
        <v>52.8</v>
      </c>
      <c r="Q20" s="147">
        <f t="shared" si="35"/>
        <v>67.88</v>
      </c>
      <c r="R20" s="147">
        <f t="shared" si="35"/>
        <v>79.17</v>
      </c>
      <c r="S20" s="147">
        <f t="shared" si="35"/>
        <v>50.57</v>
      </c>
      <c r="T20" s="147">
        <f t="shared" si="35"/>
        <v>64.19</v>
      </c>
      <c r="U20" s="147">
        <f t="shared" si="35"/>
        <v>77.33</v>
      </c>
      <c r="V20" s="147">
        <f t="shared" si="35"/>
        <v>88.25</v>
      </c>
      <c r="W20" s="147">
        <f t="shared" si="35"/>
        <v>60.2</v>
      </c>
      <c r="X20" s="147">
        <f t="shared" si="35"/>
        <v>76.42</v>
      </c>
      <c r="Y20" s="147">
        <f t="shared" si="35"/>
        <v>92.05</v>
      </c>
      <c r="Z20" s="147">
        <f t="shared" si="35"/>
        <v>105.05</v>
      </c>
      <c r="AB20" s="43" t="str">
        <f t="shared" si="31"/>
        <v>CLUBE CORREIOS1.001 a 2.000</v>
      </c>
      <c r="AC20" s="44" t="s">
        <v>9</v>
      </c>
      <c r="AD20" s="44" t="s">
        <v>55</v>
      </c>
      <c r="AE20" s="147">
        <f>ROUND('BASE 2025'!AE20*'BASE 2026'!$A$25,2)</f>
        <v>34.85</v>
      </c>
      <c r="AF20" s="147">
        <f>ROUND('BASE 2025'!AF20*'BASE 2026'!$A$25,2)</f>
        <v>35.6</v>
      </c>
      <c r="AG20" s="147">
        <f>ROUND('BASE 2025'!AG20*'BASE 2026'!$A$25,2)</f>
        <v>36.340000000000003</v>
      </c>
      <c r="AH20" s="147">
        <f>ROUND('BASE 2025'!AH20*'BASE 2026'!$A$25,2)</f>
        <v>37.08</v>
      </c>
      <c r="AI20" s="147">
        <f>ROUND('BASE 2025'!AI20*'BASE 2026'!$A$25,2)</f>
        <v>40.07</v>
      </c>
      <c r="AJ20" s="147">
        <f>ROUND('BASE 2025'!AJ20*'BASE 2026'!$A$25,2)</f>
        <v>40.5</v>
      </c>
      <c r="AK20" s="147">
        <f>ROUND('BASE 2025'!AK20*'BASE 2026'!$A$25,2)</f>
        <v>40.9</v>
      </c>
      <c r="AL20" s="147">
        <f>ROUND('BASE 2025'!AL20*'BASE 2026'!$A$25,2)</f>
        <v>41.31</v>
      </c>
      <c r="AM20" s="147">
        <f>ROUND('BASE 2025'!AM20*'BASE 2026'!$A$25,2)</f>
        <v>64.69</v>
      </c>
      <c r="AN20" s="147">
        <f>ROUND('BASE 2025'!AN20*'BASE 2026'!$A$25,2)</f>
        <v>98</v>
      </c>
      <c r="AO20" s="147">
        <f>ROUND('BASE 2025'!AO20*'BASE 2026'!$A$25,2)</f>
        <v>119.54</v>
      </c>
      <c r="AP20" s="147">
        <f>ROUND('BASE 2025'!AP20*'BASE 2026'!$A$25,2)</f>
        <v>141.09</v>
      </c>
      <c r="AQ20" s="147">
        <f>ROUND('BASE 2025'!AQ20*'BASE 2026'!$A$25,2)</f>
        <v>78.86</v>
      </c>
      <c r="AR20" s="147">
        <f>ROUND('BASE 2025'!AR20*'BASE 2026'!$A$25,2)</f>
        <v>106.35</v>
      </c>
      <c r="AS20" s="147">
        <f>ROUND('BASE 2025'!AS20*'BASE 2026'!$A$25,2)</f>
        <v>124.42</v>
      </c>
      <c r="AT20" s="147">
        <f>ROUND('BASE 2025'!AT20*'BASE 2026'!$A$25,2)</f>
        <v>142.47</v>
      </c>
      <c r="AU20" s="147">
        <f>ROUND('BASE 2025'!AU20*'BASE 2026'!$A$25,2)</f>
        <v>93.87</v>
      </c>
      <c r="AV20" s="147">
        <f>ROUND('BASE 2025'!AV20*'BASE 2026'!$A$25,2)</f>
        <v>126.61</v>
      </c>
      <c r="AW20" s="147">
        <f>ROUND('BASE 2025'!AW20*'BASE 2026'!$A$25,2)</f>
        <v>148.11000000000001</v>
      </c>
      <c r="AX20" s="147">
        <f>ROUND('BASE 2025'!AX20*'BASE 2026'!$A$25,2)</f>
        <v>169.6</v>
      </c>
      <c r="AZ20" s="43" t="str">
        <f t="shared" si="21"/>
        <v>DIAMANTE START 25 a 10</v>
      </c>
      <c r="BA20" s="44" t="s">
        <v>117</v>
      </c>
      <c r="BB20" s="46" t="s">
        <v>56</v>
      </c>
      <c r="BC20" s="170">
        <f t="shared" si="45"/>
        <v>57.87</v>
      </c>
      <c r="BD20" s="170">
        <f t="shared" si="45"/>
        <v>59.13</v>
      </c>
      <c r="BE20" s="170">
        <f t="shared" si="45"/>
        <v>60.37</v>
      </c>
      <c r="BF20" s="170">
        <f t="shared" si="45"/>
        <v>61.54</v>
      </c>
      <c r="BG20" s="170">
        <f t="shared" si="45"/>
        <v>73.959999999999994</v>
      </c>
      <c r="BH20" s="170">
        <f t="shared" si="45"/>
        <v>74.66</v>
      </c>
      <c r="BI20" s="170">
        <f t="shared" si="45"/>
        <v>75.48</v>
      </c>
      <c r="BJ20" s="170">
        <f t="shared" si="45"/>
        <v>76.19</v>
      </c>
      <c r="BL20" s="43" t="str">
        <f t="shared" si="29"/>
        <v>DIAMANTE START 12.001 a 3.000</v>
      </c>
      <c r="BM20" s="44" t="s">
        <v>116</v>
      </c>
      <c r="BN20" s="46" t="s">
        <v>62</v>
      </c>
      <c r="BO20" s="170">
        <f t="shared" si="32"/>
        <v>19.96</v>
      </c>
      <c r="BP20" s="170">
        <f t="shared" si="32"/>
        <v>20.37</v>
      </c>
      <c r="BQ20" s="170">
        <f t="shared" si="32"/>
        <v>20.8</v>
      </c>
      <c r="BS20" s="60" t="str">
        <f t="shared" si="7"/>
        <v>DIAMANTE START 11.001 a 2.000</v>
      </c>
      <c r="BT20" s="44" t="s">
        <v>116</v>
      </c>
      <c r="BU20" s="44" t="s">
        <v>55</v>
      </c>
      <c r="BV20" s="170">
        <f t="shared" si="41"/>
        <v>15.45</v>
      </c>
      <c r="BW20" s="170">
        <f t="shared" si="41"/>
        <v>15.79</v>
      </c>
      <c r="BX20" s="170">
        <f t="shared" si="41"/>
        <v>16.13</v>
      </c>
      <c r="BY20" s="170">
        <f t="shared" si="41"/>
        <v>16.45</v>
      </c>
      <c r="BZ20" s="170">
        <f t="shared" si="41"/>
        <v>24.26</v>
      </c>
      <c r="CA20" s="170">
        <f t="shared" si="41"/>
        <v>24.51</v>
      </c>
      <c r="CB20" s="170">
        <f t="shared" si="41"/>
        <v>24.76</v>
      </c>
      <c r="CC20" s="170">
        <f t="shared" si="41"/>
        <v>25.02</v>
      </c>
      <c r="CD20" s="170">
        <f t="shared" si="41"/>
        <v>37.31</v>
      </c>
      <c r="CE20" s="170">
        <f t="shared" si="41"/>
        <v>51.8</v>
      </c>
      <c r="CF20" s="170">
        <f t="shared" si="41"/>
        <v>66.599999999999994</v>
      </c>
      <c r="CG20" s="170">
        <f t="shared" si="41"/>
        <v>77.78</v>
      </c>
      <c r="CH20" s="170">
        <f t="shared" si="41"/>
        <v>59.45</v>
      </c>
      <c r="CI20" s="170">
        <f t="shared" si="41"/>
        <v>75.03</v>
      </c>
      <c r="CJ20" s="170">
        <f t="shared" si="41"/>
        <v>90.32</v>
      </c>
      <c r="CK20" s="170">
        <f t="shared" si="41"/>
        <v>103.17</v>
      </c>
      <c r="CM20" s="43" t="str">
        <f t="shared" si="33"/>
        <v>CLUBE CORREIOS1.001 a 2.000</v>
      </c>
      <c r="CN20" s="44" t="s">
        <v>9</v>
      </c>
      <c r="CO20" s="44" t="s">
        <v>55</v>
      </c>
      <c r="CP20" s="147">
        <f>ROUND('BASE 2025'!CP20*'BASE 2026'!$A$25,2)</f>
        <v>19.38</v>
      </c>
      <c r="CQ20" s="147">
        <f>ROUND('BASE 2025'!CQ20*'BASE 2026'!$A$25,2)</f>
        <v>20.22</v>
      </c>
      <c r="CR20" s="147">
        <f>ROUND('BASE 2025'!CR20*'BASE 2026'!$A$25,2)</f>
        <v>20.399999999999999</v>
      </c>
      <c r="CS20" s="147">
        <f>ROUND('BASE 2025'!CS20*'BASE 2026'!$A$25,2)</f>
        <v>20.61</v>
      </c>
      <c r="CT20" s="147">
        <f>ROUND('BASE 2025'!CT20*'BASE 2026'!$A$25,2)</f>
        <v>24.07</v>
      </c>
      <c r="CU20" s="147">
        <f>ROUND('BASE 2025'!CU20*'BASE 2026'!$A$25,2)</f>
        <v>26.95</v>
      </c>
      <c r="CV20" s="147">
        <f>ROUND('BASE 2025'!CV20*'BASE 2026'!$A$25,2)</f>
        <v>30.09</v>
      </c>
      <c r="CW20" s="147">
        <f>ROUND('BASE 2025'!CW20*'BASE 2026'!$A$25,2)</f>
        <v>36.1</v>
      </c>
      <c r="CX20" s="147">
        <f>ROUND('BASE 2025'!CX20*'BASE 2026'!$A$25,2)</f>
        <v>26.47</v>
      </c>
      <c r="CY20" s="147">
        <f>ROUND('BASE 2025'!CY20*'BASE 2026'!$A$25,2)</f>
        <v>31.26</v>
      </c>
      <c r="CZ20" s="147">
        <f>ROUND('BASE 2025'!CZ20*'BASE 2026'!$A$25,2)</f>
        <v>48.95</v>
      </c>
      <c r="DA20" s="147">
        <f>ROUND('BASE 2025'!DA20*'BASE 2026'!$A$25,2)</f>
        <v>65.69</v>
      </c>
      <c r="DB20" s="147">
        <f>ROUND('BASE 2025'!DB20*'BASE 2026'!$A$25,2)</f>
        <v>30.77</v>
      </c>
      <c r="DC20" s="147">
        <f>ROUND('BASE 2025'!DC20*'BASE 2026'!$A$25,2)</f>
        <v>36.35</v>
      </c>
      <c r="DD20" s="147">
        <f>ROUND('BASE 2025'!DD20*'BASE 2026'!$A$25,2)</f>
        <v>56.92</v>
      </c>
      <c r="DE20" s="147">
        <f>ROUND('BASE 2025'!DE20*'BASE 2026'!$A$25,2)</f>
        <v>76.38</v>
      </c>
      <c r="DF20" s="159"/>
      <c r="DG20" s="43" t="str">
        <f t="shared" si="46"/>
        <v>DIAMANTE START 11.001 a 2.000</v>
      </c>
      <c r="DH20" s="44" t="s">
        <v>116</v>
      </c>
      <c r="DI20" s="44" t="s">
        <v>55</v>
      </c>
      <c r="DJ20" s="147">
        <f t="shared" ref="DJ20:DU20" si="49">ROUND(DJ6-(DJ6*$A$193),2)</f>
        <v>19</v>
      </c>
      <c r="DK20" s="147">
        <f t="shared" si="49"/>
        <v>19.809999999999999</v>
      </c>
      <c r="DL20" s="147">
        <f t="shared" si="49"/>
        <v>19.989999999999998</v>
      </c>
      <c r="DM20" s="147">
        <f t="shared" si="49"/>
        <v>20.2</v>
      </c>
      <c r="DN20" s="147">
        <f t="shared" si="49"/>
        <v>23.58</v>
      </c>
      <c r="DO20" s="147">
        <f t="shared" si="49"/>
        <v>26.41</v>
      </c>
      <c r="DP20" s="147">
        <f t="shared" si="49"/>
        <v>29.48</v>
      </c>
      <c r="DQ20" s="147">
        <f t="shared" si="49"/>
        <v>35.369999999999997</v>
      </c>
      <c r="DR20" s="147">
        <f t="shared" si="49"/>
        <v>30.14</v>
      </c>
      <c r="DS20" s="147">
        <f t="shared" si="49"/>
        <v>35.61</v>
      </c>
      <c r="DT20" s="147">
        <f t="shared" si="49"/>
        <v>55.76</v>
      </c>
      <c r="DU20" s="147">
        <f t="shared" si="49"/>
        <v>74.84</v>
      </c>
      <c r="ET20" s="44"/>
      <c r="EW20" s="205"/>
      <c r="EX20" s="205"/>
      <c r="FA20" s="207" t="str">
        <f t="shared" si="44"/>
        <v>DIAMANTE START 2Check ListPreenchimento de Check List (Código: 87)</v>
      </c>
      <c r="FB20" s="207" t="s">
        <v>117</v>
      </c>
      <c r="FC20" s="210" t="s">
        <v>58</v>
      </c>
      <c r="FD20" s="201" t="s">
        <v>59</v>
      </c>
      <c r="FE20" s="200">
        <f t="shared" si="48"/>
        <v>7.42</v>
      </c>
      <c r="FF20" s="213"/>
      <c r="FK20" s="207" t="s">
        <v>340</v>
      </c>
      <c r="FL20" s="207" t="s">
        <v>117</v>
      </c>
      <c r="FM20" s="219" t="s">
        <v>323</v>
      </c>
      <c r="FN20" s="220" t="s">
        <v>324</v>
      </c>
      <c r="FO20" s="217">
        <v>76147</v>
      </c>
      <c r="FP20" s="200">
        <f>ROUND('BASE 2025'!FP20*'BASE 2026'!$A$172,2)</f>
        <v>0.14000000000000001</v>
      </c>
      <c r="FQ20" s="217">
        <v>76198</v>
      </c>
      <c r="FR20" s="200">
        <f>ROUND('BASE 2025'!FR20*'BASE 2026'!$A$172,2)</f>
        <v>0.08</v>
      </c>
    </row>
    <row r="21" spans="1:174" ht="25.5" x14ac:dyDescent="0.25">
      <c r="D21" s="43" t="str">
        <f t="shared" si="0"/>
        <v>CLUBE CORREIOS2.001 a 3.000</v>
      </c>
      <c r="E21" s="44" t="s">
        <v>9</v>
      </c>
      <c r="F21" s="44" t="s">
        <v>62</v>
      </c>
      <c r="G21" s="147">
        <f t="shared" si="39"/>
        <v>16.72</v>
      </c>
      <c r="H21" s="147">
        <f t="shared" si="35"/>
        <v>17.079999999999998</v>
      </c>
      <c r="I21" s="147">
        <f t="shared" si="35"/>
        <v>17.43</v>
      </c>
      <c r="J21" s="147">
        <f t="shared" si="35"/>
        <v>17.78</v>
      </c>
      <c r="K21" s="147">
        <f t="shared" si="35"/>
        <v>26.46</v>
      </c>
      <c r="L21" s="147">
        <f t="shared" si="35"/>
        <v>26.72</v>
      </c>
      <c r="M21" s="147">
        <f t="shared" si="35"/>
        <v>27.01</v>
      </c>
      <c r="N21" s="147">
        <f t="shared" si="35"/>
        <v>27.28</v>
      </c>
      <c r="O21" s="147">
        <f t="shared" si="35"/>
        <v>44.01</v>
      </c>
      <c r="P21" s="147">
        <f t="shared" si="35"/>
        <v>59.42</v>
      </c>
      <c r="Q21" s="147">
        <f t="shared" si="35"/>
        <v>83.63</v>
      </c>
      <c r="R21" s="147">
        <f t="shared" si="35"/>
        <v>101.22</v>
      </c>
      <c r="S21" s="147">
        <f t="shared" si="35"/>
        <v>60.61</v>
      </c>
      <c r="T21" s="147">
        <f t="shared" si="35"/>
        <v>74.489999999999995</v>
      </c>
      <c r="U21" s="147">
        <f t="shared" si="35"/>
        <v>95.28</v>
      </c>
      <c r="V21" s="147">
        <f t="shared" si="35"/>
        <v>111.49</v>
      </c>
      <c r="W21" s="147">
        <f t="shared" si="35"/>
        <v>72.14</v>
      </c>
      <c r="X21" s="147">
        <f t="shared" si="35"/>
        <v>88.67</v>
      </c>
      <c r="Y21" s="147">
        <f t="shared" si="35"/>
        <v>113.43</v>
      </c>
      <c r="Z21" s="147">
        <f t="shared" si="35"/>
        <v>132.72999999999999</v>
      </c>
      <c r="AB21" s="43" t="str">
        <f t="shared" si="31"/>
        <v>CLUBE CORREIOS2.001 a 3.000</v>
      </c>
      <c r="AC21" s="44" t="s">
        <v>9</v>
      </c>
      <c r="AD21" s="44" t="s">
        <v>62</v>
      </c>
      <c r="AE21" s="147">
        <f>ROUND('BASE 2025'!AE21*'BASE 2026'!$A$25,2)</f>
        <v>38.409999999999997</v>
      </c>
      <c r="AF21" s="147">
        <f>ROUND('BASE 2025'!AF21*'BASE 2026'!$A$25,2)</f>
        <v>39.229999999999997</v>
      </c>
      <c r="AG21" s="147">
        <f>ROUND('BASE 2025'!AG21*'BASE 2026'!$A$25,2)</f>
        <v>40.049999999999997</v>
      </c>
      <c r="AH21" s="147">
        <f>ROUND('BASE 2025'!AH21*'BASE 2026'!$A$25,2)</f>
        <v>40.86</v>
      </c>
      <c r="AI21" s="147">
        <f>ROUND('BASE 2025'!AI21*'BASE 2026'!$A$25,2)</f>
        <v>44.07</v>
      </c>
      <c r="AJ21" s="147">
        <f>ROUND('BASE 2025'!AJ21*'BASE 2026'!$A$25,2)</f>
        <v>44.52</v>
      </c>
      <c r="AK21" s="147">
        <f>ROUND('BASE 2025'!AK21*'BASE 2026'!$A$25,2)</f>
        <v>44.98</v>
      </c>
      <c r="AL21" s="147">
        <f>ROUND('BASE 2025'!AL21*'BASE 2026'!$A$25,2)</f>
        <v>45.43</v>
      </c>
      <c r="AM21" s="147">
        <f>ROUND('BASE 2025'!AM21*'BASE 2026'!$A$25,2)</f>
        <v>76.05</v>
      </c>
      <c r="AN21" s="147">
        <f>ROUND('BASE 2025'!AN21*'BASE 2026'!$A$25,2)</f>
        <v>114.47</v>
      </c>
      <c r="AO21" s="147">
        <f>ROUND('BASE 2025'!AO21*'BASE 2026'!$A$25,2)</f>
        <v>139.69</v>
      </c>
      <c r="AP21" s="147">
        <f>ROUND('BASE 2025'!AP21*'BASE 2026'!$A$25,2)</f>
        <v>164.91</v>
      </c>
      <c r="AQ21" s="147">
        <f>ROUND('BASE 2025'!AQ21*'BASE 2026'!$A$25,2)</f>
        <v>92.51</v>
      </c>
      <c r="AR21" s="147">
        <f>ROUND('BASE 2025'!AR21*'BASE 2026'!$A$25,2)</f>
        <v>127.68</v>
      </c>
      <c r="AS21" s="147">
        <f>ROUND('BASE 2025'!AS21*'BASE 2026'!$A$25,2)</f>
        <v>150.69</v>
      </c>
      <c r="AT21" s="147">
        <f>ROUND('BASE 2025'!AT21*'BASE 2026'!$A$25,2)</f>
        <v>173.7</v>
      </c>
      <c r="AU21" s="147">
        <f>ROUND('BASE 2025'!AU21*'BASE 2026'!$A$25,2)</f>
        <v>110.13</v>
      </c>
      <c r="AV21" s="147">
        <f>ROUND('BASE 2025'!AV21*'BASE 2026'!$A$25,2)</f>
        <v>152</v>
      </c>
      <c r="AW21" s="147">
        <f>ROUND('BASE 2025'!AW21*'BASE 2026'!$A$25,2)</f>
        <v>179.39</v>
      </c>
      <c r="AX21" s="147">
        <f>ROUND('BASE 2025'!AX21*'BASE 2026'!$A$25,2)</f>
        <v>206.8</v>
      </c>
      <c r="AZ21" s="40" t="str">
        <f t="shared" si="21"/>
        <v>DIAMANTE START 2Kg Adicional</v>
      </c>
      <c r="BA21" s="168" t="s">
        <v>117</v>
      </c>
      <c r="BB21" s="178" t="s">
        <v>63</v>
      </c>
      <c r="BC21" s="169">
        <f t="shared" si="45"/>
        <v>5.63</v>
      </c>
      <c r="BD21" s="169">
        <f t="shared" si="45"/>
        <v>5.81</v>
      </c>
      <c r="BE21" s="169">
        <f t="shared" si="45"/>
        <v>5.89</v>
      </c>
      <c r="BF21" s="169">
        <f t="shared" si="45"/>
        <v>5.99</v>
      </c>
      <c r="BG21" s="169">
        <f t="shared" si="45"/>
        <v>7.5</v>
      </c>
      <c r="BH21" s="169">
        <f t="shared" si="45"/>
        <v>7.6</v>
      </c>
      <c r="BI21" s="169">
        <f t="shared" si="45"/>
        <v>7.67</v>
      </c>
      <c r="BJ21" s="169">
        <f t="shared" si="45"/>
        <v>7.67</v>
      </c>
      <c r="BL21" s="43" t="str">
        <f t="shared" si="29"/>
        <v>DIAMANTE START 13.001 a 4.000</v>
      </c>
      <c r="BM21" s="44" t="s">
        <v>116</v>
      </c>
      <c r="BN21" s="46" t="s">
        <v>68</v>
      </c>
      <c r="BO21" s="170">
        <f t="shared" si="32"/>
        <v>21.94</v>
      </c>
      <c r="BP21" s="170">
        <f t="shared" si="32"/>
        <v>22.4</v>
      </c>
      <c r="BQ21" s="170">
        <f t="shared" si="32"/>
        <v>22.87</v>
      </c>
      <c r="BS21" s="60" t="str">
        <f t="shared" si="7"/>
        <v>DIAMANTE START 12.001 a 3.000</v>
      </c>
      <c r="BT21" s="44" t="s">
        <v>116</v>
      </c>
      <c r="BU21" s="44" t="s">
        <v>62</v>
      </c>
      <c r="BV21" s="170">
        <f t="shared" si="41"/>
        <v>17.5</v>
      </c>
      <c r="BW21" s="170">
        <f t="shared" si="41"/>
        <v>17.86</v>
      </c>
      <c r="BX21" s="170">
        <f t="shared" si="41"/>
        <v>18.25</v>
      </c>
      <c r="BY21" s="170">
        <f t="shared" si="41"/>
        <v>18.61</v>
      </c>
      <c r="BZ21" s="170">
        <f t="shared" si="41"/>
        <v>26.69</v>
      </c>
      <c r="CA21" s="170">
        <f t="shared" si="41"/>
        <v>26.96</v>
      </c>
      <c r="CB21" s="170">
        <f t="shared" si="41"/>
        <v>27.24</v>
      </c>
      <c r="CC21" s="170">
        <f t="shared" si="41"/>
        <v>27.52</v>
      </c>
      <c r="CD21" s="170">
        <f t="shared" si="41"/>
        <v>43.68</v>
      </c>
      <c r="CE21" s="170">
        <f t="shared" si="41"/>
        <v>58.33</v>
      </c>
      <c r="CF21" s="170">
        <f t="shared" si="41"/>
        <v>82.11</v>
      </c>
      <c r="CG21" s="170">
        <f t="shared" si="41"/>
        <v>99.51</v>
      </c>
      <c r="CH21" s="170">
        <f t="shared" si="41"/>
        <v>71.400000000000006</v>
      </c>
      <c r="CI21" s="170">
        <f t="shared" si="41"/>
        <v>87.09</v>
      </c>
      <c r="CJ21" s="170">
        <f t="shared" si="41"/>
        <v>111.34</v>
      </c>
      <c r="CK21" s="170">
        <f t="shared" si="41"/>
        <v>130.41</v>
      </c>
      <c r="CM21" s="43" t="str">
        <f t="shared" si="33"/>
        <v>CLUBE CORREIOS2.001 a 3.000</v>
      </c>
      <c r="CN21" s="44" t="s">
        <v>9</v>
      </c>
      <c r="CO21" s="44" t="s">
        <v>62</v>
      </c>
      <c r="CP21" s="147">
        <f>ROUND('BASE 2025'!CP21*'BASE 2026'!$A$25,2)</f>
        <v>23.17</v>
      </c>
      <c r="CQ21" s="147">
        <f>ROUND('BASE 2025'!CQ21*'BASE 2026'!$A$25,2)</f>
        <v>24.15</v>
      </c>
      <c r="CR21" s="147">
        <f>ROUND('BASE 2025'!CR21*'BASE 2026'!$A$25,2)</f>
        <v>24.4</v>
      </c>
      <c r="CS21" s="147">
        <f>ROUND('BASE 2025'!CS21*'BASE 2026'!$A$25,2)</f>
        <v>24.65</v>
      </c>
      <c r="CT21" s="147">
        <f>ROUND('BASE 2025'!CT21*'BASE 2026'!$A$25,2)</f>
        <v>28.77</v>
      </c>
      <c r="CU21" s="147">
        <f>ROUND('BASE 2025'!CU21*'BASE 2026'!$A$25,2)</f>
        <v>32.22</v>
      </c>
      <c r="CV21" s="147">
        <f>ROUND('BASE 2025'!CV21*'BASE 2026'!$A$25,2)</f>
        <v>35.96</v>
      </c>
      <c r="CW21" s="147">
        <f>ROUND('BASE 2025'!CW21*'BASE 2026'!$A$25,2)</f>
        <v>43.14</v>
      </c>
      <c r="CX21" s="147">
        <f>ROUND('BASE 2025'!CX21*'BASE 2026'!$A$25,2)</f>
        <v>30.5</v>
      </c>
      <c r="CY21" s="147">
        <f>ROUND('BASE 2025'!CY21*'BASE 2026'!$A$25,2)</f>
        <v>35.78</v>
      </c>
      <c r="CZ21" s="147">
        <f>ROUND('BASE 2025'!CZ21*'BASE 2026'!$A$25,2)</f>
        <v>54</v>
      </c>
      <c r="DA21" s="147">
        <f>ROUND('BASE 2025'!DA21*'BASE 2026'!$A$25,2)</f>
        <v>71.739999999999995</v>
      </c>
      <c r="DB21" s="147">
        <f>ROUND('BASE 2025'!DB21*'BASE 2026'!$A$25,2)</f>
        <v>35.47</v>
      </c>
      <c r="DC21" s="147">
        <f>ROUND('BASE 2025'!DC21*'BASE 2026'!$A$25,2)</f>
        <v>41.62</v>
      </c>
      <c r="DD21" s="147">
        <f>ROUND('BASE 2025'!DD21*'BASE 2026'!$A$25,2)</f>
        <v>62.79</v>
      </c>
      <c r="DE21" s="147">
        <f>ROUND('BASE 2025'!DE21*'BASE 2026'!$A$25,2)</f>
        <v>83.42</v>
      </c>
      <c r="DF21" s="159"/>
      <c r="DG21" s="43" t="str">
        <f t="shared" si="46"/>
        <v>DIAMANTE START 12.001 a 3.000</v>
      </c>
      <c r="DH21" s="44" t="s">
        <v>116</v>
      </c>
      <c r="DI21" s="44" t="s">
        <v>62</v>
      </c>
      <c r="DJ21" s="147">
        <f t="shared" ref="DJ21:DU21" si="50">ROUND(DJ7-(DJ7*$A$193),2)</f>
        <v>22.93</v>
      </c>
      <c r="DK21" s="147">
        <f t="shared" si="50"/>
        <v>23.9</v>
      </c>
      <c r="DL21" s="147">
        <f t="shared" si="50"/>
        <v>24.14</v>
      </c>
      <c r="DM21" s="147">
        <f t="shared" si="50"/>
        <v>24.39</v>
      </c>
      <c r="DN21" s="147">
        <f t="shared" si="50"/>
        <v>28.51</v>
      </c>
      <c r="DO21" s="147">
        <f t="shared" si="50"/>
        <v>31.63</v>
      </c>
      <c r="DP21" s="147">
        <f t="shared" si="50"/>
        <v>35.299999999999997</v>
      </c>
      <c r="DQ21" s="147">
        <f t="shared" si="50"/>
        <v>42.39</v>
      </c>
      <c r="DR21" s="147">
        <f t="shared" si="50"/>
        <v>35.42</v>
      </c>
      <c r="DS21" s="147">
        <f t="shared" si="50"/>
        <v>41.02</v>
      </c>
      <c r="DT21" s="147">
        <f t="shared" si="50"/>
        <v>61.66</v>
      </c>
      <c r="DU21" s="147">
        <f t="shared" si="50"/>
        <v>81.94</v>
      </c>
      <c r="EQ21" s="198" t="str">
        <f>CONCATENATE(ER21,ES21,ET21,EU21)</f>
        <v>CLUBE CORREIOSColeta Agendada7789-50 a 10</v>
      </c>
      <c r="ER21" s="198" t="s">
        <v>9</v>
      </c>
      <c r="ES21" s="199" t="s">
        <v>43</v>
      </c>
      <c r="ET21" s="200" t="s">
        <v>44</v>
      </c>
      <c r="EU21" s="201" t="s">
        <v>45</v>
      </c>
      <c r="EV21" s="200">
        <f>ROUND(EV3-(EV3*$A$136),2)</f>
        <v>14.82</v>
      </c>
      <c r="FA21" s="204"/>
      <c r="FB21"/>
      <c r="FC21" s="60"/>
      <c r="FD21" s="60"/>
      <c r="FE21" s="212" t="s">
        <v>258</v>
      </c>
      <c r="FF21" s="213"/>
      <c r="FK21" s="207" t="s">
        <v>341</v>
      </c>
      <c r="FL21" s="207" t="s">
        <v>117</v>
      </c>
      <c r="FM21" s="219" t="s">
        <v>325</v>
      </c>
      <c r="FN21" s="220" t="s">
        <v>326</v>
      </c>
      <c r="FO21" s="217">
        <v>76155</v>
      </c>
      <c r="FP21" s="200">
        <f>ROUND('BASE 2025'!FP21*'BASE 2026'!$A$172,2)</f>
        <v>0.19</v>
      </c>
      <c r="FQ21" s="217">
        <v>76201</v>
      </c>
      <c r="FR21" s="200">
        <f>ROUND('BASE 2025'!FR21*'BASE 2026'!$A$172,2)</f>
        <v>0.08</v>
      </c>
    </row>
    <row r="22" spans="1:174" x14ac:dyDescent="0.25">
      <c r="D22" s="43" t="str">
        <f t="shared" si="0"/>
        <v>CLUBE CORREIOS3.001 a 4.000</v>
      </c>
      <c r="E22" s="44" t="s">
        <v>9</v>
      </c>
      <c r="F22" s="44" t="s">
        <v>68</v>
      </c>
      <c r="G22" s="147">
        <f t="shared" si="39"/>
        <v>18.07</v>
      </c>
      <c r="H22" s="147">
        <f t="shared" si="35"/>
        <v>18.45</v>
      </c>
      <c r="I22" s="147">
        <f t="shared" si="35"/>
        <v>18.84</v>
      </c>
      <c r="J22" s="147">
        <f t="shared" si="35"/>
        <v>19.21</v>
      </c>
      <c r="K22" s="147">
        <f t="shared" si="35"/>
        <v>29.15</v>
      </c>
      <c r="L22" s="147">
        <f t="shared" si="35"/>
        <v>29.42</v>
      </c>
      <c r="M22" s="147">
        <f t="shared" si="35"/>
        <v>29.73</v>
      </c>
      <c r="N22" s="147">
        <f t="shared" si="35"/>
        <v>30.04</v>
      </c>
      <c r="O22" s="147">
        <f t="shared" si="35"/>
        <v>50.45</v>
      </c>
      <c r="P22" s="147">
        <f t="shared" si="35"/>
        <v>68.13</v>
      </c>
      <c r="Q22" s="147">
        <f t="shared" si="35"/>
        <v>95.87</v>
      </c>
      <c r="R22" s="147">
        <f t="shared" si="35"/>
        <v>116.06</v>
      </c>
      <c r="S22" s="147">
        <f t="shared" si="35"/>
        <v>66.02</v>
      </c>
      <c r="T22" s="147">
        <f t="shared" si="35"/>
        <v>81.8</v>
      </c>
      <c r="U22" s="147">
        <f t="shared" si="35"/>
        <v>105.59</v>
      </c>
      <c r="V22" s="147">
        <f t="shared" si="35"/>
        <v>123.95</v>
      </c>
      <c r="W22" s="147">
        <f t="shared" si="35"/>
        <v>78.58</v>
      </c>
      <c r="X22" s="147">
        <f t="shared" si="35"/>
        <v>97.37</v>
      </c>
      <c r="Y22" s="147">
        <f t="shared" si="35"/>
        <v>125.7</v>
      </c>
      <c r="Z22" s="147">
        <f t="shared" si="35"/>
        <v>147.57</v>
      </c>
      <c r="AB22" s="43" t="str">
        <f t="shared" si="31"/>
        <v>CLUBE CORREIOS3.001 a 4.000</v>
      </c>
      <c r="AC22" s="44" t="s">
        <v>9</v>
      </c>
      <c r="AD22" s="44" t="s">
        <v>68</v>
      </c>
      <c r="AE22" s="147">
        <f>ROUND('BASE 2025'!AE22*'BASE 2026'!$A$25,2)</f>
        <v>41.77</v>
      </c>
      <c r="AF22" s="147">
        <f>ROUND('BASE 2025'!AF22*'BASE 2026'!$A$25,2)</f>
        <v>42.65</v>
      </c>
      <c r="AG22" s="147">
        <f>ROUND('BASE 2025'!AG22*'BASE 2026'!$A$25,2)</f>
        <v>43.54</v>
      </c>
      <c r="AH22" s="147">
        <f>ROUND('BASE 2025'!AH22*'BASE 2026'!$A$25,2)</f>
        <v>44.44</v>
      </c>
      <c r="AI22" s="147">
        <f>ROUND('BASE 2025'!AI22*'BASE 2026'!$A$25,2)</f>
        <v>48.39</v>
      </c>
      <c r="AJ22" s="147">
        <f>ROUND('BASE 2025'!AJ22*'BASE 2026'!$A$25,2)</f>
        <v>48.89</v>
      </c>
      <c r="AK22" s="147">
        <f>ROUND('BASE 2025'!AK22*'BASE 2026'!$A$25,2)</f>
        <v>49.38</v>
      </c>
      <c r="AL22" s="147">
        <f>ROUND('BASE 2025'!AL22*'BASE 2026'!$A$25,2)</f>
        <v>49.89</v>
      </c>
      <c r="AM22" s="147">
        <f>ROUND('BASE 2025'!AM22*'BASE 2026'!$A$25,2)</f>
        <v>86.85</v>
      </c>
      <c r="AN22" s="147">
        <f>ROUND('BASE 2025'!AN22*'BASE 2026'!$A$25,2)</f>
        <v>130.84</v>
      </c>
      <c r="AO22" s="147">
        <f>ROUND('BASE 2025'!AO22*'BASE 2026'!$A$25,2)</f>
        <v>160.02000000000001</v>
      </c>
      <c r="AP22" s="147">
        <f>ROUND('BASE 2025'!AP22*'BASE 2026'!$A$25,2)</f>
        <v>189.2</v>
      </c>
      <c r="AQ22" s="147">
        <f>ROUND('BASE 2025'!AQ22*'BASE 2026'!$A$25,2)</f>
        <v>106.26</v>
      </c>
      <c r="AR22" s="147">
        <f>ROUND('BASE 2025'!AR22*'BASE 2026'!$A$25,2)</f>
        <v>149.01</v>
      </c>
      <c r="AS22" s="147">
        <f>ROUND('BASE 2025'!AS22*'BASE 2026'!$A$25,2)</f>
        <v>176.87</v>
      </c>
      <c r="AT22" s="147">
        <f>ROUND('BASE 2025'!AT22*'BASE 2026'!$A$25,2)</f>
        <v>204.76</v>
      </c>
      <c r="AU22" s="147">
        <f>ROUND('BASE 2025'!AU22*'BASE 2026'!$A$25,2)</f>
        <v>126.5</v>
      </c>
      <c r="AV22" s="147">
        <f>ROUND('BASE 2025'!AV22*'BASE 2026'!$A$25,2)</f>
        <v>177.4</v>
      </c>
      <c r="AW22" s="147">
        <f>ROUND('BASE 2025'!AW22*'BASE 2026'!$A$25,2)</f>
        <v>210.56</v>
      </c>
      <c r="AX22" s="147">
        <f>ROUND('BASE 2025'!AX22*'BASE 2026'!$A$25,2)</f>
        <v>243.75</v>
      </c>
      <c r="AZ22" s="43" t="str">
        <f t="shared" si="21"/>
        <v>Peso (Kg)</v>
      </c>
      <c r="BB22" s="46" t="s">
        <v>33</v>
      </c>
      <c r="BC22" s="45" t="s">
        <v>12</v>
      </c>
      <c r="BD22" s="45" t="s">
        <v>13</v>
      </c>
      <c r="BE22" s="45" t="s">
        <v>14</v>
      </c>
      <c r="BF22" s="45" t="s">
        <v>15</v>
      </c>
      <c r="BG22" s="45" t="s">
        <v>16</v>
      </c>
      <c r="BH22" s="45" t="s">
        <v>17</v>
      </c>
      <c r="BI22" s="45" t="s">
        <v>18</v>
      </c>
      <c r="BJ22" s="45" t="s">
        <v>19</v>
      </c>
      <c r="BL22" s="43" t="str">
        <f t="shared" si="29"/>
        <v>DIAMANTE START 14.001 a 5.000</v>
      </c>
      <c r="BM22" s="44" t="s">
        <v>116</v>
      </c>
      <c r="BN22" s="46" t="s">
        <v>70</v>
      </c>
      <c r="BO22" s="170">
        <f t="shared" si="32"/>
        <v>24.17</v>
      </c>
      <c r="BP22" s="170">
        <f t="shared" si="32"/>
        <v>24.68</v>
      </c>
      <c r="BQ22" s="170">
        <f t="shared" si="32"/>
        <v>25.19</v>
      </c>
      <c r="BS22" s="60" t="str">
        <f t="shared" si="7"/>
        <v>DIAMANTE START 13.001 a 4.000</v>
      </c>
      <c r="BT22" s="44" t="s">
        <v>116</v>
      </c>
      <c r="BU22" s="44" t="s">
        <v>68</v>
      </c>
      <c r="BV22" s="170">
        <f t="shared" si="41"/>
        <v>19.48</v>
      </c>
      <c r="BW22" s="170">
        <f t="shared" si="41"/>
        <v>19.88</v>
      </c>
      <c r="BX22" s="170">
        <f t="shared" si="41"/>
        <v>20.309999999999999</v>
      </c>
      <c r="BY22" s="170">
        <f t="shared" si="41"/>
        <v>20.71</v>
      </c>
      <c r="BZ22" s="170">
        <f t="shared" si="41"/>
        <v>29.78</v>
      </c>
      <c r="CA22" s="170">
        <f t="shared" si="41"/>
        <v>30.08</v>
      </c>
      <c r="CB22" s="170">
        <f t="shared" si="41"/>
        <v>30.37</v>
      </c>
      <c r="CC22" s="170">
        <f t="shared" si="41"/>
        <v>30.72</v>
      </c>
      <c r="CD22" s="170">
        <f t="shared" si="41"/>
        <v>50.38</v>
      </c>
      <c r="CE22" s="170">
        <f t="shared" si="41"/>
        <v>66.94</v>
      </c>
      <c r="CF22" s="170">
        <f t="shared" si="41"/>
        <v>94.19</v>
      </c>
      <c r="CG22" s="170">
        <f t="shared" si="41"/>
        <v>114.26</v>
      </c>
      <c r="CH22" s="170">
        <f t="shared" si="41"/>
        <v>78.14</v>
      </c>
      <c r="CI22" s="170">
        <f t="shared" si="41"/>
        <v>95.76</v>
      </c>
      <c r="CJ22" s="170">
        <f t="shared" si="41"/>
        <v>123.5</v>
      </c>
      <c r="CK22" s="170">
        <f t="shared" si="41"/>
        <v>145.19999999999999</v>
      </c>
      <c r="CM22" s="43" t="str">
        <f t="shared" si="33"/>
        <v>CLUBE CORREIOS3.001 a 4.000</v>
      </c>
      <c r="CN22" s="44" t="s">
        <v>9</v>
      </c>
      <c r="CO22" s="44" t="s">
        <v>68</v>
      </c>
      <c r="CP22" s="147">
        <f>ROUND('BASE 2025'!CP22*'BASE 2026'!$A$25,2)</f>
        <v>24.72</v>
      </c>
      <c r="CQ22" s="147">
        <f>ROUND('BASE 2025'!CQ22*'BASE 2026'!$A$25,2)</f>
        <v>25.78</v>
      </c>
      <c r="CR22" s="147">
        <f>ROUND('BASE 2025'!CR22*'BASE 2026'!$A$25,2)</f>
        <v>26.03</v>
      </c>
      <c r="CS22" s="147">
        <f>ROUND('BASE 2025'!CS22*'BASE 2026'!$A$25,2)</f>
        <v>26.31</v>
      </c>
      <c r="CT22" s="147">
        <f>ROUND('BASE 2025'!CT22*'BASE 2026'!$A$25,2)</f>
        <v>30.73</v>
      </c>
      <c r="CU22" s="147">
        <f>ROUND('BASE 2025'!CU22*'BASE 2026'!$A$25,2)</f>
        <v>34.42</v>
      </c>
      <c r="CV22" s="147">
        <f>ROUND('BASE 2025'!CV22*'BASE 2026'!$A$25,2)</f>
        <v>38.409999999999997</v>
      </c>
      <c r="CW22" s="147">
        <f>ROUND('BASE 2025'!CW22*'BASE 2026'!$A$25,2)</f>
        <v>46.08</v>
      </c>
      <c r="CX22" s="147">
        <f>ROUND('BASE 2025'!CX22*'BASE 2026'!$A$25,2)</f>
        <v>39.11</v>
      </c>
      <c r="CY22" s="147">
        <f>ROUND('BASE 2025'!CY22*'BASE 2026'!$A$25,2)</f>
        <v>44.59</v>
      </c>
      <c r="CZ22" s="147">
        <f>ROUND('BASE 2025'!CZ22*'BASE 2026'!$A$25,2)</f>
        <v>63.03</v>
      </c>
      <c r="DA22" s="147">
        <f>ROUND('BASE 2025'!DA22*'BASE 2026'!$A$25,2)</f>
        <v>81.180000000000007</v>
      </c>
      <c r="DB22" s="147">
        <f>ROUND('BASE 2025'!DB22*'BASE 2026'!$A$25,2)</f>
        <v>45.48</v>
      </c>
      <c r="DC22" s="147">
        <f>ROUND('BASE 2025'!DC22*'BASE 2026'!$A$25,2)</f>
        <v>51.86</v>
      </c>
      <c r="DD22" s="147">
        <f>ROUND('BASE 2025'!DD22*'BASE 2026'!$A$25,2)</f>
        <v>73.290000000000006</v>
      </c>
      <c r="DE22" s="147">
        <f>ROUND('BASE 2025'!DE22*'BASE 2026'!$A$25,2)</f>
        <v>94.39</v>
      </c>
      <c r="DF22" s="159"/>
      <c r="DG22" s="43" t="str">
        <f t="shared" si="46"/>
        <v>DIAMANTE START 13.001 a 4.000</v>
      </c>
      <c r="DH22" s="44" t="s">
        <v>116</v>
      </c>
      <c r="DI22" s="44" t="s">
        <v>68</v>
      </c>
      <c r="DJ22" s="147">
        <f t="shared" ref="DJ22:DU22" si="51">ROUND(DJ8-(DJ8*$A$193),2)</f>
        <v>24.69</v>
      </c>
      <c r="DK22" s="147">
        <f t="shared" si="51"/>
        <v>25.74</v>
      </c>
      <c r="DL22" s="147">
        <f t="shared" si="51"/>
        <v>26</v>
      </c>
      <c r="DM22" s="147">
        <f t="shared" si="51"/>
        <v>26.26</v>
      </c>
      <c r="DN22" s="147">
        <f t="shared" si="51"/>
        <v>30.8</v>
      </c>
      <c r="DO22" s="147">
        <f t="shared" si="51"/>
        <v>33.880000000000003</v>
      </c>
      <c r="DP22" s="147">
        <f t="shared" si="51"/>
        <v>37.770000000000003</v>
      </c>
      <c r="DQ22" s="147">
        <f t="shared" si="51"/>
        <v>45.42</v>
      </c>
      <c r="DR22" s="147">
        <f t="shared" si="51"/>
        <v>46.24</v>
      </c>
      <c r="DS22" s="147">
        <f t="shared" si="51"/>
        <v>51.41</v>
      </c>
      <c r="DT22" s="147">
        <f t="shared" si="51"/>
        <v>72.11</v>
      </c>
      <c r="DU22" s="147">
        <f t="shared" si="51"/>
        <v>92.97</v>
      </c>
      <c r="EQ22" s="198" t="str">
        <f t="shared" ref="EQ22:EQ37" si="52">CONCATENATE(ER22,ES22,ET22,EU22)</f>
        <v>CLUBE CORREIOSColeta Agendada7789-5Mais de 10</v>
      </c>
      <c r="ER22" s="198" t="s">
        <v>9</v>
      </c>
      <c r="ES22" s="199" t="s">
        <v>43</v>
      </c>
      <c r="ET22" s="200" t="s">
        <v>44</v>
      </c>
      <c r="EU22" s="201" t="s">
        <v>52</v>
      </c>
      <c r="EV22" s="200" t="s">
        <v>251</v>
      </c>
      <c r="FA22" s="204"/>
      <c r="FB22"/>
      <c r="FC22" s="60"/>
      <c r="FD22" s="60"/>
      <c r="FE22" s="212"/>
      <c r="FF22" s="213"/>
    </row>
    <row r="23" spans="1:174" x14ac:dyDescent="0.25">
      <c r="D23" s="43" t="str">
        <f t="shared" si="0"/>
        <v>CLUBE CORREIOS4.001 a 5.000</v>
      </c>
      <c r="E23" s="44" t="s">
        <v>9</v>
      </c>
      <c r="F23" s="44" t="s">
        <v>70</v>
      </c>
      <c r="G23" s="147">
        <f t="shared" si="39"/>
        <v>19.52</v>
      </c>
      <c r="H23" s="147">
        <f t="shared" si="35"/>
        <v>19.95</v>
      </c>
      <c r="I23" s="147">
        <f t="shared" si="35"/>
        <v>20.34</v>
      </c>
      <c r="J23" s="147">
        <f t="shared" si="35"/>
        <v>20.76</v>
      </c>
      <c r="K23" s="147">
        <f t="shared" si="35"/>
        <v>31.4</v>
      </c>
      <c r="L23" s="147">
        <f t="shared" si="35"/>
        <v>31.72</v>
      </c>
      <c r="M23" s="147">
        <f t="shared" si="35"/>
        <v>32.06</v>
      </c>
      <c r="N23" s="147">
        <f t="shared" si="35"/>
        <v>32.369999999999997</v>
      </c>
      <c r="O23" s="147">
        <f t="shared" si="35"/>
        <v>55.69</v>
      </c>
      <c r="P23" s="147">
        <f t="shared" si="35"/>
        <v>75.180000000000007</v>
      </c>
      <c r="Q23" s="147">
        <f t="shared" si="35"/>
        <v>105.82</v>
      </c>
      <c r="R23" s="147">
        <f t="shared" si="35"/>
        <v>128.08000000000001</v>
      </c>
      <c r="S23" s="147">
        <f t="shared" si="35"/>
        <v>79.84</v>
      </c>
      <c r="T23" s="147">
        <f t="shared" si="35"/>
        <v>97.15</v>
      </c>
      <c r="U23" s="147">
        <f t="shared" si="35"/>
        <v>123.37</v>
      </c>
      <c r="V23" s="147">
        <f t="shared" si="35"/>
        <v>143.49</v>
      </c>
      <c r="W23" s="147">
        <f t="shared" si="35"/>
        <v>95.06</v>
      </c>
      <c r="X23" s="147">
        <f t="shared" si="35"/>
        <v>115.66</v>
      </c>
      <c r="Y23" s="147">
        <f t="shared" si="35"/>
        <v>146.86000000000001</v>
      </c>
      <c r="Z23" s="147">
        <f t="shared" si="35"/>
        <v>170.83</v>
      </c>
      <c r="AB23" s="43" t="str">
        <f t="shared" si="31"/>
        <v>CLUBE CORREIOS4.001 a 5.000</v>
      </c>
      <c r="AC23" s="44" t="s">
        <v>9</v>
      </c>
      <c r="AD23" s="44" t="s">
        <v>70</v>
      </c>
      <c r="AE23" s="147">
        <f>ROUND('BASE 2025'!AE23*'BASE 2026'!$A$25,2)</f>
        <v>45.12</v>
      </c>
      <c r="AF23" s="147">
        <f>ROUND('BASE 2025'!AF23*'BASE 2026'!$A$25,2)</f>
        <v>46.07</v>
      </c>
      <c r="AG23" s="147">
        <f>ROUND('BASE 2025'!AG23*'BASE 2026'!$A$25,2)</f>
        <v>47.03</v>
      </c>
      <c r="AH23" s="147">
        <f>ROUND('BASE 2025'!AH23*'BASE 2026'!$A$25,2)</f>
        <v>48</v>
      </c>
      <c r="AI23" s="147">
        <f>ROUND('BASE 2025'!AI23*'BASE 2026'!$A$25,2)</f>
        <v>52.17</v>
      </c>
      <c r="AJ23" s="147">
        <f>ROUND('BASE 2025'!AJ23*'BASE 2026'!$A$25,2)</f>
        <v>52.72</v>
      </c>
      <c r="AK23" s="147">
        <f>ROUND('BASE 2025'!AK23*'BASE 2026'!$A$25,2)</f>
        <v>53.25</v>
      </c>
      <c r="AL23" s="147">
        <f>ROUND('BASE 2025'!AL23*'BASE 2026'!$A$25,2)</f>
        <v>53.79</v>
      </c>
      <c r="AM23" s="147">
        <f>ROUND('BASE 2025'!AM23*'BASE 2026'!$A$25,2)</f>
        <v>98.21</v>
      </c>
      <c r="AN23" s="147">
        <f>ROUND('BASE 2025'!AN23*'BASE 2026'!$A$25,2)</f>
        <v>147.21</v>
      </c>
      <c r="AO23" s="147">
        <f>ROUND('BASE 2025'!AO23*'BASE 2026'!$A$25,2)</f>
        <v>180.18</v>
      </c>
      <c r="AP23" s="147">
        <f>ROUND('BASE 2025'!AP23*'BASE 2026'!$A$25,2)</f>
        <v>213.14</v>
      </c>
      <c r="AQ23" s="147">
        <f>ROUND('BASE 2025'!AQ23*'BASE 2026'!$A$25,2)</f>
        <v>119.73</v>
      </c>
      <c r="AR23" s="147">
        <f>ROUND('BASE 2025'!AR23*'BASE 2026'!$A$25,2)</f>
        <v>170.42</v>
      </c>
      <c r="AS23" s="147">
        <f>ROUND('BASE 2025'!AS23*'BASE 2026'!$A$25,2)</f>
        <v>202.98</v>
      </c>
      <c r="AT23" s="147">
        <f>ROUND('BASE 2025'!AT23*'BASE 2026'!$A$25,2)</f>
        <v>235.52</v>
      </c>
      <c r="AU23" s="147">
        <f>ROUND('BASE 2025'!AU23*'BASE 2026'!$A$25,2)</f>
        <v>142.53</v>
      </c>
      <c r="AV23" s="147">
        <f>ROUND('BASE 2025'!AV23*'BASE 2026'!$A$25,2)</f>
        <v>202.89</v>
      </c>
      <c r="AW23" s="147">
        <f>ROUND('BASE 2025'!AW23*'BASE 2026'!$A$25,2)</f>
        <v>241.64</v>
      </c>
      <c r="AX23" s="147">
        <f>ROUND('BASE 2025'!AX23*'BASE 2026'!$A$25,2)</f>
        <v>280.39</v>
      </c>
      <c r="AZ23" s="43" t="str">
        <f t="shared" si="21"/>
        <v>DIAMANTE 1Até 1</v>
      </c>
      <c r="BA23" s="44" t="s">
        <v>66</v>
      </c>
      <c r="BB23" s="46" t="s">
        <v>42</v>
      </c>
      <c r="BC23" s="170">
        <f>ROUND(BC3-(BC3*$A$68),2)</f>
        <v>29.25</v>
      </c>
      <c r="BD23" s="170">
        <f t="shared" ref="BD23:BJ23" si="53">ROUND(BD3-(BD3*$A$68),2)</f>
        <v>29.84</v>
      </c>
      <c r="BE23" s="170">
        <f t="shared" si="53"/>
        <v>30.46</v>
      </c>
      <c r="BF23" s="170">
        <f t="shared" si="53"/>
        <v>31.06</v>
      </c>
      <c r="BG23" s="170">
        <f t="shared" si="53"/>
        <v>41.62</v>
      </c>
      <c r="BH23" s="170">
        <f t="shared" si="53"/>
        <v>42.06</v>
      </c>
      <c r="BI23" s="170">
        <f t="shared" si="53"/>
        <v>42.48</v>
      </c>
      <c r="BJ23" s="170">
        <f t="shared" si="53"/>
        <v>42.84</v>
      </c>
      <c r="BL23" s="43" t="str">
        <f t="shared" si="29"/>
        <v>DIAMANTE START 15.001 a 6.000</v>
      </c>
      <c r="BM23" s="44" t="s">
        <v>116</v>
      </c>
      <c r="BN23" s="46" t="s">
        <v>76</v>
      </c>
      <c r="BO23" s="170">
        <f t="shared" si="32"/>
        <v>28.15</v>
      </c>
      <c r="BP23" s="170">
        <f t="shared" si="32"/>
        <v>28.74</v>
      </c>
      <c r="BQ23" s="170">
        <f t="shared" si="32"/>
        <v>29.35</v>
      </c>
      <c r="BS23" s="60" t="str">
        <f t="shared" si="7"/>
        <v>DIAMANTE START 14.001 a 5.000</v>
      </c>
      <c r="BT23" s="44" t="s">
        <v>116</v>
      </c>
      <c r="BU23" s="44" t="s">
        <v>70</v>
      </c>
      <c r="BV23" s="170">
        <f t="shared" si="41"/>
        <v>20.81</v>
      </c>
      <c r="BW23" s="170">
        <f t="shared" si="41"/>
        <v>21.27</v>
      </c>
      <c r="BX23" s="170">
        <f t="shared" si="41"/>
        <v>21.7</v>
      </c>
      <c r="BY23" s="170">
        <f t="shared" si="41"/>
        <v>22.14</v>
      </c>
      <c r="BZ23" s="170">
        <f t="shared" si="41"/>
        <v>31.94</v>
      </c>
      <c r="CA23" s="170">
        <f t="shared" si="41"/>
        <v>32.26</v>
      </c>
      <c r="CB23" s="170">
        <f t="shared" si="41"/>
        <v>32.590000000000003</v>
      </c>
      <c r="CC23" s="170">
        <f t="shared" si="41"/>
        <v>32.93</v>
      </c>
      <c r="CD23" s="170">
        <f t="shared" si="41"/>
        <v>55.49</v>
      </c>
      <c r="CE23" s="170">
        <f t="shared" si="41"/>
        <v>73.84</v>
      </c>
      <c r="CF23" s="170">
        <f t="shared" si="41"/>
        <v>103.93</v>
      </c>
      <c r="CG23" s="170">
        <f t="shared" si="41"/>
        <v>126.02</v>
      </c>
      <c r="CH23" s="170">
        <f t="shared" si="41"/>
        <v>94.35</v>
      </c>
      <c r="CI23" s="170">
        <f t="shared" si="41"/>
        <v>113.7</v>
      </c>
      <c r="CJ23" s="170">
        <f t="shared" si="41"/>
        <v>144.26</v>
      </c>
      <c r="CK23" s="170">
        <f t="shared" si="41"/>
        <v>168.02</v>
      </c>
      <c r="CM23" s="43" t="str">
        <f t="shared" si="33"/>
        <v>CLUBE CORREIOS4.001 a 5.000</v>
      </c>
      <c r="CN23" s="44" t="s">
        <v>9</v>
      </c>
      <c r="CO23" s="44" t="s">
        <v>70</v>
      </c>
      <c r="CP23" s="147">
        <f>ROUND('BASE 2025'!CP23*'BASE 2026'!$A$25,2)</f>
        <v>26.45</v>
      </c>
      <c r="CQ23" s="147">
        <f>ROUND('BASE 2025'!CQ23*'BASE 2026'!$A$25,2)</f>
        <v>27.56</v>
      </c>
      <c r="CR23" s="147">
        <f>ROUND('BASE 2025'!CR23*'BASE 2026'!$A$25,2)</f>
        <v>27.84</v>
      </c>
      <c r="CS23" s="147">
        <f>ROUND('BASE 2025'!CS23*'BASE 2026'!$A$25,2)</f>
        <v>28.12</v>
      </c>
      <c r="CT23" s="147">
        <f>ROUND('BASE 2025'!CT23*'BASE 2026'!$A$25,2)</f>
        <v>32.840000000000003</v>
      </c>
      <c r="CU23" s="147">
        <f>ROUND('BASE 2025'!CU23*'BASE 2026'!$A$25,2)</f>
        <v>36.79</v>
      </c>
      <c r="CV23" s="147">
        <f>ROUND('BASE 2025'!CV23*'BASE 2026'!$A$25,2)</f>
        <v>41.07</v>
      </c>
      <c r="CW23" s="147">
        <f>ROUND('BASE 2025'!CW23*'BASE 2026'!$A$25,2)</f>
        <v>49.29</v>
      </c>
      <c r="CX23" s="147">
        <f>ROUND('BASE 2025'!CX23*'BASE 2026'!$A$25,2)</f>
        <v>40.96</v>
      </c>
      <c r="CY23" s="147">
        <f>ROUND('BASE 2025'!CY23*'BASE 2026'!$A$25,2)</f>
        <v>46.66</v>
      </c>
      <c r="CZ23" s="147">
        <f>ROUND('BASE 2025'!CZ23*'BASE 2026'!$A$25,2)</f>
        <v>65.33</v>
      </c>
      <c r="DA23" s="147">
        <f>ROUND('BASE 2025'!DA23*'BASE 2026'!$A$25,2)</f>
        <v>83.93</v>
      </c>
      <c r="DB23" s="147">
        <f>ROUND('BASE 2025'!DB23*'BASE 2026'!$A$25,2)</f>
        <v>47.62</v>
      </c>
      <c r="DC23" s="147">
        <f>ROUND('BASE 2025'!DC23*'BASE 2026'!$A$25,2)</f>
        <v>54.26</v>
      </c>
      <c r="DD23" s="147">
        <f>ROUND('BASE 2025'!DD23*'BASE 2026'!$A$25,2)</f>
        <v>75.97</v>
      </c>
      <c r="DE23" s="147">
        <f>ROUND('BASE 2025'!DE23*'BASE 2026'!$A$25,2)</f>
        <v>97.6</v>
      </c>
      <c r="DF23" s="159"/>
      <c r="DG23" s="43" t="str">
        <f t="shared" si="46"/>
        <v>DIAMANTE START 14.001 a 5.000</v>
      </c>
      <c r="DH23" s="44" t="s">
        <v>116</v>
      </c>
      <c r="DI23" s="44" t="s">
        <v>70</v>
      </c>
      <c r="DJ23" s="147">
        <f t="shared" ref="DJ23:DU23" si="54">ROUND(DJ9-(DJ9*$A$193),2)</f>
        <v>26.98</v>
      </c>
      <c r="DK23" s="147">
        <f t="shared" si="54"/>
        <v>28.1</v>
      </c>
      <c r="DL23" s="147">
        <f t="shared" si="54"/>
        <v>28.41</v>
      </c>
      <c r="DM23" s="147">
        <f t="shared" si="54"/>
        <v>28.69</v>
      </c>
      <c r="DN23" s="147">
        <f t="shared" si="54"/>
        <v>33.79</v>
      </c>
      <c r="DO23" s="147">
        <f t="shared" si="54"/>
        <v>36.42</v>
      </c>
      <c r="DP23" s="147">
        <f t="shared" si="54"/>
        <v>40.58</v>
      </c>
      <c r="DQ23" s="147">
        <f t="shared" si="54"/>
        <v>48.89</v>
      </c>
      <c r="DR23" s="147">
        <f t="shared" si="54"/>
        <v>50.42</v>
      </c>
      <c r="DS23" s="147">
        <f t="shared" si="54"/>
        <v>54.49</v>
      </c>
      <c r="DT23" s="147">
        <f t="shared" si="54"/>
        <v>75.099999999999994</v>
      </c>
      <c r="DU23" s="147">
        <f t="shared" si="54"/>
        <v>96.69</v>
      </c>
      <c r="EQ23" s="198" t="str">
        <f t="shared" si="52"/>
        <v>CLUBE CORREIOSColeta Agendada7788-70 a 10</v>
      </c>
      <c r="ER23" s="198" t="s">
        <v>9</v>
      </c>
      <c r="ES23" s="199" t="s">
        <v>43</v>
      </c>
      <c r="ET23" s="200" t="s">
        <v>57</v>
      </c>
      <c r="EU23" s="201" t="s">
        <v>45</v>
      </c>
      <c r="EV23" s="200">
        <f>ROUND(EV5-(EV5*$A$136),2)</f>
        <v>14.82</v>
      </c>
      <c r="FA23" s="207" t="str">
        <f t="shared" ref="FA23:FA25" si="55">CONCATENATE(FB23,FC23,FD23)</f>
        <v>DIAMANTE 1Coleta domiciliar1ª Tentativa (Código: 7796-8)</v>
      </c>
      <c r="FB23" s="207" t="s">
        <v>66</v>
      </c>
      <c r="FC23" s="209" t="s">
        <v>46</v>
      </c>
      <c r="FD23" s="201" t="s">
        <v>47</v>
      </c>
      <c r="FE23" s="200">
        <f>ROUND(FE3-(FE3*EN46),2)</f>
        <v>13.61</v>
      </c>
      <c r="FF23" s="213"/>
      <c r="FK23" s="207" t="s">
        <v>342</v>
      </c>
      <c r="FL23" s="207" t="s">
        <v>66</v>
      </c>
      <c r="FM23" s="207" t="s">
        <v>317</v>
      </c>
      <c r="FN23" s="216" t="s">
        <v>318</v>
      </c>
      <c r="FO23" s="217">
        <v>76112</v>
      </c>
      <c r="FP23" s="200">
        <f>ROUND('BASE 2025'!FP23*'BASE 2026'!$A$172,2)</f>
        <v>0.24</v>
      </c>
      <c r="FQ23" s="217">
        <v>76163</v>
      </c>
      <c r="FR23" s="200">
        <v>0.28000000000000003</v>
      </c>
    </row>
    <row r="24" spans="1:174" ht="25.5" x14ac:dyDescent="0.25">
      <c r="A24" s="76" t="s">
        <v>413</v>
      </c>
      <c r="D24" s="43" t="str">
        <f t="shared" si="0"/>
        <v>CLUBE CORREIOS5.001 a 6.000</v>
      </c>
      <c r="E24" s="44" t="s">
        <v>9</v>
      </c>
      <c r="F24" s="44" t="s">
        <v>76</v>
      </c>
      <c r="G24" s="147">
        <f t="shared" si="39"/>
        <v>20.74</v>
      </c>
      <c r="H24" s="147">
        <f t="shared" si="35"/>
        <v>21.18</v>
      </c>
      <c r="I24" s="147">
        <f t="shared" si="35"/>
        <v>21.63</v>
      </c>
      <c r="J24" s="147">
        <f t="shared" si="35"/>
        <v>22.08</v>
      </c>
      <c r="K24" s="147">
        <f t="shared" si="35"/>
        <v>33.909999999999997</v>
      </c>
      <c r="L24" s="147">
        <f t="shared" si="35"/>
        <v>34.28</v>
      </c>
      <c r="M24" s="147">
        <f t="shared" si="35"/>
        <v>34.619999999999997</v>
      </c>
      <c r="N24" s="147">
        <f t="shared" si="35"/>
        <v>34.97</v>
      </c>
      <c r="O24" s="147">
        <f t="shared" si="35"/>
        <v>61.06</v>
      </c>
      <c r="P24" s="147">
        <f t="shared" si="35"/>
        <v>82.42</v>
      </c>
      <c r="Q24" s="147">
        <f t="shared" si="35"/>
        <v>116.01</v>
      </c>
      <c r="R24" s="147">
        <f t="shared" si="35"/>
        <v>140.41999999999999</v>
      </c>
      <c r="S24" s="147">
        <f t="shared" si="35"/>
        <v>84.37</v>
      </c>
      <c r="T24" s="147">
        <f t="shared" si="35"/>
        <v>103.24</v>
      </c>
      <c r="U24" s="147">
        <f t="shared" si="35"/>
        <v>131.94</v>
      </c>
      <c r="V24" s="147">
        <f t="shared" si="35"/>
        <v>153.86000000000001</v>
      </c>
      <c r="W24" s="147">
        <f t="shared" si="35"/>
        <v>100.42</v>
      </c>
      <c r="X24" s="147">
        <f t="shared" si="35"/>
        <v>122.92</v>
      </c>
      <c r="Y24" s="147">
        <f t="shared" si="35"/>
        <v>157.05000000000001</v>
      </c>
      <c r="Z24" s="147">
        <f t="shared" si="35"/>
        <v>183.18</v>
      </c>
      <c r="AB24" s="43" t="str">
        <f t="shared" si="31"/>
        <v>CLUBE CORREIOS5.001 a 6.000</v>
      </c>
      <c r="AC24" s="44" t="s">
        <v>9</v>
      </c>
      <c r="AD24" s="44" t="s">
        <v>76</v>
      </c>
      <c r="AE24" s="147">
        <f>ROUND('BASE 2025'!AE24*'BASE 2026'!$A$25,2)</f>
        <v>48.25</v>
      </c>
      <c r="AF24" s="147">
        <f>ROUND('BASE 2025'!AF24*'BASE 2026'!$A$25,2)</f>
        <v>49.29</v>
      </c>
      <c r="AG24" s="147">
        <f>ROUND('BASE 2025'!AG24*'BASE 2026'!$A$25,2)</f>
        <v>50.31</v>
      </c>
      <c r="AH24" s="147">
        <f>ROUND('BASE 2025'!AH24*'BASE 2026'!$A$25,2)</f>
        <v>51.34</v>
      </c>
      <c r="AI24" s="147">
        <f>ROUND('BASE 2025'!AI24*'BASE 2026'!$A$25,2)</f>
        <v>56.38</v>
      </c>
      <c r="AJ24" s="147">
        <f>ROUND('BASE 2025'!AJ24*'BASE 2026'!$A$25,2)</f>
        <v>56.96</v>
      </c>
      <c r="AK24" s="147">
        <f>ROUND('BASE 2025'!AK24*'BASE 2026'!$A$25,2)</f>
        <v>57.55</v>
      </c>
      <c r="AL24" s="147">
        <f>ROUND('BASE 2025'!AL24*'BASE 2026'!$A$25,2)</f>
        <v>58.13</v>
      </c>
      <c r="AM24" s="147">
        <f>ROUND('BASE 2025'!AM24*'BASE 2026'!$A$25,2)</f>
        <v>109.13</v>
      </c>
      <c r="AN24" s="147">
        <f>ROUND('BASE 2025'!AN24*'BASE 2026'!$A$25,2)</f>
        <v>164.03</v>
      </c>
      <c r="AO24" s="147">
        <f>ROUND('BASE 2025'!AO24*'BASE 2026'!$A$25,2)</f>
        <v>200.72</v>
      </c>
      <c r="AP24" s="147">
        <f>ROUND('BASE 2025'!AP24*'BASE 2026'!$A$25,2)</f>
        <v>237.41</v>
      </c>
      <c r="AQ24" s="147">
        <f>ROUND('BASE 2025'!AQ24*'BASE 2026'!$A$25,2)</f>
        <v>133.11000000000001</v>
      </c>
      <c r="AR24" s="147">
        <f>ROUND('BASE 2025'!AR24*'BASE 2026'!$A$25,2)</f>
        <v>192.02</v>
      </c>
      <c r="AS24" s="147">
        <f>ROUND('BASE 2025'!AS24*'BASE 2026'!$A$25,2)</f>
        <v>229.4</v>
      </c>
      <c r="AT24" s="147">
        <f>ROUND('BASE 2025'!AT24*'BASE 2026'!$A$25,2)</f>
        <v>266.77</v>
      </c>
      <c r="AU24" s="147">
        <f>ROUND('BASE 2025'!AU24*'BASE 2026'!$A$25,2)</f>
        <v>158.46</v>
      </c>
      <c r="AV24" s="147">
        <f>ROUND('BASE 2025'!AV24*'BASE 2026'!$A$25,2)</f>
        <v>228.6</v>
      </c>
      <c r="AW24" s="147">
        <f>ROUND('BASE 2025'!AW24*'BASE 2026'!$A$25,2)</f>
        <v>273.10000000000002</v>
      </c>
      <c r="AX24" s="147">
        <f>ROUND('BASE 2025'!AX24*'BASE 2026'!$A$25,2)</f>
        <v>317.58999999999997</v>
      </c>
      <c r="AZ24" s="43" t="str">
        <f t="shared" si="21"/>
        <v>DIAMANTE 11 a 5</v>
      </c>
      <c r="BA24" s="44" t="s">
        <v>66</v>
      </c>
      <c r="BB24" s="46" t="s">
        <v>51</v>
      </c>
      <c r="BC24" s="170">
        <f t="shared" ref="BC24:BJ26" si="56">ROUND(BC4-(BC4*$A$68),2)</f>
        <v>38.119999999999997</v>
      </c>
      <c r="BD24" s="170">
        <f t="shared" si="56"/>
        <v>38.909999999999997</v>
      </c>
      <c r="BE24" s="170">
        <f t="shared" si="56"/>
        <v>39.71</v>
      </c>
      <c r="BF24" s="170">
        <f t="shared" si="56"/>
        <v>40.5</v>
      </c>
      <c r="BG24" s="170">
        <f t="shared" si="56"/>
        <v>53.15</v>
      </c>
      <c r="BH24" s="170">
        <f t="shared" si="56"/>
        <v>53.67</v>
      </c>
      <c r="BI24" s="170">
        <f t="shared" si="56"/>
        <v>54.19</v>
      </c>
      <c r="BJ24" s="170">
        <f t="shared" si="56"/>
        <v>54.71</v>
      </c>
      <c r="BL24" s="43" t="str">
        <f t="shared" si="29"/>
        <v>DIAMANTE START 16.001 a 7.000</v>
      </c>
      <c r="BM24" s="44" t="s">
        <v>116</v>
      </c>
      <c r="BN24" s="46" t="s">
        <v>82</v>
      </c>
      <c r="BO24" s="170">
        <f t="shared" si="32"/>
        <v>33.49</v>
      </c>
      <c r="BP24" s="170">
        <f t="shared" si="32"/>
        <v>34.17</v>
      </c>
      <c r="BQ24" s="170">
        <f t="shared" si="32"/>
        <v>34.89</v>
      </c>
      <c r="BS24" s="60" t="str">
        <f t="shared" si="7"/>
        <v>DIAMANTE START 15.001 a 6.000</v>
      </c>
      <c r="BT24" s="44" t="s">
        <v>116</v>
      </c>
      <c r="BU24" s="44" t="s">
        <v>76</v>
      </c>
      <c r="BV24" s="170">
        <f t="shared" si="41"/>
        <v>21.19</v>
      </c>
      <c r="BW24" s="170">
        <f t="shared" si="41"/>
        <v>21.65</v>
      </c>
      <c r="BX24" s="170">
        <f t="shared" si="41"/>
        <v>22.08</v>
      </c>
      <c r="BY24" s="170">
        <f t="shared" si="41"/>
        <v>22.52</v>
      </c>
      <c r="BZ24" s="170">
        <f t="shared" si="41"/>
        <v>32.79</v>
      </c>
      <c r="CA24" s="170">
        <f t="shared" si="41"/>
        <v>33.14</v>
      </c>
      <c r="CB24" s="170">
        <f t="shared" si="41"/>
        <v>33.46</v>
      </c>
      <c r="CC24" s="170">
        <f t="shared" si="41"/>
        <v>33.799999999999997</v>
      </c>
      <c r="CD24" s="170">
        <f t="shared" si="41"/>
        <v>59.47</v>
      </c>
      <c r="CE24" s="170">
        <f t="shared" si="41"/>
        <v>80.7</v>
      </c>
      <c r="CF24" s="170">
        <f t="shared" si="41"/>
        <v>113.56</v>
      </c>
      <c r="CG24" s="170">
        <f t="shared" si="41"/>
        <v>137.38</v>
      </c>
      <c r="CH24" s="170">
        <f t="shared" si="41"/>
        <v>97.95</v>
      </c>
      <c r="CI24" s="170">
        <f t="shared" si="41"/>
        <v>120.3</v>
      </c>
      <c r="CJ24" s="170">
        <f t="shared" si="41"/>
        <v>153.76</v>
      </c>
      <c r="CK24" s="170">
        <f t="shared" si="41"/>
        <v>179.25</v>
      </c>
      <c r="CM24" s="43" t="str">
        <f t="shared" si="33"/>
        <v>CLUBE CORREIOS5.001 a 6.000</v>
      </c>
      <c r="CN24" s="44" t="s">
        <v>9</v>
      </c>
      <c r="CO24" s="44" t="s">
        <v>76</v>
      </c>
      <c r="CP24" s="147">
        <f>ROUND('BASE 2025'!CP24*'BASE 2026'!$A$25,2)</f>
        <v>27.89</v>
      </c>
      <c r="CQ24" s="147">
        <f>ROUND('BASE 2025'!CQ24*'BASE 2026'!$A$25,2)</f>
        <v>29.06</v>
      </c>
      <c r="CR24" s="147">
        <f>ROUND('BASE 2025'!CR24*'BASE 2026'!$A$25,2)</f>
        <v>29.36</v>
      </c>
      <c r="CS24" s="147">
        <f>ROUND('BASE 2025'!CS24*'BASE 2026'!$A$25,2)</f>
        <v>29.68</v>
      </c>
      <c r="CT24" s="147">
        <f>ROUND('BASE 2025'!CT24*'BASE 2026'!$A$25,2)</f>
        <v>36.380000000000003</v>
      </c>
      <c r="CU24" s="147">
        <f>ROUND('BASE 2025'!CU24*'BASE 2026'!$A$25,2)</f>
        <v>41.84</v>
      </c>
      <c r="CV24" s="147">
        <f>ROUND('BASE 2025'!CV24*'BASE 2026'!$A$25,2)</f>
        <v>47.75</v>
      </c>
      <c r="CW24" s="147">
        <f>ROUND('BASE 2025'!CW24*'BASE 2026'!$A$25,2)</f>
        <v>59.11</v>
      </c>
      <c r="CX24" s="147">
        <f>ROUND('BASE 2025'!CX24*'BASE 2026'!$A$25,2)</f>
        <v>47.45</v>
      </c>
      <c r="CY24" s="147">
        <f>ROUND('BASE 2025'!CY24*'BASE 2026'!$A$25,2)</f>
        <v>54.46</v>
      </c>
      <c r="CZ24" s="147">
        <f>ROUND('BASE 2025'!CZ24*'BASE 2026'!$A$25,2)</f>
        <v>74.55</v>
      </c>
      <c r="DA24" s="147">
        <f>ROUND('BASE 2025'!DA24*'BASE 2026'!$A$25,2)</f>
        <v>95.87</v>
      </c>
      <c r="DB24" s="147">
        <f>ROUND('BASE 2025'!DB24*'BASE 2026'!$A$25,2)</f>
        <v>55.18</v>
      </c>
      <c r="DC24" s="147">
        <f>ROUND('BASE 2025'!DC24*'BASE 2026'!$A$25,2)</f>
        <v>63.33</v>
      </c>
      <c r="DD24" s="147">
        <f>ROUND('BASE 2025'!DD24*'BASE 2026'!$A$25,2)</f>
        <v>86.67</v>
      </c>
      <c r="DE24" s="147">
        <f>ROUND('BASE 2025'!DE24*'BASE 2026'!$A$25,2)</f>
        <v>111.46</v>
      </c>
      <c r="DF24" s="159"/>
      <c r="DG24" s="43" t="str">
        <f t="shared" si="46"/>
        <v>DIAMANTE START 15.001 a 6.000</v>
      </c>
      <c r="DH24" s="44" t="s">
        <v>116</v>
      </c>
      <c r="DI24" s="44" t="s">
        <v>76</v>
      </c>
      <c r="DJ24" s="147">
        <f t="shared" ref="DJ24:DU24" si="57">ROUND(DJ10-(DJ10*$A$193),2)</f>
        <v>27.97</v>
      </c>
      <c r="DK24" s="147">
        <f t="shared" si="57"/>
        <v>29.15</v>
      </c>
      <c r="DL24" s="147">
        <f t="shared" si="57"/>
        <v>29.45</v>
      </c>
      <c r="DM24" s="147">
        <f t="shared" si="57"/>
        <v>29.77</v>
      </c>
      <c r="DN24" s="147">
        <f t="shared" si="57"/>
        <v>36.67</v>
      </c>
      <c r="DO24" s="147">
        <f t="shared" si="57"/>
        <v>41.24</v>
      </c>
      <c r="DP24" s="147">
        <f t="shared" si="57"/>
        <v>47.02</v>
      </c>
      <c r="DQ24" s="147">
        <f t="shared" si="57"/>
        <v>58.34</v>
      </c>
      <c r="DR24" s="147">
        <f t="shared" si="57"/>
        <v>56.55</v>
      </c>
      <c r="DS24" s="147">
        <f t="shared" si="57"/>
        <v>62.92</v>
      </c>
      <c r="DT24" s="147">
        <f t="shared" si="57"/>
        <v>85.36</v>
      </c>
      <c r="DU24" s="147">
        <f t="shared" si="57"/>
        <v>109.92</v>
      </c>
      <c r="EQ24" s="198" t="str">
        <f t="shared" si="52"/>
        <v>CLUBE CORREIOSColeta Programada7787-91 ou mais</v>
      </c>
      <c r="ER24" s="198" t="s">
        <v>9</v>
      </c>
      <c r="ES24" s="199" t="s">
        <v>64</v>
      </c>
      <c r="ET24" s="200" t="s">
        <v>252</v>
      </c>
      <c r="EU24" s="201" t="s">
        <v>253</v>
      </c>
      <c r="EV24" s="200" t="s">
        <v>251</v>
      </c>
      <c r="EW24" s="60"/>
      <c r="EX24" s="60"/>
      <c r="FA24" s="207" t="str">
        <f t="shared" si="55"/>
        <v>DIAMANTE 1Coleta domiciliar2ª Tentativa (Código: 7799-2)</v>
      </c>
      <c r="FB24" s="207" t="s">
        <v>66</v>
      </c>
      <c r="FC24" s="209" t="s">
        <v>46</v>
      </c>
      <c r="FD24" s="201" t="s">
        <v>53</v>
      </c>
      <c r="FE24" s="200">
        <f>ROUND(FE4-(FE4*EN46),2)</f>
        <v>14.36</v>
      </c>
      <c r="FF24" s="213"/>
      <c r="FK24" s="207" t="s">
        <v>343</v>
      </c>
      <c r="FL24" s="207" t="s">
        <v>66</v>
      </c>
      <c r="FM24" s="207" t="s">
        <v>319</v>
      </c>
      <c r="FN24" s="216" t="s">
        <v>320</v>
      </c>
      <c r="FO24" s="217">
        <v>76120</v>
      </c>
      <c r="FP24" s="200">
        <v>0.75</v>
      </c>
      <c r="FQ24" s="217">
        <v>76171</v>
      </c>
      <c r="FR24" s="200">
        <v>1.31</v>
      </c>
    </row>
    <row r="25" spans="1:174" ht="25.5" x14ac:dyDescent="0.25">
      <c r="A25" s="246">
        <v>1.042643</v>
      </c>
      <c r="D25" s="43" t="str">
        <f t="shared" si="0"/>
        <v>CLUBE CORREIOS6.001 a 7.000</v>
      </c>
      <c r="E25" s="44" t="s">
        <v>9</v>
      </c>
      <c r="F25" s="44" t="s">
        <v>82</v>
      </c>
      <c r="G25" s="147">
        <f t="shared" si="39"/>
        <v>22.05</v>
      </c>
      <c r="H25" s="147">
        <f t="shared" si="35"/>
        <v>22.52</v>
      </c>
      <c r="I25" s="147">
        <f t="shared" si="35"/>
        <v>22.99</v>
      </c>
      <c r="J25" s="147">
        <f t="shared" si="35"/>
        <v>23.46</v>
      </c>
      <c r="K25" s="147">
        <f t="shared" si="35"/>
        <v>36.33</v>
      </c>
      <c r="L25" s="147">
        <f t="shared" si="35"/>
        <v>36.69</v>
      </c>
      <c r="M25" s="147">
        <f t="shared" si="35"/>
        <v>37.08</v>
      </c>
      <c r="N25" s="147">
        <f t="shared" si="35"/>
        <v>37.450000000000003</v>
      </c>
      <c r="O25" s="147">
        <f t="shared" si="35"/>
        <v>67.37</v>
      </c>
      <c r="P25" s="147">
        <f t="shared" si="35"/>
        <v>90.95</v>
      </c>
      <c r="Q25" s="147">
        <f t="shared" si="35"/>
        <v>127.99</v>
      </c>
      <c r="R25" s="147">
        <f t="shared" si="35"/>
        <v>154.96</v>
      </c>
      <c r="S25" s="147">
        <f t="shared" si="35"/>
        <v>89.67</v>
      </c>
      <c r="T25" s="147">
        <f t="shared" si="35"/>
        <v>110.42</v>
      </c>
      <c r="U25" s="147">
        <f t="shared" si="35"/>
        <v>142.01</v>
      </c>
      <c r="V25" s="147">
        <f t="shared" si="35"/>
        <v>166.07</v>
      </c>
      <c r="W25" s="147">
        <f t="shared" si="35"/>
        <v>106.76</v>
      </c>
      <c r="X25" s="147">
        <f t="shared" si="35"/>
        <v>131.44999999999999</v>
      </c>
      <c r="Y25" s="147">
        <f t="shared" si="35"/>
        <v>169.04</v>
      </c>
      <c r="Z25" s="147">
        <f t="shared" si="35"/>
        <v>197.7</v>
      </c>
      <c r="AB25" s="43" t="str">
        <f t="shared" si="31"/>
        <v>CLUBE CORREIOS6.001 a 7.000</v>
      </c>
      <c r="AC25" s="44" t="s">
        <v>9</v>
      </c>
      <c r="AD25" s="44" t="s">
        <v>82</v>
      </c>
      <c r="AE25" s="147">
        <f>ROUND('BASE 2025'!AE25*'BASE 2026'!$A$25,2)</f>
        <v>52.02</v>
      </c>
      <c r="AF25" s="147">
        <f>ROUND('BASE 2025'!AF25*'BASE 2026'!$A$25,2)</f>
        <v>53.13</v>
      </c>
      <c r="AG25" s="147">
        <f>ROUND('BASE 2025'!AG25*'BASE 2026'!$A$25,2)</f>
        <v>54.24</v>
      </c>
      <c r="AH25" s="147">
        <f>ROUND('BASE 2025'!AH25*'BASE 2026'!$A$25,2)</f>
        <v>55.34</v>
      </c>
      <c r="AI25" s="147">
        <f>ROUND('BASE 2025'!AI25*'BASE 2026'!$A$25,2)</f>
        <v>59.94</v>
      </c>
      <c r="AJ25" s="147">
        <f>ROUND('BASE 2025'!AJ25*'BASE 2026'!$A$25,2)</f>
        <v>60.56</v>
      </c>
      <c r="AK25" s="147">
        <f>ROUND('BASE 2025'!AK25*'BASE 2026'!$A$25,2)</f>
        <v>61.17</v>
      </c>
      <c r="AL25" s="147">
        <f>ROUND('BASE 2025'!AL25*'BASE 2026'!$A$25,2)</f>
        <v>61.8</v>
      </c>
      <c r="AM25" s="147">
        <f>ROUND('BASE 2025'!AM25*'BASE 2026'!$A$25,2)</f>
        <v>120.04</v>
      </c>
      <c r="AN25" s="147">
        <f>ROUND('BASE 2025'!AN25*'BASE 2026'!$A$25,2)</f>
        <v>180.51</v>
      </c>
      <c r="AO25" s="147">
        <f>ROUND('BASE 2025'!AO25*'BASE 2026'!$A$25,2)</f>
        <v>220.93</v>
      </c>
      <c r="AP25" s="147">
        <f>ROUND('BASE 2025'!AP25*'BASE 2026'!$A$25,2)</f>
        <v>261.35000000000002</v>
      </c>
      <c r="AQ25" s="147">
        <f>ROUND('BASE 2025'!AQ25*'BASE 2026'!$A$25,2)</f>
        <v>146.38</v>
      </c>
      <c r="AR25" s="147">
        <f>ROUND('BASE 2025'!AR25*'BASE 2026'!$A$25,2)</f>
        <v>213.17</v>
      </c>
      <c r="AS25" s="147">
        <f>ROUND('BASE 2025'!AS25*'BASE 2026'!$A$25,2)</f>
        <v>255.4</v>
      </c>
      <c r="AT25" s="147">
        <f>ROUND('BASE 2025'!AT25*'BASE 2026'!$A$25,2)</f>
        <v>297.63</v>
      </c>
      <c r="AU25" s="147">
        <f>ROUND('BASE 2025'!AU25*'BASE 2026'!$A$25,2)</f>
        <v>174.28</v>
      </c>
      <c r="AV25" s="147">
        <f>ROUND('BASE 2025'!AV25*'BASE 2026'!$A$25,2)</f>
        <v>253.77</v>
      </c>
      <c r="AW25" s="147">
        <f>ROUND('BASE 2025'!AW25*'BASE 2026'!$A$25,2)</f>
        <v>304.06</v>
      </c>
      <c r="AX25" s="147">
        <f>ROUND('BASE 2025'!AX25*'BASE 2026'!$A$25,2)</f>
        <v>354.33</v>
      </c>
      <c r="AZ25" s="43" t="str">
        <f t="shared" si="21"/>
        <v>DIAMANTE 15 a 10</v>
      </c>
      <c r="BA25" s="44" t="s">
        <v>66</v>
      </c>
      <c r="BB25" s="46" t="s">
        <v>56</v>
      </c>
      <c r="BC25" s="170">
        <f t="shared" si="56"/>
        <v>56.54</v>
      </c>
      <c r="BD25" s="170">
        <f t="shared" si="56"/>
        <v>57.77</v>
      </c>
      <c r="BE25" s="170">
        <f t="shared" si="56"/>
        <v>58.98</v>
      </c>
      <c r="BF25" s="170">
        <f t="shared" si="56"/>
        <v>60.12</v>
      </c>
      <c r="BG25" s="170">
        <f t="shared" si="56"/>
        <v>72.260000000000005</v>
      </c>
      <c r="BH25" s="170">
        <f t="shared" si="56"/>
        <v>72.95</v>
      </c>
      <c r="BI25" s="170">
        <f t="shared" si="56"/>
        <v>73.75</v>
      </c>
      <c r="BJ25" s="170">
        <f t="shared" si="56"/>
        <v>74.430000000000007</v>
      </c>
      <c r="BL25" s="43" t="str">
        <f t="shared" si="29"/>
        <v>DIAMANTE START 17.001 a 8.000</v>
      </c>
      <c r="BM25" s="44" t="s">
        <v>116</v>
      </c>
      <c r="BN25" s="46" t="s">
        <v>86</v>
      </c>
      <c r="BO25" s="170">
        <f t="shared" si="32"/>
        <v>43.24</v>
      </c>
      <c r="BP25" s="170">
        <f t="shared" si="32"/>
        <v>44.14</v>
      </c>
      <c r="BQ25" s="170">
        <f t="shared" si="32"/>
        <v>45.05</v>
      </c>
      <c r="BS25" s="60" t="str">
        <f t="shared" si="7"/>
        <v>DIAMANTE START 16.001 a 7.000</v>
      </c>
      <c r="BT25" s="44" t="s">
        <v>116</v>
      </c>
      <c r="BU25" s="44" t="s">
        <v>82</v>
      </c>
      <c r="BV25" s="170">
        <f t="shared" si="41"/>
        <v>21.55</v>
      </c>
      <c r="BW25" s="170">
        <f t="shared" si="41"/>
        <v>22.01</v>
      </c>
      <c r="BX25" s="170">
        <f t="shared" si="41"/>
        <v>22.46</v>
      </c>
      <c r="BY25" s="170">
        <f t="shared" si="41"/>
        <v>22.91</v>
      </c>
      <c r="BZ25" s="170">
        <f t="shared" si="41"/>
        <v>35.1</v>
      </c>
      <c r="CA25" s="170">
        <f t="shared" si="41"/>
        <v>35.44</v>
      </c>
      <c r="CB25" s="170">
        <f t="shared" si="41"/>
        <v>35.81</v>
      </c>
      <c r="CC25" s="170">
        <f t="shared" si="41"/>
        <v>36.18</v>
      </c>
      <c r="CD25" s="170">
        <f t="shared" si="41"/>
        <v>65.599999999999994</v>
      </c>
      <c r="CE25" s="170">
        <f t="shared" si="41"/>
        <v>89.04</v>
      </c>
      <c r="CF25" s="170">
        <f t="shared" si="41"/>
        <v>125.32</v>
      </c>
      <c r="CG25" s="170">
        <f t="shared" si="41"/>
        <v>151.59</v>
      </c>
      <c r="CH25" s="170">
        <f t="shared" si="41"/>
        <v>104.09</v>
      </c>
      <c r="CI25" s="170">
        <f t="shared" si="41"/>
        <v>128.63999999999999</v>
      </c>
      <c r="CJ25" s="170">
        <f t="shared" si="41"/>
        <v>165.48</v>
      </c>
      <c r="CK25" s="170">
        <f t="shared" si="41"/>
        <v>193.43</v>
      </c>
      <c r="CM25" s="43" t="str">
        <f t="shared" si="33"/>
        <v>CLUBE CORREIOS6.001 a 7.000</v>
      </c>
      <c r="CN25" s="44" t="s">
        <v>9</v>
      </c>
      <c r="CO25" s="44" t="s">
        <v>82</v>
      </c>
      <c r="CP25" s="147">
        <f>ROUND('BASE 2025'!CP25*'BASE 2026'!$A$25,2)</f>
        <v>29.47</v>
      </c>
      <c r="CQ25" s="147">
        <f>ROUND('BASE 2025'!CQ25*'BASE 2026'!$A$25,2)</f>
        <v>30.71</v>
      </c>
      <c r="CR25" s="147">
        <f>ROUND('BASE 2025'!CR25*'BASE 2026'!$A$25,2)</f>
        <v>31.03</v>
      </c>
      <c r="CS25" s="147">
        <f>ROUND('BASE 2025'!CS25*'BASE 2026'!$A$25,2)</f>
        <v>31.34</v>
      </c>
      <c r="CT25" s="147">
        <f>ROUND('BASE 2025'!CT25*'BASE 2026'!$A$25,2)</f>
        <v>40.17</v>
      </c>
      <c r="CU25" s="147">
        <f>ROUND('BASE 2025'!CU25*'BASE 2026'!$A$25,2)</f>
        <v>46.22</v>
      </c>
      <c r="CV25" s="147">
        <f>ROUND('BASE 2025'!CV25*'BASE 2026'!$A$25,2)</f>
        <v>52.73</v>
      </c>
      <c r="CW25" s="147">
        <f>ROUND('BASE 2025'!CW25*'BASE 2026'!$A$25,2)</f>
        <v>65.28</v>
      </c>
      <c r="CX25" s="147">
        <f>ROUND('BASE 2025'!CX25*'BASE 2026'!$A$25,2)</f>
        <v>50.71</v>
      </c>
      <c r="CY25" s="147">
        <f>ROUND('BASE 2025'!CY25*'BASE 2026'!$A$25,2)</f>
        <v>58.21</v>
      </c>
      <c r="CZ25" s="147">
        <f>ROUND('BASE 2025'!CZ25*'BASE 2026'!$A$25,2)</f>
        <v>78.81</v>
      </c>
      <c r="DA25" s="147">
        <f>ROUND('BASE 2025'!DA25*'BASE 2026'!$A$25,2)</f>
        <v>101.16</v>
      </c>
      <c r="DB25" s="147">
        <f>ROUND('BASE 2025'!DB25*'BASE 2026'!$A$25,2)</f>
        <v>58.96</v>
      </c>
      <c r="DC25" s="147">
        <f>ROUND('BASE 2025'!DC25*'BASE 2026'!$A$25,2)</f>
        <v>67.67</v>
      </c>
      <c r="DD25" s="147">
        <f>ROUND('BASE 2025'!DD25*'BASE 2026'!$A$25,2)</f>
        <v>91.64</v>
      </c>
      <c r="DE25" s="147">
        <f>ROUND('BASE 2025'!DE25*'BASE 2026'!$A$25,2)</f>
        <v>117.62</v>
      </c>
      <c r="DF25" s="159"/>
      <c r="DG25" s="43" t="str">
        <f t="shared" si="46"/>
        <v>DIAMANTE START 16.001 a 7.000</v>
      </c>
      <c r="DH25" s="44" t="s">
        <v>116</v>
      </c>
      <c r="DI25" s="44" t="s">
        <v>82</v>
      </c>
      <c r="DJ25" s="147">
        <f t="shared" ref="DJ25:DU25" si="58">ROUND(DJ11-(DJ11*$A$193),2)</f>
        <v>28.52</v>
      </c>
      <c r="DK25" s="147">
        <f t="shared" si="58"/>
        <v>29.73</v>
      </c>
      <c r="DL25" s="147">
        <f t="shared" si="58"/>
        <v>30.04</v>
      </c>
      <c r="DM25" s="147">
        <f t="shared" si="58"/>
        <v>30.34</v>
      </c>
      <c r="DN25" s="147">
        <f t="shared" si="58"/>
        <v>38.78</v>
      </c>
      <c r="DO25" s="147">
        <f t="shared" si="58"/>
        <v>45.15</v>
      </c>
      <c r="DP25" s="147">
        <f t="shared" si="58"/>
        <v>51.54</v>
      </c>
      <c r="DQ25" s="147">
        <f t="shared" si="58"/>
        <v>63.74</v>
      </c>
      <c r="DR25" s="147">
        <f t="shared" si="58"/>
        <v>56.41</v>
      </c>
      <c r="DS25" s="147">
        <f t="shared" si="58"/>
        <v>65.819999999999993</v>
      </c>
      <c r="DT25" s="147">
        <f t="shared" si="58"/>
        <v>89.56</v>
      </c>
      <c r="DU25" s="147">
        <f t="shared" si="58"/>
        <v>114.88</v>
      </c>
      <c r="EQ25" s="198" t="str">
        <f t="shared" si="52"/>
        <v>CLUBE CORREIOSColeta Programada4209-90 a 10</v>
      </c>
      <c r="ER25" s="198" t="s">
        <v>9</v>
      </c>
      <c r="ES25" s="199" t="s">
        <v>64</v>
      </c>
      <c r="ET25" s="200" t="s">
        <v>65</v>
      </c>
      <c r="EU25" s="201" t="s">
        <v>45</v>
      </c>
      <c r="EV25" s="200">
        <f>ROUND(EV7-(EV7*$A$136),2)</f>
        <v>12.34</v>
      </c>
      <c r="EW25" s="60"/>
      <c r="EX25" s="60"/>
      <c r="FA25" s="207" t="str">
        <f t="shared" si="55"/>
        <v>DIAMANTE 1Check ListPreenchimento de Check List (Código: 87)</v>
      </c>
      <c r="FB25" s="207" t="s">
        <v>66</v>
      </c>
      <c r="FC25" s="210" t="s">
        <v>58</v>
      </c>
      <c r="FD25" s="201" t="s">
        <v>59</v>
      </c>
      <c r="FE25" s="200">
        <f>FE5</f>
        <v>7.42</v>
      </c>
      <c r="FF25" s="213"/>
      <c r="FK25" s="207" t="s">
        <v>344</v>
      </c>
      <c r="FL25" s="207" t="s">
        <v>66</v>
      </c>
      <c r="FM25" s="207" t="s">
        <v>321</v>
      </c>
      <c r="FN25" s="216" t="s">
        <v>322</v>
      </c>
      <c r="FO25" s="217">
        <v>76139</v>
      </c>
      <c r="FP25" s="200">
        <v>2.12</v>
      </c>
      <c r="FQ25" s="217">
        <v>76180</v>
      </c>
      <c r="FR25" s="200">
        <v>2.12</v>
      </c>
    </row>
    <row r="26" spans="1:174" ht="25.5" x14ac:dyDescent="0.25">
      <c r="A26" s="43" t="s">
        <v>1</v>
      </c>
      <c r="D26" s="43" t="str">
        <f t="shared" si="0"/>
        <v>CLUBE CORREIOS7.001 a 8.000</v>
      </c>
      <c r="E26" s="44" t="s">
        <v>9</v>
      </c>
      <c r="F26" s="44" t="s">
        <v>86</v>
      </c>
      <c r="G26" s="147">
        <f t="shared" si="39"/>
        <v>23.31</v>
      </c>
      <c r="H26" s="147">
        <f t="shared" si="35"/>
        <v>23.8</v>
      </c>
      <c r="I26" s="147">
        <f t="shared" si="35"/>
        <v>24.3</v>
      </c>
      <c r="J26" s="147">
        <f t="shared" si="35"/>
        <v>24.79</v>
      </c>
      <c r="K26" s="147">
        <f t="shared" si="35"/>
        <v>38.840000000000003</v>
      </c>
      <c r="L26" s="147">
        <f t="shared" si="35"/>
        <v>39.270000000000003</v>
      </c>
      <c r="M26" s="147">
        <f t="shared" si="35"/>
        <v>39.64</v>
      </c>
      <c r="N26" s="147">
        <f t="shared" si="35"/>
        <v>40.06</v>
      </c>
      <c r="O26" s="147">
        <f t="shared" si="35"/>
        <v>73.790000000000006</v>
      </c>
      <c r="P26" s="147">
        <f t="shared" si="35"/>
        <v>99.63</v>
      </c>
      <c r="Q26" s="147">
        <f t="shared" si="35"/>
        <v>140.24</v>
      </c>
      <c r="R26" s="147">
        <f t="shared" si="35"/>
        <v>169.76</v>
      </c>
      <c r="S26" s="147">
        <f t="shared" si="35"/>
        <v>99.79</v>
      </c>
      <c r="T26" s="147">
        <f t="shared" si="35"/>
        <v>122.44</v>
      </c>
      <c r="U26" s="147">
        <f t="shared" si="35"/>
        <v>157.02000000000001</v>
      </c>
      <c r="V26" s="147">
        <f t="shared" si="35"/>
        <v>183.23</v>
      </c>
      <c r="W26" s="147">
        <f t="shared" si="35"/>
        <v>118.79</v>
      </c>
      <c r="X26" s="147">
        <f t="shared" si="35"/>
        <v>145.75</v>
      </c>
      <c r="Y26" s="147">
        <f t="shared" si="35"/>
        <v>186.93</v>
      </c>
      <c r="Z26" s="147">
        <f t="shared" si="35"/>
        <v>218.14</v>
      </c>
      <c r="AB26" s="43" t="str">
        <f t="shared" si="31"/>
        <v>CLUBE CORREIOS7.001 a 8.000</v>
      </c>
      <c r="AC26" s="44" t="s">
        <v>9</v>
      </c>
      <c r="AD26" s="44" t="s">
        <v>86</v>
      </c>
      <c r="AE26" s="147">
        <f>ROUND('BASE 2025'!AE26*'BASE 2026'!$A$25,2)</f>
        <v>55.17</v>
      </c>
      <c r="AF26" s="147">
        <f>ROUND('BASE 2025'!AF26*'BASE 2026'!$A$25,2)</f>
        <v>56.33</v>
      </c>
      <c r="AG26" s="147">
        <f>ROUND('BASE 2025'!AG26*'BASE 2026'!$A$25,2)</f>
        <v>57.5</v>
      </c>
      <c r="AH26" s="147">
        <f>ROUND('BASE 2025'!AH26*'BASE 2026'!$A$25,2)</f>
        <v>58.68</v>
      </c>
      <c r="AI26" s="147">
        <f>ROUND('BASE 2025'!AI26*'BASE 2026'!$A$25,2)</f>
        <v>64.150000000000006</v>
      </c>
      <c r="AJ26" s="147">
        <f>ROUND('BASE 2025'!AJ26*'BASE 2026'!$A$25,2)</f>
        <v>64.819999999999993</v>
      </c>
      <c r="AK26" s="147">
        <f>ROUND('BASE 2025'!AK26*'BASE 2026'!$A$25,2)</f>
        <v>65.48</v>
      </c>
      <c r="AL26" s="147">
        <f>ROUND('BASE 2025'!AL26*'BASE 2026'!$A$25,2)</f>
        <v>66.13</v>
      </c>
      <c r="AM26" s="147">
        <f>ROUND('BASE 2025'!AM26*'BASE 2026'!$A$25,2)</f>
        <v>130.96</v>
      </c>
      <c r="AN26" s="147">
        <f>ROUND('BASE 2025'!AN26*'BASE 2026'!$A$25,2)</f>
        <v>196.65</v>
      </c>
      <c r="AO26" s="147">
        <f>ROUND('BASE 2025'!AO26*'BASE 2026'!$A$25,2)</f>
        <v>241.09</v>
      </c>
      <c r="AP26" s="147">
        <f>ROUND('BASE 2025'!AP26*'BASE 2026'!$A$25,2)</f>
        <v>285.52</v>
      </c>
      <c r="AQ26" s="147">
        <f>ROUND('BASE 2025'!AQ26*'BASE 2026'!$A$25,2)</f>
        <v>159.66</v>
      </c>
      <c r="AR26" s="147">
        <f>ROUND('BASE 2025'!AR26*'BASE 2026'!$A$25,2)</f>
        <v>235.62</v>
      </c>
      <c r="AS26" s="147">
        <f>ROUND('BASE 2025'!AS26*'BASE 2026'!$A$25,2)</f>
        <v>282.14999999999998</v>
      </c>
      <c r="AT26" s="147">
        <f>ROUND('BASE 2025'!AT26*'BASE 2026'!$A$25,2)</f>
        <v>328.69</v>
      </c>
      <c r="AU26" s="147">
        <f>ROUND('BASE 2025'!AU26*'BASE 2026'!$A$25,2)</f>
        <v>190.08</v>
      </c>
      <c r="AV26" s="147">
        <f>ROUND('BASE 2025'!AV26*'BASE 2026'!$A$25,2)</f>
        <v>280.5</v>
      </c>
      <c r="AW26" s="147">
        <f>ROUND('BASE 2025'!AW26*'BASE 2026'!$A$25,2)</f>
        <v>335.9</v>
      </c>
      <c r="AX26" s="147">
        <f>ROUND('BASE 2025'!AX26*'BASE 2026'!$A$25,2)</f>
        <v>391.29</v>
      </c>
      <c r="AZ26" s="40" t="str">
        <f t="shared" si="21"/>
        <v>DIAMANTE 1Kg Adicional</v>
      </c>
      <c r="BA26" s="168" t="s">
        <v>66</v>
      </c>
      <c r="BB26" s="178" t="s">
        <v>63</v>
      </c>
      <c r="BC26" s="169">
        <f t="shared" si="56"/>
        <v>5.5</v>
      </c>
      <c r="BD26" s="169">
        <f t="shared" si="56"/>
        <v>5.68</v>
      </c>
      <c r="BE26" s="169">
        <f t="shared" si="56"/>
        <v>5.75</v>
      </c>
      <c r="BF26" s="169">
        <f t="shared" si="56"/>
        <v>5.85</v>
      </c>
      <c r="BG26" s="169">
        <f t="shared" si="56"/>
        <v>7.33</v>
      </c>
      <c r="BH26" s="169">
        <f t="shared" si="56"/>
        <v>7.43</v>
      </c>
      <c r="BI26" s="169">
        <f t="shared" si="56"/>
        <v>7.5</v>
      </c>
      <c r="BJ26" s="169">
        <f t="shared" si="56"/>
        <v>7.5</v>
      </c>
      <c r="BL26" s="43" t="str">
        <f t="shared" si="29"/>
        <v>DIAMANTE START 18.001 a 9.000</v>
      </c>
      <c r="BM26" s="44" t="s">
        <v>116</v>
      </c>
      <c r="BN26" s="46" t="s">
        <v>91</v>
      </c>
      <c r="BO26" s="170">
        <f t="shared" si="32"/>
        <v>55.88</v>
      </c>
      <c r="BP26" s="170">
        <f t="shared" si="32"/>
        <v>57.03</v>
      </c>
      <c r="BQ26" s="170">
        <f t="shared" si="32"/>
        <v>58.23</v>
      </c>
      <c r="BS26" s="60" t="str">
        <f t="shared" si="7"/>
        <v>DIAMANTE START 17.001 a 8.000</v>
      </c>
      <c r="BT26" s="44" t="s">
        <v>116</v>
      </c>
      <c r="BU26" s="44" t="s">
        <v>86</v>
      </c>
      <c r="BV26" s="170">
        <f t="shared" si="41"/>
        <v>21.94</v>
      </c>
      <c r="BW26" s="170">
        <f t="shared" si="41"/>
        <v>22.41</v>
      </c>
      <c r="BX26" s="170">
        <f t="shared" si="41"/>
        <v>22.85</v>
      </c>
      <c r="BY26" s="170">
        <f t="shared" si="41"/>
        <v>23.31</v>
      </c>
      <c r="BZ26" s="170">
        <f t="shared" si="41"/>
        <v>37.590000000000003</v>
      </c>
      <c r="CA26" s="170">
        <f t="shared" si="41"/>
        <v>37.99</v>
      </c>
      <c r="CB26" s="170">
        <f t="shared" si="41"/>
        <v>38.369999999999997</v>
      </c>
      <c r="CC26" s="170">
        <f t="shared" si="41"/>
        <v>38.76</v>
      </c>
      <c r="CD26" s="170">
        <f t="shared" si="41"/>
        <v>71.92</v>
      </c>
      <c r="CE26" s="170">
        <f t="shared" si="41"/>
        <v>97.56</v>
      </c>
      <c r="CF26" s="170">
        <f t="shared" si="41"/>
        <v>137.30000000000001</v>
      </c>
      <c r="CG26" s="170">
        <f t="shared" si="41"/>
        <v>166.1</v>
      </c>
      <c r="CH26" s="170">
        <f t="shared" si="41"/>
        <v>115.91</v>
      </c>
      <c r="CI26" s="170">
        <f t="shared" si="41"/>
        <v>142.66</v>
      </c>
      <c r="CJ26" s="170">
        <f t="shared" si="41"/>
        <v>183.02</v>
      </c>
      <c r="CK26" s="170">
        <f t="shared" si="41"/>
        <v>213.48</v>
      </c>
      <c r="CM26" s="43" t="str">
        <f t="shared" si="33"/>
        <v>CLUBE CORREIOS7.001 a 8.000</v>
      </c>
      <c r="CN26" s="44" t="s">
        <v>9</v>
      </c>
      <c r="CO26" s="44" t="s">
        <v>86</v>
      </c>
      <c r="CP26" s="147">
        <f>ROUND('BASE 2025'!CP26*'BASE 2026'!$A$25,2)</f>
        <v>30.96</v>
      </c>
      <c r="CQ26" s="147">
        <f>ROUND('BASE 2025'!CQ26*'BASE 2026'!$A$25,2)</f>
        <v>32.270000000000003</v>
      </c>
      <c r="CR26" s="147">
        <f>ROUND('BASE 2025'!CR26*'BASE 2026'!$A$25,2)</f>
        <v>32.6</v>
      </c>
      <c r="CS26" s="147">
        <f>ROUND('BASE 2025'!CS26*'BASE 2026'!$A$25,2)</f>
        <v>32.94</v>
      </c>
      <c r="CT26" s="147">
        <f>ROUND('BASE 2025'!CT26*'BASE 2026'!$A$25,2)</f>
        <v>43.76</v>
      </c>
      <c r="CU26" s="147">
        <f>ROUND('BASE 2025'!CU26*'BASE 2026'!$A$25,2)</f>
        <v>50.34</v>
      </c>
      <c r="CV26" s="147">
        <f>ROUND('BASE 2025'!CV26*'BASE 2026'!$A$25,2)</f>
        <v>57.44</v>
      </c>
      <c r="CW26" s="147">
        <f>ROUND('BASE 2025'!CW26*'BASE 2026'!$A$25,2)</f>
        <v>71.13</v>
      </c>
      <c r="CX26" s="147">
        <f>ROUND('BASE 2025'!CX26*'BASE 2026'!$A$25,2)</f>
        <v>65.33</v>
      </c>
      <c r="CY26" s="147">
        <f>ROUND('BASE 2025'!CY26*'BASE 2026'!$A$25,2)</f>
        <v>73.3</v>
      </c>
      <c r="CZ26" s="147">
        <f>ROUND('BASE 2025'!CZ26*'BASE 2026'!$A$25,2)</f>
        <v>94.42</v>
      </c>
      <c r="DA26" s="147">
        <f>ROUND('BASE 2025'!DA26*'BASE 2026'!$A$25,2)</f>
        <v>117.72</v>
      </c>
      <c r="DB26" s="147">
        <f>ROUND('BASE 2025'!DB26*'BASE 2026'!$A$25,2)</f>
        <v>75.98</v>
      </c>
      <c r="DC26" s="147">
        <f>ROUND('BASE 2025'!DC26*'BASE 2026'!$A$25,2)</f>
        <v>85.24</v>
      </c>
      <c r="DD26" s="147">
        <f>ROUND('BASE 2025'!DD26*'BASE 2026'!$A$25,2)</f>
        <v>109.79</v>
      </c>
      <c r="DE26" s="147">
        <f>ROUND('BASE 2025'!DE26*'BASE 2026'!$A$25,2)</f>
        <v>136.88999999999999</v>
      </c>
      <c r="DF26" s="159"/>
      <c r="DG26" s="43" t="str">
        <f t="shared" si="46"/>
        <v>DIAMANTE START 17.001 a 8.000</v>
      </c>
      <c r="DH26" s="44" t="s">
        <v>116</v>
      </c>
      <c r="DI26" s="44" t="s">
        <v>86</v>
      </c>
      <c r="DJ26" s="147">
        <f t="shared" ref="DJ26:DU26" si="59">ROUND(DJ12-(DJ12*$A$193),2)</f>
        <v>29.92</v>
      </c>
      <c r="DK26" s="147">
        <f t="shared" si="59"/>
        <v>31.22</v>
      </c>
      <c r="DL26" s="147">
        <f t="shared" si="59"/>
        <v>31.52</v>
      </c>
      <c r="DM26" s="147">
        <f t="shared" si="59"/>
        <v>31.86</v>
      </c>
      <c r="DN26" s="147">
        <f t="shared" si="59"/>
        <v>42.19</v>
      </c>
      <c r="DO26" s="147">
        <f t="shared" si="59"/>
        <v>49.16</v>
      </c>
      <c r="DP26" s="147">
        <f t="shared" si="59"/>
        <v>56.13</v>
      </c>
      <c r="DQ26" s="147">
        <f t="shared" si="59"/>
        <v>69.42</v>
      </c>
      <c r="DR26" s="147">
        <f t="shared" si="59"/>
        <v>72.55</v>
      </c>
      <c r="DS26" s="147">
        <f t="shared" si="59"/>
        <v>82.85</v>
      </c>
      <c r="DT26" s="147">
        <f t="shared" si="59"/>
        <v>107.27</v>
      </c>
      <c r="DU26" s="147">
        <f t="shared" si="59"/>
        <v>133.66</v>
      </c>
      <c r="EQ26" s="198" t="str">
        <f t="shared" si="52"/>
        <v>CLUBE CORREIOSColeta Programada4209-9Mais de 10</v>
      </c>
      <c r="ER26" s="198" t="s">
        <v>9</v>
      </c>
      <c r="ES26" s="199" t="s">
        <v>64</v>
      </c>
      <c r="ET26" s="200" t="s">
        <v>65</v>
      </c>
      <c r="EU26" s="201" t="s">
        <v>52</v>
      </c>
      <c r="EV26" s="200" t="s">
        <v>251</v>
      </c>
      <c r="EW26" s="60"/>
      <c r="EX26" s="60"/>
      <c r="FA26" s="146"/>
      <c r="FB26" s="146"/>
      <c r="FC26" s="211"/>
      <c r="FD26" s="190"/>
      <c r="FE26" s="212" t="s">
        <v>258</v>
      </c>
      <c r="FF26" s="213"/>
      <c r="FK26" s="207" t="s">
        <v>345</v>
      </c>
      <c r="FL26" s="207" t="s">
        <v>66</v>
      </c>
      <c r="FM26" s="219" t="s">
        <v>323</v>
      </c>
      <c r="FN26" s="220" t="s">
        <v>324</v>
      </c>
      <c r="FO26" s="217">
        <v>76147</v>
      </c>
      <c r="FP26" s="200">
        <f>ROUND('BASE 2025'!FP26*'BASE 2026'!$A$172,2)</f>
        <v>0.14000000000000001</v>
      </c>
      <c r="FQ26" s="217">
        <v>76198</v>
      </c>
      <c r="FR26" s="200">
        <f>ROUND('BASE 2025'!FR26*'BASE 2026'!$A$172,2)</f>
        <v>0.08</v>
      </c>
    </row>
    <row r="27" spans="1:174" ht="25.5" x14ac:dyDescent="0.25">
      <c r="A27" s="84">
        <v>0</v>
      </c>
      <c r="B27" s="42" t="s">
        <v>61</v>
      </c>
      <c r="D27" s="43" t="str">
        <f t="shared" si="0"/>
        <v>CLUBE CORREIOS8.001 a 9.000</v>
      </c>
      <c r="E27" s="44" t="s">
        <v>9</v>
      </c>
      <c r="F27" s="44" t="s">
        <v>91</v>
      </c>
      <c r="G27" s="147">
        <f t="shared" si="39"/>
        <v>24.07</v>
      </c>
      <c r="H27" s="147">
        <f t="shared" si="35"/>
        <v>24.59</v>
      </c>
      <c r="I27" s="147">
        <f t="shared" si="35"/>
        <v>25.1</v>
      </c>
      <c r="J27" s="147">
        <f t="shared" si="35"/>
        <v>25.6</v>
      </c>
      <c r="K27" s="147">
        <f t="shared" si="35"/>
        <v>41.38</v>
      </c>
      <c r="L27" s="147">
        <f t="shared" si="35"/>
        <v>41.8</v>
      </c>
      <c r="M27" s="147">
        <f t="shared" si="35"/>
        <v>42.25</v>
      </c>
      <c r="N27" s="147">
        <f t="shared" si="35"/>
        <v>42.65</v>
      </c>
      <c r="O27" s="147">
        <f t="shared" si="35"/>
        <v>80.239999999999995</v>
      </c>
      <c r="P27" s="147">
        <f t="shared" si="35"/>
        <v>108.32</v>
      </c>
      <c r="Q27" s="147">
        <f t="shared" si="35"/>
        <v>152.46</v>
      </c>
      <c r="R27" s="147">
        <f t="shared" si="35"/>
        <v>184.55</v>
      </c>
      <c r="S27" s="147">
        <f t="shared" si="35"/>
        <v>105.19</v>
      </c>
      <c r="T27" s="147">
        <f t="shared" si="35"/>
        <v>129.75</v>
      </c>
      <c r="U27" s="147">
        <f t="shared" si="35"/>
        <v>167.29</v>
      </c>
      <c r="V27" s="147">
        <f t="shared" si="35"/>
        <v>195.65</v>
      </c>
      <c r="W27" s="147">
        <f t="shared" si="35"/>
        <v>125.23</v>
      </c>
      <c r="X27" s="147">
        <f t="shared" si="35"/>
        <v>154.46</v>
      </c>
      <c r="Y27" s="147">
        <f t="shared" si="35"/>
        <v>199.16</v>
      </c>
      <c r="Z27" s="147">
        <f t="shared" si="35"/>
        <v>232.93</v>
      </c>
      <c r="AB27" s="43" t="str">
        <f t="shared" si="31"/>
        <v>CLUBE CORREIOS8.001 a 9.000</v>
      </c>
      <c r="AC27" s="44" t="s">
        <v>9</v>
      </c>
      <c r="AD27" s="44" t="s">
        <v>91</v>
      </c>
      <c r="AE27" s="147">
        <f>ROUND('BASE 2025'!AE27*'BASE 2026'!$A$25,2)</f>
        <v>60.08</v>
      </c>
      <c r="AF27" s="147">
        <f>ROUND('BASE 2025'!AF27*'BASE 2026'!$A$25,2)</f>
        <v>61.37</v>
      </c>
      <c r="AG27" s="147">
        <f>ROUND('BASE 2025'!AG27*'BASE 2026'!$A$25,2)</f>
        <v>62.63</v>
      </c>
      <c r="AH27" s="147">
        <f>ROUND('BASE 2025'!AH27*'BASE 2026'!$A$25,2)</f>
        <v>63.92</v>
      </c>
      <c r="AI27" s="147">
        <f>ROUND('BASE 2025'!AI27*'BASE 2026'!$A$25,2)</f>
        <v>69.14</v>
      </c>
      <c r="AJ27" s="147">
        <f>ROUND('BASE 2025'!AJ27*'BASE 2026'!$A$25,2)</f>
        <v>69.849999999999994</v>
      </c>
      <c r="AK27" s="147">
        <f>ROUND('BASE 2025'!AK27*'BASE 2026'!$A$25,2)</f>
        <v>70.56</v>
      </c>
      <c r="AL27" s="147">
        <f>ROUND('BASE 2025'!AL27*'BASE 2026'!$A$25,2)</f>
        <v>71.28</v>
      </c>
      <c r="AM27" s="147">
        <f>ROUND('BASE 2025'!AM27*'BASE 2026'!$A$25,2)</f>
        <v>142.76</v>
      </c>
      <c r="AN27" s="147">
        <f>ROUND('BASE 2025'!AN27*'BASE 2026'!$A$25,2)</f>
        <v>216.36</v>
      </c>
      <c r="AO27" s="147">
        <f>ROUND('BASE 2025'!AO27*'BASE 2026'!$A$25,2)</f>
        <v>263.58</v>
      </c>
      <c r="AP27" s="147">
        <f>ROUND('BASE 2025'!AP27*'BASE 2026'!$A$25,2)</f>
        <v>310.79000000000002</v>
      </c>
      <c r="AQ27" s="147">
        <f>ROUND('BASE 2025'!AQ27*'BASE 2026'!$A$25,2)</f>
        <v>175.29</v>
      </c>
      <c r="AR27" s="147">
        <f>ROUND('BASE 2025'!AR27*'BASE 2026'!$A$25,2)</f>
        <v>261.82</v>
      </c>
      <c r="AS27" s="147">
        <f>ROUND('BASE 2025'!AS27*'BASE 2026'!$A$25,2)</f>
        <v>311.85000000000002</v>
      </c>
      <c r="AT27" s="147">
        <f>ROUND('BASE 2025'!AT27*'BASE 2026'!$A$25,2)</f>
        <v>361.9</v>
      </c>
      <c r="AU27" s="147">
        <f>ROUND('BASE 2025'!AU27*'BASE 2026'!$A$25,2)</f>
        <v>208.68</v>
      </c>
      <c r="AV27" s="147">
        <f>ROUND('BASE 2025'!AV27*'BASE 2026'!$A$25,2)</f>
        <v>311.69</v>
      </c>
      <c r="AW27" s="147">
        <f>ROUND('BASE 2025'!AW27*'BASE 2026'!$A$25,2)</f>
        <v>371.25</v>
      </c>
      <c r="AX27" s="147">
        <f>ROUND('BASE 2025'!AX27*'BASE 2026'!$A$25,2)</f>
        <v>430.83</v>
      </c>
      <c r="AZ27" s="43" t="str">
        <f t="shared" si="21"/>
        <v>Peso (Kg)</v>
      </c>
      <c r="BB27" s="46" t="s">
        <v>33</v>
      </c>
      <c r="BC27" s="45" t="s">
        <v>12</v>
      </c>
      <c r="BD27" s="45" t="s">
        <v>13</v>
      </c>
      <c r="BE27" s="45" t="s">
        <v>14</v>
      </c>
      <c r="BF27" s="45" t="s">
        <v>15</v>
      </c>
      <c r="BG27" s="45" t="s">
        <v>16</v>
      </c>
      <c r="BH27" s="45" t="s">
        <v>17</v>
      </c>
      <c r="BI27" s="45" t="s">
        <v>18</v>
      </c>
      <c r="BJ27" s="45" t="s">
        <v>19</v>
      </c>
      <c r="BL27" s="43" t="str">
        <f t="shared" si="29"/>
        <v>DIAMANTE START 19.001 a 10.000</v>
      </c>
      <c r="BM27" s="44" t="s">
        <v>116</v>
      </c>
      <c r="BN27" s="46" t="s">
        <v>95</v>
      </c>
      <c r="BO27" s="170">
        <f t="shared" si="32"/>
        <v>71.400000000000006</v>
      </c>
      <c r="BP27" s="170">
        <f t="shared" si="32"/>
        <v>72.88</v>
      </c>
      <c r="BQ27" s="170">
        <f t="shared" si="32"/>
        <v>74.400000000000006</v>
      </c>
      <c r="BS27" s="60" t="str">
        <f t="shared" si="7"/>
        <v>DIAMANTE START 18.001 a 9.000</v>
      </c>
      <c r="BT27" s="44" t="s">
        <v>116</v>
      </c>
      <c r="BU27" s="44" t="s">
        <v>91</v>
      </c>
      <c r="BV27" s="170">
        <f t="shared" si="41"/>
        <v>22.82</v>
      </c>
      <c r="BW27" s="170">
        <f t="shared" si="41"/>
        <v>23.29</v>
      </c>
      <c r="BX27" s="170">
        <f t="shared" si="41"/>
        <v>23.77</v>
      </c>
      <c r="BY27" s="170">
        <f t="shared" si="41"/>
        <v>24.25</v>
      </c>
      <c r="BZ27" s="170">
        <f t="shared" si="41"/>
        <v>39.97</v>
      </c>
      <c r="CA27" s="170">
        <f t="shared" si="41"/>
        <v>40.369999999999997</v>
      </c>
      <c r="CB27" s="170">
        <f t="shared" si="41"/>
        <v>40.81</v>
      </c>
      <c r="CC27" s="170">
        <f t="shared" si="41"/>
        <v>41.21</v>
      </c>
      <c r="CD27" s="170">
        <f t="shared" si="41"/>
        <v>78.13</v>
      </c>
      <c r="CE27" s="170">
        <f t="shared" si="41"/>
        <v>106.05</v>
      </c>
      <c r="CF27" s="170">
        <f t="shared" si="41"/>
        <v>149.25</v>
      </c>
      <c r="CG27" s="170">
        <f t="shared" si="41"/>
        <v>180.54</v>
      </c>
      <c r="CH27" s="170">
        <f t="shared" si="41"/>
        <v>122.1</v>
      </c>
      <c r="CI27" s="170">
        <f t="shared" si="41"/>
        <v>151.15</v>
      </c>
      <c r="CJ27" s="170">
        <f t="shared" si="41"/>
        <v>194.95</v>
      </c>
      <c r="CK27" s="170">
        <f t="shared" si="41"/>
        <v>227.89</v>
      </c>
      <c r="CM27" s="43" t="str">
        <f t="shared" si="33"/>
        <v>CLUBE CORREIOS8.001 a 9.000</v>
      </c>
      <c r="CN27" s="44" t="s">
        <v>9</v>
      </c>
      <c r="CO27" s="44" t="s">
        <v>91</v>
      </c>
      <c r="CP27" s="147">
        <f>ROUND('BASE 2025'!CP27*'BASE 2026'!$A$25,2)</f>
        <v>31.86</v>
      </c>
      <c r="CQ27" s="147">
        <f>ROUND('BASE 2025'!CQ27*'BASE 2026'!$A$25,2)</f>
        <v>33.22</v>
      </c>
      <c r="CR27" s="147">
        <f>ROUND('BASE 2025'!CR27*'BASE 2026'!$A$25,2)</f>
        <v>33.54</v>
      </c>
      <c r="CS27" s="147">
        <f>ROUND('BASE 2025'!CS27*'BASE 2026'!$A$25,2)</f>
        <v>33.89</v>
      </c>
      <c r="CT27" s="147">
        <f>ROUND('BASE 2025'!CT27*'BASE 2026'!$A$25,2)</f>
        <v>45.92</v>
      </c>
      <c r="CU27" s="147">
        <f>ROUND('BASE 2025'!CU27*'BASE 2026'!$A$25,2)</f>
        <v>52.8</v>
      </c>
      <c r="CV27" s="147">
        <f>ROUND('BASE 2025'!CV27*'BASE 2026'!$A$25,2)</f>
        <v>60.25</v>
      </c>
      <c r="CW27" s="147">
        <f>ROUND('BASE 2025'!CW27*'BASE 2026'!$A$25,2)</f>
        <v>74.59</v>
      </c>
      <c r="CX27" s="147">
        <f>ROUND('BASE 2025'!CX27*'BASE 2026'!$A$25,2)</f>
        <v>67.180000000000007</v>
      </c>
      <c r="CY27" s="147">
        <f>ROUND('BASE 2025'!CY27*'BASE 2026'!$A$25,2)</f>
        <v>75.42</v>
      </c>
      <c r="CZ27" s="147">
        <f>ROUND('BASE 2025'!CZ27*'BASE 2026'!$A$25,2)</f>
        <v>96.85</v>
      </c>
      <c r="DA27" s="147">
        <f>ROUND('BASE 2025'!DA27*'BASE 2026'!$A$25,2)</f>
        <v>120.74</v>
      </c>
      <c r="DB27" s="147">
        <f>ROUND('BASE 2025'!DB27*'BASE 2026'!$A$25,2)</f>
        <v>78.13</v>
      </c>
      <c r="DC27" s="147">
        <f>ROUND('BASE 2025'!DC27*'BASE 2026'!$A$25,2)</f>
        <v>87.69</v>
      </c>
      <c r="DD27" s="147">
        <f>ROUND('BASE 2025'!DD27*'BASE 2026'!$A$25,2)</f>
        <v>112.62</v>
      </c>
      <c r="DE27" s="147">
        <f>ROUND('BASE 2025'!DE27*'BASE 2026'!$A$25,2)</f>
        <v>140.38</v>
      </c>
      <c r="DF27" s="159"/>
      <c r="DG27" s="43" t="str">
        <f t="shared" si="46"/>
        <v>DIAMANTE START 18.001 a 9.000</v>
      </c>
      <c r="DH27" s="44" t="s">
        <v>116</v>
      </c>
      <c r="DI27" s="44" t="s">
        <v>91</v>
      </c>
      <c r="DJ27" s="147">
        <f t="shared" ref="DJ27:DU27" si="60">ROUND(DJ13-(DJ13*$A$193),2)</f>
        <v>30.94</v>
      </c>
      <c r="DK27" s="147">
        <f t="shared" si="60"/>
        <v>32.26</v>
      </c>
      <c r="DL27" s="147">
        <f t="shared" si="60"/>
        <v>32.58</v>
      </c>
      <c r="DM27" s="147">
        <f t="shared" si="60"/>
        <v>32.9</v>
      </c>
      <c r="DN27" s="147">
        <f t="shared" si="60"/>
        <v>44.49</v>
      </c>
      <c r="DO27" s="147">
        <f t="shared" si="60"/>
        <v>51.62</v>
      </c>
      <c r="DP27" s="147">
        <f t="shared" si="60"/>
        <v>58.92</v>
      </c>
      <c r="DQ27" s="147">
        <f t="shared" si="60"/>
        <v>72.89</v>
      </c>
      <c r="DR27" s="147">
        <f t="shared" si="60"/>
        <v>75.17</v>
      </c>
      <c r="DS27" s="147">
        <f t="shared" si="60"/>
        <v>85.46</v>
      </c>
      <c r="DT27" s="147">
        <f t="shared" si="60"/>
        <v>110.12</v>
      </c>
      <c r="DU27" s="147">
        <f t="shared" si="60"/>
        <v>137.19999999999999</v>
      </c>
      <c r="EQ27" s="198" t="str">
        <f t="shared" si="52"/>
        <v>CLUBE CORREIOSColeta no mesmo dia4210-211 a 20</v>
      </c>
      <c r="ER27" s="198" t="s">
        <v>9</v>
      </c>
      <c r="ES27" s="199" t="s">
        <v>71</v>
      </c>
      <c r="ET27" s="200" t="s">
        <v>72</v>
      </c>
      <c r="EU27" s="201" t="s">
        <v>73</v>
      </c>
      <c r="EV27" s="200">
        <f>EW27</f>
        <v>1.77</v>
      </c>
      <c r="EW27" s="258">
        <v>1.77</v>
      </c>
      <c r="EX27" s="203" t="s">
        <v>264</v>
      </c>
      <c r="FA27" s="146"/>
      <c r="FB27" s="146"/>
      <c r="FC27" s="211"/>
      <c r="FD27" s="190"/>
      <c r="FE27" s="212"/>
      <c r="FF27" s="213"/>
      <c r="FK27" s="207" t="s">
        <v>346</v>
      </c>
      <c r="FL27" s="207" t="s">
        <v>66</v>
      </c>
      <c r="FM27" s="219" t="s">
        <v>325</v>
      </c>
      <c r="FN27" s="220" t="s">
        <v>326</v>
      </c>
      <c r="FO27" s="217">
        <v>76155</v>
      </c>
      <c r="FP27" s="200">
        <f>ROUND('BASE 2025'!FP27*'BASE 2026'!$A$172,2)</f>
        <v>0.19</v>
      </c>
      <c r="FQ27" s="217">
        <v>76201</v>
      </c>
      <c r="FR27" s="200">
        <f>ROUND('BASE 2025'!FR27*'BASE 2026'!$A$172,2)</f>
        <v>0.08</v>
      </c>
    </row>
    <row r="28" spans="1:174" x14ac:dyDescent="0.25">
      <c r="A28" s="84">
        <v>0</v>
      </c>
      <c r="B28" s="42" t="s">
        <v>9</v>
      </c>
      <c r="D28" s="43" t="str">
        <f t="shared" si="0"/>
        <v>CLUBE CORREIOS9.001 a 10.000</v>
      </c>
      <c r="E28" s="44" t="s">
        <v>9</v>
      </c>
      <c r="F28" s="44" t="s">
        <v>95</v>
      </c>
      <c r="G28" s="147">
        <f t="shared" si="39"/>
        <v>24.61</v>
      </c>
      <c r="H28" s="147">
        <f t="shared" si="35"/>
        <v>25.13</v>
      </c>
      <c r="I28" s="147">
        <f t="shared" si="35"/>
        <v>25.65</v>
      </c>
      <c r="J28" s="147">
        <f t="shared" si="35"/>
        <v>26.17</v>
      </c>
      <c r="K28" s="147">
        <f t="shared" si="35"/>
        <v>44.18</v>
      </c>
      <c r="L28" s="147">
        <f t="shared" si="35"/>
        <v>44.63</v>
      </c>
      <c r="M28" s="147">
        <f t="shared" si="35"/>
        <v>45.09</v>
      </c>
      <c r="N28" s="147">
        <f t="shared" si="35"/>
        <v>45.54</v>
      </c>
      <c r="O28" s="147">
        <f t="shared" si="35"/>
        <v>86.69</v>
      </c>
      <c r="P28" s="147">
        <f t="shared" si="35"/>
        <v>117.03</v>
      </c>
      <c r="Q28" s="147">
        <f t="shared" si="35"/>
        <v>164.71</v>
      </c>
      <c r="R28" s="147">
        <f t="shared" si="35"/>
        <v>199.38</v>
      </c>
      <c r="S28" s="147">
        <f t="shared" si="35"/>
        <v>110.62</v>
      </c>
      <c r="T28" s="147">
        <f t="shared" si="35"/>
        <v>137.03</v>
      </c>
      <c r="U28" s="147">
        <f t="shared" si="35"/>
        <v>177.56</v>
      </c>
      <c r="V28" s="147">
        <f t="shared" si="35"/>
        <v>208.11</v>
      </c>
      <c r="W28" s="147">
        <f t="shared" si="35"/>
        <v>131.69</v>
      </c>
      <c r="X28" s="147">
        <f t="shared" si="35"/>
        <v>163.13</v>
      </c>
      <c r="Y28" s="147">
        <f t="shared" si="35"/>
        <v>211.39</v>
      </c>
      <c r="Z28" s="147">
        <f t="shared" si="35"/>
        <v>247.73</v>
      </c>
      <c r="AB28" s="43" t="str">
        <f t="shared" si="31"/>
        <v>CLUBE CORREIOS9.001 a 10.000</v>
      </c>
      <c r="AC28" s="44" t="s">
        <v>9</v>
      </c>
      <c r="AD28" s="44" t="s">
        <v>95</v>
      </c>
      <c r="AE28" s="147">
        <f>ROUND('BASE 2025'!AE28*'BASE 2026'!$A$25,2)</f>
        <v>64.89</v>
      </c>
      <c r="AF28" s="147">
        <f>ROUND('BASE 2025'!AF28*'BASE 2026'!$A$25,2)</f>
        <v>66.28</v>
      </c>
      <c r="AG28" s="147">
        <f>ROUND('BASE 2025'!AG28*'BASE 2026'!$A$25,2)</f>
        <v>67.67</v>
      </c>
      <c r="AH28" s="147">
        <f>ROUND('BASE 2025'!AH28*'BASE 2026'!$A$25,2)</f>
        <v>69.040000000000006</v>
      </c>
      <c r="AI28" s="147">
        <f>ROUND('BASE 2025'!AI28*'BASE 2026'!$A$25,2)</f>
        <v>73.989999999999995</v>
      </c>
      <c r="AJ28" s="147">
        <f>ROUND('BASE 2025'!AJ28*'BASE 2026'!$A$25,2)</f>
        <v>74.75</v>
      </c>
      <c r="AK28" s="147">
        <f>ROUND('BASE 2025'!AK28*'BASE 2026'!$A$25,2)</f>
        <v>75.52</v>
      </c>
      <c r="AL28" s="147">
        <f>ROUND('BASE 2025'!AL28*'BASE 2026'!$A$25,2)</f>
        <v>76.28</v>
      </c>
      <c r="AM28" s="147">
        <f>ROUND('BASE 2025'!AM28*'BASE 2026'!$A$25,2)</f>
        <v>154.33000000000001</v>
      </c>
      <c r="AN28" s="147">
        <f>ROUND('BASE 2025'!AN28*'BASE 2026'!$A$25,2)</f>
        <v>235.73</v>
      </c>
      <c r="AO28" s="147">
        <f>ROUND('BASE 2025'!AO28*'BASE 2026'!$A$25,2)</f>
        <v>286.02</v>
      </c>
      <c r="AP28" s="147">
        <f>ROUND('BASE 2025'!AP28*'BASE 2026'!$A$25,2)</f>
        <v>336.28</v>
      </c>
      <c r="AQ28" s="147">
        <f>ROUND('BASE 2025'!AQ28*'BASE 2026'!$A$25,2)</f>
        <v>190.91</v>
      </c>
      <c r="AR28" s="147">
        <f>ROUND('BASE 2025'!AR28*'BASE 2026'!$A$25,2)</f>
        <v>287.06</v>
      </c>
      <c r="AS28" s="147">
        <f>ROUND('BASE 2025'!AS28*'BASE 2026'!$A$25,2)</f>
        <v>341</v>
      </c>
      <c r="AT28" s="147">
        <f>ROUND('BASE 2025'!AT28*'BASE 2026'!$A$25,2)</f>
        <v>394.92</v>
      </c>
      <c r="AU28" s="147">
        <f>ROUND('BASE 2025'!AU28*'BASE 2026'!$A$25,2)</f>
        <v>227.28</v>
      </c>
      <c r="AV28" s="147">
        <f>ROUND('BASE 2025'!AV28*'BASE 2026'!$A$25,2)</f>
        <v>341.74</v>
      </c>
      <c r="AW28" s="147">
        <f>ROUND('BASE 2025'!AW28*'BASE 2026'!$A$25,2)</f>
        <v>405.94</v>
      </c>
      <c r="AX28" s="147">
        <f>ROUND('BASE 2025'!AX28*'BASE 2026'!$A$25,2)</f>
        <v>470.14</v>
      </c>
      <c r="AZ28" s="43" t="str">
        <f t="shared" si="21"/>
        <v>DIAMANTE 2Até 1</v>
      </c>
      <c r="BA28" s="44" t="s">
        <v>69</v>
      </c>
      <c r="BB28" s="46" t="s">
        <v>42</v>
      </c>
      <c r="BC28" s="170">
        <f>ROUND(BC3-(BC3*$A$69),2)</f>
        <v>28.9</v>
      </c>
      <c r="BD28" s="170">
        <f t="shared" ref="BD28:BJ28" si="61">ROUND(BD3-(BD3*$A$69),2)</f>
        <v>29.49</v>
      </c>
      <c r="BE28" s="170">
        <f t="shared" si="61"/>
        <v>30.11</v>
      </c>
      <c r="BF28" s="170">
        <f t="shared" si="61"/>
        <v>30.69</v>
      </c>
      <c r="BG28" s="170">
        <f t="shared" si="61"/>
        <v>41.13</v>
      </c>
      <c r="BH28" s="170">
        <f t="shared" si="61"/>
        <v>41.56</v>
      </c>
      <c r="BI28" s="170">
        <f t="shared" si="61"/>
        <v>41.98</v>
      </c>
      <c r="BJ28" s="170">
        <f t="shared" si="61"/>
        <v>42.34</v>
      </c>
      <c r="BL28" s="43" t="str">
        <f t="shared" si="29"/>
        <v>Peso (g)</v>
      </c>
      <c r="BN28" s="46" t="s">
        <v>32</v>
      </c>
      <c r="BO28" s="170" t="s">
        <v>12</v>
      </c>
      <c r="BP28" s="170" t="s">
        <v>13</v>
      </c>
      <c r="BQ28" s="170" t="s">
        <v>14</v>
      </c>
      <c r="BS28" s="60" t="str">
        <f t="shared" si="7"/>
        <v>DIAMANTE START 19.001 a 10.000</v>
      </c>
      <c r="BT28" s="44" t="s">
        <v>116</v>
      </c>
      <c r="BU28" s="44" t="s">
        <v>95</v>
      </c>
      <c r="BV28" s="170">
        <f t="shared" si="41"/>
        <v>23.22</v>
      </c>
      <c r="BW28" s="170">
        <f t="shared" si="41"/>
        <v>23.71</v>
      </c>
      <c r="BX28" s="170">
        <f t="shared" si="41"/>
        <v>24.2</v>
      </c>
      <c r="BY28" s="170">
        <f t="shared" si="41"/>
        <v>24.69</v>
      </c>
      <c r="BZ28" s="170">
        <f t="shared" si="41"/>
        <v>42.59</v>
      </c>
      <c r="CA28" s="170">
        <f t="shared" si="41"/>
        <v>43.03</v>
      </c>
      <c r="CB28" s="170">
        <f t="shared" si="41"/>
        <v>43.47</v>
      </c>
      <c r="CC28" s="170">
        <f t="shared" si="41"/>
        <v>43.91</v>
      </c>
      <c r="CD28" s="170">
        <f t="shared" si="41"/>
        <v>84.34</v>
      </c>
      <c r="CE28" s="170">
        <f t="shared" si="41"/>
        <v>114.53</v>
      </c>
      <c r="CF28" s="170">
        <f t="shared" si="41"/>
        <v>161.21</v>
      </c>
      <c r="CG28" s="170">
        <f t="shared" si="41"/>
        <v>195.02</v>
      </c>
      <c r="CH28" s="170">
        <f t="shared" si="41"/>
        <v>128.33000000000001</v>
      </c>
      <c r="CI28" s="170">
        <f t="shared" si="41"/>
        <v>159.63</v>
      </c>
      <c r="CJ28" s="170">
        <f t="shared" si="41"/>
        <v>206.89</v>
      </c>
      <c r="CK28" s="170">
        <f t="shared" si="41"/>
        <v>242.35</v>
      </c>
      <c r="CM28" s="43" t="str">
        <f t="shared" si="33"/>
        <v>CLUBE CORREIOS9.001 a 10.000</v>
      </c>
      <c r="CN28" s="44" t="s">
        <v>9</v>
      </c>
      <c r="CO28" s="44" t="s">
        <v>95</v>
      </c>
      <c r="CP28" s="147">
        <f>ROUND('BASE 2025'!CP28*'BASE 2026'!$A$25,2)</f>
        <v>32.51</v>
      </c>
      <c r="CQ28" s="147">
        <f>ROUND('BASE 2025'!CQ28*'BASE 2026'!$A$25,2)</f>
        <v>33.89</v>
      </c>
      <c r="CR28" s="147">
        <f>ROUND('BASE 2025'!CR28*'BASE 2026'!$A$25,2)</f>
        <v>34.22</v>
      </c>
      <c r="CS28" s="147">
        <f>ROUND('BASE 2025'!CS28*'BASE 2026'!$A$25,2)</f>
        <v>34.57</v>
      </c>
      <c r="CT28" s="147">
        <f>ROUND('BASE 2025'!CT28*'BASE 2026'!$A$25,2)</f>
        <v>47.45</v>
      </c>
      <c r="CU28" s="147">
        <f>ROUND('BASE 2025'!CU28*'BASE 2026'!$A$25,2)</f>
        <v>54.58</v>
      </c>
      <c r="CV28" s="147">
        <f>ROUND('BASE 2025'!CV28*'BASE 2026'!$A$25,2)</f>
        <v>62.28</v>
      </c>
      <c r="CW28" s="147">
        <f>ROUND('BASE 2025'!CW28*'BASE 2026'!$A$25,2)</f>
        <v>77.12</v>
      </c>
      <c r="CX28" s="147">
        <f>ROUND('BASE 2025'!CX28*'BASE 2026'!$A$25,2)</f>
        <v>68.510000000000005</v>
      </c>
      <c r="CY28" s="147">
        <f>ROUND('BASE 2025'!CY28*'BASE 2026'!$A$25,2)</f>
        <v>76.94</v>
      </c>
      <c r="CZ28" s="147">
        <f>ROUND('BASE 2025'!CZ28*'BASE 2026'!$A$25,2)</f>
        <v>98.59</v>
      </c>
      <c r="DA28" s="147">
        <f>ROUND('BASE 2025'!DA28*'BASE 2026'!$A$25,2)</f>
        <v>122.88</v>
      </c>
      <c r="DB28" s="147">
        <f>ROUND('BASE 2025'!DB28*'BASE 2026'!$A$25,2)</f>
        <v>79.67</v>
      </c>
      <c r="DC28" s="147">
        <f>ROUND('BASE 2025'!DC28*'BASE 2026'!$A$25,2)</f>
        <v>89.47</v>
      </c>
      <c r="DD28" s="147">
        <f>ROUND('BASE 2025'!DD28*'BASE 2026'!$A$25,2)</f>
        <v>114.63</v>
      </c>
      <c r="DE28" s="147">
        <f>ROUND('BASE 2025'!DE28*'BASE 2026'!$A$25,2)</f>
        <v>142.87</v>
      </c>
      <c r="DF28" s="159"/>
      <c r="DG28" s="43" t="str">
        <f t="shared" si="46"/>
        <v>DIAMANTE START 19.001 a 10.000</v>
      </c>
      <c r="DH28" s="44" t="s">
        <v>116</v>
      </c>
      <c r="DI28" s="44" t="s">
        <v>95</v>
      </c>
      <c r="DJ28" s="147">
        <f t="shared" ref="DJ28:DU28" si="62">ROUND(DJ14-(DJ14*$A$193),2)</f>
        <v>31.5</v>
      </c>
      <c r="DK28" s="147">
        <f t="shared" si="62"/>
        <v>32.840000000000003</v>
      </c>
      <c r="DL28" s="147">
        <f t="shared" si="62"/>
        <v>33.19</v>
      </c>
      <c r="DM28" s="147">
        <f t="shared" si="62"/>
        <v>33.51</v>
      </c>
      <c r="DN28" s="147">
        <f t="shared" si="62"/>
        <v>45.9</v>
      </c>
      <c r="DO28" s="147">
        <f t="shared" si="62"/>
        <v>53.34</v>
      </c>
      <c r="DP28" s="147">
        <f t="shared" si="62"/>
        <v>60.89</v>
      </c>
      <c r="DQ28" s="147">
        <f t="shared" si="62"/>
        <v>75.33</v>
      </c>
      <c r="DR28" s="147">
        <f t="shared" si="62"/>
        <v>76.44</v>
      </c>
      <c r="DS28" s="147">
        <f t="shared" si="62"/>
        <v>87.09</v>
      </c>
      <c r="DT28" s="147">
        <f t="shared" si="62"/>
        <v>112.05</v>
      </c>
      <c r="DU28" s="147">
        <f t="shared" si="62"/>
        <v>139.59</v>
      </c>
      <c r="EQ28" s="198" t="str">
        <f t="shared" si="52"/>
        <v>CLUBE CORREIOSColeta no mesmo dia4210-221 a 30</v>
      </c>
      <c r="ER28" s="198" t="s">
        <v>9</v>
      </c>
      <c r="ES28" s="199" t="s">
        <v>71</v>
      </c>
      <c r="ET28" s="200" t="s">
        <v>72</v>
      </c>
      <c r="EU28" s="201" t="s">
        <v>77</v>
      </c>
      <c r="EV28" s="200">
        <f>EW28</f>
        <v>1.75</v>
      </c>
      <c r="EW28" s="258">
        <v>1.75</v>
      </c>
      <c r="EX28" s="203" t="s">
        <v>264</v>
      </c>
      <c r="FA28" s="207" t="str">
        <f t="shared" ref="FA28:FA30" si="63">CONCATENATE(FB28,FC28,FD28)</f>
        <v>DIAMANTE 2Coleta domiciliar1ª Tentativa (Código: 7796-8)</v>
      </c>
      <c r="FB28" s="207" t="s">
        <v>69</v>
      </c>
      <c r="FC28" s="209" t="s">
        <v>46</v>
      </c>
      <c r="FD28" s="201" t="s">
        <v>47</v>
      </c>
      <c r="FE28" s="200">
        <f>ROUND(FE3-(FE3*EN47),2)</f>
        <v>13.61</v>
      </c>
      <c r="FF28" s="213"/>
    </row>
    <row r="29" spans="1:174" x14ac:dyDescent="0.25">
      <c r="A29" s="84">
        <v>0.1</v>
      </c>
      <c r="B29" s="42" t="s">
        <v>116</v>
      </c>
      <c r="D29" s="40" t="str">
        <f t="shared" si="0"/>
        <v>CLUBE CORREIOSKg Adicional</v>
      </c>
      <c r="E29" s="168" t="s">
        <v>9</v>
      </c>
      <c r="F29" s="168" t="s">
        <v>63</v>
      </c>
      <c r="G29" s="169">
        <f t="shared" si="39"/>
        <v>3.04</v>
      </c>
      <c r="H29" s="169">
        <f t="shared" si="35"/>
        <v>3.12</v>
      </c>
      <c r="I29" s="169">
        <f t="shared" si="35"/>
        <v>3.19</v>
      </c>
      <c r="J29" s="169">
        <f t="shared" si="35"/>
        <v>3.24</v>
      </c>
      <c r="K29" s="169">
        <f t="shared" si="35"/>
        <v>5.48</v>
      </c>
      <c r="L29" s="169">
        <f t="shared" si="35"/>
        <v>5.54</v>
      </c>
      <c r="M29" s="169">
        <f t="shared" si="35"/>
        <v>5.59</v>
      </c>
      <c r="N29" s="169">
        <f t="shared" si="35"/>
        <v>5.65</v>
      </c>
      <c r="O29" s="169">
        <f t="shared" si="35"/>
        <v>10.75</v>
      </c>
      <c r="P29" s="169">
        <f t="shared" si="35"/>
        <v>14.51</v>
      </c>
      <c r="Q29" s="169">
        <f t="shared" si="35"/>
        <v>20.43</v>
      </c>
      <c r="R29" s="169">
        <f t="shared" si="35"/>
        <v>24.72</v>
      </c>
      <c r="S29" s="169">
        <f t="shared" si="35"/>
        <v>13.72</v>
      </c>
      <c r="T29" s="169">
        <f t="shared" si="35"/>
        <v>16.98</v>
      </c>
      <c r="U29" s="169">
        <f t="shared" si="35"/>
        <v>22.02</v>
      </c>
      <c r="V29" s="169">
        <f t="shared" si="35"/>
        <v>25.81</v>
      </c>
      <c r="W29" s="169">
        <f t="shared" si="35"/>
        <v>16.329999999999998</v>
      </c>
      <c r="X29" s="169">
        <f t="shared" si="35"/>
        <v>20.23</v>
      </c>
      <c r="Y29" s="169">
        <f t="shared" si="35"/>
        <v>26.21</v>
      </c>
      <c r="Z29" s="169">
        <f t="shared" si="35"/>
        <v>30.71</v>
      </c>
      <c r="AB29" s="40" t="str">
        <f t="shared" si="31"/>
        <v>CLUBE CORREIOSKg Adicional</v>
      </c>
      <c r="AC29" s="168" t="s">
        <v>9</v>
      </c>
      <c r="AD29" s="168" t="s">
        <v>63</v>
      </c>
      <c r="AE29" s="169">
        <f>ROUND('BASE 2025'!AE29*'BASE 2026'!$A$25,2)</f>
        <v>6.59</v>
      </c>
      <c r="AF29" s="169">
        <f>ROUND('BASE 2025'!AF29*'BASE 2026'!$A$25,2)</f>
        <v>6.74</v>
      </c>
      <c r="AG29" s="169">
        <f>ROUND('BASE 2025'!AG29*'BASE 2026'!$A$25,2)</f>
        <v>6.87</v>
      </c>
      <c r="AH29" s="169">
        <f>ROUND('BASE 2025'!AH29*'BASE 2026'!$A$25,2)</f>
        <v>7.02</v>
      </c>
      <c r="AI29" s="169">
        <f>ROUND('BASE 2025'!AI29*'BASE 2026'!$A$25,2)</f>
        <v>7.45</v>
      </c>
      <c r="AJ29" s="169">
        <f>ROUND('BASE 2025'!AJ29*'BASE 2026'!$A$25,2)</f>
        <v>7.53</v>
      </c>
      <c r="AK29" s="169">
        <f>ROUND('BASE 2025'!AK29*'BASE 2026'!$A$25,2)</f>
        <v>7.61</v>
      </c>
      <c r="AL29" s="169">
        <f>ROUND('BASE 2025'!AL29*'BASE 2026'!$A$25,2)</f>
        <v>7.68</v>
      </c>
      <c r="AM29" s="169">
        <f>ROUND('BASE 2025'!AM29*'BASE 2026'!$A$25,2)</f>
        <v>15.26</v>
      </c>
      <c r="AN29" s="169">
        <f>ROUND('BASE 2025'!AN29*'BASE 2026'!$A$25,2)</f>
        <v>23.4</v>
      </c>
      <c r="AO29" s="169">
        <f>ROUND('BASE 2025'!AO29*'BASE 2026'!$A$25,2)</f>
        <v>28.34</v>
      </c>
      <c r="AP29" s="169">
        <f>ROUND('BASE 2025'!AP29*'BASE 2026'!$A$25,2)</f>
        <v>33.299999999999997</v>
      </c>
      <c r="AQ29" s="169">
        <f>ROUND('BASE 2025'!AQ29*'BASE 2026'!$A$25,2)</f>
        <v>19.09</v>
      </c>
      <c r="AR29" s="169">
        <f>ROUND('BASE 2025'!AR29*'BASE 2026'!$A$25,2)</f>
        <v>28.62</v>
      </c>
      <c r="AS29" s="169">
        <f>ROUND('BASE 2025'!AS29*'BASE 2026'!$A$25,2)</f>
        <v>33.85</v>
      </c>
      <c r="AT29" s="169">
        <f>ROUND('BASE 2025'!AT29*'BASE 2026'!$A$25,2)</f>
        <v>39.11</v>
      </c>
      <c r="AU29" s="169">
        <f>ROUND('BASE 2025'!AU29*'BASE 2026'!$A$25,2)</f>
        <v>22.72</v>
      </c>
      <c r="AV29" s="169">
        <f>ROUND('BASE 2025'!AV29*'BASE 2026'!$A$25,2)</f>
        <v>34.08</v>
      </c>
      <c r="AW29" s="169">
        <f>ROUND('BASE 2025'!AW29*'BASE 2026'!$A$25,2)</f>
        <v>40.32</v>
      </c>
      <c r="AX29" s="169">
        <f>ROUND('BASE 2025'!AX29*'BASE 2026'!$A$25,2)</f>
        <v>46.55</v>
      </c>
      <c r="AZ29" s="43" t="str">
        <f t="shared" si="21"/>
        <v>DIAMANTE 21 a 5</v>
      </c>
      <c r="BA29" s="44" t="s">
        <v>69</v>
      </c>
      <c r="BB29" s="46" t="s">
        <v>51</v>
      </c>
      <c r="BC29" s="170">
        <f t="shared" ref="BC29:BJ31" si="64">ROUND(BC4-(BC4*$A$69),2)</f>
        <v>37.67</v>
      </c>
      <c r="BD29" s="170">
        <f t="shared" si="64"/>
        <v>38.46</v>
      </c>
      <c r="BE29" s="170">
        <f t="shared" si="64"/>
        <v>39.24</v>
      </c>
      <c r="BF29" s="170">
        <f t="shared" si="64"/>
        <v>40.03</v>
      </c>
      <c r="BG29" s="170">
        <f t="shared" si="64"/>
        <v>52.53</v>
      </c>
      <c r="BH29" s="170">
        <f t="shared" si="64"/>
        <v>53.04</v>
      </c>
      <c r="BI29" s="170">
        <f t="shared" si="64"/>
        <v>53.55</v>
      </c>
      <c r="BJ29" s="170">
        <f t="shared" si="64"/>
        <v>54.06</v>
      </c>
      <c r="BL29" s="43" t="str">
        <f t="shared" si="29"/>
        <v>DIAMANTE START 20 a 300</v>
      </c>
      <c r="BM29" s="44" t="s">
        <v>117</v>
      </c>
      <c r="BN29" s="46" t="s">
        <v>40</v>
      </c>
      <c r="BO29" s="170">
        <f t="shared" ref="BO29:BQ40" si="65">ROUND(BO3-(BO3*$A$83),2)</f>
        <v>13.87</v>
      </c>
      <c r="BP29" s="170">
        <f t="shared" si="65"/>
        <v>14.15</v>
      </c>
      <c r="BQ29" s="170">
        <f t="shared" si="65"/>
        <v>14.45</v>
      </c>
      <c r="BS29" s="40" t="str">
        <f t="shared" si="7"/>
        <v>DIAMANTE START 1Kg Adicional</v>
      </c>
      <c r="BT29" s="168" t="s">
        <v>116</v>
      </c>
      <c r="BU29" s="168" t="s">
        <v>63</v>
      </c>
      <c r="BV29" s="171">
        <f t="shared" si="41"/>
        <v>2.98</v>
      </c>
      <c r="BW29" s="171">
        <f t="shared" si="41"/>
        <v>3.04</v>
      </c>
      <c r="BX29" s="171">
        <f t="shared" si="41"/>
        <v>3.13</v>
      </c>
      <c r="BY29" s="171">
        <f t="shared" si="41"/>
        <v>3.18</v>
      </c>
      <c r="BZ29" s="171">
        <f t="shared" si="41"/>
        <v>5.38</v>
      </c>
      <c r="CA29" s="171">
        <f t="shared" si="41"/>
        <v>5.42</v>
      </c>
      <c r="CB29" s="171">
        <f t="shared" si="41"/>
        <v>5.47</v>
      </c>
      <c r="CC29" s="171">
        <f t="shared" si="41"/>
        <v>5.54</v>
      </c>
      <c r="CD29" s="171">
        <f t="shared" si="41"/>
        <v>10.54</v>
      </c>
      <c r="CE29" s="171">
        <f t="shared" si="41"/>
        <v>14.22</v>
      </c>
      <c r="CF29" s="171">
        <f t="shared" si="41"/>
        <v>20.010000000000002</v>
      </c>
      <c r="CG29" s="171">
        <f t="shared" si="41"/>
        <v>24.22</v>
      </c>
      <c r="CH29" s="171">
        <f t="shared" si="41"/>
        <v>16</v>
      </c>
      <c r="CI29" s="171">
        <f t="shared" si="41"/>
        <v>19.82</v>
      </c>
      <c r="CJ29" s="171">
        <f t="shared" si="41"/>
        <v>25.69</v>
      </c>
      <c r="CK29" s="171">
        <f t="shared" si="41"/>
        <v>30.09</v>
      </c>
      <c r="CM29" s="40" t="str">
        <f t="shared" si="33"/>
        <v>CLUBE CORREIOSKg Adicional</v>
      </c>
      <c r="CN29" s="168" t="s">
        <v>9</v>
      </c>
      <c r="CO29" s="168" t="s">
        <v>63</v>
      </c>
      <c r="CP29" s="169">
        <f>ROUND('BASE 2025'!CP29*'BASE 2026'!$A$25,2)</f>
        <v>4.04</v>
      </c>
      <c r="CQ29" s="169">
        <f>ROUND('BASE 2025'!CQ29*'BASE 2026'!$A$25,2)</f>
        <v>4.2</v>
      </c>
      <c r="CR29" s="169">
        <f>ROUND('BASE 2025'!CR29*'BASE 2026'!$A$25,2)</f>
        <v>4.24</v>
      </c>
      <c r="CS29" s="169">
        <f>ROUND('BASE 2025'!CS29*'BASE 2026'!$A$25,2)</f>
        <v>4.3</v>
      </c>
      <c r="CT29" s="169">
        <f>ROUND('BASE 2025'!CT29*'BASE 2026'!$A$25,2)</f>
        <v>5.88</v>
      </c>
      <c r="CU29" s="169">
        <f>ROUND('BASE 2025'!CU29*'BASE 2026'!$A$25,2)</f>
        <v>6.76</v>
      </c>
      <c r="CV29" s="169">
        <f>ROUND('BASE 2025'!CV29*'BASE 2026'!$A$25,2)</f>
        <v>7.73</v>
      </c>
      <c r="CW29" s="169">
        <f>ROUND('BASE 2025'!CW29*'BASE 2026'!$A$25,2)</f>
        <v>9.56</v>
      </c>
      <c r="CX29" s="169">
        <f>ROUND('BASE 2025'!CX29*'BASE 2026'!$A$25,2)</f>
        <v>8.49</v>
      </c>
      <c r="CY29" s="169">
        <f>ROUND('BASE 2025'!CY29*'BASE 2026'!$A$25,2)</f>
        <v>9.5500000000000007</v>
      </c>
      <c r="CZ29" s="169">
        <f>ROUND('BASE 2025'!CZ29*'BASE 2026'!$A$25,2)</f>
        <v>12.23</v>
      </c>
      <c r="DA29" s="169">
        <f>ROUND('BASE 2025'!DA29*'BASE 2026'!$A$25,2)</f>
        <v>15.23</v>
      </c>
      <c r="DB29" s="169">
        <f>ROUND('BASE 2025'!DB29*'BASE 2026'!$A$25,2)</f>
        <v>9.86</v>
      </c>
      <c r="DC29" s="169">
        <f>ROUND('BASE 2025'!DC29*'BASE 2026'!$A$25,2)</f>
        <v>11.1</v>
      </c>
      <c r="DD29" s="169">
        <f>ROUND('BASE 2025'!DD29*'BASE 2026'!$A$25,2)</f>
        <v>14.2</v>
      </c>
      <c r="DE29" s="169">
        <f>ROUND('BASE 2025'!DE29*'BASE 2026'!$A$25,2)</f>
        <v>17.71</v>
      </c>
      <c r="DG29" s="40" t="str">
        <f t="shared" si="46"/>
        <v>DIAMANTE START 1Kg Adicional</v>
      </c>
      <c r="DH29" s="168" t="s">
        <v>116</v>
      </c>
      <c r="DI29" s="168" t="s">
        <v>63</v>
      </c>
      <c r="DJ29" s="169">
        <f t="shared" ref="DJ29:DU29" si="66">ROUND(DJ15-(DJ15*$A$193),2)</f>
        <v>3.9</v>
      </c>
      <c r="DK29" s="169">
        <f t="shared" si="66"/>
        <v>4.08</v>
      </c>
      <c r="DL29" s="169">
        <f t="shared" si="66"/>
        <v>4.0999999999999996</v>
      </c>
      <c r="DM29" s="169">
        <f t="shared" si="66"/>
        <v>4.1500000000000004</v>
      </c>
      <c r="DN29" s="169">
        <f t="shared" si="66"/>
        <v>5.68</v>
      </c>
      <c r="DO29" s="169">
        <f t="shared" si="66"/>
        <v>6.6</v>
      </c>
      <c r="DP29" s="169">
        <f t="shared" si="66"/>
        <v>7.55</v>
      </c>
      <c r="DQ29" s="169">
        <f t="shared" si="66"/>
        <v>9.33</v>
      </c>
      <c r="DR29" s="169">
        <f t="shared" si="66"/>
        <v>9.44</v>
      </c>
      <c r="DS29" s="169">
        <f t="shared" si="66"/>
        <v>10.79</v>
      </c>
      <c r="DT29" s="169">
        <f t="shared" si="66"/>
        <v>13.89</v>
      </c>
      <c r="DU29" s="169">
        <f t="shared" si="66"/>
        <v>17.3</v>
      </c>
      <c r="DV29" s="45"/>
      <c r="EQ29" s="198" t="str">
        <f t="shared" si="52"/>
        <v>CLUBE CORREIOSColeta no mesmo dia4210-231 a 40</v>
      </c>
      <c r="ER29" s="198" t="s">
        <v>9</v>
      </c>
      <c r="ES29" s="199" t="s">
        <v>71</v>
      </c>
      <c r="ET29" s="200" t="s">
        <v>72</v>
      </c>
      <c r="EU29" s="201" t="s">
        <v>83</v>
      </c>
      <c r="EV29" s="200">
        <f t="shared" ref="EV29:EV36" si="67">EW29</f>
        <v>1.75</v>
      </c>
      <c r="EW29" s="258">
        <v>1.75</v>
      </c>
      <c r="EX29" s="203" t="s">
        <v>264</v>
      </c>
      <c r="FA29" s="207" t="str">
        <f t="shared" si="63"/>
        <v>DIAMANTE 2Coleta domiciliar2ª Tentativa (Código: 7799-2)</v>
      </c>
      <c r="FB29" s="207" t="s">
        <v>69</v>
      </c>
      <c r="FC29" s="209" t="s">
        <v>46</v>
      </c>
      <c r="FD29" s="201" t="s">
        <v>53</v>
      </c>
      <c r="FE29" s="200">
        <f>ROUND(FE4-(FE4*EN47),2)</f>
        <v>14.36</v>
      </c>
      <c r="FF29" s="213"/>
      <c r="FK29" s="207" t="s">
        <v>347</v>
      </c>
      <c r="FL29" s="207" t="s">
        <v>69</v>
      </c>
      <c r="FM29" s="207" t="s">
        <v>317</v>
      </c>
      <c r="FN29" s="216" t="s">
        <v>318</v>
      </c>
      <c r="FO29" s="217">
        <v>76112</v>
      </c>
      <c r="FP29" s="200">
        <f>ROUND('BASE 2025'!FP29*'BASE 2026'!$A$172,2)</f>
        <v>0.24</v>
      </c>
      <c r="FQ29" s="217">
        <v>76163</v>
      </c>
      <c r="FR29" s="200">
        <v>0.28000000000000003</v>
      </c>
    </row>
    <row r="30" spans="1:174" ht="25.5" x14ac:dyDescent="0.25">
      <c r="A30" s="84">
        <v>0.13</v>
      </c>
      <c r="B30" s="42" t="s">
        <v>117</v>
      </c>
      <c r="D30" s="43" t="str">
        <f t="shared" si="0"/>
        <v>Peso (g)</v>
      </c>
      <c r="F30" s="44" t="s">
        <v>32</v>
      </c>
      <c r="G30" s="173" t="s">
        <v>12</v>
      </c>
      <c r="H30" s="173" t="s">
        <v>13</v>
      </c>
      <c r="I30" s="173" t="s">
        <v>14</v>
      </c>
      <c r="J30" s="173" t="s">
        <v>15</v>
      </c>
      <c r="K30" s="173" t="s">
        <v>16</v>
      </c>
      <c r="L30" s="173" t="s">
        <v>17</v>
      </c>
      <c r="M30" s="173" t="s">
        <v>18</v>
      </c>
      <c r="N30" s="173" t="s">
        <v>19</v>
      </c>
      <c r="O30" s="173" t="s">
        <v>20</v>
      </c>
      <c r="P30" s="173" t="s">
        <v>21</v>
      </c>
      <c r="Q30" s="173" t="s">
        <v>22</v>
      </c>
      <c r="R30" s="173" t="s">
        <v>23</v>
      </c>
      <c r="S30" s="173" t="s">
        <v>24</v>
      </c>
      <c r="T30" s="173" t="s">
        <v>25</v>
      </c>
      <c r="U30" s="173" t="s">
        <v>26</v>
      </c>
      <c r="V30" s="173" t="s">
        <v>27</v>
      </c>
      <c r="W30" s="173" t="s">
        <v>28</v>
      </c>
      <c r="X30" s="173" t="s">
        <v>29</v>
      </c>
      <c r="Y30" s="173" t="s">
        <v>30</v>
      </c>
      <c r="Z30" s="173" t="s">
        <v>31</v>
      </c>
      <c r="AB30" s="43" t="str">
        <f t="shared" si="1"/>
        <v>Peso (g)</v>
      </c>
      <c r="AD30" s="44" t="s">
        <v>32</v>
      </c>
      <c r="AE30" s="147" t="s">
        <v>12</v>
      </c>
      <c r="AF30" s="147" t="s">
        <v>13</v>
      </c>
      <c r="AG30" s="147" t="s">
        <v>14</v>
      </c>
      <c r="AH30" s="147" t="s">
        <v>15</v>
      </c>
      <c r="AI30" s="147" t="s">
        <v>16</v>
      </c>
      <c r="AJ30" s="147" t="s">
        <v>17</v>
      </c>
      <c r="AK30" s="147" t="s">
        <v>18</v>
      </c>
      <c r="AL30" s="147" t="s">
        <v>19</v>
      </c>
      <c r="AM30" s="147" t="s">
        <v>20</v>
      </c>
      <c r="AN30" s="147" t="s">
        <v>21</v>
      </c>
      <c r="AO30" s="147" t="s">
        <v>22</v>
      </c>
      <c r="AP30" s="147" t="s">
        <v>23</v>
      </c>
      <c r="AQ30" s="147" t="s">
        <v>24</v>
      </c>
      <c r="AR30" s="147" t="s">
        <v>25</v>
      </c>
      <c r="AS30" s="147" t="s">
        <v>26</v>
      </c>
      <c r="AT30" s="147" t="s">
        <v>27</v>
      </c>
      <c r="AU30" s="147" t="s">
        <v>28</v>
      </c>
      <c r="AV30" s="147" t="s">
        <v>29</v>
      </c>
      <c r="AW30" s="147" t="s">
        <v>30</v>
      </c>
      <c r="AX30" s="147" t="s">
        <v>31</v>
      </c>
      <c r="AZ30" s="43" t="str">
        <f t="shared" si="21"/>
        <v>DIAMANTE 25 a 10</v>
      </c>
      <c r="BA30" s="44" t="s">
        <v>69</v>
      </c>
      <c r="BB30" s="46" t="s">
        <v>56</v>
      </c>
      <c r="BC30" s="170">
        <f t="shared" si="64"/>
        <v>55.88</v>
      </c>
      <c r="BD30" s="170">
        <f t="shared" si="64"/>
        <v>57.09</v>
      </c>
      <c r="BE30" s="170">
        <f t="shared" si="64"/>
        <v>58.29</v>
      </c>
      <c r="BF30" s="170">
        <f t="shared" si="64"/>
        <v>59.41</v>
      </c>
      <c r="BG30" s="170">
        <f t="shared" si="64"/>
        <v>71.41</v>
      </c>
      <c r="BH30" s="170">
        <f t="shared" si="64"/>
        <v>72.09</v>
      </c>
      <c r="BI30" s="170">
        <f t="shared" si="64"/>
        <v>72.88</v>
      </c>
      <c r="BJ30" s="170">
        <f t="shared" si="64"/>
        <v>73.56</v>
      </c>
      <c r="BL30" s="43" t="str">
        <f t="shared" si="29"/>
        <v>DIAMANTE START 2301 a 500</v>
      </c>
      <c r="BM30" s="44" t="s">
        <v>117</v>
      </c>
      <c r="BN30" s="46" t="s">
        <v>49</v>
      </c>
      <c r="BO30" s="170">
        <f t="shared" si="65"/>
        <v>14.41</v>
      </c>
      <c r="BP30" s="170">
        <f t="shared" si="65"/>
        <v>14.71</v>
      </c>
      <c r="BQ30" s="170">
        <f t="shared" si="65"/>
        <v>15.02</v>
      </c>
      <c r="BS30" s="60" t="str">
        <f t="shared" si="7"/>
        <v>Peso (g)</v>
      </c>
      <c r="BT30" s="44"/>
      <c r="BU30" s="44" t="s">
        <v>32</v>
      </c>
      <c r="BV30" s="170" t="s">
        <v>12</v>
      </c>
      <c r="BW30" s="170" t="s">
        <v>13</v>
      </c>
      <c r="BX30" s="170" t="s">
        <v>14</v>
      </c>
      <c r="BY30" s="170" t="s">
        <v>15</v>
      </c>
      <c r="BZ30" s="170" t="s">
        <v>16</v>
      </c>
      <c r="CA30" s="170" t="s">
        <v>17</v>
      </c>
      <c r="CB30" s="170" t="s">
        <v>18</v>
      </c>
      <c r="CC30" s="170" t="s">
        <v>19</v>
      </c>
      <c r="CD30" s="170" t="s">
        <v>20</v>
      </c>
      <c r="CE30" s="170" t="s">
        <v>21</v>
      </c>
      <c r="CF30" s="170" t="s">
        <v>22</v>
      </c>
      <c r="CG30" s="170" t="s">
        <v>23</v>
      </c>
      <c r="CH30" s="170" t="s">
        <v>28</v>
      </c>
      <c r="CI30" s="170" t="s">
        <v>29</v>
      </c>
      <c r="CJ30" s="170" t="s">
        <v>30</v>
      </c>
      <c r="CK30" s="170" t="s">
        <v>31</v>
      </c>
      <c r="CM30" s="43" t="str">
        <f t="shared" si="8"/>
        <v>Peso (g)</v>
      </c>
      <c r="CO30" s="44" t="s">
        <v>32</v>
      </c>
      <c r="CP30" s="45" t="s">
        <v>16</v>
      </c>
      <c r="CQ30" s="45" t="s">
        <v>17</v>
      </c>
      <c r="CR30" s="45" t="s">
        <v>18</v>
      </c>
      <c r="CS30" s="45" t="s">
        <v>19</v>
      </c>
      <c r="CT30" s="45" t="s">
        <v>20</v>
      </c>
      <c r="CU30" s="45" t="s">
        <v>21</v>
      </c>
      <c r="CV30" s="45" t="s">
        <v>22</v>
      </c>
      <c r="CW30" s="45" t="s">
        <v>23</v>
      </c>
      <c r="CX30" s="45" t="s">
        <v>24</v>
      </c>
      <c r="CY30" s="45" t="s">
        <v>25</v>
      </c>
      <c r="CZ30" s="45" t="s">
        <v>26</v>
      </c>
      <c r="DA30" s="45" t="s">
        <v>27</v>
      </c>
      <c r="DB30" s="45" t="s">
        <v>28</v>
      </c>
      <c r="DC30" s="45" t="s">
        <v>29</v>
      </c>
      <c r="DD30" s="45" t="s">
        <v>30</v>
      </c>
      <c r="DE30" s="45" t="s">
        <v>31</v>
      </c>
      <c r="DG30" s="43" t="str">
        <f>DH30&amp;DI30</f>
        <v>Peso (g)</v>
      </c>
      <c r="DI30" s="44" t="s">
        <v>32</v>
      </c>
      <c r="DJ30" s="147" t="s">
        <v>16</v>
      </c>
      <c r="DK30" s="147" t="s">
        <v>17</v>
      </c>
      <c r="DL30" s="147" t="s">
        <v>18</v>
      </c>
      <c r="DM30" s="147" t="s">
        <v>19</v>
      </c>
      <c r="DN30" s="147" t="s">
        <v>20</v>
      </c>
      <c r="DO30" s="147" t="s">
        <v>21</v>
      </c>
      <c r="DP30" s="147" t="s">
        <v>22</v>
      </c>
      <c r="DQ30" s="147" t="s">
        <v>23</v>
      </c>
      <c r="DR30" s="147" t="s">
        <v>28</v>
      </c>
      <c r="DS30" s="147" t="s">
        <v>29</v>
      </c>
      <c r="DT30" s="147" t="s">
        <v>30</v>
      </c>
      <c r="DU30" s="147" t="s">
        <v>31</v>
      </c>
      <c r="EQ30" s="198" t="str">
        <f t="shared" si="52"/>
        <v>CLUBE CORREIOSColeta no mesmo dia4210-241 a 50</v>
      </c>
      <c r="ER30" s="198" t="s">
        <v>9</v>
      </c>
      <c r="ES30" s="199" t="s">
        <v>71</v>
      </c>
      <c r="ET30" s="200" t="s">
        <v>72</v>
      </c>
      <c r="EU30" s="201" t="s">
        <v>87</v>
      </c>
      <c r="EV30" s="200">
        <f t="shared" si="67"/>
        <v>1.72</v>
      </c>
      <c r="EW30" s="258">
        <v>1.72</v>
      </c>
      <c r="EX30" s="203" t="s">
        <v>264</v>
      </c>
      <c r="FA30" s="207" t="str">
        <f t="shared" si="63"/>
        <v>DIAMANTE 2Check ListPreenchimento de Check List (Código: 87)</v>
      </c>
      <c r="FB30" s="207" t="s">
        <v>69</v>
      </c>
      <c r="FC30" s="210" t="s">
        <v>58</v>
      </c>
      <c r="FD30" s="201" t="s">
        <v>59</v>
      </c>
      <c r="FE30" s="200">
        <f>FE5</f>
        <v>7.42</v>
      </c>
      <c r="FF30" s="213"/>
      <c r="FK30" s="207" t="s">
        <v>348</v>
      </c>
      <c r="FL30" s="207" t="s">
        <v>69</v>
      </c>
      <c r="FM30" s="207" t="s">
        <v>319</v>
      </c>
      <c r="FN30" s="216" t="s">
        <v>320</v>
      </c>
      <c r="FO30" s="217">
        <v>76120</v>
      </c>
      <c r="FP30" s="200">
        <v>0.75</v>
      </c>
      <c r="FQ30" s="217">
        <v>76171</v>
      </c>
      <c r="FR30" s="200">
        <v>1.31</v>
      </c>
    </row>
    <row r="31" spans="1:174" ht="25.5" x14ac:dyDescent="0.25">
      <c r="A31" s="84">
        <v>0.15</v>
      </c>
      <c r="B31" s="42" t="s">
        <v>66</v>
      </c>
      <c r="D31" s="43" t="str">
        <f t="shared" ref="D31:D43" si="68">CONCATENATE(E31,F31)</f>
        <v>DIAMANTE START 10 a 300</v>
      </c>
      <c r="E31" s="146" t="s">
        <v>116</v>
      </c>
      <c r="F31" s="44" t="s">
        <v>40</v>
      </c>
      <c r="G31" s="170">
        <f>ROUND(G3-(G3*$A$29),2)</f>
        <v>8.9499999999999993</v>
      </c>
      <c r="H31" s="170">
        <f>ROUND(H3-(H3*$A$29),2)</f>
        <v>9.14</v>
      </c>
      <c r="I31" s="170">
        <f t="shared" ref="H31:Z43" si="69">ROUND(I3-(I3*$A$29),2)</f>
        <v>9.32</v>
      </c>
      <c r="J31" s="170">
        <f t="shared" si="69"/>
        <v>9.51</v>
      </c>
      <c r="K31" s="170">
        <f t="shared" si="69"/>
        <v>17.100000000000001</v>
      </c>
      <c r="L31" s="170">
        <f t="shared" si="69"/>
        <v>17.47</v>
      </c>
      <c r="M31" s="170">
        <f t="shared" si="69"/>
        <v>17.86</v>
      </c>
      <c r="N31" s="170">
        <f t="shared" si="69"/>
        <v>19</v>
      </c>
      <c r="O31" s="170">
        <f t="shared" si="69"/>
        <v>25.97</v>
      </c>
      <c r="P31" s="170">
        <f t="shared" si="69"/>
        <v>36.35</v>
      </c>
      <c r="Q31" s="170">
        <f t="shared" si="69"/>
        <v>46.74</v>
      </c>
      <c r="R31" s="170">
        <f t="shared" si="69"/>
        <v>54.53</v>
      </c>
      <c r="S31" s="170">
        <f t="shared" si="69"/>
        <v>34.57</v>
      </c>
      <c r="T31" s="170">
        <f t="shared" si="69"/>
        <v>44.14</v>
      </c>
      <c r="U31" s="170">
        <f t="shared" si="69"/>
        <v>53.28</v>
      </c>
      <c r="V31" s="170">
        <f t="shared" si="69"/>
        <v>61.11</v>
      </c>
      <c r="W31" s="170">
        <f t="shared" si="69"/>
        <v>41.16</v>
      </c>
      <c r="X31" s="170">
        <f t="shared" si="69"/>
        <v>52.55</v>
      </c>
      <c r="Y31" s="170">
        <f t="shared" si="69"/>
        <v>63.44</v>
      </c>
      <c r="Z31" s="170">
        <f t="shared" si="69"/>
        <v>72.77</v>
      </c>
      <c r="AB31" s="43" t="str">
        <f t="shared" si="1"/>
        <v>DIAMANTE START 10 a 300</v>
      </c>
      <c r="AC31" s="146" t="s">
        <v>116</v>
      </c>
      <c r="AD31" s="44" t="s">
        <v>40</v>
      </c>
      <c r="AE31" s="170">
        <f>ROUND(AE3-(AE3*$A$29),2)</f>
        <v>26.46</v>
      </c>
      <c r="AF31" s="170">
        <f>ROUND(AF3-(AF3*$A$47),2)</f>
        <v>27.04</v>
      </c>
      <c r="AG31" s="170">
        <f t="shared" ref="AG31:AX31" si="70">ROUND(AG3-(AG3*$A$47),2)</f>
        <v>27.59</v>
      </c>
      <c r="AH31" s="170">
        <f t="shared" si="70"/>
        <v>28.16</v>
      </c>
      <c r="AI31" s="170">
        <f t="shared" si="70"/>
        <v>29.36</v>
      </c>
      <c r="AJ31" s="170">
        <f t="shared" si="70"/>
        <v>29.66</v>
      </c>
      <c r="AK31" s="170">
        <f t="shared" si="70"/>
        <v>29.97</v>
      </c>
      <c r="AL31" s="170">
        <f t="shared" si="70"/>
        <v>30.27</v>
      </c>
      <c r="AM31" s="170">
        <f t="shared" si="70"/>
        <v>42.79</v>
      </c>
      <c r="AN31" s="170">
        <f t="shared" si="70"/>
        <v>66.459999999999994</v>
      </c>
      <c r="AO31" s="170">
        <f t="shared" si="70"/>
        <v>80.83</v>
      </c>
      <c r="AP31" s="170">
        <f t="shared" si="70"/>
        <v>95.21</v>
      </c>
      <c r="AQ31" s="170">
        <f t="shared" si="70"/>
        <v>55.04</v>
      </c>
      <c r="AR31" s="170">
        <f t="shared" si="70"/>
        <v>73.31</v>
      </c>
      <c r="AS31" s="170">
        <f t="shared" si="70"/>
        <v>84.99</v>
      </c>
      <c r="AT31" s="170">
        <f t="shared" si="70"/>
        <v>96.65</v>
      </c>
      <c r="AU31" s="170">
        <f t="shared" si="70"/>
        <v>65.55</v>
      </c>
      <c r="AV31" s="170">
        <f t="shared" si="70"/>
        <v>87.29</v>
      </c>
      <c r="AW31" s="170">
        <f t="shared" si="70"/>
        <v>101.17</v>
      </c>
      <c r="AX31" s="170">
        <f t="shared" si="70"/>
        <v>115.06</v>
      </c>
      <c r="AZ31" s="40" t="str">
        <f t="shared" si="21"/>
        <v>DIAMANTE 2Kg Adicional</v>
      </c>
      <c r="BA31" s="168" t="s">
        <v>69</v>
      </c>
      <c r="BB31" s="178" t="s">
        <v>63</v>
      </c>
      <c r="BC31" s="169">
        <f t="shared" si="64"/>
        <v>5.43</v>
      </c>
      <c r="BD31" s="169">
        <f t="shared" si="64"/>
        <v>5.61</v>
      </c>
      <c r="BE31" s="169">
        <f t="shared" si="64"/>
        <v>5.69</v>
      </c>
      <c r="BF31" s="169">
        <f t="shared" si="64"/>
        <v>5.78</v>
      </c>
      <c r="BG31" s="169">
        <f t="shared" si="64"/>
        <v>7.24</v>
      </c>
      <c r="BH31" s="169">
        <f t="shared" si="64"/>
        <v>7.34</v>
      </c>
      <c r="BI31" s="169">
        <f t="shared" si="64"/>
        <v>7.41</v>
      </c>
      <c r="BJ31" s="169">
        <f t="shared" si="64"/>
        <v>7.41</v>
      </c>
      <c r="BL31" s="43" t="str">
        <f t="shared" si="29"/>
        <v>DIAMANTE START 2501 a 1.000</v>
      </c>
      <c r="BM31" s="44" t="s">
        <v>117</v>
      </c>
      <c r="BN31" s="46" t="s">
        <v>50</v>
      </c>
      <c r="BO31" s="170">
        <f t="shared" si="65"/>
        <v>15.41</v>
      </c>
      <c r="BP31" s="170">
        <f t="shared" si="65"/>
        <v>15.74</v>
      </c>
      <c r="BQ31" s="170">
        <f t="shared" si="65"/>
        <v>16.07</v>
      </c>
      <c r="BS31" s="60" t="str">
        <f t="shared" ref="BS31:BS94" si="71">CONCATENATE(BT31,BU31)</f>
        <v>DIAMANTE START 20 a 300</v>
      </c>
      <c r="BT31" s="44" t="s">
        <v>117</v>
      </c>
      <c r="BU31" s="44" t="s">
        <v>40</v>
      </c>
      <c r="BV31" s="170">
        <f>ROUND(BV3-(BV3*$A$177),2)</f>
        <v>9.5299999999999994</v>
      </c>
      <c r="BW31" s="170">
        <f t="shared" ref="BW31:CK31" si="72">ROUND(BW3-(BW3*$A$177),2)</f>
        <v>9.74</v>
      </c>
      <c r="BX31" s="170">
        <f t="shared" si="72"/>
        <v>9.94</v>
      </c>
      <c r="BY31" s="170">
        <f t="shared" si="72"/>
        <v>10.14</v>
      </c>
      <c r="BZ31" s="170">
        <f t="shared" si="72"/>
        <v>18.440000000000001</v>
      </c>
      <c r="CA31" s="170">
        <f t="shared" si="72"/>
        <v>18.84</v>
      </c>
      <c r="CB31" s="170">
        <f t="shared" si="72"/>
        <v>19.27</v>
      </c>
      <c r="CC31" s="170">
        <f t="shared" si="72"/>
        <v>20.5</v>
      </c>
      <c r="CD31" s="170">
        <f t="shared" si="72"/>
        <v>28.15</v>
      </c>
      <c r="CE31" s="170">
        <f t="shared" si="72"/>
        <v>39.549999999999997</v>
      </c>
      <c r="CF31" s="170">
        <f t="shared" si="72"/>
        <v>50.86</v>
      </c>
      <c r="CG31" s="170">
        <f t="shared" si="72"/>
        <v>59.3</v>
      </c>
      <c r="CH31" s="170">
        <f t="shared" si="72"/>
        <v>44.65</v>
      </c>
      <c r="CI31" s="170">
        <f t="shared" si="72"/>
        <v>57.16</v>
      </c>
      <c r="CJ31" s="170">
        <f t="shared" si="72"/>
        <v>69.010000000000005</v>
      </c>
      <c r="CK31" s="170">
        <f t="shared" si="72"/>
        <v>79.14</v>
      </c>
      <c r="CM31" s="231" t="str">
        <f t="shared" ref="CM31" si="73">CONCATENATE(CN31,CO31)</f>
        <v>DIAMANTE START 10 a 300</v>
      </c>
      <c r="CN31" s="230" t="s">
        <v>116</v>
      </c>
      <c r="CO31" s="230" t="s">
        <v>40</v>
      </c>
      <c r="CP31" s="260">
        <v>14.68</v>
      </c>
      <c r="CQ31" s="260">
        <v>15.3</v>
      </c>
      <c r="CR31" s="260">
        <v>15.46</v>
      </c>
      <c r="CS31" s="260">
        <v>15.62</v>
      </c>
      <c r="CT31" s="260">
        <v>17.48</v>
      </c>
      <c r="CU31" s="260">
        <v>19.59</v>
      </c>
      <c r="CV31" s="260">
        <v>21.85</v>
      </c>
      <c r="CW31" s="260">
        <v>26.21</v>
      </c>
      <c r="CX31" s="260">
        <v>18</v>
      </c>
      <c r="CY31" s="260">
        <v>21.77</v>
      </c>
      <c r="CZ31" s="260">
        <v>36.57</v>
      </c>
      <c r="DA31" s="260">
        <v>50.18</v>
      </c>
      <c r="DB31" s="260">
        <v>20.91</v>
      </c>
      <c r="DC31" s="260">
        <v>25.3</v>
      </c>
      <c r="DD31" s="260">
        <v>42.51</v>
      </c>
      <c r="DE31" s="260">
        <v>58.36</v>
      </c>
      <c r="DF31" s="230" t="s">
        <v>264</v>
      </c>
      <c r="DG31" s="43" t="str">
        <f>DH31&amp;DI31</f>
        <v>DIAMANTE START 20 a 300</v>
      </c>
      <c r="DH31" s="44" t="s">
        <v>117</v>
      </c>
      <c r="DI31" s="228" t="s">
        <v>40</v>
      </c>
      <c r="DJ31" s="229" t="s">
        <v>426</v>
      </c>
      <c r="DK31" s="229" t="s">
        <v>427</v>
      </c>
      <c r="DL31" s="229" t="s">
        <v>428</v>
      </c>
      <c r="DM31" s="229" t="s">
        <v>429</v>
      </c>
      <c r="DN31" s="229" t="s">
        <v>430</v>
      </c>
      <c r="DO31" s="229" t="s">
        <v>431</v>
      </c>
      <c r="DP31" s="229" t="s">
        <v>432</v>
      </c>
      <c r="DQ31" s="229" t="s">
        <v>433</v>
      </c>
      <c r="DR31" s="229" t="s">
        <v>434</v>
      </c>
      <c r="DS31" s="229" t="s">
        <v>435</v>
      </c>
      <c r="DT31" s="229" t="s">
        <v>436</v>
      </c>
      <c r="DU31" s="229" t="s">
        <v>437</v>
      </c>
      <c r="DV31" s="248" t="s">
        <v>264</v>
      </c>
      <c r="EQ31" s="198" t="str">
        <f t="shared" si="52"/>
        <v>CLUBE CORREIOSColeta no mesmo dia4210-251 a 60</v>
      </c>
      <c r="ER31" s="198" t="s">
        <v>9</v>
      </c>
      <c r="ES31" s="199" t="s">
        <v>71</v>
      </c>
      <c r="ET31" s="200" t="s">
        <v>72</v>
      </c>
      <c r="EU31" s="201" t="s">
        <v>92</v>
      </c>
      <c r="EV31" s="200">
        <f t="shared" si="67"/>
        <v>1.71</v>
      </c>
      <c r="EW31" s="258">
        <v>1.71</v>
      </c>
      <c r="EX31" s="203" t="s">
        <v>264</v>
      </c>
      <c r="FA31"/>
      <c r="FB31"/>
      <c r="FC31"/>
      <c r="FD31"/>
      <c r="FE31" s="212" t="s">
        <v>258</v>
      </c>
      <c r="FF31" s="213"/>
      <c r="FK31" s="207" t="s">
        <v>349</v>
      </c>
      <c r="FL31" s="207" t="s">
        <v>69</v>
      </c>
      <c r="FM31" s="207" t="s">
        <v>321</v>
      </c>
      <c r="FN31" s="216" t="s">
        <v>322</v>
      </c>
      <c r="FO31" s="217">
        <v>76139</v>
      </c>
      <c r="FP31" s="200">
        <v>2.12</v>
      </c>
      <c r="FQ31" s="217">
        <v>76180</v>
      </c>
      <c r="FR31" s="200">
        <v>2.12</v>
      </c>
    </row>
    <row r="32" spans="1:174" ht="25.5" x14ac:dyDescent="0.25">
      <c r="A32" s="84">
        <v>0.16</v>
      </c>
      <c r="B32" s="42" t="s">
        <v>69</v>
      </c>
      <c r="D32" s="43" t="str">
        <f t="shared" si="68"/>
        <v>DIAMANTE START 1301 a 500</v>
      </c>
      <c r="E32" s="146" t="s">
        <v>116</v>
      </c>
      <c r="F32" s="44" t="s">
        <v>49</v>
      </c>
      <c r="G32" s="170">
        <f t="shared" ref="G32:V43" si="74">ROUND(G4-(G4*$A$29),2)</f>
        <v>10.039999999999999</v>
      </c>
      <c r="H32" s="170">
        <f t="shared" si="74"/>
        <v>10.25</v>
      </c>
      <c r="I32" s="170">
        <f t="shared" si="74"/>
        <v>10.47</v>
      </c>
      <c r="J32" s="170">
        <f t="shared" si="74"/>
        <v>10.67</v>
      </c>
      <c r="K32" s="170">
        <f t="shared" si="74"/>
        <v>17.72</v>
      </c>
      <c r="L32" s="170">
        <f t="shared" si="74"/>
        <v>18.11</v>
      </c>
      <c r="M32" s="170">
        <f t="shared" si="74"/>
        <v>18.510000000000002</v>
      </c>
      <c r="N32" s="170">
        <f t="shared" si="74"/>
        <v>19.68</v>
      </c>
      <c r="O32" s="170">
        <f t="shared" si="74"/>
        <v>27.05</v>
      </c>
      <c r="P32" s="170">
        <f t="shared" si="74"/>
        <v>37.869999999999997</v>
      </c>
      <c r="Q32" s="170">
        <f t="shared" si="74"/>
        <v>48.68</v>
      </c>
      <c r="R32" s="170">
        <f t="shared" si="74"/>
        <v>56.79</v>
      </c>
      <c r="S32" s="170">
        <f t="shared" si="74"/>
        <v>35.479999999999997</v>
      </c>
      <c r="T32" s="170">
        <f t="shared" si="74"/>
        <v>45.41</v>
      </c>
      <c r="U32" s="170">
        <f t="shared" si="74"/>
        <v>54.94</v>
      </c>
      <c r="V32" s="170">
        <f t="shared" si="74"/>
        <v>63.04</v>
      </c>
      <c r="W32" s="170">
        <f t="shared" si="69"/>
        <v>42.23</v>
      </c>
      <c r="X32" s="170">
        <f t="shared" si="69"/>
        <v>54.06</v>
      </c>
      <c r="Y32" s="170">
        <f t="shared" si="69"/>
        <v>65.39</v>
      </c>
      <c r="Z32" s="170">
        <f t="shared" si="69"/>
        <v>75.03</v>
      </c>
      <c r="AB32" s="43" t="str">
        <f t="shared" si="1"/>
        <v>DIAMANTE START 1301 a 500</v>
      </c>
      <c r="AC32" s="146" t="s">
        <v>116</v>
      </c>
      <c r="AD32" s="44" t="s">
        <v>49</v>
      </c>
      <c r="AE32" s="170">
        <f>ROUND(AE4-(AE4*$A$29),2)</f>
        <v>27.42</v>
      </c>
      <c r="AF32" s="170">
        <f t="shared" ref="AF32:AF43" si="75">ROUND(AF4-(AF4*$A$47),2)</f>
        <v>28</v>
      </c>
      <c r="AG32" s="170">
        <f t="shared" ref="AG32:AX32" si="76">ROUND(AG4-(AG4*$A$47),2)</f>
        <v>28.58</v>
      </c>
      <c r="AH32" s="170">
        <f t="shared" si="76"/>
        <v>29.15</v>
      </c>
      <c r="AI32" s="170">
        <f t="shared" si="76"/>
        <v>31.06</v>
      </c>
      <c r="AJ32" s="170">
        <f t="shared" si="76"/>
        <v>31.37</v>
      </c>
      <c r="AK32" s="170">
        <f t="shared" si="76"/>
        <v>31.7</v>
      </c>
      <c r="AL32" s="170">
        <f t="shared" si="76"/>
        <v>32.03</v>
      </c>
      <c r="AM32" s="170">
        <f t="shared" si="76"/>
        <v>45.7</v>
      </c>
      <c r="AN32" s="170">
        <f t="shared" si="76"/>
        <v>69.849999999999994</v>
      </c>
      <c r="AO32" s="170">
        <f t="shared" si="76"/>
        <v>85.01</v>
      </c>
      <c r="AP32" s="170">
        <f t="shared" si="76"/>
        <v>100.16</v>
      </c>
      <c r="AQ32" s="170">
        <f t="shared" si="76"/>
        <v>57</v>
      </c>
      <c r="AR32" s="170">
        <f t="shared" si="76"/>
        <v>74.67</v>
      </c>
      <c r="AS32" s="170">
        <f t="shared" si="76"/>
        <v>86.56</v>
      </c>
      <c r="AT32" s="170">
        <f t="shared" si="76"/>
        <v>98.44</v>
      </c>
      <c r="AU32" s="170">
        <f t="shared" si="76"/>
        <v>67.84</v>
      </c>
      <c r="AV32" s="170">
        <f t="shared" si="76"/>
        <v>88.89</v>
      </c>
      <c r="AW32" s="170">
        <f t="shared" si="76"/>
        <v>103.06</v>
      </c>
      <c r="AX32" s="170">
        <f t="shared" si="76"/>
        <v>117.21</v>
      </c>
      <c r="AZ32" s="43" t="str">
        <f t="shared" si="21"/>
        <v>Peso (Kg)</v>
      </c>
      <c r="BB32" s="46" t="s">
        <v>33</v>
      </c>
      <c r="BC32" s="45" t="s">
        <v>12</v>
      </c>
      <c r="BD32" s="45" t="s">
        <v>13</v>
      </c>
      <c r="BE32" s="45" t="s">
        <v>14</v>
      </c>
      <c r="BF32" s="45" t="s">
        <v>15</v>
      </c>
      <c r="BG32" s="45" t="s">
        <v>16</v>
      </c>
      <c r="BH32" s="45" t="s">
        <v>17</v>
      </c>
      <c r="BI32" s="45" t="s">
        <v>18</v>
      </c>
      <c r="BJ32" s="45" t="s">
        <v>19</v>
      </c>
      <c r="BL32" s="43" t="str">
        <f t="shared" si="29"/>
        <v>DIAMANTE START 21.001 a 2.000</v>
      </c>
      <c r="BM32" s="44" t="s">
        <v>117</v>
      </c>
      <c r="BN32" s="46" t="s">
        <v>55</v>
      </c>
      <c r="BO32" s="170">
        <f t="shared" si="65"/>
        <v>17.96</v>
      </c>
      <c r="BP32" s="170">
        <f t="shared" si="65"/>
        <v>18.329999999999998</v>
      </c>
      <c r="BQ32" s="170">
        <f t="shared" si="65"/>
        <v>18.72</v>
      </c>
      <c r="BS32" s="60" t="str">
        <f t="shared" si="71"/>
        <v>DIAMANTE START 2301 a 500</v>
      </c>
      <c r="BT32" s="44" t="s">
        <v>117</v>
      </c>
      <c r="BU32" s="44" t="s">
        <v>49</v>
      </c>
      <c r="BV32" s="170">
        <f t="shared" ref="BV32:CK43" si="77">ROUND(BV4-(BV4*$A$177),2)</f>
        <v>10.91</v>
      </c>
      <c r="BW32" s="170">
        <f t="shared" si="77"/>
        <v>11.14</v>
      </c>
      <c r="BX32" s="170">
        <f t="shared" si="77"/>
        <v>11.36</v>
      </c>
      <c r="BY32" s="170">
        <f t="shared" si="77"/>
        <v>11.59</v>
      </c>
      <c r="BZ32" s="170">
        <f t="shared" si="77"/>
        <v>19.28</v>
      </c>
      <c r="CA32" s="170">
        <f t="shared" si="77"/>
        <v>19.71</v>
      </c>
      <c r="CB32" s="170">
        <f t="shared" si="77"/>
        <v>20.14</v>
      </c>
      <c r="CC32" s="170">
        <f t="shared" si="77"/>
        <v>21.42</v>
      </c>
      <c r="CD32" s="170">
        <f t="shared" si="77"/>
        <v>29.44</v>
      </c>
      <c r="CE32" s="170">
        <f t="shared" si="77"/>
        <v>41.23</v>
      </c>
      <c r="CF32" s="170">
        <f t="shared" si="77"/>
        <v>53</v>
      </c>
      <c r="CG32" s="170">
        <f t="shared" si="77"/>
        <v>61.82</v>
      </c>
      <c r="CH32" s="170">
        <f t="shared" si="77"/>
        <v>45.96</v>
      </c>
      <c r="CI32" s="170">
        <f t="shared" si="77"/>
        <v>58.86</v>
      </c>
      <c r="CJ32" s="170">
        <f t="shared" si="77"/>
        <v>71.2</v>
      </c>
      <c r="CK32" s="170">
        <f t="shared" si="77"/>
        <v>81.680000000000007</v>
      </c>
      <c r="CM32" s="43" t="str">
        <f t="shared" si="8"/>
        <v>DIAMANTE START 1301 a 500</v>
      </c>
      <c r="CN32" s="44" t="s">
        <v>116</v>
      </c>
      <c r="CO32" s="225" t="s">
        <v>49</v>
      </c>
      <c r="CP32" s="170">
        <f t="shared" ref="CP32:DE32" si="78">ROUND(CP4-(CP4*$A$102),2)</f>
        <v>16.309999999999999</v>
      </c>
      <c r="CQ32" s="170">
        <f t="shared" si="78"/>
        <v>17.010000000000002</v>
      </c>
      <c r="CR32" s="170">
        <f t="shared" si="78"/>
        <v>17.18</v>
      </c>
      <c r="CS32" s="170">
        <f t="shared" si="78"/>
        <v>17.36</v>
      </c>
      <c r="CT32" s="170">
        <f t="shared" si="78"/>
        <v>19.420000000000002</v>
      </c>
      <c r="CU32" s="170">
        <f t="shared" si="78"/>
        <v>21.76</v>
      </c>
      <c r="CV32" s="170">
        <f t="shared" si="78"/>
        <v>24.28</v>
      </c>
      <c r="CW32" s="170">
        <f t="shared" si="78"/>
        <v>29.13</v>
      </c>
      <c r="CX32" s="170">
        <f t="shared" si="78"/>
        <v>20</v>
      </c>
      <c r="CY32" s="170">
        <f t="shared" si="78"/>
        <v>24.2</v>
      </c>
      <c r="CZ32" s="170">
        <f t="shared" si="78"/>
        <v>40.630000000000003</v>
      </c>
      <c r="DA32" s="170">
        <f t="shared" si="78"/>
        <v>55.76</v>
      </c>
      <c r="DB32" s="170">
        <f t="shared" si="78"/>
        <v>23.24</v>
      </c>
      <c r="DC32" s="170">
        <f t="shared" si="78"/>
        <v>28.11</v>
      </c>
      <c r="DD32" s="170">
        <f t="shared" si="78"/>
        <v>47.23</v>
      </c>
      <c r="DE32" s="170">
        <f t="shared" si="78"/>
        <v>64.84</v>
      </c>
      <c r="DG32" s="43" t="str">
        <f>DH32&amp;DI32</f>
        <v>DIAMANTE START 2301 a 500</v>
      </c>
      <c r="DH32" s="44" t="s">
        <v>117</v>
      </c>
      <c r="DI32" s="44" t="s">
        <v>49</v>
      </c>
      <c r="DJ32" s="147">
        <f t="shared" ref="DJ32:DU32" si="79">ROUND(DJ4-(DJ4*$A$194),2)</f>
        <v>16.760000000000002</v>
      </c>
      <c r="DK32" s="147">
        <f t="shared" si="79"/>
        <v>17.47</v>
      </c>
      <c r="DL32" s="147">
        <f t="shared" si="79"/>
        <v>17.64</v>
      </c>
      <c r="DM32" s="147">
        <f t="shared" si="79"/>
        <v>17.82</v>
      </c>
      <c r="DN32" s="147">
        <f t="shared" si="79"/>
        <v>19.920000000000002</v>
      </c>
      <c r="DO32" s="147">
        <f t="shared" si="79"/>
        <v>22.42</v>
      </c>
      <c r="DP32" s="147">
        <f t="shared" si="79"/>
        <v>25.02</v>
      </c>
      <c r="DQ32" s="147">
        <f t="shared" si="79"/>
        <v>30.01</v>
      </c>
      <c r="DR32" s="147">
        <f t="shared" si="79"/>
        <v>23.78</v>
      </c>
      <c r="DS32" s="147">
        <f t="shared" si="79"/>
        <v>28.93</v>
      </c>
      <c r="DT32" s="147">
        <f t="shared" si="79"/>
        <v>48.68</v>
      </c>
      <c r="DU32" s="147">
        <f t="shared" si="79"/>
        <v>66.790000000000006</v>
      </c>
      <c r="EQ32" s="198" t="str">
        <f t="shared" si="52"/>
        <v>CLUBE CORREIOSColeta no mesmo dia4210-261 a 70</v>
      </c>
      <c r="ER32" s="198" t="s">
        <v>9</v>
      </c>
      <c r="ES32" s="199" t="s">
        <v>71</v>
      </c>
      <c r="ET32" s="200" t="s">
        <v>72</v>
      </c>
      <c r="EU32" s="201" t="s">
        <v>96</v>
      </c>
      <c r="EV32" s="200">
        <f t="shared" si="67"/>
        <v>1.68</v>
      </c>
      <c r="EW32" s="258">
        <v>1.68</v>
      </c>
      <c r="EX32" s="203" t="s">
        <v>264</v>
      </c>
      <c r="FA32"/>
      <c r="FB32"/>
      <c r="FC32"/>
      <c r="FD32"/>
      <c r="FE32"/>
      <c r="FF32" s="213"/>
      <c r="FK32" s="207" t="s">
        <v>350</v>
      </c>
      <c r="FL32" s="207" t="s">
        <v>69</v>
      </c>
      <c r="FM32" s="219" t="s">
        <v>323</v>
      </c>
      <c r="FN32" s="220" t="s">
        <v>324</v>
      </c>
      <c r="FO32" s="217">
        <v>76147</v>
      </c>
      <c r="FP32" s="200">
        <f>ROUND('BASE 2025'!FP32*'BASE 2026'!$A$172,2)</f>
        <v>0.14000000000000001</v>
      </c>
      <c r="FQ32" s="217">
        <v>76198</v>
      </c>
      <c r="FR32" s="200">
        <f>ROUND('BASE 2025'!FR32*'BASE 2026'!$A$172,2)</f>
        <v>0.08</v>
      </c>
    </row>
    <row r="33" spans="1:174" ht="25.5" x14ac:dyDescent="0.25">
      <c r="A33" s="84">
        <v>0.17</v>
      </c>
      <c r="B33" s="42" t="s">
        <v>75</v>
      </c>
      <c r="D33" s="43" t="str">
        <f t="shared" si="68"/>
        <v>DIAMANTE START 1501 a 1.000</v>
      </c>
      <c r="E33" s="146" t="s">
        <v>116</v>
      </c>
      <c r="F33" s="44" t="s">
        <v>50</v>
      </c>
      <c r="G33" s="170">
        <f t="shared" si="74"/>
        <v>10.75</v>
      </c>
      <c r="H33" s="170">
        <f t="shared" si="69"/>
        <v>10.96</v>
      </c>
      <c r="I33" s="170">
        <f t="shared" si="69"/>
        <v>11.21</v>
      </c>
      <c r="J33" s="170">
        <f t="shared" si="69"/>
        <v>11.44</v>
      </c>
      <c r="K33" s="170">
        <f t="shared" si="69"/>
        <v>19.760000000000002</v>
      </c>
      <c r="L33" s="170">
        <f t="shared" si="69"/>
        <v>19.96</v>
      </c>
      <c r="M33" s="170">
        <f t="shared" si="69"/>
        <v>20.16</v>
      </c>
      <c r="N33" s="170">
        <f t="shared" si="69"/>
        <v>20.38</v>
      </c>
      <c r="O33" s="170">
        <f t="shared" si="69"/>
        <v>28.14</v>
      </c>
      <c r="P33" s="170">
        <f t="shared" si="69"/>
        <v>39.39</v>
      </c>
      <c r="Q33" s="170">
        <f t="shared" si="69"/>
        <v>50.66</v>
      </c>
      <c r="R33" s="170">
        <f t="shared" si="69"/>
        <v>59.11</v>
      </c>
      <c r="S33" s="170">
        <f t="shared" si="69"/>
        <v>36.39</v>
      </c>
      <c r="T33" s="170">
        <f t="shared" si="69"/>
        <v>46.7</v>
      </c>
      <c r="U33" s="170">
        <f t="shared" si="69"/>
        <v>56.58</v>
      </c>
      <c r="V33" s="170">
        <f t="shared" si="69"/>
        <v>64.94</v>
      </c>
      <c r="W33" s="170">
        <f t="shared" si="69"/>
        <v>43.34</v>
      </c>
      <c r="X33" s="170">
        <f t="shared" si="69"/>
        <v>55.6</v>
      </c>
      <c r="Y33" s="170">
        <f t="shared" si="69"/>
        <v>67.37</v>
      </c>
      <c r="Z33" s="170">
        <f t="shared" si="69"/>
        <v>77.31</v>
      </c>
      <c r="AB33" s="43" t="str">
        <f t="shared" si="1"/>
        <v>DIAMANTE START 1501 a 1.000</v>
      </c>
      <c r="AC33" s="146" t="s">
        <v>116</v>
      </c>
      <c r="AD33" s="44" t="s">
        <v>50</v>
      </c>
      <c r="AE33" s="170">
        <f t="shared" ref="AE33:AE43" si="80">ROUND(AE5-(AE5*$A$29),2)</f>
        <v>28.35</v>
      </c>
      <c r="AF33" s="170">
        <f t="shared" si="75"/>
        <v>28.96</v>
      </c>
      <c r="AG33" s="170">
        <f t="shared" ref="AG33:AX33" si="81">ROUND(AG5-(AG5*$A$47),2)</f>
        <v>29.57</v>
      </c>
      <c r="AH33" s="170">
        <f t="shared" si="81"/>
        <v>30.16</v>
      </c>
      <c r="AI33" s="170">
        <f t="shared" si="81"/>
        <v>32.770000000000003</v>
      </c>
      <c r="AJ33" s="170">
        <f t="shared" si="81"/>
        <v>33.090000000000003</v>
      </c>
      <c r="AK33" s="170">
        <f t="shared" si="81"/>
        <v>33.44</v>
      </c>
      <c r="AL33" s="170">
        <f t="shared" si="81"/>
        <v>33.770000000000003</v>
      </c>
      <c r="AM33" s="170">
        <f t="shared" si="81"/>
        <v>48.6</v>
      </c>
      <c r="AN33" s="170">
        <f t="shared" si="81"/>
        <v>73.260000000000005</v>
      </c>
      <c r="AO33" s="170">
        <f t="shared" si="81"/>
        <v>89.2</v>
      </c>
      <c r="AP33" s="170">
        <f t="shared" si="81"/>
        <v>105.13</v>
      </c>
      <c r="AQ33" s="170">
        <f t="shared" si="81"/>
        <v>58.93</v>
      </c>
      <c r="AR33" s="170">
        <f t="shared" si="81"/>
        <v>76.010000000000005</v>
      </c>
      <c r="AS33" s="170">
        <f t="shared" si="81"/>
        <v>88.16</v>
      </c>
      <c r="AT33" s="170">
        <f t="shared" si="81"/>
        <v>100.27</v>
      </c>
      <c r="AU33" s="170">
        <f t="shared" si="81"/>
        <v>70.150000000000006</v>
      </c>
      <c r="AV33" s="170">
        <f t="shared" si="81"/>
        <v>90.5</v>
      </c>
      <c r="AW33" s="170">
        <f t="shared" si="81"/>
        <v>104.94</v>
      </c>
      <c r="AX33" s="170">
        <f t="shared" si="81"/>
        <v>119.35</v>
      </c>
      <c r="AZ33" s="43" t="str">
        <f t="shared" si="21"/>
        <v>DIAMANTE 3Até 1</v>
      </c>
      <c r="BA33" s="44" t="s">
        <v>75</v>
      </c>
      <c r="BB33" s="46" t="s">
        <v>42</v>
      </c>
      <c r="BC33" s="170">
        <f>ROUND(BC3-(BC3*$A$70),2)</f>
        <v>28.56</v>
      </c>
      <c r="BD33" s="170">
        <f t="shared" ref="BD33:BJ33" si="82">ROUND(BD3-(BD3*$A$70),2)</f>
        <v>29.14</v>
      </c>
      <c r="BE33" s="170">
        <f t="shared" si="82"/>
        <v>29.75</v>
      </c>
      <c r="BF33" s="170">
        <f t="shared" si="82"/>
        <v>30.33</v>
      </c>
      <c r="BG33" s="170">
        <f t="shared" si="82"/>
        <v>40.64</v>
      </c>
      <c r="BH33" s="170">
        <f t="shared" si="82"/>
        <v>41.07</v>
      </c>
      <c r="BI33" s="170">
        <f t="shared" si="82"/>
        <v>41.48</v>
      </c>
      <c r="BJ33" s="170">
        <f t="shared" si="82"/>
        <v>41.83</v>
      </c>
      <c r="BL33" s="43" t="str">
        <f t="shared" si="29"/>
        <v>DIAMANTE START 22.001 a 3.000</v>
      </c>
      <c r="BM33" s="44" t="s">
        <v>117</v>
      </c>
      <c r="BN33" s="46" t="s">
        <v>62</v>
      </c>
      <c r="BO33" s="170">
        <f t="shared" si="65"/>
        <v>19.96</v>
      </c>
      <c r="BP33" s="170">
        <f t="shared" si="65"/>
        <v>20.37</v>
      </c>
      <c r="BQ33" s="170">
        <f t="shared" si="65"/>
        <v>20.8</v>
      </c>
      <c r="BS33" s="60" t="str">
        <f t="shared" si="71"/>
        <v>DIAMANTE START 2501 a 1.000</v>
      </c>
      <c r="BT33" s="44" t="s">
        <v>117</v>
      </c>
      <c r="BU33" s="44" t="s">
        <v>50</v>
      </c>
      <c r="BV33" s="170">
        <f t="shared" si="77"/>
        <v>11.72</v>
      </c>
      <c r="BW33" s="170">
        <f t="shared" si="77"/>
        <v>11.96</v>
      </c>
      <c r="BX33" s="170">
        <f t="shared" si="77"/>
        <v>12.21</v>
      </c>
      <c r="BY33" s="170">
        <f t="shared" si="77"/>
        <v>12.46</v>
      </c>
      <c r="BZ33" s="170">
        <f t="shared" si="77"/>
        <v>21.52</v>
      </c>
      <c r="CA33" s="170">
        <f t="shared" si="77"/>
        <v>21.74</v>
      </c>
      <c r="CB33" s="170">
        <f t="shared" si="77"/>
        <v>21.96</v>
      </c>
      <c r="CC33" s="170">
        <f t="shared" si="77"/>
        <v>22.19</v>
      </c>
      <c r="CD33" s="170">
        <f t="shared" si="77"/>
        <v>30.64</v>
      </c>
      <c r="CE33" s="170">
        <f t="shared" si="77"/>
        <v>42.89</v>
      </c>
      <c r="CF33" s="170">
        <f t="shared" si="77"/>
        <v>55.16</v>
      </c>
      <c r="CG33" s="170">
        <f t="shared" si="77"/>
        <v>64.34</v>
      </c>
      <c r="CH33" s="170">
        <f t="shared" si="77"/>
        <v>47.18</v>
      </c>
      <c r="CI33" s="170">
        <f t="shared" si="77"/>
        <v>60.54</v>
      </c>
      <c r="CJ33" s="170">
        <f t="shared" si="77"/>
        <v>73.34</v>
      </c>
      <c r="CK33" s="170">
        <f t="shared" si="77"/>
        <v>84.17</v>
      </c>
      <c r="CM33" s="43" t="str">
        <f t="shared" si="8"/>
        <v>DIAMANTE START 1501 a 1.000</v>
      </c>
      <c r="CN33" s="44" t="s">
        <v>116</v>
      </c>
      <c r="CO33" s="44" t="s">
        <v>50</v>
      </c>
      <c r="CP33" s="170">
        <f t="shared" ref="CP33:DE33" si="83">ROUND(CP5-(CP5*$A$102),2)</f>
        <v>17.47</v>
      </c>
      <c r="CQ33" s="170">
        <f t="shared" si="83"/>
        <v>18.21</v>
      </c>
      <c r="CR33" s="170">
        <f t="shared" si="83"/>
        <v>18.399999999999999</v>
      </c>
      <c r="CS33" s="170">
        <f t="shared" si="83"/>
        <v>18.59</v>
      </c>
      <c r="CT33" s="170">
        <f t="shared" si="83"/>
        <v>20.81</v>
      </c>
      <c r="CU33" s="170">
        <f t="shared" si="83"/>
        <v>23.31</v>
      </c>
      <c r="CV33" s="170">
        <f t="shared" si="83"/>
        <v>26.02</v>
      </c>
      <c r="CW33" s="170">
        <f t="shared" si="83"/>
        <v>31.21</v>
      </c>
      <c r="CX33" s="170">
        <f t="shared" si="83"/>
        <v>21.19</v>
      </c>
      <c r="CY33" s="170">
        <f t="shared" si="83"/>
        <v>25.53</v>
      </c>
      <c r="CZ33" s="170">
        <f t="shared" si="83"/>
        <v>42.1</v>
      </c>
      <c r="DA33" s="170">
        <f t="shared" si="83"/>
        <v>57.56</v>
      </c>
      <c r="DB33" s="170">
        <f t="shared" si="83"/>
        <v>24.64</v>
      </c>
      <c r="DC33" s="170">
        <f t="shared" si="83"/>
        <v>29.68</v>
      </c>
      <c r="DD33" s="170">
        <f t="shared" si="83"/>
        <v>48.96</v>
      </c>
      <c r="DE33" s="170">
        <f t="shared" si="83"/>
        <v>66.91</v>
      </c>
      <c r="DG33" s="43" t="str">
        <f t="shared" ref="DG33:DG46" si="84">DH33&amp;DI33</f>
        <v>DIAMANTE START 2501 a 1.000</v>
      </c>
      <c r="DH33" s="44" t="s">
        <v>117</v>
      </c>
      <c r="DI33" s="44" t="s">
        <v>50</v>
      </c>
      <c r="DJ33" s="147">
        <f t="shared" ref="DJ33:DU33" si="85">ROUND(DJ5-(DJ5*$A$194),2)</f>
        <v>17.940000000000001</v>
      </c>
      <c r="DK33" s="147">
        <f t="shared" si="85"/>
        <v>18.71</v>
      </c>
      <c r="DL33" s="147">
        <f t="shared" si="85"/>
        <v>18.91</v>
      </c>
      <c r="DM33" s="147">
        <f t="shared" si="85"/>
        <v>19.079999999999998</v>
      </c>
      <c r="DN33" s="147">
        <f t="shared" si="85"/>
        <v>21.34</v>
      </c>
      <c r="DO33" s="147">
        <f t="shared" si="85"/>
        <v>24.01</v>
      </c>
      <c r="DP33" s="147">
        <f t="shared" si="85"/>
        <v>26.82</v>
      </c>
      <c r="DQ33" s="147">
        <f t="shared" si="85"/>
        <v>32.14</v>
      </c>
      <c r="DR33" s="147">
        <f t="shared" si="85"/>
        <v>25.2</v>
      </c>
      <c r="DS33" s="147">
        <f t="shared" si="85"/>
        <v>30.53</v>
      </c>
      <c r="DT33" s="147">
        <f t="shared" si="85"/>
        <v>50.46</v>
      </c>
      <c r="DU33" s="147">
        <f t="shared" si="85"/>
        <v>68.94</v>
      </c>
      <c r="EQ33" s="198" t="str">
        <f t="shared" si="52"/>
        <v>CLUBE CORREIOSColeta no mesmo dia4210-271 a 80</v>
      </c>
      <c r="ER33" s="198" t="s">
        <v>9</v>
      </c>
      <c r="ES33" s="199" t="s">
        <v>71</v>
      </c>
      <c r="ET33" s="200" t="s">
        <v>72</v>
      </c>
      <c r="EU33" s="201" t="s">
        <v>99</v>
      </c>
      <c r="EV33" s="200">
        <f t="shared" si="67"/>
        <v>1.68</v>
      </c>
      <c r="EW33" s="258">
        <v>1.68</v>
      </c>
      <c r="EX33" s="203" t="s">
        <v>264</v>
      </c>
      <c r="FA33" s="207" t="str">
        <f t="shared" ref="FA33:FA35" si="86">CONCATENATE(FB33,FC33,FD33)</f>
        <v>DIAMANTE 3Coleta domiciliar1ª Tentativa (Código: 7796-8)</v>
      </c>
      <c r="FB33" s="207" t="s">
        <v>75</v>
      </c>
      <c r="FC33" s="209" t="s">
        <v>46</v>
      </c>
      <c r="FD33" s="201" t="s">
        <v>47</v>
      </c>
      <c r="FE33" s="200">
        <f>ROUND(FE3-(FE3*EN48),2)</f>
        <v>13.61</v>
      </c>
      <c r="FF33" s="213"/>
      <c r="FK33" s="207" t="s">
        <v>351</v>
      </c>
      <c r="FL33" s="207" t="s">
        <v>69</v>
      </c>
      <c r="FM33" s="219" t="s">
        <v>325</v>
      </c>
      <c r="FN33" s="220" t="s">
        <v>326</v>
      </c>
      <c r="FO33" s="217">
        <v>76155</v>
      </c>
      <c r="FP33" s="200">
        <f>ROUND('BASE 2025'!FP33*'BASE 2026'!$A$172,2)</f>
        <v>0.19</v>
      </c>
      <c r="FQ33" s="217">
        <v>76201</v>
      </c>
      <c r="FR33" s="200">
        <f>ROUND('BASE 2025'!FR33*'BASE 2026'!$A$172,2)</f>
        <v>0.08</v>
      </c>
    </row>
    <row r="34" spans="1:174" x14ac:dyDescent="0.25">
      <c r="A34" s="84">
        <v>0.18</v>
      </c>
      <c r="B34" s="42" t="s">
        <v>81</v>
      </c>
      <c r="D34" s="43" t="str">
        <f t="shared" si="68"/>
        <v>DIAMANTE START 11.001 a 2.000</v>
      </c>
      <c r="E34" s="146" t="s">
        <v>116</v>
      </c>
      <c r="F34" s="44" t="s">
        <v>55</v>
      </c>
      <c r="G34" s="170">
        <f t="shared" si="74"/>
        <v>13.48</v>
      </c>
      <c r="H34" s="170">
        <f t="shared" si="69"/>
        <v>13.78</v>
      </c>
      <c r="I34" s="170">
        <f t="shared" si="69"/>
        <v>14.08</v>
      </c>
      <c r="J34" s="170">
        <f t="shared" si="69"/>
        <v>14.35</v>
      </c>
      <c r="K34" s="170">
        <f t="shared" si="69"/>
        <v>21.8</v>
      </c>
      <c r="L34" s="170">
        <f t="shared" si="69"/>
        <v>22.01</v>
      </c>
      <c r="M34" s="170">
        <f t="shared" si="69"/>
        <v>22.25</v>
      </c>
      <c r="N34" s="170">
        <f t="shared" si="69"/>
        <v>22.46</v>
      </c>
      <c r="O34" s="170">
        <f t="shared" si="69"/>
        <v>33.92</v>
      </c>
      <c r="P34" s="170">
        <f t="shared" si="69"/>
        <v>47.52</v>
      </c>
      <c r="Q34" s="170">
        <f t="shared" si="69"/>
        <v>61.09</v>
      </c>
      <c r="R34" s="170">
        <f t="shared" si="69"/>
        <v>71.25</v>
      </c>
      <c r="S34" s="170">
        <f t="shared" si="69"/>
        <v>45.51</v>
      </c>
      <c r="T34" s="170">
        <f t="shared" si="69"/>
        <v>57.77</v>
      </c>
      <c r="U34" s="170">
        <f t="shared" si="69"/>
        <v>69.599999999999994</v>
      </c>
      <c r="V34" s="170">
        <f t="shared" si="69"/>
        <v>79.430000000000007</v>
      </c>
      <c r="W34" s="170">
        <f t="shared" si="69"/>
        <v>54.18</v>
      </c>
      <c r="X34" s="170">
        <f t="shared" si="69"/>
        <v>68.78</v>
      </c>
      <c r="Y34" s="170">
        <f t="shared" si="69"/>
        <v>82.85</v>
      </c>
      <c r="Z34" s="170">
        <f t="shared" si="69"/>
        <v>94.55</v>
      </c>
      <c r="AB34" s="43" t="str">
        <f t="shared" si="1"/>
        <v>DIAMANTE START 11.001 a 2.000</v>
      </c>
      <c r="AC34" s="146" t="s">
        <v>116</v>
      </c>
      <c r="AD34" s="44" t="s">
        <v>55</v>
      </c>
      <c r="AE34" s="170">
        <f t="shared" si="80"/>
        <v>31.37</v>
      </c>
      <c r="AF34" s="170">
        <f t="shared" si="75"/>
        <v>32.04</v>
      </c>
      <c r="AG34" s="170">
        <f t="shared" ref="AG34:AX34" si="87">ROUND(AG6-(AG6*$A$47),2)</f>
        <v>32.71</v>
      </c>
      <c r="AH34" s="170">
        <f t="shared" si="87"/>
        <v>33.369999999999997</v>
      </c>
      <c r="AI34" s="170">
        <f t="shared" si="87"/>
        <v>36.06</v>
      </c>
      <c r="AJ34" s="170">
        <f t="shared" si="87"/>
        <v>36.450000000000003</v>
      </c>
      <c r="AK34" s="170">
        <f t="shared" si="87"/>
        <v>36.81</v>
      </c>
      <c r="AL34" s="170">
        <f t="shared" si="87"/>
        <v>37.18</v>
      </c>
      <c r="AM34" s="170">
        <f t="shared" si="87"/>
        <v>58.22</v>
      </c>
      <c r="AN34" s="170">
        <f t="shared" si="87"/>
        <v>88.2</v>
      </c>
      <c r="AO34" s="170">
        <f t="shared" si="87"/>
        <v>107.59</v>
      </c>
      <c r="AP34" s="170">
        <f t="shared" si="87"/>
        <v>126.98</v>
      </c>
      <c r="AQ34" s="170">
        <f t="shared" si="87"/>
        <v>70.97</v>
      </c>
      <c r="AR34" s="170">
        <f t="shared" si="87"/>
        <v>95.72</v>
      </c>
      <c r="AS34" s="170">
        <f t="shared" si="87"/>
        <v>111.98</v>
      </c>
      <c r="AT34" s="170">
        <f t="shared" si="87"/>
        <v>128.22</v>
      </c>
      <c r="AU34" s="170">
        <f t="shared" si="87"/>
        <v>84.48</v>
      </c>
      <c r="AV34" s="170">
        <f t="shared" si="87"/>
        <v>113.95</v>
      </c>
      <c r="AW34" s="170">
        <f t="shared" si="87"/>
        <v>133.30000000000001</v>
      </c>
      <c r="AX34" s="170">
        <f t="shared" si="87"/>
        <v>152.63999999999999</v>
      </c>
      <c r="AZ34" s="43" t="str">
        <f t="shared" si="21"/>
        <v>DIAMANTE 31 a 5</v>
      </c>
      <c r="BA34" s="44" t="s">
        <v>75</v>
      </c>
      <c r="BB34" s="46" t="s">
        <v>51</v>
      </c>
      <c r="BC34" s="170">
        <f t="shared" ref="BC34:BJ36" si="88">ROUND(BC4-(BC4*$A$70),2)</f>
        <v>37.229999999999997</v>
      </c>
      <c r="BD34" s="170">
        <f t="shared" si="88"/>
        <v>38</v>
      </c>
      <c r="BE34" s="170">
        <f t="shared" si="88"/>
        <v>38.78</v>
      </c>
      <c r="BF34" s="170">
        <f t="shared" si="88"/>
        <v>39.549999999999997</v>
      </c>
      <c r="BG34" s="170">
        <f t="shared" si="88"/>
        <v>51.9</v>
      </c>
      <c r="BH34" s="170">
        <f t="shared" si="88"/>
        <v>52.41</v>
      </c>
      <c r="BI34" s="170">
        <f t="shared" si="88"/>
        <v>52.91</v>
      </c>
      <c r="BJ34" s="170">
        <f t="shared" si="88"/>
        <v>53.42</v>
      </c>
      <c r="BL34" s="43" t="str">
        <f t="shared" si="29"/>
        <v>DIAMANTE START 23.001 a 4.000</v>
      </c>
      <c r="BM34" s="44" t="s">
        <v>117</v>
      </c>
      <c r="BN34" s="46" t="s">
        <v>68</v>
      </c>
      <c r="BO34" s="170">
        <f t="shared" si="65"/>
        <v>21.94</v>
      </c>
      <c r="BP34" s="170">
        <f t="shared" si="65"/>
        <v>22.4</v>
      </c>
      <c r="BQ34" s="170">
        <f t="shared" si="65"/>
        <v>22.87</v>
      </c>
      <c r="BS34" s="60" t="str">
        <f t="shared" si="71"/>
        <v>DIAMANTE START 21.001 a 2.000</v>
      </c>
      <c r="BT34" s="44" t="s">
        <v>117</v>
      </c>
      <c r="BU34" s="44" t="s">
        <v>55</v>
      </c>
      <c r="BV34" s="170">
        <f t="shared" si="77"/>
        <v>15.45</v>
      </c>
      <c r="BW34" s="170">
        <f t="shared" si="77"/>
        <v>15.79</v>
      </c>
      <c r="BX34" s="170">
        <f t="shared" si="77"/>
        <v>16.13</v>
      </c>
      <c r="BY34" s="170">
        <f t="shared" si="77"/>
        <v>16.45</v>
      </c>
      <c r="BZ34" s="170">
        <f t="shared" si="77"/>
        <v>24.26</v>
      </c>
      <c r="CA34" s="170">
        <f t="shared" si="77"/>
        <v>24.51</v>
      </c>
      <c r="CB34" s="170">
        <f t="shared" si="77"/>
        <v>24.76</v>
      </c>
      <c r="CC34" s="170">
        <f t="shared" si="77"/>
        <v>25.02</v>
      </c>
      <c r="CD34" s="170">
        <f t="shared" si="77"/>
        <v>37.31</v>
      </c>
      <c r="CE34" s="170">
        <f t="shared" si="77"/>
        <v>51.8</v>
      </c>
      <c r="CF34" s="170">
        <f t="shared" si="77"/>
        <v>66.599999999999994</v>
      </c>
      <c r="CG34" s="170">
        <f t="shared" si="77"/>
        <v>77.78</v>
      </c>
      <c r="CH34" s="170">
        <f t="shared" si="77"/>
        <v>59.45</v>
      </c>
      <c r="CI34" s="170">
        <f t="shared" si="77"/>
        <v>75.03</v>
      </c>
      <c r="CJ34" s="170">
        <f t="shared" si="77"/>
        <v>90.32</v>
      </c>
      <c r="CK34" s="170">
        <f t="shared" si="77"/>
        <v>103.17</v>
      </c>
      <c r="CM34" s="43" t="str">
        <f t="shared" si="8"/>
        <v>DIAMANTE START 11.001 a 2.000</v>
      </c>
      <c r="CN34" s="44" t="s">
        <v>116</v>
      </c>
      <c r="CO34" s="44" t="s">
        <v>55</v>
      </c>
      <c r="CP34" s="170">
        <f t="shared" ref="CP34:DE34" si="89">ROUND(CP6-(CP6*$A$102),2)</f>
        <v>18.41</v>
      </c>
      <c r="CQ34" s="170">
        <f t="shared" si="89"/>
        <v>19.21</v>
      </c>
      <c r="CR34" s="170">
        <f t="shared" si="89"/>
        <v>19.38</v>
      </c>
      <c r="CS34" s="170">
        <f t="shared" si="89"/>
        <v>19.579999999999998</v>
      </c>
      <c r="CT34" s="170">
        <f t="shared" si="89"/>
        <v>22.87</v>
      </c>
      <c r="CU34" s="170">
        <f t="shared" si="89"/>
        <v>25.6</v>
      </c>
      <c r="CV34" s="170">
        <f t="shared" si="89"/>
        <v>28.59</v>
      </c>
      <c r="CW34" s="170">
        <f t="shared" si="89"/>
        <v>34.299999999999997</v>
      </c>
      <c r="CX34" s="170">
        <f t="shared" si="89"/>
        <v>25.15</v>
      </c>
      <c r="CY34" s="170">
        <f t="shared" si="89"/>
        <v>29.7</v>
      </c>
      <c r="CZ34" s="170">
        <f t="shared" si="89"/>
        <v>46.5</v>
      </c>
      <c r="DA34" s="170">
        <f t="shared" si="89"/>
        <v>62.41</v>
      </c>
      <c r="DB34" s="170">
        <f t="shared" si="89"/>
        <v>29.23</v>
      </c>
      <c r="DC34" s="170">
        <f t="shared" si="89"/>
        <v>34.53</v>
      </c>
      <c r="DD34" s="170">
        <f t="shared" si="89"/>
        <v>54.07</v>
      </c>
      <c r="DE34" s="170">
        <f t="shared" si="89"/>
        <v>72.56</v>
      </c>
      <c r="DG34" s="43" t="str">
        <f t="shared" si="84"/>
        <v>DIAMANTE START 21.001 a 2.000</v>
      </c>
      <c r="DH34" s="44" t="s">
        <v>117</v>
      </c>
      <c r="DI34" s="44" t="s">
        <v>55</v>
      </c>
      <c r="DJ34" s="147">
        <f t="shared" ref="DJ34:DU34" si="90">ROUND(DJ6-(DJ6*$A$194),2)</f>
        <v>19</v>
      </c>
      <c r="DK34" s="147">
        <f t="shared" si="90"/>
        <v>19.809999999999999</v>
      </c>
      <c r="DL34" s="147">
        <f t="shared" si="90"/>
        <v>19.989999999999998</v>
      </c>
      <c r="DM34" s="147">
        <f t="shared" si="90"/>
        <v>20.2</v>
      </c>
      <c r="DN34" s="147">
        <f t="shared" si="90"/>
        <v>23.58</v>
      </c>
      <c r="DO34" s="147">
        <f t="shared" si="90"/>
        <v>26.41</v>
      </c>
      <c r="DP34" s="147">
        <f t="shared" si="90"/>
        <v>29.48</v>
      </c>
      <c r="DQ34" s="147">
        <f t="shared" si="90"/>
        <v>35.369999999999997</v>
      </c>
      <c r="DR34" s="147">
        <f t="shared" si="90"/>
        <v>30.14</v>
      </c>
      <c r="DS34" s="147">
        <f t="shared" si="90"/>
        <v>35.61</v>
      </c>
      <c r="DT34" s="147">
        <f t="shared" si="90"/>
        <v>55.76</v>
      </c>
      <c r="DU34" s="147">
        <f t="shared" si="90"/>
        <v>74.84</v>
      </c>
      <c r="EQ34" s="198" t="str">
        <f t="shared" si="52"/>
        <v>CLUBE CORREIOSColeta no mesmo dia4210-281 a 90</v>
      </c>
      <c r="ER34" s="198" t="s">
        <v>9</v>
      </c>
      <c r="ES34" s="199" t="s">
        <v>71</v>
      </c>
      <c r="ET34" s="200" t="s">
        <v>72</v>
      </c>
      <c r="EU34" s="201" t="s">
        <v>102</v>
      </c>
      <c r="EV34" s="200">
        <f t="shared" si="67"/>
        <v>1.67</v>
      </c>
      <c r="EW34" s="258">
        <v>1.67</v>
      </c>
      <c r="EX34" s="203" t="s">
        <v>264</v>
      </c>
      <c r="FA34" s="207" t="str">
        <f t="shared" si="86"/>
        <v>DIAMANTE 3Coleta domiciliar2ª Tentativa (Código: 7799-2)</v>
      </c>
      <c r="FB34" s="207" t="s">
        <v>75</v>
      </c>
      <c r="FC34" s="209" t="s">
        <v>46</v>
      </c>
      <c r="FD34" s="201" t="s">
        <v>53</v>
      </c>
      <c r="FE34" s="200">
        <f>ROUND(FE4-(FE4*EN48),2)</f>
        <v>14.36</v>
      </c>
      <c r="FF34" s="213"/>
    </row>
    <row r="35" spans="1:174" x14ac:dyDescent="0.25">
      <c r="A35" s="84">
        <v>0.19</v>
      </c>
      <c r="B35" s="42" t="s">
        <v>85</v>
      </c>
      <c r="D35" s="43" t="str">
        <f t="shared" si="68"/>
        <v>DIAMANTE START 12.001 a 3.000</v>
      </c>
      <c r="E35" s="146" t="s">
        <v>116</v>
      </c>
      <c r="F35" s="44" t="s">
        <v>62</v>
      </c>
      <c r="G35" s="170">
        <f t="shared" si="74"/>
        <v>15.05</v>
      </c>
      <c r="H35" s="170">
        <f t="shared" si="69"/>
        <v>15.37</v>
      </c>
      <c r="I35" s="170">
        <f t="shared" si="69"/>
        <v>15.69</v>
      </c>
      <c r="J35" s="170">
        <f t="shared" si="69"/>
        <v>16</v>
      </c>
      <c r="K35" s="170">
        <f t="shared" si="69"/>
        <v>23.81</v>
      </c>
      <c r="L35" s="170">
        <f t="shared" si="69"/>
        <v>24.05</v>
      </c>
      <c r="M35" s="170">
        <f t="shared" si="69"/>
        <v>24.31</v>
      </c>
      <c r="N35" s="170">
        <f t="shared" si="69"/>
        <v>24.55</v>
      </c>
      <c r="O35" s="170">
        <f t="shared" si="69"/>
        <v>39.61</v>
      </c>
      <c r="P35" s="170">
        <f t="shared" si="69"/>
        <v>53.48</v>
      </c>
      <c r="Q35" s="170">
        <f t="shared" si="69"/>
        <v>75.27</v>
      </c>
      <c r="R35" s="170">
        <f t="shared" si="69"/>
        <v>91.1</v>
      </c>
      <c r="S35" s="170">
        <f t="shared" si="69"/>
        <v>54.55</v>
      </c>
      <c r="T35" s="170">
        <f t="shared" si="69"/>
        <v>67.040000000000006</v>
      </c>
      <c r="U35" s="170">
        <f t="shared" si="69"/>
        <v>85.75</v>
      </c>
      <c r="V35" s="170">
        <f t="shared" si="69"/>
        <v>100.34</v>
      </c>
      <c r="W35" s="170">
        <f t="shared" si="69"/>
        <v>64.930000000000007</v>
      </c>
      <c r="X35" s="170">
        <f t="shared" si="69"/>
        <v>79.8</v>
      </c>
      <c r="Y35" s="170">
        <f t="shared" si="69"/>
        <v>102.09</v>
      </c>
      <c r="Z35" s="170">
        <f t="shared" si="69"/>
        <v>119.46</v>
      </c>
      <c r="AB35" s="43" t="str">
        <f t="shared" si="1"/>
        <v>DIAMANTE START 12.001 a 3.000</v>
      </c>
      <c r="AC35" s="146" t="s">
        <v>116</v>
      </c>
      <c r="AD35" s="44" t="s">
        <v>62</v>
      </c>
      <c r="AE35" s="170">
        <f t="shared" si="80"/>
        <v>34.57</v>
      </c>
      <c r="AF35" s="170">
        <f t="shared" si="75"/>
        <v>35.31</v>
      </c>
      <c r="AG35" s="170">
        <f t="shared" ref="AG35:AX35" si="91">ROUND(AG7-(AG7*$A$47),2)</f>
        <v>36.049999999999997</v>
      </c>
      <c r="AH35" s="170">
        <f t="shared" si="91"/>
        <v>36.770000000000003</v>
      </c>
      <c r="AI35" s="170">
        <f t="shared" si="91"/>
        <v>39.659999999999997</v>
      </c>
      <c r="AJ35" s="170">
        <f t="shared" si="91"/>
        <v>40.07</v>
      </c>
      <c r="AK35" s="170">
        <f t="shared" si="91"/>
        <v>40.479999999999997</v>
      </c>
      <c r="AL35" s="170">
        <f t="shared" si="91"/>
        <v>40.89</v>
      </c>
      <c r="AM35" s="170">
        <f t="shared" si="91"/>
        <v>68.45</v>
      </c>
      <c r="AN35" s="170">
        <f t="shared" si="91"/>
        <v>103.02</v>
      </c>
      <c r="AO35" s="170">
        <f t="shared" si="91"/>
        <v>125.72</v>
      </c>
      <c r="AP35" s="170">
        <f t="shared" si="91"/>
        <v>148.41999999999999</v>
      </c>
      <c r="AQ35" s="170">
        <f t="shared" si="91"/>
        <v>83.26</v>
      </c>
      <c r="AR35" s="170">
        <f t="shared" si="91"/>
        <v>114.91</v>
      </c>
      <c r="AS35" s="170">
        <f t="shared" si="91"/>
        <v>135.62</v>
      </c>
      <c r="AT35" s="170">
        <f t="shared" si="91"/>
        <v>156.33000000000001</v>
      </c>
      <c r="AU35" s="170">
        <f t="shared" si="91"/>
        <v>99.12</v>
      </c>
      <c r="AV35" s="170">
        <f t="shared" si="91"/>
        <v>136.80000000000001</v>
      </c>
      <c r="AW35" s="170">
        <f t="shared" si="91"/>
        <v>161.44999999999999</v>
      </c>
      <c r="AX35" s="170">
        <f t="shared" si="91"/>
        <v>186.12</v>
      </c>
      <c r="AZ35" s="43" t="str">
        <f t="shared" si="21"/>
        <v>DIAMANTE 35 a 10</v>
      </c>
      <c r="BA35" s="44" t="s">
        <v>75</v>
      </c>
      <c r="BB35" s="46" t="s">
        <v>56</v>
      </c>
      <c r="BC35" s="170">
        <f t="shared" si="88"/>
        <v>55.21</v>
      </c>
      <c r="BD35" s="170">
        <f t="shared" si="88"/>
        <v>56.41</v>
      </c>
      <c r="BE35" s="170">
        <f t="shared" si="88"/>
        <v>57.59</v>
      </c>
      <c r="BF35" s="170">
        <f t="shared" si="88"/>
        <v>58.71</v>
      </c>
      <c r="BG35" s="170">
        <f t="shared" si="88"/>
        <v>70.56</v>
      </c>
      <c r="BH35" s="170">
        <f t="shared" si="88"/>
        <v>71.23</v>
      </c>
      <c r="BI35" s="170">
        <f t="shared" si="88"/>
        <v>72.010000000000005</v>
      </c>
      <c r="BJ35" s="170">
        <f t="shared" si="88"/>
        <v>72.680000000000007</v>
      </c>
      <c r="BL35" s="43" t="str">
        <f t="shared" si="29"/>
        <v>DIAMANTE START 24.001 a 5.000</v>
      </c>
      <c r="BM35" s="44" t="s">
        <v>117</v>
      </c>
      <c r="BN35" s="46" t="s">
        <v>70</v>
      </c>
      <c r="BO35" s="170">
        <f t="shared" si="65"/>
        <v>24.17</v>
      </c>
      <c r="BP35" s="170">
        <f t="shared" si="65"/>
        <v>24.68</v>
      </c>
      <c r="BQ35" s="170">
        <f t="shared" si="65"/>
        <v>25.19</v>
      </c>
      <c r="BS35" s="60" t="str">
        <f t="shared" si="71"/>
        <v>DIAMANTE START 22.001 a 3.000</v>
      </c>
      <c r="BT35" s="44" t="s">
        <v>117</v>
      </c>
      <c r="BU35" s="44" t="s">
        <v>62</v>
      </c>
      <c r="BV35" s="170">
        <f t="shared" si="77"/>
        <v>17.5</v>
      </c>
      <c r="BW35" s="170">
        <f t="shared" si="77"/>
        <v>17.86</v>
      </c>
      <c r="BX35" s="170">
        <f t="shared" si="77"/>
        <v>18.25</v>
      </c>
      <c r="BY35" s="170">
        <f t="shared" si="77"/>
        <v>18.61</v>
      </c>
      <c r="BZ35" s="170">
        <f t="shared" si="77"/>
        <v>26.69</v>
      </c>
      <c r="CA35" s="170">
        <f t="shared" si="77"/>
        <v>26.96</v>
      </c>
      <c r="CB35" s="170">
        <f t="shared" si="77"/>
        <v>27.24</v>
      </c>
      <c r="CC35" s="170">
        <f t="shared" si="77"/>
        <v>27.52</v>
      </c>
      <c r="CD35" s="170">
        <f t="shared" si="77"/>
        <v>43.68</v>
      </c>
      <c r="CE35" s="170">
        <f t="shared" si="77"/>
        <v>58.33</v>
      </c>
      <c r="CF35" s="170">
        <f t="shared" si="77"/>
        <v>82.11</v>
      </c>
      <c r="CG35" s="170">
        <f t="shared" si="77"/>
        <v>99.51</v>
      </c>
      <c r="CH35" s="170">
        <f t="shared" si="77"/>
        <v>71.400000000000006</v>
      </c>
      <c r="CI35" s="170">
        <f t="shared" si="77"/>
        <v>87.09</v>
      </c>
      <c r="CJ35" s="170">
        <f t="shared" si="77"/>
        <v>111.34</v>
      </c>
      <c r="CK35" s="170">
        <f t="shared" si="77"/>
        <v>130.41</v>
      </c>
      <c r="CM35" s="43" t="str">
        <f t="shared" si="8"/>
        <v>DIAMANTE START 12.001 a 3.000</v>
      </c>
      <c r="CN35" s="44" t="s">
        <v>116</v>
      </c>
      <c r="CO35" s="44" t="s">
        <v>62</v>
      </c>
      <c r="CP35" s="170">
        <f t="shared" ref="CP35:DE35" si="92">ROUND(CP7-(CP7*$A$102),2)</f>
        <v>22.01</v>
      </c>
      <c r="CQ35" s="170">
        <f t="shared" si="92"/>
        <v>22.94</v>
      </c>
      <c r="CR35" s="170">
        <f t="shared" si="92"/>
        <v>23.18</v>
      </c>
      <c r="CS35" s="170">
        <f t="shared" si="92"/>
        <v>23.42</v>
      </c>
      <c r="CT35" s="170">
        <f t="shared" si="92"/>
        <v>27.33</v>
      </c>
      <c r="CU35" s="170">
        <f t="shared" si="92"/>
        <v>30.61</v>
      </c>
      <c r="CV35" s="170">
        <f t="shared" si="92"/>
        <v>34.159999999999997</v>
      </c>
      <c r="CW35" s="170">
        <f t="shared" si="92"/>
        <v>40.98</v>
      </c>
      <c r="CX35" s="170">
        <f t="shared" si="92"/>
        <v>28.98</v>
      </c>
      <c r="CY35" s="170">
        <f t="shared" si="92"/>
        <v>33.99</v>
      </c>
      <c r="CZ35" s="170">
        <f t="shared" si="92"/>
        <v>51.3</v>
      </c>
      <c r="DA35" s="170">
        <f t="shared" si="92"/>
        <v>68.150000000000006</v>
      </c>
      <c r="DB35" s="170">
        <f t="shared" si="92"/>
        <v>33.700000000000003</v>
      </c>
      <c r="DC35" s="170">
        <f t="shared" si="92"/>
        <v>39.54</v>
      </c>
      <c r="DD35" s="170">
        <f t="shared" si="92"/>
        <v>59.65</v>
      </c>
      <c r="DE35" s="170">
        <f t="shared" si="92"/>
        <v>79.25</v>
      </c>
      <c r="DG35" s="43" t="str">
        <f t="shared" si="84"/>
        <v>DIAMANTE START 22.001 a 3.000</v>
      </c>
      <c r="DH35" s="44" t="s">
        <v>117</v>
      </c>
      <c r="DI35" s="44" t="s">
        <v>62</v>
      </c>
      <c r="DJ35" s="147">
        <f t="shared" ref="DJ35:DU35" si="93">ROUND(DJ7-(DJ7*$A$194),2)</f>
        <v>22.93</v>
      </c>
      <c r="DK35" s="147">
        <f t="shared" si="93"/>
        <v>23.9</v>
      </c>
      <c r="DL35" s="147">
        <f t="shared" si="93"/>
        <v>24.14</v>
      </c>
      <c r="DM35" s="147">
        <f t="shared" si="93"/>
        <v>24.39</v>
      </c>
      <c r="DN35" s="147">
        <f t="shared" si="93"/>
        <v>28.51</v>
      </c>
      <c r="DO35" s="147">
        <f t="shared" si="93"/>
        <v>31.63</v>
      </c>
      <c r="DP35" s="147">
        <f t="shared" si="93"/>
        <v>35.299999999999997</v>
      </c>
      <c r="DQ35" s="147">
        <f t="shared" si="93"/>
        <v>42.39</v>
      </c>
      <c r="DR35" s="147">
        <f t="shared" si="93"/>
        <v>35.42</v>
      </c>
      <c r="DS35" s="147">
        <f t="shared" si="93"/>
        <v>41.02</v>
      </c>
      <c r="DT35" s="147">
        <f t="shared" si="93"/>
        <v>61.66</v>
      </c>
      <c r="DU35" s="147">
        <f t="shared" si="93"/>
        <v>81.94</v>
      </c>
      <c r="EQ35" s="198" t="str">
        <f t="shared" si="52"/>
        <v>CLUBE CORREIOSColeta no mesmo dia4210-291 a 100</v>
      </c>
      <c r="ER35" s="198" t="s">
        <v>9</v>
      </c>
      <c r="ES35" s="199" t="s">
        <v>71</v>
      </c>
      <c r="ET35" s="200" t="s">
        <v>72</v>
      </c>
      <c r="EU35" s="201" t="s">
        <v>105</v>
      </c>
      <c r="EV35" s="200">
        <f t="shared" si="67"/>
        <v>1.65</v>
      </c>
      <c r="EW35" s="258">
        <v>1.65</v>
      </c>
      <c r="EX35" s="203" t="s">
        <v>264</v>
      </c>
      <c r="FA35" s="207" t="str">
        <f t="shared" si="86"/>
        <v>DIAMANTE 3Check ListPreenchimento de Check List (Código: 87)</v>
      </c>
      <c r="FB35" s="207" t="s">
        <v>75</v>
      </c>
      <c r="FC35" s="210" t="s">
        <v>58</v>
      </c>
      <c r="FD35" s="201" t="s">
        <v>59</v>
      </c>
      <c r="FE35" s="200">
        <f>FE5</f>
        <v>7.42</v>
      </c>
      <c r="FF35" s="213"/>
      <c r="FK35" s="207" t="s">
        <v>352</v>
      </c>
      <c r="FL35" s="207" t="s">
        <v>75</v>
      </c>
      <c r="FM35" s="207" t="s">
        <v>317</v>
      </c>
      <c r="FN35" s="216" t="s">
        <v>318</v>
      </c>
      <c r="FO35" s="217">
        <v>76112</v>
      </c>
      <c r="FP35" s="200">
        <f>ROUND('BASE 2025'!FP35*'BASE 2026'!$A$172,2)</f>
        <v>0.24</v>
      </c>
      <c r="FQ35" s="217">
        <v>76163</v>
      </c>
      <c r="FR35" s="200">
        <v>0.28000000000000003</v>
      </c>
    </row>
    <row r="36" spans="1:174" ht="15.75" customHeight="1" x14ac:dyDescent="0.25">
      <c r="A36" s="84">
        <v>0.2</v>
      </c>
      <c r="B36" s="42" t="s">
        <v>90</v>
      </c>
      <c r="D36" s="43" t="str">
        <f t="shared" si="68"/>
        <v>DIAMANTE START 13.001 a 4.000</v>
      </c>
      <c r="E36" s="146" t="s">
        <v>116</v>
      </c>
      <c r="F36" s="44" t="s">
        <v>68</v>
      </c>
      <c r="G36" s="170">
        <f t="shared" si="74"/>
        <v>16.260000000000002</v>
      </c>
      <c r="H36" s="170">
        <f t="shared" si="69"/>
        <v>16.61</v>
      </c>
      <c r="I36" s="170">
        <f t="shared" si="69"/>
        <v>16.96</v>
      </c>
      <c r="J36" s="170">
        <f t="shared" si="69"/>
        <v>17.29</v>
      </c>
      <c r="K36" s="170">
        <f t="shared" si="69"/>
        <v>26.24</v>
      </c>
      <c r="L36" s="170">
        <f t="shared" si="69"/>
        <v>26.48</v>
      </c>
      <c r="M36" s="170">
        <f t="shared" si="69"/>
        <v>26.76</v>
      </c>
      <c r="N36" s="170">
        <f t="shared" si="69"/>
        <v>27.04</v>
      </c>
      <c r="O36" s="170">
        <f t="shared" si="69"/>
        <v>45.41</v>
      </c>
      <c r="P36" s="170">
        <f t="shared" si="69"/>
        <v>61.32</v>
      </c>
      <c r="Q36" s="170">
        <f t="shared" si="69"/>
        <v>86.28</v>
      </c>
      <c r="R36" s="170">
        <f t="shared" si="69"/>
        <v>104.45</v>
      </c>
      <c r="S36" s="170">
        <f t="shared" si="69"/>
        <v>59.42</v>
      </c>
      <c r="T36" s="170">
        <f t="shared" si="69"/>
        <v>73.62</v>
      </c>
      <c r="U36" s="170">
        <f t="shared" si="69"/>
        <v>95.03</v>
      </c>
      <c r="V36" s="170">
        <f t="shared" si="69"/>
        <v>111.56</v>
      </c>
      <c r="W36" s="170">
        <f t="shared" si="69"/>
        <v>70.72</v>
      </c>
      <c r="X36" s="170">
        <f t="shared" si="69"/>
        <v>87.63</v>
      </c>
      <c r="Y36" s="170">
        <f t="shared" si="69"/>
        <v>113.13</v>
      </c>
      <c r="Z36" s="170">
        <f t="shared" si="69"/>
        <v>132.81</v>
      </c>
      <c r="AB36" s="43" t="str">
        <f t="shared" si="1"/>
        <v>DIAMANTE START 13.001 a 4.000</v>
      </c>
      <c r="AC36" s="146" t="s">
        <v>116</v>
      </c>
      <c r="AD36" s="44" t="s">
        <v>68</v>
      </c>
      <c r="AE36" s="170">
        <f t="shared" si="80"/>
        <v>37.590000000000003</v>
      </c>
      <c r="AF36" s="170">
        <f t="shared" si="75"/>
        <v>38.39</v>
      </c>
      <c r="AG36" s="170">
        <f t="shared" ref="AG36:AX36" si="94">ROUND(AG8-(AG8*$A$47),2)</f>
        <v>39.19</v>
      </c>
      <c r="AH36" s="170">
        <f t="shared" si="94"/>
        <v>40</v>
      </c>
      <c r="AI36" s="170">
        <f t="shared" si="94"/>
        <v>43.55</v>
      </c>
      <c r="AJ36" s="170">
        <f t="shared" si="94"/>
        <v>44</v>
      </c>
      <c r="AK36" s="170">
        <f t="shared" si="94"/>
        <v>44.44</v>
      </c>
      <c r="AL36" s="170">
        <f t="shared" si="94"/>
        <v>44.9</v>
      </c>
      <c r="AM36" s="170">
        <f t="shared" si="94"/>
        <v>78.17</v>
      </c>
      <c r="AN36" s="170">
        <f t="shared" si="94"/>
        <v>117.76</v>
      </c>
      <c r="AO36" s="170">
        <f t="shared" si="94"/>
        <v>144.02000000000001</v>
      </c>
      <c r="AP36" s="170">
        <f t="shared" si="94"/>
        <v>170.28</v>
      </c>
      <c r="AQ36" s="170">
        <f t="shared" si="94"/>
        <v>95.63</v>
      </c>
      <c r="AR36" s="170">
        <f t="shared" si="94"/>
        <v>134.11000000000001</v>
      </c>
      <c r="AS36" s="170">
        <f t="shared" si="94"/>
        <v>159.18</v>
      </c>
      <c r="AT36" s="170">
        <f t="shared" si="94"/>
        <v>184.28</v>
      </c>
      <c r="AU36" s="170">
        <f t="shared" si="94"/>
        <v>113.85</v>
      </c>
      <c r="AV36" s="170">
        <f t="shared" si="94"/>
        <v>159.66</v>
      </c>
      <c r="AW36" s="170">
        <f t="shared" si="94"/>
        <v>189.5</v>
      </c>
      <c r="AX36" s="170">
        <f t="shared" si="94"/>
        <v>219.38</v>
      </c>
      <c r="AZ36" s="40" t="str">
        <f t="shared" si="21"/>
        <v>DIAMANTE 3Kg Adicional</v>
      </c>
      <c r="BA36" s="168" t="s">
        <v>75</v>
      </c>
      <c r="BB36" s="178" t="s">
        <v>63</v>
      </c>
      <c r="BC36" s="169">
        <f t="shared" si="88"/>
        <v>5.37</v>
      </c>
      <c r="BD36" s="169">
        <f t="shared" si="88"/>
        <v>5.54</v>
      </c>
      <c r="BE36" s="169">
        <f t="shared" si="88"/>
        <v>5.62</v>
      </c>
      <c r="BF36" s="169">
        <f t="shared" si="88"/>
        <v>5.71</v>
      </c>
      <c r="BG36" s="169">
        <f t="shared" si="88"/>
        <v>7.15</v>
      </c>
      <c r="BH36" s="169">
        <f t="shared" si="88"/>
        <v>7.25</v>
      </c>
      <c r="BI36" s="169">
        <f t="shared" si="88"/>
        <v>7.32</v>
      </c>
      <c r="BJ36" s="169">
        <f t="shared" si="88"/>
        <v>7.32</v>
      </c>
      <c r="BL36" s="43" t="str">
        <f t="shared" si="29"/>
        <v>DIAMANTE START 25.001 a 6.000</v>
      </c>
      <c r="BM36" s="44" t="s">
        <v>117</v>
      </c>
      <c r="BN36" s="46" t="s">
        <v>76</v>
      </c>
      <c r="BO36" s="170">
        <f t="shared" si="65"/>
        <v>28.15</v>
      </c>
      <c r="BP36" s="170">
        <f t="shared" si="65"/>
        <v>28.74</v>
      </c>
      <c r="BQ36" s="170">
        <f t="shared" si="65"/>
        <v>29.35</v>
      </c>
      <c r="BS36" s="60" t="str">
        <f t="shared" si="71"/>
        <v>DIAMANTE START 23.001 a 4.000</v>
      </c>
      <c r="BT36" s="44" t="s">
        <v>117</v>
      </c>
      <c r="BU36" s="44" t="s">
        <v>68</v>
      </c>
      <c r="BV36" s="170">
        <f t="shared" si="77"/>
        <v>19.48</v>
      </c>
      <c r="BW36" s="170">
        <f t="shared" si="77"/>
        <v>19.88</v>
      </c>
      <c r="BX36" s="170">
        <f t="shared" si="77"/>
        <v>20.309999999999999</v>
      </c>
      <c r="BY36" s="170">
        <f t="shared" si="77"/>
        <v>20.71</v>
      </c>
      <c r="BZ36" s="170">
        <f t="shared" si="77"/>
        <v>29.78</v>
      </c>
      <c r="CA36" s="170">
        <f t="shared" si="77"/>
        <v>30.08</v>
      </c>
      <c r="CB36" s="170">
        <f t="shared" si="77"/>
        <v>30.37</v>
      </c>
      <c r="CC36" s="170">
        <f t="shared" si="77"/>
        <v>30.72</v>
      </c>
      <c r="CD36" s="170">
        <f t="shared" si="77"/>
        <v>50.38</v>
      </c>
      <c r="CE36" s="170">
        <f t="shared" si="77"/>
        <v>66.94</v>
      </c>
      <c r="CF36" s="170">
        <f t="shared" si="77"/>
        <v>94.19</v>
      </c>
      <c r="CG36" s="170">
        <f t="shared" si="77"/>
        <v>114.26</v>
      </c>
      <c r="CH36" s="170">
        <f t="shared" si="77"/>
        <v>78.14</v>
      </c>
      <c r="CI36" s="170">
        <f t="shared" si="77"/>
        <v>95.76</v>
      </c>
      <c r="CJ36" s="170">
        <f t="shared" si="77"/>
        <v>123.5</v>
      </c>
      <c r="CK36" s="170">
        <f t="shared" si="77"/>
        <v>145.19999999999999</v>
      </c>
      <c r="CM36" s="43" t="str">
        <f t="shared" si="8"/>
        <v>DIAMANTE START 13.001 a 4.000</v>
      </c>
      <c r="CN36" s="44" t="s">
        <v>116</v>
      </c>
      <c r="CO36" s="44" t="s">
        <v>68</v>
      </c>
      <c r="CP36" s="170">
        <f t="shared" ref="CP36:DE36" si="95">ROUND(CP8-(CP8*$A$102),2)</f>
        <v>23.48</v>
      </c>
      <c r="CQ36" s="170">
        <f t="shared" si="95"/>
        <v>24.49</v>
      </c>
      <c r="CR36" s="170">
        <f t="shared" si="95"/>
        <v>24.73</v>
      </c>
      <c r="CS36" s="170">
        <f t="shared" si="95"/>
        <v>24.99</v>
      </c>
      <c r="CT36" s="170">
        <f t="shared" si="95"/>
        <v>29.19</v>
      </c>
      <c r="CU36" s="170">
        <f t="shared" si="95"/>
        <v>32.700000000000003</v>
      </c>
      <c r="CV36" s="170">
        <f t="shared" si="95"/>
        <v>36.49</v>
      </c>
      <c r="CW36" s="170">
        <f t="shared" si="95"/>
        <v>43.78</v>
      </c>
      <c r="CX36" s="170">
        <f t="shared" si="95"/>
        <v>37.15</v>
      </c>
      <c r="CY36" s="170">
        <f t="shared" si="95"/>
        <v>42.36</v>
      </c>
      <c r="CZ36" s="170">
        <f t="shared" si="95"/>
        <v>59.88</v>
      </c>
      <c r="DA36" s="170">
        <f t="shared" si="95"/>
        <v>77.12</v>
      </c>
      <c r="DB36" s="170">
        <f t="shared" si="95"/>
        <v>43.21</v>
      </c>
      <c r="DC36" s="170">
        <f t="shared" si="95"/>
        <v>49.27</v>
      </c>
      <c r="DD36" s="170">
        <f t="shared" si="95"/>
        <v>69.63</v>
      </c>
      <c r="DE36" s="170">
        <f t="shared" si="95"/>
        <v>89.67</v>
      </c>
      <c r="DG36" s="43" t="str">
        <f t="shared" si="84"/>
        <v>DIAMANTE START 23.001 a 4.000</v>
      </c>
      <c r="DH36" s="44" t="s">
        <v>117</v>
      </c>
      <c r="DI36" s="44" t="s">
        <v>68</v>
      </c>
      <c r="DJ36" s="147">
        <f t="shared" ref="DJ36:DU36" si="96">ROUND(DJ8-(DJ8*$A$194),2)</f>
        <v>24.69</v>
      </c>
      <c r="DK36" s="147">
        <f t="shared" si="96"/>
        <v>25.74</v>
      </c>
      <c r="DL36" s="147">
        <f t="shared" si="96"/>
        <v>26</v>
      </c>
      <c r="DM36" s="147">
        <f t="shared" si="96"/>
        <v>26.26</v>
      </c>
      <c r="DN36" s="147">
        <f t="shared" si="96"/>
        <v>30.8</v>
      </c>
      <c r="DO36" s="147">
        <f t="shared" si="96"/>
        <v>33.880000000000003</v>
      </c>
      <c r="DP36" s="147">
        <f t="shared" si="96"/>
        <v>37.770000000000003</v>
      </c>
      <c r="DQ36" s="147">
        <f t="shared" si="96"/>
        <v>45.42</v>
      </c>
      <c r="DR36" s="147">
        <f t="shared" si="96"/>
        <v>46.24</v>
      </c>
      <c r="DS36" s="147">
        <f t="shared" si="96"/>
        <v>51.41</v>
      </c>
      <c r="DT36" s="147">
        <f t="shared" si="96"/>
        <v>72.11</v>
      </c>
      <c r="DU36" s="147">
        <f t="shared" si="96"/>
        <v>92.97</v>
      </c>
      <c r="EQ36" s="198" t="str">
        <f t="shared" si="52"/>
        <v>CLUBE CORREIOSColeta no mesmo dia4210-2Mais de 100</v>
      </c>
      <c r="ER36" s="198" t="s">
        <v>9</v>
      </c>
      <c r="ES36" s="199" t="s">
        <v>71</v>
      </c>
      <c r="ET36" s="200" t="s">
        <v>72</v>
      </c>
      <c r="EU36" s="201" t="s">
        <v>108</v>
      </c>
      <c r="EV36" s="200">
        <f t="shared" si="67"/>
        <v>1.65</v>
      </c>
      <c r="EW36" s="258">
        <v>1.65</v>
      </c>
      <c r="EX36" s="203" t="s">
        <v>264</v>
      </c>
      <c r="FA36" s="146"/>
      <c r="FB36" s="146"/>
      <c r="FC36" s="211"/>
      <c r="FD36" s="190"/>
      <c r="FE36" s="212" t="s">
        <v>258</v>
      </c>
      <c r="FF36" s="213"/>
      <c r="FK36" s="207" t="s">
        <v>353</v>
      </c>
      <c r="FL36" s="207" t="s">
        <v>75</v>
      </c>
      <c r="FM36" s="207" t="s">
        <v>319</v>
      </c>
      <c r="FN36" s="216" t="s">
        <v>320</v>
      </c>
      <c r="FO36" s="217">
        <v>76120</v>
      </c>
      <c r="FP36" s="200">
        <v>0.75</v>
      </c>
      <c r="FQ36" s="217">
        <v>76171</v>
      </c>
      <c r="FR36" s="200">
        <v>1.31</v>
      </c>
    </row>
    <row r="37" spans="1:174" ht="25.5" x14ac:dyDescent="0.25">
      <c r="A37" s="84">
        <v>0.21</v>
      </c>
      <c r="B37" s="42" t="s">
        <v>94</v>
      </c>
      <c r="D37" s="43" t="str">
        <f t="shared" si="68"/>
        <v>DIAMANTE START 14.001 a 5.000</v>
      </c>
      <c r="E37" s="146" t="s">
        <v>116</v>
      </c>
      <c r="F37" s="44" t="s">
        <v>70</v>
      </c>
      <c r="G37" s="170">
        <f t="shared" si="74"/>
        <v>17.57</v>
      </c>
      <c r="H37" s="170">
        <f t="shared" si="69"/>
        <v>17.96</v>
      </c>
      <c r="I37" s="170">
        <f t="shared" si="69"/>
        <v>18.309999999999999</v>
      </c>
      <c r="J37" s="170">
        <f t="shared" si="69"/>
        <v>18.68</v>
      </c>
      <c r="K37" s="170">
        <f t="shared" si="69"/>
        <v>28.26</v>
      </c>
      <c r="L37" s="170">
        <f t="shared" si="69"/>
        <v>28.55</v>
      </c>
      <c r="M37" s="170">
        <f t="shared" si="69"/>
        <v>28.85</v>
      </c>
      <c r="N37" s="170">
        <f t="shared" si="69"/>
        <v>29.13</v>
      </c>
      <c r="O37" s="170">
        <f t="shared" si="69"/>
        <v>50.12</v>
      </c>
      <c r="P37" s="170">
        <f t="shared" si="69"/>
        <v>67.66</v>
      </c>
      <c r="Q37" s="170">
        <f t="shared" si="69"/>
        <v>95.24</v>
      </c>
      <c r="R37" s="170">
        <f t="shared" si="69"/>
        <v>115.27</v>
      </c>
      <c r="S37" s="170">
        <f t="shared" si="69"/>
        <v>71.86</v>
      </c>
      <c r="T37" s="170">
        <f t="shared" si="69"/>
        <v>87.44</v>
      </c>
      <c r="U37" s="170">
        <f t="shared" si="69"/>
        <v>111.03</v>
      </c>
      <c r="V37" s="170">
        <f t="shared" si="69"/>
        <v>129.13999999999999</v>
      </c>
      <c r="W37" s="170">
        <f t="shared" si="69"/>
        <v>85.55</v>
      </c>
      <c r="X37" s="170">
        <f t="shared" si="69"/>
        <v>104.09</v>
      </c>
      <c r="Y37" s="170">
        <f t="shared" si="69"/>
        <v>132.16999999999999</v>
      </c>
      <c r="Z37" s="170">
        <f t="shared" si="69"/>
        <v>153.75</v>
      </c>
      <c r="AB37" s="43" t="str">
        <f t="shared" si="1"/>
        <v>DIAMANTE START 14.001 a 5.000</v>
      </c>
      <c r="AC37" s="146" t="s">
        <v>116</v>
      </c>
      <c r="AD37" s="44" t="s">
        <v>70</v>
      </c>
      <c r="AE37" s="170">
        <f t="shared" si="80"/>
        <v>40.61</v>
      </c>
      <c r="AF37" s="170">
        <f t="shared" si="75"/>
        <v>41.46</v>
      </c>
      <c r="AG37" s="170">
        <f t="shared" ref="AG37:AX37" si="97">ROUND(AG9-(AG9*$A$47),2)</f>
        <v>42.33</v>
      </c>
      <c r="AH37" s="170">
        <f t="shared" si="97"/>
        <v>43.2</v>
      </c>
      <c r="AI37" s="170">
        <f t="shared" si="97"/>
        <v>46.95</v>
      </c>
      <c r="AJ37" s="170">
        <f t="shared" si="97"/>
        <v>47.45</v>
      </c>
      <c r="AK37" s="170">
        <f t="shared" si="97"/>
        <v>47.93</v>
      </c>
      <c r="AL37" s="170">
        <f t="shared" si="97"/>
        <v>48.41</v>
      </c>
      <c r="AM37" s="170">
        <f t="shared" si="97"/>
        <v>88.39</v>
      </c>
      <c r="AN37" s="170">
        <f t="shared" si="97"/>
        <v>132.49</v>
      </c>
      <c r="AO37" s="170">
        <f t="shared" si="97"/>
        <v>162.16</v>
      </c>
      <c r="AP37" s="170">
        <f t="shared" si="97"/>
        <v>191.83</v>
      </c>
      <c r="AQ37" s="170">
        <f t="shared" si="97"/>
        <v>107.76</v>
      </c>
      <c r="AR37" s="170">
        <f t="shared" si="97"/>
        <v>153.38</v>
      </c>
      <c r="AS37" s="170">
        <f t="shared" si="97"/>
        <v>182.68</v>
      </c>
      <c r="AT37" s="170">
        <f t="shared" si="97"/>
        <v>211.97</v>
      </c>
      <c r="AU37" s="170">
        <f t="shared" si="97"/>
        <v>128.28</v>
      </c>
      <c r="AV37" s="170">
        <f t="shared" si="97"/>
        <v>182.6</v>
      </c>
      <c r="AW37" s="170">
        <f t="shared" si="97"/>
        <v>217.48</v>
      </c>
      <c r="AX37" s="170">
        <f t="shared" si="97"/>
        <v>252.35</v>
      </c>
      <c r="AZ37" s="43" t="str">
        <f t="shared" si="21"/>
        <v>Peso (Kg)</v>
      </c>
      <c r="BB37" s="46" t="s">
        <v>33</v>
      </c>
      <c r="BC37" s="45" t="s">
        <v>12</v>
      </c>
      <c r="BD37" s="45" t="s">
        <v>13</v>
      </c>
      <c r="BE37" s="45" t="s">
        <v>14</v>
      </c>
      <c r="BF37" s="45" t="s">
        <v>15</v>
      </c>
      <c r="BG37" s="45" t="s">
        <v>16</v>
      </c>
      <c r="BH37" s="45" t="s">
        <v>17</v>
      </c>
      <c r="BI37" s="45" t="s">
        <v>18</v>
      </c>
      <c r="BJ37" s="45" t="s">
        <v>19</v>
      </c>
      <c r="BL37" s="43" t="str">
        <f t="shared" si="29"/>
        <v>DIAMANTE START 26.001 a 7.000</v>
      </c>
      <c r="BM37" s="44" t="s">
        <v>117</v>
      </c>
      <c r="BN37" s="46" t="s">
        <v>82</v>
      </c>
      <c r="BO37" s="170">
        <f t="shared" si="65"/>
        <v>33.49</v>
      </c>
      <c r="BP37" s="170">
        <f t="shared" si="65"/>
        <v>34.17</v>
      </c>
      <c r="BQ37" s="170">
        <f t="shared" si="65"/>
        <v>34.89</v>
      </c>
      <c r="BS37" s="60" t="str">
        <f t="shared" si="71"/>
        <v>DIAMANTE START 24.001 a 5.000</v>
      </c>
      <c r="BT37" s="44" t="s">
        <v>117</v>
      </c>
      <c r="BU37" s="44" t="s">
        <v>70</v>
      </c>
      <c r="BV37" s="170">
        <f t="shared" si="77"/>
        <v>20.81</v>
      </c>
      <c r="BW37" s="170">
        <f t="shared" si="77"/>
        <v>21.27</v>
      </c>
      <c r="BX37" s="170">
        <f t="shared" si="77"/>
        <v>21.7</v>
      </c>
      <c r="BY37" s="170">
        <f t="shared" si="77"/>
        <v>22.14</v>
      </c>
      <c r="BZ37" s="170">
        <f t="shared" si="77"/>
        <v>31.94</v>
      </c>
      <c r="CA37" s="170">
        <f t="shared" si="77"/>
        <v>32.26</v>
      </c>
      <c r="CB37" s="170">
        <f t="shared" si="77"/>
        <v>32.590000000000003</v>
      </c>
      <c r="CC37" s="170">
        <f t="shared" si="77"/>
        <v>32.93</v>
      </c>
      <c r="CD37" s="170">
        <f t="shared" si="77"/>
        <v>55.49</v>
      </c>
      <c r="CE37" s="170">
        <f t="shared" si="77"/>
        <v>73.84</v>
      </c>
      <c r="CF37" s="170">
        <f t="shared" si="77"/>
        <v>103.93</v>
      </c>
      <c r="CG37" s="170">
        <f t="shared" si="77"/>
        <v>126.02</v>
      </c>
      <c r="CH37" s="170">
        <f t="shared" si="77"/>
        <v>94.35</v>
      </c>
      <c r="CI37" s="170">
        <f t="shared" si="77"/>
        <v>113.7</v>
      </c>
      <c r="CJ37" s="170">
        <f t="shared" si="77"/>
        <v>144.26</v>
      </c>
      <c r="CK37" s="170">
        <f t="shared" si="77"/>
        <v>168.02</v>
      </c>
      <c r="CM37" s="43" t="str">
        <f t="shared" si="8"/>
        <v>DIAMANTE START 14.001 a 5.000</v>
      </c>
      <c r="CN37" s="44" t="s">
        <v>116</v>
      </c>
      <c r="CO37" s="44" t="s">
        <v>70</v>
      </c>
      <c r="CP37" s="170">
        <f t="shared" ref="CP37:DE37" si="98">ROUND(CP9-(CP9*$A$102),2)</f>
        <v>25.13</v>
      </c>
      <c r="CQ37" s="170">
        <f t="shared" si="98"/>
        <v>26.18</v>
      </c>
      <c r="CR37" s="170">
        <f t="shared" si="98"/>
        <v>26.45</v>
      </c>
      <c r="CS37" s="170">
        <f t="shared" si="98"/>
        <v>26.71</v>
      </c>
      <c r="CT37" s="170">
        <f t="shared" si="98"/>
        <v>31.2</v>
      </c>
      <c r="CU37" s="170">
        <f t="shared" si="98"/>
        <v>34.950000000000003</v>
      </c>
      <c r="CV37" s="170">
        <f t="shared" si="98"/>
        <v>39.020000000000003</v>
      </c>
      <c r="CW37" s="170">
        <f t="shared" si="98"/>
        <v>46.83</v>
      </c>
      <c r="CX37" s="170">
        <f t="shared" si="98"/>
        <v>38.909999999999997</v>
      </c>
      <c r="CY37" s="170">
        <f t="shared" si="98"/>
        <v>44.33</v>
      </c>
      <c r="CZ37" s="170">
        <f t="shared" si="98"/>
        <v>62.06</v>
      </c>
      <c r="DA37" s="170">
        <f t="shared" si="98"/>
        <v>79.73</v>
      </c>
      <c r="DB37" s="170">
        <f t="shared" si="98"/>
        <v>45.24</v>
      </c>
      <c r="DC37" s="170">
        <f t="shared" si="98"/>
        <v>51.55</v>
      </c>
      <c r="DD37" s="170">
        <f t="shared" si="98"/>
        <v>72.17</v>
      </c>
      <c r="DE37" s="170">
        <f t="shared" si="98"/>
        <v>92.72</v>
      </c>
      <c r="DG37" s="43" t="str">
        <f t="shared" si="84"/>
        <v>DIAMANTE START 24.001 a 5.000</v>
      </c>
      <c r="DH37" s="44" t="s">
        <v>117</v>
      </c>
      <c r="DI37" s="44" t="s">
        <v>70</v>
      </c>
      <c r="DJ37" s="147">
        <f t="shared" ref="DJ37:DU37" si="99">ROUND(DJ9-(DJ9*$A$194),2)</f>
        <v>26.98</v>
      </c>
      <c r="DK37" s="147">
        <f t="shared" si="99"/>
        <v>28.1</v>
      </c>
      <c r="DL37" s="147">
        <f t="shared" si="99"/>
        <v>28.41</v>
      </c>
      <c r="DM37" s="147">
        <f t="shared" si="99"/>
        <v>28.69</v>
      </c>
      <c r="DN37" s="147">
        <f t="shared" si="99"/>
        <v>33.79</v>
      </c>
      <c r="DO37" s="147">
        <f t="shared" si="99"/>
        <v>36.42</v>
      </c>
      <c r="DP37" s="147">
        <f t="shared" si="99"/>
        <v>40.58</v>
      </c>
      <c r="DQ37" s="147">
        <f t="shared" si="99"/>
        <v>48.89</v>
      </c>
      <c r="DR37" s="147">
        <f t="shared" si="99"/>
        <v>50.42</v>
      </c>
      <c r="DS37" s="147">
        <f t="shared" si="99"/>
        <v>54.49</v>
      </c>
      <c r="DT37" s="147">
        <f t="shared" si="99"/>
        <v>75.099999999999994</v>
      </c>
      <c r="DU37" s="147">
        <f t="shared" si="99"/>
        <v>96.69</v>
      </c>
      <c r="EQ37" s="198" t="str">
        <f t="shared" si="52"/>
        <v>CLUBE CORREIOSColeta no mesmo dia7790-9Unitizador</v>
      </c>
      <c r="ER37" s="198" t="s">
        <v>9</v>
      </c>
      <c r="ES37" s="199" t="s">
        <v>71</v>
      </c>
      <c r="ET37" s="200" t="s">
        <v>111</v>
      </c>
      <c r="EU37" s="201" t="s">
        <v>112</v>
      </c>
      <c r="EV37" s="200">
        <f>ROUND(EV19-(EV19*$A$136),2)</f>
        <v>41.98</v>
      </c>
      <c r="FA37" s="146"/>
      <c r="FB37" s="146"/>
      <c r="FC37" s="211"/>
      <c r="FD37" s="190"/>
      <c r="FE37" s="212"/>
      <c r="FK37" s="207" t="s">
        <v>354</v>
      </c>
      <c r="FL37" s="207" t="s">
        <v>75</v>
      </c>
      <c r="FM37" s="207" t="s">
        <v>321</v>
      </c>
      <c r="FN37" s="216" t="s">
        <v>322</v>
      </c>
      <c r="FO37" s="217">
        <v>76139</v>
      </c>
      <c r="FP37" s="200">
        <v>2.12</v>
      </c>
      <c r="FQ37" s="217">
        <v>76180</v>
      </c>
      <c r="FR37" s="200">
        <v>2.12</v>
      </c>
    </row>
    <row r="38" spans="1:174" ht="25.5" x14ac:dyDescent="0.25">
      <c r="A38" s="84">
        <v>0.22</v>
      </c>
      <c r="B38" s="42" t="s">
        <v>98</v>
      </c>
      <c r="D38" s="43" t="str">
        <f t="shared" si="68"/>
        <v>DIAMANTE START 15.001 a 6.000</v>
      </c>
      <c r="E38" s="146" t="s">
        <v>116</v>
      </c>
      <c r="F38" s="44" t="s">
        <v>76</v>
      </c>
      <c r="G38" s="170">
        <f t="shared" si="74"/>
        <v>18.670000000000002</v>
      </c>
      <c r="H38" s="170">
        <f t="shared" si="69"/>
        <v>19.059999999999999</v>
      </c>
      <c r="I38" s="170">
        <f t="shared" si="69"/>
        <v>19.47</v>
      </c>
      <c r="J38" s="170">
        <f t="shared" si="69"/>
        <v>19.87</v>
      </c>
      <c r="K38" s="170">
        <f t="shared" si="69"/>
        <v>30.52</v>
      </c>
      <c r="L38" s="170">
        <f t="shared" si="69"/>
        <v>30.85</v>
      </c>
      <c r="M38" s="170">
        <f t="shared" si="69"/>
        <v>31.16</v>
      </c>
      <c r="N38" s="170">
        <f t="shared" si="69"/>
        <v>31.47</v>
      </c>
      <c r="O38" s="170">
        <f t="shared" si="69"/>
        <v>54.95</v>
      </c>
      <c r="P38" s="170">
        <f t="shared" si="69"/>
        <v>74.180000000000007</v>
      </c>
      <c r="Q38" s="170">
        <f t="shared" si="69"/>
        <v>104.41</v>
      </c>
      <c r="R38" s="170">
        <f t="shared" si="69"/>
        <v>126.38</v>
      </c>
      <c r="S38" s="170">
        <f t="shared" si="69"/>
        <v>75.930000000000007</v>
      </c>
      <c r="T38" s="170">
        <f t="shared" si="69"/>
        <v>92.92</v>
      </c>
      <c r="U38" s="170">
        <f t="shared" si="69"/>
        <v>118.75</v>
      </c>
      <c r="V38" s="170">
        <f t="shared" si="69"/>
        <v>138.47</v>
      </c>
      <c r="W38" s="170">
        <f t="shared" si="69"/>
        <v>90.38</v>
      </c>
      <c r="X38" s="170">
        <f t="shared" si="69"/>
        <v>110.63</v>
      </c>
      <c r="Y38" s="170">
        <f t="shared" si="69"/>
        <v>141.35</v>
      </c>
      <c r="Z38" s="170">
        <f t="shared" si="69"/>
        <v>164.86</v>
      </c>
      <c r="AB38" s="43" t="str">
        <f t="shared" si="1"/>
        <v>DIAMANTE START 15.001 a 6.000</v>
      </c>
      <c r="AC38" s="146" t="s">
        <v>116</v>
      </c>
      <c r="AD38" s="44" t="s">
        <v>76</v>
      </c>
      <c r="AE38" s="170">
        <f t="shared" si="80"/>
        <v>43.43</v>
      </c>
      <c r="AF38" s="170">
        <f t="shared" si="75"/>
        <v>44.36</v>
      </c>
      <c r="AG38" s="170">
        <f t="shared" ref="AG38:AX38" si="100">ROUND(AG10-(AG10*$A$47),2)</f>
        <v>45.28</v>
      </c>
      <c r="AH38" s="170">
        <f t="shared" si="100"/>
        <v>46.21</v>
      </c>
      <c r="AI38" s="170">
        <f t="shared" si="100"/>
        <v>50.74</v>
      </c>
      <c r="AJ38" s="170">
        <f t="shared" si="100"/>
        <v>51.26</v>
      </c>
      <c r="AK38" s="170">
        <f t="shared" si="100"/>
        <v>51.8</v>
      </c>
      <c r="AL38" s="170">
        <f t="shared" si="100"/>
        <v>52.32</v>
      </c>
      <c r="AM38" s="170">
        <f t="shared" si="100"/>
        <v>98.22</v>
      </c>
      <c r="AN38" s="170">
        <f t="shared" si="100"/>
        <v>147.63</v>
      </c>
      <c r="AO38" s="170">
        <f t="shared" si="100"/>
        <v>180.65</v>
      </c>
      <c r="AP38" s="170">
        <f t="shared" si="100"/>
        <v>213.67</v>
      </c>
      <c r="AQ38" s="170">
        <f t="shared" si="100"/>
        <v>119.8</v>
      </c>
      <c r="AR38" s="170">
        <f t="shared" si="100"/>
        <v>172.82</v>
      </c>
      <c r="AS38" s="170">
        <f t="shared" si="100"/>
        <v>206.46</v>
      </c>
      <c r="AT38" s="170">
        <f t="shared" si="100"/>
        <v>240.09</v>
      </c>
      <c r="AU38" s="170">
        <f t="shared" si="100"/>
        <v>142.61000000000001</v>
      </c>
      <c r="AV38" s="170">
        <f t="shared" si="100"/>
        <v>205.74</v>
      </c>
      <c r="AW38" s="170">
        <f t="shared" si="100"/>
        <v>245.79</v>
      </c>
      <c r="AX38" s="170">
        <f t="shared" si="100"/>
        <v>285.83</v>
      </c>
      <c r="AZ38" s="43" t="str">
        <f t="shared" si="21"/>
        <v>DIAMANTE 4Até 1</v>
      </c>
      <c r="BA38" s="44" t="s">
        <v>81</v>
      </c>
      <c r="BB38" s="46" t="s">
        <v>42</v>
      </c>
      <c r="BC38" s="170">
        <f>ROUND(BC3-(BC3*$A$71),2)</f>
        <v>28.22</v>
      </c>
      <c r="BD38" s="170">
        <f t="shared" ref="BD38:BJ38" si="101">ROUND(BD3-(BD3*$A$71),2)</f>
        <v>28.79</v>
      </c>
      <c r="BE38" s="170">
        <f t="shared" si="101"/>
        <v>29.39</v>
      </c>
      <c r="BF38" s="170">
        <f t="shared" si="101"/>
        <v>29.96</v>
      </c>
      <c r="BG38" s="170">
        <f t="shared" si="101"/>
        <v>40.15</v>
      </c>
      <c r="BH38" s="170">
        <f t="shared" si="101"/>
        <v>40.57</v>
      </c>
      <c r="BI38" s="170">
        <f t="shared" si="101"/>
        <v>40.98</v>
      </c>
      <c r="BJ38" s="170">
        <f t="shared" si="101"/>
        <v>41.33</v>
      </c>
      <c r="BL38" s="43" t="str">
        <f t="shared" si="29"/>
        <v>DIAMANTE START 27.001 a 8.000</v>
      </c>
      <c r="BM38" s="44" t="s">
        <v>117</v>
      </c>
      <c r="BN38" s="46" t="s">
        <v>86</v>
      </c>
      <c r="BO38" s="170">
        <f t="shared" si="65"/>
        <v>43.24</v>
      </c>
      <c r="BP38" s="170">
        <f t="shared" si="65"/>
        <v>44.14</v>
      </c>
      <c r="BQ38" s="170">
        <f t="shared" si="65"/>
        <v>45.05</v>
      </c>
      <c r="BS38" s="60" t="str">
        <f t="shared" si="71"/>
        <v>DIAMANTE START 25.001 a 6.000</v>
      </c>
      <c r="BT38" s="44" t="s">
        <v>117</v>
      </c>
      <c r="BU38" s="44" t="s">
        <v>76</v>
      </c>
      <c r="BV38" s="170">
        <f t="shared" si="77"/>
        <v>21.19</v>
      </c>
      <c r="BW38" s="170">
        <f t="shared" si="77"/>
        <v>21.65</v>
      </c>
      <c r="BX38" s="170">
        <f t="shared" si="77"/>
        <v>22.08</v>
      </c>
      <c r="BY38" s="170">
        <f t="shared" si="77"/>
        <v>22.52</v>
      </c>
      <c r="BZ38" s="170">
        <f t="shared" si="77"/>
        <v>32.79</v>
      </c>
      <c r="CA38" s="170">
        <f t="shared" si="77"/>
        <v>33.14</v>
      </c>
      <c r="CB38" s="170">
        <f t="shared" si="77"/>
        <v>33.46</v>
      </c>
      <c r="CC38" s="170">
        <f t="shared" si="77"/>
        <v>33.799999999999997</v>
      </c>
      <c r="CD38" s="170">
        <f t="shared" si="77"/>
        <v>59.47</v>
      </c>
      <c r="CE38" s="170">
        <f t="shared" si="77"/>
        <v>80.7</v>
      </c>
      <c r="CF38" s="170">
        <f t="shared" si="77"/>
        <v>113.56</v>
      </c>
      <c r="CG38" s="170">
        <f t="shared" si="77"/>
        <v>137.38</v>
      </c>
      <c r="CH38" s="170">
        <f t="shared" si="77"/>
        <v>97.95</v>
      </c>
      <c r="CI38" s="170">
        <f t="shared" si="77"/>
        <v>120.3</v>
      </c>
      <c r="CJ38" s="170">
        <f t="shared" si="77"/>
        <v>153.76</v>
      </c>
      <c r="CK38" s="170">
        <f t="shared" si="77"/>
        <v>179.25</v>
      </c>
      <c r="CM38" s="43" t="str">
        <f t="shared" si="8"/>
        <v>DIAMANTE START 15.001 a 6.000</v>
      </c>
      <c r="CN38" s="44" t="s">
        <v>116</v>
      </c>
      <c r="CO38" s="44" t="s">
        <v>76</v>
      </c>
      <c r="CP38" s="170">
        <f t="shared" ref="CP38:DE38" si="102">ROUND(CP10-(CP10*$A$102),2)</f>
        <v>26.5</v>
      </c>
      <c r="CQ38" s="170">
        <f t="shared" si="102"/>
        <v>27.61</v>
      </c>
      <c r="CR38" s="170">
        <f t="shared" si="102"/>
        <v>27.89</v>
      </c>
      <c r="CS38" s="170">
        <f t="shared" si="102"/>
        <v>28.2</v>
      </c>
      <c r="CT38" s="170">
        <f t="shared" si="102"/>
        <v>34.56</v>
      </c>
      <c r="CU38" s="170">
        <f t="shared" si="102"/>
        <v>39.75</v>
      </c>
      <c r="CV38" s="170">
        <f t="shared" si="102"/>
        <v>45.36</v>
      </c>
      <c r="CW38" s="170">
        <f t="shared" si="102"/>
        <v>56.15</v>
      </c>
      <c r="CX38" s="170">
        <f t="shared" si="102"/>
        <v>45.08</v>
      </c>
      <c r="CY38" s="170">
        <f t="shared" si="102"/>
        <v>51.74</v>
      </c>
      <c r="CZ38" s="170">
        <f t="shared" si="102"/>
        <v>70.819999999999993</v>
      </c>
      <c r="DA38" s="170">
        <f t="shared" si="102"/>
        <v>91.08</v>
      </c>
      <c r="DB38" s="170">
        <f t="shared" si="102"/>
        <v>52.42</v>
      </c>
      <c r="DC38" s="170">
        <f t="shared" si="102"/>
        <v>60.16</v>
      </c>
      <c r="DD38" s="170">
        <f t="shared" si="102"/>
        <v>82.34</v>
      </c>
      <c r="DE38" s="170">
        <f t="shared" si="102"/>
        <v>105.89</v>
      </c>
      <c r="DG38" s="43" t="str">
        <f t="shared" si="84"/>
        <v>DIAMANTE START 25.001 a 6.000</v>
      </c>
      <c r="DH38" s="44" t="s">
        <v>117</v>
      </c>
      <c r="DI38" s="44" t="s">
        <v>76</v>
      </c>
      <c r="DJ38" s="147">
        <f t="shared" ref="DJ38:DU38" si="103">ROUND(DJ10-(DJ10*$A$194),2)</f>
        <v>27.97</v>
      </c>
      <c r="DK38" s="147">
        <f t="shared" si="103"/>
        <v>29.15</v>
      </c>
      <c r="DL38" s="147">
        <f t="shared" si="103"/>
        <v>29.45</v>
      </c>
      <c r="DM38" s="147">
        <f t="shared" si="103"/>
        <v>29.77</v>
      </c>
      <c r="DN38" s="147">
        <f t="shared" si="103"/>
        <v>36.67</v>
      </c>
      <c r="DO38" s="147">
        <f t="shared" si="103"/>
        <v>41.24</v>
      </c>
      <c r="DP38" s="147">
        <f t="shared" si="103"/>
        <v>47.02</v>
      </c>
      <c r="DQ38" s="147">
        <f t="shared" si="103"/>
        <v>58.34</v>
      </c>
      <c r="DR38" s="147">
        <f t="shared" si="103"/>
        <v>56.55</v>
      </c>
      <c r="DS38" s="147">
        <f t="shared" si="103"/>
        <v>62.92</v>
      </c>
      <c r="DT38" s="147">
        <f t="shared" si="103"/>
        <v>85.36</v>
      </c>
      <c r="DU38" s="147">
        <f t="shared" si="103"/>
        <v>109.92</v>
      </c>
      <c r="ET38" s="44"/>
      <c r="FA38" s="207" t="str">
        <f t="shared" ref="FA38:FA40" si="104">CONCATENATE(FB38,FC38,FD38)</f>
        <v>DIAMANTE 4Coleta domiciliar1ª Tentativa (Código: 7796-8)</v>
      </c>
      <c r="FB38" s="207" t="s">
        <v>81</v>
      </c>
      <c r="FC38" s="209" t="s">
        <v>46</v>
      </c>
      <c r="FD38" s="201" t="s">
        <v>47</v>
      </c>
      <c r="FE38" s="200">
        <f>ROUND(FE3-(FE3*EN49),2)</f>
        <v>13.61</v>
      </c>
      <c r="FK38" s="207" t="s">
        <v>355</v>
      </c>
      <c r="FL38" s="207" t="s">
        <v>75</v>
      </c>
      <c r="FM38" s="219" t="s">
        <v>323</v>
      </c>
      <c r="FN38" s="220" t="s">
        <v>324</v>
      </c>
      <c r="FO38" s="217">
        <v>76147</v>
      </c>
      <c r="FP38" s="200">
        <f>ROUND('BASE 2025'!FP38*'BASE 2026'!$A$172,2)</f>
        <v>0.14000000000000001</v>
      </c>
      <c r="FQ38" s="217">
        <v>76198</v>
      </c>
      <c r="FR38" s="200">
        <f>ROUND('BASE 2025'!FR38*'BASE 2026'!$A$172,2)</f>
        <v>0.08</v>
      </c>
    </row>
    <row r="39" spans="1:174" ht="25.5" x14ac:dyDescent="0.25">
      <c r="A39" s="84">
        <v>0.23</v>
      </c>
      <c r="B39" s="42" t="s">
        <v>100</v>
      </c>
      <c r="D39" s="43" t="str">
        <f t="shared" si="68"/>
        <v>DIAMANTE START 16.001 a 7.000</v>
      </c>
      <c r="E39" s="146" t="s">
        <v>116</v>
      </c>
      <c r="F39" s="44" t="s">
        <v>82</v>
      </c>
      <c r="G39" s="170">
        <f t="shared" si="74"/>
        <v>19.850000000000001</v>
      </c>
      <c r="H39" s="170">
        <f t="shared" si="69"/>
        <v>20.27</v>
      </c>
      <c r="I39" s="170">
        <f t="shared" si="69"/>
        <v>20.69</v>
      </c>
      <c r="J39" s="170">
        <f t="shared" si="69"/>
        <v>21.11</v>
      </c>
      <c r="K39" s="170">
        <f t="shared" si="69"/>
        <v>32.700000000000003</v>
      </c>
      <c r="L39" s="170">
        <f t="shared" si="69"/>
        <v>33.020000000000003</v>
      </c>
      <c r="M39" s="170">
        <f t="shared" si="69"/>
        <v>33.369999999999997</v>
      </c>
      <c r="N39" s="170">
        <f t="shared" si="69"/>
        <v>33.71</v>
      </c>
      <c r="O39" s="170">
        <f t="shared" si="69"/>
        <v>60.63</v>
      </c>
      <c r="P39" s="170">
        <f t="shared" si="69"/>
        <v>81.86</v>
      </c>
      <c r="Q39" s="170">
        <f t="shared" si="69"/>
        <v>115.19</v>
      </c>
      <c r="R39" s="170">
        <f t="shared" si="69"/>
        <v>139.46</v>
      </c>
      <c r="S39" s="170">
        <f t="shared" si="69"/>
        <v>80.7</v>
      </c>
      <c r="T39" s="170">
        <f t="shared" si="69"/>
        <v>99.38</v>
      </c>
      <c r="U39" s="170">
        <f t="shared" si="69"/>
        <v>127.81</v>
      </c>
      <c r="V39" s="170">
        <f t="shared" si="69"/>
        <v>149.46</v>
      </c>
      <c r="W39" s="170">
        <f t="shared" si="69"/>
        <v>96.08</v>
      </c>
      <c r="X39" s="170">
        <f t="shared" si="69"/>
        <v>118.31</v>
      </c>
      <c r="Y39" s="170">
        <f t="shared" si="69"/>
        <v>152.13999999999999</v>
      </c>
      <c r="Z39" s="170">
        <f t="shared" si="69"/>
        <v>177.93</v>
      </c>
      <c r="AB39" s="43" t="str">
        <f t="shared" si="1"/>
        <v>DIAMANTE START 16.001 a 7.000</v>
      </c>
      <c r="AC39" s="146" t="s">
        <v>116</v>
      </c>
      <c r="AD39" s="44" t="s">
        <v>82</v>
      </c>
      <c r="AE39" s="170">
        <f t="shared" si="80"/>
        <v>46.82</v>
      </c>
      <c r="AF39" s="170">
        <f t="shared" si="75"/>
        <v>47.82</v>
      </c>
      <c r="AG39" s="170">
        <f t="shared" ref="AG39:AX39" si="105">ROUND(AG11-(AG11*$A$47),2)</f>
        <v>48.82</v>
      </c>
      <c r="AH39" s="170">
        <f t="shared" si="105"/>
        <v>49.81</v>
      </c>
      <c r="AI39" s="170">
        <f t="shared" si="105"/>
        <v>53.95</v>
      </c>
      <c r="AJ39" s="170">
        <f t="shared" si="105"/>
        <v>54.5</v>
      </c>
      <c r="AK39" s="170">
        <f t="shared" si="105"/>
        <v>55.05</v>
      </c>
      <c r="AL39" s="170">
        <f t="shared" si="105"/>
        <v>55.62</v>
      </c>
      <c r="AM39" s="170">
        <f t="shared" si="105"/>
        <v>108.04</v>
      </c>
      <c r="AN39" s="170">
        <f t="shared" si="105"/>
        <v>162.46</v>
      </c>
      <c r="AO39" s="170">
        <f t="shared" si="105"/>
        <v>198.84</v>
      </c>
      <c r="AP39" s="170">
        <f t="shared" si="105"/>
        <v>235.22</v>
      </c>
      <c r="AQ39" s="170">
        <f t="shared" si="105"/>
        <v>131.74</v>
      </c>
      <c r="AR39" s="170">
        <f t="shared" si="105"/>
        <v>191.85</v>
      </c>
      <c r="AS39" s="170">
        <f t="shared" si="105"/>
        <v>229.86</v>
      </c>
      <c r="AT39" s="170">
        <f t="shared" si="105"/>
        <v>267.87</v>
      </c>
      <c r="AU39" s="170">
        <f t="shared" si="105"/>
        <v>156.85</v>
      </c>
      <c r="AV39" s="170">
        <f t="shared" si="105"/>
        <v>228.39</v>
      </c>
      <c r="AW39" s="170">
        <f t="shared" si="105"/>
        <v>273.64999999999998</v>
      </c>
      <c r="AX39" s="170">
        <f t="shared" si="105"/>
        <v>318.89999999999998</v>
      </c>
      <c r="AZ39" s="43" t="str">
        <f t="shared" si="21"/>
        <v>DIAMANTE 41 a 5</v>
      </c>
      <c r="BA39" s="44" t="s">
        <v>81</v>
      </c>
      <c r="BB39" s="46" t="s">
        <v>51</v>
      </c>
      <c r="BC39" s="170">
        <f t="shared" ref="BC39:BJ41" si="106">ROUND(BC4-(BC4*$A$71),2)</f>
        <v>36.78</v>
      </c>
      <c r="BD39" s="170">
        <f t="shared" si="106"/>
        <v>37.54</v>
      </c>
      <c r="BE39" s="170">
        <f t="shared" si="106"/>
        <v>38.31</v>
      </c>
      <c r="BF39" s="170">
        <f t="shared" si="106"/>
        <v>39.07</v>
      </c>
      <c r="BG39" s="170">
        <f t="shared" si="106"/>
        <v>51.27</v>
      </c>
      <c r="BH39" s="170">
        <f t="shared" si="106"/>
        <v>51.77</v>
      </c>
      <c r="BI39" s="170">
        <f t="shared" si="106"/>
        <v>52.28</v>
      </c>
      <c r="BJ39" s="170">
        <f t="shared" si="106"/>
        <v>52.78</v>
      </c>
      <c r="BL39" s="43" t="str">
        <f t="shared" si="29"/>
        <v>DIAMANTE START 28.001 a 9.000</v>
      </c>
      <c r="BM39" s="44" t="s">
        <v>117</v>
      </c>
      <c r="BN39" s="46" t="s">
        <v>91</v>
      </c>
      <c r="BO39" s="170">
        <f t="shared" si="65"/>
        <v>55.88</v>
      </c>
      <c r="BP39" s="170">
        <f t="shared" si="65"/>
        <v>57.03</v>
      </c>
      <c r="BQ39" s="170">
        <f t="shared" si="65"/>
        <v>58.23</v>
      </c>
      <c r="BS39" s="60" t="str">
        <f t="shared" si="71"/>
        <v>DIAMANTE START 26.001 a 7.000</v>
      </c>
      <c r="BT39" s="44" t="s">
        <v>117</v>
      </c>
      <c r="BU39" s="44" t="s">
        <v>82</v>
      </c>
      <c r="BV39" s="170">
        <f t="shared" si="77"/>
        <v>21.55</v>
      </c>
      <c r="BW39" s="170">
        <f t="shared" si="77"/>
        <v>22.01</v>
      </c>
      <c r="BX39" s="170">
        <f t="shared" si="77"/>
        <v>22.46</v>
      </c>
      <c r="BY39" s="170">
        <f t="shared" si="77"/>
        <v>22.91</v>
      </c>
      <c r="BZ39" s="170">
        <f t="shared" si="77"/>
        <v>35.1</v>
      </c>
      <c r="CA39" s="170">
        <f t="shared" si="77"/>
        <v>35.44</v>
      </c>
      <c r="CB39" s="170">
        <f t="shared" si="77"/>
        <v>35.81</v>
      </c>
      <c r="CC39" s="170">
        <f t="shared" si="77"/>
        <v>36.18</v>
      </c>
      <c r="CD39" s="170">
        <f t="shared" si="77"/>
        <v>65.599999999999994</v>
      </c>
      <c r="CE39" s="170">
        <f t="shared" si="77"/>
        <v>89.04</v>
      </c>
      <c r="CF39" s="170">
        <f t="shared" si="77"/>
        <v>125.32</v>
      </c>
      <c r="CG39" s="170">
        <f t="shared" si="77"/>
        <v>151.59</v>
      </c>
      <c r="CH39" s="170">
        <f t="shared" si="77"/>
        <v>104.09</v>
      </c>
      <c r="CI39" s="170">
        <f t="shared" si="77"/>
        <v>128.63999999999999</v>
      </c>
      <c r="CJ39" s="170">
        <f t="shared" si="77"/>
        <v>165.48</v>
      </c>
      <c r="CK39" s="170">
        <f t="shared" si="77"/>
        <v>193.43</v>
      </c>
      <c r="CM39" s="43" t="str">
        <f t="shared" si="8"/>
        <v>DIAMANTE START 16.001 a 7.000</v>
      </c>
      <c r="CN39" s="44" t="s">
        <v>116</v>
      </c>
      <c r="CO39" s="44" t="s">
        <v>82</v>
      </c>
      <c r="CP39" s="170">
        <f t="shared" ref="CP39:DE39" si="107">ROUND(CP11-(CP11*$A$102),2)</f>
        <v>28</v>
      </c>
      <c r="CQ39" s="170">
        <f t="shared" si="107"/>
        <v>29.17</v>
      </c>
      <c r="CR39" s="170">
        <f t="shared" si="107"/>
        <v>29.48</v>
      </c>
      <c r="CS39" s="170">
        <f t="shared" si="107"/>
        <v>29.77</v>
      </c>
      <c r="CT39" s="170">
        <f t="shared" si="107"/>
        <v>38.159999999999997</v>
      </c>
      <c r="CU39" s="170">
        <f t="shared" si="107"/>
        <v>43.91</v>
      </c>
      <c r="CV39" s="170">
        <f t="shared" si="107"/>
        <v>50.09</v>
      </c>
      <c r="CW39" s="170">
        <f t="shared" si="107"/>
        <v>62.02</v>
      </c>
      <c r="CX39" s="170">
        <f t="shared" si="107"/>
        <v>48.17</v>
      </c>
      <c r="CY39" s="170">
        <f t="shared" si="107"/>
        <v>55.3</v>
      </c>
      <c r="CZ39" s="170">
        <f t="shared" si="107"/>
        <v>74.87</v>
      </c>
      <c r="DA39" s="170">
        <f t="shared" si="107"/>
        <v>96.1</v>
      </c>
      <c r="DB39" s="170">
        <f t="shared" si="107"/>
        <v>56.01</v>
      </c>
      <c r="DC39" s="170">
        <f t="shared" si="107"/>
        <v>64.290000000000006</v>
      </c>
      <c r="DD39" s="170">
        <f t="shared" si="107"/>
        <v>87.06</v>
      </c>
      <c r="DE39" s="170">
        <f t="shared" si="107"/>
        <v>111.74</v>
      </c>
      <c r="DG39" s="43" t="str">
        <f t="shared" si="84"/>
        <v>DIAMANTE START 26.001 a 7.000</v>
      </c>
      <c r="DH39" s="44" t="s">
        <v>117</v>
      </c>
      <c r="DI39" s="44" t="s">
        <v>82</v>
      </c>
      <c r="DJ39" s="147">
        <f t="shared" ref="DJ39:DU39" si="108">ROUND(DJ11-(DJ11*$A$194),2)</f>
        <v>28.52</v>
      </c>
      <c r="DK39" s="147">
        <f t="shared" si="108"/>
        <v>29.73</v>
      </c>
      <c r="DL39" s="147">
        <f t="shared" si="108"/>
        <v>30.04</v>
      </c>
      <c r="DM39" s="147">
        <f t="shared" si="108"/>
        <v>30.34</v>
      </c>
      <c r="DN39" s="147">
        <f t="shared" si="108"/>
        <v>38.78</v>
      </c>
      <c r="DO39" s="147">
        <f t="shared" si="108"/>
        <v>45.15</v>
      </c>
      <c r="DP39" s="147">
        <f t="shared" si="108"/>
        <v>51.54</v>
      </c>
      <c r="DQ39" s="147">
        <f t="shared" si="108"/>
        <v>63.74</v>
      </c>
      <c r="DR39" s="147">
        <f t="shared" si="108"/>
        <v>56.41</v>
      </c>
      <c r="DS39" s="147">
        <f t="shared" si="108"/>
        <v>65.819999999999993</v>
      </c>
      <c r="DT39" s="147">
        <f t="shared" si="108"/>
        <v>89.56</v>
      </c>
      <c r="DU39" s="147">
        <f t="shared" si="108"/>
        <v>114.88</v>
      </c>
      <c r="EQ39" s="198" t="str">
        <f>CONCATENATE(ER39,ES39,ET39,EU39)</f>
        <v>DIAMANTE START 1Coleta Agendada7789-50 a 10</v>
      </c>
      <c r="ER39" s="198" t="s">
        <v>116</v>
      </c>
      <c r="ES39" s="199" t="s">
        <v>43</v>
      </c>
      <c r="ET39" s="200" t="s">
        <v>44</v>
      </c>
      <c r="EU39" s="201" t="s">
        <v>45</v>
      </c>
      <c r="EV39" s="200">
        <f>ROUND(EV3-(EV3*$A$137),2)</f>
        <v>14.82</v>
      </c>
      <c r="FA39" s="207" t="str">
        <f t="shared" si="104"/>
        <v>DIAMANTE 4Coleta domiciliar2ª Tentativa (Código: 7799-2)</v>
      </c>
      <c r="FB39" s="207" t="s">
        <v>81</v>
      </c>
      <c r="FC39" s="209" t="s">
        <v>46</v>
      </c>
      <c r="FD39" s="201" t="s">
        <v>53</v>
      </c>
      <c r="FE39" s="200">
        <f>ROUND(FE4-(FE4*EN49),2)</f>
        <v>14.36</v>
      </c>
      <c r="FK39" s="207" t="s">
        <v>356</v>
      </c>
      <c r="FL39" s="207" t="s">
        <v>75</v>
      </c>
      <c r="FM39" s="219" t="s">
        <v>325</v>
      </c>
      <c r="FN39" s="220" t="s">
        <v>326</v>
      </c>
      <c r="FO39" s="217">
        <v>76155</v>
      </c>
      <c r="FP39" s="200">
        <f>ROUND('BASE 2025'!FP39*'BASE 2026'!$A$172,2)</f>
        <v>0.19</v>
      </c>
      <c r="FQ39" s="217">
        <v>76201</v>
      </c>
      <c r="FR39" s="200">
        <f>ROUND('BASE 2025'!FR39*'BASE 2026'!$A$172,2)</f>
        <v>0.08</v>
      </c>
    </row>
    <row r="40" spans="1:174" x14ac:dyDescent="0.25">
      <c r="A40" s="84">
        <v>0.24</v>
      </c>
      <c r="B40" s="42" t="s">
        <v>104</v>
      </c>
      <c r="D40" s="43" t="str">
        <f t="shared" si="68"/>
        <v>DIAMANTE START 17.001 a 8.000</v>
      </c>
      <c r="E40" s="146" t="s">
        <v>116</v>
      </c>
      <c r="F40" s="44" t="s">
        <v>86</v>
      </c>
      <c r="G40" s="170">
        <f t="shared" si="74"/>
        <v>20.98</v>
      </c>
      <c r="H40" s="170">
        <f t="shared" si="69"/>
        <v>21.42</v>
      </c>
      <c r="I40" s="170">
        <f t="shared" si="69"/>
        <v>21.87</v>
      </c>
      <c r="J40" s="170">
        <f t="shared" si="69"/>
        <v>22.31</v>
      </c>
      <c r="K40" s="170">
        <f t="shared" si="69"/>
        <v>34.96</v>
      </c>
      <c r="L40" s="170">
        <f t="shared" si="69"/>
        <v>35.340000000000003</v>
      </c>
      <c r="M40" s="170">
        <f t="shared" si="69"/>
        <v>35.68</v>
      </c>
      <c r="N40" s="170">
        <f t="shared" si="69"/>
        <v>36.049999999999997</v>
      </c>
      <c r="O40" s="170">
        <f t="shared" si="69"/>
        <v>66.41</v>
      </c>
      <c r="P40" s="170">
        <f t="shared" si="69"/>
        <v>89.67</v>
      </c>
      <c r="Q40" s="170">
        <f t="shared" si="69"/>
        <v>126.22</v>
      </c>
      <c r="R40" s="170">
        <f t="shared" si="69"/>
        <v>152.78</v>
      </c>
      <c r="S40" s="170">
        <f t="shared" si="69"/>
        <v>89.81</v>
      </c>
      <c r="T40" s="170">
        <f t="shared" si="69"/>
        <v>110.2</v>
      </c>
      <c r="U40" s="170">
        <f t="shared" si="69"/>
        <v>141.32</v>
      </c>
      <c r="V40" s="170">
        <f t="shared" si="69"/>
        <v>164.91</v>
      </c>
      <c r="W40" s="170">
        <f t="shared" si="69"/>
        <v>106.91</v>
      </c>
      <c r="X40" s="170">
        <f t="shared" si="69"/>
        <v>131.18</v>
      </c>
      <c r="Y40" s="170">
        <f t="shared" si="69"/>
        <v>168.24</v>
      </c>
      <c r="Z40" s="170">
        <f t="shared" si="69"/>
        <v>196.33</v>
      </c>
      <c r="AB40" s="43" t="str">
        <f t="shared" si="1"/>
        <v>DIAMANTE START 17.001 a 8.000</v>
      </c>
      <c r="AC40" s="146" t="s">
        <v>116</v>
      </c>
      <c r="AD40" s="44" t="s">
        <v>86</v>
      </c>
      <c r="AE40" s="170">
        <f t="shared" si="80"/>
        <v>49.65</v>
      </c>
      <c r="AF40" s="170">
        <f t="shared" si="75"/>
        <v>50.7</v>
      </c>
      <c r="AG40" s="170">
        <f t="shared" ref="AG40:AX40" si="109">ROUND(AG12-(AG12*$A$47),2)</f>
        <v>51.75</v>
      </c>
      <c r="AH40" s="170">
        <f t="shared" si="109"/>
        <v>52.81</v>
      </c>
      <c r="AI40" s="170">
        <f t="shared" si="109"/>
        <v>57.74</v>
      </c>
      <c r="AJ40" s="170">
        <f t="shared" si="109"/>
        <v>58.34</v>
      </c>
      <c r="AK40" s="170">
        <f t="shared" si="109"/>
        <v>58.93</v>
      </c>
      <c r="AL40" s="170">
        <f t="shared" si="109"/>
        <v>59.52</v>
      </c>
      <c r="AM40" s="170">
        <f t="shared" si="109"/>
        <v>117.86</v>
      </c>
      <c r="AN40" s="170">
        <f t="shared" si="109"/>
        <v>176.99</v>
      </c>
      <c r="AO40" s="170">
        <f t="shared" si="109"/>
        <v>216.98</v>
      </c>
      <c r="AP40" s="170">
        <f t="shared" si="109"/>
        <v>256.97000000000003</v>
      </c>
      <c r="AQ40" s="170">
        <f t="shared" si="109"/>
        <v>143.69</v>
      </c>
      <c r="AR40" s="170">
        <f t="shared" si="109"/>
        <v>212.06</v>
      </c>
      <c r="AS40" s="170">
        <f t="shared" si="109"/>
        <v>253.94</v>
      </c>
      <c r="AT40" s="170">
        <f t="shared" si="109"/>
        <v>295.82</v>
      </c>
      <c r="AU40" s="170">
        <f t="shared" si="109"/>
        <v>171.07</v>
      </c>
      <c r="AV40" s="170">
        <f t="shared" si="109"/>
        <v>252.45</v>
      </c>
      <c r="AW40" s="170">
        <f t="shared" si="109"/>
        <v>302.31</v>
      </c>
      <c r="AX40" s="170">
        <f t="shared" si="109"/>
        <v>352.16</v>
      </c>
      <c r="AZ40" s="43" t="str">
        <f t="shared" si="21"/>
        <v>DIAMANTE 45 a 10</v>
      </c>
      <c r="BA40" s="44" t="s">
        <v>81</v>
      </c>
      <c r="BB40" s="46" t="s">
        <v>56</v>
      </c>
      <c r="BC40" s="170">
        <f t="shared" si="106"/>
        <v>54.55</v>
      </c>
      <c r="BD40" s="170">
        <f t="shared" si="106"/>
        <v>55.73</v>
      </c>
      <c r="BE40" s="170">
        <f t="shared" si="106"/>
        <v>56.9</v>
      </c>
      <c r="BF40" s="170">
        <f t="shared" si="106"/>
        <v>58</v>
      </c>
      <c r="BG40" s="170">
        <f t="shared" si="106"/>
        <v>69.709999999999994</v>
      </c>
      <c r="BH40" s="170">
        <f t="shared" si="106"/>
        <v>70.37</v>
      </c>
      <c r="BI40" s="170">
        <f t="shared" si="106"/>
        <v>71.14</v>
      </c>
      <c r="BJ40" s="170">
        <f t="shared" si="106"/>
        <v>71.81</v>
      </c>
      <c r="BL40" s="43" t="str">
        <f t="shared" si="29"/>
        <v>DIAMANTE START 29.001 a 10.000</v>
      </c>
      <c r="BM40" s="44" t="s">
        <v>117</v>
      </c>
      <c r="BN40" s="46" t="s">
        <v>95</v>
      </c>
      <c r="BO40" s="170">
        <f t="shared" si="65"/>
        <v>71.400000000000006</v>
      </c>
      <c r="BP40" s="170">
        <f t="shared" si="65"/>
        <v>72.88</v>
      </c>
      <c r="BQ40" s="170">
        <f t="shared" si="65"/>
        <v>74.400000000000006</v>
      </c>
      <c r="BS40" s="60" t="str">
        <f t="shared" si="71"/>
        <v>DIAMANTE START 27.001 a 8.000</v>
      </c>
      <c r="BT40" s="44" t="s">
        <v>117</v>
      </c>
      <c r="BU40" s="44" t="s">
        <v>86</v>
      </c>
      <c r="BV40" s="170">
        <f t="shared" si="77"/>
        <v>21.94</v>
      </c>
      <c r="BW40" s="170">
        <f t="shared" si="77"/>
        <v>22.41</v>
      </c>
      <c r="BX40" s="170">
        <f t="shared" si="77"/>
        <v>22.85</v>
      </c>
      <c r="BY40" s="170">
        <f t="shared" si="77"/>
        <v>23.31</v>
      </c>
      <c r="BZ40" s="170">
        <f t="shared" si="77"/>
        <v>37.590000000000003</v>
      </c>
      <c r="CA40" s="170">
        <f t="shared" si="77"/>
        <v>37.99</v>
      </c>
      <c r="CB40" s="170">
        <f t="shared" si="77"/>
        <v>38.369999999999997</v>
      </c>
      <c r="CC40" s="170">
        <f t="shared" si="77"/>
        <v>38.76</v>
      </c>
      <c r="CD40" s="170">
        <f t="shared" si="77"/>
        <v>71.92</v>
      </c>
      <c r="CE40" s="170">
        <f t="shared" si="77"/>
        <v>97.56</v>
      </c>
      <c r="CF40" s="170">
        <f t="shared" si="77"/>
        <v>137.30000000000001</v>
      </c>
      <c r="CG40" s="170">
        <f t="shared" si="77"/>
        <v>166.1</v>
      </c>
      <c r="CH40" s="170">
        <f t="shared" si="77"/>
        <v>115.91</v>
      </c>
      <c r="CI40" s="170">
        <f t="shared" si="77"/>
        <v>142.66</v>
      </c>
      <c r="CJ40" s="170">
        <f t="shared" si="77"/>
        <v>183.02</v>
      </c>
      <c r="CK40" s="170">
        <f t="shared" si="77"/>
        <v>213.48</v>
      </c>
      <c r="CM40" s="43" t="str">
        <f t="shared" si="8"/>
        <v>DIAMANTE START 17.001 a 8.000</v>
      </c>
      <c r="CN40" s="44" t="s">
        <v>116</v>
      </c>
      <c r="CO40" s="44" t="s">
        <v>86</v>
      </c>
      <c r="CP40" s="170">
        <f t="shared" ref="CP40:DE40" si="110">ROUND(CP12-(CP12*$A$102),2)</f>
        <v>29.41</v>
      </c>
      <c r="CQ40" s="170">
        <f t="shared" si="110"/>
        <v>30.66</v>
      </c>
      <c r="CR40" s="170">
        <f t="shared" si="110"/>
        <v>30.97</v>
      </c>
      <c r="CS40" s="170">
        <f t="shared" si="110"/>
        <v>31.29</v>
      </c>
      <c r="CT40" s="170">
        <f t="shared" si="110"/>
        <v>41.57</v>
      </c>
      <c r="CU40" s="170">
        <f t="shared" si="110"/>
        <v>47.82</v>
      </c>
      <c r="CV40" s="170">
        <f t="shared" si="110"/>
        <v>54.57</v>
      </c>
      <c r="CW40" s="170">
        <f t="shared" si="110"/>
        <v>67.569999999999993</v>
      </c>
      <c r="CX40" s="170">
        <f t="shared" si="110"/>
        <v>62.06</v>
      </c>
      <c r="CY40" s="170">
        <f t="shared" si="110"/>
        <v>69.64</v>
      </c>
      <c r="CZ40" s="170">
        <f t="shared" si="110"/>
        <v>89.7</v>
      </c>
      <c r="DA40" s="170">
        <f t="shared" si="110"/>
        <v>111.83</v>
      </c>
      <c r="DB40" s="170">
        <f t="shared" si="110"/>
        <v>72.180000000000007</v>
      </c>
      <c r="DC40" s="170">
        <f t="shared" si="110"/>
        <v>80.98</v>
      </c>
      <c r="DD40" s="170">
        <f t="shared" si="110"/>
        <v>104.3</v>
      </c>
      <c r="DE40" s="170">
        <f t="shared" si="110"/>
        <v>130.05000000000001</v>
      </c>
      <c r="DG40" s="43" t="str">
        <f t="shared" si="84"/>
        <v>DIAMANTE START 27.001 a 8.000</v>
      </c>
      <c r="DH40" s="44" t="s">
        <v>117</v>
      </c>
      <c r="DI40" s="44" t="s">
        <v>86</v>
      </c>
      <c r="DJ40" s="147">
        <f t="shared" ref="DJ40:DU40" si="111">ROUND(DJ12-(DJ12*$A$194),2)</f>
        <v>29.92</v>
      </c>
      <c r="DK40" s="147">
        <f t="shared" si="111"/>
        <v>31.22</v>
      </c>
      <c r="DL40" s="147">
        <f t="shared" si="111"/>
        <v>31.52</v>
      </c>
      <c r="DM40" s="147">
        <f t="shared" si="111"/>
        <v>31.86</v>
      </c>
      <c r="DN40" s="147">
        <f t="shared" si="111"/>
        <v>42.19</v>
      </c>
      <c r="DO40" s="147">
        <f t="shared" si="111"/>
        <v>49.16</v>
      </c>
      <c r="DP40" s="147">
        <f t="shared" si="111"/>
        <v>56.13</v>
      </c>
      <c r="DQ40" s="147">
        <f t="shared" si="111"/>
        <v>69.42</v>
      </c>
      <c r="DR40" s="147">
        <f t="shared" si="111"/>
        <v>72.55</v>
      </c>
      <c r="DS40" s="147">
        <f t="shared" si="111"/>
        <v>82.85</v>
      </c>
      <c r="DT40" s="147">
        <f t="shared" si="111"/>
        <v>107.27</v>
      </c>
      <c r="DU40" s="147">
        <f t="shared" si="111"/>
        <v>133.66</v>
      </c>
      <c r="EQ40" s="198" t="str">
        <f t="shared" ref="EQ40:EQ55" si="112">CONCATENATE(ER40,ES40,ET40,EU40)</f>
        <v>DIAMANTE START 1Coleta Agendada7789-5Mais de 10</v>
      </c>
      <c r="ER40" s="198" t="s">
        <v>116</v>
      </c>
      <c r="ES40" s="199" t="s">
        <v>43</v>
      </c>
      <c r="ET40" s="200" t="s">
        <v>44</v>
      </c>
      <c r="EU40" s="201" t="s">
        <v>52</v>
      </c>
      <c r="EV40" s="200" t="s">
        <v>251</v>
      </c>
      <c r="FA40" s="207" t="str">
        <f t="shared" si="104"/>
        <v>DIAMANTE 4Check ListPreenchimento de Check List (Código: 87)</v>
      </c>
      <c r="FB40" s="207" t="s">
        <v>81</v>
      </c>
      <c r="FC40" s="210" t="s">
        <v>58</v>
      </c>
      <c r="FD40" s="201" t="s">
        <v>59</v>
      </c>
      <c r="FE40" s="200">
        <f>FE5</f>
        <v>7.42</v>
      </c>
      <c r="FF40" s="213"/>
    </row>
    <row r="41" spans="1:174" x14ac:dyDescent="0.25">
      <c r="A41" s="84">
        <v>0.25</v>
      </c>
      <c r="B41" s="42" t="s">
        <v>107</v>
      </c>
      <c r="D41" s="43" t="str">
        <f t="shared" si="68"/>
        <v>DIAMANTE START 18.001 a 9.000</v>
      </c>
      <c r="E41" s="146" t="s">
        <v>116</v>
      </c>
      <c r="F41" s="44" t="s">
        <v>91</v>
      </c>
      <c r="G41" s="170">
        <f t="shared" si="74"/>
        <v>21.66</v>
      </c>
      <c r="H41" s="170">
        <f t="shared" si="69"/>
        <v>22.13</v>
      </c>
      <c r="I41" s="170">
        <f t="shared" si="69"/>
        <v>22.59</v>
      </c>
      <c r="J41" s="170">
        <f t="shared" si="69"/>
        <v>23.04</v>
      </c>
      <c r="K41" s="170">
        <f t="shared" si="69"/>
        <v>37.24</v>
      </c>
      <c r="L41" s="170">
        <f t="shared" si="69"/>
        <v>37.619999999999997</v>
      </c>
      <c r="M41" s="170">
        <f t="shared" si="69"/>
        <v>38.03</v>
      </c>
      <c r="N41" s="170">
        <f t="shared" si="69"/>
        <v>38.39</v>
      </c>
      <c r="O41" s="170">
        <f t="shared" si="69"/>
        <v>72.22</v>
      </c>
      <c r="P41" s="170">
        <f t="shared" si="69"/>
        <v>97.49</v>
      </c>
      <c r="Q41" s="170">
        <f t="shared" si="69"/>
        <v>137.21</v>
      </c>
      <c r="R41" s="170">
        <f t="shared" si="69"/>
        <v>166.1</v>
      </c>
      <c r="S41" s="170">
        <f t="shared" si="69"/>
        <v>94.67</v>
      </c>
      <c r="T41" s="170">
        <f t="shared" si="69"/>
        <v>116.78</v>
      </c>
      <c r="U41" s="170">
        <f t="shared" si="69"/>
        <v>150.56</v>
      </c>
      <c r="V41" s="170">
        <f t="shared" si="69"/>
        <v>176.09</v>
      </c>
      <c r="W41" s="170">
        <f t="shared" si="69"/>
        <v>112.71</v>
      </c>
      <c r="X41" s="170">
        <f t="shared" si="69"/>
        <v>139.01</v>
      </c>
      <c r="Y41" s="170">
        <f t="shared" si="69"/>
        <v>179.24</v>
      </c>
      <c r="Z41" s="170">
        <f t="shared" si="69"/>
        <v>209.64</v>
      </c>
      <c r="AB41" s="43" t="str">
        <f t="shared" si="1"/>
        <v>DIAMANTE START 18.001 a 9.000</v>
      </c>
      <c r="AC41" s="146" t="s">
        <v>116</v>
      </c>
      <c r="AD41" s="44" t="s">
        <v>91</v>
      </c>
      <c r="AE41" s="170">
        <f t="shared" si="80"/>
        <v>54.07</v>
      </c>
      <c r="AF41" s="170">
        <f t="shared" si="75"/>
        <v>55.23</v>
      </c>
      <c r="AG41" s="170">
        <f t="shared" ref="AG41:AX41" si="113">ROUND(AG13-(AG13*$A$47),2)</f>
        <v>56.37</v>
      </c>
      <c r="AH41" s="170">
        <f t="shared" si="113"/>
        <v>57.53</v>
      </c>
      <c r="AI41" s="170">
        <f t="shared" si="113"/>
        <v>62.23</v>
      </c>
      <c r="AJ41" s="170">
        <f t="shared" si="113"/>
        <v>62.87</v>
      </c>
      <c r="AK41" s="170">
        <f t="shared" si="113"/>
        <v>63.5</v>
      </c>
      <c r="AL41" s="170">
        <f t="shared" si="113"/>
        <v>64.150000000000006</v>
      </c>
      <c r="AM41" s="170">
        <f t="shared" si="113"/>
        <v>128.47999999999999</v>
      </c>
      <c r="AN41" s="170">
        <f t="shared" si="113"/>
        <v>194.72</v>
      </c>
      <c r="AO41" s="170">
        <f t="shared" si="113"/>
        <v>237.22</v>
      </c>
      <c r="AP41" s="170">
        <f t="shared" si="113"/>
        <v>279.70999999999998</v>
      </c>
      <c r="AQ41" s="170">
        <f t="shared" si="113"/>
        <v>157.76</v>
      </c>
      <c r="AR41" s="170">
        <f t="shared" si="113"/>
        <v>235.64</v>
      </c>
      <c r="AS41" s="170">
        <f t="shared" si="113"/>
        <v>280.67</v>
      </c>
      <c r="AT41" s="170">
        <f t="shared" si="113"/>
        <v>325.70999999999998</v>
      </c>
      <c r="AU41" s="170">
        <f t="shared" si="113"/>
        <v>187.81</v>
      </c>
      <c r="AV41" s="170">
        <f t="shared" si="113"/>
        <v>280.52</v>
      </c>
      <c r="AW41" s="170">
        <f t="shared" si="113"/>
        <v>334.13</v>
      </c>
      <c r="AX41" s="170">
        <f t="shared" si="113"/>
        <v>387.75</v>
      </c>
      <c r="AZ41" s="40" t="str">
        <f t="shared" si="21"/>
        <v>DIAMANTE 4Kg Adicional</v>
      </c>
      <c r="BA41" s="168" t="s">
        <v>81</v>
      </c>
      <c r="BB41" s="178" t="s">
        <v>63</v>
      </c>
      <c r="BC41" s="169">
        <f t="shared" si="106"/>
        <v>5.31</v>
      </c>
      <c r="BD41" s="169">
        <f t="shared" si="106"/>
        <v>5.48</v>
      </c>
      <c r="BE41" s="169">
        <f t="shared" si="106"/>
        <v>5.55</v>
      </c>
      <c r="BF41" s="169">
        <f t="shared" si="106"/>
        <v>5.64</v>
      </c>
      <c r="BG41" s="169">
        <f t="shared" si="106"/>
        <v>7.07</v>
      </c>
      <c r="BH41" s="169">
        <f t="shared" si="106"/>
        <v>7.17</v>
      </c>
      <c r="BI41" s="169">
        <f t="shared" si="106"/>
        <v>7.23</v>
      </c>
      <c r="BJ41" s="169">
        <f t="shared" si="106"/>
        <v>7.23</v>
      </c>
      <c r="BL41" s="43" t="str">
        <f t="shared" si="29"/>
        <v>Peso (g)</v>
      </c>
      <c r="BN41" s="46" t="s">
        <v>32</v>
      </c>
      <c r="BO41" s="170" t="s">
        <v>12</v>
      </c>
      <c r="BP41" s="170" t="s">
        <v>13</v>
      </c>
      <c r="BQ41" s="170" t="s">
        <v>14</v>
      </c>
      <c r="BS41" s="60" t="str">
        <f t="shared" si="71"/>
        <v>DIAMANTE START 28.001 a 9.000</v>
      </c>
      <c r="BT41" s="44" t="s">
        <v>117</v>
      </c>
      <c r="BU41" s="44" t="s">
        <v>91</v>
      </c>
      <c r="BV41" s="170">
        <f t="shared" si="77"/>
        <v>22.82</v>
      </c>
      <c r="BW41" s="170">
        <f t="shared" si="77"/>
        <v>23.29</v>
      </c>
      <c r="BX41" s="170">
        <f t="shared" si="77"/>
        <v>23.77</v>
      </c>
      <c r="BY41" s="170">
        <f t="shared" si="77"/>
        <v>24.25</v>
      </c>
      <c r="BZ41" s="170">
        <f t="shared" si="77"/>
        <v>39.97</v>
      </c>
      <c r="CA41" s="170">
        <f t="shared" si="77"/>
        <v>40.369999999999997</v>
      </c>
      <c r="CB41" s="170">
        <f t="shared" si="77"/>
        <v>40.81</v>
      </c>
      <c r="CC41" s="170">
        <f t="shared" si="77"/>
        <v>41.21</v>
      </c>
      <c r="CD41" s="170">
        <f t="shared" si="77"/>
        <v>78.13</v>
      </c>
      <c r="CE41" s="170">
        <f t="shared" si="77"/>
        <v>106.05</v>
      </c>
      <c r="CF41" s="170">
        <f t="shared" si="77"/>
        <v>149.25</v>
      </c>
      <c r="CG41" s="170">
        <f t="shared" si="77"/>
        <v>180.54</v>
      </c>
      <c r="CH41" s="170">
        <f t="shared" si="77"/>
        <v>122.1</v>
      </c>
      <c r="CI41" s="170">
        <f t="shared" si="77"/>
        <v>151.15</v>
      </c>
      <c r="CJ41" s="170">
        <f t="shared" si="77"/>
        <v>194.95</v>
      </c>
      <c r="CK41" s="170">
        <f t="shared" si="77"/>
        <v>227.89</v>
      </c>
      <c r="CM41" s="43" t="str">
        <f t="shared" si="8"/>
        <v>DIAMANTE START 18.001 a 9.000</v>
      </c>
      <c r="CN41" s="44" t="s">
        <v>116</v>
      </c>
      <c r="CO41" s="44" t="s">
        <v>91</v>
      </c>
      <c r="CP41" s="170">
        <f t="shared" ref="CP41:DE41" si="114">ROUND(CP13-(CP13*$A$102),2)</f>
        <v>30.27</v>
      </c>
      <c r="CQ41" s="170">
        <f t="shared" si="114"/>
        <v>31.56</v>
      </c>
      <c r="CR41" s="170">
        <f t="shared" si="114"/>
        <v>31.86</v>
      </c>
      <c r="CS41" s="170">
        <f t="shared" si="114"/>
        <v>32.200000000000003</v>
      </c>
      <c r="CT41" s="170">
        <f t="shared" si="114"/>
        <v>43.62</v>
      </c>
      <c r="CU41" s="170">
        <f t="shared" si="114"/>
        <v>50.16</v>
      </c>
      <c r="CV41" s="170">
        <f t="shared" si="114"/>
        <v>57.24</v>
      </c>
      <c r="CW41" s="170">
        <f t="shared" si="114"/>
        <v>70.86</v>
      </c>
      <c r="CX41" s="170">
        <f t="shared" si="114"/>
        <v>63.82</v>
      </c>
      <c r="CY41" s="170">
        <f t="shared" si="114"/>
        <v>71.650000000000006</v>
      </c>
      <c r="CZ41" s="170">
        <f t="shared" si="114"/>
        <v>92.01</v>
      </c>
      <c r="DA41" s="170">
        <f t="shared" si="114"/>
        <v>114.7</v>
      </c>
      <c r="DB41" s="170">
        <f t="shared" si="114"/>
        <v>74.22</v>
      </c>
      <c r="DC41" s="170">
        <f t="shared" si="114"/>
        <v>83.31</v>
      </c>
      <c r="DD41" s="170">
        <f t="shared" si="114"/>
        <v>106.99</v>
      </c>
      <c r="DE41" s="170">
        <f t="shared" si="114"/>
        <v>133.36000000000001</v>
      </c>
      <c r="DG41" s="43" t="str">
        <f t="shared" si="84"/>
        <v>DIAMANTE START 28.001 a 9.000</v>
      </c>
      <c r="DH41" s="44" t="s">
        <v>117</v>
      </c>
      <c r="DI41" s="44" t="s">
        <v>91</v>
      </c>
      <c r="DJ41" s="147">
        <f t="shared" ref="DJ41:DU41" si="115">ROUND(DJ13-(DJ13*$A$194),2)</f>
        <v>30.94</v>
      </c>
      <c r="DK41" s="147">
        <f t="shared" si="115"/>
        <v>32.26</v>
      </c>
      <c r="DL41" s="147">
        <f t="shared" si="115"/>
        <v>32.58</v>
      </c>
      <c r="DM41" s="147">
        <f t="shared" si="115"/>
        <v>32.9</v>
      </c>
      <c r="DN41" s="147">
        <f t="shared" si="115"/>
        <v>44.49</v>
      </c>
      <c r="DO41" s="147">
        <f t="shared" si="115"/>
        <v>51.62</v>
      </c>
      <c r="DP41" s="147">
        <f t="shared" si="115"/>
        <v>58.92</v>
      </c>
      <c r="DQ41" s="147">
        <f t="shared" si="115"/>
        <v>72.89</v>
      </c>
      <c r="DR41" s="147">
        <f t="shared" si="115"/>
        <v>75.17</v>
      </c>
      <c r="DS41" s="147">
        <f t="shared" si="115"/>
        <v>85.46</v>
      </c>
      <c r="DT41" s="147">
        <f t="shared" si="115"/>
        <v>110.12</v>
      </c>
      <c r="DU41" s="147">
        <f t="shared" si="115"/>
        <v>137.19999999999999</v>
      </c>
      <c r="EQ41" s="198" t="str">
        <f t="shared" si="112"/>
        <v>DIAMANTE START 1Coleta Agendada7788-70 a 10</v>
      </c>
      <c r="ER41" s="198" t="s">
        <v>116</v>
      </c>
      <c r="ES41" s="199" t="s">
        <v>43</v>
      </c>
      <c r="ET41" s="200" t="s">
        <v>57</v>
      </c>
      <c r="EU41" s="201" t="s">
        <v>45</v>
      </c>
      <c r="EV41" s="200">
        <f>ROUND(EV3-(EV3*$A$137),2)</f>
        <v>14.82</v>
      </c>
      <c r="FE41" s="212" t="s">
        <v>258</v>
      </c>
      <c r="FK41" s="207" t="s">
        <v>357</v>
      </c>
      <c r="FL41" s="207" t="s">
        <v>81</v>
      </c>
      <c r="FM41" s="207" t="s">
        <v>317</v>
      </c>
      <c r="FN41" s="216" t="s">
        <v>318</v>
      </c>
      <c r="FO41" s="217">
        <v>76112</v>
      </c>
      <c r="FP41" s="200">
        <f>ROUND('BASE 2025'!FP41*'BASE 2026'!$A$172,2)</f>
        <v>0.24</v>
      </c>
      <c r="FQ41" s="217">
        <v>76163</v>
      </c>
      <c r="FR41" s="200">
        <v>0.28000000000000003</v>
      </c>
    </row>
    <row r="42" spans="1:174" ht="25.5" x14ac:dyDescent="0.25">
      <c r="A42" s="84">
        <v>0.26</v>
      </c>
      <c r="B42" s="42" t="s">
        <v>110</v>
      </c>
      <c r="D42" s="43" t="str">
        <f t="shared" si="68"/>
        <v>DIAMANTE START 19.001 a 10.000</v>
      </c>
      <c r="E42" s="146" t="s">
        <v>116</v>
      </c>
      <c r="F42" s="44" t="s">
        <v>95</v>
      </c>
      <c r="G42" s="170">
        <f t="shared" si="74"/>
        <v>22.15</v>
      </c>
      <c r="H42" s="170">
        <f t="shared" si="69"/>
        <v>22.62</v>
      </c>
      <c r="I42" s="170">
        <f t="shared" si="69"/>
        <v>23.09</v>
      </c>
      <c r="J42" s="170">
        <f t="shared" si="69"/>
        <v>23.55</v>
      </c>
      <c r="K42" s="170">
        <f t="shared" si="69"/>
        <v>39.76</v>
      </c>
      <c r="L42" s="170">
        <f t="shared" si="69"/>
        <v>40.17</v>
      </c>
      <c r="M42" s="170">
        <f t="shared" si="69"/>
        <v>40.58</v>
      </c>
      <c r="N42" s="170">
        <f t="shared" si="69"/>
        <v>40.99</v>
      </c>
      <c r="O42" s="170">
        <f t="shared" si="69"/>
        <v>78.02</v>
      </c>
      <c r="P42" s="170">
        <f t="shared" si="69"/>
        <v>105.33</v>
      </c>
      <c r="Q42" s="170">
        <f t="shared" si="69"/>
        <v>148.24</v>
      </c>
      <c r="R42" s="170">
        <f t="shared" si="69"/>
        <v>179.44</v>
      </c>
      <c r="S42" s="170">
        <f t="shared" si="69"/>
        <v>99.56</v>
      </c>
      <c r="T42" s="170">
        <f t="shared" si="69"/>
        <v>123.33</v>
      </c>
      <c r="U42" s="170">
        <f t="shared" si="69"/>
        <v>159.80000000000001</v>
      </c>
      <c r="V42" s="170">
        <f t="shared" si="69"/>
        <v>187.3</v>
      </c>
      <c r="W42" s="170">
        <f t="shared" si="69"/>
        <v>118.52</v>
      </c>
      <c r="X42" s="170">
        <f t="shared" si="69"/>
        <v>146.82</v>
      </c>
      <c r="Y42" s="170">
        <f t="shared" si="69"/>
        <v>190.25</v>
      </c>
      <c r="Z42" s="170">
        <f t="shared" si="69"/>
        <v>222.96</v>
      </c>
      <c r="AB42" s="43" t="str">
        <f t="shared" si="1"/>
        <v>DIAMANTE START 19.001 a 10.000</v>
      </c>
      <c r="AC42" s="146" t="s">
        <v>116</v>
      </c>
      <c r="AD42" s="44" t="s">
        <v>95</v>
      </c>
      <c r="AE42" s="170">
        <f t="shared" si="80"/>
        <v>58.4</v>
      </c>
      <c r="AF42" s="170">
        <f t="shared" si="75"/>
        <v>59.65</v>
      </c>
      <c r="AG42" s="170">
        <f t="shared" ref="AG42:AX42" si="116">ROUND(AG14-(AG14*$A$47),2)</f>
        <v>60.9</v>
      </c>
      <c r="AH42" s="170">
        <f t="shared" si="116"/>
        <v>62.14</v>
      </c>
      <c r="AI42" s="170">
        <f t="shared" si="116"/>
        <v>66.59</v>
      </c>
      <c r="AJ42" s="170">
        <f t="shared" si="116"/>
        <v>67.28</v>
      </c>
      <c r="AK42" s="170">
        <f t="shared" si="116"/>
        <v>67.97</v>
      </c>
      <c r="AL42" s="170">
        <f t="shared" si="116"/>
        <v>68.650000000000006</v>
      </c>
      <c r="AM42" s="170">
        <f t="shared" si="116"/>
        <v>138.9</v>
      </c>
      <c r="AN42" s="170">
        <f t="shared" si="116"/>
        <v>212.16</v>
      </c>
      <c r="AO42" s="170">
        <f t="shared" si="116"/>
        <v>257.42</v>
      </c>
      <c r="AP42" s="170">
        <f t="shared" si="116"/>
        <v>302.64999999999998</v>
      </c>
      <c r="AQ42" s="170">
        <f t="shared" si="116"/>
        <v>171.82</v>
      </c>
      <c r="AR42" s="170">
        <f t="shared" si="116"/>
        <v>258.35000000000002</v>
      </c>
      <c r="AS42" s="170">
        <f t="shared" si="116"/>
        <v>306.89999999999998</v>
      </c>
      <c r="AT42" s="170">
        <f t="shared" si="116"/>
        <v>355.43</v>
      </c>
      <c r="AU42" s="170">
        <f t="shared" si="116"/>
        <v>204.55</v>
      </c>
      <c r="AV42" s="170">
        <f t="shared" si="116"/>
        <v>307.57</v>
      </c>
      <c r="AW42" s="170">
        <f t="shared" si="116"/>
        <v>365.35</v>
      </c>
      <c r="AX42" s="170">
        <f t="shared" si="116"/>
        <v>423.13</v>
      </c>
      <c r="AZ42" s="43" t="str">
        <f t="shared" si="21"/>
        <v>Peso (Kg)</v>
      </c>
      <c r="BB42" s="46" t="s">
        <v>33</v>
      </c>
      <c r="BC42" s="45" t="s">
        <v>12</v>
      </c>
      <c r="BD42" s="45" t="s">
        <v>13</v>
      </c>
      <c r="BE42" s="45" t="s">
        <v>14</v>
      </c>
      <c r="BF42" s="45" t="s">
        <v>15</v>
      </c>
      <c r="BG42" s="45" t="s">
        <v>16</v>
      </c>
      <c r="BH42" s="45" t="s">
        <v>17</v>
      </c>
      <c r="BI42" s="45" t="s">
        <v>18</v>
      </c>
      <c r="BJ42" s="45" t="s">
        <v>19</v>
      </c>
      <c r="BL42" s="43" t="str">
        <f t="shared" si="29"/>
        <v>PLATINUM0 a 300</v>
      </c>
      <c r="BM42" s="44" t="s">
        <v>61</v>
      </c>
      <c r="BN42" s="46" t="s">
        <v>40</v>
      </c>
      <c r="BO42" s="170">
        <f t="shared" ref="BO42:BQ53" si="117">ROUND(BO3-(BO3*$A$84),2)</f>
        <v>13.87</v>
      </c>
      <c r="BP42" s="170">
        <f t="shared" si="117"/>
        <v>14.15</v>
      </c>
      <c r="BQ42" s="170">
        <f t="shared" si="117"/>
        <v>14.45</v>
      </c>
      <c r="BS42" s="60" t="str">
        <f t="shared" si="71"/>
        <v>DIAMANTE START 29.001 a 10.000</v>
      </c>
      <c r="BT42" s="44" t="s">
        <v>117</v>
      </c>
      <c r="BU42" s="44" t="s">
        <v>95</v>
      </c>
      <c r="BV42" s="170">
        <f t="shared" si="77"/>
        <v>23.22</v>
      </c>
      <c r="BW42" s="170">
        <f t="shared" si="77"/>
        <v>23.71</v>
      </c>
      <c r="BX42" s="170">
        <f t="shared" si="77"/>
        <v>24.2</v>
      </c>
      <c r="BY42" s="170">
        <f t="shared" si="77"/>
        <v>24.69</v>
      </c>
      <c r="BZ42" s="170">
        <f t="shared" si="77"/>
        <v>42.59</v>
      </c>
      <c r="CA42" s="170">
        <f t="shared" si="77"/>
        <v>43.03</v>
      </c>
      <c r="CB42" s="170">
        <f t="shared" si="77"/>
        <v>43.47</v>
      </c>
      <c r="CC42" s="170">
        <f t="shared" si="77"/>
        <v>43.91</v>
      </c>
      <c r="CD42" s="170">
        <f t="shared" si="77"/>
        <v>84.34</v>
      </c>
      <c r="CE42" s="170">
        <f t="shared" si="77"/>
        <v>114.53</v>
      </c>
      <c r="CF42" s="170">
        <f t="shared" si="77"/>
        <v>161.21</v>
      </c>
      <c r="CG42" s="170">
        <f t="shared" si="77"/>
        <v>195.02</v>
      </c>
      <c r="CH42" s="170">
        <f t="shared" si="77"/>
        <v>128.33000000000001</v>
      </c>
      <c r="CI42" s="170">
        <f t="shared" si="77"/>
        <v>159.63</v>
      </c>
      <c r="CJ42" s="170">
        <f t="shared" si="77"/>
        <v>206.89</v>
      </c>
      <c r="CK42" s="170">
        <f t="shared" si="77"/>
        <v>242.35</v>
      </c>
      <c r="CM42" s="43" t="str">
        <f t="shared" si="8"/>
        <v>DIAMANTE START 19.001 a 10.000</v>
      </c>
      <c r="CN42" s="44" t="s">
        <v>116</v>
      </c>
      <c r="CO42" s="44" t="s">
        <v>95</v>
      </c>
      <c r="CP42" s="170">
        <f t="shared" ref="CP42:DE42" si="118">ROUND(CP14-(CP14*$A$102),2)</f>
        <v>30.88</v>
      </c>
      <c r="CQ42" s="170">
        <f t="shared" si="118"/>
        <v>32.200000000000003</v>
      </c>
      <c r="CR42" s="170">
        <f t="shared" si="118"/>
        <v>32.51</v>
      </c>
      <c r="CS42" s="170">
        <f t="shared" si="118"/>
        <v>32.840000000000003</v>
      </c>
      <c r="CT42" s="170">
        <f t="shared" si="118"/>
        <v>45.08</v>
      </c>
      <c r="CU42" s="170">
        <f t="shared" si="118"/>
        <v>51.85</v>
      </c>
      <c r="CV42" s="170">
        <f t="shared" si="118"/>
        <v>59.17</v>
      </c>
      <c r="CW42" s="170">
        <f t="shared" si="118"/>
        <v>73.260000000000005</v>
      </c>
      <c r="CX42" s="170">
        <f t="shared" si="118"/>
        <v>65.08</v>
      </c>
      <c r="CY42" s="170">
        <f t="shared" si="118"/>
        <v>73.09</v>
      </c>
      <c r="CZ42" s="170">
        <f t="shared" si="118"/>
        <v>93.66</v>
      </c>
      <c r="DA42" s="170">
        <f t="shared" si="118"/>
        <v>116.74</v>
      </c>
      <c r="DB42" s="170">
        <f t="shared" si="118"/>
        <v>75.69</v>
      </c>
      <c r="DC42" s="170">
        <f t="shared" si="118"/>
        <v>85</v>
      </c>
      <c r="DD42" s="170">
        <f t="shared" si="118"/>
        <v>108.9</v>
      </c>
      <c r="DE42" s="170">
        <f t="shared" si="118"/>
        <v>135.72999999999999</v>
      </c>
      <c r="DG42" s="43" t="str">
        <f t="shared" si="84"/>
        <v>DIAMANTE START 29.001 a 10.000</v>
      </c>
      <c r="DH42" s="44" t="s">
        <v>117</v>
      </c>
      <c r="DI42" s="44" t="s">
        <v>95</v>
      </c>
      <c r="DJ42" s="147">
        <f t="shared" ref="DJ42:DU42" si="119">ROUND(DJ14-(DJ14*$A$194),2)</f>
        <v>31.5</v>
      </c>
      <c r="DK42" s="147">
        <f t="shared" si="119"/>
        <v>32.840000000000003</v>
      </c>
      <c r="DL42" s="147">
        <f t="shared" si="119"/>
        <v>33.19</v>
      </c>
      <c r="DM42" s="147">
        <f t="shared" si="119"/>
        <v>33.51</v>
      </c>
      <c r="DN42" s="147">
        <f t="shared" si="119"/>
        <v>45.9</v>
      </c>
      <c r="DO42" s="147">
        <f t="shared" si="119"/>
        <v>53.34</v>
      </c>
      <c r="DP42" s="147">
        <f t="shared" si="119"/>
        <v>60.89</v>
      </c>
      <c r="DQ42" s="147">
        <f t="shared" si="119"/>
        <v>75.33</v>
      </c>
      <c r="DR42" s="147">
        <f t="shared" si="119"/>
        <v>76.44</v>
      </c>
      <c r="DS42" s="147">
        <f t="shared" si="119"/>
        <v>87.09</v>
      </c>
      <c r="DT42" s="147">
        <f t="shared" si="119"/>
        <v>112.05</v>
      </c>
      <c r="DU42" s="147">
        <f t="shared" si="119"/>
        <v>139.59</v>
      </c>
      <c r="EQ42" s="198" t="str">
        <f t="shared" si="112"/>
        <v>DIAMANTE START 1Coleta Programada7787-91 ou mais</v>
      </c>
      <c r="ER42" s="198" t="s">
        <v>116</v>
      </c>
      <c r="ES42" s="199" t="s">
        <v>64</v>
      </c>
      <c r="ET42" s="200" t="s">
        <v>252</v>
      </c>
      <c r="EU42" s="201" t="s">
        <v>253</v>
      </c>
      <c r="EV42" s="200" t="s">
        <v>251</v>
      </c>
      <c r="EW42" s="60"/>
      <c r="EX42" s="60"/>
      <c r="FK42" s="207" t="s">
        <v>358</v>
      </c>
      <c r="FL42" s="207" t="s">
        <v>81</v>
      </c>
      <c r="FM42" s="207" t="s">
        <v>319</v>
      </c>
      <c r="FN42" s="216" t="s">
        <v>320</v>
      </c>
      <c r="FO42" s="217">
        <v>76120</v>
      </c>
      <c r="FP42" s="200">
        <v>0.75</v>
      </c>
      <c r="FQ42" s="217">
        <v>76171</v>
      </c>
      <c r="FR42" s="200">
        <v>1.31</v>
      </c>
    </row>
    <row r="43" spans="1:174" ht="25.5" x14ac:dyDescent="0.25">
      <c r="D43" s="40" t="str">
        <f t="shared" si="68"/>
        <v>DIAMANTE START 1Kg Adicional</v>
      </c>
      <c r="E43" s="168" t="s">
        <v>116</v>
      </c>
      <c r="F43" s="168" t="s">
        <v>63</v>
      </c>
      <c r="G43" s="171">
        <f t="shared" si="74"/>
        <v>2.74</v>
      </c>
      <c r="H43" s="171">
        <f t="shared" si="69"/>
        <v>2.81</v>
      </c>
      <c r="I43" s="171">
        <f t="shared" si="69"/>
        <v>2.87</v>
      </c>
      <c r="J43" s="171">
        <f t="shared" si="69"/>
        <v>2.92</v>
      </c>
      <c r="K43" s="171">
        <f t="shared" si="69"/>
        <v>4.93</v>
      </c>
      <c r="L43" s="171">
        <f t="shared" si="69"/>
        <v>4.99</v>
      </c>
      <c r="M43" s="171">
        <f t="shared" si="69"/>
        <v>5.03</v>
      </c>
      <c r="N43" s="171">
        <f t="shared" si="69"/>
        <v>5.09</v>
      </c>
      <c r="O43" s="171">
        <f t="shared" si="69"/>
        <v>9.68</v>
      </c>
      <c r="P43" s="171">
        <f t="shared" si="69"/>
        <v>13.06</v>
      </c>
      <c r="Q43" s="171">
        <f t="shared" si="69"/>
        <v>18.39</v>
      </c>
      <c r="R43" s="171">
        <f t="shared" si="69"/>
        <v>22.25</v>
      </c>
      <c r="S43" s="171">
        <f t="shared" si="69"/>
        <v>12.35</v>
      </c>
      <c r="T43" s="171">
        <f t="shared" si="69"/>
        <v>15.28</v>
      </c>
      <c r="U43" s="171">
        <f t="shared" si="69"/>
        <v>19.82</v>
      </c>
      <c r="V43" s="171">
        <f t="shared" si="69"/>
        <v>23.23</v>
      </c>
      <c r="W43" s="171">
        <f t="shared" si="69"/>
        <v>14.7</v>
      </c>
      <c r="X43" s="171">
        <f t="shared" si="69"/>
        <v>18.21</v>
      </c>
      <c r="Y43" s="171">
        <f t="shared" si="69"/>
        <v>23.59</v>
      </c>
      <c r="Z43" s="171">
        <f t="shared" si="69"/>
        <v>27.64</v>
      </c>
      <c r="AB43" s="40" t="str">
        <f t="shared" si="1"/>
        <v>DIAMANTE START 1Kg Adicional</v>
      </c>
      <c r="AC43" s="168" t="s">
        <v>116</v>
      </c>
      <c r="AD43" s="168" t="s">
        <v>63</v>
      </c>
      <c r="AE43" s="170">
        <f t="shared" si="80"/>
        <v>5.93</v>
      </c>
      <c r="AF43" s="170">
        <f t="shared" si="75"/>
        <v>6.07</v>
      </c>
      <c r="AG43" s="170">
        <f t="shared" ref="AG43:AX43" si="120">ROUND(AG15-(AG15*$A$47),2)</f>
        <v>6.18</v>
      </c>
      <c r="AH43" s="170">
        <f t="shared" si="120"/>
        <v>6.32</v>
      </c>
      <c r="AI43" s="170">
        <f t="shared" si="120"/>
        <v>6.71</v>
      </c>
      <c r="AJ43" s="170">
        <f t="shared" si="120"/>
        <v>6.78</v>
      </c>
      <c r="AK43" s="170">
        <f t="shared" si="120"/>
        <v>6.85</v>
      </c>
      <c r="AL43" s="170">
        <f t="shared" si="120"/>
        <v>6.91</v>
      </c>
      <c r="AM43" s="170">
        <f t="shared" si="120"/>
        <v>13.73</v>
      </c>
      <c r="AN43" s="170">
        <f t="shared" si="120"/>
        <v>21.06</v>
      </c>
      <c r="AO43" s="170">
        <f t="shared" si="120"/>
        <v>25.51</v>
      </c>
      <c r="AP43" s="170">
        <f t="shared" si="120"/>
        <v>29.97</v>
      </c>
      <c r="AQ43" s="170">
        <f t="shared" si="120"/>
        <v>17.18</v>
      </c>
      <c r="AR43" s="170">
        <f t="shared" si="120"/>
        <v>25.76</v>
      </c>
      <c r="AS43" s="170">
        <f t="shared" si="120"/>
        <v>30.47</v>
      </c>
      <c r="AT43" s="170">
        <f t="shared" si="120"/>
        <v>35.200000000000003</v>
      </c>
      <c r="AU43" s="170">
        <f t="shared" si="120"/>
        <v>20.45</v>
      </c>
      <c r="AV43" s="170">
        <f t="shared" si="120"/>
        <v>30.67</v>
      </c>
      <c r="AW43" s="170">
        <f t="shared" si="120"/>
        <v>36.29</v>
      </c>
      <c r="AX43" s="170">
        <f t="shared" si="120"/>
        <v>41.9</v>
      </c>
      <c r="AZ43" s="43" t="str">
        <f t="shared" si="21"/>
        <v>INFINITE 1Até 1</v>
      </c>
      <c r="BA43" s="44" t="s">
        <v>85</v>
      </c>
      <c r="BB43" s="46" t="s">
        <v>42</v>
      </c>
      <c r="BC43" s="170">
        <f>ROUND(BC3-(BC3*$A$72),2)</f>
        <v>27.87</v>
      </c>
      <c r="BD43" s="170">
        <f t="shared" ref="BD43:BJ43" si="121">ROUND(BD3-(BD3*$A$72),2)</f>
        <v>28.44</v>
      </c>
      <c r="BE43" s="170">
        <f t="shared" si="121"/>
        <v>29.03</v>
      </c>
      <c r="BF43" s="170">
        <f t="shared" si="121"/>
        <v>29.6</v>
      </c>
      <c r="BG43" s="170">
        <f t="shared" si="121"/>
        <v>39.659999999999997</v>
      </c>
      <c r="BH43" s="170">
        <f t="shared" si="121"/>
        <v>40.08</v>
      </c>
      <c r="BI43" s="170">
        <f t="shared" si="121"/>
        <v>40.479999999999997</v>
      </c>
      <c r="BJ43" s="170">
        <f t="shared" si="121"/>
        <v>40.82</v>
      </c>
      <c r="BL43" s="43" t="str">
        <f t="shared" si="29"/>
        <v>PLATINUM301 a 500</v>
      </c>
      <c r="BM43" s="44" t="s">
        <v>61</v>
      </c>
      <c r="BN43" s="46" t="s">
        <v>49</v>
      </c>
      <c r="BO43" s="170">
        <f t="shared" si="117"/>
        <v>14.41</v>
      </c>
      <c r="BP43" s="170">
        <f t="shared" si="117"/>
        <v>14.71</v>
      </c>
      <c r="BQ43" s="170">
        <f t="shared" si="117"/>
        <v>15.02</v>
      </c>
      <c r="BS43" s="40" t="str">
        <f t="shared" si="71"/>
        <v>DIAMANTE START 2Kg Adicional</v>
      </c>
      <c r="BT43" s="168" t="s">
        <v>117</v>
      </c>
      <c r="BU43" s="168" t="s">
        <v>63</v>
      </c>
      <c r="BV43" s="171">
        <f t="shared" si="77"/>
        <v>2.98</v>
      </c>
      <c r="BW43" s="171">
        <f t="shared" si="77"/>
        <v>3.04</v>
      </c>
      <c r="BX43" s="171">
        <f t="shared" si="77"/>
        <v>3.13</v>
      </c>
      <c r="BY43" s="171">
        <f t="shared" si="77"/>
        <v>3.18</v>
      </c>
      <c r="BZ43" s="171">
        <f t="shared" si="77"/>
        <v>5.38</v>
      </c>
      <c r="CA43" s="171">
        <f t="shared" si="77"/>
        <v>5.42</v>
      </c>
      <c r="CB43" s="171">
        <f t="shared" si="77"/>
        <v>5.47</v>
      </c>
      <c r="CC43" s="171">
        <f t="shared" si="77"/>
        <v>5.54</v>
      </c>
      <c r="CD43" s="171">
        <f t="shared" si="77"/>
        <v>10.54</v>
      </c>
      <c r="CE43" s="171">
        <f t="shared" si="77"/>
        <v>14.22</v>
      </c>
      <c r="CF43" s="171">
        <f t="shared" si="77"/>
        <v>20.010000000000002</v>
      </c>
      <c r="CG43" s="171">
        <f t="shared" si="77"/>
        <v>24.22</v>
      </c>
      <c r="CH43" s="171">
        <f t="shared" si="77"/>
        <v>16</v>
      </c>
      <c r="CI43" s="171">
        <f t="shared" si="77"/>
        <v>19.82</v>
      </c>
      <c r="CJ43" s="171">
        <f t="shared" si="77"/>
        <v>25.69</v>
      </c>
      <c r="CK43" s="171">
        <f t="shared" si="77"/>
        <v>30.09</v>
      </c>
      <c r="CM43" s="40" t="str">
        <f t="shared" si="8"/>
        <v>DIAMANTE START 1Kg Adicional</v>
      </c>
      <c r="CN43" s="168" t="s">
        <v>116</v>
      </c>
      <c r="CO43" s="168" t="s">
        <v>63</v>
      </c>
      <c r="CP43" s="169">
        <f t="shared" ref="CP43:DE43" si="122">ROUND(CP15-(CP15*$A$102),2)</f>
        <v>3.84</v>
      </c>
      <c r="CQ43" s="169">
        <f t="shared" si="122"/>
        <v>3.99</v>
      </c>
      <c r="CR43" s="169">
        <f t="shared" si="122"/>
        <v>4.03</v>
      </c>
      <c r="CS43" s="169">
        <f t="shared" si="122"/>
        <v>4.09</v>
      </c>
      <c r="CT43" s="169">
        <f t="shared" si="122"/>
        <v>5.59</v>
      </c>
      <c r="CU43" s="169">
        <f t="shared" si="122"/>
        <v>6.42</v>
      </c>
      <c r="CV43" s="169">
        <f t="shared" si="122"/>
        <v>7.34</v>
      </c>
      <c r="CW43" s="169">
        <f t="shared" si="122"/>
        <v>9.08</v>
      </c>
      <c r="CX43" s="169">
        <f t="shared" si="122"/>
        <v>8.07</v>
      </c>
      <c r="CY43" s="169">
        <f t="shared" si="122"/>
        <v>9.07</v>
      </c>
      <c r="CZ43" s="169">
        <f t="shared" si="122"/>
        <v>11.62</v>
      </c>
      <c r="DA43" s="169">
        <f t="shared" si="122"/>
        <v>14.47</v>
      </c>
      <c r="DB43" s="169">
        <f t="shared" si="122"/>
        <v>9.3699999999999992</v>
      </c>
      <c r="DC43" s="169">
        <f t="shared" si="122"/>
        <v>10.55</v>
      </c>
      <c r="DD43" s="169">
        <f t="shared" si="122"/>
        <v>13.49</v>
      </c>
      <c r="DE43" s="169">
        <f t="shared" si="122"/>
        <v>16.82</v>
      </c>
      <c r="DG43" s="40" t="str">
        <f t="shared" si="84"/>
        <v>DIAMANTE START 2Kg Adicional</v>
      </c>
      <c r="DH43" s="168" t="s">
        <v>117</v>
      </c>
      <c r="DI43" s="168" t="s">
        <v>63</v>
      </c>
      <c r="DJ43" s="169">
        <f t="shared" ref="DJ43:DU43" si="123">ROUND(DJ15-(DJ15*$A$194),2)</f>
        <v>3.9</v>
      </c>
      <c r="DK43" s="169">
        <f t="shared" si="123"/>
        <v>4.08</v>
      </c>
      <c r="DL43" s="169">
        <f t="shared" si="123"/>
        <v>4.0999999999999996</v>
      </c>
      <c r="DM43" s="169">
        <f t="shared" si="123"/>
        <v>4.1500000000000004</v>
      </c>
      <c r="DN43" s="169">
        <f t="shared" si="123"/>
        <v>5.68</v>
      </c>
      <c r="DO43" s="169">
        <f t="shared" si="123"/>
        <v>6.6</v>
      </c>
      <c r="DP43" s="169">
        <f t="shared" si="123"/>
        <v>7.55</v>
      </c>
      <c r="DQ43" s="169">
        <f t="shared" si="123"/>
        <v>9.33</v>
      </c>
      <c r="DR43" s="169">
        <f t="shared" si="123"/>
        <v>9.44</v>
      </c>
      <c r="DS43" s="169">
        <f t="shared" si="123"/>
        <v>10.79</v>
      </c>
      <c r="DT43" s="169">
        <f t="shared" si="123"/>
        <v>13.89</v>
      </c>
      <c r="DU43" s="169">
        <f t="shared" si="123"/>
        <v>17.3</v>
      </c>
      <c r="EQ43" s="198" t="str">
        <f t="shared" si="112"/>
        <v>DIAMANTE START 1Coleta Programada4209-90 a 10</v>
      </c>
      <c r="ER43" s="198" t="s">
        <v>116</v>
      </c>
      <c r="ES43" s="199" t="s">
        <v>64</v>
      </c>
      <c r="ET43" s="200" t="s">
        <v>65</v>
      </c>
      <c r="EU43" s="201" t="s">
        <v>45</v>
      </c>
      <c r="EV43" s="200">
        <f>ROUND(EV7-(EV7*$A$137),2)</f>
        <v>12.34</v>
      </c>
      <c r="EW43" s="60"/>
      <c r="EX43" s="60"/>
      <c r="FA43" s="207" t="str">
        <f t="shared" ref="FA43:FA45" si="124">CONCATENATE(FB43,FC43,FD43)</f>
        <v>INFINITE 1Coleta domiciliar1ª Tentativa (Código: 7796-8)</v>
      </c>
      <c r="FB43" s="207" t="s">
        <v>85</v>
      </c>
      <c r="FC43" s="209" t="s">
        <v>46</v>
      </c>
      <c r="FD43" s="201" t="s">
        <v>47</v>
      </c>
      <c r="FE43" s="200">
        <f>ROUND(FE3-(FE3*EN50),2)</f>
        <v>13.61</v>
      </c>
      <c r="FK43" s="207" t="s">
        <v>359</v>
      </c>
      <c r="FL43" s="207" t="s">
        <v>81</v>
      </c>
      <c r="FM43" s="207" t="s">
        <v>321</v>
      </c>
      <c r="FN43" s="216" t="s">
        <v>322</v>
      </c>
      <c r="FO43" s="217">
        <v>76139</v>
      </c>
      <c r="FP43" s="200">
        <v>2.12</v>
      </c>
      <c r="FQ43" s="217">
        <v>76180</v>
      </c>
      <c r="FR43" s="200">
        <v>2.12</v>
      </c>
    </row>
    <row r="44" spans="1:174" ht="25.5" x14ac:dyDescent="0.25">
      <c r="A44" s="43" t="s">
        <v>233</v>
      </c>
      <c r="D44" s="43" t="str">
        <f t="shared" si="0"/>
        <v>Peso (g)</v>
      </c>
      <c r="F44" s="44" t="s">
        <v>32</v>
      </c>
      <c r="G44" s="173" t="s">
        <v>12</v>
      </c>
      <c r="H44" s="173" t="s">
        <v>13</v>
      </c>
      <c r="I44" s="173" t="s">
        <v>14</v>
      </c>
      <c r="J44" s="173" t="s">
        <v>15</v>
      </c>
      <c r="K44" s="173" t="s">
        <v>16</v>
      </c>
      <c r="L44" s="173" t="s">
        <v>17</v>
      </c>
      <c r="M44" s="173" t="s">
        <v>18</v>
      </c>
      <c r="N44" s="173" t="s">
        <v>19</v>
      </c>
      <c r="O44" s="173" t="s">
        <v>20</v>
      </c>
      <c r="P44" s="173" t="s">
        <v>21</v>
      </c>
      <c r="Q44" s="173" t="s">
        <v>22</v>
      </c>
      <c r="R44" s="173" t="s">
        <v>23</v>
      </c>
      <c r="S44" s="173" t="s">
        <v>24</v>
      </c>
      <c r="T44" s="173" t="s">
        <v>25</v>
      </c>
      <c r="U44" s="173" t="s">
        <v>26</v>
      </c>
      <c r="V44" s="173" t="s">
        <v>27</v>
      </c>
      <c r="W44" s="173" t="s">
        <v>28</v>
      </c>
      <c r="X44" s="173" t="s">
        <v>29</v>
      </c>
      <c r="Y44" s="173" t="s">
        <v>30</v>
      </c>
      <c r="Z44" s="173" t="s">
        <v>31</v>
      </c>
      <c r="AB44" s="43" t="str">
        <f t="shared" si="1"/>
        <v>Peso (g)</v>
      </c>
      <c r="AD44" s="44" t="s">
        <v>32</v>
      </c>
      <c r="AE44" s="147" t="s">
        <v>12</v>
      </c>
      <c r="AF44" s="147" t="s">
        <v>13</v>
      </c>
      <c r="AG44" s="147" t="s">
        <v>14</v>
      </c>
      <c r="AH44" s="147" t="s">
        <v>15</v>
      </c>
      <c r="AI44" s="147" t="s">
        <v>16</v>
      </c>
      <c r="AJ44" s="147" t="s">
        <v>17</v>
      </c>
      <c r="AK44" s="147" t="s">
        <v>18</v>
      </c>
      <c r="AL44" s="147" t="s">
        <v>19</v>
      </c>
      <c r="AM44" s="147" t="s">
        <v>20</v>
      </c>
      <c r="AN44" s="147" t="s">
        <v>21</v>
      </c>
      <c r="AO44" s="147" t="s">
        <v>22</v>
      </c>
      <c r="AP44" s="147" t="s">
        <v>23</v>
      </c>
      <c r="AQ44" s="147" t="s">
        <v>24</v>
      </c>
      <c r="AR44" s="147" t="s">
        <v>25</v>
      </c>
      <c r="AS44" s="147" t="s">
        <v>26</v>
      </c>
      <c r="AT44" s="147" t="s">
        <v>27</v>
      </c>
      <c r="AU44" s="147" t="s">
        <v>28</v>
      </c>
      <c r="AV44" s="147" t="s">
        <v>29</v>
      </c>
      <c r="AW44" s="147" t="s">
        <v>30</v>
      </c>
      <c r="AX44" s="147" t="s">
        <v>31</v>
      </c>
      <c r="AZ44" s="43" t="str">
        <f t="shared" si="21"/>
        <v>INFINITE 11 a 5</v>
      </c>
      <c r="BA44" s="44" t="s">
        <v>85</v>
      </c>
      <c r="BB44" s="46" t="s">
        <v>51</v>
      </c>
      <c r="BC44" s="170">
        <f t="shared" ref="BC44:BJ46" si="125">ROUND(BC4-(BC4*$A$72),2)</f>
        <v>36.33</v>
      </c>
      <c r="BD44" s="170">
        <f t="shared" si="125"/>
        <v>37.08</v>
      </c>
      <c r="BE44" s="170">
        <f t="shared" si="125"/>
        <v>37.840000000000003</v>
      </c>
      <c r="BF44" s="170">
        <f t="shared" si="125"/>
        <v>38.6</v>
      </c>
      <c r="BG44" s="170">
        <f t="shared" si="125"/>
        <v>50.65</v>
      </c>
      <c r="BH44" s="170">
        <f t="shared" si="125"/>
        <v>51.14</v>
      </c>
      <c r="BI44" s="170">
        <f t="shared" si="125"/>
        <v>51.64</v>
      </c>
      <c r="BJ44" s="170">
        <f t="shared" si="125"/>
        <v>52.13</v>
      </c>
      <c r="BL44" s="43" t="str">
        <f t="shared" si="29"/>
        <v>PLATINUM501 a 1.000</v>
      </c>
      <c r="BM44" s="44" t="s">
        <v>61</v>
      </c>
      <c r="BN44" s="46" t="s">
        <v>50</v>
      </c>
      <c r="BO44" s="170">
        <f t="shared" si="117"/>
        <v>15.41</v>
      </c>
      <c r="BP44" s="170">
        <f t="shared" si="117"/>
        <v>15.74</v>
      </c>
      <c r="BQ44" s="170">
        <f t="shared" si="117"/>
        <v>16.07</v>
      </c>
      <c r="BS44" s="43" t="str">
        <f t="shared" si="71"/>
        <v>Peso (g)</v>
      </c>
      <c r="BT44" s="44"/>
      <c r="BU44" s="44" t="s">
        <v>32</v>
      </c>
      <c r="BV44" s="170" t="s">
        <v>12</v>
      </c>
      <c r="BW44" s="170" t="s">
        <v>13</v>
      </c>
      <c r="BX44" s="170" t="s">
        <v>14</v>
      </c>
      <c r="BY44" s="170" t="s">
        <v>15</v>
      </c>
      <c r="BZ44" s="170" t="s">
        <v>16</v>
      </c>
      <c r="CA44" s="170" t="s">
        <v>17</v>
      </c>
      <c r="CB44" s="170" t="s">
        <v>18</v>
      </c>
      <c r="CC44" s="170" t="s">
        <v>19</v>
      </c>
      <c r="CD44" s="170" t="s">
        <v>20</v>
      </c>
      <c r="CE44" s="170" t="s">
        <v>21</v>
      </c>
      <c r="CF44" s="170" t="s">
        <v>22</v>
      </c>
      <c r="CG44" s="170" t="s">
        <v>23</v>
      </c>
      <c r="CH44" s="170" t="s">
        <v>28</v>
      </c>
      <c r="CI44" s="170" t="s">
        <v>29</v>
      </c>
      <c r="CJ44" s="170" t="s">
        <v>30</v>
      </c>
      <c r="CK44" s="170" t="s">
        <v>31</v>
      </c>
      <c r="CM44" s="43" t="str">
        <f t="shared" si="8"/>
        <v>Peso (g)</v>
      </c>
      <c r="CO44" s="44" t="s">
        <v>32</v>
      </c>
      <c r="CP44" s="45" t="s">
        <v>16</v>
      </c>
      <c r="CQ44" s="45" t="s">
        <v>17</v>
      </c>
      <c r="CR44" s="45" t="s">
        <v>18</v>
      </c>
      <c r="CS44" s="45" t="s">
        <v>19</v>
      </c>
      <c r="CT44" s="45" t="s">
        <v>20</v>
      </c>
      <c r="CU44" s="45" t="s">
        <v>21</v>
      </c>
      <c r="CV44" s="45" t="s">
        <v>22</v>
      </c>
      <c r="CW44" s="45" t="s">
        <v>23</v>
      </c>
      <c r="CX44" s="45" t="s">
        <v>24</v>
      </c>
      <c r="CY44" s="45" t="s">
        <v>25</v>
      </c>
      <c r="CZ44" s="45" t="s">
        <v>26</v>
      </c>
      <c r="DA44" s="45" t="s">
        <v>27</v>
      </c>
      <c r="DB44" s="45" t="s">
        <v>28</v>
      </c>
      <c r="DC44" s="45" t="s">
        <v>29</v>
      </c>
      <c r="DD44" s="45" t="s">
        <v>30</v>
      </c>
      <c r="DE44" s="45" t="s">
        <v>31</v>
      </c>
      <c r="DG44" s="43" t="str">
        <f t="shared" si="84"/>
        <v>Peso (g)</v>
      </c>
      <c r="DI44" s="44" t="s">
        <v>32</v>
      </c>
      <c r="DJ44" s="147" t="s">
        <v>16</v>
      </c>
      <c r="DK44" s="147" t="s">
        <v>17</v>
      </c>
      <c r="DL44" s="147" t="s">
        <v>18</v>
      </c>
      <c r="DM44" s="147" t="s">
        <v>19</v>
      </c>
      <c r="DN44" s="147" t="s">
        <v>20</v>
      </c>
      <c r="DO44" s="147" t="s">
        <v>21</v>
      </c>
      <c r="DP44" s="147" t="s">
        <v>22</v>
      </c>
      <c r="DQ44" s="147" t="s">
        <v>23</v>
      </c>
      <c r="DR44" s="147" t="s">
        <v>28</v>
      </c>
      <c r="DS44" s="147" t="s">
        <v>29</v>
      </c>
      <c r="DT44" s="147" t="s">
        <v>30</v>
      </c>
      <c r="DU44" s="147" t="s">
        <v>31</v>
      </c>
      <c r="EQ44" s="198" t="str">
        <f t="shared" si="112"/>
        <v>DIAMANTE START 1Coleta Programada4209-9Mais de 10</v>
      </c>
      <c r="ER44" s="198" t="s">
        <v>116</v>
      </c>
      <c r="ES44" s="199" t="s">
        <v>64</v>
      </c>
      <c r="ET44" s="200" t="s">
        <v>65</v>
      </c>
      <c r="EU44" s="201" t="s">
        <v>52</v>
      </c>
      <c r="EV44" s="200" t="s">
        <v>251</v>
      </c>
      <c r="EW44" s="60"/>
      <c r="EX44" s="60"/>
      <c r="FA44" s="207" t="str">
        <f t="shared" si="124"/>
        <v>INFINITE 1Coleta domiciliar2ª Tentativa (Código: 7799-2)</v>
      </c>
      <c r="FB44" s="207" t="s">
        <v>85</v>
      </c>
      <c r="FC44" s="209" t="s">
        <v>46</v>
      </c>
      <c r="FD44" s="201" t="s">
        <v>53</v>
      </c>
      <c r="FE44" s="200">
        <f>ROUND(FE4-(FE4*EN50),2)</f>
        <v>14.36</v>
      </c>
      <c r="FK44" s="207" t="s">
        <v>360</v>
      </c>
      <c r="FL44" s="207" t="s">
        <v>81</v>
      </c>
      <c r="FM44" s="219" t="s">
        <v>323</v>
      </c>
      <c r="FN44" s="220" t="s">
        <v>324</v>
      </c>
      <c r="FO44" s="217">
        <v>76147</v>
      </c>
      <c r="FP44" s="200">
        <f>ROUND('BASE 2025'!FP44*'BASE 2026'!$A$172,2)</f>
        <v>0.14000000000000001</v>
      </c>
      <c r="FQ44" s="217">
        <v>76198</v>
      </c>
      <c r="FR44" s="200">
        <f>ROUND('BASE 2025'!FR44*'BASE 2026'!$A$172,2)</f>
        <v>0.08</v>
      </c>
    </row>
    <row r="45" spans="1:174" ht="25.5" x14ac:dyDescent="0.25">
      <c r="A45" s="84">
        <v>0</v>
      </c>
      <c r="B45" s="42" t="s">
        <v>61</v>
      </c>
      <c r="D45" s="43" t="str">
        <f t="shared" ref="D45:D57" si="126">CONCATENATE(E45,F45)</f>
        <v>DIAMANTE START 20 a 300</v>
      </c>
      <c r="E45" s="146" t="s">
        <v>117</v>
      </c>
      <c r="F45" s="44" t="s">
        <v>40</v>
      </c>
      <c r="G45" s="170">
        <f>ROUND(G3-(G3*$A$30),2)</f>
        <v>8.65</v>
      </c>
      <c r="H45" s="170">
        <f t="shared" ref="H45:Z57" si="127">ROUND(H3-(H3*$A$30),2)</f>
        <v>8.84</v>
      </c>
      <c r="I45" s="170">
        <f t="shared" si="127"/>
        <v>9.01</v>
      </c>
      <c r="J45" s="170">
        <f t="shared" si="127"/>
        <v>9.1999999999999993</v>
      </c>
      <c r="K45" s="170">
        <f t="shared" si="127"/>
        <v>16.53</v>
      </c>
      <c r="L45" s="170">
        <f t="shared" si="127"/>
        <v>16.89</v>
      </c>
      <c r="M45" s="170">
        <f t="shared" si="127"/>
        <v>17.260000000000002</v>
      </c>
      <c r="N45" s="170">
        <f t="shared" si="127"/>
        <v>18.37</v>
      </c>
      <c r="O45" s="170">
        <f t="shared" si="127"/>
        <v>25.1</v>
      </c>
      <c r="P45" s="170">
        <f t="shared" si="127"/>
        <v>35.14</v>
      </c>
      <c r="Q45" s="170">
        <f t="shared" si="127"/>
        <v>45.18</v>
      </c>
      <c r="R45" s="170">
        <f t="shared" si="127"/>
        <v>52.71</v>
      </c>
      <c r="S45" s="170">
        <f t="shared" si="127"/>
        <v>33.42</v>
      </c>
      <c r="T45" s="170">
        <f t="shared" si="127"/>
        <v>42.66</v>
      </c>
      <c r="U45" s="170">
        <f t="shared" si="127"/>
        <v>51.5</v>
      </c>
      <c r="V45" s="170">
        <f t="shared" si="127"/>
        <v>59.07</v>
      </c>
      <c r="W45" s="170">
        <f t="shared" si="127"/>
        <v>39.79</v>
      </c>
      <c r="X45" s="170">
        <f t="shared" si="127"/>
        <v>50.8</v>
      </c>
      <c r="Y45" s="170">
        <f t="shared" si="127"/>
        <v>61.33</v>
      </c>
      <c r="Z45" s="170">
        <f t="shared" si="127"/>
        <v>70.34</v>
      </c>
      <c r="AB45" s="43" t="str">
        <f t="shared" si="1"/>
        <v>DIAMANTE START 20 a 300</v>
      </c>
      <c r="AC45" s="146" t="s">
        <v>117</v>
      </c>
      <c r="AD45" s="44" t="s">
        <v>40</v>
      </c>
      <c r="AE45" s="170">
        <f>ROUND(AE3-(AE3*$A$48),2)</f>
        <v>25.58</v>
      </c>
      <c r="AF45" s="170">
        <f t="shared" ref="AF45:AX57" si="128">ROUND(AF3-(AF3*$A$48),2)</f>
        <v>26.13</v>
      </c>
      <c r="AG45" s="170">
        <f t="shared" si="128"/>
        <v>26.67</v>
      </c>
      <c r="AH45" s="170">
        <f t="shared" si="128"/>
        <v>27.22</v>
      </c>
      <c r="AI45" s="170">
        <f t="shared" si="128"/>
        <v>28.38</v>
      </c>
      <c r="AJ45" s="170">
        <f t="shared" si="128"/>
        <v>28.67</v>
      </c>
      <c r="AK45" s="170">
        <f t="shared" si="128"/>
        <v>28.97</v>
      </c>
      <c r="AL45" s="170">
        <f t="shared" si="128"/>
        <v>29.26</v>
      </c>
      <c r="AM45" s="170">
        <f t="shared" si="128"/>
        <v>41.36</v>
      </c>
      <c r="AN45" s="170">
        <f t="shared" si="128"/>
        <v>64.239999999999995</v>
      </c>
      <c r="AO45" s="170">
        <f t="shared" si="128"/>
        <v>78.13</v>
      </c>
      <c r="AP45" s="170">
        <f t="shared" si="128"/>
        <v>92.04</v>
      </c>
      <c r="AQ45" s="170">
        <f t="shared" si="128"/>
        <v>53.21</v>
      </c>
      <c r="AR45" s="170">
        <f t="shared" si="128"/>
        <v>70.87</v>
      </c>
      <c r="AS45" s="170">
        <f t="shared" si="128"/>
        <v>82.15</v>
      </c>
      <c r="AT45" s="170">
        <f t="shared" si="128"/>
        <v>93.43</v>
      </c>
      <c r="AU45" s="170">
        <f t="shared" si="128"/>
        <v>63.36</v>
      </c>
      <c r="AV45" s="170">
        <f t="shared" si="128"/>
        <v>84.38</v>
      </c>
      <c r="AW45" s="170">
        <f t="shared" si="128"/>
        <v>97.8</v>
      </c>
      <c r="AX45" s="170">
        <f t="shared" si="128"/>
        <v>111.22</v>
      </c>
      <c r="AZ45" s="43" t="str">
        <f t="shared" si="21"/>
        <v>INFINITE 15 a 10</v>
      </c>
      <c r="BA45" s="44" t="s">
        <v>85</v>
      </c>
      <c r="BB45" s="46" t="s">
        <v>56</v>
      </c>
      <c r="BC45" s="170">
        <f t="shared" si="125"/>
        <v>53.88</v>
      </c>
      <c r="BD45" s="170">
        <f t="shared" si="125"/>
        <v>55.05</v>
      </c>
      <c r="BE45" s="170">
        <f t="shared" si="125"/>
        <v>56.21</v>
      </c>
      <c r="BF45" s="170">
        <f t="shared" si="125"/>
        <v>57.29</v>
      </c>
      <c r="BG45" s="170">
        <f t="shared" si="125"/>
        <v>68.86</v>
      </c>
      <c r="BH45" s="170">
        <f t="shared" si="125"/>
        <v>69.510000000000005</v>
      </c>
      <c r="BI45" s="170">
        <f t="shared" si="125"/>
        <v>70.28</v>
      </c>
      <c r="BJ45" s="170">
        <f t="shared" si="125"/>
        <v>70.930000000000007</v>
      </c>
      <c r="BL45" s="43" t="str">
        <f t="shared" si="29"/>
        <v>PLATINUM1.001 a 2.000</v>
      </c>
      <c r="BM45" s="44" t="s">
        <v>61</v>
      </c>
      <c r="BN45" s="46" t="s">
        <v>55</v>
      </c>
      <c r="BO45" s="170">
        <f t="shared" si="117"/>
        <v>17.96</v>
      </c>
      <c r="BP45" s="170">
        <f t="shared" si="117"/>
        <v>18.329999999999998</v>
      </c>
      <c r="BQ45" s="170">
        <f t="shared" si="117"/>
        <v>18.72</v>
      </c>
      <c r="BS45" s="43" t="str">
        <f t="shared" si="71"/>
        <v>DIAMANTE 10 a 300</v>
      </c>
      <c r="BT45" s="44" t="s">
        <v>66</v>
      </c>
      <c r="BU45" s="44" t="s">
        <v>40</v>
      </c>
      <c r="BV45" s="170">
        <f>ROUND(BV3-(BV3*$A$178),2)</f>
        <v>9.5299999999999994</v>
      </c>
      <c r="BW45" s="170">
        <f t="shared" ref="BW45:CK45" si="129">ROUND(BW3-(BW3*$A$178),2)</f>
        <v>9.74</v>
      </c>
      <c r="BX45" s="170">
        <f t="shared" si="129"/>
        <v>9.94</v>
      </c>
      <c r="BY45" s="170">
        <f t="shared" si="129"/>
        <v>10.14</v>
      </c>
      <c r="BZ45" s="170">
        <f t="shared" si="129"/>
        <v>18.440000000000001</v>
      </c>
      <c r="CA45" s="170">
        <f t="shared" si="129"/>
        <v>18.84</v>
      </c>
      <c r="CB45" s="170">
        <f t="shared" si="129"/>
        <v>19.27</v>
      </c>
      <c r="CC45" s="170">
        <f t="shared" si="129"/>
        <v>20.5</v>
      </c>
      <c r="CD45" s="170">
        <f t="shared" si="129"/>
        <v>28.15</v>
      </c>
      <c r="CE45" s="170">
        <f t="shared" si="129"/>
        <v>39.549999999999997</v>
      </c>
      <c r="CF45" s="170">
        <f t="shared" si="129"/>
        <v>50.86</v>
      </c>
      <c r="CG45" s="170">
        <f t="shared" si="129"/>
        <v>59.3</v>
      </c>
      <c r="CH45" s="170">
        <f t="shared" si="129"/>
        <v>44.65</v>
      </c>
      <c r="CI45" s="170">
        <f t="shared" si="129"/>
        <v>57.16</v>
      </c>
      <c r="CJ45" s="170">
        <f t="shared" si="129"/>
        <v>69.010000000000005</v>
      </c>
      <c r="CK45" s="170">
        <f t="shared" si="129"/>
        <v>79.14</v>
      </c>
      <c r="CM45" s="231" t="str">
        <f t="shared" si="8"/>
        <v>DIAMANTE START 20 a 300</v>
      </c>
      <c r="CN45" s="230" t="s">
        <v>117</v>
      </c>
      <c r="CO45" s="230" t="s">
        <v>40</v>
      </c>
      <c r="CP45" s="260">
        <v>14.21</v>
      </c>
      <c r="CQ45" s="260">
        <v>14.82</v>
      </c>
      <c r="CR45" s="260">
        <v>14.97</v>
      </c>
      <c r="CS45" s="260">
        <v>15.12</v>
      </c>
      <c r="CT45" s="260">
        <v>16.93</v>
      </c>
      <c r="CU45" s="260">
        <v>18.97</v>
      </c>
      <c r="CV45" s="260">
        <v>21.16</v>
      </c>
      <c r="CW45" s="260">
        <v>25.38</v>
      </c>
      <c r="CX45" s="260">
        <v>17.43</v>
      </c>
      <c r="CY45" s="260">
        <v>21.09</v>
      </c>
      <c r="CZ45" s="260">
        <v>35.409999999999997</v>
      </c>
      <c r="DA45" s="260">
        <v>48.59</v>
      </c>
      <c r="DB45" s="260">
        <v>20.25</v>
      </c>
      <c r="DC45" s="260">
        <v>24.5</v>
      </c>
      <c r="DD45" s="260">
        <v>41.17</v>
      </c>
      <c r="DE45" s="260">
        <v>56.52</v>
      </c>
      <c r="DF45" s="230" t="s">
        <v>264</v>
      </c>
      <c r="DG45" s="43" t="str">
        <f t="shared" si="84"/>
        <v>DIAMANTE 10 a 300</v>
      </c>
      <c r="DH45" s="44" t="s">
        <v>66</v>
      </c>
      <c r="DI45" s="228" t="s">
        <v>40</v>
      </c>
      <c r="DJ45" s="229" t="s">
        <v>426</v>
      </c>
      <c r="DK45" s="229" t="s">
        <v>427</v>
      </c>
      <c r="DL45" s="229" t="s">
        <v>428</v>
      </c>
      <c r="DM45" s="229" t="s">
        <v>429</v>
      </c>
      <c r="DN45" s="229" t="s">
        <v>430</v>
      </c>
      <c r="DO45" s="229" t="s">
        <v>431</v>
      </c>
      <c r="DP45" s="229" t="s">
        <v>432</v>
      </c>
      <c r="DQ45" s="229" t="s">
        <v>433</v>
      </c>
      <c r="DR45" s="229" t="s">
        <v>434</v>
      </c>
      <c r="DS45" s="229" t="s">
        <v>435</v>
      </c>
      <c r="DT45" s="229" t="s">
        <v>436</v>
      </c>
      <c r="DU45" s="229" t="s">
        <v>437</v>
      </c>
      <c r="DV45" s="248" t="s">
        <v>264</v>
      </c>
      <c r="EQ45" s="198" t="str">
        <f t="shared" si="112"/>
        <v>DIAMANTE START 1Coleta no mesmo dia4210-211 a 20</v>
      </c>
      <c r="ER45" s="198" t="s">
        <v>116</v>
      </c>
      <c r="ES45" s="199" t="s">
        <v>71</v>
      </c>
      <c r="ET45" s="200" t="s">
        <v>72</v>
      </c>
      <c r="EU45" s="201" t="s">
        <v>73</v>
      </c>
      <c r="EV45" s="200">
        <f>EW45</f>
        <v>1.77</v>
      </c>
      <c r="EW45" s="258">
        <v>1.77</v>
      </c>
      <c r="EX45" s="203" t="s">
        <v>264</v>
      </c>
      <c r="FA45" s="207" t="str">
        <f t="shared" si="124"/>
        <v>INFINITE 1Check ListPreenchimento de Check List (Código: 87)</v>
      </c>
      <c r="FB45" s="207" t="s">
        <v>85</v>
      </c>
      <c r="FC45" s="210" t="s">
        <v>58</v>
      </c>
      <c r="FD45" s="201" t="s">
        <v>59</v>
      </c>
      <c r="FE45" s="200">
        <f>FE5</f>
        <v>7.42</v>
      </c>
      <c r="FF45" s="213"/>
      <c r="FK45" s="207" t="s">
        <v>361</v>
      </c>
      <c r="FL45" s="207" t="s">
        <v>81</v>
      </c>
      <c r="FM45" s="219" t="s">
        <v>325</v>
      </c>
      <c r="FN45" s="220" t="s">
        <v>326</v>
      </c>
      <c r="FO45" s="217">
        <v>76155</v>
      </c>
      <c r="FP45" s="200">
        <f>ROUND('BASE 2025'!FP45*'BASE 2026'!$A$172,2)</f>
        <v>0.19</v>
      </c>
      <c r="FQ45" s="217">
        <v>76201</v>
      </c>
      <c r="FR45" s="200">
        <f>ROUND('BASE 2025'!FR45*'BASE 2026'!$A$172,2)</f>
        <v>0.08</v>
      </c>
    </row>
    <row r="46" spans="1:174" x14ac:dyDescent="0.25">
      <c r="A46" s="84">
        <v>0</v>
      </c>
      <c r="B46" s="42" t="s">
        <v>9</v>
      </c>
      <c r="D46" s="43" t="str">
        <f t="shared" si="126"/>
        <v>DIAMANTE START 2301 a 500</v>
      </c>
      <c r="E46" s="146" t="s">
        <v>117</v>
      </c>
      <c r="F46" s="44" t="s">
        <v>49</v>
      </c>
      <c r="G46" s="170">
        <f t="shared" ref="G46:V57" si="130">ROUND(G4-(G4*$A$30),2)</f>
        <v>9.6999999999999993</v>
      </c>
      <c r="H46" s="170">
        <f t="shared" si="130"/>
        <v>9.91</v>
      </c>
      <c r="I46" s="170">
        <f t="shared" si="130"/>
        <v>10.119999999999999</v>
      </c>
      <c r="J46" s="170">
        <f t="shared" si="130"/>
        <v>10.31</v>
      </c>
      <c r="K46" s="170">
        <f t="shared" si="130"/>
        <v>17.13</v>
      </c>
      <c r="L46" s="170">
        <f t="shared" si="130"/>
        <v>17.5</v>
      </c>
      <c r="M46" s="170">
        <f t="shared" si="130"/>
        <v>17.899999999999999</v>
      </c>
      <c r="N46" s="170">
        <f t="shared" si="130"/>
        <v>19.03</v>
      </c>
      <c r="O46" s="170">
        <f t="shared" si="130"/>
        <v>26.15</v>
      </c>
      <c r="P46" s="170">
        <f t="shared" si="130"/>
        <v>36.61</v>
      </c>
      <c r="Q46" s="170">
        <f t="shared" si="130"/>
        <v>47.06</v>
      </c>
      <c r="R46" s="170">
        <f t="shared" si="130"/>
        <v>54.9</v>
      </c>
      <c r="S46" s="170">
        <f t="shared" si="130"/>
        <v>34.299999999999997</v>
      </c>
      <c r="T46" s="170">
        <f t="shared" si="130"/>
        <v>43.89</v>
      </c>
      <c r="U46" s="170">
        <f t="shared" si="130"/>
        <v>53.1</v>
      </c>
      <c r="V46" s="170">
        <f t="shared" si="130"/>
        <v>60.93</v>
      </c>
      <c r="W46" s="170">
        <f t="shared" si="127"/>
        <v>40.82</v>
      </c>
      <c r="X46" s="170">
        <f t="shared" si="127"/>
        <v>52.26</v>
      </c>
      <c r="Y46" s="170">
        <f t="shared" si="127"/>
        <v>63.21</v>
      </c>
      <c r="Z46" s="170">
        <f t="shared" si="127"/>
        <v>72.53</v>
      </c>
      <c r="AB46" s="43" t="str">
        <f t="shared" si="1"/>
        <v>DIAMANTE START 2301 a 500</v>
      </c>
      <c r="AC46" s="146" t="s">
        <v>117</v>
      </c>
      <c r="AD46" s="44" t="s">
        <v>49</v>
      </c>
      <c r="AE46" s="170">
        <f t="shared" ref="AE46:AT57" si="131">ROUND(AE4-(AE4*$A$48),2)</f>
        <v>26.51</v>
      </c>
      <c r="AF46" s="170">
        <f t="shared" si="131"/>
        <v>27.07</v>
      </c>
      <c r="AG46" s="170">
        <f t="shared" si="131"/>
        <v>27.62</v>
      </c>
      <c r="AH46" s="170">
        <f t="shared" si="131"/>
        <v>28.18</v>
      </c>
      <c r="AI46" s="170">
        <f t="shared" si="131"/>
        <v>30.02</v>
      </c>
      <c r="AJ46" s="170">
        <f t="shared" si="131"/>
        <v>30.33</v>
      </c>
      <c r="AK46" s="170">
        <f t="shared" si="131"/>
        <v>30.64</v>
      </c>
      <c r="AL46" s="170">
        <f t="shared" si="131"/>
        <v>30.96</v>
      </c>
      <c r="AM46" s="170">
        <f t="shared" si="131"/>
        <v>44.18</v>
      </c>
      <c r="AN46" s="170">
        <f t="shared" si="131"/>
        <v>67.52</v>
      </c>
      <c r="AO46" s="170">
        <f t="shared" si="131"/>
        <v>82.17</v>
      </c>
      <c r="AP46" s="170">
        <f t="shared" si="131"/>
        <v>96.82</v>
      </c>
      <c r="AQ46" s="170">
        <f t="shared" si="131"/>
        <v>55.1</v>
      </c>
      <c r="AR46" s="170">
        <f t="shared" si="131"/>
        <v>72.180000000000007</v>
      </c>
      <c r="AS46" s="170">
        <f t="shared" si="131"/>
        <v>83.68</v>
      </c>
      <c r="AT46" s="170">
        <f t="shared" si="131"/>
        <v>95.16</v>
      </c>
      <c r="AU46" s="170">
        <f t="shared" si="128"/>
        <v>65.58</v>
      </c>
      <c r="AV46" s="170">
        <f t="shared" si="128"/>
        <v>85.93</v>
      </c>
      <c r="AW46" s="170">
        <f t="shared" si="128"/>
        <v>99.62</v>
      </c>
      <c r="AX46" s="170">
        <f t="shared" si="128"/>
        <v>113.3</v>
      </c>
      <c r="AZ46" s="40" t="str">
        <f t="shared" si="21"/>
        <v>INFINITE 1Kg Adicional</v>
      </c>
      <c r="BA46" s="168" t="s">
        <v>85</v>
      </c>
      <c r="BB46" s="178" t="s">
        <v>63</v>
      </c>
      <c r="BC46" s="169">
        <f t="shared" si="125"/>
        <v>5.24</v>
      </c>
      <c r="BD46" s="169">
        <f t="shared" si="125"/>
        <v>5.41</v>
      </c>
      <c r="BE46" s="169">
        <f t="shared" si="125"/>
        <v>5.48</v>
      </c>
      <c r="BF46" s="169">
        <f t="shared" si="125"/>
        <v>5.57</v>
      </c>
      <c r="BG46" s="169">
        <f t="shared" si="125"/>
        <v>6.98</v>
      </c>
      <c r="BH46" s="169">
        <f t="shared" si="125"/>
        <v>7.08</v>
      </c>
      <c r="BI46" s="169">
        <f t="shared" si="125"/>
        <v>7.14</v>
      </c>
      <c r="BJ46" s="169">
        <f t="shared" si="125"/>
        <v>7.14</v>
      </c>
      <c r="BL46" s="43" t="str">
        <f t="shared" si="29"/>
        <v>PLATINUM2.001 a 3.000</v>
      </c>
      <c r="BM46" s="44" t="s">
        <v>61</v>
      </c>
      <c r="BN46" s="46" t="s">
        <v>62</v>
      </c>
      <c r="BO46" s="170">
        <f t="shared" si="117"/>
        <v>19.96</v>
      </c>
      <c r="BP46" s="170">
        <f t="shared" si="117"/>
        <v>20.37</v>
      </c>
      <c r="BQ46" s="170">
        <f t="shared" si="117"/>
        <v>20.8</v>
      </c>
      <c r="BS46" s="43" t="str">
        <f t="shared" si="71"/>
        <v>DIAMANTE 1301 a 500</v>
      </c>
      <c r="BT46" s="44" t="s">
        <v>66</v>
      </c>
      <c r="BU46" s="44" t="s">
        <v>49</v>
      </c>
      <c r="BV46" s="170">
        <f t="shared" ref="BV46:CK57" si="132">ROUND(BV4-(BV4*$A$178),2)</f>
        <v>10.91</v>
      </c>
      <c r="BW46" s="170">
        <f t="shared" si="132"/>
        <v>11.14</v>
      </c>
      <c r="BX46" s="170">
        <f t="shared" si="132"/>
        <v>11.36</v>
      </c>
      <c r="BY46" s="170">
        <f t="shared" si="132"/>
        <v>11.59</v>
      </c>
      <c r="BZ46" s="170">
        <f t="shared" si="132"/>
        <v>19.28</v>
      </c>
      <c r="CA46" s="170">
        <f t="shared" si="132"/>
        <v>19.71</v>
      </c>
      <c r="CB46" s="170">
        <f t="shared" si="132"/>
        <v>20.14</v>
      </c>
      <c r="CC46" s="170">
        <f t="shared" si="132"/>
        <v>21.42</v>
      </c>
      <c r="CD46" s="170">
        <f t="shared" si="132"/>
        <v>29.44</v>
      </c>
      <c r="CE46" s="170">
        <f t="shared" si="132"/>
        <v>41.23</v>
      </c>
      <c r="CF46" s="170">
        <f t="shared" si="132"/>
        <v>53</v>
      </c>
      <c r="CG46" s="170">
        <f t="shared" si="132"/>
        <v>61.82</v>
      </c>
      <c r="CH46" s="170">
        <f t="shared" si="132"/>
        <v>45.96</v>
      </c>
      <c r="CI46" s="170">
        <f t="shared" si="132"/>
        <v>58.86</v>
      </c>
      <c r="CJ46" s="170">
        <f t="shared" si="132"/>
        <v>71.2</v>
      </c>
      <c r="CK46" s="170">
        <f t="shared" si="132"/>
        <v>81.680000000000007</v>
      </c>
      <c r="CM46" s="43" t="str">
        <f t="shared" ref="CM46:CM141" si="133">CONCATENATE(CN46,CO46)</f>
        <v>DIAMANTE START 2301 a 500</v>
      </c>
      <c r="CN46" s="44" t="s">
        <v>117</v>
      </c>
      <c r="CO46" s="225" t="s">
        <v>49</v>
      </c>
      <c r="CP46" s="170">
        <f t="shared" ref="CP46:DE46" si="134">ROUND(CP4-(CP4*$A$103),2)</f>
        <v>15.8</v>
      </c>
      <c r="CQ46" s="170">
        <f t="shared" si="134"/>
        <v>16.47</v>
      </c>
      <c r="CR46" s="170">
        <f t="shared" si="134"/>
        <v>16.63</v>
      </c>
      <c r="CS46" s="170">
        <f t="shared" si="134"/>
        <v>16.809999999999999</v>
      </c>
      <c r="CT46" s="170">
        <f t="shared" si="134"/>
        <v>18.8</v>
      </c>
      <c r="CU46" s="170">
        <f t="shared" si="134"/>
        <v>21.08</v>
      </c>
      <c r="CV46" s="170">
        <f t="shared" si="134"/>
        <v>23.52</v>
      </c>
      <c r="CW46" s="170">
        <f t="shared" si="134"/>
        <v>28.21</v>
      </c>
      <c r="CX46" s="170">
        <f t="shared" si="134"/>
        <v>19.37</v>
      </c>
      <c r="CY46" s="170">
        <f t="shared" si="134"/>
        <v>23.43</v>
      </c>
      <c r="CZ46" s="170">
        <f t="shared" si="134"/>
        <v>39.35</v>
      </c>
      <c r="DA46" s="170">
        <f t="shared" si="134"/>
        <v>53.99</v>
      </c>
      <c r="DB46" s="170">
        <f t="shared" si="134"/>
        <v>22.5</v>
      </c>
      <c r="DC46" s="170">
        <f t="shared" si="134"/>
        <v>27.22</v>
      </c>
      <c r="DD46" s="170">
        <f t="shared" si="134"/>
        <v>45.74</v>
      </c>
      <c r="DE46" s="170">
        <f t="shared" si="134"/>
        <v>62.79</v>
      </c>
      <c r="DG46" s="43" t="str">
        <f t="shared" si="84"/>
        <v>DIAMANTE 1301 a 500</v>
      </c>
      <c r="DH46" s="44" t="s">
        <v>66</v>
      </c>
      <c r="DI46" s="44" t="s">
        <v>49</v>
      </c>
      <c r="DJ46" s="147">
        <f t="shared" ref="DJ46:DU46" si="135">ROUND(DJ4-(DJ4*$A$195),2)</f>
        <v>16.760000000000002</v>
      </c>
      <c r="DK46" s="147">
        <f t="shared" si="135"/>
        <v>17.47</v>
      </c>
      <c r="DL46" s="147">
        <f t="shared" si="135"/>
        <v>17.64</v>
      </c>
      <c r="DM46" s="147">
        <f t="shared" si="135"/>
        <v>17.82</v>
      </c>
      <c r="DN46" s="147">
        <f t="shared" si="135"/>
        <v>19.920000000000002</v>
      </c>
      <c r="DO46" s="147">
        <f t="shared" si="135"/>
        <v>22.42</v>
      </c>
      <c r="DP46" s="147">
        <f t="shared" si="135"/>
        <v>25.02</v>
      </c>
      <c r="DQ46" s="147">
        <f t="shared" si="135"/>
        <v>30.01</v>
      </c>
      <c r="DR46" s="147">
        <f t="shared" si="135"/>
        <v>23.78</v>
      </c>
      <c r="DS46" s="147">
        <f t="shared" si="135"/>
        <v>28.93</v>
      </c>
      <c r="DT46" s="147">
        <f t="shared" si="135"/>
        <v>48.68</v>
      </c>
      <c r="DU46" s="147">
        <f t="shared" si="135"/>
        <v>66.790000000000006</v>
      </c>
      <c r="EQ46" s="198" t="str">
        <f t="shared" si="112"/>
        <v>DIAMANTE START 1Coleta no mesmo dia4210-221 a 30</v>
      </c>
      <c r="ER46" s="198" t="s">
        <v>116</v>
      </c>
      <c r="ES46" s="199" t="s">
        <v>71</v>
      </c>
      <c r="ET46" s="200" t="s">
        <v>72</v>
      </c>
      <c r="EU46" s="201" t="s">
        <v>77</v>
      </c>
      <c r="EV46" s="200">
        <f t="shared" ref="EV46:EV54" si="136">EW46</f>
        <v>1.75</v>
      </c>
      <c r="EW46" s="258">
        <v>1.75</v>
      </c>
      <c r="EX46" s="203" t="s">
        <v>264</v>
      </c>
      <c r="FA46" s="146"/>
      <c r="FB46" s="146"/>
      <c r="FC46" s="211"/>
      <c r="FD46" s="190"/>
      <c r="FE46" s="212" t="s">
        <v>258</v>
      </c>
    </row>
    <row r="47" spans="1:174" x14ac:dyDescent="0.25">
      <c r="A47" s="84">
        <v>0.1</v>
      </c>
      <c r="B47" s="42" t="s">
        <v>116</v>
      </c>
      <c r="D47" s="43" t="str">
        <f t="shared" si="126"/>
        <v>DIAMANTE START 2501 a 1.000</v>
      </c>
      <c r="E47" s="146" t="s">
        <v>117</v>
      </c>
      <c r="F47" s="44" t="s">
        <v>50</v>
      </c>
      <c r="G47" s="170">
        <f t="shared" si="130"/>
        <v>10.39</v>
      </c>
      <c r="H47" s="170">
        <f t="shared" si="127"/>
        <v>10.6</v>
      </c>
      <c r="I47" s="170">
        <f t="shared" si="127"/>
        <v>10.83</v>
      </c>
      <c r="J47" s="170">
        <f t="shared" si="127"/>
        <v>11.06</v>
      </c>
      <c r="K47" s="170">
        <f t="shared" si="127"/>
        <v>19.11</v>
      </c>
      <c r="L47" s="170">
        <f t="shared" si="127"/>
        <v>19.3</v>
      </c>
      <c r="M47" s="170">
        <f t="shared" si="127"/>
        <v>19.489999999999998</v>
      </c>
      <c r="N47" s="170">
        <f t="shared" si="127"/>
        <v>19.7</v>
      </c>
      <c r="O47" s="170">
        <f t="shared" si="127"/>
        <v>27.2</v>
      </c>
      <c r="P47" s="170">
        <f t="shared" si="127"/>
        <v>38.08</v>
      </c>
      <c r="Q47" s="170">
        <f t="shared" si="127"/>
        <v>48.97</v>
      </c>
      <c r="R47" s="170">
        <f t="shared" si="127"/>
        <v>57.14</v>
      </c>
      <c r="S47" s="170">
        <f t="shared" si="127"/>
        <v>35.17</v>
      </c>
      <c r="T47" s="170">
        <f t="shared" si="127"/>
        <v>45.14</v>
      </c>
      <c r="U47" s="170">
        <f t="shared" si="127"/>
        <v>54.7</v>
      </c>
      <c r="V47" s="170">
        <f t="shared" si="127"/>
        <v>62.78</v>
      </c>
      <c r="W47" s="170">
        <f t="shared" si="127"/>
        <v>41.89</v>
      </c>
      <c r="X47" s="170">
        <f t="shared" si="127"/>
        <v>53.75</v>
      </c>
      <c r="Y47" s="170">
        <f t="shared" si="127"/>
        <v>65.12</v>
      </c>
      <c r="Z47" s="170">
        <f t="shared" si="127"/>
        <v>74.73</v>
      </c>
      <c r="AB47" s="43" t="str">
        <f t="shared" si="1"/>
        <v>DIAMANTE START 2501 a 1.000</v>
      </c>
      <c r="AC47" s="146" t="s">
        <v>117</v>
      </c>
      <c r="AD47" s="44" t="s">
        <v>50</v>
      </c>
      <c r="AE47" s="170">
        <f t="shared" si="131"/>
        <v>27.41</v>
      </c>
      <c r="AF47" s="170">
        <f t="shared" si="128"/>
        <v>28</v>
      </c>
      <c r="AG47" s="170">
        <f t="shared" si="128"/>
        <v>28.58</v>
      </c>
      <c r="AH47" s="170">
        <f t="shared" si="128"/>
        <v>29.15</v>
      </c>
      <c r="AI47" s="170">
        <f t="shared" si="128"/>
        <v>31.68</v>
      </c>
      <c r="AJ47" s="170">
        <f t="shared" si="128"/>
        <v>31.99</v>
      </c>
      <c r="AK47" s="170">
        <f t="shared" si="128"/>
        <v>32.32</v>
      </c>
      <c r="AL47" s="170">
        <f t="shared" si="128"/>
        <v>32.64</v>
      </c>
      <c r="AM47" s="170">
        <f t="shared" si="128"/>
        <v>46.98</v>
      </c>
      <c r="AN47" s="170">
        <f t="shared" si="128"/>
        <v>70.819999999999993</v>
      </c>
      <c r="AO47" s="170">
        <f t="shared" si="128"/>
        <v>86.23</v>
      </c>
      <c r="AP47" s="170">
        <f t="shared" si="128"/>
        <v>101.62</v>
      </c>
      <c r="AQ47" s="170">
        <f t="shared" si="128"/>
        <v>56.97</v>
      </c>
      <c r="AR47" s="170">
        <f t="shared" si="128"/>
        <v>73.48</v>
      </c>
      <c r="AS47" s="170">
        <f t="shared" si="128"/>
        <v>85.22</v>
      </c>
      <c r="AT47" s="170">
        <f t="shared" si="128"/>
        <v>96.93</v>
      </c>
      <c r="AU47" s="170">
        <f t="shared" si="128"/>
        <v>67.81</v>
      </c>
      <c r="AV47" s="170">
        <f t="shared" si="128"/>
        <v>87.48</v>
      </c>
      <c r="AW47" s="170">
        <f t="shared" si="128"/>
        <v>101.44</v>
      </c>
      <c r="AX47" s="170">
        <f t="shared" si="128"/>
        <v>115.37</v>
      </c>
      <c r="AZ47" s="43" t="str">
        <f t="shared" si="21"/>
        <v>Peso (Kg)</v>
      </c>
      <c r="BB47" s="46" t="s">
        <v>33</v>
      </c>
      <c r="BC47" s="45" t="s">
        <v>12</v>
      </c>
      <c r="BD47" s="45" t="s">
        <v>13</v>
      </c>
      <c r="BE47" s="45" t="s">
        <v>14</v>
      </c>
      <c r="BF47" s="45" t="s">
        <v>15</v>
      </c>
      <c r="BG47" s="45" t="s">
        <v>16</v>
      </c>
      <c r="BH47" s="45" t="s">
        <v>17</v>
      </c>
      <c r="BI47" s="45" t="s">
        <v>18</v>
      </c>
      <c r="BJ47" s="45" t="s">
        <v>19</v>
      </c>
      <c r="BL47" s="43" t="str">
        <f t="shared" si="29"/>
        <v>PLATINUM3.001 a 4.000</v>
      </c>
      <c r="BM47" s="44" t="s">
        <v>61</v>
      </c>
      <c r="BN47" s="46" t="s">
        <v>68</v>
      </c>
      <c r="BO47" s="170">
        <f t="shared" si="117"/>
        <v>21.94</v>
      </c>
      <c r="BP47" s="170">
        <f t="shared" si="117"/>
        <v>22.4</v>
      </c>
      <c r="BQ47" s="170">
        <f t="shared" si="117"/>
        <v>22.87</v>
      </c>
      <c r="BS47" s="43" t="str">
        <f t="shared" si="71"/>
        <v>DIAMANTE 1501 a 1.000</v>
      </c>
      <c r="BT47" s="44" t="s">
        <v>66</v>
      </c>
      <c r="BU47" s="44" t="s">
        <v>50</v>
      </c>
      <c r="BV47" s="170">
        <f t="shared" si="132"/>
        <v>11.72</v>
      </c>
      <c r="BW47" s="170">
        <f t="shared" si="132"/>
        <v>11.96</v>
      </c>
      <c r="BX47" s="170">
        <f t="shared" si="132"/>
        <v>12.21</v>
      </c>
      <c r="BY47" s="170">
        <f t="shared" si="132"/>
        <v>12.46</v>
      </c>
      <c r="BZ47" s="170">
        <f t="shared" si="132"/>
        <v>21.52</v>
      </c>
      <c r="CA47" s="170">
        <f t="shared" si="132"/>
        <v>21.74</v>
      </c>
      <c r="CB47" s="170">
        <f t="shared" si="132"/>
        <v>21.96</v>
      </c>
      <c r="CC47" s="170">
        <f t="shared" si="132"/>
        <v>22.19</v>
      </c>
      <c r="CD47" s="170">
        <f t="shared" si="132"/>
        <v>30.64</v>
      </c>
      <c r="CE47" s="170">
        <f t="shared" si="132"/>
        <v>42.89</v>
      </c>
      <c r="CF47" s="170">
        <f t="shared" si="132"/>
        <v>55.16</v>
      </c>
      <c r="CG47" s="170">
        <f t="shared" si="132"/>
        <v>64.34</v>
      </c>
      <c r="CH47" s="170">
        <f t="shared" si="132"/>
        <v>47.18</v>
      </c>
      <c r="CI47" s="170">
        <f t="shared" si="132"/>
        <v>60.54</v>
      </c>
      <c r="CJ47" s="170">
        <f t="shared" si="132"/>
        <v>73.34</v>
      </c>
      <c r="CK47" s="170">
        <f t="shared" si="132"/>
        <v>84.17</v>
      </c>
      <c r="CM47" s="43" t="str">
        <f t="shared" si="133"/>
        <v>DIAMANTE START 2501 a 1.000</v>
      </c>
      <c r="CN47" s="44" t="s">
        <v>117</v>
      </c>
      <c r="CO47" s="44" t="s">
        <v>50</v>
      </c>
      <c r="CP47" s="170">
        <f t="shared" ref="CP47:DE47" si="137">ROUND(CP5-(CP5*$A$103),2)</f>
        <v>16.920000000000002</v>
      </c>
      <c r="CQ47" s="170">
        <f t="shared" si="137"/>
        <v>17.64</v>
      </c>
      <c r="CR47" s="170">
        <f t="shared" si="137"/>
        <v>17.82</v>
      </c>
      <c r="CS47" s="170">
        <f t="shared" si="137"/>
        <v>18</v>
      </c>
      <c r="CT47" s="170">
        <f t="shared" si="137"/>
        <v>20.149999999999999</v>
      </c>
      <c r="CU47" s="170">
        <f t="shared" si="137"/>
        <v>22.58</v>
      </c>
      <c r="CV47" s="170">
        <f t="shared" si="137"/>
        <v>25.2</v>
      </c>
      <c r="CW47" s="170">
        <f t="shared" si="137"/>
        <v>30.22</v>
      </c>
      <c r="CX47" s="170">
        <f t="shared" si="137"/>
        <v>20.52</v>
      </c>
      <c r="CY47" s="170">
        <f t="shared" si="137"/>
        <v>24.72</v>
      </c>
      <c r="CZ47" s="170">
        <f t="shared" si="137"/>
        <v>40.770000000000003</v>
      </c>
      <c r="DA47" s="170">
        <f t="shared" si="137"/>
        <v>55.74</v>
      </c>
      <c r="DB47" s="170">
        <f t="shared" si="137"/>
        <v>23.86</v>
      </c>
      <c r="DC47" s="170">
        <f t="shared" si="137"/>
        <v>28.74</v>
      </c>
      <c r="DD47" s="170">
        <f t="shared" si="137"/>
        <v>47.42</v>
      </c>
      <c r="DE47" s="170">
        <f t="shared" si="137"/>
        <v>64.8</v>
      </c>
      <c r="DG47" s="43" t="str">
        <f t="shared" ref="DG47:DG48" si="138">DH47&amp;DI47</f>
        <v>DIAMANTE 1501 a 1.000</v>
      </c>
      <c r="DH47" s="44" t="s">
        <v>66</v>
      </c>
      <c r="DI47" s="44" t="s">
        <v>50</v>
      </c>
      <c r="DJ47" s="147">
        <f t="shared" ref="DJ47:DU47" si="139">ROUND(DJ5-(DJ5*$A$195),2)</f>
        <v>17.940000000000001</v>
      </c>
      <c r="DK47" s="147">
        <f t="shared" si="139"/>
        <v>18.71</v>
      </c>
      <c r="DL47" s="147">
        <f t="shared" si="139"/>
        <v>18.91</v>
      </c>
      <c r="DM47" s="147">
        <f t="shared" si="139"/>
        <v>19.079999999999998</v>
      </c>
      <c r="DN47" s="147">
        <f t="shared" si="139"/>
        <v>21.34</v>
      </c>
      <c r="DO47" s="147">
        <f t="shared" si="139"/>
        <v>24.01</v>
      </c>
      <c r="DP47" s="147">
        <f t="shared" si="139"/>
        <v>26.82</v>
      </c>
      <c r="DQ47" s="147">
        <f t="shared" si="139"/>
        <v>32.14</v>
      </c>
      <c r="DR47" s="147">
        <f t="shared" si="139"/>
        <v>25.2</v>
      </c>
      <c r="DS47" s="147">
        <f t="shared" si="139"/>
        <v>30.53</v>
      </c>
      <c r="DT47" s="147">
        <f t="shared" si="139"/>
        <v>50.46</v>
      </c>
      <c r="DU47" s="147">
        <f t="shared" si="139"/>
        <v>68.94</v>
      </c>
      <c r="EQ47" s="198" t="str">
        <f t="shared" si="112"/>
        <v>DIAMANTE START 1Coleta no mesmo dia4210-231 a 40</v>
      </c>
      <c r="ER47" s="198" t="s">
        <v>116</v>
      </c>
      <c r="ES47" s="199" t="s">
        <v>71</v>
      </c>
      <c r="ET47" s="200" t="s">
        <v>72</v>
      </c>
      <c r="EU47" s="201" t="s">
        <v>83</v>
      </c>
      <c r="EV47" s="200">
        <f t="shared" si="136"/>
        <v>1.75</v>
      </c>
      <c r="EW47" s="258">
        <v>1.75</v>
      </c>
      <c r="EX47" s="203" t="s">
        <v>264</v>
      </c>
      <c r="FA47" s="146"/>
      <c r="FB47" s="146"/>
      <c r="FC47" s="211"/>
      <c r="FD47" s="190"/>
      <c r="FE47" s="212"/>
      <c r="FK47" s="207" t="s">
        <v>362</v>
      </c>
      <c r="FL47" s="207" t="s">
        <v>85</v>
      </c>
      <c r="FM47" s="207" t="s">
        <v>317</v>
      </c>
      <c r="FN47" s="216" t="s">
        <v>318</v>
      </c>
      <c r="FO47" s="217">
        <v>76112</v>
      </c>
      <c r="FP47" s="200">
        <f>ROUND('BASE 2025'!FP47*'BASE 2026'!$A$172,2)</f>
        <v>0.24</v>
      </c>
      <c r="FQ47" s="217">
        <v>76163</v>
      </c>
      <c r="FR47" s="200">
        <v>0.28000000000000003</v>
      </c>
    </row>
    <row r="48" spans="1:174" ht="25.5" x14ac:dyDescent="0.25">
      <c r="A48" s="84">
        <v>0.13</v>
      </c>
      <c r="B48" s="42" t="s">
        <v>117</v>
      </c>
      <c r="D48" s="43" t="str">
        <f t="shared" si="126"/>
        <v>DIAMANTE START 21.001 a 2.000</v>
      </c>
      <c r="E48" s="146" t="s">
        <v>117</v>
      </c>
      <c r="F48" s="44" t="s">
        <v>55</v>
      </c>
      <c r="G48" s="170">
        <f t="shared" si="130"/>
        <v>13.03</v>
      </c>
      <c r="H48" s="170">
        <f t="shared" si="127"/>
        <v>13.32</v>
      </c>
      <c r="I48" s="170">
        <f t="shared" si="127"/>
        <v>13.61</v>
      </c>
      <c r="J48" s="170">
        <f t="shared" si="127"/>
        <v>13.87</v>
      </c>
      <c r="K48" s="170">
        <f t="shared" si="127"/>
        <v>21.07</v>
      </c>
      <c r="L48" s="170">
        <f t="shared" si="127"/>
        <v>21.28</v>
      </c>
      <c r="M48" s="170">
        <f t="shared" si="127"/>
        <v>21.51</v>
      </c>
      <c r="N48" s="170">
        <f t="shared" si="127"/>
        <v>21.72</v>
      </c>
      <c r="O48" s="170">
        <f t="shared" si="127"/>
        <v>32.79</v>
      </c>
      <c r="P48" s="170">
        <f t="shared" si="127"/>
        <v>45.94</v>
      </c>
      <c r="Q48" s="170">
        <f t="shared" si="127"/>
        <v>59.06</v>
      </c>
      <c r="R48" s="170">
        <f t="shared" si="127"/>
        <v>68.88</v>
      </c>
      <c r="S48" s="170">
        <f t="shared" si="127"/>
        <v>44</v>
      </c>
      <c r="T48" s="170">
        <f t="shared" si="127"/>
        <v>55.85</v>
      </c>
      <c r="U48" s="170">
        <f t="shared" si="127"/>
        <v>67.28</v>
      </c>
      <c r="V48" s="170">
        <f t="shared" si="127"/>
        <v>76.78</v>
      </c>
      <c r="W48" s="170">
        <f t="shared" si="127"/>
        <v>52.37</v>
      </c>
      <c r="X48" s="170">
        <f t="shared" si="127"/>
        <v>66.489999999999995</v>
      </c>
      <c r="Y48" s="170">
        <f t="shared" si="127"/>
        <v>80.08</v>
      </c>
      <c r="Z48" s="170">
        <f t="shared" si="127"/>
        <v>91.39</v>
      </c>
      <c r="AB48" s="43" t="str">
        <f t="shared" si="1"/>
        <v>DIAMANTE START 21.001 a 2.000</v>
      </c>
      <c r="AC48" s="146" t="s">
        <v>117</v>
      </c>
      <c r="AD48" s="44" t="s">
        <v>55</v>
      </c>
      <c r="AE48" s="170">
        <f t="shared" si="131"/>
        <v>30.32</v>
      </c>
      <c r="AF48" s="170">
        <f t="shared" si="128"/>
        <v>30.97</v>
      </c>
      <c r="AG48" s="170">
        <f t="shared" si="128"/>
        <v>31.62</v>
      </c>
      <c r="AH48" s="170">
        <f t="shared" si="128"/>
        <v>32.26</v>
      </c>
      <c r="AI48" s="170">
        <f t="shared" si="128"/>
        <v>34.86</v>
      </c>
      <c r="AJ48" s="170">
        <f t="shared" si="128"/>
        <v>35.24</v>
      </c>
      <c r="AK48" s="170">
        <f t="shared" si="128"/>
        <v>35.58</v>
      </c>
      <c r="AL48" s="170">
        <f t="shared" si="128"/>
        <v>35.94</v>
      </c>
      <c r="AM48" s="170">
        <f t="shared" si="128"/>
        <v>56.28</v>
      </c>
      <c r="AN48" s="170">
        <f t="shared" si="128"/>
        <v>85.26</v>
      </c>
      <c r="AO48" s="170">
        <f t="shared" si="128"/>
        <v>104</v>
      </c>
      <c r="AP48" s="170">
        <f t="shared" si="128"/>
        <v>122.75</v>
      </c>
      <c r="AQ48" s="170">
        <f t="shared" si="128"/>
        <v>68.61</v>
      </c>
      <c r="AR48" s="170">
        <f t="shared" si="128"/>
        <v>92.52</v>
      </c>
      <c r="AS48" s="170">
        <f t="shared" si="128"/>
        <v>108.25</v>
      </c>
      <c r="AT48" s="170">
        <f t="shared" si="128"/>
        <v>123.95</v>
      </c>
      <c r="AU48" s="170">
        <f t="shared" si="128"/>
        <v>81.67</v>
      </c>
      <c r="AV48" s="170">
        <f t="shared" si="128"/>
        <v>110.15</v>
      </c>
      <c r="AW48" s="170">
        <f t="shared" si="128"/>
        <v>128.86000000000001</v>
      </c>
      <c r="AX48" s="170">
        <f t="shared" si="128"/>
        <v>147.55000000000001</v>
      </c>
      <c r="AZ48" s="43" t="str">
        <f t="shared" si="21"/>
        <v>INFINITE 2Até 1</v>
      </c>
      <c r="BA48" s="44" t="s">
        <v>90</v>
      </c>
      <c r="BB48" s="46" t="s">
        <v>42</v>
      </c>
      <c r="BC48" s="170">
        <f>ROUND(BC3-(BC3*$A$73),2)</f>
        <v>27.53</v>
      </c>
      <c r="BD48" s="170">
        <f t="shared" ref="BD48:BJ48" si="140">ROUND(BD3-(BD3*$A$73),2)</f>
        <v>28.09</v>
      </c>
      <c r="BE48" s="170">
        <f t="shared" si="140"/>
        <v>28.67</v>
      </c>
      <c r="BF48" s="170">
        <f t="shared" si="140"/>
        <v>29.23</v>
      </c>
      <c r="BG48" s="170">
        <f t="shared" si="140"/>
        <v>39.17</v>
      </c>
      <c r="BH48" s="170">
        <f t="shared" si="140"/>
        <v>39.58</v>
      </c>
      <c r="BI48" s="170">
        <f t="shared" si="140"/>
        <v>39.979999999999997</v>
      </c>
      <c r="BJ48" s="170">
        <f t="shared" si="140"/>
        <v>40.32</v>
      </c>
      <c r="BL48" s="43" t="str">
        <f t="shared" si="29"/>
        <v>PLATINUM4.001 a 5.000</v>
      </c>
      <c r="BM48" s="44" t="s">
        <v>61</v>
      </c>
      <c r="BN48" s="46" t="s">
        <v>70</v>
      </c>
      <c r="BO48" s="170">
        <f t="shared" si="117"/>
        <v>24.17</v>
      </c>
      <c r="BP48" s="170">
        <f t="shared" si="117"/>
        <v>24.68</v>
      </c>
      <c r="BQ48" s="170">
        <f t="shared" si="117"/>
        <v>25.19</v>
      </c>
      <c r="BS48" s="43" t="str">
        <f t="shared" si="71"/>
        <v>DIAMANTE 11.001 a 2.000</v>
      </c>
      <c r="BT48" s="44" t="s">
        <v>66</v>
      </c>
      <c r="BU48" s="44" t="s">
        <v>55</v>
      </c>
      <c r="BV48" s="170">
        <f t="shared" si="132"/>
        <v>15.45</v>
      </c>
      <c r="BW48" s="170">
        <f t="shared" si="132"/>
        <v>15.79</v>
      </c>
      <c r="BX48" s="170">
        <f t="shared" si="132"/>
        <v>16.13</v>
      </c>
      <c r="BY48" s="170">
        <f t="shared" si="132"/>
        <v>16.45</v>
      </c>
      <c r="BZ48" s="170">
        <f t="shared" si="132"/>
        <v>24.26</v>
      </c>
      <c r="CA48" s="170">
        <f t="shared" si="132"/>
        <v>24.51</v>
      </c>
      <c r="CB48" s="170">
        <f t="shared" si="132"/>
        <v>24.76</v>
      </c>
      <c r="CC48" s="170">
        <f t="shared" si="132"/>
        <v>25.02</v>
      </c>
      <c r="CD48" s="170">
        <f t="shared" si="132"/>
        <v>37.31</v>
      </c>
      <c r="CE48" s="170">
        <f t="shared" si="132"/>
        <v>51.8</v>
      </c>
      <c r="CF48" s="170">
        <f t="shared" si="132"/>
        <v>66.599999999999994</v>
      </c>
      <c r="CG48" s="170">
        <f t="shared" si="132"/>
        <v>77.78</v>
      </c>
      <c r="CH48" s="170">
        <f t="shared" si="132"/>
        <v>59.45</v>
      </c>
      <c r="CI48" s="170">
        <f t="shared" si="132"/>
        <v>75.03</v>
      </c>
      <c r="CJ48" s="170">
        <f t="shared" si="132"/>
        <v>90.32</v>
      </c>
      <c r="CK48" s="170">
        <f t="shared" si="132"/>
        <v>103.17</v>
      </c>
      <c r="CM48" s="43" t="str">
        <f t="shared" si="133"/>
        <v>DIAMANTE START 21.001 a 2.000</v>
      </c>
      <c r="CN48" s="44" t="s">
        <v>117</v>
      </c>
      <c r="CO48" s="44" t="s">
        <v>55</v>
      </c>
      <c r="CP48" s="170">
        <f t="shared" ref="CP48:DE48" si="141">ROUND(CP6-(CP6*$A$103),2)</f>
        <v>17.829999999999998</v>
      </c>
      <c r="CQ48" s="170">
        <f t="shared" si="141"/>
        <v>18.600000000000001</v>
      </c>
      <c r="CR48" s="170">
        <f t="shared" si="141"/>
        <v>18.77</v>
      </c>
      <c r="CS48" s="170">
        <f t="shared" si="141"/>
        <v>18.96</v>
      </c>
      <c r="CT48" s="170">
        <f t="shared" si="141"/>
        <v>22.14</v>
      </c>
      <c r="CU48" s="170">
        <f t="shared" si="141"/>
        <v>24.79</v>
      </c>
      <c r="CV48" s="170">
        <f t="shared" si="141"/>
        <v>27.68</v>
      </c>
      <c r="CW48" s="170">
        <f t="shared" si="141"/>
        <v>33.21</v>
      </c>
      <c r="CX48" s="170">
        <f t="shared" si="141"/>
        <v>24.35</v>
      </c>
      <c r="CY48" s="170">
        <f t="shared" si="141"/>
        <v>28.76</v>
      </c>
      <c r="CZ48" s="170">
        <f t="shared" si="141"/>
        <v>45.03</v>
      </c>
      <c r="DA48" s="170">
        <f t="shared" si="141"/>
        <v>60.43</v>
      </c>
      <c r="DB48" s="170">
        <f t="shared" si="141"/>
        <v>28.31</v>
      </c>
      <c r="DC48" s="170">
        <f t="shared" si="141"/>
        <v>33.44</v>
      </c>
      <c r="DD48" s="170">
        <f t="shared" si="141"/>
        <v>52.37</v>
      </c>
      <c r="DE48" s="170">
        <f t="shared" si="141"/>
        <v>70.27</v>
      </c>
      <c r="DG48" s="43" t="str">
        <f t="shared" si="138"/>
        <v>DIAMANTE 11.001 a 2.000</v>
      </c>
      <c r="DH48" s="44" t="s">
        <v>66</v>
      </c>
      <c r="DI48" s="44" t="s">
        <v>55</v>
      </c>
      <c r="DJ48" s="147">
        <f t="shared" ref="DJ48:DU48" si="142">ROUND(DJ6-(DJ6*$A$195),2)</f>
        <v>19</v>
      </c>
      <c r="DK48" s="147">
        <f t="shared" si="142"/>
        <v>19.809999999999999</v>
      </c>
      <c r="DL48" s="147">
        <f t="shared" si="142"/>
        <v>19.989999999999998</v>
      </c>
      <c r="DM48" s="147">
        <f t="shared" si="142"/>
        <v>20.2</v>
      </c>
      <c r="DN48" s="147">
        <f t="shared" si="142"/>
        <v>23.58</v>
      </c>
      <c r="DO48" s="147">
        <f t="shared" si="142"/>
        <v>26.41</v>
      </c>
      <c r="DP48" s="147">
        <f t="shared" si="142"/>
        <v>29.48</v>
      </c>
      <c r="DQ48" s="147">
        <f t="shared" si="142"/>
        <v>35.369999999999997</v>
      </c>
      <c r="DR48" s="147">
        <f t="shared" si="142"/>
        <v>30.14</v>
      </c>
      <c r="DS48" s="147">
        <f t="shared" si="142"/>
        <v>35.61</v>
      </c>
      <c r="DT48" s="147">
        <f t="shared" si="142"/>
        <v>55.76</v>
      </c>
      <c r="DU48" s="147">
        <f t="shared" si="142"/>
        <v>74.84</v>
      </c>
      <c r="EQ48" s="198" t="str">
        <f t="shared" si="112"/>
        <v>DIAMANTE START 1Coleta no mesmo dia4210-241 a 50</v>
      </c>
      <c r="ER48" s="198" t="s">
        <v>116</v>
      </c>
      <c r="ES48" s="199" t="s">
        <v>71</v>
      </c>
      <c r="ET48" s="200" t="s">
        <v>72</v>
      </c>
      <c r="EU48" s="201" t="s">
        <v>87</v>
      </c>
      <c r="EV48" s="200">
        <f t="shared" si="136"/>
        <v>1.72</v>
      </c>
      <c r="EW48" s="258">
        <v>1.72</v>
      </c>
      <c r="EX48" s="203" t="s">
        <v>264</v>
      </c>
      <c r="FA48" s="207" t="str">
        <f t="shared" ref="FA48:FA50" si="143">CONCATENATE(FB48,FC48,FD48)</f>
        <v>INFINITE 2Coleta domiciliar1ª Tentativa (Código: 7796-8)</v>
      </c>
      <c r="FB48" s="207" t="s">
        <v>90</v>
      </c>
      <c r="FC48" s="209" t="s">
        <v>46</v>
      </c>
      <c r="FD48" s="201" t="s">
        <v>47</v>
      </c>
      <c r="FE48" s="200">
        <f>ROUND(FE3-(FE3*EN51),2)</f>
        <v>13.61</v>
      </c>
      <c r="FK48" s="207" t="s">
        <v>363</v>
      </c>
      <c r="FL48" s="207" t="s">
        <v>85</v>
      </c>
      <c r="FM48" s="207" t="s">
        <v>319</v>
      </c>
      <c r="FN48" s="216" t="s">
        <v>320</v>
      </c>
      <c r="FO48" s="217">
        <v>76120</v>
      </c>
      <c r="FP48" s="200">
        <v>0.75</v>
      </c>
      <c r="FQ48" s="217">
        <v>76171</v>
      </c>
      <c r="FR48" s="200">
        <v>1.31</v>
      </c>
    </row>
    <row r="49" spans="1:174" ht="25.5" x14ac:dyDescent="0.25">
      <c r="A49" s="84">
        <v>0.15</v>
      </c>
      <c r="B49" s="42" t="s">
        <v>66</v>
      </c>
      <c r="D49" s="43" t="str">
        <f t="shared" si="126"/>
        <v>DIAMANTE START 22.001 a 3.000</v>
      </c>
      <c r="E49" s="146" t="s">
        <v>117</v>
      </c>
      <c r="F49" s="44" t="s">
        <v>62</v>
      </c>
      <c r="G49" s="170">
        <f t="shared" si="130"/>
        <v>14.55</v>
      </c>
      <c r="H49" s="170">
        <f t="shared" si="127"/>
        <v>14.86</v>
      </c>
      <c r="I49" s="170">
        <f t="shared" si="127"/>
        <v>15.16</v>
      </c>
      <c r="J49" s="170">
        <f t="shared" si="127"/>
        <v>15.47</v>
      </c>
      <c r="K49" s="170">
        <f t="shared" si="127"/>
        <v>23.02</v>
      </c>
      <c r="L49" s="170">
        <f t="shared" si="127"/>
        <v>23.25</v>
      </c>
      <c r="M49" s="170">
        <f t="shared" si="127"/>
        <v>23.5</v>
      </c>
      <c r="N49" s="170">
        <f t="shared" si="127"/>
        <v>23.73</v>
      </c>
      <c r="O49" s="170">
        <f t="shared" si="127"/>
        <v>38.29</v>
      </c>
      <c r="P49" s="170">
        <f t="shared" si="127"/>
        <v>51.7</v>
      </c>
      <c r="Q49" s="170">
        <f t="shared" si="127"/>
        <v>72.760000000000005</v>
      </c>
      <c r="R49" s="170">
        <f t="shared" si="127"/>
        <v>88.06</v>
      </c>
      <c r="S49" s="170">
        <f t="shared" si="127"/>
        <v>52.73</v>
      </c>
      <c r="T49" s="170">
        <f t="shared" si="127"/>
        <v>64.81</v>
      </c>
      <c r="U49" s="170">
        <f t="shared" si="127"/>
        <v>82.89</v>
      </c>
      <c r="V49" s="170">
        <f t="shared" si="127"/>
        <v>97</v>
      </c>
      <c r="W49" s="170">
        <f t="shared" si="127"/>
        <v>62.76</v>
      </c>
      <c r="X49" s="170">
        <f t="shared" si="127"/>
        <v>77.14</v>
      </c>
      <c r="Y49" s="170">
        <f t="shared" si="127"/>
        <v>98.68</v>
      </c>
      <c r="Z49" s="170">
        <f t="shared" si="127"/>
        <v>115.48</v>
      </c>
      <c r="AB49" s="43" t="str">
        <f t="shared" si="1"/>
        <v>DIAMANTE START 22.001 a 3.000</v>
      </c>
      <c r="AC49" s="146" t="s">
        <v>117</v>
      </c>
      <c r="AD49" s="44" t="s">
        <v>62</v>
      </c>
      <c r="AE49" s="170">
        <f t="shared" si="131"/>
        <v>33.42</v>
      </c>
      <c r="AF49" s="170">
        <f t="shared" si="128"/>
        <v>34.130000000000003</v>
      </c>
      <c r="AG49" s="170">
        <f t="shared" si="128"/>
        <v>34.840000000000003</v>
      </c>
      <c r="AH49" s="170">
        <f t="shared" si="128"/>
        <v>35.549999999999997</v>
      </c>
      <c r="AI49" s="170">
        <f t="shared" si="128"/>
        <v>38.340000000000003</v>
      </c>
      <c r="AJ49" s="170">
        <f t="shared" si="128"/>
        <v>38.729999999999997</v>
      </c>
      <c r="AK49" s="170">
        <f t="shared" si="128"/>
        <v>39.130000000000003</v>
      </c>
      <c r="AL49" s="170">
        <f t="shared" si="128"/>
        <v>39.520000000000003</v>
      </c>
      <c r="AM49" s="170">
        <f t="shared" si="128"/>
        <v>66.16</v>
      </c>
      <c r="AN49" s="170">
        <f t="shared" si="128"/>
        <v>99.59</v>
      </c>
      <c r="AO49" s="170">
        <f t="shared" si="128"/>
        <v>121.53</v>
      </c>
      <c r="AP49" s="170">
        <f t="shared" si="128"/>
        <v>143.47</v>
      </c>
      <c r="AQ49" s="170">
        <f t="shared" si="128"/>
        <v>80.48</v>
      </c>
      <c r="AR49" s="170">
        <f t="shared" si="128"/>
        <v>111.08</v>
      </c>
      <c r="AS49" s="170">
        <f t="shared" si="128"/>
        <v>131.1</v>
      </c>
      <c r="AT49" s="170">
        <f t="shared" si="128"/>
        <v>151.12</v>
      </c>
      <c r="AU49" s="170">
        <f t="shared" si="128"/>
        <v>95.81</v>
      </c>
      <c r="AV49" s="170">
        <f t="shared" si="128"/>
        <v>132.24</v>
      </c>
      <c r="AW49" s="170">
        <f t="shared" si="128"/>
        <v>156.07</v>
      </c>
      <c r="AX49" s="170">
        <f t="shared" si="128"/>
        <v>179.92</v>
      </c>
      <c r="AZ49" s="43" t="str">
        <f t="shared" si="21"/>
        <v>INFINITE 21 a 5</v>
      </c>
      <c r="BA49" s="44" t="s">
        <v>90</v>
      </c>
      <c r="BB49" s="46" t="s">
        <v>51</v>
      </c>
      <c r="BC49" s="170">
        <f t="shared" ref="BC49:BJ51" si="144">ROUND(BC4-(BC4*$A$73),2)</f>
        <v>35.880000000000003</v>
      </c>
      <c r="BD49" s="170">
        <f t="shared" si="144"/>
        <v>36.619999999999997</v>
      </c>
      <c r="BE49" s="170">
        <f t="shared" si="144"/>
        <v>37.380000000000003</v>
      </c>
      <c r="BF49" s="170">
        <f t="shared" si="144"/>
        <v>38.119999999999997</v>
      </c>
      <c r="BG49" s="170">
        <f t="shared" si="144"/>
        <v>50.02</v>
      </c>
      <c r="BH49" s="170">
        <f t="shared" si="144"/>
        <v>50.51</v>
      </c>
      <c r="BI49" s="170">
        <f t="shared" si="144"/>
        <v>51</v>
      </c>
      <c r="BJ49" s="170">
        <f t="shared" si="144"/>
        <v>51.49</v>
      </c>
      <c r="BL49" s="43" t="str">
        <f t="shared" si="29"/>
        <v>PLATINUM5.001 a 6.000</v>
      </c>
      <c r="BM49" s="44" t="s">
        <v>61</v>
      </c>
      <c r="BN49" s="46" t="s">
        <v>76</v>
      </c>
      <c r="BO49" s="170">
        <f t="shared" si="117"/>
        <v>28.15</v>
      </c>
      <c r="BP49" s="170">
        <f t="shared" si="117"/>
        <v>28.74</v>
      </c>
      <c r="BQ49" s="170">
        <f t="shared" si="117"/>
        <v>29.35</v>
      </c>
      <c r="BS49" s="43" t="str">
        <f t="shared" si="71"/>
        <v>DIAMANTE 12.001 a 3.000</v>
      </c>
      <c r="BT49" s="44" t="s">
        <v>66</v>
      </c>
      <c r="BU49" s="44" t="s">
        <v>62</v>
      </c>
      <c r="BV49" s="170">
        <f t="shared" si="132"/>
        <v>17.5</v>
      </c>
      <c r="BW49" s="170">
        <f t="shared" si="132"/>
        <v>17.86</v>
      </c>
      <c r="BX49" s="170">
        <f t="shared" si="132"/>
        <v>18.25</v>
      </c>
      <c r="BY49" s="170">
        <f t="shared" si="132"/>
        <v>18.61</v>
      </c>
      <c r="BZ49" s="170">
        <f t="shared" si="132"/>
        <v>26.69</v>
      </c>
      <c r="CA49" s="170">
        <f t="shared" si="132"/>
        <v>26.96</v>
      </c>
      <c r="CB49" s="170">
        <f t="shared" si="132"/>
        <v>27.24</v>
      </c>
      <c r="CC49" s="170">
        <f t="shared" si="132"/>
        <v>27.52</v>
      </c>
      <c r="CD49" s="170">
        <f t="shared" si="132"/>
        <v>43.68</v>
      </c>
      <c r="CE49" s="170">
        <f t="shared" si="132"/>
        <v>58.33</v>
      </c>
      <c r="CF49" s="170">
        <f t="shared" si="132"/>
        <v>82.11</v>
      </c>
      <c r="CG49" s="170">
        <f t="shared" si="132"/>
        <v>99.51</v>
      </c>
      <c r="CH49" s="170">
        <f t="shared" si="132"/>
        <v>71.400000000000006</v>
      </c>
      <c r="CI49" s="170">
        <f t="shared" si="132"/>
        <v>87.09</v>
      </c>
      <c r="CJ49" s="170">
        <f t="shared" si="132"/>
        <v>111.34</v>
      </c>
      <c r="CK49" s="170">
        <f t="shared" si="132"/>
        <v>130.41</v>
      </c>
      <c r="CM49" s="43" t="str">
        <f t="shared" si="133"/>
        <v>DIAMANTE START 22.001 a 3.000</v>
      </c>
      <c r="CN49" s="44" t="s">
        <v>117</v>
      </c>
      <c r="CO49" s="44" t="s">
        <v>62</v>
      </c>
      <c r="CP49" s="170">
        <f t="shared" ref="CP49:DE49" si="145">ROUND(CP7-(CP7*$A$103),2)</f>
        <v>21.32</v>
      </c>
      <c r="CQ49" s="170">
        <f t="shared" si="145"/>
        <v>22.22</v>
      </c>
      <c r="CR49" s="170">
        <f t="shared" si="145"/>
        <v>22.45</v>
      </c>
      <c r="CS49" s="170">
        <f t="shared" si="145"/>
        <v>22.68</v>
      </c>
      <c r="CT49" s="170">
        <f t="shared" si="145"/>
        <v>26.47</v>
      </c>
      <c r="CU49" s="170">
        <f t="shared" si="145"/>
        <v>29.64</v>
      </c>
      <c r="CV49" s="170">
        <f t="shared" si="145"/>
        <v>33.08</v>
      </c>
      <c r="CW49" s="170">
        <f t="shared" si="145"/>
        <v>39.69</v>
      </c>
      <c r="CX49" s="170">
        <f t="shared" si="145"/>
        <v>28.06</v>
      </c>
      <c r="CY49" s="170">
        <f t="shared" si="145"/>
        <v>32.92</v>
      </c>
      <c r="CZ49" s="170">
        <f t="shared" si="145"/>
        <v>49.68</v>
      </c>
      <c r="DA49" s="170">
        <f t="shared" si="145"/>
        <v>66</v>
      </c>
      <c r="DB49" s="170">
        <f t="shared" si="145"/>
        <v>32.630000000000003</v>
      </c>
      <c r="DC49" s="170">
        <f t="shared" si="145"/>
        <v>38.29</v>
      </c>
      <c r="DD49" s="170">
        <f t="shared" si="145"/>
        <v>57.77</v>
      </c>
      <c r="DE49" s="170">
        <f t="shared" si="145"/>
        <v>76.75</v>
      </c>
      <c r="DG49" s="43" t="str">
        <f t="shared" ref="DG49:DG57" si="146">CONCATENATE(DH47,DI49)</f>
        <v>DIAMANTE 12.001 a 3.000</v>
      </c>
      <c r="DH49" s="44" t="s">
        <v>66</v>
      </c>
      <c r="DI49" s="44" t="s">
        <v>62</v>
      </c>
      <c r="DJ49" s="147">
        <f t="shared" ref="DJ49:DU49" si="147">ROUND(DJ7-(DJ7*$A$195),2)</f>
        <v>22.93</v>
      </c>
      <c r="DK49" s="147">
        <f t="shared" si="147"/>
        <v>23.9</v>
      </c>
      <c r="DL49" s="147">
        <f t="shared" si="147"/>
        <v>24.14</v>
      </c>
      <c r="DM49" s="147">
        <f t="shared" si="147"/>
        <v>24.39</v>
      </c>
      <c r="DN49" s="147">
        <f t="shared" si="147"/>
        <v>28.51</v>
      </c>
      <c r="DO49" s="147">
        <f t="shared" si="147"/>
        <v>31.63</v>
      </c>
      <c r="DP49" s="147">
        <f t="shared" si="147"/>
        <v>35.299999999999997</v>
      </c>
      <c r="DQ49" s="147">
        <f t="shared" si="147"/>
        <v>42.39</v>
      </c>
      <c r="DR49" s="147">
        <f t="shared" si="147"/>
        <v>35.42</v>
      </c>
      <c r="DS49" s="147">
        <f t="shared" si="147"/>
        <v>41.02</v>
      </c>
      <c r="DT49" s="147">
        <f t="shared" si="147"/>
        <v>61.66</v>
      </c>
      <c r="DU49" s="147">
        <f t="shared" si="147"/>
        <v>81.94</v>
      </c>
      <c r="EQ49" s="198" t="str">
        <f t="shared" si="112"/>
        <v>DIAMANTE START 1Coleta no mesmo dia4210-251 a 60</v>
      </c>
      <c r="ER49" s="198" t="s">
        <v>116</v>
      </c>
      <c r="ES49" s="199" t="s">
        <v>71</v>
      </c>
      <c r="ET49" s="200" t="s">
        <v>72</v>
      </c>
      <c r="EU49" s="201" t="s">
        <v>92</v>
      </c>
      <c r="EV49" s="200">
        <f t="shared" si="136"/>
        <v>1.71</v>
      </c>
      <c r="EW49" s="258">
        <v>1.71</v>
      </c>
      <c r="EX49" s="203" t="s">
        <v>264</v>
      </c>
      <c r="FA49" s="207" t="str">
        <f t="shared" si="143"/>
        <v>INFINITE 2Coleta domiciliar2ª Tentativa (Código: 7799-2)</v>
      </c>
      <c r="FB49" s="207" t="s">
        <v>90</v>
      </c>
      <c r="FC49" s="209" t="s">
        <v>46</v>
      </c>
      <c r="FD49" s="201" t="s">
        <v>53</v>
      </c>
      <c r="FE49" s="200">
        <f>ROUND(FE4-(FE4*EN51),2)</f>
        <v>14.36</v>
      </c>
      <c r="FK49" s="207" t="s">
        <v>364</v>
      </c>
      <c r="FL49" s="207" t="s">
        <v>85</v>
      </c>
      <c r="FM49" s="207" t="s">
        <v>321</v>
      </c>
      <c r="FN49" s="216" t="s">
        <v>322</v>
      </c>
      <c r="FO49" s="217">
        <v>76139</v>
      </c>
      <c r="FP49" s="200">
        <v>2.12</v>
      </c>
      <c r="FQ49" s="217">
        <v>76180</v>
      </c>
      <c r="FR49" s="200">
        <v>2.12</v>
      </c>
    </row>
    <row r="50" spans="1:174" ht="25.5" x14ac:dyDescent="0.25">
      <c r="A50" s="84">
        <v>0.16</v>
      </c>
      <c r="B50" s="42" t="s">
        <v>69</v>
      </c>
      <c r="D50" s="43" t="str">
        <f t="shared" si="126"/>
        <v>DIAMANTE START 23.001 a 4.000</v>
      </c>
      <c r="E50" s="146" t="s">
        <v>117</v>
      </c>
      <c r="F50" s="44" t="s">
        <v>68</v>
      </c>
      <c r="G50" s="170">
        <f t="shared" si="130"/>
        <v>15.72</v>
      </c>
      <c r="H50" s="170">
        <f t="shared" si="127"/>
        <v>16.05</v>
      </c>
      <c r="I50" s="170">
        <f t="shared" si="127"/>
        <v>16.39</v>
      </c>
      <c r="J50" s="170">
        <f t="shared" si="127"/>
        <v>16.71</v>
      </c>
      <c r="K50" s="170">
        <f t="shared" si="127"/>
        <v>25.36</v>
      </c>
      <c r="L50" s="170">
        <f t="shared" si="127"/>
        <v>25.6</v>
      </c>
      <c r="M50" s="170">
        <f t="shared" si="127"/>
        <v>25.87</v>
      </c>
      <c r="N50" s="170">
        <f t="shared" si="127"/>
        <v>26.13</v>
      </c>
      <c r="O50" s="170">
        <f t="shared" si="127"/>
        <v>43.89</v>
      </c>
      <c r="P50" s="170">
        <f t="shared" si="127"/>
        <v>59.27</v>
      </c>
      <c r="Q50" s="170">
        <f t="shared" si="127"/>
        <v>83.41</v>
      </c>
      <c r="R50" s="170">
        <f t="shared" si="127"/>
        <v>100.97</v>
      </c>
      <c r="S50" s="170">
        <f t="shared" si="127"/>
        <v>57.44</v>
      </c>
      <c r="T50" s="170">
        <f t="shared" si="127"/>
        <v>71.17</v>
      </c>
      <c r="U50" s="170">
        <f t="shared" si="127"/>
        <v>91.86</v>
      </c>
      <c r="V50" s="170">
        <f t="shared" si="127"/>
        <v>107.84</v>
      </c>
      <c r="W50" s="170">
        <f t="shared" si="127"/>
        <v>68.36</v>
      </c>
      <c r="X50" s="170">
        <f t="shared" si="127"/>
        <v>84.71</v>
      </c>
      <c r="Y50" s="170">
        <f t="shared" si="127"/>
        <v>109.36</v>
      </c>
      <c r="Z50" s="170">
        <f t="shared" si="127"/>
        <v>128.38999999999999</v>
      </c>
      <c r="AB50" s="43" t="str">
        <f t="shared" si="1"/>
        <v>DIAMANTE START 23.001 a 4.000</v>
      </c>
      <c r="AC50" s="146" t="s">
        <v>117</v>
      </c>
      <c r="AD50" s="44" t="s">
        <v>68</v>
      </c>
      <c r="AE50" s="170">
        <f t="shared" si="131"/>
        <v>36.340000000000003</v>
      </c>
      <c r="AF50" s="170">
        <f t="shared" si="128"/>
        <v>37.11</v>
      </c>
      <c r="AG50" s="170">
        <f t="shared" si="128"/>
        <v>37.880000000000003</v>
      </c>
      <c r="AH50" s="170">
        <f t="shared" si="128"/>
        <v>38.659999999999997</v>
      </c>
      <c r="AI50" s="170">
        <f t="shared" si="128"/>
        <v>42.1</v>
      </c>
      <c r="AJ50" s="170">
        <f t="shared" si="128"/>
        <v>42.53</v>
      </c>
      <c r="AK50" s="170">
        <f t="shared" si="128"/>
        <v>42.96</v>
      </c>
      <c r="AL50" s="170">
        <f t="shared" si="128"/>
        <v>43.4</v>
      </c>
      <c r="AM50" s="170">
        <f t="shared" si="128"/>
        <v>75.56</v>
      </c>
      <c r="AN50" s="170">
        <f t="shared" si="128"/>
        <v>113.83</v>
      </c>
      <c r="AO50" s="170">
        <f t="shared" si="128"/>
        <v>139.22</v>
      </c>
      <c r="AP50" s="170">
        <f t="shared" si="128"/>
        <v>164.6</v>
      </c>
      <c r="AQ50" s="170">
        <f t="shared" si="128"/>
        <v>92.45</v>
      </c>
      <c r="AR50" s="170">
        <f t="shared" si="128"/>
        <v>129.63999999999999</v>
      </c>
      <c r="AS50" s="170">
        <f t="shared" si="128"/>
        <v>153.88</v>
      </c>
      <c r="AT50" s="170">
        <f t="shared" si="128"/>
        <v>178.14</v>
      </c>
      <c r="AU50" s="170">
        <f t="shared" si="128"/>
        <v>110.06</v>
      </c>
      <c r="AV50" s="170">
        <f t="shared" si="128"/>
        <v>154.34</v>
      </c>
      <c r="AW50" s="170">
        <f t="shared" si="128"/>
        <v>183.19</v>
      </c>
      <c r="AX50" s="170">
        <f t="shared" si="128"/>
        <v>212.06</v>
      </c>
      <c r="AZ50" s="43" t="str">
        <f t="shared" si="21"/>
        <v>INFINITE 25 a 10</v>
      </c>
      <c r="BA50" s="44" t="s">
        <v>90</v>
      </c>
      <c r="BB50" s="46" t="s">
        <v>56</v>
      </c>
      <c r="BC50" s="170">
        <f t="shared" si="144"/>
        <v>53.22</v>
      </c>
      <c r="BD50" s="170">
        <f t="shared" si="144"/>
        <v>54.37</v>
      </c>
      <c r="BE50" s="170">
        <f t="shared" si="144"/>
        <v>55.51</v>
      </c>
      <c r="BF50" s="170">
        <f t="shared" si="144"/>
        <v>56.58</v>
      </c>
      <c r="BG50" s="170">
        <f t="shared" si="144"/>
        <v>68.010000000000005</v>
      </c>
      <c r="BH50" s="170">
        <f t="shared" si="144"/>
        <v>68.66</v>
      </c>
      <c r="BI50" s="170">
        <f t="shared" si="144"/>
        <v>69.41</v>
      </c>
      <c r="BJ50" s="170">
        <f t="shared" si="144"/>
        <v>70.06</v>
      </c>
      <c r="BL50" s="43" t="str">
        <f t="shared" si="29"/>
        <v>PLATINUM6.001 a 7.000</v>
      </c>
      <c r="BM50" s="44" t="s">
        <v>61</v>
      </c>
      <c r="BN50" s="46" t="s">
        <v>82</v>
      </c>
      <c r="BO50" s="170">
        <f t="shared" si="117"/>
        <v>33.49</v>
      </c>
      <c r="BP50" s="170">
        <f t="shared" si="117"/>
        <v>34.17</v>
      </c>
      <c r="BQ50" s="170">
        <f t="shared" si="117"/>
        <v>34.89</v>
      </c>
      <c r="BS50" s="43" t="str">
        <f t="shared" si="71"/>
        <v>DIAMANTE 13.001 a 4.000</v>
      </c>
      <c r="BT50" s="44" t="s">
        <v>66</v>
      </c>
      <c r="BU50" s="44" t="s">
        <v>68</v>
      </c>
      <c r="BV50" s="170">
        <f t="shared" si="132"/>
        <v>19.48</v>
      </c>
      <c r="BW50" s="170">
        <f t="shared" si="132"/>
        <v>19.88</v>
      </c>
      <c r="BX50" s="170">
        <f t="shared" si="132"/>
        <v>20.309999999999999</v>
      </c>
      <c r="BY50" s="170">
        <f t="shared" si="132"/>
        <v>20.71</v>
      </c>
      <c r="BZ50" s="170">
        <f t="shared" si="132"/>
        <v>29.78</v>
      </c>
      <c r="CA50" s="170">
        <f t="shared" si="132"/>
        <v>30.08</v>
      </c>
      <c r="CB50" s="170">
        <f t="shared" si="132"/>
        <v>30.37</v>
      </c>
      <c r="CC50" s="170">
        <f t="shared" si="132"/>
        <v>30.72</v>
      </c>
      <c r="CD50" s="170">
        <f t="shared" si="132"/>
        <v>50.38</v>
      </c>
      <c r="CE50" s="170">
        <f t="shared" si="132"/>
        <v>66.94</v>
      </c>
      <c r="CF50" s="170">
        <f t="shared" si="132"/>
        <v>94.19</v>
      </c>
      <c r="CG50" s="170">
        <f t="shared" si="132"/>
        <v>114.26</v>
      </c>
      <c r="CH50" s="170">
        <f t="shared" si="132"/>
        <v>78.14</v>
      </c>
      <c r="CI50" s="170">
        <f t="shared" si="132"/>
        <v>95.76</v>
      </c>
      <c r="CJ50" s="170">
        <f t="shared" si="132"/>
        <v>123.5</v>
      </c>
      <c r="CK50" s="170">
        <f t="shared" si="132"/>
        <v>145.19999999999999</v>
      </c>
      <c r="CM50" s="43" t="str">
        <f t="shared" si="133"/>
        <v>DIAMANTE START 23.001 a 4.000</v>
      </c>
      <c r="CN50" s="44" t="s">
        <v>117</v>
      </c>
      <c r="CO50" s="44" t="s">
        <v>68</v>
      </c>
      <c r="CP50" s="170">
        <f t="shared" ref="CP50:DE50" si="148">ROUND(CP8-(CP8*$A$103),2)</f>
        <v>22.74</v>
      </c>
      <c r="CQ50" s="170">
        <f t="shared" si="148"/>
        <v>23.72</v>
      </c>
      <c r="CR50" s="170">
        <f t="shared" si="148"/>
        <v>23.95</v>
      </c>
      <c r="CS50" s="170">
        <f t="shared" si="148"/>
        <v>24.21</v>
      </c>
      <c r="CT50" s="170">
        <f t="shared" si="148"/>
        <v>28.27</v>
      </c>
      <c r="CU50" s="170">
        <f t="shared" si="148"/>
        <v>31.67</v>
      </c>
      <c r="CV50" s="170">
        <f t="shared" si="148"/>
        <v>35.340000000000003</v>
      </c>
      <c r="CW50" s="170">
        <f t="shared" si="148"/>
        <v>42.39</v>
      </c>
      <c r="CX50" s="170">
        <f t="shared" si="148"/>
        <v>35.979999999999997</v>
      </c>
      <c r="CY50" s="170">
        <f t="shared" si="148"/>
        <v>41.02</v>
      </c>
      <c r="CZ50" s="170">
        <f t="shared" si="148"/>
        <v>57.99</v>
      </c>
      <c r="DA50" s="170">
        <f t="shared" si="148"/>
        <v>74.69</v>
      </c>
      <c r="DB50" s="170">
        <f t="shared" si="148"/>
        <v>41.84</v>
      </c>
      <c r="DC50" s="170">
        <f t="shared" si="148"/>
        <v>47.71</v>
      </c>
      <c r="DD50" s="170">
        <f t="shared" si="148"/>
        <v>67.430000000000007</v>
      </c>
      <c r="DE50" s="170">
        <f t="shared" si="148"/>
        <v>86.84</v>
      </c>
      <c r="DG50" s="43" t="str">
        <f t="shared" si="146"/>
        <v>DIAMANTE 13.001 a 4.000</v>
      </c>
      <c r="DH50" s="44" t="s">
        <v>66</v>
      </c>
      <c r="DI50" s="44" t="s">
        <v>68</v>
      </c>
      <c r="DJ50" s="147">
        <f t="shared" ref="DJ50:DU50" si="149">ROUND(DJ8-(DJ8*$A$195),2)</f>
        <v>24.69</v>
      </c>
      <c r="DK50" s="147">
        <f t="shared" si="149"/>
        <v>25.74</v>
      </c>
      <c r="DL50" s="147">
        <f t="shared" si="149"/>
        <v>26</v>
      </c>
      <c r="DM50" s="147">
        <f t="shared" si="149"/>
        <v>26.26</v>
      </c>
      <c r="DN50" s="147">
        <f t="shared" si="149"/>
        <v>30.8</v>
      </c>
      <c r="DO50" s="147">
        <f t="shared" si="149"/>
        <v>33.880000000000003</v>
      </c>
      <c r="DP50" s="147">
        <f t="shared" si="149"/>
        <v>37.770000000000003</v>
      </c>
      <c r="DQ50" s="147">
        <f t="shared" si="149"/>
        <v>45.42</v>
      </c>
      <c r="DR50" s="147">
        <f t="shared" si="149"/>
        <v>46.24</v>
      </c>
      <c r="DS50" s="147">
        <f t="shared" si="149"/>
        <v>51.41</v>
      </c>
      <c r="DT50" s="147">
        <f t="shared" si="149"/>
        <v>72.11</v>
      </c>
      <c r="DU50" s="147">
        <f t="shared" si="149"/>
        <v>92.97</v>
      </c>
      <c r="EQ50" s="198" t="str">
        <f t="shared" si="112"/>
        <v>DIAMANTE START 1Coleta no mesmo dia4210-261 a 70</v>
      </c>
      <c r="ER50" s="198" t="s">
        <v>116</v>
      </c>
      <c r="ES50" s="199" t="s">
        <v>71</v>
      </c>
      <c r="ET50" s="200" t="s">
        <v>72</v>
      </c>
      <c r="EU50" s="201" t="s">
        <v>96</v>
      </c>
      <c r="EV50" s="200">
        <f t="shared" si="136"/>
        <v>1.68</v>
      </c>
      <c r="EW50" s="258">
        <v>1.68</v>
      </c>
      <c r="EX50" s="203" t="s">
        <v>264</v>
      </c>
      <c r="FA50" s="207" t="str">
        <f t="shared" si="143"/>
        <v>INFINITE 2Check ListPreenchimento de Check List (Código: 87)</v>
      </c>
      <c r="FB50" s="207" t="s">
        <v>90</v>
      </c>
      <c r="FC50" s="210" t="s">
        <v>58</v>
      </c>
      <c r="FD50" s="201" t="s">
        <v>59</v>
      </c>
      <c r="FE50" s="200">
        <f>FE5</f>
        <v>7.42</v>
      </c>
      <c r="FF50" s="213"/>
      <c r="FK50" s="207" t="s">
        <v>365</v>
      </c>
      <c r="FL50" s="207" t="s">
        <v>85</v>
      </c>
      <c r="FM50" s="219" t="s">
        <v>323</v>
      </c>
      <c r="FN50" s="220" t="s">
        <v>324</v>
      </c>
      <c r="FO50" s="217">
        <v>76147</v>
      </c>
      <c r="FP50" s="200">
        <f>ROUND('BASE 2025'!FP50*'BASE 2026'!$A$172,2)</f>
        <v>0.14000000000000001</v>
      </c>
      <c r="FQ50" s="217">
        <v>76198</v>
      </c>
      <c r="FR50" s="200">
        <f>ROUND('BASE 2025'!FR50*'BASE 2026'!$A$172,2)</f>
        <v>0.08</v>
      </c>
    </row>
    <row r="51" spans="1:174" ht="25.5" x14ac:dyDescent="0.25">
      <c r="A51" s="84">
        <v>0.17</v>
      </c>
      <c r="B51" s="42" t="s">
        <v>75</v>
      </c>
      <c r="D51" s="43" t="str">
        <f t="shared" si="126"/>
        <v>DIAMANTE START 24.001 a 5.000</v>
      </c>
      <c r="E51" s="146" t="s">
        <v>117</v>
      </c>
      <c r="F51" s="44" t="s">
        <v>70</v>
      </c>
      <c r="G51" s="170">
        <f t="shared" si="130"/>
        <v>16.98</v>
      </c>
      <c r="H51" s="170">
        <f t="shared" si="127"/>
        <v>17.36</v>
      </c>
      <c r="I51" s="170">
        <f t="shared" si="127"/>
        <v>17.7</v>
      </c>
      <c r="J51" s="170">
        <f t="shared" si="127"/>
        <v>18.059999999999999</v>
      </c>
      <c r="K51" s="170">
        <f t="shared" si="127"/>
        <v>27.32</v>
      </c>
      <c r="L51" s="170">
        <f t="shared" si="127"/>
        <v>27.6</v>
      </c>
      <c r="M51" s="170">
        <f t="shared" si="127"/>
        <v>27.89</v>
      </c>
      <c r="N51" s="170">
        <f t="shared" si="127"/>
        <v>28.16</v>
      </c>
      <c r="O51" s="170">
        <f t="shared" si="127"/>
        <v>48.45</v>
      </c>
      <c r="P51" s="170">
        <f t="shared" si="127"/>
        <v>65.41</v>
      </c>
      <c r="Q51" s="170">
        <f t="shared" si="127"/>
        <v>92.06</v>
      </c>
      <c r="R51" s="170">
        <f t="shared" si="127"/>
        <v>111.43</v>
      </c>
      <c r="S51" s="170">
        <f t="shared" si="127"/>
        <v>69.459999999999994</v>
      </c>
      <c r="T51" s="170">
        <f t="shared" si="127"/>
        <v>84.52</v>
      </c>
      <c r="U51" s="170">
        <f t="shared" si="127"/>
        <v>107.33</v>
      </c>
      <c r="V51" s="170">
        <f t="shared" si="127"/>
        <v>124.84</v>
      </c>
      <c r="W51" s="170">
        <f t="shared" si="127"/>
        <v>82.7</v>
      </c>
      <c r="X51" s="170">
        <f t="shared" si="127"/>
        <v>100.62</v>
      </c>
      <c r="Y51" s="170">
        <f t="shared" si="127"/>
        <v>127.77</v>
      </c>
      <c r="Z51" s="170">
        <f t="shared" si="127"/>
        <v>148.62</v>
      </c>
      <c r="AB51" s="43" t="str">
        <f t="shared" si="1"/>
        <v>DIAMANTE START 24.001 a 5.000</v>
      </c>
      <c r="AC51" s="146" t="s">
        <v>117</v>
      </c>
      <c r="AD51" s="44" t="s">
        <v>70</v>
      </c>
      <c r="AE51" s="170">
        <f t="shared" si="131"/>
        <v>39.25</v>
      </c>
      <c r="AF51" s="170">
        <f t="shared" si="128"/>
        <v>40.08</v>
      </c>
      <c r="AG51" s="170">
        <f t="shared" si="128"/>
        <v>40.92</v>
      </c>
      <c r="AH51" s="170">
        <f t="shared" si="128"/>
        <v>41.76</v>
      </c>
      <c r="AI51" s="170">
        <f t="shared" si="128"/>
        <v>45.39</v>
      </c>
      <c r="AJ51" s="170">
        <f t="shared" si="128"/>
        <v>45.87</v>
      </c>
      <c r="AK51" s="170">
        <f t="shared" si="128"/>
        <v>46.33</v>
      </c>
      <c r="AL51" s="170">
        <f t="shared" si="128"/>
        <v>46.8</v>
      </c>
      <c r="AM51" s="170">
        <f t="shared" si="128"/>
        <v>85.44</v>
      </c>
      <c r="AN51" s="170">
        <f t="shared" si="128"/>
        <v>128.07</v>
      </c>
      <c r="AO51" s="170">
        <f t="shared" si="128"/>
        <v>156.76</v>
      </c>
      <c r="AP51" s="170">
        <f t="shared" si="128"/>
        <v>185.43</v>
      </c>
      <c r="AQ51" s="170">
        <f t="shared" si="128"/>
        <v>104.17</v>
      </c>
      <c r="AR51" s="170">
        <f t="shared" si="128"/>
        <v>148.27000000000001</v>
      </c>
      <c r="AS51" s="170">
        <f t="shared" si="128"/>
        <v>176.59</v>
      </c>
      <c r="AT51" s="170">
        <f t="shared" si="128"/>
        <v>204.9</v>
      </c>
      <c r="AU51" s="170">
        <f t="shared" si="128"/>
        <v>124</v>
      </c>
      <c r="AV51" s="170">
        <f t="shared" si="128"/>
        <v>176.51</v>
      </c>
      <c r="AW51" s="170">
        <f t="shared" si="128"/>
        <v>210.23</v>
      </c>
      <c r="AX51" s="170">
        <f t="shared" si="128"/>
        <v>243.94</v>
      </c>
      <c r="AZ51" s="40" t="str">
        <f t="shared" si="21"/>
        <v>INFINITE 2Kg Adicional</v>
      </c>
      <c r="BA51" s="168" t="s">
        <v>90</v>
      </c>
      <c r="BB51" s="178" t="s">
        <v>63</v>
      </c>
      <c r="BC51" s="169">
        <f t="shared" si="144"/>
        <v>5.18</v>
      </c>
      <c r="BD51" s="169">
        <f t="shared" si="144"/>
        <v>5.34</v>
      </c>
      <c r="BE51" s="169">
        <f t="shared" si="144"/>
        <v>5.42</v>
      </c>
      <c r="BF51" s="169">
        <f t="shared" si="144"/>
        <v>5.5</v>
      </c>
      <c r="BG51" s="169">
        <f t="shared" si="144"/>
        <v>6.9</v>
      </c>
      <c r="BH51" s="169">
        <f t="shared" si="144"/>
        <v>6.99</v>
      </c>
      <c r="BI51" s="169">
        <f t="shared" si="144"/>
        <v>7.06</v>
      </c>
      <c r="BJ51" s="169">
        <f t="shared" si="144"/>
        <v>7.06</v>
      </c>
      <c r="BL51" s="43" t="str">
        <f t="shared" si="29"/>
        <v>PLATINUM7.001 a 8.000</v>
      </c>
      <c r="BM51" s="44" t="s">
        <v>61</v>
      </c>
      <c r="BN51" s="46" t="s">
        <v>86</v>
      </c>
      <c r="BO51" s="170">
        <f t="shared" si="117"/>
        <v>43.24</v>
      </c>
      <c r="BP51" s="170">
        <f t="shared" si="117"/>
        <v>44.14</v>
      </c>
      <c r="BQ51" s="170">
        <f t="shared" si="117"/>
        <v>45.05</v>
      </c>
      <c r="BS51" s="43" t="str">
        <f t="shared" si="71"/>
        <v>DIAMANTE 14.001 a 5.000</v>
      </c>
      <c r="BT51" s="44" t="s">
        <v>66</v>
      </c>
      <c r="BU51" s="44" t="s">
        <v>70</v>
      </c>
      <c r="BV51" s="170">
        <f t="shared" si="132"/>
        <v>20.81</v>
      </c>
      <c r="BW51" s="170">
        <f t="shared" si="132"/>
        <v>21.27</v>
      </c>
      <c r="BX51" s="170">
        <f t="shared" si="132"/>
        <v>21.7</v>
      </c>
      <c r="BY51" s="170">
        <f t="shared" si="132"/>
        <v>22.14</v>
      </c>
      <c r="BZ51" s="170">
        <f t="shared" si="132"/>
        <v>31.94</v>
      </c>
      <c r="CA51" s="170">
        <f t="shared" si="132"/>
        <v>32.26</v>
      </c>
      <c r="CB51" s="170">
        <f t="shared" si="132"/>
        <v>32.590000000000003</v>
      </c>
      <c r="CC51" s="170">
        <f t="shared" si="132"/>
        <v>32.93</v>
      </c>
      <c r="CD51" s="170">
        <f t="shared" si="132"/>
        <v>55.49</v>
      </c>
      <c r="CE51" s="170">
        <f t="shared" si="132"/>
        <v>73.84</v>
      </c>
      <c r="CF51" s="170">
        <f t="shared" si="132"/>
        <v>103.93</v>
      </c>
      <c r="CG51" s="170">
        <f t="shared" si="132"/>
        <v>126.02</v>
      </c>
      <c r="CH51" s="170">
        <f t="shared" si="132"/>
        <v>94.35</v>
      </c>
      <c r="CI51" s="170">
        <f t="shared" si="132"/>
        <v>113.7</v>
      </c>
      <c r="CJ51" s="170">
        <f t="shared" si="132"/>
        <v>144.26</v>
      </c>
      <c r="CK51" s="170">
        <f t="shared" si="132"/>
        <v>168.02</v>
      </c>
      <c r="CM51" s="43" t="str">
        <f t="shared" si="133"/>
        <v>DIAMANTE START 24.001 a 5.000</v>
      </c>
      <c r="CN51" s="44" t="s">
        <v>117</v>
      </c>
      <c r="CO51" s="44" t="s">
        <v>70</v>
      </c>
      <c r="CP51" s="170">
        <f t="shared" ref="CP51:DE51" si="150">ROUND(CP9-(CP9*$A$103),2)</f>
        <v>24.33</v>
      </c>
      <c r="CQ51" s="170">
        <f t="shared" si="150"/>
        <v>25.36</v>
      </c>
      <c r="CR51" s="170">
        <f t="shared" si="150"/>
        <v>25.61</v>
      </c>
      <c r="CS51" s="170">
        <f t="shared" si="150"/>
        <v>25.87</v>
      </c>
      <c r="CT51" s="170">
        <f t="shared" si="150"/>
        <v>30.21</v>
      </c>
      <c r="CU51" s="170">
        <f t="shared" si="150"/>
        <v>33.85</v>
      </c>
      <c r="CV51" s="170">
        <f t="shared" si="150"/>
        <v>37.78</v>
      </c>
      <c r="CW51" s="170">
        <f t="shared" si="150"/>
        <v>45.35</v>
      </c>
      <c r="CX51" s="170">
        <f t="shared" si="150"/>
        <v>37.68</v>
      </c>
      <c r="CY51" s="170">
        <f t="shared" si="150"/>
        <v>42.93</v>
      </c>
      <c r="CZ51" s="170">
        <f t="shared" si="150"/>
        <v>60.1</v>
      </c>
      <c r="DA51" s="170">
        <f t="shared" si="150"/>
        <v>77.22</v>
      </c>
      <c r="DB51" s="170">
        <f t="shared" si="150"/>
        <v>43.81</v>
      </c>
      <c r="DC51" s="170">
        <f t="shared" si="150"/>
        <v>49.92</v>
      </c>
      <c r="DD51" s="170">
        <f t="shared" si="150"/>
        <v>69.89</v>
      </c>
      <c r="DE51" s="170">
        <f t="shared" si="150"/>
        <v>89.79</v>
      </c>
      <c r="DG51" s="43" t="str">
        <f t="shared" si="146"/>
        <v>DIAMANTE 14.001 a 5.000</v>
      </c>
      <c r="DH51" s="44" t="s">
        <v>66</v>
      </c>
      <c r="DI51" s="44" t="s">
        <v>70</v>
      </c>
      <c r="DJ51" s="147">
        <f t="shared" ref="DJ51:DU51" si="151">ROUND(DJ9-(DJ9*$A$195),2)</f>
        <v>26.98</v>
      </c>
      <c r="DK51" s="147">
        <f t="shared" si="151"/>
        <v>28.1</v>
      </c>
      <c r="DL51" s="147">
        <f t="shared" si="151"/>
        <v>28.41</v>
      </c>
      <c r="DM51" s="147">
        <f t="shared" si="151"/>
        <v>28.69</v>
      </c>
      <c r="DN51" s="147">
        <f t="shared" si="151"/>
        <v>33.79</v>
      </c>
      <c r="DO51" s="147">
        <f t="shared" si="151"/>
        <v>36.42</v>
      </c>
      <c r="DP51" s="147">
        <f t="shared" si="151"/>
        <v>40.58</v>
      </c>
      <c r="DQ51" s="147">
        <f t="shared" si="151"/>
        <v>48.89</v>
      </c>
      <c r="DR51" s="147">
        <f t="shared" si="151"/>
        <v>50.42</v>
      </c>
      <c r="DS51" s="147">
        <f t="shared" si="151"/>
        <v>54.49</v>
      </c>
      <c r="DT51" s="147">
        <f t="shared" si="151"/>
        <v>75.099999999999994</v>
      </c>
      <c r="DU51" s="147">
        <f t="shared" si="151"/>
        <v>96.69</v>
      </c>
      <c r="EQ51" s="198" t="str">
        <f t="shared" si="112"/>
        <v>DIAMANTE START 1Coleta no mesmo dia4210-271 a 80</v>
      </c>
      <c r="ER51" s="198" t="s">
        <v>116</v>
      </c>
      <c r="ES51" s="199" t="s">
        <v>71</v>
      </c>
      <c r="ET51" s="200" t="s">
        <v>72</v>
      </c>
      <c r="EU51" s="201" t="s">
        <v>99</v>
      </c>
      <c r="EV51" s="200">
        <f t="shared" si="136"/>
        <v>1.68</v>
      </c>
      <c r="EW51" s="258">
        <v>1.68</v>
      </c>
      <c r="EX51" s="203" t="s">
        <v>264</v>
      </c>
      <c r="FE51" s="212" t="s">
        <v>258</v>
      </c>
      <c r="FK51" s="207" t="s">
        <v>366</v>
      </c>
      <c r="FL51" s="207" t="s">
        <v>85</v>
      </c>
      <c r="FM51" s="219" t="s">
        <v>325</v>
      </c>
      <c r="FN51" s="220" t="s">
        <v>326</v>
      </c>
      <c r="FO51" s="217">
        <v>76155</v>
      </c>
      <c r="FP51" s="200">
        <f>ROUND('BASE 2025'!FP51*'BASE 2026'!$A$172,2)</f>
        <v>0.19</v>
      </c>
      <c r="FQ51" s="217">
        <v>76201</v>
      </c>
      <c r="FR51" s="200">
        <f>ROUND('BASE 2025'!FR51*'BASE 2026'!$A$172,2)</f>
        <v>0.08</v>
      </c>
    </row>
    <row r="52" spans="1:174" x14ac:dyDescent="0.25">
      <c r="A52" s="84">
        <v>0.18</v>
      </c>
      <c r="B52" s="42" t="s">
        <v>81</v>
      </c>
      <c r="D52" s="43" t="str">
        <f t="shared" si="126"/>
        <v>DIAMANTE START 25.001 a 6.000</v>
      </c>
      <c r="E52" s="146" t="s">
        <v>117</v>
      </c>
      <c r="F52" s="44" t="s">
        <v>76</v>
      </c>
      <c r="G52" s="170">
        <f t="shared" si="130"/>
        <v>18.04</v>
      </c>
      <c r="H52" s="170">
        <f t="shared" si="127"/>
        <v>18.43</v>
      </c>
      <c r="I52" s="170">
        <f t="shared" si="127"/>
        <v>18.82</v>
      </c>
      <c r="J52" s="170">
        <f t="shared" si="127"/>
        <v>19.21</v>
      </c>
      <c r="K52" s="170">
        <f t="shared" si="127"/>
        <v>29.5</v>
      </c>
      <c r="L52" s="170">
        <f t="shared" si="127"/>
        <v>29.82</v>
      </c>
      <c r="M52" s="170">
        <f t="shared" si="127"/>
        <v>30.12</v>
      </c>
      <c r="N52" s="170">
        <f t="shared" si="127"/>
        <v>30.42</v>
      </c>
      <c r="O52" s="170">
        <f t="shared" si="127"/>
        <v>53.12</v>
      </c>
      <c r="P52" s="170">
        <f t="shared" si="127"/>
        <v>71.709999999999994</v>
      </c>
      <c r="Q52" s="170">
        <f t="shared" si="127"/>
        <v>100.93</v>
      </c>
      <c r="R52" s="170">
        <f t="shared" si="127"/>
        <v>122.17</v>
      </c>
      <c r="S52" s="170">
        <f t="shared" si="127"/>
        <v>73.400000000000006</v>
      </c>
      <c r="T52" s="170">
        <f t="shared" si="127"/>
        <v>89.82</v>
      </c>
      <c r="U52" s="170">
        <f t="shared" si="127"/>
        <v>114.79</v>
      </c>
      <c r="V52" s="170">
        <f t="shared" si="127"/>
        <v>133.86000000000001</v>
      </c>
      <c r="W52" s="170">
        <f t="shared" si="127"/>
        <v>87.37</v>
      </c>
      <c r="X52" s="170">
        <f t="shared" si="127"/>
        <v>106.94</v>
      </c>
      <c r="Y52" s="170">
        <f t="shared" si="127"/>
        <v>136.63</v>
      </c>
      <c r="Z52" s="170">
        <f t="shared" si="127"/>
        <v>159.37</v>
      </c>
      <c r="AB52" s="43" t="str">
        <f t="shared" si="1"/>
        <v>DIAMANTE START 25.001 a 6.000</v>
      </c>
      <c r="AC52" s="146" t="s">
        <v>117</v>
      </c>
      <c r="AD52" s="44" t="s">
        <v>76</v>
      </c>
      <c r="AE52" s="170">
        <f t="shared" si="131"/>
        <v>41.98</v>
      </c>
      <c r="AF52" s="170">
        <f t="shared" si="128"/>
        <v>42.88</v>
      </c>
      <c r="AG52" s="170">
        <f t="shared" si="128"/>
        <v>43.77</v>
      </c>
      <c r="AH52" s="170">
        <f t="shared" si="128"/>
        <v>44.67</v>
      </c>
      <c r="AI52" s="170">
        <f t="shared" si="128"/>
        <v>49.05</v>
      </c>
      <c r="AJ52" s="170">
        <f t="shared" si="128"/>
        <v>49.56</v>
      </c>
      <c r="AK52" s="170">
        <f t="shared" si="128"/>
        <v>50.07</v>
      </c>
      <c r="AL52" s="170">
        <f t="shared" si="128"/>
        <v>50.57</v>
      </c>
      <c r="AM52" s="170">
        <f t="shared" si="128"/>
        <v>94.94</v>
      </c>
      <c r="AN52" s="170">
        <f t="shared" si="128"/>
        <v>142.71</v>
      </c>
      <c r="AO52" s="170">
        <f t="shared" si="128"/>
        <v>174.63</v>
      </c>
      <c r="AP52" s="170">
        <f t="shared" si="128"/>
        <v>206.55</v>
      </c>
      <c r="AQ52" s="170">
        <f t="shared" si="128"/>
        <v>115.81</v>
      </c>
      <c r="AR52" s="170">
        <f t="shared" si="128"/>
        <v>167.06</v>
      </c>
      <c r="AS52" s="170">
        <f t="shared" si="128"/>
        <v>199.58</v>
      </c>
      <c r="AT52" s="170">
        <f t="shared" si="128"/>
        <v>232.09</v>
      </c>
      <c r="AU52" s="170">
        <f t="shared" si="128"/>
        <v>137.86000000000001</v>
      </c>
      <c r="AV52" s="170">
        <f t="shared" si="128"/>
        <v>198.88</v>
      </c>
      <c r="AW52" s="170">
        <f t="shared" si="128"/>
        <v>237.6</v>
      </c>
      <c r="AX52" s="170">
        <f t="shared" si="128"/>
        <v>276.3</v>
      </c>
      <c r="AZ52" s="43" t="str">
        <f t="shared" si="21"/>
        <v>Peso (Kg)</v>
      </c>
      <c r="BB52" s="46" t="s">
        <v>33</v>
      </c>
      <c r="BC52" s="45" t="s">
        <v>12</v>
      </c>
      <c r="BD52" s="45" t="s">
        <v>13</v>
      </c>
      <c r="BE52" s="45" t="s">
        <v>14</v>
      </c>
      <c r="BF52" s="45" t="s">
        <v>15</v>
      </c>
      <c r="BG52" s="45" t="s">
        <v>16</v>
      </c>
      <c r="BH52" s="45" t="s">
        <v>17</v>
      </c>
      <c r="BI52" s="45" t="s">
        <v>18</v>
      </c>
      <c r="BJ52" s="45" t="s">
        <v>19</v>
      </c>
      <c r="BL52" s="43" t="str">
        <f t="shared" si="29"/>
        <v>PLATINUM8.001 a 9.000</v>
      </c>
      <c r="BM52" s="44" t="s">
        <v>61</v>
      </c>
      <c r="BN52" s="46" t="s">
        <v>91</v>
      </c>
      <c r="BO52" s="170">
        <f t="shared" si="117"/>
        <v>55.88</v>
      </c>
      <c r="BP52" s="170">
        <f t="shared" si="117"/>
        <v>57.03</v>
      </c>
      <c r="BQ52" s="170">
        <f t="shared" si="117"/>
        <v>58.23</v>
      </c>
      <c r="BS52" s="43" t="str">
        <f t="shared" si="71"/>
        <v>DIAMANTE 15.001 a 6.000</v>
      </c>
      <c r="BT52" s="44" t="s">
        <v>66</v>
      </c>
      <c r="BU52" s="44" t="s">
        <v>76</v>
      </c>
      <c r="BV52" s="170">
        <f t="shared" si="132"/>
        <v>21.19</v>
      </c>
      <c r="BW52" s="170">
        <f t="shared" si="132"/>
        <v>21.65</v>
      </c>
      <c r="BX52" s="170">
        <f t="shared" si="132"/>
        <v>22.08</v>
      </c>
      <c r="BY52" s="170">
        <f t="shared" si="132"/>
        <v>22.52</v>
      </c>
      <c r="BZ52" s="170">
        <f t="shared" si="132"/>
        <v>32.79</v>
      </c>
      <c r="CA52" s="170">
        <f t="shared" si="132"/>
        <v>33.14</v>
      </c>
      <c r="CB52" s="170">
        <f t="shared" si="132"/>
        <v>33.46</v>
      </c>
      <c r="CC52" s="170">
        <f t="shared" si="132"/>
        <v>33.799999999999997</v>
      </c>
      <c r="CD52" s="170">
        <f t="shared" si="132"/>
        <v>59.47</v>
      </c>
      <c r="CE52" s="170">
        <f t="shared" si="132"/>
        <v>80.7</v>
      </c>
      <c r="CF52" s="170">
        <f t="shared" si="132"/>
        <v>113.56</v>
      </c>
      <c r="CG52" s="170">
        <f t="shared" si="132"/>
        <v>137.38</v>
      </c>
      <c r="CH52" s="170">
        <f t="shared" si="132"/>
        <v>97.95</v>
      </c>
      <c r="CI52" s="170">
        <f t="shared" si="132"/>
        <v>120.3</v>
      </c>
      <c r="CJ52" s="170">
        <f t="shared" si="132"/>
        <v>153.76</v>
      </c>
      <c r="CK52" s="170">
        <f t="shared" si="132"/>
        <v>179.25</v>
      </c>
      <c r="CM52" s="43" t="str">
        <f t="shared" si="133"/>
        <v>DIAMANTE START 25.001 a 6.000</v>
      </c>
      <c r="CN52" s="44" t="s">
        <v>117</v>
      </c>
      <c r="CO52" s="44" t="s">
        <v>76</v>
      </c>
      <c r="CP52" s="170">
        <f t="shared" ref="CP52:DE52" si="152">ROUND(CP10-(CP10*$A$103),2)</f>
        <v>25.66</v>
      </c>
      <c r="CQ52" s="170">
        <f t="shared" si="152"/>
        <v>26.74</v>
      </c>
      <c r="CR52" s="170">
        <f t="shared" si="152"/>
        <v>27.01</v>
      </c>
      <c r="CS52" s="170">
        <f t="shared" si="152"/>
        <v>27.31</v>
      </c>
      <c r="CT52" s="170">
        <f t="shared" si="152"/>
        <v>33.47</v>
      </c>
      <c r="CU52" s="170">
        <f t="shared" si="152"/>
        <v>38.49</v>
      </c>
      <c r="CV52" s="170">
        <f t="shared" si="152"/>
        <v>43.93</v>
      </c>
      <c r="CW52" s="170">
        <f t="shared" si="152"/>
        <v>54.38</v>
      </c>
      <c r="CX52" s="170">
        <f t="shared" si="152"/>
        <v>43.65</v>
      </c>
      <c r="CY52" s="170">
        <f t="shared" si="152"/>
        <v>50.1</v>
      </c>
      <c r="CZ52" s="170">
        <f t="shared" si="152"/>
        <v>68.59</v>
      </c>
      <c r="DA52" s="170">
        <f t="shared" si="152"/>
        <v>88.2</v>
      </c>
      <c r="DB52" s="170">
        <f t="shared" si="152"/>
        <v>50.77</v>
      </c>
      <c r="DC52" s="170">
        <f t="shared" si="152"/>
        <v>58.26</v>
      </c>
      <c r="DD52" s="170">
        <f t="shared" si="152"/>
        <v>79.739999999999995</v>
      </c>
      <c r="DE52" s="170">
        <f t="shared" si="152"/>
        <v>102.54</v>
      </c>
      <c r="DG52" s="43" t="str">
        <f t="shared" si="146"/>
        <v>DIAMANTE 15.001 a 6.000</v>
      </c>
      <c r="DH52" s="44" t="s">
        <v>66</v>
      </c>
      <c r="DI52" s="44" t="s">
        <v>76</v>
      </c>
      <c r="DJ52" s="147">
        <f t="shared" ref="DJ52:DU52" si="153">ROUND(DJ10-(DJ10*$A$195),2)</f>
        <v>27.97</v>
      </c>
      <c r="DK52" s="147">
        <f t="shared" si="153"/>
        <v>29.15</v>
      </c>
      <c r="DL52" s="147">
        <f t="shared" si="153"/>
        <v>29.45</v>
      </c>
      <c r="DM52" s="147">
        <f t="shared" si="153"/>
        <v>29.77</v>
      </c>
      <c r="DN52" s="147">
        <f t="shared" si="153"/>
        <v>36.67</v>
      </c>
      <c r="DO52" s="147">
        <f t="shared" si="153"/>
        <v>41.24</v>
      </c>
      <c r="DP52" s="147">
        <f t="shared" si="153"/>
        <v>47.02</v>
      </c>
      <c r="DQ52" s="147">
        <f t="shared" si="153"/>
        <v>58.34</v>
      </c>
      <c r="DR52" s="147">
        <f t="shared" si="153"/>
        <v>56.55</v>
      </c>
      <c r="DS52" s="147">
        <f t="shared" si="153"/>
        <v>62.92</v>
      </c>
      <c r="DT52" s="147">
        <f t="shared" si="153"/>
        <v>85.36</v>
      </c>
      <c r="DU52" s="147">
        <f t="shared" si="153"/>
        <v>109.92</v>
      </c>
      <c r="EQ52" s="198" t="str">
        <f t="shared" si="112"/>
        <v>DIAMANTE START 1Coleta no mesmo dia4210-281 a 90</v>
      </c>
      <c r="ER52" s="198" t="s">
        <v>116</v>
      </c>
      <c r="ES52" s="199" t="s">
        <v>71</v>
      </c>
      <c r="ET52" s="200" t="s">
        <v>72</v>
      </c>
      <c r="EU52" s="201" t="s">
        <v>102</v>
      </c>
      <c r="EV52" s="200">
        <f t="shared" si="136"/>
        <v>1.67</v>
      </c>
      <c r="EW52" s="258">
        <v>1.67</v>
      </c>
      <c r="EX52" s="203" t="s">
        <v>264</v>
      </c>
      <c r="FE52" s="212"/>
    </row>
    <row r="53" spans="1:174" ht="18" customHeight="1" x14ac:dyDescent="0.25">
      <c r="A53" s="84">
        <v>0.19</v>
      </c>
      <c r="B53" s="42" t="s">
        <v>85</v>
      </c>
      <c r="D53" s="43" t="str">
        <f t="shared" si="126"/>
        <v>DIAMANTE START 26.001 a 7.000</v>
      </c>
      <c r="E53" s="146" t="s">
        <v>117</v>
      </c>
      <c r="F53" s="44" t="s">
        <v>82</v>
      </c>
      <c r="G53" s="170">
        <f t="shared" si="130"/>
        <v>19.18</v>
      </c>
      <c r="H53" s="170">
        <f t="shared" si="127"/>
        <v>19.59</v>
      </c>
      <c r="I53" s="170">
        <f t="shared" si="127"/>
        <v>20</v>
      </c>
      <c r="J53" s="170">
        <f t="shared" si="127"/>
        <v>20.41</v>
      </c>
      <c r="K53" s="170">
        <f t="shared" si="127"/>
        <v>31.61</v>
      </c>
      <c r="L53" s="170">
        <f t="shared" si="127"/>
        <v>31.92</v>
      </c>
      <c r="M53" s="170">
        <f t="shared" si="127"/>
        <v>32.26</v>
      </c>
      <c r="N53" s="170">
        <f t="shared" si="127"/>
        <v>32.58</v>
      </c>
      <c r="O53" s="170">
        <f t="shared" si="127"/>
        <v>58.61</v>
      </c>
      <c r="P53" s="170">
        <f t="shared" si="127"/>
        <v>79.13</v>
      </c>
      <c r="Q53" s="170">
        <f t="shared" si="127"/>
        <v>111.35</v>
      </c>
      <c r="R53" s="170">
        <f t="shared" si="127"/>
        <v>134.82</v>
      </c>
      <c r="S53" s="170">
        <f t="shared" si="127"/>
        <v>78.010000000000005</v>
      </c>
      <c r="T53" s="170">
        <f t="shared" si="127"/>
        <v>96.07</v>
      </c>
      <c r="U53" s="170">
        <f t="shared" si="127"/>
        <v>123.55</v>
      </c>
      <c r="V53" s="170">
        <f t="shared" si="127"/>
        <v>144.47999999999999</v>
      </c>
      <c r="W53" s="170">
        <f t="shared" si="127"/>
        <v>92.88</v>
      </c>
      <c r="X53" s="170">
        <f t="shared" si="127"/>
        <v>114.36</v>
      </c>
      <c r="Y53" s="170">
        <f t="shared" si="127"/>
        <v>147.06</v>
      </c>
      <c r="Z53" s="170">
        <f t="shared" si="127"/>
        <v>172</v>
      </c>
      <c r="AB53" s="43" t="str">
        <f t="shared" si="1"/>
        <v>DIAMANTE START 26.001 a 7.000</v>
      </c>
      <c r="AC53" s="146" t="s">
        <v>117</v>
      </c>
      <c r="AD53" s="44" t="s">
        <v>82</v>
      </c>
      <c r="AE53" s="170">
        <f t="shared" si="131"/>
        <v>45.26</v>
      </c>
      <c r="AF53" s="170">
        <f t="shared" si="128"/>
        <v>46.22</v>
      </c>
      <c r="AG53" s="170">
        <f t="shared" si="128"/>
        <v>47.19</v>
      </c>
      <c r="AH53" s="170">
        <f t="shared" si="128"/>
        <v>48.15</v>
      </c>
      <c r="AI53" s="170">
        <f t="shared" si="128"/>
        <v>52.15</v>
      </c>
      <c r="AJ53" s="170">
        <f t="shared" si="128"/>
        <v>52.69</v>
      </c>
      <c r="AK53" s="170">
        <f t="shared" si="128"/>
        <v>53.22</v>
      </c>
      <c r="AL53" s="170">
        <f t="shared" si="128"/>
        <v>53.77</v>
      </c>
      <c r="AM53" s="170">
        <f t="shared" si="128"/>
        <v>104.43</v>
      </c>
      <c r="AN53" s="170">
        <f t="shared" si="128"/>
        <v>157.04</v>
      </c>
      <c r="AO53" s="170">
        <f t="shared" si="128"/>
        <v>192.21</v>
      </c>
      <c r="AP53" s="170">
        <f t="shared" si="128"/>
        <v>227.37</v>
      </c>
      <c r="AQ53" s="170">
        <f t="shared" si="128"/>
        <v>127.35</v>
      </c>
      <c r="AR53" s="170">
        <f t="shared" si="128"/>
        <v>185.46</v>
      </c>
      <c r="AS53" s="170">
        <f t="shared" si="128"/>
        <v>222.2</v>
      </c>
      <c r="AT53" s="170">
        <f t="shared" si="128"/>
        <v>258.94</v>
      </c>
      <c r="AU53" s="170">
        <f t="shared" si="128"/>
        <v>151.62</v>
      </c>
      <c r="AV53" s="170">
        <f t="shared" si="128"/>
        <v>220.78</v>
      </c>
      <c r="AW53" s="170">
        <f t="shared" si="128"/>
        <v>264.52999999999997</v>
      </c>
      <c r="AX53" s="170">
        <f t="shared" si="128"/>
        <v>308.27</v>
      </c>
      <c r="AZ53" s="43" t="str">
        <f t="shared" si="21"/>
        <v>INFINITE 3Até 1</v>
      </c>
      <c r="BA53" s="44" t="s">
        <v>94</v>
      </c>
      <c r="BB53" s="46" t="s">
        <v>42</v>
      </c>
      <c r="BC53" s="170">
        <f>ROUND(BC3-(BC3*$A$74),2)</f>
        <v>27.18</v>
      </c>
      <c r="BD53" s="170">
        <f t="shared" ref="BD53:BJ53" si="154">ROUND(BD3-(BD3*$A$74),2)</f>
        <v>27.74</v>
      </c>
      <c r="BE53" s="170">
        <f t="shared" si="154"/>
        <v>28.31</v>
      </c>
      <c r="BF53" s="170">
        <f t="shared" si="154"/>
        <v>28.87</v>
      </c>
      <c r="BG53" s="170">
        <f t="shared" si="154"/>
        <v>38.68</v>
      </c>
      <c r="BH53" s="170">
        <f t="shared" si="154"/>
        <v>39.090000000000003</v>
      </c>
      <c r="BI53" s="170">
        <f t="shared" si="154"/>
        <v>39.479999999999997</v>
      </c>
      <c r="BJ53" s="170">
        <f t="shared" si="154"/>
        <v>39.82</v>
      </c>
      <c r="BL53" s="43" t="str">
        <f t="shared" si="29"/>
        <v>PLATINUM9.001 a 10.000</v>
      </c>
      <c r="BM53" s="44" t="s">
        <v>61</v>
      </c>
      <c r="BN53" s="46" t="s">
        <v>95</v>
      </c>
      <c r="BO53" s="170">
        <f t="shared" si="117"/>
        <v>71.400000000000006</v>
      </c>
      <c r="BP53" s="170">
        <f t="shared" si="117"/>
        <v>72.88</v>
      </c>
      <c r="BQ53" s="170">
        <f t="shared" si="117"/>
        <v>74.400000000000006</v>
      </c>
      <c r="BS53" s="43" t="str">
        <f t="shared" si="71"/>
        <v>DIAMANTE 16.001 a 7.000</v>
      </c>
      <c r="BT53" s="44" t="s">
        <v>66</v>
      </c>
      <c r="BU53" s="44" t="s">
        <v>82</v>
      </c>
      <c r="BV53" s="170">
        <f t="shared" si="132"/>
        <v>21.55</v>
      </c>
      <c r="BW53" s="170">
        <f t="shared" si="132"/>
        <v>22.01</v>
      </c>
      <c r="BX53" s="170">
        <f t="shared" si="132"/>
        <v>22.46</v>
      </c>
      <c r="BY53" s="170">
        <f t="shared" si="132"/>
        <v>22.91</v>
      </c>
      <c r="BZ53" s="170">
        <f t="shared" si="132"/>
        <v>35.1</v>
      </c>
      <c r="CA53" s="170">
        <f t="shared" si="132"/>
        <v>35.44</v>
      </c>
      <c r="CB53" s="170">
        <f t="shared" si="132"/>
        <v>35.81</v>
      </c>
      <c r="CC53" s="170">
        <f t="shared" si="132"/>
        <v>36.18</v>
      </c>
      <c r="CD53" s="170">
        <f t="shared" si="132"/>
        <v>65.599999999999994</v>
      </c>
      <c r="CE53" s="170">
        <f t="shared" si="132"/>
        <v>89.04</v>
      </c>
      <c r="CF53" s="170">
        <f t="shared" si="132"/>
        <v>125.32</v>
      </c>
      <c r="CG53" s="170">
        <f t="shared" si="132"/>
        <v>151.59</v>
      </c>
      <c r="CH53" s="170">
        <f t="shared" si="132"/>
        <v>104.09</v>
      </c>
      <c r="CI53" s="170">
        <f t="shared" si="132"/>
        <v>128.63999999999999</v>
      </c>
      <c r="CJ53" s="170">
        <f t="shared" si="132"/>
        <v>165.48</v>
      </c>
      <c r="CK53" s="170">
        <f t="shared" si="132"/>
        <v>193.43</v>
      </c>
      <c r="CM53" s="43" t="str">
        <f t="shared" si="133"/>
        <v>DIAMANTE START 26.001 a 7.000</v>
      </c>
      <c r="CN53" s="44" t="s">
        <v>117</v>
      </c>
      <c r="CO53" s="44" t="s">
        <v>82</v>
      </c>
      <c r="CP53" s="170">
        <f t="shared" ref="CP53:DE53" si="155">ROUND(CP11-(CP11*$A$103),2)</f>
        <v>27.11</v>
      </c>
      <c r="CQ53" s="170">
        <f t="shared" si="155"/>
        <v>28.25</v>
      </c>
      <c r="CR53" s="170">
        <f t="shared" si="155"/>
        <v>28.55</v>
      </c>
      <c r="CS53" s="170">
        <f t="shared" si="155"/>
        <v>28.83</v>
      </c>
      <c r="CT53" s="170">
        <f t="shared" si="155"/>
        <v>36.96</v>
      </c>
      <c r="CU53" s="170">
        <f t="shared" si="155"/>
        <v>42.52</v>
      </c>
      <c r="CV53" s="170">
        <f t="shared" si="155"/>
        <v>48.51</v>
      </c>
      <c r="CW53" s="170">
        <f t="shared" si="155"/>
        <v>60.06</v>
      </c>
      <c r="CX53" s="170">
        <f t="shared" si="155"/>
        <v>46.65</v>
      </c>
      <c r="CY53" s="170">
        <f t="shared" si="155"/>
        <v>53.55</v>
      </c>
      <c r="CZ53" s="170">
        <f t="shared" si="155"/>
        <v>72.510000000000005</v>
      </c>
      <c r="DA53" s="170">
        <f t="shared" si="155"/>
        <v>93.07</v>
      </c>
      <c r="DB53" s="170">
        <f t="shared" si="155"/>
        <v>54.24</v>
      </c>
      <c r="DC53" s="170">
        <f t="shared" si="155"/>
        <v>62.26</v>
      </c>
      <c r="DD53" s="170">
        <f t="shared" si="155"/>
        <v>84.31</v>
      </c>
      <c r="DE53" s="170">
        <f t="shared" si="155"/>
        <v>108.21</v>
      </c>
      <c r="DG53" s="43" t="str">
        <f t="shared" si="146"/>
        <v>DIAMANTE 16.001 a 7.000</v>
      </c>
      <c r="DH53" s="44" t="s">
        <v>66</v>
      </c>
      <c r="DI53" s="44" t="s">
        <v>82</v>
      </c>
      <c r="DJ53" s="147">
        <f t="shared" ref="DJ53:DU53" si="156">ROUND(DJ11-(DJ11*$A$195),2)</f>
        <v>28.52</v>
      </c>
      <c r="DK53" s="147">
        <f t="shared" si="156"/>
        <v>29.73</v>
      </c>
      <c r="DL53" s="147">
        <f t="shared" si="156"/>
        <v>30.04</v>
      </c>
      <c r="DM53" s="147">
        <f t="shared" si="156"/>
        <v>30.34</v>
      </c>
      <c r="DN53" s="147">
        <f t="shared" si="156"/>
        <v>38.78</v>
      </c>
      <c r="DO53" s="147">
        <f t="shared" si="156"/>
        <v>45.15</v>
      </c>
      <c r="DP53" s="147">
        <f t="shared" si="156"/>
        <v>51.54</v>
      </c>
      <c r="DQ53" s="147">
        <f t="shared" si="156"/>
        <v>63.74</v>
      </c>
      <c r="DR53" s="147">
        <f t="shared" si="156"/>
        <v>56.41</v>
      </c>
      <c r="DS53" s="147">
        <f t="shared" si="156"/>
        <v>65.819999999999993</v>
      </c>
      <c r="DT53" s="147">
        <f t="shared" si="156"/>
        <v>89.56</v>
      </c>
      <c r="DU53" s="147">
        <f t="shared" si="156"/>
        <v>114.88</v>
      </c>
      <c r="EQ53" s="198" t="str">
        <f t="shared" si="112"/>
        <v>DIAMANTE START 1Coleta no mesmo dia4210-291 a 100</v>
      </c>
      <c r="ER53" s="198" t="s">
        <v>116</v>
      </c>
      <c r="ES53" s="199" t="s">
        <v>71</v>
      </c>
      <c r="ET53" s="200" t="s">
        <v>72</v>
      </c>
      <c r="EU53" s="201" t="s">
        <v>105</v>
      </c>
      <c r="EV53" s="200">
        <f t="shared" si="136"/>
        <v>1.65</v>
      </c>
      <c r="EW53" s="258">
        <v>1.65</v>
      </c>
      <c r="EX53" s="203" t="s">
        <v>264</v>
      </c>
      <c r="FA53" s="207" t="str">
        <f t="shared" ref="FA53:FA55" si="157">CONCATENATE(FB53,FC53,FD53)</f>
        <v>INFINITE 3Coleta domiciliar1ª Tentativa (Código: 7796-8)</v>
      </c>
      <c r="FB53" s="207" t="s">
        <v>94</v>
      </c>
      <c r="FC53" s="209" t="s">
        <v>46</v>
      </c>
      <c r="FD53" s="201" t="s">
        <v>47</v>
      </c>
      <c r="FE53" s="200">
        <f>ROUND(FE3-(FE3*EN52),2)</f>
        <v>13.61</v>
      </c>
      <c r="FK53" s="207" t="s">
        <v>367</v>
      </c>
      <c r="FL53" s="207" t="s">
        <v>90</v>
      </c>
      <c r="FM53" s="207" t="s">
        <v>317</v>
      </c>
      <c r="FN53" s="216" t="s">
        <v>318</v>
      </c>
      <c r="FO53" s="217">
        <v>76112</v>
      </c>
      <c r="FP53" s="200">
        <f>ROUND('BASE 2025'!FP53*'BASE 2026'!$A$172,2)</f>
        <v>0.24</v>
      </c>
      <c r="FQ53" s="217">
        <v>76163</v>
      </c>
      <c r="FR53" s="200">
        <v>0.28000000000000003</v>
      </c>
    </row>
    <row r="54" spans="1:174" ht="25.5" x14ac:dyDescent="0.25">
      <c r="A54" s="84">
        <v>0.2</v>
      </c>
      <c r="B54" s="42" t="s">
        <v>90</v>
      </c>
      <c r="D54" s="43" t="str">
        <f t="shared" si="126"/>
        <v>DIAMANTE START 27.001 a 8.000</v>
      </c>
      <c r="E54" s="146" t="s">
        <v>117</v>
      </c>
      <c r="F54" s="44" t="s">
        <v>86</v>
      </c>
      <c r="G54" s="170">
        <f t="shared" si="130"/>
        <v>20.28</v>
      </c>
      <c r="H54" s="170">
        <f t="shared" si="127"/>
        <v>20.71</v>
      </c>
      <c r="I54" s="170">
        <f t="shared" si="127"/>
        <v>21.14</v>
      </c>
      <c r="J54" s="170">
        <f t="shared" si="127"/>
        <v>21.57</v>
      </c>
      <c r="K54" s="170">
        <f t="shared" si="127"/>
        <v>33.79</v>
      </c>
      <c r="L54" s="170">
        <f t="shared" si="127"/>
        <v>34.159999999999997</v>
      </c>
      <c r="M54" s="170">
        <f t="shared" si="127"/>
        <v>34.49</v>
      </c>
      <c r="N54" s="170">
        <f t="shared" si="127"/>
        <v>34.85</v>
      </c>
      <c r="O54" s="170">
        <f t="shared" si="127"/>
        <v>64.2</v>
      </c>
      <c r="P54" s="170">
        <f t="shared" si="127"/>
        <v>86.68</v>
      </c>
      <c r="Q54" s="170">
        <f t="shared" si="127"/>
        <v>122.01</v>
      </c>
      <c r="R54" s="170">
        <f t="shared" si="127"/>
        <v>147.69</v>
      </c>
      <c r="S54" s="170">
        <f t="shared" si="127"/>
        <v>86.82</v>
      </c>
      <c r="T54" s="170">
        <f t="shared" si="127"/>
        <v>106.52</v>
      </c>
      <c r="U54" s="170">
        <f t="shared" si="127"/>
        <v>136.61000000000001</v>
      </c>
      <c r="V54" s="170">
        <f t="shared" si="127"/>
        <v>159.41</v>
      </c>
      <c r="W54" s="170">
        <f t="shared" si="127"/>
        <v>103.35</v>
      </c>
      <c r="X54" s="170">
        <f t="shared" si="127"/>
        <v>126.8</v>
      </c>
      <c r="Y54" s="170">
        <f t="shared" si="127"/>
        <v>162.63</v>
      </c>
      <c r="Z54" s="170">
        <f t="shared" si="127"/>
        <v>189.78</v>
      </c>
      <c r="AB54" s="43" t="str">
        <f t="shared" si="1"/>
        <v>DIAMANTE START 27.001 a 8.000</v>
      </c>
      <c r="AC54" s="146" t="s">
        <v>117</v>
      </c>
      <c r="AD54" s="44" t="s">
        <v>86</v>
      </c>
      <c r="AE54" s="170">
        <f t="shared" si="131"/>
        <v>48</v>
      </c>
      <c r="AF54" s="170">
        <f t="shared" si="128"/>
        <v>49.01</v>
      </c>
      <c r="AG54" s="170">
        <f t="shared" si="128"/>
        <v>50.03</v>
      </c>
      <c r="AH54" s="170">
        <f t="shared" si="128"/>
        <v>51.05</v>
      </c>
      <c r="AI54" s="170">
        <f t="shared" si="128"/>
        <v>55.81</v>
      </c>
      <c r="AJ54" s="170">
        <f t="shared" si="128"/>
        <v>56.39</v>
      </c>
      <c r="AK54" s="170">
        <f t="shared" si="128"/>
        <v>56.97</v>
      </c>
      <c r="AL54" s="170">
        <f t="shared" si="128"/>
        <v>57.53</v>
      </c>
      <c r="AM54" s="170">
        <f t="shared" si="128"/>
        <v>113.94</v>
      </c>
      <c r="AN54" s="170">
        <f t="shared" si="128"/>
        <v>171.09</v>
      </c>
      <c r="AO54" s="170">
        <f t="shared" si="128"/>
        <v>209.75</v>
      </c>
      <c r="AP54" s="170">
        <f t="shared" si="128"/>
        <v>248.4</v>
      </c>
      <c r="AQ54" s="170">
        <f t="shared" si="128"/>
        <v>138.9</v>
      </c>
      <c r="AR54" s="170">
        <f t="shared" si="128"/>
        <v>204.99</v>
      </c>
      <c r="AS54" s="170">
        <f t="shared" si="128"/>
        <v>245.47</v>
      </c>
      <c r="AT54" s="170">
        <f t="shared" si="128"/>
        <v>285.95999999999998</v>
      </c>
      <c r="AU54" s="170">
        <f t="shared" si="128"/>
        <v>165.37</v>
      </c>
      <c r="AV54" s="170">
        <f t="shared" si="128"/>
        <v>244.04</v>
      </c>
      <c r="AW54" s="170">
        <f t="shared" si="128"/>
        <v>292.23</v>
      </c>
      <c r="AX54" s="170">
        <f t="shared" si="128"/>
        <v>340.42</v>
      </c>
      <c r="AZ54" s="43" t="str">
        <f t="shared" si="21"/>
        <v>INFINITE 31 a 5</v>
      </c>
      <c r="BA54" s="44" t="s">
        <v>94</v>
      </c>
      <c r="BB54" s="46" t="s">
        <v>51</v>
      </c>
      <c r="BC54" s="170">
        <f t="shared" ref="BC54:BJ56" si="158">ROUND(BC4-(BC4*$A$74),2)</f>
        <v>35.43</v>
      </c>
      <c r="BD54" s="170">
        <f t="shared" si="158"/>
        <v>36.17</v>
      </c>
      <c r="BE54" s="170">
        <f t="shared" si="158"/>
        <v>36.909999999999997</v>
      </c>
      <c r="BF54" s="170">
        <f t="shared" si="158"/>
        <v>37.64</v>
      </c>
      <c r="BG54" s="170">
        <f t="shared" si="158"/>
        <v>49.4</v>
      </c>
      <c r="BH54" s="170">
        <f t="shared" si="158"/>
        <v>49.88</v>
      </c>
      <c r="BI54" s="170">
        <f t="shared" si="158"/>
        <v>50.36</v>
      </c>
      <c r="BJ54" s="170">
        <f t="shared" si="158"/>
        <v>50.84</v>
      </c>
      <c r="BL54" s="43" t="str">
        <f t="shared" si="29"/>
        <v>Peso (g)</v>
      </c>
      <c r="BN54" s="46" t="s">
        <v>32</v>
      </c>
      <c r="BO54" s="170" t="s">
        <v>12</v>
      </c>
      <c r="BP54" s="170" t="s">
        <v>13</v>
      </c>
      <c r="BQ54" s="170" t="s">
        <v>14</v>
      </c>
      <c r="BS54" s="43" t="str">
        <f t="shared" si="71"/>
        <v>DIAMANTE 17.001 a 8.000</v>
      </c>
      <c r="BT54" s="44" t="s">
        <v>66</v>
      </c>
      <c r="BU54" s="44" t="s">
        <v>86</v>
      </c>
      <c r="BV54" s="170">
        <f t="shared" si="132"/>
        <v>21.94</v>
      </c>
      <c r="BW54" s="170">
        <f t="shared" si="132"/>
        <v>22.41</v>
      </c>
      <c r="BX54" s="170">
        <f t="shared" si="132"/>
        <v>22.85</v>
      </c>
      <c r="BY54" s="170">
        <f t="shared" si="132"/>
        <v>23.31</v>
      </c>
      <c r="BZ54" s="170">
        <f t="shared" si="132"/>
        <v>37.590000000000003</v>
      </c>
      <c r="CA54" s="170">
        <f t="shared" si="132"/>
        <v>37.99</v>
      </c>
      <c r="CB54" s="170">
        <f t="shared" si="132"/>
        <v>38.369999999999997</v>
      </c>
      <c r="CC54" s="170">
        <f t="shared" si="132"/>
        <v>38.76</v>
      </c>
      <c r="CD54" s="170">
        <f t="shared" si="132"/>
        <v>71.92</v>
      </c>
      <c r="CE54" s="170">
        <f t="shared" si="132"/>
        <v>97.56</v>
      </c>
      <c r="CF54" s="170">
        <f t="shared" si="132"/>
        <v>137.30000000000001</v>
      </c>
      <c r="CG54" s="170">
        <f t="shared" si="132"/>
        <v>166.1</v>
      </c>
      <c r="CH54" s="170">
        <f t="shared" si="132"/>
        <v>115.91</v>
      </c>
      <c r="CI54" s="170">
        <f t="shared" si="132"/>
        <v>142.66</v>
      </c>
      <c r="CJ54" s="170">
        <f t="shared" si="132"/>
        <v>183.02</v>
      </c>
      <c r="CK54" s="170">
        <f t="shared" si="132"/>
        <v>213.48</v>
      </c>
      <c r="CM54" s="43" t="str">
        <f t="shared" si="133"/>
        <v>DIAMANTE START 27.001 a 8.000</v>
      </c>
      <c r="CN54" s="44" t="s">
        <v>117</v>
      </c>
      <c r="CO54" s="44" t="s">
        <v>86</v>
      </c>
      <c r="CP54" s="170">
        <f t="shared" ref="CP54:DE54" si="159">ROUND(CP12-(CP12*$A$103),2)</f>
        <v>28.48</v>
      </c>
      <c r="CQ54" s="170">
        <f t="shared" si="159"/>
        <v>29.69</v>
      </c>
      <c r="CR54" s="170">
        <f t="shared" si="159"/>
        <v>29.99</v>
      </c>
      <c r="CS54" s="170">
        <f t="shared" si="159"/>
        <v>30.3</v>
      </c>
      <c r="CT54" s="170">
        <f t="shared" si="159"/>
        <v>40.26</v>
      </c>
      <c r="CU54" s="170">
        <f t="shared" si="159"/>
        <v>46.31</v>
      </c>
      <c r="CV54" s="170">
        <f t="shared" si="159"/>
        <v>52.84</v>
      </c>
      <c r="CW54" s="170">
        <f t="shared" si="159"/>
        <v>65.44</v>
      </c>
      <c r="CX54" s="170">
        <f t="shared" si="159"/>
        <v>60.1</v>
      </c>
      <c r="CY54" s="170">
        <f t="shared" si="159"/>
        <v>67.44</v>
      </c>
      <c r="CZ54" s="170">
        <f t="shared" si="159"/>
        <v>86.87</v>
      </c>
      <c r="DA54" s="170">
        <f t="shared" si="159"/>
        <v>108.3</v>
      </c>
      <c r="DB54" s="170">
        <f t="shared" si="159"/>
        <v>69.900000000000006</v>
      </c>
      <c r="DC54" s="170">
        <f t="shared" si="159"/>
        <v>78.42</v>
      </c>
      <c r="DD54" s="170">
        <f t="shared" si="159"/>
        <v>101.01</v>
      </c>
      <c r="DE54" s="170">
        <f t="shared" si="159"/>
        <v>125.94</v>
      </c>
      <c r="DG54" s="43" t="str">
        <f t="shared" si="146"/>
        <v>DIAMANTE 17.001 a 8.000</v>
      </c>
      <c r="DH54" s="44" t="s">
        <v>66</v>
      </c>
      <c r="DI54" s="44" t="s">
        <v>86</v>
      </c>
      <c r="DJ54" s="147">
        <f t="shared" ref="DJ54:DU54" si="160">ROUND(DJ12-(DJ12*$A$195),2)</f>
        <v>29.92</v>
      </c>
      <c r="DK54" s="147">
        <f t="shared" si="160"/>
        <v>31.22</v>
      </c>
      <c r="DL54" s="147">
        <f t="shared" si="160"/>
        <v>31.52</v>
      </c>
      <c r="DM54" s="147">
        <f t="shared" si="160"/>
        <v>31.86</v>
      </c>
      <c r="DN54" s="147">
        <f t="shared" si="160"/>
        <v>42.19</v>
      </c>
      <c r="DO54" s="147">
        <f t="shared" si="160"/>
        <v>49.16</v>
      </c>
      <c r="DP54" s="147">
        <f t="shared" si="160"/>
        <v>56.13</v>
      </c>
      <c r="DQ54" s="147">
        <f t="shared" si="160"/>
        <v>69.42</v>
      </c>
      <c r="DR54" s="147">
        <f t="shared" si="160"/>
        <v>72.55</v>
      </c>
      <c r="DS54" s="147">
        <f t="shared" si="160"/>
        <v>82.85</v>
      </c>
      <c r="DT54" s="147">
        <f t="shared" si="160"/>
        <v>107.27</v>
      </c>
      <c r="DU54" s="147">
        <f t="shared" si="160"/>
        <v>133.66</v>
      </c>
      <c r="EQ54" s="198" t="str">
        <f t="shared" si="112"/>
        <v>DIAMANTE START 1Coleta no mesmo dia4210-2Mais de 100</v>
      </c>
      <c r="ER54" s="198" t="s">
        <v>116</v>
      </c>
      <c r="ES54" s="199" t="s">
        <v>71</v>
      </c>
      <c r="ET54" s="200" t="s">
        <v>72</v>
      </c>
      <c r="EU54" s="201" t="s">
        <v>108</v>
      </c>
      <c r="EV54" s="200">
        <f t="shared" si="136"/>
        <v>1.65</v>
      </c>
      <c r="EW54" s="258">
        <v>1.65</v>
      </c>
      <c r="EX54" s="203" t="s">
        <v>264</v>
      </c>
      <c r="FA54" s="207" t="str">
        <f t="shared" si="157"/>
        <v>INFINITE 3Coleta domiciliar2ª Tentativa (Código: 7799-2)</v>
      </c>
      <c r="FB54" s="207" t="s">
        <v>94</v>
      </c>
      <c r="FC54" s="209" t="s">
        <v>46</v>
      </c>
      <c r="FD54" s="201" t="s">
        <v>53</v>
      </c>
      <c r="FE54" s="200">
        <f>ROUND(FE4-(FE4*EN52),2)</f>
        <v>14.36</v>
      </c>
      <c r="FK54" s="207" t="s">
        <v>368</v>
      </c>
      <c r="FL54" s="207" t="s">
        <v>90</v>
      </c>
      <c r="FM54" s="207" t="s">
        <v>319</v>
      </c>
      <c r="FN54" s="216" t="s">
        <v>320</v>
      </c>
      <c r="FO54" s="217">
        <v>76120</v>
      </c>
      <c r="FP54" s="200">
        <v>0.75</v>
      </c>
      <c r="FQ54" s="217">
        <v>76171</v>
      </c>
      <c r="FR54" s="200">
        <v>1.31</v>
      </c>
    </row>
    <row r="55" spans="1:174" ht="25.5" x14ac:dyDescent="0.25">
      <c r="A55" s="84">
        <v>0.21</v>
      </c>
      <c r="B55" s="42" t="s">
        <v>94</v>
      </c>
      <c r="D55" s="43" t="str">
        <f t="shared" si="126"/>
        <v>DIAMANTE START 28.001 a 9.000</v>
      </c>
      <c r="E55" s="146" t="s">
        <v>117</v>
      </c>
      <c r="F55" s="44" t="s">
        <v>91</v>
      </c>
      <c r="G55" s="170">
        <f t="shared" si="130"/>
        <v>20.94</v>
      </c>
      <c r="H55" s="170">
        <f t="shared" si="127"/>
        <v>21.39</v>
      </c>
      <c r="I55" s="170">
        <f t="shared" si="127"/>
        <v>21.84</v>
      </c>
      <c r="J55" s="170">
        <f t="shared" si="127"/>
        <v>22.27</v>
      </c>
      <c r="K55" s="170">
        <f t="shared" si="127"/>
        <v>36</v>
      </c>
      <c r="L55" s="170">
        <f t="shared" si="127"/>
        <v>36.369999999999997</v>
      </c>
      <c r="M55" s="170">
        <f t="shared" si="127"/>
        <v>36.76</v>
      </c>
      <c r="N55" s="170">
        <f t="shared" si="127"/>
        <v>37.11</v>
      </c>
      <c r="O55" s="170">
        <f t="shared" si="127"/>
        <v>69.81</v>
      </c>
      <c r="P55" s="170">
        <f t="shared" si="127"/>
        <v>94.24</v>
      </c>
      <c r="Q55" s="170">
        <f t="shared" si="127"/>
        <v>132.63999999999999</v>
      </c>
      <c r="R55" s="170">
        <f t="shared" si="127"/>
        <v>160.56</v>
      </c>
      <c r="S55" s="170">
        <f t="shared" si="127"/>
        <v>91.52</v>
      </c>
      <c r="T55" s="170">
        <f t="shared" si="127"/>
        <v>112.88</v>
      </c>
      <c r="U55" s="170">
        <f t="shared" si="127"/>
        <v>145.54</v>
      </c>
      <c r="V55" s="170">
        <f t="shared" si="127"/>
        <v>170.22</v>
      </c>
      <c r="W55" s="170">
        <f t="shared" si="127"/>
        <v>108.95</v>
      </c>
      <c r="X55" s="170">
        <f t="shared" si="127"/>
        <v>134.38</v>
      </c>
      <c r="Y55" s="170">
        <f t="shared" si="127"/>
        <v>173.27</v>
      </c>
      <c r="Z55" s="170">
        <f t="shared" si="127"/>
        <v>202.65</v>
      </c>
      <c r="AB55" s="43" t="str">
        <f t="shared" si="1"/>
        <v>DIAMANTE START 28.001 a 9.000</v>
      </c>
      <c r="AC55" s="146" t="s">
        <v>117</v>
      </c>
      <c r="AD55" s="44" t="s">
        <v>91</v>
      </c>
      <c r="AE55" s="170">
        <f t="shared" si="131"/>
        <v>52.27</v>
      </c>
      <c r="AF55" s="170">
        <f t="shared" si="128"/>
        <v>53.39</v>
      </c>
      <c r="AG55" s="170">
        <f t="shared" si="128"/>
        <v>54.49</v>
      </c>
      <c r="AH55" s="170">
        <f t="shared" si="128"/>
        <v>55.61</v>
      </c>
      <c r="AI55" s="170">
        <f t="shared" si="128"/>
        <v>60.15</v>
      </c>
      <c r="AJ55" s="170">
        <f t="shared" si="128"/>
        <v>60.77</v>
      </c>
      <c r="AK55" s="170">
        <f t="shared" si="128"/>
        <v>61.39</v>
      </c>
      <c r="AL55" s="170">
        <f t="shared" si="128"/>
        <v>62.01</v>
      </c>
      <c r="AM55" s="170">
        <f t="shared" si="128"/>
        <v>124.2</v>
      </c>
      <c r="AN55" s="170">
        <f t="shared" si="128"/>
        <v>188.23</v>
      </c>
      <c r="AO55" s="170">
        <f t="shared" si="128"/>
        <v>229.31</v>
      </c>
      <c r="AP55" s="170">
        <f t="shared" si="128"/>
        <v>270.39</v>
      </c>
      <c r="AQ55" s="170">
        <f t="shared" si="128"/>
        <v>152.5</v>
      </c>
      <c r="AR55" s="170">
        <f t="shared" si="128"/>
        <v>227.78</v>
      </c>
      <c r="AS55" s="170">
        <f t="shared" si="128"/>
        <v>271.31</v>
      </c>
      <c r="AT55" s="170">
        <f t="shared" si="128"/>
        <v>314.85000000000002</v>
      </c>
      <c r="AU55" s="170">
        <f t="shared" si="128"/>
        <v>181.55</v>
      </c>
      <c r="AV55" s="170">
        <f t="shared" si="128"/>
        <v>271.17</v>
      </c>
      <c r="AW55" s="170">
        <f t="shared" si="128"/>
        <v>322.99</v>
      </c>
      <c r="AX55" s="170">
        <f t="shared" si="128"/>
        <v>374.82</v>
      </c>
      <c r="AZ55" s="43" t="str">
        <f t="shared" si="21"/>
        <v>INFINITE 35 a 10</v>
      </c>
      <c r="BA55" s="44" t="s">
        <v>94</v>
      </c>
      <c r="BB55" s="46" t="s">
        <v>56</v>
      </c>
      <c r="BC55" s="170">
        <f t="shared" si="158"/>
        <v>52.55</v>
      </c>
      <c r="BD55" s="170">
        <f t="shared" si="158"/>
        <v>53.69</v>
      </c>
      <c r="BE55" s="170">
        <f t="shared" si="158"/>
        <v>54.82</v>
      </c>
      <c r="BF55" s="170">
        <f t="shared" si="158"/>
        <v>55.88</v>
      </c>
      <c r="BG55" s="170">
        <f t="shared" si="158"/>
        <v>67.16</v>
      </c>
      <c r="BH55" s="170">
        <f t="shared" si="158"/>
        <v>67.8</v>
      </c>
      <c r="BI55" s="170">
        <f t="shared" si="158"/>
        <v>68.540000000000006</v>
      </c>
      <c r="BJ55" s="170">
        <f t="shared" si="158"/>
        <v>69.180000000000007</v>
      </c>
      <c r="BL55" s="43" t="str">
        <f t="shared" si="29"/>
        <v>DIAMANTE 10 a 300</v>
      </c>
      <c r="BM55" s="44" t="s">
        <v>66</v>
      </c>
      <c r="BN55" s="46" t="s">
        <v>40</v>
      </c>
      <c r="BO55" s="170">
        <f t="shared" ref="BO55:BQ66" si="161">ROUND(BO3-(BO3*$A$85),2)</f>
        <v>13.87</v>
      </c>
      <c r="BP55" s="170">
        <f t="shared" si="161"/>
        <v>14.15</v>
      </c>
      <c r="BQ55" s="170">
        <f t="shared" si="161"/>
        <v>14.45</v>
      </c>
      <c r="BS55" s="43" t="str">
        <f t="shared" si="71"/>
        <v>DIAMANTE 18.001 a 9.000</v>
      </c>
      <c r="BT55" s="44" t="s">
        <v>66</v>
      </c>
      <c r="BU55" s="44" t="s">
        <v>91</v>
      </c>
      <c r="BV55" s="170">
        <f t="shared" si="132"/>
        <v>22.82</v>
      </c>
      <c r="BW55" s="170">
        <f t="shared" si="132"/>
        <v>23.29</v>
      </c>
      <c r="BX55" s="170">
        <f t="shared" si="132"/>
        <v>23.77</v>
      </c>
      <c r="BY55" s="170">
        <f t="shared" si="132"/>
        <v>24.25</v>
      </c>
      <c r="BZ55" s="170">
        <f t="shared" si="132"/>
        <v>39.97</v>
      </c>
      <c r="CA55" s="170">
        <f t="shared" si="132"/>
        <v>40.369999999999997</v>
      </c>
      <c r="CB55" s="170">
        <f t="shared" si="132"/>
        <v>40.81</v>
      </c>
      <c r="CC55" s="170">
        <f t="shared" si="132"/>
        <v>41.21</v>
      </c>
      <c r="CD55" s="170">
        <f t="shared" si="132"/>
        <v>78.13</v>
      </c>
      <c r="CE55" s="170">
        <f t="shared" si="132"/>
        <v>106.05</v>
      </c>
      <c r="CF55" s="170">
        <f t="shared" si="132"/>
        <v>149.25</v>
      </c>
      <c r="CG55" s="170">
        <f t="shared" si="132"/>
        <v>180.54</v>
      </c>
      <c r="CH55" s="170">
        <f t="shared" si="132"/>
        <v>122.1</v>
      </c>
      <c r="CI55" s="170">
        <f t="shared" si="132"/>
        <v>151.15</v>
      </c>
      <c r="CJ55" s="170">
        <f t="shared" si="132"/>
        <v>194.95</v>
      </c>
      <c r="CK55" s="170">
        <f t="shared" si="132"/>
        <v>227.89</v>
      </c>
      <c r="CM55" s="43" t="str">
        <f t="shared" si="133"/>
        <v>DIAMANTE START 28.001 a 9.000</v>
      </c>
      <c r="CN55" s="44" t="s">
        <v>117</v>
      </c>
      <c r="CO55" s="44" t="s">
        <v>91</v>
      </c>
      <c r="CP55" s="170">
        <f t="shared" ref="CP55:DE55" si="162">ROUND(CP13-(CP13*$A$103),2)</f>
        <v>29.31</v>
      </c>
      <c r="CQ55" s="170">
        <f t="shared" si="162"/>
        <v>30.56</v>
      </c>
      <c r="CR55" s="170">
        <f t="shared" si="162"/>
        <v>30.86</v>
      </c>
      <c r="CS55" s="170">
        <f t="shared" si="162"/>
        <v>31.18</v>
      </c>
      <c r="CT55" s="170">
        <f t="shared" si="162"/>
        <v>42.25</v>
      </c>
      <c r="CU55" s="170">
        <f t="shared" si="162"/>
        <v>48.58</v>
      </c>
      <c r="CV55" s="170">
        <f t="shared" si="162"/>
        <v>55.43</v>
      </c>
      <c r="CW55" s="170">
        <f t="shared" si="162"/>
        <v>68.62</v>
      </c>
      <c r="CX55" s="170">
        <f t="shared" si="162"/>
        <v>61.81</v>
      </c>
      <c r="CY55" s="170">
        <f t="shared" si="162"/>
        <v>69.39</v>
      </c>
      <c r="CZ55" s="170">
        <f t="shared" si="162"/>
        <v>89.1</v>
      </c>
      <c r="DA55" s="170">
        <f t="shared" si="162"/>
        <v>111.08</v>
      </c>
      <c r="DB55" s="170">
        <f t="shared" si="162"/>
        <v>71.88</v>
      </c>
      <c r="DC55" s="170">
        <f t="shared" si="162"/>
        <v>80.67</v>
      </c>
      <c r="DD55" s="170">
        <f t="shared" si="162"/>
        <v>103.61</v>
      </c>
      <c r="DE55" s="170">
        <f t="shared" si="162"/>
        <v>129.15</v>
      </c>
      <c r="DG55" s="43" t="str">
        <f t="shared" si="146"/>
        <v>DIAMANTE 18.001 a 9.000</v>
      </c>
      <c r="DH55" s="44" t="s">
        <v>66</v>
      </c>
      <c r="DI55" s="44" t="s">
        <v>91</v>
      </c>
      <c r="DJ55" s="147">
        <f t="shared" ref="DJ55:DU55" si="163">ROUND(DJ13-(DJ13*$A$195),2)</f>
        <v>30.94</v>
      </c>
      <c r="DK55" s="147">
        <f t="shared" si="163"/>
        <v>32.26</v>
      </c>
      <c r="DL55" s="147">
        <f t="shared" si="163"/>
        <v>32.58</v>
      </c>
      <c r="DM55" s="147">
        <f t="shared" si="163"/>
        <v>32.9</v>
      </c>
      <c r="DN55" s="147">
        <f t="shared" si="163"/>
        <v>44.49</v>
      </c>
      <c r="DO55" s="147">
        <f t="shared" si="163"/>
        <v>51.62</v>
      </c>
      <c r="DP55" s="147">
        <f t="shared" si="163"/>
        <v>58.92</v>
      </c>
      <c r="DQ55" s="147">
        <f t="shared" si="163"/>
        <v>72.89</v>
      </c>
      <c r="DR55" s="147">
        <f t="shared" si="163"/>
        <v>75.17</v>
      </c>
      <c r="DS55" s="147">
        <f t="shared" si="163"/>
        <v>85.46</v>
      </c>
      <c r="DT55" s="147">
        <f t="shared" si="163"/>
        <v>110.12</v>
      </c>
      <c r="DU55" s="147">
        <f t="shared" si="163"/>
        <v>137.19999999999999</v>
      </c>
      <c r="EQ55" s="198" t="str">
        <f t="shared" si="112"/>
        <v>DIAMANTE START 1Coleta no mesmo dia7790-9Unitizador</v>
      </c>
      <c r="ER55" s="198" t="s">
        <v>116</v>
      </c>
      <c r="ES55" s="199" t="s">
        <v>71</v>
      </c>
      <c r="ET55" s="200" t="s">
        <v>111</v>
      </c>
      <c r="EU55" s="201" t="s">
        <v>112</v>
      </c>
      <c r="EV55" s="200">
        <f>ROUND(EV19-(EV19*$A$137),2)</f>
        <v>41.98</v>
      </c>
      <c r="EW55" s="204"/>
      <c r="EX55" s="204"/>
      <c r="FA55" s="207" t="str">
        <f t="shared" si="157"/>
        <v>INFINITE 3Check ListPreenchimento de Check List (Código: 87)</v>
      </c>
      <c r="FB55" s="207" t="s">
        <v>94</v>
      </c>
      <c r="FC55" s="210" t="s">
        <v>58</v>
      </c>
      <c r="FD55" s="201" t="s">
        <v>59</v>
      </c>
      <c r="FE55" s="200">
        <f>FE5</f>
        <v>7.42</v>
      </c>
      <c r="FF55" s="213"/>
      <c r="FK55" s="207" t="s">
        <v>369</v>
      </c>
      <c r="FL55" s="207" t="s">
        <v>90</v>
      </c>
      <c r="FM55" s="207" t="s">
        <v>321</v>
      </c>
      <c r="FN55" s="216" t="s">
        <v>322</v>
      </c>
      <c r="FO55" s="217">
        <v>76139</v>
      </c>
      <c r="FP55" s="200">
        <v>2.12</v>
      </c>
      <c r="FQ55" s="217">
        <v>76180</v>
      </c>
      <c r="FR55" s="200">
        <v>2.12</v>
      </c>
    </row>
    <row r="56" spans="1:174" ht="25.5" x14ac:dyDescent="0.25">
      <c r="A56" s="84">
        <v>0.22</v>
      </c>
      <c r="B56" s="42" t="s">
        <v>98</v>
      </c>
      <c r="D56" s="43" t="str">
        <f t="shared" si="126"/>
        <v>DIAMANTE START 29.001 a 10.000</v>
      </c>
      <c r="E56" s="146" t="s">
        <v>117</v>
      </c>
      <c r="F56" s="44" t="s">
        <v>95</v>
      </c>
      <c r="G56" s="170">
        <f t="shared" si="130"/>
        <v>21.41</v>
      </c>
      <c r="H56" s="170">
        <f t="shared" si="127"/>
        <v>21.86</v>
      </c>
      <c r="I56" s="170">
        <f t="shared" si="127"/>
        <v>22.32</v>
      </c>
      <c r="J56" s="170">
        <f t="shared" si="127"/>
        <v>22.77</v>
      </c>
      <c r="K56" s="170">
        <f t="shared" si="127"/>
        <v>38.44</v>
      </c>
      <c r="L56" s="170">
        <f t="shared" si="127"/>
        <v>38.83</v>
      </c>
      <c r="M56" s="170">
        <f t="shared" si="127"/>
        <v>39.229999999999997</v>
      </c>
      <c r="N56" s="170">
        <f t="shared" si="127"/>
        <v>39.619999999999997</v>
      </c>
      <c r="O56" s="170">
        <f t="shared" si="127"/>
        <v>75.42</v>
      </c>
      <c r="P56" s="170">
        <f t="shared" si="127"/>
        <v>101.82</v>
      </c>
      <c r="Q56" s="170">
        <f t="shared" si="127"/>
        <v>143.30000000000001</v>
      </c>
      <c r="R56" s="170">
        <f t="shared" si="127"/>
        <v>173.46</v>
      </c>
      <c r="S56" s="170">
        <f t="shared" si="127"/>
        <v>96.24</v>
      </c>
      <c r="T56" s="170">
        <f t="shared" si="127"/>
        <v>119.22</v>
      </c>
      <c r="U56" s="170">
        <f t="shared" si="127"/>
        <v>154.47999999999999</v>
      </c>
      <c r="V56" s="170">
        <f t="shared" si="127"/>
        <v>181.06</v>
      </c>
      <c r="W56" s="170">
        <f t="shared" si="127"/>
        <v>114.57</v>
      </c>
      <c r="X56" s="170">
        <f t="shared" si="127"/>
        <v>141.91999999999999</v>
      </c>
      <c r="Y56" s="170">
        <f t="shared" si="127"/>
        <v>183.91</v>
      </c>
      <c r="Z56" s="170">
        <f t="shared" si="127"/>
        <v>215.53</v>
      </c>
      <c r="AB56" s="43" t="str">
        <f t="shared" si="1"/>
        <v>DIAMANTE START 29.001 a 10.000</v>
      </c>
      <c r="AC56" s="146" t="s">
        <v>117</v>
      </c>
      <c r="AD56" s="44" t="s">
        <v>95</v>
      </c>
      <c r="AE56" s="170">
        <f t="shared" si="131"/>
        <v>56.45</v>
      </c>
      <c r="AF56" s="170">
        <f t="shared" si="128"/>
        <v>57.66</v>
      </c>
      <c r="AG56" s="170">
        <f t="shared" si="128"/>
        <v>58.87</v>
      </c>
      <c r="AH56" s="170">
        <f t="shared" si="128"/>
        <v>60.06</v>
      </c>
      <c r="AI56" s="170">
        <f t="shared" si="128"/>
        <v>64.37</v>
      </c>
      <c r="AJ56" s="170">
        <f t="shared" si="128"/>
        <v>65.03</v>
      </c>
      <c r="AK56" s="170">
        <f t="shared" si="128"/>
        <v>65.7</v>
      </c>
      <c r="AL56" s="170">
        <f t="shared" si="128"/>
        <v>66.36</v>
      </c>
      <c r="AM56" s="170">
        <f t="shared" si="128"/>
        <v>134.27000000000001</v>
      </c>
      <c r="AN56" s="170">
        <f t="shared" si="128"/>
        <v>205.09</v>
      </c>
      <c r="AO56" s="170">
        <f t="shared" si="128"/>
        <v>248.84</v>
      </c>
      <c r="AP56" s="170">
        <f t="shared" si="128"/>
        <v>292.56</v>
      </c>
      <c r="AQ56" s="170">
        <f t="shared" si="128"/>
        <v>166.09</v>
      </c>
      <c r="AR56" s="170">
        <f t="shared" si="128"/>
        <v>249.74</v>
      </c>
      <c r="AS56" s="170">
        <f t="shared" si="128"/>
        <v>296.67</v>
      </c>
      <c r="AT56" s="170">
        <f t="shared" si="128"/>
        <v>343.58</v>
      </c>
      <c r="AU56" s="170">
        <f t="shared" si="128"/>
        <v>197.73</v>
      </c>
      <c r="AV56" s="170">
        <f t="shared" si="128"/>
        <v>297.31</v>
      </c>
      <c r="AW56" s="170">
        <f t="shared" si="128"/>
        <v>353.17</v>
      </c>
      <c r="AX56" s="170">
        <f t="shared" si="128"/>
        <v>409.02</v>
      </c>
      <c r="AZ56" s="40" t="str">
        <f t="shared" si="21"/>
        <v>INFINITE 3Kg Adicional</v>
      </c>
      <c r="BA56" s="168" t="s">
        <v>94</v>
      </c>
      <c r="BB56" s="178" t="s">
        <v>63</v>
      </c>
      <c r="BC56" s="169">
        <f t="shared" si="158"/>
        <v>5.1100000000000003</v>
      </c>
      <c r="BD56" s="169">
        <f t="shared" si="158"/>
        <v>5.28</v>
      </c>
      <c r="BE56" s="169">
        <f t="shared" si="158"/>
        <v>5.35</v>
      </c>
      <c r="BF56" s="169">
        <f t="shared" si="158"/>
        <v>5.44</v>
      </c>
      <c r="BG56" s="169">
        <f t="shared" si="158"/>
        <v>6.81</v>
      </c>
      <c r="BH56" s="169">
        <f t="shared" si="158"/>
        <v>6.9</v>
      </c>
      <c r="BI56" s="169">
        <f t="shared" si="158"/>
        <v>6.97</v>
      </c>
      <c r="BJ56" s="169">
        <f t="shared" si="158"/>
        <v>6.97</v>
      </c>
      <c r="BL56" s="43" t="str">
        <f t="shared" si="29"/>
        <v>DIAMANTE 1301 a 500</v>
      </c>
      <c r="BM56" s="44" t="s">
        <v>66</v>
      </c>
      <c r="BN56" s="46" t="s">
        <v>49</v>
      </c>
      <c r="BO56" s="170">
        <f t="shared" si="161"/>
        <v>14.41</v>
      </c>
      <c r="BP56" s="170">
        <f t="shared" si="161"/>
        <v>14.71</v>
      </c>
      <c r="BQ56" s="170">
        <f t="shared" si="161"/>
        <v>15.02</v>
      </c>
      <c r="BS56" s="43" t="str">
        <f t="shared" si="71"/>
        <v>DIAMANTE 19.001 a 10.000</v>
      </c>
      <c r="BT56" s="44" t="s">
        <v>66</v>
      </c>
      <c r="BU56" s="44" t="s">
        <v>95</v>
      </c>
      <c r="BV56" s="170">
        <f t="shared" si="132"/>
        <v>23.22</v>
      </c>
      <c r="BW56" s="170">
        <f t="shared" si="132"/>
        <v>23.71</v>
      </c>
      <c r="BX56" s="170">
        <f t="shared" si="132"/>
        <v>24.2</v>
      </c>
      <c r="BY56" s="170">
        <f t="shared" si="132"/>
        <v>24.69</v>
      </c>
      <c r="BZ56" s="170">
        <f t="shared" si="132"/>
        <v>42.59</v>
      </c>
      <c r="CA56" s="170">
        <f t="shared" si="132"/>
        <v>43.03</v>
      </c>
      <c r="CB56" s="170">
        <f t="shared" si="132"/>
        <v>43.47</v>
      </c>
      <c r="CC56" s="170">
        <f t="shared" si="132"/>
        <v>43.91</v>
      </c>
      <c r="CD56" s="170">
        <f t="shared" si="132"/>
        <v>84.34</v>
      </c>
      <c r="CE56" s="170">
        <f t="shared" si="132"/>
        <v>114.53</v>
      </c>
      <c r="CF56" s="170">
        <f t="shared" si="132"/>
        <v>161.21</v>
      </c>
      <c r="CG56" s="170">
        <f t="shared" si="132"/>
        <v>195.02</v>
      </c>
      <c r="CH56" s="170">
        <f t="shared" si="132"/>
        <v>128.33000000000001</v>
      </c>
      <c r="CI56" s="170">
        <f t="shared" si="132"/>
        <v>159.63</v>
      </c>
      <c r="CJ56" s="170">
        <f t="shared" si="132"/>
        <v>206.89</v>
      </c>
      <c r="CK56" s="170">
        <f t="shared" si="132"/>
        <v>242.35</v>
      </c>
      <c r="CM56" s="43" t="str">
        <f t="shared" si="133"/>
        <v>DIAMANTE START 29.001 a 10.000</v>
      </c>
      <c r="CN56" s="44" t="s">
        <v>117</v>
      </c>
      <c r="CO56" s="44" t="s">
        <v>95</v>
      </c>
      <c r="CP56" s="170">
        <f t="shared" ref="CP56:DE56" si="164">ROUND(CP14-(CP14*$A$103),2)</f>
        <v>29.91</v>
      </c>
      <c r="CQ56" s="170">
        <f t="shared" si="164"/>
        <v>31.18</v>
      </c>
      <c r="CR56" s="170">
        <f t="shared" si="164"/>
        <v>31.48</v>
      </c>
      <c r="CS56" s="170">
        <f t="shared" si="164"/>
        <v>31.8</v>
      </c>
      <c r="CT56" s="170">
        <f t="shared" si="164"/>
        <v>43.65</v>
      </c>
      <c r="CU56" s="170">
        <f t="shared" si="164"/>
        <v>50.21</v>
      </c>
      <c r="CV56" s="170">
        <f t="shared" si="164"/>
        <v>57.3</v>
      </c>
      <c r="CW56" s="170">
        <f t="shared" si="164"/>
        <v>70.95</v>
      </c>
      <c r="CX56" s="170">
        <f t="shared" si="164"/>
        <v>63.03</v>
      </c>
      <c r="CY56" s="170">
        <f t="shared" si="164"/>
        <v>70.78</v>
      </c>
      <c r="CZ56" s="170">
        <f t="shared" si="164"/>
        <v>90.7</v>
      </c>
      <c r="DA56" s="170">
        <f t="shared" si="164"/>
        <v>113.05</v>
      </c>
      <c r="DB56" s="170">
        <f t="shared" si="164"/>
        <v>73.3</v>
      </c>
      <c r="DC56" s="170">
        <f t="shared" si="164"/>
        <v>82.31</v>
      </c>
      <c r="DD56" s="170">
        <f t="shared" si="164"/>
        <v>105.46</v>
      </c>
      <c r="DE56" s="170">
        <f t="shared" si="164"/>
        <v>131.44</v>
      </c>
      <c r="DG56" s="43" t="str">
        <f t="shared" si="146"/>
        <v>DIAMANTE 19.001 a 10.000</v>
      </c>
      <c r="DH56" s="44" t="s">
        <v>66</v>
      </c>
      <c r="DI56" s="44" t="s">
        <v>95</v>
      </c>
      <c r="DJ56" s="147">
        <f t="shared" ref="DJ56:DU56" si="165">ROUND(DJ14-(DJ14*$A$195),2)</f>
        <v>31.5</v>
      </c>
      <c r="DK56" s="147">
        <f t="shared" si="165"/>
        <v>32.840000000000003</v>
      </c>
      <c r="DL56" s="147">
        <f t="shared" si="165"/>
        <v>33.19</v>
      </c>
      <c r="DM56" s="147">
        <f t="shared" si="165"/>
        <v>33.51</v>
      </c>
      <c r="DN56" s="147">
        <f t="shared" si="165"/>
        <v>45.9</v>
      </c>
      <c r="DO56" s="147">
        <f t="shared" si="165"/>
        <v>53.34</v>
      </c>
      <c r="DP56" s="147">
        <f t="shared" si="165"/>
        <v>60.89</v>
      </c>
      <c r="DQ56" s="147">
        <f t="shared" si="165"/>
        <v>75.33</v>
      </c>
      <c r="DR56" s="147">
        <f t="shared" si="165"/>
        <v>76.44</v>
      </c>
      <c r="DS56" s="147">
        <f t="shared" si="165"/>
        <v>87.09</v>
      </c>
      <c r="DT56" s="147">
        <f t="shared" si="165"/>
        <v>112.05</v>
      </c>
      <c r="DU56" s="147">
        <f t="shared" si="165"/>
        <v>139.59</v>
      </c>
      <c r="ET56" s="44"/>
      <c r="FA56" s="146"/>
      <c r="FB56" s="146"/>
      <c r="FC56" s="211"/>
      <c r="FD56" s="190"/>
      <c r="FE56" s="212" t="s">
        <v>258</v>
      </c>
      <c r="FK56" s="207" t="s">
        <v>370</v>
      </c>
      <c r="FL56" s="207" t="s">
        <v>90</v>
      </c>
      <c r="FM56" s="219" t="s">
        <v>323</v>
      </c>
      <c r="FN56" s="220" t="s">
        <v>324</v>
      </c>
      <c r="FO56" s="217">
        <v>76147</v>
      </c>
      <c r="FP56" s="200">
        <f>ROUND('BASE 2025'!FP56*'BASE 2026'!$A$172,2)</f>
        <v>0.14000000000000001</v>
      </c>
      <c r="FQ56" s="217">
        <v>76198</v>
      </c>
      <c r="FR56" s="200">
        <f>ROUND('BASE 2025'!FR56*'BASE 2026'!$A$172,2)</f>
        <v>0.08</v>
      </c>
    </row>
    <row r="57" spans="1:174" ht="25.5" x14ac:dyDescent="0.25">
      <c r="A57" s="84">
        <v>0.23</v>
      </c>
      <c r="B57" s="42" t="s">
        <v>100</v>
      </c>
      <c r="D57" s="40" t="str">
        <f t="shared" si="126"/>
        <v>DIAMANTE START 2Kg Adicional</v>
      </c>
      <c r="E57" s="168" t="s">
        <v>117</v>
      </c>
      <c r="F57" s="168" t="s">
        <v>63</v>
      </c>
      <c r="G57" s="171">
        <f t="shared" si="130"/>
        <v>2.64</v>
      </c>
      <c r="H57" s="171">
        <f t="shared" si="127"/>
        <v>2.71</v>
      </c>
      <c r="I57" s="171">
        <f t="shared" si="127"/>
        <v>2.78</v>
      </c>
      <c r="J57" s="171">
        <f t="shared" si="127"/>
        <v>2.82</v>
      </c>
      <c r="K57" s="171">
        <f t="shared" si="127"/>
        <v>4.7699999999999996</v>
      </c>
      <c r="L57" s="171">
        <f t="shared" si="127"/>
        <v>4.82</v>
      </c>
      <c r="M57" s="171">
        <f t="shared" si="127"/>
        <v>4.8600000000000003</v>
      </c>
      <c r="N57" s="171">
        <f t="shared" si="127"/>
        <v>4.92</v>
      </c>
      <c r="O57" s="171">
        <f t="shared" si="127"/>
        <v>9.35</v>
      </c>
      <c r="P57" s="171">
        <f t="shared" si="127"/>
        <v>12.62</v>
      </c>
      <c r="Q57" s="171">
        <f t="shared" si="127"/>
        <v>17.77</v>
      </c>
      <c r="R57" s="171">
        <f t="shared" si="127"/>
        <v>21.51</v>
      </c>
      <c r="S57" s="171">
        <f t="shared" si="127"/>
        <v>11.94</v>
      </c>
      <c r="T57" s="171">
        <f t="shared" si="127"/>
        <v>14.77</v>
      </c>
      <c r="U57" s="171">
        <f t="shared" si="127"/>
        <v>19.16</v>
      </c>
      <c r="V57" s="171">
        <f t="shared" si="127"/>
        <v>22.45</v>
      </c>
      <c r="W57" s="171">
        <f t="shared" si="127"/>
        <v>14.21</v>
      </c>
      <c r="X57" s="171">
        <f t="shared" si="127"/>
        <v>17.600000000000001</v>
      </c>
      <c r="Y57" s="171">
        <f t="shared" si="127"/>
        <v>22.8</v>
      </c>
      <c r="Z57" s="171">
        <f t="shared" si="127"/>
        <v>26.72</v>
      </c>
      <c r="AB57" s="40" t="str">
        <f t="shared" si="1"/>
        <v>DIAMANTE START 2Kg Adicional</v>
      </c>
      <c r="AC57" s="168" t="s">
        <v>117</v>
      </c>
      <c r="AD57" s="168" t="s">
        <v>63</v>
      </c>
      <c r="AE57" s="169">
        <f t="shared" si="131"/>
        <v>5.73</v>
      </c>
      <c r="AF57" s="169">
        <f t="shared" si="128"/>
        <v>5.86</v>
      </c>
      <c r="AG57" s="169">
        <f t="shared" si="128"/>
        <v>5.98</v>
      </c>
      <c r="AH57" s="169">
        <f t="shared" si="128"/>
        <v>6.11</v>
      </c>
      <c r="AI57" s="169">
        <f t="shared" si="128"/>
        <v>6.48</v>
      </c>
      <c r="AJ57" s="169">
        <f t="shared" si="128"/>
        <v>6.55</v>
      </c>
      <c r="AK57" s="169">
        <f t="shared" si="128"/>
        <v>6.62</v>
      </c>
      <c r="AL57" s="169">
        <f t="shared" si="128"/>
        <v>6.68</v>
      </c>
      <c r="AM57" s="169">
        <f t="shared" si="128"/>
        <v>13.28</v>
      </c>
      <c r="AN57" s="169">
        <f t="shared" si="128"/>
        <v>20.36</v>
      </c>
      <c r="AO57" s="169">
        <f t="shared" si="128"/>
        <v>24.66</v>
      </c>
      <c r="AP57" s="169">
        <f t="shared" si="128"/>
        <v>28.97</v>
      </c>
      <c r="AQ57" s="169">
        <f t="shared" si="128"/>
        <v>16.61</v>
      </c>
      <c r="AR57" s="169">
        <f t="shared" si="128"/>
        <v>24.9</v>
      </c>
      <c r="AS57" s="169">
        <f t="shared" si="128"/>
        <v>29.45</v>
      </c>
      <c r="AT57" s="169">
        <f t="shared" si="128"/>
        <v>34.03</v>
      </c>
      <c r="AU57" s="169">
        <f t="shared" si="128"/>
        <v>19.77</v>
      </c>
      <c r="AV57" s="169">
        <f t="shared" si="128"/>
        <v>29.65</v>
      </c>
      <c r="AW57" s="169">
        <f t="shared" si="128"/>
        <v>35.08</v>
      </c>
      <c r="AX57" s="169">
        <f t="shared" si="128"/>
        <v>40.5</v>
      </c>
      <c r="AZ57" s="43" t="str">
        <f t="shared" si="21"/>
        <v>Peso (Kg)</v>
      </c>
      <c r="BB57" s="46" t="s">
        <v>33</v>
      </c>
      <c r="BC57" s="45" t="s">
        <v>12</v>
      </c>
      <c r="BD57" s="45" t="s">
        <v>13</v>
      </c>
      <c r="BE57" s="45" t="s">
        <v>14</v>
      </c>
      <c r="BF57" s="45" t="s">
        <v>15</v>
      </c>
      <c r="BG57" s="45" t="s">
        <v>16</v>
      </c>
      <c r="BH57" s="45" t="s">
        <v>17</v>
      </c>
      <c r="BI57" s="45" t="s">
        <v>18</v>
      </c>
      <c r="BJ57" s="45" t="s">
        <v>19</v>
      </c>
      <c r="BL57" s="43" t="str">
        <f t="shared" si="29"/>
        <v>DIAMANTE 1501 a 1.000</v>
      </c>
      <c r="BM57" s="44" t="s">
        <v>66</v>
      </c>
      <c r="BN57" s="46" t="s">
        <v>50</v>
      </c>
      <c r="BO57" s="170">
        <f t="shared" si="161"/>
        <v>15.41</v>
      </c>
      <c r="BP57" s="170">
        <f t="shared" si="161"/>
        <v>15.74</v>
      </c>
      <c r="BQ57" s="170">
        <f t="shared" si="161"/>
        <v>16.07</v>
      </c>
      <c r="BS57" s="40" t="str">
        <f t="shared" si="71"/>
        <v>DIAMANTE 1Kg Adicional</v>
      </c>
      <c r="BT57" s="168" t="s">
        <v>66</v>
      </c>
      <c r="BU57" s="168" t="s">
        <v>63</v>
      </c>
      <c r="BV57" s="171">
        <f t="shared" si="132"/>
        <v>2.98</v>
      </c>
      <c r="BW57" s="171">
        <f t="shared" si="132"/>
        <v>3.04</v>
      </c>
      <c r="BX57" s="171">
        <f t="shared" si="132"/>
        <v>3.13</v>
      </c>
      <c r="BY57" s="171">
        <f t="shared" si="132"/>
        <v>3.18</v>
      </c>
      <c r="BZ57" s="171">
        <f t="shared" si="132"/>
        <v>5.38</v>
      </c>
      <c r="CA57" s="171">
        <f t="shared" si="132"/>
        <v>5.42</v>
      </c>
      <c r="CB57" s="171">
        <f t="shared" si="132"/>
        <v>5.47</v>
      </c>
      <c r="CC57" s="171">
        <f t="shared" si="132"/>
        <v>5.54</v>
      </c>
      <c r="CD57" s="171">
        <f t="shared" si="132"/>
        <v>10.54</v>
      </c>
      <c r="CE57" s="171">
        <f t="shared" si="132"/>
        <v>14.22</v>
      </c>
      <c r="CF57" s="171">
        <f t="shared" si="132"/>
        <v>20.010000000000002</v>
      </c>
      <c r="CG57" s="171">
        <f t="shared" si="132"/>
        <v>24.22</v>
      </c>
      <c r="CH57" s="171">
        <f t="shared" si="132"/>
        <v>16</v>
      </c>
      <c r="CI57" s="171">
        <f t="shared" si="132"/>
        <v>19.82</v>
      </c>
      <c r="CJ57" s="171">
        <f t="shared" si="132"/>
        <v>25.69</v>
      </c>
      <c r="CK57" s="171">
        <f t="shared" si="132"/>
        <v>30.09</v>
      </c>
      <c r="CM57" s="40" t="str">
        <f t="shared" si="133"/>
        <v>DIAMANTE START 2Kg Adicional</v>
      </c>
      <c r="CN57" s="168" t="s">
        <v>117</v>
      </c>
      <c r="CO57" s="168" t="s">
        <v>63</v>
      </c>
      <c r="CP57" s="171">
        <f t="shared" ref="CP57:DE57" si="166">ROUND(CP15-(CP15*$A$103),2)</f>
        <v>3.72</v>
      </c>
      <c r="CQ57" s="171">
        <f t="shared" si="166"/>
        <v>3.86</v>
      </c>
      <c r="CR57" s="171">
        <f t="shared" si="166"/>
        <v>3.9</v>
      </c>
      <c r="CS57" s="171">
        <f t="shared" si="166"/>
        <v>3.96</v>
      </c>
      <c r="CT57" s="171">
        <f t="shared" si="166"/>
        <v>5.41</v>
      </c>
      <c r="CU57" s="171">
        <f t="shared" si="166"/>
        <v>6.22</v>
      </c>
      <c r="CV57" s="171">
        <f t="shared" si="166"/>
        <v>7.11</v>
      </c>
      <c r="CW57" s="171">
        <f t="shared" si="166"/>
        <v>8.8000000000000007</v>
      </c>
      <c r="CX57" s="171">
        <f t="shared" si="166"/>
        <v>7.81</v>
      </c>
      <c r="CY57" s="171">
        <f t="shared" si="166"/>
        <v>8.7899999999999991</v>
      </c>
      <c r="CZ57" s="171">
        <f t="shared" si="166"/>
        <v>11.25</v>
      </c>
      <c r="DA57" s="171">
        <f t="shared" si="166"/>
        <v>14.01</v>
      </c>
      <c r="DB57" s="171">
        <f t="shared" si="166"/>
        <v>9.07</v>
      </c>
      <c r="DC57" s="171">
        <f t="shared" si="166"/>
        <v>10.210000000000001</v>
      </c>
      <c r="DD57" s="171">
        <f t="shared" si="166"/>
        <v>13.06</v>
      </c>
      <c r="DE57" s="171">
        <f t="shared" si="166"/>
        <v>16.29</v>
      </c>
      <c r="DG57" s="40" t="str">
        <f t="shared" si="146"/>
        <v>DIAMANTE 1Kg Adicional</v>
      </c>
      <c r="DH57" s="168" t="s">
        <v>66</v>
      </c>
      <c r="DI57" s="168" t="s">
        <v>63</v>
      </c>
      <c r="DJ57" s="169">
        <f t="shared" ref="DJ57:DU57" si="167">ROUND(DJ15-(DJ15*$A$195),2)</f>
        <v>3.9</v>
      </c>
      <c r="DK57" s="169">
        <f t="shared" si="167"/>
        <v>4.08</v>
      </c>
      <c r="DL57" s="169">
        <f t="shared" si="167"/>
        <v>4.0999999999999996</v>
      </c>
      <c r="DM57" s="169">
        <f t="shared" si="167"/>
        <v>4.1500000000000004</v>
      </c>
      <c r="DN57" s="169">
        <f t="shared" si="167"/>
        <v>5.68</v>
      </c>
      <c r="DO57" s="169">
        <f t="shared" si="167"/>
        <v>6.6</v>
      </c>
      <c r="DP57" s="169">
        <f t="shared" si="167"/>
        <v>7.55</v>
      </c>
      <c r="DQ57" s="169">
        <f t="shared" si="167"/>
        <v>9.33</v>
      </c>
      <c r="DR57" s="169">
        <f t="shared" si="167"/>
        <v>9.44</v>
      </c>
      <c r="DS57" s="169">
        <f t="shared" si="167"/>
        <v>10.79</v>
      </c>
      <c r="DT57" s="169">
        <f t="shared" si="167"/>
        <v>13.89</v>
      </c>
      <c r="DU57" s="169">
        <f t="shared" si="167"/>
        <v>17.3</v>
      </c>
      <c r="EQ57" s="198" t="str">
        <f>CONCATENATE(ER57,ES57,ET57,EU57)</f>
        <v>DIAMANTE START 2Coleta Agendada7789-50 a 10</v>
      </c>
      <c r="ER57" s="198" t="s">
        <v>117</v>
      </c>
      <c r="ES57" s="199" t="s">
        <v>43</v>
      </c>
      <c r="ET57" s="200" t="s">
        <v>44</v>
      </c>
      <c r="EU57" s="201" t="s">
        <v>45</v>
      </c>
      <c r="EV57" s="200">
        <f>ROUND(EV3-(EV3*$A$138),2)</f>
        <v>14.82</v>
      </c>
      <c r="FA57" s="146"/>
      <c r="FB57" s="146"/>
      <c r="FC57" s="211"/>
      <c r="FD57" s="190"/>
      <c r="FE57" s="212"/>
      <c r="FK57" s="207" t="s">
        <v>371</v>
      </c>
      <c r="FL57" s="207" t="s">
        <v>90</v>
      </c>
      <c r="FM57" s="219" t="s">
        <v>325</v>
      </c>
      <c r="FN57" s="220" t="s">
        <v>326</v>
      </c>
      <c r="FO57" s="217">
        <v>76155</v>
      </c>
      <c r="FP57" s="200">
        <f>ROUND('BASE 2025'!FP57*'BASE 2026'!$A$172,2)</f>
        <v>0.19</v>
      </c>
      <c r="FQ57" s="217">
        <v>76201</v>
      </c>
      <c r="FR57" s="200">
        <f>ROUND('BASE 2025'!FR57*'BASE 2026'!$A$172,2)</f>
        <v>0.08</v>
      </c>
    </row>
    <row r="58" spans="1:174" x14ac:dyDescent="0.25">
      <c r="A58" s="84">
        <v>0.24</v>
      </c>
      <c r="B58" s="42" t="s">
        <v>104</v>
      </c>
      <c r="D58" s="43" t="str">
        <f t="shared" si="0"/>
        <v>Peso (g)</v>
      </c>
      <c r="F58" s="44" t="s">
        <v>32</v>
      </c>
      <c r="G58" s="173" t="s">
        <v>12</v>
      </c>
      <c r="H58" s="173" t="s">
        <v>13</v>
      </c>
      <c r="I58" s="173" t="s">
        <v>14</v>
      </c>
      <c r="J58" s="173" t="s">
        <v>15</v>
      </c>
      <c r="K58" s="173" t="s">
        <v>16</v>
      </c>
      <c r="L58" s="173" t="s">
        <v>17</v>
      </c>
      <c r="M58" s="173" t="s">
        <v>18</v>
      </c>
      <c r="N58" s="173" t="s">
        <v>19</v>
      </c>
      <c r="O58" s="173" t="s">
        <v>20</v>
      </c>
      <c r="P58" s="173" t="s">
        <v>21</v>
      </c>
      <c r="Q58" s="173" t="s">
        <v>22</v>
      </c>
      <c r="R58" s="173" t="s">
        <v>23</v>
      </c>
      <c r="S58" s="173" t="s">
        <v>24</v>
      </c>
      <c r="T58" s="173" t="s">
        <v>25</v>
      </c>
      <c r="U58" s="173" t="s">
        <v>26</v>
      </c>
      <c r="V58" s="173" t="s">
        <v>27</v>
      </c>
      <c r="W58" s="173" t="s">
        <v>28</v>
      </c>
      <c r="X58" s="173" t="s">
        <v>29</v>
      </c>
      <c r="Y58" s="173" t="s">
        <v>30</v>
      </c>
      <c r="Z58" s="173" t="s">
        <v>31</v>
      </c>
      <c r="AB58" s="43" t="str">
        <f t="shared" si="1"/>
        <v>Peso (g)</v>
      </c>
      <c r="AD58" s="44" t="s">
        <v>32</v>
      </c>
      <c r="AE58" s="147" t="s">
        <v>12</v>
      </c>
      <c r="AF58" s="147" t="s">
        <v>13</v>
      </c>
      <c r="AG58" s="147" t="s">
        <v>14</v>
      </c>
      <c r="AH58" s="147" t="s">
        <v>15</v>
      </c>
      <c r="AI58" s="147" t="s">
        <v>16</v>
      </c>
      <c r="AJ58" s="147" t="s">
        <v>17</v>
      </c>
      <c r="AK58" s="147" t="s">
        <v>18</v>
      </c>
      <c r="AL58" s="147" t="s">
        <v>19</v>
      </c>
      <c r="AM58" s="147" t="s">
        <v>20</v>
      </c>
      <c r="AN58" s="147" t="s">
        <v>21</v>
      </c>
      <c r="AO58" s="147" t="s">
        <v>22</v>
      </c>
      <c r="AP58" s="147" t="s">
        <v>23</v>
      </c>
      <c r="AQ58" s="147" t="s">
        <v>24</v>
      </c>
      <c r="AR58" s="147" t="s">
        <v>25</v>
      </c>
      <c r="AS58" s="147" t="s">
        <v>26</v>
      </c>
      <c r="AT58" s="147" t="s">
        <v>27</v>
      </c>
      <c r="AU58" s="147" t="s">
        <v>28</v>
      </c>
      <c r="AV58" s="147" t="s">
        <v>29</v>
      </c>
      <c r="AW58" s="147" t="s">
        <v>30</v>
      </c>
      <c r="AX58" s="147" t="s">
        <v>31</v>
      </c>
      <c r="AZ58" s="43" t="str">
        <f t="shared" si="21"/>
        <v>INFINITE 4Até 1</v>
      </c>
      <c r="BA58" s="44" t="s">
        <v>98</v>
      </c>
      <c r="BB58" s="46" t="s">
        <v>42</v>
      </c>
      <c r="BC58" s="170">
        <f>ROUND(BC3-(BC3*$A$75),2)</f>
        <v>26.84</v>
      </c>
      <c r="BD58" s="170">
        <f t="shared" ref="BD58:BJ58" si="168">ROUND(BD3-(BD3*$A$75),2)</f>
        <v>27.39</v>
      </c>
      <c r="BE58" s="170">
        <f t="shared" si="168"/>
        <v>27.96</v>
      </c>
      <c r="BF58" s="170">
        <f t="shared" si="168"/>
        <v>28.5</v>
      </c>
      <c r="BG58" s="170">
        <f t="shared" si="168"/>
        <v>38.19</v>
      </c>
      <c r="BH58" s="170">
        <f t="shared" si="168"/>
        <v>38.590000000000003</v>
      </c>
      <c r="BI58" s="170">
        <f t="shared" si="168"/>
        <v>38.979999999999997</v>
      </c>
      <c r="BJ58" s="170">
        <f t="shared" si="168"/>
        <v>39.31</v>
      </c>
      <c r="BL58" s="43" t="str">
        <f t="shared" si="29"/>
        <v>DIAMANTE 11.001 a 2.000</v>
      </c>
      <c r="BM58" s="44" t="s">
        <v>66</v>
      </c>
      <c r="BN58" s="46" t="s">
        <v>55</v>
      </c>
      <c r="BO58" s="170">
        <f t="shared" si="161"/>
        <v>17.96</v>
      </c>
      <c r="BP58" s="170">
        <f t="shared" si="161"/>
        <v>18.329999999999998</v>
      </c>
      <c r="BQ58" s="170">
        <f t="shared" si="161"/>
        <v>18.72</v>
      </c>
      <c r="BS58" s="43" t="str">
        <f t="shared" si="71"/>
        <v>Peso (g)</v>
      </c>
      <c r="BT58" s="44"/>
      <c r="BU58" s="44" t="s">
        <v>32</v>
      </c>
      <c r="BV58" s="170" t="s">
        <v>12</v>
      </c>
      <c r="BW58" s="170" t="s">
        <v>13</v>
      </c>
      <c r="BX58" s="170" t="s">
        <v>14</v>
      </c>
      <c r="BY58" s="170" t="s">
        <v>15</v>
      </c>
      <c r="BZ58" s="170" t="s">
        <v>16</v>
      </c>
      <c r="CA58" s="170" t="s">
        <v>17</v>
      </c>
      <c r="CB58" s="170" t="s">
        <v>18</v>
      </c>
      <c r="CC58" s="170" t="s">
        <v>19</v>
      </c>
      <c r="CD58" s="170" t="s">
        <v>20</v>
      </c>
      <c r="CE58" s="170" t="s">
        <v>21</v>
      </c>
      <c r="CF58" s="170" t="s">
        <v>22</v>
      </c>
      <c r="CG58" s="170" t="s">
        <v>23</v>
      </c>
      <c r="CH58" s="170" t="s">
        <v>28</v>
      </c>
      <c r="CI58" s="170" t="s">
        <v>29</v>
      </c>
      <c r="CJ58" s="170" t="s">
        <v>30</v>
      </c>
      <c r="CK58" s="170" t="s">
        <v>31</v>
      </c>
      <c r="CM58" s="43" t="str">
        <f t="shared" si="133"/>
        <v>Peso (g)</v>
      </c>
      <c r="CO58" s="44" t="s">
        <v>32</v>
      </c>
      <c r="CP58" s="45" t="s">
        <v>16</v>
      </c>
      <c r="CQ58" s="45" t="s">
        <v>17</v>
      </c>
      <c r="CR58" s="45" t="s">
        <v>18</v>
      </c>
      <c r="CS58" s="45" t="s">
        <v>19</v>
      </c>
      <c r="CT58" s="45" t="s">
        <v>20</v>
      </c>
      <c r="CU58" s="45" t="s">
        <v>21</v>
      </c>
      <c r="CV58" s="45" t="s">
        <v>22</v>
      </c>
      <c r="CW58" s="45" t="s">
        <v>23</v>
      </c>
      <c r="CX58" s="45" t="s">
        <v>24</v>
      </c>
      <c r="CY58" s="45" t="s">
        <v>25</v>
      </c>
      <c r="CZ58" s="45" t="s">
        <v>26</v>
      </c>
      <c r="DA58" s="45" t="s">
        <v>27</v>
      </c>
      <c r="DB58" s="45" t="s">
        <v>28</v>
      </c>
      <c r="DC58" s="45" t="s">
        <v>29</v>
      </c>
      <c r="DD58" s="45" t="s">
        <v>30</v>
      </c>
      <c r="DE58" s="45" t="s">
        <v>31</v>
      </c>
      <c r="DG58" s="43" t="str">
        <f t="shared" ref="DG58:DG99" si="169">CONCATENATE(DH58,DI58)</f>
        <v>Peso (g)</v>
      </c>
      <c r="DI58" s="168" t="s">
        <v>32</v>
      </c>
      <c r="DJ58" s="169" t="s">
        <v>16</v>
      </c>
      <c r="DK58" s="169" t="s">
        <v>17</v>
      </c>
      <c r="DL58" s="169" t="s">
        <v>18</v>
      </c>
      <c r="DM58" s="169" t="s">
        <v>19</v>
      </c>
      <c r="DN58" s="169" t="s">
        <v>20</v>
      </c>
      <c r="DO58" s="169" t="s">
        <v>21</v>
      </c>
      <c r="DP58" s="169" t="s">
        <v>22</v>
      </c>
      <c r="DQ58" s="169" t="s">
        <v>23</v>
      </c>
      <c r="DR58" s="169" t="s">
        <v>28</v>
      </c>
      <c r="DS58" s="169" t="s">
        <v>29</v>
      </c>
      <c r="DT58" s="169" t="s">
        <v>30</v>
      </c>
      <c r="DU58" s="169" t="s">
        <v>31</v>
      </c>
      <c r="EQ58" s="198" t="str">
        <f t="shared" ref="EQ58:EQ73" si="170">CONCATENATE(ER58,ES58,ET58,EU58)</f>
        <v>DIAMANTE START 2Coleta Agendada7789-5Mais de 10</v>
      </c>
      <c r="ER58" s="198" t="s">
        <v>117</v>
      </c>
      <c r="ES58" s="199" t="s">
        <v>43</v>
      </c>
      <c r="ET58" s="200" t="s">
        <v>44</v>
      </c>
      <c r="EU58" s="201" t="s">
        <v>52</v>
      </c>
      <c r="EV58" s="200" t="s">
        <v>251</v>
      </c>
      <c r="FA58" s="207" t="str">
        <f t="shared" ref="FA58:FA60" si="171">CONCATENATE(FB58,FC58,FD58)</f>
        <v>INFINITE 4Coleta domiciliar1ª Tentativa (Código: 7796-8)</v>
      </c>
      <c r="FB58" s="207" t="s">
        <v>98</v>
      </c>
      <c r="FC58" s="209" t="s">
        <v>46</v>
      </c>
      <c r="FD58" s="201" t="s">
        <v>47</v>
      </c>
      <c r="FE58" s="200">
        <f>ROUND(FE53-(FE53*EN53),2)</f>
        <v>13.61</v>
      </c>
    </row>
    <row r="59" spans="1:174" x14ac:dyDescent="0.25">
      <c r="A59" s="84">
        <v>0.25</v>
      </c>
      <c r="B59" s="42" t="s">
        <v>107</v>
      </c>
      <c r="D59" s="43" t="str">
        <f t="shared" si="0"/>
        <v>DIAMANTE 10 a 300</v>
      </c>
      <c r="E59" s="44" t="s">
        <v>66</v>
      </c>
      <c r="F59" s="44" t="s">
        <v>40</v>
      </c>
      <c r="G59" s="170">
        <f>ROUND(G3-(G3*$A$31),2)</f>
        <v>8.4499999999999993</v>
      </c>
      <c r="H59" s="170">
        <f t="shared" ref="H59:Z71" si="172">ROUND(H3-(H3*$A$31),2)</f>
        <v>8.64</v>
      </c>
      <c r="I59" s="170">
        <f t="shared" si="172"/>
        <v>8.81</v>
      </c>
      <c r="J59" s="170">
        <f t="shared" si="172"/>
        <v>8.98</v>
      </c>
      <c r="K59" s="170">
        <f t="shared" si="172"/>
        <v>16.149999999999999</v>
      </c>
      <c r="L59" s="170">
        <f t="shared" si="172"/>
        <v>16.5</v>
      </c>
      <c r="M59" s="170">
        <f t="shared" si="172"/>
        <v>16.86</v>
      </c>
      <c r="N59" s="170">
        <f t="shared" si="172"/>
        <v>17.940000000000001</v>
      </c>
      <c r="O59" s="170">
        <f t="shared" si="172"/>
        <v>24.52</v>
      </c>
      <c r="P59" s="170">
        <f t="shared" si="172"/>
        <v>34.33</v>
      </c>
      <c r="Q59" s="170">
        <f t="shared" si="172"/>
        <v>44.14</v>
      </c>
      <c r="R59" s="170">
        <f t="shared" si="172"/>
        <v>51.5</v>
      </c>
      <c r="S59" s="170">
        <f t="shared" si="172"/>
        <v>32.65</v>
      </c>
      <c r="T59" s="170">
        <f t="shared" si="172"/>
        <v>41.68</v>
      </c>
      <c r="U59" s="170">
        <f t="shared" si="172"/>
        <v>50.32</v>
      </c>
      <c r="V59" s="170">
        <f t="shared" si="172"/>
        <v>57.72</v>
      </c>
      <c r="W59" s="170">
        <f t="shared" si="172"/>
        <v>38.869999999999997</v>
      </c>
      <c r="X59" s="170">
        <f t="shared" si="172"/>
        <v>49.63</v>
      </c>
      <c r="Y59" s="170">
        <f t="shared" si="172"/>
        <v>59.92</v>
      </c>
      <c r="Z59" s="170">
        <f t="shared" si="172"/>
        <v>68.72</v>
      </c>
      <c r="AB59" s="43" t="str">
        <f t="shared" si="1"/>
        <v>DIAMANTE 10 a 300</v>
      </c>
      <c r="AC59" s="44" t="s">
        <v>66</v>
      </c>
      <c r="AD59" s="44" t="s">
        <v>40</v>
      </c>
      <c r="AE59" s="170">
        <f>ROUND(AE3-(AE3*$A$49),2)</f>
        <v>24.99</v>
      </c>
      <c r="AF59" s="170">
        <f t="shared" ref="AF59:AX71" si="173">ROUND(AF3-(AF3*$A$49),2)</f>
        <v>25.53</v>
      </c>
      <c r="AG59" s="170">
        <f t="shared" si="173"/>
        <v>26.06</v>
      </c>
      <c r="AH59" s="170">
        <f t="shared" si="173"/>
        <v>26.6</v>
      </c>
      <c r="AI59" s="170">
        <f t="shared" si="173"/>
        <v>27.73</v>
      </c>
      <c r="AJ59" s="170">
        <f t="shared" si="173"/>
        <v>28.01</v>
      </c>
      <c r="AK59" s="170">
        <f t="shared" si="173"/>
        <v>28.31</v>
      </c>
      <c r="AL59" s="170">
        <f t="shared" si="173"/>
        <v>28.59</v>
      </c>
      <c r="AM59" s="170">
        <f t="shared" si="173"/>
        <v>40.409999999999997</v>
      </c>
      <c r="AN59" s="170">
        <f t="shared" si="173"/>
        <v>62.76</v>
      </c>
      <c r="AO59" s="170">
        <f t="shared" si="173"/>
        <v>76.34</v>
      </c>
      <c r="AP59" s="170">
        <f t="shared" si="173"/>
        <v>89.92</v>
      </c>
      <c r="AQ59" s="170">
        <f t="shared" si="173"/>
        <v>51.99</v>
      </c>
      <c r="AR59" s="170">
        <f t="shared" si="173"/>
        <v>69.239999999999995</v>
      </c>
      <c r="AS59" s="170">
        <f t="shared" si="173"/>
        <v>80.27</v>
      </c>
      <c r="AT59" s="170">
        <f t="shared" si="173"/>
        <v>91.28</v>
      </c>
      <c r="AU59" s="170">
        <f t="shared" si="173"/>
        <v>61.91</v>
      </c>
      <c r="AV59" s="170">
        <f t="shared" si="173"/>
        <v>82.44</v>
      </c>
      <c r="AW59" s="170">
        <f t="shared" si="173"/>
        <v>95.55</v>
      </c>
      <c r="AX59" s="170">
        <f t="shared" si="173"/>
        <v>108.66</v>
      </c>
      <c r="AY59" s="159"/>
      <c r="AZ59" s="43" t="str">
        <f t="shared" si="21"/>
        <v>INFINITE 41 a 5</v>
      </c>
      <c r="BA59" s="44" t="s">
        <v>98</v>
      </c>
      <c r="BB59" s="46" t="s">
        <v>51</v>
      </c>
      <c r="BC59" s="170">
        <f t="shared" ref="BC59:BJ61" si="174">ROUND(BC4-(BC4*$A$75),2)</f>
        <v>34.979999999999997</v>
      </c>
      <c r="BD59" s="170">
        <f t="shared" si="174"/>
        <v>35.71</v>
      </c>
      <c r="BE59" s="170">
        <f t="shared" si="174"/>
        <v>36.44</v>
      </c>
      <c r="BF59" s="170">
        <f t="shared" si="174"/>
        <v>37.17</v>
      </c>
      <c r="BG59" s="170">
        <f t="shared" si="174"/>
        <v>48.77</v>
      </c>
      <c r="BH59" s="170">
        <f t="shared" si="174"/>
        <v>49.25</v>
      </c>
      <c r="BI59" s="170">
        <f t="shared" si="174"/>
        <v>49.73</v>
      </c>
      <c r="BJ59" s="170">
        <f t="shared" si="174"/>
        <v>50.2</v>
      </c>
      <c r="BL59" s="43" t="str">
        <f t="shared" si="29"/>
        <v>DIAMANTE 12.001 a 3.000</v>
      </c>
      <c r="BM59" s="44" t="s">
        <v>66</v>
      </c>
      <c r="BN59" s="46" t="s">
        <v>62</v>
      </c>
      <c r="BO59" s="170">
        <f t="shared" si="161"/>
        <v>19.96</v>
      </c>
      <c r="BP59" s="170">
        <f t="shared" si="161"/>
        <v>20.37</v>
      </c>
      <c r="BQ59" s="170">
        <f t="shared" si="161"/>
        <v>20.8</v>
      </c>
      <c r="BS59" s="43" t="str">
        <f t="shared" si="71"/>
        <v>DIAMANTE 20 a 300</v>
      </c>
      <c r="BT59" s="44" t="s">
        <v>69</v>
      </c>
      <c r="BU59" s="44" t="s">
        <v>40</v>
      </c>
      <c r="BV59" s="170">
        <f>ROUND(BV3-(BV3*$A$179),2)</f>
        <v>9.5299999999999994</v>
      </c>
      <c r="BW59" s="170">
        <f t="shared" ref="BW59:CK59" si="175">ROUND(BW3-(BW3*$A$179),2)</f>
        <v>9.74</v>
      </c>
      <c r="BX59" s="170">
        <f t="shared" si="175"/>
        <v>9.94</v>
      </c>
      <c r="BY59" s="170">
        <f t="shared" si="175"/>
        <v>10.14</v>
      </c>
      <c r="BZ59" s="170">
        <f t="shared" si="175"/>
        <v>18.440000000000001</v>
      </c>
      <c r="CA59" s="170">
        <f t="shared" si="175"/>
        <v>18.84</v>
      </c>
      <c r="CB59" s="170">
        <f t="shared" si="175"/>
        <v>19.27</v>
      </c>
      <c r="CC59" s="170">
        <f t="shared" si="175"/>
        <v>20.5</v>
      </c>
      <c r="CD59" s="170">
        <f t="shared" si="175"/>
        <v>28.15</v>
      </c>
      <c r="CE59" s="170">
        <f t="shared" si="175"/>
        <v>39.549999999999997</v>
      </c>
      <c r="CF59" s="170">
        <f t="shared" si="175"/>
        <v>50.86</v>
      </c>
      <c r="CG59" s="170">
        <f t="shared" si="175"/>
        <v>59.3</v>
      </c>
      <c r="CH59" s="170">
        <f t="shared" si="175"/>
        <v>44.65</v>
      </c>
      <c r="CI59" s="170">
        <f t="shared" si="175"/>
        <v>57.16</v>
      </c>
      <c r="CJ59" s="170">
        <f t="shared" si="175"/>
        <v>69.010000000000005</v>
      </c>
      <c r="CK59" s="170">
        <f t="shared" si="175"/>
        <v>79.14</v>
      </c>
      <c r="CM59" s="231" t="str">
        <f t="shared" ref="CM59" si="176">CONCATENATE(CN59,CO59)</f>
        <v>DIAMANTE 10 a 300</v>
      </c>
      <c r="CN59" s="230" t="s">
        <v>66</v>
      </c>
      <c r="CO59" s="230" t="s">
        <v>40</v>
      </c>
      <c r="CP59" s="260">
        <v>13.6</v>
      </c>
      <c r="CQ59" s="260">
        <v>14.18</v>
      </c>
      <c r="CR59" s="260">
        <v>14.32</v>
      </c>
      <c r="CS59" s="260">
        <v>14.47</v>
      </c>
      <c r="CT59" s="260">
        <v>16.190000000000001</v>
      </c>
      <c r="CU59" s="260">
        <v>18.149999999999999</v>
      </c>
      <c r="CV59" s="260">
        <v>20.239999999999998</v>
      </c>
      <c r="CW59" s="260">
        <v>24.28</v>
      </c>
      <c r="CX59" s="260">
        <v>16.68</v>
      </c>
      <c r="CY59" s="260">
        <v>20.170000000000002</v>
      </c>
      <c r="CZ59" s="260">
        <v>33.869999999999997</v>
      </c>
      <c r="DA59" s="260">
        <v>46.48</v>
      </c>
      <c r="DB59" s="260">
        <v>19.37</v>
      </c>
      <c r="DC59" s="260">
        <v>23.43</v>
      </c>
      <c r="DD59" s="260">
        <v>39.380000000000003</v>
      </c>
      <c r="DE59" s="260">
        <v>54.06</v>
      </c>
      <c r="DF59" s="230" t="s">
        <v>264</v>
      </c>
      <c r="DG59" s="43" t="str">
        <f t="shared" ref="DG59:DG60" si="177">DH59&amp;DI59</f>
        <v>DIAMANTE 20 a 300</v>
      </c>
      <c r="DH59" s="44" t="s">
        <v>69</v>
      </c>
      <c r="DI59" s="228" t="s">
        <v>40</v>
      </c>
      <c r="DJ59" s="229" t="s">
        <v>426</v>
      </c>
      <c r="DK59" s="229" t="s">
        <v>427</v>
      </c>
      <c r="DL59" s="229" t="s">
        <v>428</v>
      </c>
      <c r="DM59" s="229" t="s">
        <v>429</v>
      </c>
      <c r="DN59" s="229" t="s">
        <v>430</v>
      </c>
      <c r="DO59" s="229" t="s">
        <v>431</v>
      </c>
      <c r="DP59" s="229" t="s">
        <v>432</v>
      </c>
      <c r="DQ59" s="229" t="s">
        <v>433</v>
      </c>
      <c r="DR59" s="229" t="s">
        <v>434</v>
      </c>
      <c r="DS59" s="229" t="s">
        <v>435</v>
      </c>
      <c r="DT59" s="229" t="s">
        <v>436</v>
      </c>
      <c r="DU59" s="229" t="s">
        <v>437</v>
      </c>
      <c r="DV59" s="248" t="s">
        <v>264</v>
      </c>
      <c r="EQ59" s="198" t="str">
        <f t="shared" si="170"/>
        <v>DIAMANTE START 2Coleta Agendada7788-70 a 10</v>
      </c>
      <c r="ER59" s="198" t="s">
        <v>117</v>
      </c>
      <c r="ES59" s="199" t="s">
        <v>43</v>
      </c>
      <c r="ET59" s="200" t="s">
        <v>57</v>
      </c>
      <c r="EU59" s="201" t="s">
        <v>45</v>
      </c>
      <c r="EV59" s="200">
        <f>ROUND(EV5-(EV5*$A$138),2)</f>
        <v>14.82</v>
      </c>
      <c r="FA59" s="207" t="str">
        <f t="shared" si="171"/>
        <v>INFINITE 4Coleta domiciliar2ª Tentativa (Código: 7799-2)</v>
      </c>
      <c r="FB59" s="207" t="s">
        <v>98</v>
      </c>
      <c r="FC59" s="209" t="s">
        <v>46</v>
      </c>
      <c r="FD59" s="201" t="s">
        <v>53</v>
      </c>
      <c r="FE59" s="200">
        <f>ROUND(FE54-(FE54*EN53),2)</f>
        <v>14.36</v>
      </c>
      <c r="FK59" s="207" t="s">
        <v>372</v>
      </c>
      <c r="FL59" s="207" t="s">
        <v>94</v>
      </c>
      <c r="FM59" s="207" t="s">
        <v>317</v>
      </c>
      <c r="FN59" s="216" t="s">
        <v>318</v>
      </c>
      <c r="FO59" s="217">
        <v>76112</v>
      </c>
      <c r="FP59" s="200">
        <f>ROUND('BASE 2025'!FP59*'BASE 2026'!$A$172,2)</f>
        <v>0.24</v>
      </c>
      <c r="FQ59" s="217">
        <v>76163</v>
      </c>
      <c r="FR59" s="200">
        <v>0.28000000000000003</v>
      </c>
    </row>
    <row r="60" spans="1:174" ht="25.5" x14ac:dyDescent="0.25">
      <c r="A60" s="84">
        <v>0.26</v>
      </c>
      <c r="B60" s="42" t="s">
        <v>110</v>
      </c>
      <c r="D60" s="43" t="str">
        <f t="shared" si="0"/>
        <v>DIAMANTE 1301 a 500</v>
      </c>
      <c r="E60" s="44" t="s">
        <v>66</v>
      </c>
      <c r="F60" s="44" t="s">
        <v>49</v>
      </c>
      <c r="G60" s="170">
        <f t="shared" ref="G60:V71" si="178">ROUND(G4-(G4*$A$31),2)</f>
        <v>9.48</v>
      </c>
      <c r="H60" s="170">
        <f t="shared" si="178"/>
        <v>9.68</v>
      </c>
      <c r="I60" s="170">
        <f t="shared" si="178"/>
        <v>9.89</v>
      </c>
      <c r="J60" s="170">
        <f t="shared" si="178"/>
        <v>10.07</v>
      </c>
      <c r="K60" s="170">
        <f t="shared" si="178"/>
        <v>16.739999999999998</v>
      </c>
      <c r="L60" s="170">
        <f t="shared" si="178"/>
        <v>17.100000000000001</v>
      </c>
      <c r="M60" s="170">
        <f t="shared" si="178"/>
        <v>17.48</v>
      </c>
      <c r="N60" s="170">
        <f t="shared" si="178"/>
        <v>18.59</v>
      </c>
      <c r="O60" s="170">
        <f t="shared" si="178"/>
        <v>25.55</v>
      </c>
      <c r="P60" s="170">
        <f t="shared" si="178"/>
        <v>35.770000000000003</v>
      </c>
      <c r="Q60" s="170">
        <f t="shared" si="178"/>
        <v>45.98</v>
      </c>
      <c r="R60" s="170">
        <f t="shared" si="178"/>
        <v>53.64</v>
      </c>
      <c r="S60" s="170">
        <f t="shared" si="178"/>
        <v>33.51</v>
      </c>
      <c r="T60" s="170">
        <f t="shared" si="178"/>
        <v>42.88</v>
      </c>
      <c r="U60" s="170">
        <f t="shared" si="178"/>
        <v>51.88</v>
      </c>
      <c r="V60" s="170">
        <f t="shared" si="178"/>
        <v>59.53</v>
      </c>
      <c r="W60" s="170">
        <f t="shared" si="172"/>
        <v>39.880000000000003</v>
      </c>
      <c r="X60" s="170">
        <f t="shared" si="172"/>
        <v>51.06</v>
      </c>
      <c r="Y60" s="170">
        <f t="shared" si="172"/>
        <v>61.76</v>
      </c>
      <c r="Z60" s="170">
        <f t="shared" si="172"/>
        <v>70.86</v>
      </c>
      <c r="AB60" s="43" t="str">
        <f t="shared" si="1"/>
        <v>DIAMANTE 1301 a 500</v>
      </c>
      <c r="AC60" s="44" t="s">
        <v>66</v>
      </c>
      <c r="AD60" s="44" t="s">
        <v>49</v>
      </c>
      <c r="AE60" s="170">
        <f t="shared" ref="AE60:AT71" si="179">ROUND(AE4-(AE4*$A$49),2)</f>
        <v>25.9</v>
      </c>
      <c r="AF60" s="170">
        <f t="shared" si="179"/>
        <v>26.44</v>
      </c>
      <c r="AG60" s="170">
        <f t="shared" si="179"/>
        <v>26.99</v>
      </c>
      <c r="AH60" s="170">
        <f t="shared" si="179"/>
        <v>27.53</v>
      </c>
      <c r="AI60" s="170">
        <f t="shared" si="179"/>
        <v>29.33</v>
      </c>
      <c r="AJ60" s="170">
        <f t="shared" si="179"/>
        <v>29.63</v>
      </c>
      <c r="AK60" s="170">
        <f t="shared" si="179"/>
        <v>29.94</v>
      </c>
      <c r="AL60" s="170">
        <f t="shared" si="179"/>
        <v>30.25</v>
      </c>
      <c r="AM60" s="170">
        <f t="shared" si="179"/>
        <v>43.16</v>
      </c>
      <c r="AN60" s="170">
        <f t="shared" si="179"/>
        <v>65.97</v>
      </c>
      <c r="AO60" s="170">
        <f t="shared" si="179"/>
        <v>80.28</v>
      </c>
      <c r="AP60" s="170">
        <f t="shared" si="179"/>
        <v>94.6</v>
      </c>
      <c r="AQ60" s="170">
        <f t="shared" si="179"/>
        <v>53.83</v>
      </c>
      <c r="AR60" s="170">
        <f t="shared" si="179"/>
        <v>70.52</v>
      </c>
      <c r="AS60" s="170">
        <f t="shared" si="179"/>
        <v>81.75</v>
      </c>
      <c r="AT60" s="170">
        <f t="shared" si="179"/>
        <v>92.97</v>
      </c>
      <c r="AU60" s="170">
        <f t="shared" si="173"/>
        <v>64.069999999999993</v>
      </c>
      <c r="AV60" s="170">
        <f t="shared" si="173"/>
        <v>83.95</v>
      </c>
      <c r="AW60" s="170">
        <f t="shared" si="173"/>
        <v>97.33</v>
      </c>
      <c r="AX60" s="170">
        <f t="shared" si="173"/>
        <v>110.7</v>
      </c>
      <c r="AY60" s="159"/>
      <c r="AZ60" s="43" t="str">
        <f t="shared" si="21"/>
        <v>INFINITE 45 a 10</v>
      </c>
      <c r="BA60" s="44" t="s">
        <v>98</v>
      </c>
      <c r="BB60" s="46" t="s">
        <v>56</v>
      </c>
      <c r="BC60" s="170">
        <f t="shared" si="174"/>
        <v>51.89</v>
      </c>
      <c r="BD60" s="170">
        <f t="shared" si="174"/>
        <v>53.01</v>
      </c>
      <c r="BE60" s="170">
        <f t="shared" si="174"/>
        <v>54.12</v>
      </c>
      <c r="BF60" s="170">
        <f t="shared" si="174"/>
        <v>55.17</v>
      </c>
      <c r="BG60" s="170">
        <f t="shared" si="174"/>
        <v>66.31</v>
      </c>
      <c r="BH60" s="170">
        <f t="shared" si="174"/>
        <v>66.94</v>
      </c>
      <c r="BI60" s="170">
        <f t="shared" si="174"/>
        <v>67.67</v>
      </c>
      <c r="BJ60" s="170">
        <f t="shared" si="174"/>
        <v>68.3</v>
      </c>
      <c r="BL60" s="43" t="str">
        <f t="shared" si="29"/>
        <v>DIAMANTE 13.001 a 4.000</v>
      </c>
      <c r="BM60" s="44" t="s">
        <v>66</v>
      </c>
      <c r="BN60" s="46" t="s">
        <v>68</v>
      </c>
      <c r="BO60" s="170">
        <f t="shared" si="161"/>
        <v>21.94</v>
      </c>
      <c r="BP60" s="170">
        <f t="shared" si="161"/>
        <v>22.4</v>
      </c>
      <c r="BQ60" s="170">
        <f t="shared" si="161"/>
        <v>22.87</v>
      </c>
      <c r="BS60" s="43" t="str">
        <f t="shared" si="71"/>
        <v>DIAMANTE 2301 a 500</v>
      </c>
      <c r="BT60" s="44" t="s">
        <v>69</v>
      </c>
      <c r="BU60" s="44" t="s">
        <v>49</v>
      </c>
      <c r="BV60" s="170">
        <f t="shared" ref="BV60:CK71" si="180">ROUND(BV4-(BV4*$A$179),2)</f>
        <v>10.91</v>
      </c>
      <c r="BW60" s="170">
        <f t="shared" si="180"/>
        <v>11.14</v>
      </c>
      <c r="BX60" s="170">
        <f t="shared" si="180"/>
        <v>11.36</v>
      </c>
      <c r="BY60" s="170">
        <f t="shared" si="180"/>
        <v>11.59</v>
      </c>
      <c r="BZ60" s="170">
        <f t="shared" si="180"/>
        <v>19.28</v>
      </c>
      <c r="CA60" s="170">
        <f t="shared" si="180"/>
        <v>19.71</v>
      </c>
      <c r="CB60" s="170">
        <f t="shared" si="180"/>
        <v>20.14</v>
      </c>
      <c r="CC60" s="170">
        <f t="shared" si="180"/>
        <v>21.42</v>
      </c>
      <c r="CD60" s="170">
        <f t="shared" si="180"/>
        <v>29.44</v>
      </c>
      <c r="CE60" s="170">
        <f t="shared" si="180"/>
        <v>41.23</v>
      </c>
      <c r="CF60" s="170">
        <f t="shared" si="180"/>
        <v>53</v>
      </c>
      <c r="CG60" s="170">
        <f t="shared" si="180"/>
        <v>61.82</v>
      </c>
      <c r="CH60" s="170">
        <f t="shared" si="180"/>
        <v>45.96</v>
      </c>
      <c r="CI60" s="170">
        <f t="shared" si="180"/>
        <v>58.86</v>
      </c>
      <c r="CJ60" s="170">
        <f t="shared" si="180"/>
        <v>71.2</v>
      </c>
      <c r="CK60" s="170">
        <f t="shared" si="180"/>
        <v>81.680000000000007</v>
      </c>
      <c r="CM60" s="43" t="str">
        <f t="shared" si="133"/>
        <v>DIAMANTE 1301 a 500</v>
      </c>
      <c r="CN60" s="44" t="s">
        <v>66</v>
      </c>
      <c r="CO60" s="225" t="s">
        <v>49</v>
      </c>
      <c r="CP60" s="170">
        <f t="shared" ref="CP60:DE60" si="181">ROUND(CP4-(CP4*$A$104),2)</f>
        <v>15.11</v>
      </c>
      <c r="CQ60" s="170">
        <f t="shared" si="181"/>
        <v>15.75</v>
      </c>
      <c r="CR60" s="170">
        <f t="shared" si="181"/>
        <v>15.91</v>
      </c>
      <c r="CS60" s="170">
        <f t="shared" si="181"/>
        <v>16.079999999999998</v>
      </c>
      <c r="CT60" s="170">
        <f t="shared" si="181"/>
        <v>17.989999999999998</v>
      </c>
      <c r="CU60" s="170">
        <f t="shared" si="181"/>
        <v>20.16</v>
      </c>
      <c r="CV60" s="170">
        <f t="shared" si="181"/>
        <v>22.49</v>
      </c>
      <c r="CW60" s="170">
        <f t="shared" si="181"/>
        <v>26.98</v>
      </c>
      <c r="CX60" s="170">
        <f t="shared" si="181"/>
        <v>18.52</v>
      </c>
      <c r="CY60" s="170">
        <f t="shared" si="181"/>
        <v>22.41</v>
      </c>
      <c r="CZ60" s="170">
        <f t="shared" si="181"/>
        <v>37.64</v>
      </c>
      <c r="DA60" s="170">
        <f t="shared" si="181"/>
        <v>51.65</v>
      </c>
      <c r="DB60" s="170">
        <f t="shared" si="181"/>
        <v>21.52</v>
      </c>
      <c r="DC60" s="170">
        <f t="shared" si="181"/>
        <v>26.04</v>
      </c>
      <c r="DD60" s="170">
        <f t="shared" si="181"/>
        <v>43.75</v>
      </c>
      <c r="DE60" s="170">
        <f t="shared" si="181"/>
        <v>60.06</v>
      </c>
      <c r="DG60" s="43" t="str">
        <f t="shared" si="177"/>
        <v>DIAMANTE 2301 a 500</v>
      </c>
      <c r="DH60" s="44" t="s">
        <v>69</v>
      </c>
      <c r="DI60" s="44" t="s">
        <v>49</v>
      </c>
      <c r="DJ60" s="147">
        <f>ROUND(DJ4-(DJ4*$A$196),2)</f>
        <v>16.760000000000002</v>
      </c>
      <c r="DK60" s="147">
        <f t="shared" ref="DK60:DU60" si="182">ROUND(DK4-(DK4*$A$193),2)</f>
        <v>17.47</v>
      </c>
      <c r="DL60" s="147">
        <f t="shared" si="182"/>
        <v>17.64</v>
      </c>
      <c r="DM60" s="147">
        <f t="shared" si="182"/>
        <v>17.82</v>
      </c>
      <c r="DN60" s="147">
        <f t="shared" si="182"/>
        <v>19.920000000000002</v>
      </c>
      <c r="DO60" s="147">
        <f t="shared" si="182"/>
        <v>22.42</v>
      </c>
      <c r="DP60" s="147">
        <f t="shared" si="182"/>
        <v>25.02</v>
      </c>
      <c r="DQ60" s="147">
        <f t="shared" si="182"/>
        <v>30.01</v>
      </c>
      <c r="DR60" s="147">
        <f t="shared" si="182"/>
        <v>23.78</v>
      </c>
      <c r="DS60" s="147">
        <f t="shared" si="182"/>
        <v>28.93</v>
      </c>
      <c r="DT60" s="147">
        <f t="shared" si="182"/>
        <v>48.68</v>
      </c>
      <c r="DU60" s="147">
        <f t="shared" si="182"/>
        <v>66.790000000000006</v>
      </c>
      <c r="EQ60" s="198" t="str">
        <f t="shared" si="170"/>
        <v>DIAMANTE START 2Coleta Programada7787-91 ou mais</v>
      </c>
      <c r="ER60" s="198" t="s">
        <v>117</v>
      </c>
      <c r="ES60" s="199" t="s">
        <v>64</v>
      </c>
      <c r="ET60" s="200" t="s">
        <v>252</v>
      </c>
      <c r="EU60" s="201" t="s">
        <v>253</v>
      </c>
      <c r="EV60" s="200" t="s">
        <v>251</v>
      </c>
      <c r="EW60" s="60"/>
      <c r="EX60" s="60"/>
      <c r="FA60" s="207" t="str">
        <f t="shared" si="171"/>
        <v>INFINITE 4Check ListPreenchimento de Check List (Código: 87)</v>
      </c>
      <c r="FB60" s="207" t="s">
        <v>98</v>
      </c>
      <c r="FC60" s="210" t="s">
        <v>58</v>
      </c>
      <c r="FD60" s="201" t="s">
        <v>59</v>
      </c>
      <c r="FE60" s="200">
        <f>FE5</f>
        <v>7.42</v>
      </c>
      <c r="FF60" s="213"/>
      <c r="FK60" s="207" t="s">
        <v>373</v>
      </c>
      <c r="FL60" s="207" t="s">
        <v>94</v>
      </c>
      <c r="FM60" s="207" t="s">
        <v>319</v>
      </c>
      <c r="FN60" s="216" t="s">
        <v>320</v>
      </c>
      <c r="FO60" s="217">
        <v>76120</v>
      </c>
      <c r="FP60" s="200">
        <v>0.75</v>
      </c>
      <c r="FQ60" s="217">
        <v>76171</v>
      </c>
      <c r="FR60" s="200">
        <v>1.31</v>
      </c>
    </row>
    <row r="61" spans="1:174" ht="25.5" x14ac:dyDescent="0.25">
      <c r="D61" s="43" t="str">
        <f t="shared" si="0"/>
        <v>DIAMANTE 1501 a 1.000</v>
      </c>
      <c r="E61" s="44" t="s">
        <v>66</v>
      </c>
      <c r="F61" s="44" t="s">
        <v>50</v>
      </c>
      <c r="G61" s="170">
        <f t="shared" si="178"/>
        <v>10.15</v>
      </c>
      <c r="H61" s="170">
        <f t="shared" si="172"/>
        <v>10.35</v>
      </c>
      <c r="I61" s="170">
        <f t="shared" si="172"/>
        <v>10.58</v>
      </c>
      <c r="J61" s="170">
        <f t="shared" si="172"/>
        <v>10.8</v>
      </c>
      <c r="K61" s="170">
        <f t="shared" si="172"/>
        <v>18.670000000000002</v>
      </c>
      <c r="L61" s="170">
        <f t="shared" si="172"/>
        <v>18.850000000000001</v>
      </c>
      <c r="M61" s="170">
        <f t="shared" si="172"/>
        <v>19.04</v>
      </c>
      <c r="N61" s="170">
        <f t="shared" si="172"/>
        <v>19.239999999999998</v>
      </c>
      <c r="O61" s="170">
        <f t="shared" si="172"/>
        <v>26.58</v>
      </c>
      <c r="P61" s="170">
        <f t="shared" si="172"/>
        <v>37.200000000000003</v>
      </c>
      <c r="Q61" s="170">
        <f t="shared" si="172"/>
        <v>47.85</v>
      </c>
      <c r="R61" s="170">
        <f t="shared" si="172"/>
        <v>55.83</v>
      </c>
      <c r="S61" s="170">
        <f t="shared" si="172"/>
        <v>34.369999999999997</v>
      </c>
      <c r="T61" s="170">
        <f t="shared" si="172"/>
        <v>44.11</v>
      </c>
      <c r="U61" s="170">
        <f t="shared" si="172"/>
        <v>53.44</v>
      </c>
      <c r="V61" s="170">
        <f t="shared" si="172"/>
        <v>61.34</v>
      </c>
      <c r="W61" s="170">
        <f t="shared" si="172"/>
        <v>40.93</v>
      </c>
      <c r="X61" s="170">
        <f t="shared" si="172"/>
        <v>52.51</v>
      </c>
      <c r="Y61" s="170">
        <f t="shared" si="172"/>
        <v>63.62</v>
      </c>
      <c r="Z61" s="170">
        <f t="shared" si="172"/>
        <v>73.02</v>
      </c>
      <c r="AB61" s="43" t="str">
        <f t="shared" si="1"/>
        <v>DIAMANTE 1501 a 1.000</v>
      </c>
      <c r="AC61" s="44" t="s">
        <v>66</v>
      </c>
      <c r="AD61" s="44" t="s">
        <v>50</v>
      </c>
      <c r="AE61" s="170">
        <f t="shared" si="179"/>
        <v>26.78</v>
      </c>
      <c r="AF61" s="170">
        <f t="shared" si="173"/>
        <v>27.35</v>
      </c>
      <c r="AG61" s="170">
        <f t="shared" si="173"/>
        <v>27.92</v>
      </c>
      <c r="AH61" s="170">
        <f t="shared" si="173"/>
        <v>28.48</v>
      </c>
      <c r="AI61" s="170">
        <f t="shared" si="173"/>
        <v>30.95</v>
      </c>
      <c r="AJ61" s="170">
        <f t="shared" si="173"/>
        <v>31.25</v>
      </c>
      <c r="AK61" s="170">
        <f t="shared" si="173"/>
        <v>31.58</v>
      </c>
      <c r="AL61" s="170">
        <f t="shared" si="173"/>
        <v>31.89</v>
      </c>
      <c r="AM61" s="170">
        <f t="shared" si="173"/>
        <v>45.9</v>
      </c>
      <c r="AN61" s="170">
        <f t="shared" si="173"/>
        <v>69.19</v>
      </c>
      <c r="AO61" s="170">
        <f t="shared" si="173"/>
        <v>84.24</v>
      </c>
      <c r="AP61" s="170">
        <f t="shared" si="173"/>
        <v>99.29</v>
      </c>
      <c r="AQ61" s="170">
        <f t="shared" si="173"/>
        <v>55.66</v>
      </c>
      <c r="AR61" s="170">
        <f t="shared" si="173"/>
        <v>71.790000000000006</v>
      </c>
      <c r="AS61" s="170">
        <f t="shared" si="173"/>
        <v>83.26</v>
      </c>
      <c r="AT61" s="170">
        <f t="shared" si="173"/>
        <v>94.7</v>
      </c>
      <c r="AU61" s="170">
        <f t="shared" si="173"/>
        <v>66.25</v>
      </c>
      <c r="AV61" s="170">
        <f t="shared" si="173"/>
        <v>85.47</v>
      </c>
      <c r="AW61" s="170">
        <f t="shared" si="173"/>
        <v>99.11</v>
      </c>
      <c r="AX61" s="170">
        <f t="shared" si="173"/>
        <v>112.72</v>
      </c>
      <c r="AY61" s="159"/>
      <c r="AZ61" s="40" t="str">
        <f t="shared" si="21"/>
        <v>INFINITE 4Kg Adicional</v>
      </c>
      <c r="BA61" s="168" t="s">
        <v>98</v>
      </c>
      <c r="BB61" s="178" t="s">
        <v>63</v>
      </c>
      <c r="BC61" s="169">
        <f t="shared" si="174"/>
        <v>5.05</v>
      </c>
      <c r="BD61" s="169">
        <f t="shared" si="174"/>
        <v>5.21</v>
      </c>
      <c r="BE61" s="169">
        <f t="shared" si="174"/>
        <v>5.28</v>
      </c>
      <c r="BF61" s="169">
        <f t="shared" si="174"/>
        <v>5.37</v>
      </c>
      <c r="BG61" s="169">
        <f t="shared" si="174"/>
        <v>6.72</v>
      </c>
      <c r="BH61" s="169">
        <f t="shared" si="174"/>
        <v>6.82</v>
      </c>
      <c r="BI61" s="169">
        <f t="shared" si="174"/>
        <v>6.88</v>
      </c>
      <c r="BJ61" s="169">
        <f t="shared" si="174"/>
        <v>6.88</v>
      </c>
      <c r="BL61" s="43" t="str">
        <f t="shared" si="29"/>
        <v>DIAMANTE 14.001 a 5.000</v>
      </c>
      <c r="BM61" s="44" t="s">
        <v>66</v>
      </c>
      <c r="BN61" s="46" t="s">
        <v>70</v>
      </c>
      <c r="BO61" s="170">
        <f t="shared" si="161"/>
        <v>24.17</v>
      </c>
      <c r="BP61" s="170">
        <f t="shared" si="161"/>
        <v>24.68</v>
      </c>
      <c r="BQ61" s="170">
        <f t="shared" si="161"/>
        <v>25.19</v>
      </c>
      <c r="BS61" s="43" t="str">
        <f t="shared" si="71"/>
        <v>DIAMANTE 2501 a 1.000</v>
      </c>
      <c r="BT61" s="44" t="s">
        <v>69</v>
      </c>
      <c r="BU61" s="44" t="s">
        <v>50</v>
      </c>
      <c r="BV61" s="170">
        <f t="shared" si="180"/>
        <v>11.72</v>
      </c>
      <c r="BW61" s="170">
        <f t="shared" si="180"/>
        <v>11.96</v>
      </c>
      <c r="BX61" s="170">
        <f t="shared" si="180"/>
        <v>12.21</v>
      </c>
      <c r="BY61" s="170">
        <f t="shared" si="180"/>
        <v>12.46</v>
      </c>
      <c r="BZ61" s="170">
        <f t="shared" si="180"/>
        <v>21.52</v>
      </c>
      <c r="CA61" s="170">
        <f t="shared" si="180"/>
        <v>21.74</v>
      </c>
      <c r="CB61" s="170">
        <f t="shared" si="180"/>
        <v>21.96</v>
      </c>
      <c r="CC61" s="170">
        <f t="shared" si="180"/>
        <v>22.19</v>
      </c>
      <c r="CD61" s="170">
        <f t="shared" si="180"/>
        <v>30.64</v>
      </c>
      <c r="CE61" s="170">
        <f t="shared" si="180"/>
        <v>42.89</v>
      </c>
      <c r="CF61" s="170">
        <f t="shared" si="180"/>
        <v>55.16</v>
      </c>
      <c r="CG61" s="170">
        <f t="shared" si="180"/>
        <v>64.34</v>
      </c>
      <c r="CH61" s="170">
        <f t="shared" si="180"/>
        <v>47.18</v>
      </c>
      <c r="CI61" s="170">
        <f t="shared" si="180"/>
        <v>60.54</v>
      </c>
      <c r="CJ61" s="170">
        <f t="shared" si="180"/>
        <v>73.34</v>
      </c>
      <c r="CK61" s="170">
        <f t="shared" si="180"/>
        <v>84.17</v>
      </c>
      <c r="CM61" s="43" t="str">
        <f t="shared" si="133"/>
        <v>DIAMANTE 1501 a 1.000</v>
      </c>
      <c r="CN61" s="44" t="s">
        <v>66</v>
      </c>
      <c r="CO61" s="44" t="s">
        <v>50</v>
      </c>
      <c r="CP61" s="170">
        <f t="shared" ref="CP61:DE61" si="183">ROUND(CP5-(CP5*$A$104),2)</f>
        <v>16.18</v>
      </c>
      <c r="CQ61" s="170">
        <f t="shared" si="183"/>
        <v>16.87</v>
      </c>
      <c r="CR61" s="170">
        <f t="shared" si="183"/>
        <v>17.05</v>
      </c>
      <c r="CS61" s="170">
        <f t="shared" si="183"/>
        <v>17.22</v>
      </c>
      <c r="CT61" s="170">
        <f t="shared" si="183"/>
        <v>19.27</v>
      </c>
      <c r="CU61" s="170">
        <f t="shared" si="183"/>
        <v>21.6</v>
      </c>
      <c r="CV61" s="170">
        <f t="shared" si="183"/>
        <v>24.1</v>
      </c>
      <c r="CW61" s="170">
        <f t="shared" si="183"/>
        <v>28.91</v>
      </c>
      <c r="CX61" s="170">
        <f t="shared" si="183"/>
        <v>19.62</v>
      </c>
      <c r="CY61" s="170">
        <f t="shared" si="183"/>
        <v>23.65</v>
      </c>
      <c r="CZ61" s="170">
        <f t="shared" si="183"/>
        <v>39</v>
      </c>
      <c r="DA61" s="170">
        <f t="shared" si="183"/>
        <v>53.32</v>
      </c>
      <c r="DB61" s="170">
        <f t="shared" si="183"/>
        <v>22.83</v>
      </c>
      <c r="DC61" s="170">
        <f t="shared" si="183"/>
        <v>27.49</v>
      </c>
      <c r="DD61" s="170">
        <f t="shared" si="183"/>
        <v>45.36</v>
      </c>
      <c r="DE61" s="170">
        <f t="shared" si="183"/>
        <v>61.98</v>
      </c>
      <c r="DG61" s="43" t="str">
        <f t="shared" ref="DG61" si="184">DH61&amp;DI61</f>
        <v>DIAMANTE 2501 a 1.000</v>
      </c>
      <c r="DH61" s="44" t="s">
        <v>69</v>
      </c>
      <c r="DI61" s="44" t="s">
        <v>50</v>
      </c>
      <c r="DJ61" s="147">
        <f t="shared" ref="DJ61:DJ71" si="185">ROUND(DJ5-(DJ5*$A$193),2)</f>
        <v>17.940000000000001</v>
      </c>
      <c r="DK61" s="147">
        <f t="shared" ref="DK61:DU61" si="186">ROUND(DK5-(DK5*$A$193),2)</f>
        <v>18.71</v>
      </c>
      <c r="DL61" s="147">
        <f t="shared" si="186"/>
        <v>18.91</v>
      </c>
      <c r="DM61" s="147">
        <f t="shared" si="186"/>
        <v>19.079999999999998</v>
      </c>
      <c r="DN61" s="147">
        <f t="shared" si="186"/>
        <v>21.34</v>
      </c>
      <c r="DO61" s="147">
        <f t="shared" si="186"/>
        <v>24.01</v>
      </c>
      <c r="DP61" s="147">
        <f t="shared" si="186"/>
        <v>26.82</v>
      </c>
      <c r="DQ61" s="147">
        <f t="shared" si="186"/>
        <v>32.14</v>
      </c>
      <c r="DR61" s="147">
        <f t="shared" si="186"/>
        <v>25.2</v>
      </c>
      <c r="DS61" s="147">
        <f t="shared" si="186"/>
        <v>30.53</v>
      </c>
      <c r="DT61" s="147">
        <f t="shared" si="186"/>
        <v>50.46</v>
      </c>
      <c r="DU61" s="147">
        <f t="shared" si="186"/>
        <v>68.94</v>
      </c>
      <c r="EQ61" s="198" t="str">
        <f t="shared" si="170"/>
        <v>DIAMANTE START 2Coleta Programada4209-90 a 10</v>
      </c>
      <c r="ER61" s="198" t="s">
        <v>117</v>
      </c>
      <c r="ES61" s="199" t="s">
        <v>64</v>
      </c>
      <c r="ET61" s="200" t="s">
        <v>65</v>
      </c>
      <c r="EU61" s="201" t="s">
        <v>45</v>
      </c>
      <c r="EV61" s="200">
        <f>ROUND(EV7-(EV7*$A$138),2)</f>
        <v>12.34</v>
      </c>
      <c r="EW61" s="60"/>
      <c r="EX61" s="60"/>
      <c r="FE61" s="212" t="s">
        <v>258</v>
      </c>
      <c r="FK61" s="207" t="s">
        <v>374</v>
      </c>
      <c r="FL61" s="207" t="s">
        <v>94</v>
      </c>
      <c r="FM61" s="207" t="s">
        <v>321</v>
      </c>
      <c r="FN61" s="216" t="s">
        <v>322</v>
      </c>
      <c r="FO61" s="217">
        <v>76139</v>
      </c>
      <c r="FP61" s="200">
        <v>2.12</v>
      </c>
      <c r="FQ61" s="217">
        <v>76180</v>
      </c>
      <c r="FR61" s="200">
        <v>2.12</v>
      </c>
    </row>
    <row r="62" spans="1:174" ht="25.5" x14ac:dyDescent="0.25">
      <c r="D62" s="43" t="str">
        <f t="shared" si="0"/>
        <v>DIAMANTE 11.001 a 2.000</v>
      </c>
      <c r="E62" s="44" t="s">
        <v>66</v>
      </c>
      <c r="F62" s="44" t="s">
        <v>55</v>
      </c>
      <c r="G62" s="170">
        <f t="shared" si="178"/>
        <v>12.73</v>
      </c>
      <c r="H62" s="170">
        <f t="shared" si="172"/>
        <v>13.01</v>
      </c>
      <c r="I62" s="170">
        <f t="shared" si="172"/>
        <v>13.29</v>
      </c>
      <c r="J62" s="170">
        <f t="shared" si="172"/>
        <v>13.55</v>
      </c>
      <c r="K62" s="170">
        <f t="shared" si="172"/>
        <v>20.59</v>
      </c>
      <c r="L62" s="170">
        <f t="shared" si="172"/>
        <v>20.79</v>
      </c>
      <c r="M62" s="170">
        <f t="shared" si="172"/>
        <v>21.01</v>
      </c>
      <c r="N62" s="170">
        <f t="shared" si="172"/>
        <v>21.22</v>
      </c>
      <c r="O62" s="170">
        <f t="shared" si="172"/>
        <v>32.04</v>
      </c>
      <c r="P62" s="170">
        <f t="shared" si="172"/>
        <v>44.88</v>
      </c>
      <c r="Q62" s="170">
        <f t="shared" si="172"/>
        <v>57.7</v>
      </c>
      <c r="R62" s="170">
        <f t="shared" si="172"/>
        <v>67.290000000000006</v>
      </c>
      <c r="S62" s="170">
        <f t="shared" si="172"/>
        <v>42.98</v>
      </c>
      <c r="T62" s="170">
        <f t="shared" si="172"/>
        <v>54.56</v>
      </c>
      <c r="U62" s="170">
        <f t="shared" si="172"/>
        <v>65.73</v>
      </c>
      <c r="V62" s="170">
        <f t="shared" si="172"/>
        <v>75.010000000000005</v>
      </c>
      <c r="W62" s="170">
        <f t="shared" si="172"/>
        <v>51.17</v>
      </c>
      <c r="X62" s="170">
        <f t="shared" si="172"/>
        <v>64.959999999999994</v>
      </c>
      <c r="Y62" s="170">
        <f t="shared" si="172"/>
        <v>78.239999999999995</v>
      </c>
      <c r="Z62" s="170">
        <f t="shared" si="172"/>
        <v>89.29</v>
      </c>
      <c r="AB62" s="43" t="str">
        <f t="shared" si="1"/>
        <v>DIAMANTE 11.001 a 2.000</v>
      </c>
      <c r="AC62" s="44" t="s">
        <v>66</v>
      </c>
      <c r="AD62" s="44" t="s">
        <v>55</v>
      </c>
      <c r="AE62" s="170">
        <f t="shared" si="179"/>
        <v>29.62</v>
      </c>
      <c r="AF62" s="170">
        <f t="shared" si="173"/>
        <v>30.26</v>
      </c>
      <c r="AG62" s="170">
        <f t="shared" si="173"/>
        <v>30.89</v>
      </c>
      <c r="AH62" s="170">
        <f t="shared" si="173"/>
        <v>31.52</v>
      </c>
      <c r="AI62" s="170">
        <f t="shared" si="173"/>
        <v>34.06</v>
      </c>
      <c r="AJ62" s="170">
        <f t="shared" si="173"/>
        <v>34.43</v>
      </c>
      <c r="AK62" s="170">
        <f t="shared" si="173"/>
        <v>34.770000000000003</v>
      </c>
      <c r="AL62" s="170">
        <f t="shared" si="173"/>
        <v>35.11</v>
      </c>
      <c r="AM62" s="170">
        <f t="shared" si="173"/>
        <v>54.99</v>
      </c>
      <c r="AN62" s="170">
        <f t="shared" si="173"/>
        <v>83.3</v>
      </c>
      <c r="AO62" s="170">
        <f t="shared" si="173"/>
        <v>101.61</v>
      </c>
      <c r="AP62" s="170">
        <f t="shared" si="173"/>
        <v>119.93</v>
      </c>
      <c r="AQ62" s="170">
        <f t="shared" si="173"/>
        <v>67.03</v>
      </c>
      <c r="AR62" s="170">
        <f t="shared" si="173"/>
        <v>90.4</v>
      </c>
      <c r="AS62" s="170">
        <f t="shared" si="173"/>
        <v>105.76</v>
      </c>
      <c r="AT62" s="170">
        <f t="shared" si="173"/>
        <v>121.1</v>
      </c>
      <c r="AU62" s="170">
        <f t="shared" si="173"/>
        <v>79.790000000000006</v>
      </c>
      <c r="AV62" s="170">
        <f t="shared" si="173"/>
        <v>107.62</v>
      </c>
      <c r="AW62" s="170">
        <f t="shared" si="173"/>
        <v>125.89</v>
      </c>
      <c r="AX62" s="170">
        <f t="shared" si="173"/>
        <v>144.16</v>
      </c>
      <c r="AY62" s="159"/>
      <c r="AZ62" s="43" t="str">
        <f t="shared" si="21"/>
        <v>Peso (Kg)</v>
      </c>
      <c r="BB62" s="46" t="s">
        <v>33</v>
      </c>
      <c r="BC62" s="45" t="s">
        <v>12</v>
      </c>
      <c r="BD62" s="45" t="s">
        <v>13</v>
      </c>
      <c r="BE62" s="45" t="s">
        <v>14</v>
      </c>
      <c r="BF62" s="45" t="s">
        <v>15</v>
      </c>
      <c r="BG62" s="45" t="s">
        <v>16</v>
      </c>
      <c r="BH62" s="45" t="s">
        <v>17</v>
      </c>
      <c r="BI62" s="45" t="s">
        <v>18</v>
      </c>
      <c r="BJ62" s="45" t="s">
        <v>19</v>
      </c>
      <c r="BL62" s="43" t="str">
        <f t="shared" si="29"/>
        <v>DIAMANTE 15.001 a 6.000</v>
      </c>
      <c r="BM62" s="44" t="s">
        <v>66</v>
      </c>
      <c r="BN62" s="46" t="s">
        <v>76</v>
      </c>
      <c r="BO62" s="170">
        <f t="shared" si="161"/>
        <v>28.15</v>
      </c>
      <c r="BP62" s="170">
        <f t="shared" si="161"/>
        <v>28.74</v>
      </c>
      <c r="BQ62" s="170">
        <f t="shared" si="161"/>
        <v>29.35</v>
      </c>
      <c r="BS62" s="43" t="str">
        <f t="shared" si="71"/>
        <v>DIAMANTE 21.001 a 2.000</v>
      </c>
      <c r="BT62" s="44" t="s">
        <v>69</v>
      </c>
      <c r="BU62" s="44" t="s">
        <v>55</v>
      </c>
      <c r="BV62" s="170">
        <f t="shared" si="180"/>
        <v>15.45</v>
      </c>
      <c r="BW62" s="170">
        <f t="shared" si="180"/>
        <v>15.79</v>
      </c>
      <c r="BX62" s="170">
        <f t="shared" si="180"/>
        <v>16.13</v>
      </c>
      <c r="BY62" s="170">
        <f t="shared" si="180"/>
        <v>16.45</v>
      </c>
      <c r="BZ62" s="170">
        <f t="shared" si="180"/>
        <v>24.26</v>
      </c>
      <c r="CA62" s="170">
        <f t="shared" si="180"/>
        <v>24.51</v>
      </c>
      <c r="CB62" s="170">
        <f t="shared" si="180"/>
        <v>24.76</v>
      </c>
      <c r="CC62" s="170">
        <f t="shared" si="180"/>
        <v>25.02</v>
      </c>
      <c r="CD62" s="170">
        <f t="shared" si="180"/>
        <v>37.31</v>
      </c>
      <c r="CE62" s="170">
        <f t="shared" si="180"/>
        <v>51.8</v>
      </c>
      <c r="CF62" s="170">
        <f t="shared" si="180"/>
        <v>66.599999999999994</v>
      </c>
      <c r="CG62" s="170">
        <f t="shared" si="180"/>
        <v>77.78</v>
      </c>
      <c r="CH62" s="170">
        <f t="shared" si="180"/>
        <v>59.45</v>
      </c>
      <c r="CI62" s="170">
        <f t="shared" si="180"/>
        <v>75.03</v>
      </c>
      <c r="CJ62" s="170">
        <f t="shared" si="180"/>
        <v>90.32</v>
      </c>
      <c r="CK62" s="170">
        <f t="shared" si="180"/>
        <v>103.17</v>
      </c>
      <c r="CM62" s="43" t="str">
        <f t="shared" si="133"/>
        <v>DIAMANTE 11.001 a 2.000</v>
      </c>
      <c r="CN62" s="44" t="s">
        <v>66</v>
      </c>
      <c r="CO62" s="44" t="s">
        <v>55</v>
      </c>
      <c r="CP62" s="170">
        <f t="shared" ref="CP62:DE62" si="187">ROUND(CP6-(CP6*$A$104),2)</f>
        <v>17.05</v>
      </c>
      <c r="CQ62" s="170">
        <f t="shared" si="187"/>
        <v>17.79</v>
      </c>
      <c r="CR62" s="170">
        <f t="shared" si="187"/>
        <v>17.95</v>
      </c>
      <c r="CS62" s="170">
        <f t="shared" si="187"/>
        <v>18.14</v>
      </c>
      <c r="CT62" s="170">
        <f t="shared" si="187"/>
        <v>21.18</v>
      </c>
      <c r="CU62" s="170">
        <f t="shared" si="187"/>
        <v>23.72</v>
      </c>
      <c r="CV62" s="170">
        <f t="shared" si="187"/>
        <v>26.48</v>
      </c>
      <c r="CW62" s="170">
        <f t="shared" si="187"/>
        <v>31.77</v>
      </c>
      <c r="CX62" s="170">
        <f t="shared" si="187"/>
        <v>23.29</v>
      </c>
      <c r="CY62" s="170">
        <f t="shared" si="187"/>
        <v>27.51</v>
      </c>
      <c r="CZ62" s="170">
        <f t="shared" si="187"/>
        <v>43.08</v>
      </c>
      <c r="DA62" s="170">
        <f t="shared" si="187"/>
        <v>57.81</v>
      </c>
      <c r="DB62" s="170">
        <f t="shared" si="187"/>
        <v>27.08</v>
      </c>
      <c r="DC62" s="170">
        <f t="shared" si="187"/>
        <v>31.99</v>
      </c>
      <c r="DD62" s="170">
        <f t="shared" si="187"/>
        <v>50.09</v>
      </c>
      <c r="DE62" s="170">
        <f t="shared" si="187"/>
        <v>67.209999999999994</v>
      </c>
      <c r="DG62" s="43" t="str">
        <f t="shared" si="169"/>
        <v>DIAMANTE 21.001 a 2.000</v>
      </c>
      <c r="DH62" s="44" t="s">
        <v>69</v>
      </c>
      <c r="DI62" s="44" t="s">
        <v>55</v>
      </c>
      <c r="DJ62" s="147">
        <f t="shared" si="185"/>
        <v>19</v>
      </c>
      <c r="DK62" s="147">
        <f t="shared" ref="DK62:DU62" si="188">ROUND(DK6-(DK6*$A$193),2)</f>
        <v>19.809999999999999</v>
      </c>
      <c r="DL62" s="147">
        <f t="shared" si="188"/>
        <v>19.989999999999998</v>
      </c>
      <c r="DM62" s="147">
        <f t="shared" si="188"/>
        <v>20.2</v>
      </c>
      <c r="DN62" s="147">
        <f t="shared" si="188"/>
        <v>23.58</v>
      </c>
      <c r="DO62" s="147">
        <f t="shared" si="188"/>
        <v>26.41</v>
      </c>
      <c r="DP62" s="147">
        <f t="shared" si="188"/>
        <v>29.48</v>
      </c>
      <c r="DQ62" s="147">
        <f t="shared" si="188"/>
        <v>35.369999999999997</v>
      </c>
      <c r="DR62" s="147">
        <f t="shared" si="188"/>
        <v>30.14</v>
      </c>
      <c r="DS62" s="147">
        <f t="shared" si="188"/>
        <v>35.61</v>
      </c>
      <c r="DT62" s="147">
        <f t="shared" si="188"/>
        <v>55.76</v>
      </c>
      <c r="DU62" s="147">
        <f t="shared" si="188"/>
        <v>74.84</v>
      </c>
      <c r="EQ62" s="198" t="str">
        <f t="shared" si="170"/>
        <v>DIAMANTE START 2Coleta Programada4209-9Mais de 10</v>
      </c>
      <c r="ER62" s="198" t="s">
        <v>117</v>
      </c>
      <c r="ES62" s="199" t="s">
        <v>64</v>
      </c>
      <c r="ET62" s="200" t="s">
        <v>65</v>
      </c>
      <c r="EU62" s="201" t="s">
        <v>52</v>
      </c>
      <c r="EV62" s="200" t="s">
        <v>251</v>
      </c>
      <c r="EW62" s="60"/>
      <c r="EX62" s="60"/>
      <c r="FE62" s="212"/>
      <c r="FK62" s="207" t="s">
        <v>375</v>
      </c>
      <c r="FL62" s="207" t="s">
        <v>94</v>
      </c>
      <c r="FM62" s="219" t="s">
        <v>323</v>
      </c>
      <c r="FN62" s="220" t="s">
        <v>324</v>
      </c>
      <c r="FO62" s="217">
        <v>76147</v>
      </c>
      <c r="FP62" s="200">
        <f>ROUND('BASE 2025'!FP62*'BASE 2026'!$A$172,2)</f>
        <v>0.14000000000000001</v>
      </c>
      <c r="FQ62" s="217">
        <v>76198</v>
      </c>
      <c r="FR62" s="200">
        <f>ROUND('BASE 2025'!FR62*'BASE 2026'!$A$172,2)</f>
        <v>0.08</v>
      </c>
    </row>
    <row r="63" spans="1:174" ht="25.5" x14ac:dyDescent="0.25">
      <c r="A63" s="43" t="s">
        <v>5</v>
      </c>
      <c r="D63" s="43" t="str">
        <f t="shared" si="0"/>
        <v>DIAMANTE 12.001 a 3.000</v>
      </c>
      <c r="E63" s="44" t="s">
        <v>66</v>
      </c>
      <c r="F63" s="44" t="s">
        <v>62</v>
      </c>
      <c r="G63" s="170">
        <f t="shared" si="178"/>
        <v>14.21</v>
      </c>
      <c r="H63" s="170">
        <f t="shared" si="172"/>
        <v>14.52</v>
      </c>
      <c r="I63" s="170">
        <f t="shared" si="172"/>
        <v>14.82</v>
      </c>
      <c r="J63" s="170">
        <f t="shared" si="172"/>
        <v>15.11</v>
      </c>
      <c r="K63" s="170">
        <f t="shared" si="172"/>
        <v>22.49</v>
      </c>
      <c r="L63" s="170">
        <f t="shared" si="172"/>
        <v>22.71</v>
      </c>
      <c r="M63" s="170">
        <f t="shared" si="172"/>
        <v>22.96</v>
      </c>
      <c r="N63" s="170">
        <f t="shared" si="172"/>
        <v>23.19</v>
      </c>
      <c r="O63" s="170">
        <f t="shared" si="172"/>
        <v>37.409999999999997</v>
      </c>
      <c r="P63" s="170">
        <f t="shared" si="172"/>
        <v>50.51</v>
      </c>
      <c r="Q63" s="170">
        <f t="shared" si="172"/>
        <v>71.09</v>
      </c>
      <c r="R63" s="170">
        <f t="shared" si="172"/>
        <v>86.04</v>
      </c>
      <c r="S63" s="170">
        <f t="shared" si="172"/>
        <v>51.52</v>
      </c>
      <c r="T63" s="170">
        <f t="shared" si="172"/>
        <v>63.32</v>
      </c>
      <c r="U63" s="170">
        <f t="shared" si="172"/>
        <v>80.989999999999995</v>
      </c>
      <c r="V63" s="170">
        <f t="shared" si="172"/>
        <v>94.77</v>
      </c>
      <c r="W63" s="170">
        <f t="shared" si="172"/>
        <v>61.32</v>
      </c>
      <c r="X63" s="170">
        <f t="shared" si="172"/>
        <v>75.37</v>
      </c>
      <c r="Y63" s="170">
        <f t="shared" si="172"/>
        <v>96.42</v>
      </c>
      <c r="Z63" s="170">
        <f t="shared" si="172"/>
        <v>112.82</v>
      </c>
      <c r="AB63" s="43" t="str">
        <f t="shared" si="1"/>
        <v>DIAMANTE 12.001 a 3.000</v>
      </c>
      <c r="AC63" s="44" t="s">
        <v>66</v>
      </c>
      <c r="AD63" s="44" t="s">
        <v>62</v>
      </c>
      <c r="AE63" s="170">
        <f t="shared" si="179"/>
        <v>32.65</v>
      </c>
      <c r="AF63" s="170">
        <f t="shared" si="173"/>
        <v>33.35</v>
      </c>
      <c r="AG63" s="170">
        <f t="shared" si="173"/>
        <v>34.04</v>
      </c>
      <c r="AH63" s="170">
        <f t="shared" si="173"/>
        <v>34.729999999999997</v>
      </c>
      <c r="AI63" s="170">
        <f t="shared" si="173"/>
        <v>37.46</v>
      </c>
      <c r="AJ63" s="170">
        <f t="shared" si="173"/>
        <v>37.840000000000003</v>
      </c>
      <c r="AK63" s="170">
        <f t="shared" si="173"/>
        <v>38.229999999999997</v>
      </c>
      <c r="AL63" s="170">
        <f t="shared" si="173"/>
        <v>38.619999999999997</v>
      </c>
      <c r="AM63" s="170">
        <f t="shared" si="173"/>
        <v>64.64</v>
      </c>
      <c r="AN63" s="170">
        <f t="shared" si="173"/>
        <v>97.3</v>
      </c>
      <c r="AO63" s="170">
        <f t="shared" si="173"/>
        <v>118.74</v>
      </c>
      <c r="AP63" s="170">
        <f t="shared" si="173"/>
        <v>140.16999999999999</v>
      </c>
      <c r="AQ63" s="170">
        <f t="shared" si="173"/>
        <v>78.63</v>
      </c>
      <c r="AR63" s="170">
        <f t="shared" si="173"/>
        <v>108.53</v>
      </c>
      <c r="AS63" s="170">
        <f t="shared" si="173"/>
        <v>128.09</v>
      </c>
      <c r="AT63" s="170">
        <f t="shared" si="173"/>
        <v>147.65</v>
      </c>
      <c r="AU63" s="170">
        <f t="shared" si="173"/>
        <v>93.61</v>
      </c>
      <c r="AV63" s="170">
        <f t="shared" si="173"/>
        <v>129.19999999999999</v>
      </c>
      <c r="AW63" s="170">
        <f t="shared" si="173"/>
        <v>152.47999999999999</v>
      </c>
      <c r="AX63" s="170">
        <f t="shared" si="173"/>
        <v>175.78</v>
      </c>
      <c r="AY63" s="159"/>
      <c r="AZ63" s="43" t="str">
        <f t="shared" si="21"/>
        <v>INFINITE 5Até 1</v>
      </c>
      <c r="BA63" s="44" t="s">
        <v>100</v>
      </c>
      <c r="BB63" s="46" t="s">
        <v>42</v>
      </c>
      <c r="BC63" s="170">
        <f>ROUND(BC3-(BC3*$A$76),2)</f>
        <v>26.5</v>
      </c>
      <c r="BD63" s="170">
        <f t="shared" ref="BD63:BJ63" si="189">ROUND(BD3-(BD3*$A$76),2)</f>
        <v>27.03</v>
      </c>
      <c r="BE63" s="170">
        <f t="shared" si="189"/>
        <v>27.6</v>
      </c>
      <c r="BF63" s="170">
        <f t="shared" si="189"/>
        <v>28.14</v>
      </c>
      <c r="BG63" s="170">
        <f t="shared" si="189"/>
        <v>37.700000000000003</v>
      </c>
      <c r="BH63" s="170">
        <f t="shared" si="189"/>
        <v>38.1</v>
      </c>
      <c r="BI63" s="170">
        <f t="shared" si="189"/>
        <v>38.479999999999997</v>
      </c>
      <c r="BJ63" s="170">
        <f t="shared" si="189"/>
        <v>38.81</v>
      </c>
      <c r="BL63" s="43" t="str">
        <f t="shared" si="29"/>
        <v>DIAMANTE 16.001 a 7.000</v>
      </c>
      <c r="BM63" s="44" t="s">
        <v>66</v>
      </c>
      <c r="BN63" s="46" t="s">
        <v>82</v>
      </c>
      <c r="BO63" s="170">
        <f t="shared" si="161"/>
        <v>33.49</v>
      </c>
      <c r="BP63" s="170">
        <f t="shared" si="161"/>
        <v>34.17</v>
      </c>
      <c r="BQ63" s="170">
        <f t="shared" si="161"/>
        <v>34.89</v>
      </c>
      <c r="BS63" s="43" t="str">
        <f t="shared" si="71"/>
        <v>DIAMANTE 22.001 a 3.000</v>
      </c>
      <c r="BT63" s="44" t="s">
        <v>69</v>
      </c>
      <c r="BU63" s="44" t="s">
        <v>62</v>
      </c>
      <c r="BV63" s="170">
        <f t="shared" si="180"/>
        <v>17.5</v>
      </c>
      <c r="BW63" s="170">
        <f t="shared" si="180"/>
        <v>17.86</v>
      </c>
      <c r="BX63" s="170">
        <f t="shared" si="180"/>
        <v>18.25</v>
      </c>
      <c r="BY63" s="170">
        <f t="shared" si="180"/>
        <v>18.61</v>
      </c>
      <c r="BZ63" s="170">
        <f t="shared" si="180"/>
        <v>26.69</v>
      </c>
      <c r="CA63" s="170">
        <f t="shared" si="180"/>
        <v>26.96</v>
      </c>
      <c r="CB63" s="170">
        <f t="shared" si="180"/>
        <v>27.24</v>
      </c>
      <c r="CC63" s="170">
        <f t="shared" si="180"/>
        <v>27.52</v>
      </c>
      <c r="CD63" s="170">
        <f t="shared" si="180"/>
        <v>43.68</v>
      </c>
      <c r="CE63" s="170">
        <f t="shared" si="180"/>
        <v>58.33</v>
      </c>
      <c r="CF63" s="170">
        <f t="shared" si="180"/>
        <v>82.11</v>
      </c>
      <c r="CG63" s="170">
        <f t="shared" si="180"/>
        <v>99.51</v>
      </c>
      <c r="CH63" s="170">
        <f t="shared" si="180"/>
        <v>71.400000000000006</v>
      </c>
      <c r="CI63" s="170">
        <f t="shared" si="180"/>
        <v>87.09</v>
      </c>
      <c r="CJ63" s="170">
        <f t="shared" si="180"/>
        <v>111.34</v>
      </c>
      <c r="CK63" s="170">
        <f t="shared" si="180"/>
        <v>130.41</v>
      </c>
      <c r="CM63" s="43" t="str">
        <f t="shared" si="133"/>
        <v>DIAMANTE 12.001 a 3.000</v>
      </c>
      <c r="CN63" s="44" t="s">
        <v>66</v>
      </c>
      <c r="CO63" s="44" t="s">
        <v>62</v>
      </c>
      <c r="CP63" s="170">
        <f t="shared" ref="CP63:DE63" si="190">ROUND(CP7-(CP7*$A$104),2)</f>
        <v>20.39</v>
      </c>
      <c r="CQ63" s="170">
        <f t="shared" si="190"/>
        <v>21.25</v>
      </c>
      <c r="CR63" s="170">
        <f t="shared" si="190"/>
        <v>21.47</v>
      </c>
      <c r="CS63" s="170">
        <f t="shared" si="190"/>
        <v>21.69</v>
      </c>
      <c r="CT63" s="170">
        <f t="shared" si="190"/>
        <v>25.32</v>
      </c>
      <c r="CU63" s="170">
        <f t="shared" si="190"/>
        <v>28.35</v>
      </c>
      <c r="CV63" s="170">
        <f t="shared" si="190"/>
        <v>31.64</v>
      </c>
      <c r="CW63" s="170">
        <f t="shared" si="190"/>
        <v>37.96</v>
      </c>
      <c r="CX63" s="170">
        <f t="shared" si="190"/>
        <v>26.84</v>
      </c>
      <c r="CY63" s="170">
        <f t="shared" si="190"/>
        <v>31.49</v>
      </c>
      <c r="CZ63" s="170">
        <f t="shared" si="190"/>
        <v>47.52</v>
      </c>
      <c r="DA63" s="170">
        <f t="shared" si="190"/>
        <v>63.13</v>
      </c>
      <c r="DB63" s="170">
        <f t="shared" si="190"/>
        <v>31.21</v>
      </c>
      <c r="DC63" s="170">
        <f t="shared" si="190"/>
        <v>36.630000000000003</v>
      </c>
      <c r="DD63" s="170">
        <f t="shared" si="190"/>
        <v>55.26</v>
      </c>
      <c r="DE63" s="170">
        <f t="shared" si="190"/>
        <v>73.41</v>
      </c>
      <c r="DG63" s="43" t="str">
        <f t="shared" si="169"/>
        <v>DIAMANTE 22.001 a 3.000</v>
      </c>
      <c r="DH63" s="44" t="s">
        <v>69</v>
      </c>
      <c r="DI63" s="44" t="s">
        <v>62</v>
      </c>
      <c r="DJ63" s="147">
        <f t="shared" si="185"/>
        <v>22.93</v>
      </c>
      <c r="DK63" s="147">
        <f t="shared" ref="DK63:DU63" si="191">ROUND(DK7-(DK7*$A$193),2)</f>
        <v>23.9</v>
      </c>
      <c r="DL63" s="147">
        <f t="shared" si="191"/>
        <v>24.14</v>
      </c>
      <c r="DM63" s="147">
        <f t="shared" si="191"/>
        <v>24.39</v>
      </c>
      <c r="DN63" s="147">
        <f t="shared" si="191"/>
        <v>28.51</v>
      </c>
      <c r="DO63" s="147">
        <f t="shared" si="191"/>
        <v>31.63</v>
      </c>
      <c r="DP63" s="147">
        <f t="shared" si="191"/>
        <v>35.299999999999997</v>
      </c>
      <c r="DQ63" s="147">
        <f t="shared" si="191"/>
        <v>42.39</v>
      </c>
      <c r="DR63" s="147">
        <f t="shared" si="191"/>
        <v>35.42</v>
      </c>
      <c r="DS63" s="147">
        <f t="shared" si="191"/>
        <v>41.02</v>
      </c>
      <c r="DT63" s="147">
        <f t="shared" si="191"/>
        <v>61.66</v>
      </c>
      <c r="DU63" s="147">
        <f t="shared" si="191"/>
        <v>81.94</v>
      </c>
      <c r="EQ63" s="198" t="str">
        <f t="shared" si="170"/>
        <v>DIAMANTE START 2Coleta no mesmo dia4210-211 a 20</v>
      </c>
      <c r="ER63" s="198" t="s">
        <v>117</v>
      </c>
      <c r="ES63" s="199" t="s">
        <v>71</v>
      </c>
      <c r="ET63" s="200" t="s">
        <v>72</v>
      </c>
      <c r="EU63" s="201" t="s">
        <v>73</v>
      </c>
      <c r="EV63" s="200">
        <f>EW63</f>
        <v>1.77</v>
      </c>
      <c r="EW63" s="258">
        <v>1.77</v>
      </c>
      <c r="EX63" s="203" t="s">
        <v>264</v>
      </c>
      <c r="FA63" s="207" t="str">
        <f t="shared" ref="FA63:FA65" si="192">CONCATENATE(FB63,FC63,FD63)</f>
        <v>INFINITE 5Coleta domiciliar1ª Tentativa (Código: 7796-8)</v>
      </c>
      <c r="FB63" s="207" t="s">
        <v>100</v>
      </c>
      <c r="FC63" s="209" t="s">
        <v>46</v>
      </c>
      <c r="FD63" s="201" t="s">
        <v>47</v>
      </c>
      <c r="FE63" s="200">
        <f>ROUND(FE3-(FE3*EN54),2)</f>
        <v>13.61</v>
      </c>
      <c r="FK63" s="207" t="s">
        <v>376</v>
      </c>
      <c r="FL63" s="207" t="s">
        <v>94</v>
      </c>
      <c r="FM63" s="219" t="s">
        <v>325</v>
      </c>
      <c r="FN63" s="220" t="s">
        <v>326</v>
      </c>
      <c r="FO63" s="217">
        <v>76155</v>
      </c>
      <c r="FP63" s="200">
        <f>ROUND('BASE 2025'!FP63*'BASE 2026'!$A$172,2)</f>
        <v>0.19</v>
      </c>
      <c r="FQ63" s="217">
        <v>76201</v>
      </c>
      <c r="FR63" s="200">
        <f>ROUND('BASE 2025'!FR63*'BASE 2026'!$A$172,2)</f>
        <v>0.08</v>
      </c>
    </row>
    <row r="64" spans="1:174" x14ac:dyDescent="0.25">
      <c r="A64" s="84">
        <v>0</v>
      </c>
      <c r="B64" s="42" t="s">
        <v>61</v>
      </c>
      <c r="D64" s="43" t="str">
        <f t="shared" si="0"/>
        <v>DIAMANTE 13.001 a 4.000</v>
      </c>
      <c r="E64" s="44" t="s">
        <v>66</v>
      </c>
      <c r="F64" s="44" t="s">
        <v>68</v>
      </c>
      <c r="G64" s="170">
        <f t="shared" si="178"/>
        <v>15.36</v>
      </c>
      <c r="H64" s="170">
        <f t="shared" si="172"/>
        <v>15.68</v>
      </c>
      <c r="I64" s="170">
        <f t="shared" si="172"/>
        <v>16.010000000000002</v>
      </c>
      <c r="J64" s="170">
        <f t="shared" si="172"/>
        <v>16.329999999999998</v>
      </c>
      <c r="K64" s="170">
        <f t="shared" si="172"/>
        <v>24.78</v>
      </c>
      <c r="L64" s="170">
        <f t="shared" si="172"/>
        <v>25.01</v>
      </c>
      <c r="M64" s="170">
        <f t="shared" si="172"/>
        <v>25.27</v>
      </c>
      <c r="N64" s="170">
        <f t="shared" si="172"/>
        <v>25.53</v>
      </c>
      <c r="O64" s="170">
        <f t="shared" si="172"/>
        <v>42.88</v>
      </c>
      <c r="P64" s="170">
        <f t="shared" si="172"/>
        <v>57.91</v>
      </c>
      <c r="Q64" s="170">
        <f t="shared" si="172"/>
        <v>81.489999999999995</v>
      </c>
      <c r="R64" s="170">
        <f t="shared" si="172"/>
        <v>98.65</v>
      </c>
      <c r="S64" s="170">
        <f t="shared" si="172"/>
        <v>56.12</v>
      </c>
      <c r="T64" s="170">
        <f t="shared" si="172"/>
        <v>69.53</v>
      </c>
      <c r="U64" s="170">
        <f t="shared" si="172"/>
        <v>89.75</v>
      </c>
      <c r="V64" s="170">
        <f t="shared" si="172"/>
        <v>105.36</v>
      </c>
      <c r="W64" s="170">
        <f t="shared" si="172"/>
        <v>66.790000000000006</v>
      </c>
      <c r="X64" s="170">
        <f t="shared" si="172"/>
        <v>82.76</v>
      </c>
      <c r="Y64" s="170">
        <f t="shared" si="172"/>
        <v>106.85</v>
      </c>
      <c r="Z64" s="170">
        <f t="shared" si="172"/>
        <v>125.43</v>
      </c>
      <c r="AB64" s="43" t="str">
        <f t="shared" si="1"/>
        <v>DIAMANTE 13.001 a 4.000</v>
      </c>
      <c r="AC64" s="44" t="s">
        <v>66</v>
      </c>
      <c r="AD64" s="44" t="s">
        <v>68</v>
      </c>
      <c r="AE64" s="170">
        <f t="shared" si="179"/>
        <v>35.5</v>
      </c>
      <c r="AF64" s="170">
        <f t="shared" si="173"/>
        <v>36.25</v>
      </c>
      <c r="AG64" s="170">
        <f t="shared" si="173"/>
        <v>37.01</v>
      </c>
      <c r="AH64" s="170">
        <f t="shared" si="173"/>
        <v>37.770000000000003</v>
      </c>
      <c r="AI64" s="170">
        <f t="shared" si="173"/>
        <v>41.13</v>
      </c>
      <c r="AJ64" s="170">
        <f t="shared" si="173"/>
        <v>41.56</v>
      </c>
      <c r="AK64" s="170">
        <f t="shared" si="173"/>
        <v>41.97</v>
      </c>
      <c r="AL64" s="170">
        <f t="shared" si="173"/>
        <v>42.41</v>
      </c>
      <c r="AM64" s="170">
        <f t="shared" si="173"/>
        <v>73.819999999999993</v>
      </c>
      <c r="AN64" s="170">
        <f t="shared" si="173"/>
        <v>111.21</v>
      </c>
      <c r="AO64" s="170">
        <f t="shared" si="173"/>
        <v>136.02000000000001</v>
      </c>
      <c r="AP64" s="170">
        <f t="shared" si="173"/>
        <v>160.82</v>
      </c>
      <c r="AQ64" s="170">
        <f t="shared" si="173"/>
        <v>90.32</v>
      </c>
      <c r="AR64" s="170">
        <f t="shared" si="173"/>
        <v>126.66</v>
      </c>
      <c r="AS64" s="170">
        <f t="shared" si="173"/>
        <v>150.34</v>
      </c>
      <c r="AT64" s="170">
        <f t="shared" si="173"/>
        <v>174.05</v>
      </c>
      <c r="AU64" s="170">
        <f t="shared" si="173"/>
        <v>107.53</v>
      </c>
      <c r="AV64" s="170">
        <f t="shared" si="173"/>
        <v>150.79</v>
      </c>
      <c r="AW64" s="170">
        <f t="shared" si="173"/>
        <v>178.98</v>
      </c>
      <c r="AX64" s="170">
        <f t="shared" si="173"/>
        <v>207.19</v>
      </c>
      <c r="AY64" s="159"/>
      <c r="AZ64" s="43" t="str">
        <f t="shared" si="21"/>
        <v>INFINITE 51 a 5</v>
      </c>
      <c r="BA64" s="44" t="s">
        <v>100</v>
      </c>
      <c r="BB64" s="46" t="s">
        <v>51</v>
      </c>
      <c r="BC64" s="170">
        <f t="shared" ref="BC64:BJ66" si="193">ROUND(BC4-(BC4*$A$76),2)</f>
        <v>34.53</v>
      </c>
      <c r="BD64" s="170">
        <f t="shared" si="193"/>
        <v>35.25</v>
      </c>
      <c r="BE64" s="170">
        <f t="shared" si="193"/>
        <v>35.97</v>
      </c>
      <c r="BF64" s="170">
        <f t="shared" si="193"/>
        <v>36.69</v>
      </c>
      <c r="BG64" s="170">
        <f t="shared" si="193"/>
        <v>48.15</v>
      </c>
      <c r="BH64" s="170">
        <f t="shared" si="193"/>
        <v>48.62</v>
      </c>
      <c r="BI64" s="170">
        <f t="shared" si="193"/>
        <v>49.09</v>
      </c>
      <c r="BJ64" s="170">
        <f t="shared" si="193"/>
        <v>49.56</v>
      </c>
      <c r="BL64" s="43" t="str">
        <f t="shared" si="29"/>
        <v>DIAMANTE 17.001 a 8.000</v>
      </c>
      <c r="BM64" s="44" t="s">
        <v>66</v>
      </c>
      <c r="BN64" s="46" t="s">
        <v>86</v>
      </c>
      <c r="BO64" s="170">
        <f t="shared" si="161"/>
        <v>43.24</v>
      </c>
      <c r="BP64" s="170">
        <f t="shared" si="161"/>
        <v>44.14</v>
      </c>
      <c r="BQ64" s="170">
        <f t="shared" si="161"/>
        <v>45.05</v>
      </c>
      <c r="BS64" s="43" t="str">
        <f t="shared" si="71"/>
        <v>DIAMANTE 23.001 a 4.000</v>
      </c>
      <c r="BT64" s="44" t="s">
        <v>69</v>
      </c>
      <c r="BU64" s="44" t="s">
        <v>68</v>
      </c>
      <c r="BV64" s="170">
        <f t="shared" si="180"/>
        <v>19.48</v>
      </c>
      <c r="BW64" s="170">
        <f t="shared" si="180"/>
        <v>19.88</v>
      </c>
      <c r="BX64" s="170">
        <f t="shared" si="180"/>
        <v>20.309999999999999</v>
      </c>
      <c r="BY64" s="170">
        <f t="shared" si="180"/>
        <v>20.71</v>
      </c>
      <c r="BZ64" s="170">
        <f t="shared" si="180"/>
        <v>29.78</v>
      </c>
      <c r="CA64" s="170">
        <f t="shared" si="180"/>
        <v>30.08</v>
      </c>
      <c r="CB64" s="170">
        <f t="shared" si="180"/>
        <v>30.37</v>
      </c>
      <c r="CC64" s="170">
        <f t="shared" si="180"/>
        <v>30.72</v>
      </c>
      <c r="CD64" s="170">
        <f t="shared" si="180"/>
        <v>50.38</v>
      </c>
      <c r="CE64" s="170">
        <f t="shared" si="180"/>
        <v>66.94</v>
      </c>
      <c r="CF64" s="170">
        <f t="shared" si="180"/>
        <v>94.19</v>
      </c>
      <c r="CG64" s="170">
        <f t="shared" si="180"/>
        <v>114.26</v>
      </c>
      <c r="CH64" s="170">
        <f t="shared" si="180"/>
        <v>78.14</v>
      </c>
      <c r="CI64" s="170">
        <f t="shared" si="180"/>
        <v>95.76</v>
      </c>
      <c r="CJ64" s="170">
        <f t="shared" si="180"/>
        <v>123.5</v>
      </c>
      <c r="CK64" s="170">
        <f t="shared" si="180"/>
        <v>145.19999999999999</v>
      </c>
      <c r="CM64" s="43" t="str">
        <f t="shared" si="133"/>
        <v>DIAMANTE 13.001 a 4.000</v>
      </c>
      <c r="CN64" s="44" t="s">
        <v>66</v>
      </c>
      <c r="CO64" s="44" t="s">
        <v>68</v>
      </c>
      <c r="CP64" s="170">
        <f t="shared" ref="CP64:DE64" si="194">ROUND(CP8-(CP8*$A$104),2)</f>
        <v>21.75</v>
      </c>
      <c r="CQ64" s="170">
        <f t="shared" si="194"/>
        <v>22.69</v>
      </c>
      <c r="CR64" s="170">
        <f t="shared" si="194"/>
        <v>22.91</v>
      </c>
      <c r="CS64" s="170">
        <f t="shared" si="194"/>
        <v>23.15</v>
      </c>
      <c r="CT64" s="170">
        <f t="shared" si="194"/>
        <v>27.04</v>
      </c>
      <c r="CU64" s="170">
        <f t="shared" si="194"/>
        <v>30.29</v>
      </c>
      <c r="CV64" s="170">
        <f t="shared" si="194"/>
        <v>33.799999999999997</v>
      </c>
      <c r="CW64" s="170">
        <f t="shared" si="194"/>
        <v>40.549999999999997</v>
      </c>
      <c r="CX64" s="170">
        <f t="shared" si="194"/>
        <v>34.42</v>
      </c>
      <c r="CY64" s="170">
        <f t="shared" si="194"/>
        <v>39.24</v>
      </c>
      <c r="CZ64" s="170">
        <f t="shared" si="194"/>
        <v>55.47</v>
      </c>
      <c r="DA64" s="170">
        <f t="shared" si="194"/>
        <v>71.44</v>
      </c>
      <c r="DB64" s="170">
        <f t="shared" si="194"/>
        <v>40.020000000000003</v>
      </c>
      <c r="DC64" s="170">
        <f t="shared" si="194"/>
        <v>45.64</v>
      </c>
      <c r="DD64" s="170">
        <f t="shared" si="194"/>
        <v>64.5</v>
      </c>
      <c r="DE64" s="170">
        <f t="shared" si="194"/>
        <v>83.06</v>
      </c>
      <c r="DG64" s="43" t="str">
        <f t="shared" si="169"/>
        <v>DIAMANTE 23.001 a 4.000</v>
      </c>
      <c r="DH64" s="44" t="s">
        <v>69</v>
      </c>
      <c r="DI64" s="44" t="s">
        <v>68</v>
      </c>
      <c r="DJ64" s="147">
        <f t="shared" si="185"/>
        <v>24.69</v>
      </c>
      <c r="DK64" s="147">
        <f t="shared" ref="DK64:DU64" si="195">ROUND(DK8-(DK8*$A$193),2)</f>
        <v>25.74</v>
      </c>
      <c r="DL64" s="147">
        <f t="shared" si="195"/>
        <v>26</v>
      </c>
      <c r="DM64" s="147">
        <f t="shared" si="195"/>
        <v>26.26</v>
      </c>
      <c r="DN64" s="147">
        <f t="shared" si="195"/>
        <v>30.8</v>
      </c>
      <c r="DO64" s="147">
        <f t="shared" si="195"/>
        <v>33.880000000000003</v>
      </c>
      <c r="DP64" s="147">
        <f t="shared" si="195"/>
        <v>37.770000000000003</v>
      </c>
      <c r="DQ64" s="147">
        <f t="shared" si="195"/>
        <v>45.42</v>
      </c>
      <c r="DR64" s="147">
        <f t="shared" si="195"/>
        <v>46.24</v>
      </c>
      <c r="DS64" s="147">
        <f t="shared" si="195"/>
        <v>51.41</v>
      </c>
      <c r="DT64" s="147">
        <f t="shared" si="195"/>
        <v>72.11</v>
      </c>
      <c r="DU64" s="147">
        <f t="shared" si="195"/>
        <v>92.97</v>
      </c>
      <c r="EQ64" s="198" t="str">
        <f t="shared" si="170"/>
        <v>DIAMANTE START 2Coleta no mesmo dia4210-221 a 30</v>
      </c>
      <c r="ER64" s="198" t="s">
        <v>117</v>
      </c>
      <c r="ES64" s="199" t="s">
        <v>71</v>
      </c>
      <c r="ET64" s="200" t="s">
        <v>72</v>
      </c>
      <c r="EU64" s="201" t="s">
        <v>77</v>
      </c>
      <c r="EV64" s="200">
        <f t="shared" ref="EV64:EV72" si="196">EW64</f>
        <v>1.75</v>
      </c>
      <c r="EW64" s="258">
        <v>1.75</v>
      </c>
      <c r="EX64" s="203" t="s">
        <v>264</v>
      </c>
      <c r="FA64" s="207" t="str">
        <f t="shared" si="192"/>
        <v>INFINITE 5Coleta domiciliar2ª Tentativa (Código: 7799-2)</v>
      </c>
      <c r="FB64" s="207" t="s">
        <v>100</v>
      </c>
      <c r="FC64" s="209" t="s">
        <v>46</v>
      </c>
      <c r="FD64" s="201" t="s">
        <v>53</v>
      </c>
      <c r="FE64" s="200">
        <f>ROUND(FE4-(FE4*EN54),2)</f>
        <v>14.36</v>
      </c>
    </row>
    <row r="65" spans="1:174" x14ac:dyDescent="0.25">
      <c r="A65" s="84">
        <v>0</v>
      </c>
      <c r="B65" s="42" t="s">
        <v>9</v>
      </c>
      <c r="D65" s="43" t="str">
        <f t="shared" si="0"/>
        <v>DIAMANTE 14.001 a 5.000</v>
      </c>
      <c r="E65" s="44" t="s">
        <v>66</v>
      </c>
      <c r="F65" s="44" t="s">
        <v>70</v>
      </c>
      <c r="G65" s="170">
        <f t="shared" si="178"/>
        <v>16.59</v>
      </c>
      <c r="H65" s="170">
        <f t="shared" si="172"/>
        <v>16.96</v>
      </c>
      <c r="I65" s="170">
        <f t="shared" si="172"/>
        <v>17.29</v>
      </c>
      <c r="J65" s="170">
        <f t="shared" si="172"/>
        <v>17.649999999999999</v>
      </c>
      <c r="K65" s="170">
        <f t="shared" si="172"/>
        <v>26.69</v>
      </c>
      <c r="L65" s="170">
        <f t="shared" si="172"/>
        <v>26.96</v>
      </c>
      <c r="M65" s="170">
        <f t="shared" si="172"/>
        <v>27.25</v>
      </c>
      <c r="N65" s="170">
        <f t="shared" si="172"/>
        <v>27.51</v>
      </c>
      <c r="O65" s="170">
        <f t="shared" si="172"/>
        <v>47.34</v>
      </c>
      <c r="P65" s="170">
        <f t="shared" si="172"/>
        <v>63.9</v>
      </c>
      <c r="Q65" s="170">
        <f t="shared" si="172"/>
        <v>89.95</v>
      </c>
      <c r="R65" s="170">
        <f t="shared" si="172"/>
        <v>108.87</v>
      </c>
      <c r="S65" s="170">
        <f t="shared" si="172"/>
        <v>67.86</v>
      </c>
      <c r="T65" s="170">
        <f t="shared" si="172"/>
        <v>82.58</v>
      </c>
      <c r="U65" s="170">
        <f t="shared" si="172"/>
        <v>104.86</v>
      </c>
      <c r="V65" s="170">
        <f t="shared" si="172"/>
        <v>121.97</v>
      </c>
      <c r="W65" s="170">
        <f t="shared" si="172"/>
        <v>80.8</v>
      </c>
      <c r="X65" s="170">
        <f t="shared" si="172"/>
        <v>98.31</v>
      </c>
      <c r="Y65" s="170">
        <f t="shared" si="172"/>
        <v>124.83</v>
      </c>
      <c r="Z65" s="170">
        <f t="shared" si="172"/>
        <v>145.21</v>
      </c>
      <c r="AB65" s="43" t="str">
        <f t="shared" si="1"/>
        <v>DIAMANTE 14.001 a 5.000</v>
      </c>
      <c r="AC65" s="44" t="s">
        <v>66</v>
      </c>
      <c r="AD65" s="44" t="s">
        <v>70</v>
      </c>
      <c r="AE65" s="170">
        <f t="shared" si="179"/>
        <v>38.35</v>
      </c>
      <c r="AF65" s="170">
        <f t="shared" si="173"/>
        <v>39.159999999999997</v>
      </c>
      <c r="AG65" s="170">
        <f t="shared" si="173"/>
        <v>39.979999999999997</v>
      </c>
      <c r="AH65" s="170">
        <f t="shared" si="173"/>
        <v>40.799999999999997</v>
      </c>
      <c r="AI65" s="170">
        <f t="shared" si="173"/>
        <v>44.34</v>
      </c>
      <c r="AJ65" s="170">
        <f t="shared" si="173"/>
        <v>44.81</v>
      </c>
      <c r="AK65" s="170">
        <f t="shared" si="173"/>
        <v>45.26</v>
      </c>
      <c r="AL65" s="170">
        <f t="shared" si="173"/>
        <v>45.72</v>
      </c>
      <c r="AM65" s="170">
        <f t="shared" si="173"/>
        <v>83.48</v>
      </c>
      <c r="AN65" s="170">
        <f t="shared" si="173"/>
        <v>125.13</v>
      </c>
      <c r="AO65" s="170">
        <f t="shared" si="173"/>
        <v>153.15</v>
      </c>
      <c r="AP65" s="170">
        <f t="shared" si="173"/>
        <v>181.17</v>
      </c>
      <c r="AQ65" s="170">
        <f t="shared" si="173"/>
        <v>101.77</v>
      </c>
      <c r="AR65" s="170">
        <f t="shared" si="173"/>
        <v>144.86000000000001</v>
      </c>
      <c r="AS65" s="170">
        <f t="shared" si="173"/>
        <v>172.53</v>
      </c>
      <c r="AT65" s="170">
        <f t="shared" si="173"/>
        <v>200.19</v>
      </c>
      <c r="AU65" s="170">
        <f t="shared" si="173"/>
        <v>121.15</v>
      </c>
      <c r="AV65" s="170">
        <f t="shared" si="173"/>
        <v>172.46</v>
      </c>
      <c r="AW65" s="170">
        <f t="shared" si="173"/>
        <v>205.39</v>
      </c>
      <c r="AX65" s="170">
        <f t="shared" si="173"/>
        <v>238.33</v>
      </c>
      <c r="AY65" s="159"/>
      <c r="AZ65" s="43" t="str">
        <f t="shared" si="21"/>
        <v>INFINITE 55 a 10</v>
      </c>
      <c r="BA65" s="44" t="s">
        <v>100</v>
      </c>
      <c r="BB65" s="46" t="s">
        <v>56</v>
      </c>
      <c r="BC65" s="170">
        <f t="shared" si="193"/>
        <v>51.22</v>
      </c>
      <c r="BD65" s="170">
        <f t="shared" si="193"/>
        <v>52.33</v>
      </c>
      <c r="BE65" s="170">
        <f t="shared" si="193"/>
        <v>53.43</v>
      </c>
      <c r="BF65" s="170">
        <f t="shared" si="193"/>
        <v>54.46</v>
      </c>
      <c r="BG65" s="170">
        <f t="shared" si="193"/>
        <v>65.459999999999994</v>
      </c>
      <c r="BH65" s="170">
        <f t="shared" si="193"/>
        <v>66.08</v>
      </c>
      <c r="BI65" s="170">
        <f t="shared" si="193"/>
        <v>66.81</v>
      </c>
      <c r="BJ65" s="170">
        <f t="shared" si="193"/>
        <v>67.430000000000007</v>
      </c>
      <c r="BL65" s="43" t="str">
        <f t="shared" si="29"/>
        <v>DIAMANTE 18.001 a 9.000</v>
      </c>
      <c r="BM65" s="44" t="s">
        <v>66</v>
      </c>
      <c r="BN65" s="46" t="s">
        <v>91</v>
      </c>
      <c r="BO65" s="170">
        <f t="shared" si="161"/>
        <v>55.88</v>
      </c>
      <c r="BP65" s="170">
        <f t="shared" si="161"/>
        <v>57.03</v>
      </c>
      <c r="BQ65" s="170">
        <f t="shared" si="161"/>
        <v>58.23</v>
      </c>
      <c r="BS65" s="43" t="str">
        <f t="shared" si="71"/>
        <v>DIAMANTE 24.001 a 5.000</v>
      </c>
      <c r="BT65" s="44" t="s">
        <v>69</v>
      </c>
      <c r="BU65" s="44" t="s">
        <v>70</v>
      </c>
      <c r="BV65" s="170">
        <f t="shared" si="180"/>
        <v>20.81</v>
      </c>
      <c r="BW65" s="170">
        <f t="shared" si="180"/>
        <v>21.27</v>
      </c>
      <c r="BX65" s="170">
        <f t="shared" si="180"/>
        <v>21.7</v>
      </c>
      <c r="BY65" s="170">
        <f t="shared" si="180"/>
        <v>22.14</v>
      </c>
      <c r="BZ65" s="170">
        <f t="shared" si="180"/>
        <v>31.94</v>
      </c>
      <c r="CA65" s="170">
        <f t="shared" si="180"/>
        <v>32.26</v>
      </c>
      <c r="CB65" s="170">
        <f t="shared" si="180"/>
        <v>32.590000000000003</v>
      </c>
      <c r="CC65" s="170">
        <f t="shared" si="180"/>
        <v>32.93</v>
      </c>
      <c r="CD65" s="170">
        <f t="shared" si="180"/>
        <v>55.49</v>
      </c>
      <c r="CE65" s="170">
        <f t="shared" si="180"/>
        <v>73.84</v>
      </c>
      <c r="CF65" s="170">
        <f t="shared" si="180"/>
        <v>103.93</v>
      </c>
      <c r="CG65" s="170">
        <f t="shared" si="180"/>
        <v>126.02</v>
      </c>
      <c r="CH65" s="170">
        <f t="shared" si="180"/>
        <v>94.35</v>
      </c>
      <c r="CI65" s="170">
        <f t="shared" si="180"/>
        <v>113.7</v>
      </c>
      <c r="CJ65" s="170">
        <f t="shared" si="180"/>
        <v>144.26</v>
      </c>
      <c r="CK65" s="170">
        <f t="shared" si="180"/>
        <v>168.02</v>
      </c>
      <c r="CM65" s="43" t="str">
        <f t="shared" si="133"/>
        <v>DIAMANTE 14.001 a 5.000</v>
      </c>
      <c r="CN65" s="44" t="s">
        <v>66</v>
      </c>
      <c r="CO65" s="44" t="s">
        <v>70</v>
      </c>
      <c r="CP65" s="170">
        <f t="shared" ref="CP65:DE65" si="197">ROUND(CP9-(CP9*$A$104),2)</f>
        <v>23.28</v>
      </c>
      <c r="CQ65" s="170">
        <f t="shared" si="197"/>
        <v>24.25</v>
      </c>
      <c r="CR65" s="170">
        <f t="shared" si="197"/>
        <v>24.5</v>
      </c>
      <c r="CS65" s="170">
        <f t="shared" si="197"/>
        <v>24.75</v>
      </c>
      <c r="CT65" s="170">
        <f t="shared" si="197"/>
        <v>28.9</v>
      </c>
      <c r="CU65" s="170">
        <f t="shared" si="197"/>
        <v>32.380000000000003</v>
      </c>
      <c r="CV65" s="170">
        <f t="shared" si="197"/>
        <v>36.14</v>
      </c>
      <c r="CW65" s="170">
        <f t="shared" si="197"/>
        <v>43.38</v>
      </c>
      <c r="CX65" s="170">
        <f t="shared" si="197"/>
        <v>36.04</v>
      </c>
      <c r="CY65" s="170">
        <f t="shared" si="197"/>
        <v>41.06</v>
      </c>
      <c r="CZ65" s="170">
        <f t="shared" si="197"/>
        <v>57.49</v>
      </c>
      <c r="DA65" s="170">
        <f t="shared" si="197"/>
        <v>73.86</v>
      </c>
      <c r="DB65" s="170">
        <f t="shared" si="197"/>
        <v>41.91</v>
      </c>
      <c r="DC65" s="170">
        <f t="shared" si="197"/>
        <v>47.75</v>
      </c>
      <c r="DD65" s="170">
        <f t="shared" si="197"/>
        <v>66.849999999999994</v>
      </c>
      <c r="DE65" s="170">
        <f t="shared" si="197"/>
        <v>85.89</v>
      </c>
      <c r="DG65" s="43" t="str">
        <f t="shared" si="169"/>
        <v>DIAMANTE 24.001 a 5.000</v>
      </c>
      <c r="DH65" s="44" t="s">
        <v>69</v>
      </c>
      <c r="DI65" s="44" t="s">
        <v>70</v>
      </c>
      <c r="DJ65" s="147">
        <f t="shared" si="185"/>
        <v>26.98</v>
      </c>
      <c r="DK65" s="147">
        <f t="shared" ref="DK65:DU65" si="198">ROUND(DK9-(DK9*$A$193),2)</f>
        <v>28.1</v>
      </c>
      <c r="DL65" s="147">
        <f t="shared" si="198"/>
        <v>28.41</v>
      </c>
      <c r="DM65" s="147">
        <f t="shared" si="198"/>
        <v>28.69</v>
      </c>
      <c r="DN65" s="147">
        <f t="shared" si="198"/>
        <v>33.79</v>
      </c>
      <c r="DO65" s="147">
        <f t="shared" si="198"/>
        <v>36.42</v>
      </c>
      <c r="DP65" s="147">
        <f t="shared" si="198"/>
        <v>40.58</v>
      </c>
      <c r="DQ65" s="147">
        <f t="shared" si="198"/>
        <v>48.89</v>
      </c>
      <c r="DR65" s="147">
        <f t="shared" si="198"/>
        <v>50.42</v>
      </c>
      <c r="DS65" s="147">
        <f t="shared" si="198"/>
        <v>54.49</v>
      </c>
      <c r="DT65" s="147">
        <f t="shared" si="198"/>
        <v>75.099999999999994</v>
      </c>
      <c r="DU65" s="147">
        <f t="shared" si="198"/>
        <v>96.69</v>
      </c>
      <c r="EQ65" s="198" t="str">
        <f t="shared" si="170"/>
        <v>DIAMANTE START 2Coleta no mesmo dia4210-231 a 40</v>
      </c>
      <c r="ER65" s="198" t="s">
        <v>117</v>
      </c>
      <c r="ES65" s="199" t="s">
        <v>71</v>
      </c>
      <c r="ET65" s="200" t="s">
        <v>72</v>
      </c>
      <c r="EU65" s="201" t="s">
        <v>83</v>
      </c>
      <c r="EV65" s="200">
        <f t="shared" si="196"/>
        <v>1.75</v>
      </c>
      <c r="EW65" s="258">
        <v>1.75</v>
      </c>
      <c r="EX65" s="203" t="s">
        <v>264</v>
      </c>
      <c r="FA65" s="207" t="str">
        <f t="shared" si="192"/>
        <v>INFINITE 5Check ListPreenchimento de Check List (Código: 87)</v>
      </c>
      <c r="FB65" s="207" t="s">
        <v>100</v>
      </c>
      <c r="FC65" s="210" t="s">
        <v>58</v>
      </c>
      <c r="FD65" s="201" t="s">
        <v>59</v>
      </c>
      <c r="FE65" s="200">
        <f>FE5</f>
        <v>7.42</v>
      </c>
      <c r="FF65" s="213"/>
      <c r="FK65" s="207" t="s">
        <v>377</v>
      </c>
      <c r="FL65" s="207" t="s">
        <v>98</v>
      </c>
      <c r="FM65" s="207" t="s">
        <v>317</v>
      </c>
      <c r="FN65" s="216" t="s">
        <v>318</v>
      </c>
      <c r="FO65" s="217">
        <v>76112</v>
      </c>
      <c r="FP65" s="200">
        <f>ROUND('BASE 2025'!FP65*'BASE 2026'!$A$172,2)</f>
        <v>0.24</v>
      </c>
      <c r="FQ65" s="217">
        <v>76163</v>
      </c>
      <c r="FR65" s="200">
        <v>0.28000000000000003</v>
      </c>
    </row>
    <row r="66" spans="1:174" ht="25.5" x14ac:dyDescent="0.25">
      <c r="A66" s="84">
        <v>0.1</v>
      </c>
      <c r="B66" s="42" t="s">
        <v>116</v>
      </c>
      <c r="D66" s="43" t="str">
        <f t="shared" si="0"/>
        <v>DIAMANTE 15.001 a 6.000</v>
      </c>
      <c r="E66" s="44" t="s">
        <v>66</v>
      </c>
      <c r="F66" s="44" t="s">
        <v>76</v>
      </c>
      <c r="G66" s="170">
        <f t="shared" si="178"/>
        <v>17.63</v>
      </c>
      <c r="H66" s="170">
        <f t="shared" si="172"/>
        <v>18</v>
      </c>
      <c r="I66" s="170">
        <f t="shared" si="172"/>
        <v>18.39</v>
      </c>
      <c r="J66" s="170">
        <f t="shared" si="172"/>
        <v>18.77</v>
      </c>
      <c r="K66" s="170">
        <f t="shared" si="172"/>
        <v>28.82</v>
      </c>
      <c r="L66" s="170">
        <f t="shared" si="172"/>
        <v>29.14</v>
      </c>
      <c r="M66" s="170">
        <f t="shared" si="172"/>
        <v>29.43</v>
      </c>
      <c r="N66" s="170">
        <f t="shared" si="172"/>
        <v>29.72</v>
      </c>
      <c r="O66" s="170">
        <f t="shared" si="172"/>
        <v>51.9</v>
      </c>
      <c r="P66" s="170">
        <f t="shared" si="172"/>
        <v>70.06</v>
      </c>
      <c r="Q66" s="170">
        <f t="shared" si="172"/>
        <v>98.61</v>
      </c>
      <c r="R66" s="170">
        <f t="shared" si="172"/>
        <v>119.36</v>
      </c>
      <c r="S66" s="170">
        <f t="shared" si="172"/>
        <v>71.709999999999994</v>
      </c>
      <c r="T66" s="170">
        <f t="shared" si="172"/>
        <v>87.75</v>
      </c>
      <c r="U66" s="170">
        <f t="shared" si="172"/>
        <v>112.15</v>
      </c>
      <c r="V66" s="170">
        <f t="shared" si="172"/>
        <v>130.78</v>
      </c>
      <c r="W66" s="170">
        <f t="shared" si="172"/>
        <v>85.36</v>
      </c>
      <c r="X66" s="170">
        <f t="shared" si="172"/>
        <v>104.48</v>
      </c>
      <c r="Y66" s="170">
        <f t="shared" si="172"/>
        <v>133.49</v>
      </c>
      <c r="Z66" s="170">
        <f t="shared" si="172"/>
        <v>155.69999999999999</v>
      </c>
      <c r="AB66" s="43" t="str">
        <f t="shared" si="1"/>
        <v>DIAMANTE 15.001 a 6.000</v>
      </c>
      <c r="AC66" s="44" t="s">
        <v>66</v>
      </c>
      <c r="AD66" s="44" t="s">
        <v>76</v>
      </c>
      <c r="AE66" s="170">
        <f t="shared" si="179"/>
        <v>41.01</v>
      </c>
      <c r="AF66" s="170">
        <f t="shared" si="173"/>
        <v>41.9</v>
      </c>
      <c r="AG66" s="170">
        <f t="shared" si="173"/>
        <v>42.76</v>
      </c>
      <c r="AH66" s="170">
        <f t="shared" si="173"/>
        <v>43.64</v>
      </c>
      <c r="AI66" s="170">
        <f t="shared" si="173"/>
        <v>47.92</v>
      </c>
      <c r="AJ66" s="170">
        <f t="shared" si="173"/>
        <v>48.42</v>
      </c>
      <c r="AK66" s="170">
        <f t="shared" si="173"/>
        <v>48.92</v>
      </c>
      <c r="AL66" s="170">
        <f t="shared" si="173"/>
        <v>49.41</v>
      </c>
      <c r="AM66" s="170">
        <f t="shared" si="173"/>
        <v>92.76</v>
      </c>
      <c r="AN66" s="170">
        <f t="shared" si="173"/>
        <v>139.43</v>
      </c>
      <c r="AO66" s="170">
        <f t="shared" si="173"/>
        <v>170.61</v>
      </c>
      <c r="AP66" s="170">
        <f t="shared" si="173"/>
        <v>201.8</v>
      </c>
      <c r="AQ66" s="170">
        <f t="shared" si="173"/>
        <v>113.14</v>
      </c>
      <c r="AR66" s="170">
        <f t="shared" si="173"/>
        <v>163.22</v>
      </c>
      <c r="AS66" s="170">
        <f t="shared" si="173"/>
        <v>194.99</v>
      </c>
      <c r="AT66" s="170">
        <f t="shared" si="173"/>
        <v>226.75</v>
      </c>
      <c r="AU66" s="170">
        <f t="shared" si="173"/>
        <v>134.69</v>
      </c>
      <c r="AV66" s="170">
        <f t="shared" si="173"/>
        <v>194.31</v>
      </c>
      <c r="AW66" s="170">
        <f t="shared" si="173"/>
        <v>232.14</v>
      </c>
      <c r="AX66" s="170">
        <f t="shared" si="173"/>
        <v>269.95</v>
      </c>
      <c r="AY66" s="159"/>
      <c r="AZ66" s="40" t="str">
        <f t="shared" si="21"/>
        <v>INFINITE 5Kg Adicional</v>
      </c>
      <c r="BA66" s="168" t="s">
        <v>100</v>
      </c>
      <c r="BB66" s="178" t="s">
        <v>63</v>
      </c>
      <c r="BC66" s="169">
        <f t="shared" si="193"/>
        <v>4.9800000000000004</v>
      </c>
      <c r="BD66" s="169">
        <f t="shared" si="193"/>
        <v>5.14</v>
      </c>
      <c r="BE66" s="169">
        <f t="shared" si="193"/>
        <v>5.21</v>
      </c>
      <c r="BF66" s="169">
        <f t="shared" si="193"/>
        <v>5.3</v>
      </c>
      <c r="BG66" s="169">
        <f t="shared" si="193"/>
        <v>6.64</v>
      </c>
      <c r="BH66" s="169">
        <f t="shared" si="193"/>
        <v>6.73</v>
      </c>
      <c r="BI66" s="169">
        <f t="shared" si="193"/>
        <v>6.79</v>
      </c>
      <c r="BJ66" s="169">
        <f t="shared" si="193"/>
        <v>6.79</v>
      </c>
      <c r="BL66" s="43" t="str">
        <f t="shared" si="29"/>
        <v>DIAMANTE 19.001 a 10.000</v>
      </c>
      <c r="BM66" s="44" t="s">
        <v>66</v>
      </c>
      <c r="BN66" s="46" t="s">
        <v>95</v>
      </c>
      <c r="BO66" s="170">
        <f t="shared" si="161"/>
        <v>71.400000000000006</v>
      </c>
      <c r="BP66" s="170">
        <f t="shared" si="161"/>
        <v>72.88</v>
      </c>
      <c r="BQ66" s="170">
        <f t="shared" si="161"/>
        <v>74.400000000000006</v>
      </c>
      <c r="BS66" s="43" t="str">
        <f t="shared" si="71"/>
        <v>DIAMANTE 25.001 a 6.000</v>
      </c>
      <c r="BT66" s="44" t="s">
        <v>69</v>
      </c>
      <c r="BU66" s="44" t="s">
        <v>76</v>
      </c>
      <c r="BV66" s="170">
        <f t="shared" si="180"/>
        <v>21.19</v>
      </c>
      <c r="BW66" s="170">
        <f t="shared" si="180"/>
        <v>21.65</v>
      </c>
      <c r="BX66" s="170">
        <f t="shared" si="180"/>
        <v>22.08</v>
      </c>
      <c r="BY66" s="170">
        <f t="shared" si="180"/>
        <v>22.52</v>
      </c>
      <c r="BZ66" s="170">
        <f t="shared" si="180"/>
        <v>32.79</v>
      </c>
      <c r="CA66" s="170">
        <f t="shared" si="180"/>
        <v>33.14</v>
      </c>
      <c r="CB66" s="170">
        <f t="shared" si="180"/>
        <v>33.46</v>
      </c>
      <c r="CC66" s="170">
        <f t="shared" si="180"/>
        <v>33.799999999999997</v>
      </c>
      <c r="CD66" s="170">
        <f t="shared" si="180"/>
        <v>59.47</v>
      </c>
      <c r="CE66" s="170">
        <f t="shared" si="180"/>
        <v>80.7</v>
      </c>
      <c r="CF66" s="170">
        <f t="shared" si="180"/>
        <v>113.56</v>
      </c>
      <c r="CG66" s="170">
        <f t="shared" si="180"/>
        <v>137.38</v>
      </c>
      <c r="CH66" s="170">
        <f t="shared" si="180"/>
        <v>97.95</v>
      </c>
      <c r="CI66" s="170">
        <f t="shared" si="180"/>
        <v>120.3</v>
      </c>
      <c r="CJ66" s="170">
        <f t="shared" si="180"/>
        <v>153.76</v>
      </c>
      <c r="CK66" s="170">
        <f t="shared" si="180"/>
        <v>179.25</v>
      </c>
      <c r="CM66" s="43" t="str">
        <f t="shared" si="133"/>
        <v>DIAMANTE 15.001 a 6.000</v>
      </c>
      <c r="CN66" s="44" t="s">
        <v>66</v>
      </c>
      <c r="CO66" s="44" t="s">
        <v>76</v>
      </c>
      <c r="CP66" s="170">
        <f t="shared" ref="CP66:DE66" si="199">ROUND(CP10-(CP10*$A$104),2)</f>
        <v>24.54</v>
      </c>
      <c r="CQ66" s="170">
        <f t="shared" si="199"/>
        <v>25.57</v>
      </c>
      <c r="CR66" s="170">
        <f t="shared" si="199"/>
        <v>25.84</v>
      </c>
      <c r="CS66" s="170">
        <f t="shared" si="199"/>
        <v>26.12</v>
      </c>
      <c r="CT66" s="170">
        <f t="shared" si="199"/>
        <v>32.01</v>
      </c>
      <c r="CU66" s="170">
        <f t="shared" si="199"/>
        <v>36.82</v>
      </c>
      <c r="CV66" s="170">
        <f t="shared" si="199"/>
        <v>42.02</v>
      </c>
      <c r="CW66" s="170">
        <f t="shared" si="199"/>
        <v>52.02</v>
      </c>
      <c r="CX66" s="170">
        <f t="shared" si="199"/>
        <v>41.76</v>
      </c>
      <c r="CY66" s="170">
        <f t="shared" si="199"/>
        <v>47.92</v>
      </c>
      <c r="CZ66" s="170">
        <f t="shared" si="199"/>
        <v>65.599999999999994</v>
      </c>
      <c r="DA66" s="170">
        <f t="shared" si="199"/>
        <v>84.37</v>
      </c>
      <c r="DB66" s="170">
        <f t="shared" si="199"/>
        <v>48.56</v>
      </c>
      <c r="DC66" s="170">
        <f t="shared" si="199"/>
        <v>55.73</v>
      </c>
      <c r="DD66" s="170">
        <f t="shared" si="199"/>
        <v>76.27</v>
      </c>
      <c r="DE66" s="170">
        <f t="shared" si="199"/>
        <v>98.08</v>
      </c>
      <c r="DG66" s="43" t="str">
        <f t="shared" si="169"/>
        <v>DIAMANTE 25.001 a 6.000</v>
      </c>
      <c r="DH66" s="44" t="s">
        <v>69</v>
      </c>
      <c r="DI66" s="44" t="s">
        <v>76</v>
      </c>
      <c r="DJ66" s="147">
        <f t="shared" si="185"/>
        <v>27.97</v>
      </c>
      <c r="DK66" s="147">
        <f t="shared" ref="DK66:DU66" si="200">ROUND(DK10-(DK10*$A$193),2)</f>
        <v>29.15</v>
      </c>
      <c r="DL66" s="147">
        <f t="shared" si="200"/>
        <v>29.45</v>
      </c>
      <c r="DM66" s="147">
        <f t="shared" si="200"/>
        <v>29.77</v>
      </c>
      <c r="DN66" s="147">
        <f t="shared" si="200"/>
        <v>36.67</v>
      </c>
      <c r="DO66" s="147">
        <f t="shared" si="200"/>
        <v>41.24</v>
      </c>
      <c r="DP66" s="147">
        <f t="shared" si="200"/>
        <v>47.02</v>
      </c>
      <c r="DQ66" s="147">
        <f t="shared" si="200"/>
        <v>58.34</v>
      </c>
      <c r="DR66" s="147">
        <f t="shared" si="200"/>
        <v>56.55</v>
      </c>
      <c r="DS66" s="147">
        <f t="shared" si="200"/>
        <v>62.92</v>
      </c>
      <c r="DT66" s="147">
        <f t="shared" si="200"/>
        <v>85.36</v>
      </c>
      <c r="DU66" s="147">
        <f t="shared" si="200"/>
        <v>109.92</v>
      </c>
      <c r="EQ66" s="198" t="str">
        <f t="shared" si="170"/>
        <v>DIAMANTE START 2Coleta no mesmo dia4210-241 a 50</v>
      </c>
      <c r="ER66" s="198" t="s">
        <v>117</v>
      </c>
      <c r="ES66" s="199" t="s">
        <v>71</v>
      </c>
      <c r="ET66" s="200" t="s">
        <v>72</v>
      </c>
      <c r="EU66" s="201" t="s">
        <v>87</v>
      </c>
      <c r="EV66" s="200">
        <f t="shared" si="196"/>
        <v>1.72</v>
      </c>
      <c r="EW66" s="258">
        <v>1.72</v>
      </c>
      <c r="EX66" s="203" t="s">
        <v>264</v>
      </c>
      <c r="FA66" s="146"/>
      <c r="FB66" s="146"/>
      <c r="FC66" s="211"/>
      <c r="FD66" s="190"/>
      <c r="FE66" s="212" t="s">
        <v>258</v>
      </c>
      <c r="FK66" s="207" t="s">
        <v>378</v>
      </c>
      <c r="FL66" s="207" t="s">
        <v>98</v>
      </c>
      <c r="FM66" s="207" t="s">
        <v>319</v>
      </c>
      <c r="FN66" s="216" t="s">
        <v>320</v>
      </c>
      <c r="FO66" s="217">
        <v>76120</v>
      </c>
      <c r="FP66" s="200">
        <v>0.75</v>
      </c>
      <c r="FQ66" s="217">
        <v>76171</v>
      </c>
      <c r="FR66" s="200">
        <v>1.31</v>
      </c>
    </row>
    <row r="67" spans="1:174" ht="25.5" x14ac:dyDescent="0.25">
      <c r="A67" s="84">
        <v>0.13</v>
      </c>
      <c r="B67" s="42" t="s">
        <v>117</v>
      </c>
      <c r="D67" s="43" t="str">
        <f t="shared" si="0"/>
        <v>DIAMANTE 16.001 a 7.000</v>
      </c>
      <c r="E67" s="44" t="s">
        <v>66</v>
      </c>
      <c r="F67" s="44" t="s">
        <v>82</v>
      </c>
      <c r="G67" s="170">
        <f t="shared" si="178"/>
        <v>18.739999999999998</v>
      </c>
      <c r="H67" s="170">
        <f t="shared" si="172"/>
        <v>19.14</v>
      </c>
      <c r="I67" s="170">
        <f t="shared" si="172"/>
        <v>19.54</v>
      </c>
      <c r="J67" s="170">
        <f t="shared" si="172"/>
        <v>19.940000000000001</v>
      </c>
      <c r="K67" s="170">
        <f t="shared" si="172"/>
        <v>30.88</v>
      </c>
      <c r="L67" s="170">
        <f t="shared" si="172"/>
        <v>31.19</v>
      </c>
      <c r="M67" s="170">
        <f t="shared" si="172"/>
        <v>31.52</v>
      </c>
      <c r="N67" s="170">
        <f t="shared" si="172"/>
        <v>31.83</v>
      </c>
      <c r="O67" s="170">
        <f t="shared" si="172"/>
        <v>57.26</v>
      </c>
      <c r="P67" s="170">
        <f t="shared" si="172"/>
        <v>77.31</v>
      </c>
      <c r="Q67" s="170">
        <f t="shared" si="172"/>
        <v>108.79</v>
      </c>
      <c r="R67" s="170">
        <f t="shared" si="172"/>
        <v>131.72</v>
      </c>
      <c r="S67" s="170">
        <f t="shared" si="172"/>
        <v>76.22</v>
      </c>
      <c r="T67" s="170">
        <f t="shared" si="172"/>
        <v>93.86</v>
      </c>
      <c r="U67" s="170">
        <f t="shared" si="172"/>
        <v>120.71</v>
      </c>
      <c r="V67" s="170">
        <f t="shared" si="172"/>
        <v>141.16</v>
      </c>
      <c r="W67" s="170">
        <f t="shared" si="172"/>
        <v>90.75</v>
      </c>
      <c r="X67" s="170">
        <f t="shared" si="172"/>
        <v>111.73</v>
      </c>
      <c r="Y67" s="170">
        <f t="shared" si="172"/>
        <v>143.68</v>
      </c>
      <c r="Z67" s="170">
        <f t="shared" si="172"/>
        <v>168.05</v>
      </c>
      <c r="AB67" s="43" t="str">
        <f t="shared" si="1"/>
        <v>DIAMANTE 16.001 a 7.000</v>
      </c>
      <c r="AC67" s="44" t="s">
        <v>66</v>
      </c>
      <c r="AD67" s="44" t="s">
        <v>82</v>
      </c>
      <c r="AE67" s="170">
        <f t="shared" si="179"/>
        <v>44.22</v>
      </c>
      <c r="AF67" s="170">
        <f t="shared" si="173"/>
        <v>45.16</v>
      </c>
      <c r="AG67" s="170">
        <f t="shared" si="173"/>
        <v>46.1</v>
      </c>
      <c r="AH67" s="170">
        <f t="shared" si="173"/>
        <v>47.04</v>
      </c>
      <c r="AI67" s="170">
        <f t="shared" si="173"/>
        <v>50.95</v>
      </c>
      <c r="AJ67" s="170">
        <f t="shared" si="173"/>
        <v>51.48</v>
      </c>
      <c r="AK67" s="170">
        <f t="shared" si="173"/>
        <v>51.99</v>
      </c>
      <c r="AL67" s="170">
        <f t="shared" si="173"/>
        <v>52.53</v>
      </c>
      <c r="AM67" s="170">
        <f t="shared" si="173"/>
        <v>102.03</v>
      </c>
      <c r="AN67" s="170">
        <f t="shared" si="173"/>
        <v>153.43</v>
      </c>
      <c r="AO67" s="170">
        <f t="shared" si="173"/>
        <v>187.79</v>
      </c>
      <c r="AP67" s="170">
        <f t="shared" si="173"/>
        <v>222.15</v>
      </c>
      <c r="AQ67" s="170">
        <f t="shared" si="173"/>
        <v>124.42</v>
      </c>
      <c r="AR67" s="170">
        <f t="shared" si="173"/>
        <v>181.19</v>
      </c>
      <c r="AS67" s="170">
        <f t="shared" si="173"/>
        <v>217.09</v>
      </c>
      <c r="AT67" s="170">
        <f t="shared" si="173"/>
        <v>252.99</v>
      </c>
      <c r="AU67" s="170">
        <f t="shared" si="173"/>
        <v>148.13999999999999</v>
      </c>
      <c r="AV67" s="170">
        <f t="shared" si="173"/>
        <v>215.7</v>
      </c>
      <c r="AW67" s="170">
        <f t="shared" si="173"/>
        <v>258.45</v>
      </c>
      <c r="AX67" s="170">
        <f t="shared" si="173"/>
        <v>301.18</v>
      </c>
      <c r="AY67" s="159"/>
      <c r="AZ67" s="43" t="str">
        <f t="shared" si="21"/>
        <v>Peso (Kg)</v>
      </c>
      <c r="BB67" s="46" t="s">
        <v>33</v>
      </c>
      <c r="BC67" s="45" t="s">
        <v>12</v>
      </c>
      <c r="BD67" s="45" t="s">
        <v>13</v>
      </c>
      <c r="BE67" s="45" t="s">
        <v>14</v>
      </c>
      <c r="BF67" s="45" t="s">
        <v>15</v>
      </c>
      <c r="BG67" s="45" t="s">
        <v>16</v>
      </c>
      <c r="BH67" s="45" t="s">
        <v>17</v>
      </c>
      <c r="BI67" s="45" t="s">
        <v>18</v>
      </c>
      <c r="BJ67" s="45" t="s">
        <v>19</v>
      </c>
      <c r="BL67" s="43" t="str">
        <f t="shared" si="29"/>
        <v>Peso (g)</v>
      </c>
      <c r="BN67" s="46" t="s">
        <v>32</v>
      </c>
      <c r="BO67" s="170" t="s">
        <v>12</v>
      </c>
      <c r="BP67" s="170" t="s">
        <v>13</v>
      </c>
      <c r="BQ67" s="170" t="s">
        <v>14</v>
      </c>
      <c r="BS67" s="43" t="str">
        <f t="shared" si="71"/>
        <v>DIAMANTE 26.001 a 7.000</v>
      </c>
      <c r="BT67" s="44" t="s">
        <v>69</v>
      </c>
      <c r="BU67" s="44" t="s">
        <v>82</v>
      </c>
      <c r="BV67" s="170">
        <f t="shared" si="180"/>
        <v>21.55</v>
      </c>
      <c r="BW67" s="170">
        <f t="shared" si="180"/>
        <v>22.01</v>
      </c>
      <c r="BX67" s="170">
        <f t="shared" si="180"/>
        <v>22.46</v>
      </c>
      <c r="BY67" s="170">
        <f t="shared" si="180"/>
        <v>22.91</v>
      </c>
      <c r="BZ67" s="170">
        <f t="shared" si="180"/>
        <v>35.1</v>
      </c>
      <c r="CA67" s="170">
        <f t="shared" si="180"/>
        <v>35.44</v>
      </c>
      <c r="CB67" s="170">
        <f t="shared" si="180"/>
        <v>35.81</v>
      </c>
      <c r="CC67" s="170">
        <f t="shared" si="180"/>
        <v>36.18</v>
      </c>
      <c r="CD67" s="170">
        <f t="shared" si="180"/>
        <v>65.599999999999994</v>
      </c>
      <c r="CE67" s="170">
        <f t="shared" si="180"/>
        <v>89.04</v>
      </c>
      <c r="CF67" s="170">
        <f t="shared" si="180"/>
        <v>125.32</v>
      </c>
      <c r="CG67" s="170">
        <f t="shared" si="180"/>
        <v>151.59</v>
      </c>
      <c r="CH67" s="170">
        <f t="shared" si="180"/>
        <v>104.09</v>
      </c>
      <c r="CI67" s="170">
        <f t="shared" si="180"/>
        <v>128.63999999999999</v>
      </c>
      <c r="CJ67" s="170">
        <f t="shared" si="180"/>
        <v>165.48</v>
      </c>
      <c r="CK67" s="170">
        <f t="shared" si="180"/>
        <v>193.43</v>
      </c>
      <c r="CM67" s="43" t="str">
        <f t="shared" si="133"/>
        <v>DIAMANTE 16.001 a 7.000</v>
      </c>
      <c r="CN67" s="44" t="s">
        <v>66</v>
      </c>
      <c r="CO67" s="44" t="s">
        <v>82</v>
      </c>
      <c r="CP67" s="170">
        <f t="shared" ref="CP67:DE67" si="201">ROUND(CP11-(CP11*$A$104),2)</f>
        <v>25.93</v>
      </c>
      <c r="CQ67" s="170">
        <f t="shared" si="201"/>
        <v>27.02</v>
      </c>
      <c r="CR67" s="170">
        <f t="shared" si="201"/>
        <v>27.31</v>
      </c>
      <c r="CS67" s="170">
        <f t="shared" si="201"/>
        <v>27.58</v>
      </c>
      <c r="CT67" s="170">
        <f t="shared" si="201"/>
        <v>35.35</v>
      </c>
      <c r="CU67" s="170">
        <f t="shared" si="201"/>
        <v>40.67</v>
      </c>
      <c r="CV67" s="170">
        <f t="shared" si="201"/>
        <v>46.4</v>
      </c>
      <c r="CW67" s="170">
        <f t="shared" si="201"/>
        <v>57.45</v>
      </c>
      <c r="CX67" s="170">
        <f t="shared" si="201"/>
        <v>44.62</v>
      </c>
      <c r="CY67" s="170">
        <f t="shared" si="201"/>
        <v>51.22</v>
      </c>
      <c r="CZ67" s="170">
        <f t="shared" si="201"/>
        <v>69.349999999999994</v>
      </c>
      <c r="DA67" s="170">
        <f t="shared" si="201"/>
        <v>89.02</v>
      </c>
      <c r="DB67" s="170">
        <f t="shared" si="201"/>
        <v>51.88</v>
      </c>
      <c r="DC67" s="170">
        <f t="shared" si="201"/>
        <v>59.55</v>
      </c>
      <c r="DD67" s="170">
        <f t="shared" si="201"/>
        <v>80.64</v>
      </c>
      <c r="DE67" s="170">
        <f t="shared" si="201"/>
        <v>103.51</v>
      </c>
      <c r="DG67" s="43" t="str">
        <f t="shared" si="169"/>
        <v>DIAMANTE 26.001 a 7.000</v>
      </c>
      <c r="DH67" s="44" t="s">
        <v>69</v>
      </c>
      <c r="DI67" s="44" t="s">
        <v>82</v>
      </c>
      <c r="DJ67" s="147">
        <f t="shared" si="185"/>
        <v>28.52</v>
      </c>
      <c r="DK67" s="147">
        <f t="shared" ref="DK67:DU67" si="202">ROUND(DK11-(DK11*$A$193),2)</f>
        <v>29.73</v>
      </c>
      <c r="DL67" s="147">
        <f t="shared" si="202"/>
        <v>30.04</v>
      </c>
      <c r="DM67" s="147">
        <f t="shared" si="202"/>
        <v>30.34</v>
      </c>
      <c r="DN67" s="147">
        <f t="shared" si="202"/>
        <v>38.78</v>
      </c>
      <c r="DO67" s="147">
        <f t="shared" si="202"/>
        <v>45.15</v>
      </c>
      <c r="DP67" s="147">
        <f t="shared" si="202"/>
        <v>51.54</v>
      </c>
      <c r="DQ67" s="147">
        <f t="shared" si="202"/>
        <v>63.74</v>
      </c>
      <c r="DR67" s="147">
        <f t="shared" si="202"/>
        <v>56.41</v>
      </c>
      <c r="DS67" s="147">
        <f t="shared" si="202"/>
        <v>65.819999999999993</v>
      </c>
      <c r="DT67" s="147">
        <f t="shared" si="202"/>
        <v>89.56</v>
      </c>
      <c r="DU67" s="147">
        <f t="shared" si="202"/>
        <v>114.88</v>
      </c>
      <c r="EQ67" s="198" t="str">
        <f t="shared" si="170"/>
        <v>DIAMANTE START 2Coleta no mesmo dia4210-251 a 60</v>
      </c>
      <c r="ER67" s="198" t="s">
        <v>117</v>
      </c>
      <c r="ES67" s="199" t="s">
        <v>71</v>
      </c>
      <c r="ET67" s="200" t="s">
        <v>72</v>
      </c>
      <c r="EU67" s="201" t="s">
        <v>92</v>
      </c>
      <c r="EV67" s="200">
        <f t="shared" si="196"/>
        <v>1.71</v>
      </c>
      <c r="EW67" s="258">
        <v>1.71</v>
      </c>
      <c r="EX67" s="203" t="s">
        <v>264</v>
      </c>
      <c r="FA67" s="146"/>
      <c r="FB67" s="146"/>
      <c r="FC67" s="211"/>
      <c r="FD67" s="190"/>
      <c r="FE67" s="212"/>
      <c r="FK67" s="207" t="s">
        <v>379</v>
      </c>
      <c r="FL67" s="207" t="s">
        <v>98</v>
      </c>
      <c r="FM67" s="207" t="s">
        <v>321</v>
      </c>
      <c r="FN67" s="216" t="s">
        <v>322</v>
      </c>
      <c r="FO67" s="217">
        <v>76139</v>
      </c>
      <c r="FP67" s="200">
        <v>2.12</v>
      </c>
      <c r="FQ67" s="217">
        <v>76180</v>
      </c>
      <c r="FR67" s="200">
        <v>2.12</v>
      </c>
    </row>
    <row r="68" spans="1:174" ht="25.5" x14ac:dyDescent="0.25">
      <c r="A68" s="84">
        <v>0.15</v>
      </c>
      <c r="B68" s="42" t="s">
        <v>66</v>
      </c>
      <c r="D68" s="43" t="str">
        <f t="shared" ref="D68:D131" si="203">CONCATENATE(E68,F68)</f>
        <v>DIAMANTE 17.001 a 8.000</v>
      </c>
      <c r="E68" s="44" t="s">
        <v>66</v>
      </c>
      <c r="F68" s="44" t="s">
        <v>86</v>
      </c>
      <c r="G68" s="170">
        <f t="shared" si="178"/>
        <v>19.809999999999999</v>
      </c>
      <c r="H68" s="170">
        <f t="shared" si="172"/>
        <v>20.23</v>
      </c>
      <c r="I68" s="170">
        <f t="shared" si="172"/>
        <v>20.66</v>
      </c>
      <c r="J68" s="170">
        <f t="shared" si="172"/>
        <v>21.07</v>
      </c>
      <c r="K68" s="170">
        <f t="shared" si="172"/>
        <v>33.01</v>
      </c>
      <c r="L68" s="170">
        <f t="shared" si="172"/>
        <v>33.380000000000003</v>
      </c>
      <c r="M68" s="170">
        <f t="shared" si="172"/>
        <v>33.69</v>
      </c>
      <c r="N68" s="170">
        <f t="shared" si="172"/>
        <v>34.049999999999997</v>
      </c>
      <c r="O68" s="170">
        <f t="shared" si="172"/>
        <v>62.72</v>
      </c>
      <c r="P68" s="170">
        <f t="shared" si="172"/>
        <v>84.69</v>
      </c>
      <c r="Q68" s="170">
        <f t="shared" si="172"/>
        <v>119.2</v>
      </c>
      <c r="R68" s="170">
        <f t="shared" si="172"/>
        <v>144.30000000000001</v>
      </c>
      <c r="S68" s="170">
        <f t="shared" si="172"/>
        <v>84.82</v>
      </c>
      <c r="T68" s="170">
        <f t="shared" si="172"/>
        <v>104.07</v>
      </c>
      <c r="U68" s="170">
        <f t="shared" si="172"/>
        <v>133.47</v>
      </c>
      <c r="V68" s="170">
        <f t="shared" si="172"/>
        <v>155.75</v>
      </c>
      <c r="W68" s="170">
        <f t="shared" si="172"/>
        <v>100.97</v>
      </c>
      <c r="X68" s="170">
        <f t="shared" si="172"/>
        <v>123.89</v>
      </c>
      <c r="Y68" s="170">
        <f t="shared" si="172"/>
        <v>158.88999999999999</v>
      </c>
      <c r="Z68" s="170">
        <f t="shared" si="172"/>
        <v>185.42</v>
      </c>
      <c r="AB68" s="43" t="str">
        <f t="shared" si="1"/>
        <v>DIAMANTE 17.001 a 8.000</v>
      </c>
      <c r="AC68" s="44" t="s">
        <v>66</v>
      </c>
      <c r="AD68" s="44" t="s">
        <v>86</v>
      </c>
      <c r="AE68" s="170">
        <f t="shared" si="179"/>
        <v>46.89</v>
      </c>
      <c r="AF68" s="170">
        <f t="shared" si="173"/>
        <v>47.88</v>
      </c>
      <c r="AG68" s="170">
        <f t="shared" si="173"/>
        <v>48.88</v>
      </c>
      <c r="AH68" s="170">
        <f t="shared" si="173"/>
        <v>49.88</v>
      </c>
      <c r="AI68" s="170">
        <f t="shared" si="173"/>
        <v>54.53</v>
      </c>
      <c r="AJ68" s="170">
        <f t="shared" si="173"/>
        <v>55.1</v>
      </c>
      <c r="AK68" s="170">
        <f t="shared" si="173"/>
        <v>55.66</v>
      </c>
      <c r="AL68" s="170">
        <f t="shared" si="173"/>
        <v>56.21</v>
      </c>
      <c r="AM68" s="170">
        <f t="shared" si="173"/>
        <v>111.32</v>
      </c>
      <c r="AN68" s="170">
        <f t="shared" si="173"/>
        <v>167.15</v>
      </c>
      <c r="AO68" s="170">
        <f t="shared" si="173"/>
        <v>204.93</v>
      </c>
      <c r="AP68" s="170">
        <f t="shared" si="173"/>
        <v>242.69</v>
      </c>
      <c r="AQ68" s="170">
        <f t="shared" si="173"/>
        <v>135.71</v>
      </c>
      <c r="AR68" s="170">
        <f t="shared" si="173"/>
        <v>200.28</v>
      </c>
      <c r="AS68" s="170">
        <f t="shared" si="173"/>
        <v>239.83</v>
      </c>
      <c r="AT68" s="170">
        <f t="shared" si="173"/>
        <v>279.39</v>
      </c>
      <c r="AU68" s="170">
        <f t="shared" si="173"/>
        <v>161.57</v>
      </c>
      <c r="AV68" s="170">
        <f t="shared" si="173"/>
        <v>238.43</v>
      </c>
      <c r="AW68" s="170">
        <f t="shared" si="173"/>
        <v>285.52</v>
      </c>
      <c r="AX68" s="170">
        <f t="shared" si="173"/>
        <v>332.6</v>
      </c>
      <c r="AY68" s="159"/>
      <c r="AZ68" s="43" t="str">
        <f t="shared" ref="AZ68:AZ81" si="204">CONCATENATE(BA68,BB68)</f>
        <v>INFINITE 6Até 1</v>
      </c>
      <c r="BA68" s="44" t="s">
        <v>104</v>
      </c>
      <c r="BB68" s="46" t="s">
        <v>42</v>
      </c>
      <c r="BC68" s="170">
        <f>ROUND(BC3-(BC3*$A$77),2)</f>
        <v>26.15</v>
      </c>
      <c r="BD68" s="170">
        <f t="shared" ref="BD68:BJ68" si="205">ROUND(BD3-(BD3*$A$77),2)</f>
        <v>26.68</v>
      </c>
      <c r="BE68" s="170">
        <f t="shared" si="205"/>
        <v>27.24</v>
      </c>
      <c r="BF68" s="170">
        <f t="shared" si="205"/>
        <v>27.77</v>
      </c>
      <c r="BG68" s="170">
        <f t="shared" si="205"/>
        <v>37.21</v>
      </c>
      <c r="BH68" s="170">
        <f t="shared" si="205"/>
        <v>37.6</v>
      </c>
      <c r="BI68" s="170">
        <f t="shared" si="205"/>
        <v>37.979999999999997</v>
      </c>
      <c r="BJ68" s="170">
        <f t="shared" si="205"/>
        <v>38.299999999999997</v>
      </c>
      <c r="BL68" s="43" t="str">
        <f t="shared" ref="BL68:BL131" si="206">CONCATENATE(BM68,BN68)</f>
        <v>DIAMANTE 20 a 300</v>
      </c>
      <c r="BM68" s="44" t="s">
        <v>69</v>
      </c>
      <c r="BN68" s="46" t="s">
        <v>40</v>
      </c>
      <c r="BO68" s="170">
        <f t="shared" ref="BO68:BQ79" si="207">ROUND(BO3-(BO3*$A$86),2)</f>
        <v>13.87</v>
      </c>
      <c r="BP68" s="170">
        <f t="shared" si="207"/>
        <v>14.15</v>
      </c>
      <c r="BQ68" s="170">
        <f t="shared" si="207"/>
        <v>14.45</v>
      </c>
      <c r="BS68" s="43" t="str">
        <f t="shared" si="71"/>
        <v>DIAMANTE 27.001 a 8.000</v>
      </c>
      <c r="BT68" s="44" t="s">
        <v>69</v>
      </c>
      <c r="BU68" s="44" t="s">
        <v>86</v>
      </c>
      <c r="BV68" s="170">
        <f t="shared" si="180"/>
        <v>21.94</v>
      </c>
      <c r="BW68" s="170">
        <f t="shared" si="180"/>
        <v>22.41</v>
      </c>
      <c r="BX68" s="170">
        <f t="shared" si="180"/>
        <v>22.85</v>
      </c>
      <c r="BY68" s="170">
        <f t="shared" si="180"/>
        <v>23.31</v>
      </c>
      <c r="BZ68" s="170">
        <f t="shared" si="180"/>
        <v>37.590000000000003</v>
      </c>
      <c r="CA68" s="170">
        <f t="shared" si="180"/>
        <v>37.99</v>
      </c>
      <c r="CB68" s="170">
        <f t="shared" si="180"/>
        <v>38.369999999999997</v>
      </c>
      <c r="CC68" s="170">
        <f t="shared" si="180"/>
        <v>38.76</v>
      </c>
      <c r="CD68" s="170">
        <f t="shared" si="180"/>
        <v>71.92</v>
      </c>
      <c r="CE68" s="170">
        <f t="shared" si="180"/>
        <v>97.56</v>
      </c>
      <c r="CF68" s="170">
        <f t="shared" si="180"/>
        <v>137.30000000000001</v>
      </c>
      <c r="CG68" s="170">
        <f t="shared" si="180"/>
        <v>166.1</v>
      </c>
      <c r="CH68" s="170">
        <f t="shared" si="180"/>
        <v>115.91</v>
      </c>
      <c r="CI68" s="170">
        <f t="shared" si="180"/>
        <v>142.66</v>
      </c>
      <c r="CJ68" s="170">
        <f t="shared" si="180"/>
        <v>183.02</v>
      </c>
      <c r="CK68" s="170">
        <f t="shared" si="180"/>
        <v>213.48</v>
      </c>
      <c r="CM68" s="43" t="str">
        <f t="shared" si="133"/>
        <v>DIAMANTE 17.001 a 8.000</v>
      </c>
      <c r="CN68" s="44" t="s">
        <v>66</v>
      </c>
      <c r="CO68" s="44" t="s">
        <v>86</v>
      </c>
      <c r="CP68" s="170">
        <f t="shared" ref="CP68:DE68" si="208">ROUND(CP12-(CP12*$A$104),2)</f>
        <v>27.24</v>
      </c>
      <c r="CQ68" s="170">
        <f t="shared" si="208"/>
        <v>28.4</v>
      </c>
      <c r="CR68" s="170">
        <f t="shared" si="208"/>
        <v>28.69</v>
      </c>
      <c r="CS68" s="170">
        <f t="shared" si="208"/>
        <v>28.99</v>
      </c>
      <c r="CT68" s="170">
        <f t="shared" si="208"/>
        <v>38.51</v>
      </c>
      <c r="CU68" s="170">
        <f t="shared" si="208"/>
        <v>44.3</v>
      </c>
      <c r="CV68" s="170">
        <f t="shared" si="208"/>
        <v>50.55</v>
      </c>
      <c r="CW68" s="170">
        <f t="shared" si="208"/>
        <v>62.59</v>
      </c>
      <c r="CX68" s="170">
        <f t="shared" si="208"/>
        <v>57.49</v>
      </c>
      <c r="CY68" s="170">
        <f t="shared" si="208"/>
        <v>64.5</v>
      </c>
      <c r="CZ68" s="170">
        <f t="shared" si="208"/>
        <v>83.09</v>
      </c>
      <c r="DA68" s="170">
        <f t="shared" si="208"/>
        <v>103.59</v>
      </c>
      <c r="DB68" s="170">
        <f t="shared" si="208"/>
        <v>66.86</v>
      </c>
      <c r="DC68" s="170">
        <f t="shared" si="208"/>
        <v>75.010000000000005</v>
      </c>
      <c r="DD68" s="170">
        <f t="shared" si="208"/>
        <v>96.62</v>
      </c>
      <c r="DE68" s="170">
        <f t="shared" si="208"/>
        <v>120.46</v>
      </c>
      <c r="DG68" s="43" t="str">
        <f t="shared" si="169"/>
        <v>DIAMANTE 27.001 a 8.000</v>
      </c>
      <c r="DH68" s="44" t="s">
        <v>69</v>
      </c>
      <c r="DI68" s="44" t="s">
        <v>86</v>
      </c>
      <c r="DJ68" s="147">
        <f t="shared" si="185"/>
        <v>29.92</v>
      </c>
      <c r="DK68" s="147">
        <f t="shared" ref="DK68:DU68" si="209">ROUND(DK12-(DK12*$A$193),2)</f>
        <v>31.22</v>
      </c>
      <c r="DL68" s="147">
        <f t="shared" si="209"/>
        <v>31.52</v>
      </c>
      <c r="DM68" s="147">
        <f t="shared" si="209"/>
        <v>31.86</v>
      </c>
      <c r="DN68" s="147">
        <f t="shared" si="209"/>
        <v>42.19</v>
      </c>
      <c r="DO68" s="147">
        <f t="shared" si="209"/>
        <v>49.16</v>
      </c>
      <c r="DP68" s="147">
        <f t="shared" si="209"/>
        <v>56.13</v>
      </c>
      <c r="DQ68" s="147">
        <f t="shared" si="209"/>
        <v>69.42</v>
      </c>
      <c r="DR68" s="147">
        <f t="shared" si="209"/>
        <v>72.55</v>
      </c>
      <c r="DS68" s="147">
        <f t="shared" si="209"/>
        <v>82.85</v>
      </c>
      <c r="DT68" s="147">
        <f t="shared" si="209"/>
        <v>107.27</v>
      </c>
      <c r="DU68" s="147">
        <f t="shared" si="209"/>
        <v>133.66</v>
      </c>
      <c r="DV68" s="73"/>
      <c r="DW68" s="73"/>
      <c r="DX68" s="73"/>
      <c r="DY68" s="73"/>
      <c r="DZ68" s="73"/>
      <c r="EA68" s="73"/>
      <c r="EB68" s="73"/>
      <c r="EC68" s="73"/>
      <c r="ED68" s="73"/>
      <c r="EE68" s="73"/>
      <c r="EF68" s="73"/>
      <c r="EG68" s="73"/>
      <c r="EH68" s="73"/>
      <c r="EI68" s="73"/>
      <c r="EJ68" s="73"/>
      <c r="EK68" s="73"/>
      <c r="EL68" s="73"/>
      <c r="EM68" s="73"/>
      <c r="EN68" s="73"/>
      <c r="EQ68" s="198" t="str">
        <f t="shared" si="170"/>
        <v>DIAMANTE START 2Coleta no mesmo dia4210-261 a 70</v>
      </c>
      <c r="ER68" s="198" t="s">
        <v>117</v>
      </c>
      <c r="ES68" s="199" t="s">
        <v>71</v>
      </c>
      <c r="ET68" s="200" t="s">
        <v>72</v>
      </c>
      <c r="EU68" s="201" t="s">
        <v>96</v>
      </c>
      <c r="EV68" s="200">
        <f t="shared" si="196"/>
        <v>1.68</v>
      </c>
      <c r="EW68" s="258">
        <v>1.68</v>
      </c>
      <c r="EX68" s="203" t="s">
        <v>264</v>
      </c>
      <c r="FA68" s="207" t="str">
        <f t="shared" ref="FA68:FA70" si="210">CONCATENATE(FB68,FC68,FD68)</f>
        <v>INFINITE 6Coleta domiciliar1ª Tentativa (Código: 7796-8)</v>
      </c>
      <c r="FB68" s="207" t="s">
        <v>104</v>
      </c>
      <c r="FC68" s="209" t="s">
        <v>46</v>
      </c>
      <c r="FD68" s="201" t="s">
        <v>47</v>
      </c>
      <c r="FE68" s="200">
        <f>ROUND(FE3-(FE3*EN55),2)</f>
        <v>13.61</v>
      </c>
      <c r="FK68" s="207" t="s">
        <v>380</v>
      </c>
      <c r="FL68" s="207" t="s">
        <v>98</v>
      </c>
      <c r="FM68" s="219" t="s">
        <v>323</v>
      </c>
      <c r="FN68" s="220" t="s">
        <v>324</v>
      </c>
      <c r="FO68" s="217">
        <v>76147</v>
      </c>
      <c r="FP68" s="200">
        <f>ROUND('BASE 2025'!FP68*'BASE 2026'!$A$172,2)</f>
        <v>0.14000000000000001</v>
      </c>
      <c r="FQ68" s="217">
        <v>76198</v>
      </c>
      <c r="FR68" s="200">
        <f>ROUND('BASE 2025'!FR68*'BASE 2026'!$A$172,2)</f>
        <v>0.08</v>
      </c>
    </row>
    <row r="69" spans="1:174" ht="25.5" x14ac:dyDescent="0.25">
      <c r="A69" s="84">
        <v>0.16</v>
      </c>
      <c r="B69" s="42" t="s">
        <v>69</v>
      </c>
      <c r="D69" s="43" t="str">
        <f t="shared" si="203"/>
        <v>DIAMANTE 18.001 a 9.000</v>
      </c>
      <c r="E69" s="44" t="s">
        <v>66</v>
      </c>
      <c r="F69" s="44" t="s">
        <v>91</v>
      </c>
      <c r="G69" s="170">
        <f t="shared" si="178"/>
        <v>20.46</v>
      </c>
      <c r="H69" s="170">
        <f t="shared" si="172"/>
        <v>20.9</v>
      </c>
      <c r="I69" s="170">
        <f t="shared" si="172"/>
        <v>21.34</v>
      </c>
      <c r="J69" s="170">
        <f t="shared" si="172"/>
        <v>21.76</v>
      </c>
      <c r="K69" s="170">
        <f t="shared" si="172"/>
        <v>35.17</v>
      </c>
      <c r="L69" s="170">
        <f t="shared" si="172"/>
        <v>35.53</v>
      </c>
      <c r="M69" s="170">
        <f t="shared" si="172"/>
        <v>35.909999999999997</v>
      </c>
      <c r="N69" s="170">
        <f t="shared" si="172"/>
        <v>36.25</v>
      </c>
      <c r="O69" s="170">
        <f t="shared" si="172"/>
        <v>68.2</v>
      </c>
      <c r="P69" s="170">
        <f t="shared" si="172"/>
        <v>92.07</v>
      </c>
      <c r="Q69" s="170">
        <f t="shared" si="172"/>
        <v>129.59</v>
      </c>
      <c r="R69" s="170">
        <f t="shared" si="172"/>
        <v>156.87</v>
      </c>
      <c r="S69" s="170">
        <f t="shared" si="172"/>
        <v>89.41</v>
      </c>
      <c r="T69" s="170">
        <f t="shared" si="172"/>
        <v>110.29</v>
      </c>
      <c r="U69" s="170">
        <f t="shared" si="172"/>
        <v>142.19999999999999</v>
      </c>
      <c r="V69" s="170">
        <f t="shared" si="172"/>
        <v>166.3</v>
      </c>
      <c r="W69" s="170">
        <f t="shared" si="172"/>
        <v>106.45</v>
      </c>
      <c r="X69" s="170">
        <f t="shared" si="172"/>
        <v>131.29</v>
      </c>
      <c r="Y69" s="170">
        <f t="shared" si="172"/>
        <v>169.29</v>
      </c>
      <c r="Z69" s="170">
        <f t="shared" si="172"/>
        <v>197.99</v>
      </c>
      <c r="AB69" s="43" t="str">
        <f t="shared" si="1"/>
        <v>DIAMANTE 18.001 a 9.000</v>
      </c>
      <c r="AC69" s="44" t="s">
        <v>66</v>
      </c>
      <c r="AD69" s="44" t="s">
        <v>91</v>
      </c>
      <c r="AE69" s="170">
        <f t="shared" si="179"/>
        <v>51.07</v>
      </c>
      <c r="AF69" s="170">
        <f t="shared" si="173"/>
        <v>52.16</v>
      </c>
      <c r="AG69" s="170">
        <f t="shared" si="173"/>
        <v>53.24</v>
      </c>
      <c r="AH69" s="170">
        <f t="shared" si="173"/>
        <v>54.33</v>
      </c>
      <c r="AI69" s="170">
        <f t="shared" si="173"/>
        <v>58.77</v>
      </c>
      <c r="AJ69" s="170">
        <f t="shared" si="173"/>
        <v>59.37</v>
      </c>
      <c r="AK69" s="170">
        <f t="shared" si="173"/>
        <v>59.98</v>
      </c>
      <c r="AL69" s="170">
        <f t="shared" si="173"/>
        <v>60.59</v>
      </c>
      <c r="AM69" s="170">
        <f t="shared" si="173"/>
        <v>121.35</v>
      </c>
      <c r="AN69" s="170">
        <f t="shared" si="173"/>
        <v>183.91</v>
      </c>
      <c r="AO69" s="170">
        <f t="shared" si="173"/>
        <v>224.04</v>
      </c>
      <c r="AP69" s="170">
        <f t="shared" si="173"/>
        <v>264.17</v>
      </c>
      <c r="AQ69" s="170">
        <f t="shared" si="173"/>
        <v>149</v>
      </c>
      <c r="AR69" s="170">
        <f t="shared" si="173"/>
        <v>222.55</v>
      </c>
      <c r="AS69" s="170">
        <f t="shared" si="173"/>
        <v>265.07</v>
      </c>
      <c r="AT69" s="170">
        <f t="shared" si="173"/>
        <v>307.62</v>
      </c>
      <c r="AU69" s="170">
        <f t="shared" si="173"/>
        <v>177.38</v>
      </c>
      <c r="AV69" s="170">
        <f t="shared" si="173"/>
        <v>264.94</v>
      </c>
      <c r="AW69" s="170">
        <f t="shared" si="173"/>
        <v>315.56</v>
      </c>
      <c r="AX69" s="170">
        <f t="shared" si="173"/>
        <v>366.21</v>
      </c>
      <c r="AY69" s="159"/>
      <c r="AZ69" s="43" t="str">
        <f t="shared" si="204"/>
        <v>INFINITE 61 a 5</v>
      </c>
      <c r="BA69" s="44" t="s">
        <v>104</v>
      </c>
      <c r="BB69" s="46" t="s">
        <v>51</v>
      </c>
      <c r="BC69" s="170">
        <f t="shared" ref="BC69:BJ71" si="211">ROUND(BC4-(BC4*$A$77),2)</f>
        <v>34.090000000000003</v>
      </c>
      <c r="BD69" s="170">
        <f t="shared" si="211"/>
        <v>34.79</v>
      </c>
      <c r="BE69" s="170">
        <f t="shared" si="211"/>
        <v>35.51</v>
      </c>
      <c r="BF69" s="170">
        <f t="shared" si="211"/>
        <v>36.21</v>
      </c>
      <c r="BG69" s="170">
        <f t="shared" si="211"/>
        <v>47.52</v>
      </c>
      <c r="BH69" s="170">
        <f t="shared" si="211"/>
        <v>47.99</v>
      </c>
      <c r="BI69" s="170">
        <f t="shared" si="211"/>
        <v>48.45</v>
      </c>
      <c r="BJ69" s="170">
        <f t="shared" si="211"/>
        <v>48.91</v>
      </c>
      <c r="BL69" s="43" t="str">
        <f t="shared" si="206"/>
        <v>DIAMANTE 2301 a 500</v>
      </c>
      <c r="BM69" s="44" t="s">
        <v>69</v>
      </c>
      <c r="BN69" s="46" t="s">
        <v>49</v>
      </c>
      <c r="BO69" s="170">
        <f t="shared" si="207"/>
        <v>14.41</v>
      </c>
      <c r="BP69" s="170">
        <f t="shared" si="207"/>
        <v>14.71</v>
      </c>
      <c r="BQ69" s="170">
        <f t="shared" si="207"/>
        <v>15.02</v>
      </c>
      <c r="BS69" s="43" t="str">
        <f t="shared" si="71"/>
        <v>DIAMANTE 28.001 a 9.000</v>
      </c>
      <c r="BT69" s="44" t="s">
        <v>69</v>
      </c>
      <c r="BU69" s="44" t="s">
        <v>91</v>
      </c>
      <c r="BV69" s="170">
        <f t="shared" si="180"/>
        <v>22.82</v>
      </c>
      <c r="BW69" s="170">
        <f t="shared" si="180"/>
        <v>23.29</v>
      </c>
      <c r="BX69" s="170">
        <f t="shared" si="180"/>
        <v>23.77</v>
      </c>
      <c r="BY69" s="170">
        <f t="shared" si="180"/>
        <v>24.25</v>
      </c>
      <c r="BZ69" s="170">
        <f t="shared" si="180"/>
        <v>39.97</v>
      </c>
      <c r="CA69" s="170">
        <f t="shared" si="180"/>
        <v>40.369999999999997</v>
      </c>
      <c r="CB69" s="170">
        <f t="shared" si="180"/>
        <v>40.81</v>
      </c>
      <c r="CC69" s="170">
        <f t="shared" si="180"/>
        <v>41.21</v>
      </c>
      <c r="CD69" s="170">
        <f t="shared" si="180"/>
        <v>78.13</v>
      </c>
      <c r="CE69" s="170">
        <f t="shared" si="180"/>
        <v>106.05</v>
      </c>
      <c r="CF69" s="170">
        <f t="shared" si="180"/>
        <v>149.25</v>
      </c>
      <c r="CG69" s="170">
        <f t="shared" si="180"/>
        <v>180.54</v>
      </c>
      <c r="CH69" s="170">
        <f t="shared" si="180"/>
        <v>122.1</v>
      </c>
      <c r="CI69" s="170">
        <f t="shared" si="180"/>
        <v>151.15</v>
      </c>
      <c r="CJ69" s="170">
        <f t="shared" si="180"/>
        <v>194.95</v>
      </c>
      <c r="CK69" s="170">
        <f t="shared" si="180"/>
        <v>227.89</v>
      </c>
      <c r="CM69" s="43" t="str">
        <f t="shared" si="133"/>
        <v>DIAMANTE 18.001 a 9.000</v>
      </c>
      <c r="CN69" s="44" t="s">
        <v>66</v>
      </c>
      <c r="CO69" s="44" t="s">
        <v>91</v>
      </c>
      <c r="CP69" s="170">
        <f t="shared" ref="CP69:DE69" si="212">ROUND(CP13-(CP13*$A$104),2)</f>
        <v>28.04</v>
      </c>
      <c r="CQ69" s="170">
        <f t="shared" si="212"/>
        <v>29.23</v>
      </c>
      <c r="CR69" s="170">
        <f t="shared" si="212"/>
        <v>29.52</v>
      </c>
      <c r="CS69" s="170">
        <f t="shared" si="212"/>
        <v>29.82</v>
      </c>
      <c r="CT69" s="170">
        <f t="shared" si="212"/>
        <v>40.409999999999997</v>
      </c>
      <c r="CU69" s="170">
        <f t="shared" si="212"/>
        <v>46.46</v>
      </c>
      <c r="CV69" s="170">
        <f t="shared" si="212"/>
        <v>53.02</v>
      </c>
      <c r="CW69" s="170">
        <f t="shared" si="212"/>
        <v>65.64</v>
      </c>
      <c r="CX69" s="170">
        <f t="shared" si="212"/>
        <v>59.12</v>
      </c>
      <c r="CY69" s="170">
        <f t="shared" si="212"/>
        <v>66.37</v>
      </c>
      <c r="CZ69" s="170">
        <f t="shared" si="212"/>
        <v>85.23</v>
      </c>
      <c r="DA69" s="170">
        <f t="shared" si="212"/>
        <v>106.25</v>
      </c>
      <c r="DB69" s="170">
        <f t="shared" si="212"/>
        <v>68.75</v>
      </c>
      <c r="DC69" s="170">
        <f t="shared" si="212"/>
        <v>77.17</v>
      </c>
      <c r="DD69" s="170">
        <f t="shared" si="212"/>
        <v>99.11</v>
      </c>
      <c r="DE69" s="170">
        <f t="shared" si="212"/>
        <v>123.53</v>
      </c>
      <c r="DG69" s="43" t="str">
        <f t="shared" si="169"/>
        <v>DIAMANTE 28.001 a 9.000</v>
      </c>
      <c r="DH69" s="44" t="s">
        <v>69</v>
      </c>
      <c r="DI69" s="44" t="s">
        <v>91</v>
      </c>
      <c r="DJ69" s="147">
        <f t="shared" si="185"/>
        <v>30.94</v>
      </c>
      <c r="DK69" s="147">
        <f t="shared" ref="DK69:DU69" si="213">ROUND(DK13-(DK13*$A$193),2)</f>
        <v>32.26</v>
      </c>
      <c r="DL69" s="147">
        <f t="shared" si="213"/>
        <v>32.58</v>
      </c>
      <c r="DM69" s="147">
        <f t="shared" si="213"/>
        <v>32.9</v>
      </c>
      <c r="DN69" s="147">
        <f t="shared" si="213"/>
        <v>44.49</v>
      </c>
      <c r="DO69" s="147">
        <f t="shared" si="213"/>
        <v>51.62</v>
      </c>
      <c r="DP69" s="147">
        <f t="shared" si="213"/>
        <v>58.92</v>
      </c>
      <c r="DQ69" s="147">
        <f t="shared" si="213"/>
        <v>72.89</v>
      </c>
      <c r="DR69" s="147">
        <f t="shared" si="213"/>
        <v>75.17</v>
      </c>
      <c r="DS69" s="147">
        <f t="shared" si="213"/>
        <v>85.46</v>
      </c>
      <c r="DT69" s="147">
        <f t="shared" si="213"/>
        <v>110.12</v>
      </c>
      <c r="DU69" s="147">
        <f t="shared" si="213"/>
        <v>137.19999999999999</v>
      </c>
      <c r="DV69" s="73"/>
      <c r="DW69" s="73"/>
      <c r="DX69" s="73"/>
      <c r="DY69" s="73"/>
      <c r="DZ69" s="73"/>
      <c r="EA69" s="73"/>
      <c r="EB69" s="73"/>
      <c r="EC69" s="73"/>
      <c r="ED69" s="73"/>
      <c r="EE69" s="73"/>
      <c r="EF69" s="73"/>
      <c r="EG69" s="73"/>
      <c r="EH69" s="73"/>
      <c r="EI69" s="73"/>
      <c r="EJ69" s="73"/>
      <c r="EK69" s="73"/>
      <c r="EL69" s="73"/>
      <c r="EM69" s="73"/>
      <c r="EN69" s="73"/>
      <c r="EQ69" s="198" t="str">
        <f t="shared" si="170"/>
        <v>DIAMANTE START 2Coleta no mesmo dia4210-271 a 80</v>
      </c>
      <c r="ER69" s="198" t="s">
        <v>117</v>
      </c>
      <c r="ES69" s="199" t="s">
        <v>71</v>
      </c>
      <c r="ET69" s="200" t="s">
        <v>72</v>
      </c>
      <c r="EU69" s="201" t="s">
        <v>99</v>
      </c>
      <c r="EV69" s="200">
        <f t="shared" si="196"/>
        <v>1.68</v>
      </c>
      <c r="EW69" s="258">
        <v>1.68</v>
      </c>
      <c r="EX69" s="203" t="s">
        <v>264</v>
      </c>
      <c r="FA69" s="207" t="str">
        <f t="shared" si="210"/>
        <v>INFINITE 6Coleta domiciliar2ª Tentativa (Código: 7799-2)</v>
      </c>
      <c r="FB69" s="207" t="s">
        <v>104</v>
      </c>
      <c r="FC69" s="209" t="s">
        <v>46</v>
      </c>
      <c r="FD69" s="201" t="s">
        <v>53</v>
      </c>
      <c r="FE69" s="200">
        <f>ROUND(FE4-(FE4*EN55),2)</f>
        <v>14.36</v>
      </c>
      <c r="FK69" s="207" t="s">
        <v>381</v>
      </c>
      <c r="FL69" s="207" t="s">
        <v>98</v>
      </c>
      <c r="FM69" s="219" t="s">
        <v>325</v>
      </c>
      <c r="FN69" s="220" t="s">
        <v>326</v>
      </c>
      <c r="FO69" s="217">
        <v>76155</v>
      </c>
      <c r="FP69" s="200">
        <f>ROUND('BASE 2025'!FP69*'BASE 2026'!$A$172,2)</f>
        <v>0.19</v>
      </c>
      <c r="FQ69" s="217">
        <v>76201</v>
      </c>
      <c r="FR69" s="200">
        <f>ROUND('BASE 2025'!FR69*'BASE 2026'!$A$172,2)</f>
        <v>0.08</v>
      </c>
    </row>
    <row r="70" spans="1:174" x14ac:dyDescent="0.25">
      <c r="A70" s="84">
        <v>0.17</v>
      </c>
      <c r="B70" s="42" t="s">
        <v>75</v>
      </c>
      <c r="D70" s="43" t="str">
        <f t="shared" si="203"/>
        <v>DIAMANTE 19.001 a 10.000</v>
      </c>
      <c r="E70" s="44" t="s">
        <v>66</v>
      </c>
      <c r="F70" s="44" t="s">
        <v>95</v>
      </c>
      <c r="G70" s="170">
        <f t="shared" si="178"/>
        <v>20.92</v>
      </c>
      <c r="H70" s="170">
        <f t="shared" si="172"/>
        <v>21.36</v>
      </c>
      <c r="I70" s="170">
        <f t="shared" si="172"/>
        <v>21.8</v>
      </c>
      <c r="J70" s="170">
        <f t="shared" si="172"/>
        <v>22.24</v>
      </c>
      <c r="K70" s="170">
        <f t="shared" si="172"/>
        <v>37.549999999999997</v>
      </c>
      <c r="L70" s="170">
        <f t="shared" si="172"/>
        <v>37.94</v>
      </c>
      <c r="M70" s="170">
        <f t="shared" si="172"/>
        <v>38.33</v>
      </c>
      <c r="N70" s="170">
        <f t="shared" si="172"/>
        <v>38.71</v>
      </c>
      <c r="O70" s="170">
        <f t="shared" si="172"/>
        <v>73.69</v>
      </c>
      <c r="P70" s="170">
        <f t="shared" si="172"/>
        <v>99.48</v>
      </c>
      <c r="Q70" s="170">
        <f t="shared" si="172"/>
        <v>140</v>
      </c>
      <c r="R70" s="170">
        <f t="shared" si="172"/>
        <v>169.47</v>
      </c>
      <c r="S70" s="170">
        <f t="shared" si="172"/>
        <v>94.03</v>
      </c>
      <c r="T70" s="170">
        <f t="shared" si="172"/>
        <v>116.48</v>
      </c>
      <c r="U70" s="170">
        <f t="shared" si="172"/>
        <v>150.93</v>
      </c>
      <c r="V70" s="170">
        <f t="shared" si="172"/>
        <v>176.89</v>
      </c>
      <c r="W70" s="170">
        <f t="shared" si="172"/>
        <v>111.94</v>
      </c>
      <c r="X70" s="170">
        <f t="shared" si="172"/>
        <v>138.66</v>
      </c>
      <c r="Y70" s="170">
        <f t="shared" si="172"/>
        <v>179.68</v>
      </c>
      <c r="Z70" s="170">
        <f t="shared" si="172"/>
        <v>210.57</v>
      </c>
      <c r="AB70" s="43" t="str">
        <f t="shared" si="1"/>
        <v>DIAMANTE 19.001 a 10.000</v>
      </c>
      <c r="AC70" s="44" t="s">
        <v>66</v>
      </c>
      <c r="AD70" s="44" t="s">
        <v>95</v>
      </c>
      <c r="AE70" s="170">
        <f t="shared" si="179"/>
        <v>55.16</v>
      </c>
      <c r="AF70" s="170">
        <f t="shared" si="173"/>
        <v>56.34</v>
      </c>
      <c r="AG70" s="170">
        <f t="shared" si="173"/>
        <v>57.52</v>
      </c>
      <c r="AH70" s="170">
        <f t="shared" si="173"/>
        <v>58.68</v>
      </c>
      <c r="AI70" s="170">
        <f t="shared" si="173"/>
        <v>62.89</v>
      </c>
      <c r="AJ70" s="170">
        <f t="shared" si="173"/>
        <v>63.54</v>
      </c>
      <c r="AK70" s="170">
        <f t="shared" si="173"/>
        <v>64.19</v>
      </c>
      <c r="AL70" s="170">
        <f t="shared" si="173"/>
        <v>64.84</v>
      </c>
      <c r="AM70" s="170">
        <f t="shared" si="173"/>
        <v>131.18</v>
      </c>
      <c r="AN70" s="170">
        <f t="shared" si="173"/>
        <v>200.37</v>
      </c>
      <c r="AO70" s="170">
        <f t="shared" si="173"/>
        <v>243.12</v>
      </c>
      <c r="AP70" s="170">
        <f t="shared" si="173"/>
        <v>285.83999999999997</v>
      </c>
      <c r="AQ70" s="170">
        <f t="shared" si="173"/>
        <v>162.27000000000001</v>
      </c>
      <c r="AR70" s="170">
        <f t="shared" si="173"/>
        <v>244</v>
      </c>
      <c r="AS70" s="170">
        <f t="shared" si="173"/>
        <v>289.85000000000002</v>
      </c>
      <c r="AT70" s="170">
        <f t="shared" si="173"/>
        <v>335.68</v>
      </c>
      <c r="AU70" s="170">
        <f t="shared" si="173"/>
        <v>193.19</v>
      </c>
      <c r="AV70" s="170">
        <f t="shared" si="173"/>
        <v>290.48</v>
      </c>
      <c r="AW70" s="170">
        <f t="shared" si="173"/>
        <v>345.05</v>
      </c>
      <c r="AX70" s="170">
        <f t="shared" si="173"/>
        <v>399.62</v>
      </c>
      <c r="AY70" s="159"/>
      <c r="AZ70" s="43" t="str">
        <f t="shared" si="204"/>
        <v>INFINITE 65 a 10</v>
      </c>
      <c r="BA70" s="44" t="s">
        <v>104</v>
      </c>
      <c r="BB70" s="46" t="s">
        <v>56</v>
      </c>
      <c r="BC70" s="170">
        <f t="shared" si="211"/>
        <v>50.56</v>
      </c>
      <c r="BD70" s="170">
        <f t="shared" si="211"/>
        <v>51.65</v>
      </c>
      <c r="BE70" s="170">
        <f t="shared" si="211"/>
        <v>52.74</v>
      </c>
      <c r="BF70" s="170">
        <f t="shared" si="211"/>
        <v>53.75</v>
      </c>
      <c r="BG70" s="170">
        <f t="shared" si="211"/>
        <v>64.61</v>
      </c>
      <c r="BH70" s="170">
        <f t="shared" si="211"/>
        <v>65.22</v>
      </c>
      <c r="BI70" s="170">
        <f t="shared" si="211"/>
        <v>65.94</v>
      </c>
      <c r="BJ70" s="170">
        <f t="shared" si="211"/>
        <v>66.55</v>
      </c>
      <c r="BL70" s="43" t="str">
        <f t="shared" si="206"/>
        <v>DIAMANTE 2501 a 1.000</v>
      </c>
      <c r="BM70" s="44" t="s">
        <v>69</v>
      </c>
      <c r="BN70" s="46" t="s">
        <v>50</v>
      </c>
      <c r="BO70" s="170">
        <f t="shared" si="207"/>
        <v>15.41</v>
      </c>
      <c r="BP70" s="170">
        <f t="shared" si="207"/>
        <v>15.74</v>
      </c>
      <c r="BQ70" s="170">
        <f t="shared" si="207"/>
        <v>16.07</v>
      </c>
      <c r="BS70" s="43" t="str">
        <f t="shared" si="71"/>
        <v>DIAMANTE 29.001 a 10.000</v>
      </c>
      <c r="BT70" s="44" t="s">
        <v>69</v>
      </c>
      <c r="BU70" s="44" t="s">
        <v>95</v>
      </c>
      <c r="BV70" s="170">
        <f t="shared" si="180"/>
        <v>23.22</v>
      </c>
      <c r="BW70" s="170">
        <f t="shared" si="180"/>
        <v>23.71</v>
      </c>
      <c r="BX70" s="170">
        <f t="shared" si="180"/>
        <v>24.2</v>
      </c>
      <c r="BY70" s="170">
        <f t="shared" si="180"/>
        <v>24.69</v>
      </c>
      <c r="BZ70" s="170">
        <f t="shared" si="180"/>
        <v>42.59</v>
      </c>
      <c r="CA70" s="170">
        <f t="shared" si="180"/>
        <v>43.03</v>
      </c>
      <c r="CB70" s="170">
        <f t="shared" si="180"/>
        <v>43.47</v>
      </c>
      <c r="CC70" s="170">
        <f t="shared" si="180"/>
        <v>43.91</v>
      </c>
      <c r="CD70" s="170">
        <f t="shared" si="180"/>
        <v>84.34</v>
      </c>
      <c r="CE70" s="170">
        <f t="shared" si="180"/>
        <v>114.53</v>
      </c>
      <c r="CF70" s="170">
        <f t="shared" si="180"/>
        <v>161.21</v>
      </c>
      <c r="CG70" s="170">
        <f t="shared" si="180"/>
        <v>195.02</v>
      </c>
      <c r="CH70" s="170">
        <f t="shared" si="180"/>
        <v>128.33000000000001</v>
      </c>
      <c r="CI70" s="170">
        <f t="shared" si="180"/>
        <v>159.63</v>
      </c>
      <c r="CJ70" s="170">
        <f t="shared" si="180"/>
        <v>206.89</v>
      </c>
      <c r="CK70" s="170">
        <f t="shared" si="180"/>
        <v>242.35</v>
      </c>
      <c r="CM70" s="43" t="str">
        <f t="shared" si="133"/>
        <v>DIAMANTE 19.001 a 10.000</v>
      </c>
      <c r="CN70" s="44" t="s">
        <v>66</v>
      </c>
      <c r="CO70" s="44" t="s">
        <v>95</v>
      </c>
      <c r="CP70" s="170">
        <f t="shared" ref="CP70:DE70" si="214">ROUND(CP14-(CP14*$A$104),2)</f>
        <v>28.61</v>
      </c>
      <c r="CQ70" s="170">
        <f t="shared" si="214"/>
        <v>29.82</v>
      </c>
      <c r="CR70" s="170">
        <f t="shared" si="214"/>
        <v>30.11</v>
      </c>
      <c r="CS70" s="170">
        <f t="shared" si="214"/>
        <v>30.42</v>
      </c>
      <c r="CT70" s="170">
        <f t="shared" si="214"/>
        <v>41.76</v>
      </c>
      <c r="CU70" s="170">
        <f t="shared" si="214"/>
        <v>48.03</v>
      </c>
      <c r="CV70" s="170">
        <f t="shared" si="214"/>
        <v>54.81</v>
      </c>
      <c r="CW70" s="170">
        <f t="shared" si="214"/>
        <v>67.87</v>
      </c>
      <c r="CX70" s="170">
        <f t="shared" si="214"/>
        <v>60.29</v>
      </c>
      <c r="CY70" s="170">
        <f t="shared" si="214"/>
        <v>67.709999999999994</v>
      </c>
      <c r="CZ70" s="170">
        <f t="shared" si="214"/>
        <v>86.76</v>
      </c>
      <c r="DA70" s="170">
        <f t="shared" si="214"/>
        <v>108.13</v>
      </c>
      <c r="DB70" s="170">
        <f t="shared" si="214"/>
        <v>70.11</v>
      </c>
      <c r="DC70" s="170">
        <f t="shared" si="214"/>
        <v>78.73</v>
      </c>
      <c r="DD70" s="170">
        <f t="shared" si="214"/>
        <v>100.87</v>
      </c>
      <c r="DE70" s="170">
        <f t="shared" si="214"/>
        <v>125.73</v>
      </c>
      <c r="DG70" s="43" t="str">
        <f t="shared" si="169"/>
        <v>DIAMANTE 29.001 a 10.000</v>
      </c>
      <c r="DH70" s="44" t="s">
        <v>69</v>
      </c>
      <c r="DI70" s="44" t="s">
        <v>95</v>
      </c>
      <c r="DJ70" s="147">
        <f t="shared" si="185"/>
        <v>31.5</v>
      </c>
      <c r="DK70" s="147">
        <f t="shared" ref="DK70:DU70" si="215">ROUND(DK14-(DK14*$A$193),2)</f>
        <v>32.840000000000003</v>
      </c>
      <c r="DL70" s="147">
        <f t="shared" si="215"/>
        <v>33.19</v>
      </c>
      <c r="DM70" s="147">
        <f t="shared" si="215"/>
        <v>33.51</v>
      </c>
      <c r="DN70" s="147">
        <f t="shared" si="215"/>
        <v>45.9</v>
      </c>
      <c r="DO70" s="147">
        <f t="shared" si="215"/>
        <v>53.34</v>
      </c>
      <c r="DP70" s="147">
        <f t="shared" si="215"/>
        <v>60.89</v>
      </c>
      <c r="DQ70" s="147">
        <f t="shared" si="215"/>
        <v>75.33</v>
      </c>
      <c r="DR70" s="147">
        <f t="shared" si="215"/>
        <v>76.44</v>
      </c>
      <c r="DS70" s="147">
        <f t="shared" si="215"/>
        <v>87.09</v>
      </c>
      <c r="DT70" s="147">
        <f t="shared" si="215"/>
        <v>112.05</v>
      </c>
      <c r="DU70" s="147">
        <f t="shared" si="215"/>
        <v>139.59</v>
      </c>
      <c r="DV70" s="73"/>
      <c r="DW70" s="73"/>
      <c r="DX70" s="73"/>
      <c r="DY70" s="73"/>
      <c r="DZ70" s="73"/>
      <c r="EA70" s="73"/>
      <c r="EB70" s="73"/>
      <c r="EC70" s="73"/>
      <c r="ED70" s="73"/>
      <c r="EE70" s="73"/>
      <c r="EF70" s="73"/>
      <c r="EG70" s="73"/>
      <c r="EH70" s="73"/>
      <c r="EI70" s="73"/>
      <c r="EJ70" s="73"/>
      <c r="EK70" s="73"/>
      <c r="EL70" s="73"/>
      <c r="EM70" s="73"/>
      <c r="EN70" s="73"/>
      <c r="EQ70" s="198" t="str">
        <f t="shared" si="170"/>
        <v>DIAMANTE START 2Coleta no mesmo dia4210-281 a 90</v>
      </c>
      <c r="ER70" s="198" t="s">
        <v>117</v>
      </c>
      <c r="ES70" s="199" t="s">
        <v>71</v>
      </c>
      <c r="ET70" s="200" t="s">
        <v>72</v>
      </c>
      <c r="EU70" s="201" t="s">
        <v>102</v>
      </c>
      <c r="EV70" s="200">
        <f t="shared" si="196"/>
        <v>1.67</v>
      </c>
      <c r="EW70" s="258">
        <v>1.67</v>
      </c>
      <c r="EX70" s="203" t="s">
        <v>264</v>
      </c>
      <c r="FA70" s="207" t="str">
        <f t="shared" si="210"/>
        <v>INFINITE 6Check ListPreenchimento de Check List (Código: 87)</v>
      </c>
      <c r="FB70" s="207" t="s">
        <v>104</v>
      </c>
      <c r="FC70" s="210" t="s">
        <v>58</v>
      </c>
      <c r="FD70" s="201" t="s">
        <v>59</v>
      </c>
      <c r="FE70" s="200">
        <f>FE5</f>
        <v>7.42</v>
      </c>
      <c r="FF70" s="213"/>
    </row>
    <row r="71" spans="1:174" x14ac:dyDescent="0.25">
      <c r="A71" s="84">
        <v>0.18</v>
      </c>
      <c r="B71" s="42" t="s">
        <v>81</v>
      </c>
      <c r="D71" s="40" t="str">
        <f t="shared" si="203"/>
        <v>DIAMANTE 1Kg Adicional</v>
      </c>
      <c r="E71" s="168" t="s">
        <v>66</v>
      </c>
      <c r="F71" s="168" t="s">
        <v>63</v>
      </c>
      <c r="G71" s="171">
        <f t="shared" si="178"/>
        <v>2.58</v>
      </c>
      <c r="H71" s="171">
        <f t="shared" si="172"/>
        <v>2.65</v>
      </c>
      <c r="I71" s="171">
        <f t="shared" si="172"/>
        <v>2.71</v>
      </c>
      <c r="J71" s="171">
        <f t="shared" si="172"/>
        <v>2.75</v>
      </c>
      <c r="K71" s="171">
        <f t="shared" si="172"/>
        <v>4.66</v>
      </c>
      <c r="L71" s="171">
        <f t="shared" si="172"/>
        <v>4.71</v>
      </c>
      <c r="M71" s="171">
        <f t="shared" si="172"/>
        <v>4.75</v>
      </c>
      <c r="N71" s="171">
        <f t="shared" si="172"/>
        <v>4.8</v>
      </c>
      <c r="O71" s="171">
        <f t="shared" si="172"/>
        <v>9.14</v>
      </c>
      <c r="P71" s="171">
        <f t="shared" si="172"/>
        <v>12.33</v>
      </c>
      <c r="Q71" s="171">
        <f t="shared" si="172"/>
        <v>17.37</v>
      </c>
      <c r="R71" s="171">
        <f t="shared" si="172"/>
        <v>21.01</v>
      </c>
      <c r="S71" s="171">
        <f t="shared" si="172"/>
        <v>11.66</v>
      </c>
      <c r="T71" s="171">
        <f t="shared" si="172"/>
        <v>14.43</v>
      </c>
      <c r="U71" s="171">
        <f t="shared" si="172"/>
        <v>18.72</v>
      </c>
      <c r="V71" s="171">
        <f t="shared" si="172"/>
        <v>21.94</v>
      </c>
      <c r="W71" s="171">
        <f t="shared" si="172"/>
        <v>13.88</v>
      </c>
      <c r="X71" s="171">
        <f t="shared" si="172"/>
        <v>17.2</v>
      </c>
      <c r="Y71" s="171">
        <f t="shared" si="172"/>
        <v>22.28</v>
      </c>
      <c r="Z71" s="171">
        <f t="shared" si="172"/>
        <v>26.1</v>
      </c>
      <c r="AB71" s="40" t="str">
        <f t="shared" si="1"/>
        <v>DIAMANTE 1Kg Adicional</v>
      </c>
      <c r="AC71" s="168" t="s">
        <v>66</v>
      </c>
      <c r="AD71" s="168" t="s">
        <v>63</v>
      </c>
      <c r="AE71" s="169">
        <f t="shared" si="179"/>
        <v>5.6</v>
      </c>
      <c r="AF71" s="169">
        <f t="shared" si="173"/>
        <v>5.73</v>
      </c>
      <c r="AG71" s="169">
        <f t="shared" si="173"/>
        <v>5.84</v>
      </c>
      <c r="AH71" s="169">
        <f t="shared" si="173"/>
        <v>5.97</v>
      </c>
      <c r="AI71" s="169">
        <f t="shared" si="173"/>
        <v>6.33</v>
      </c>
      <c r="AJ71" s="169">
        <f t="shared" si="173"/>
        <v>6.4</v>
      </c>
      <c r="AK71" s="169">
        <f t="shared" si="173"/>
        <v>6.47</v>
      </c>
      <c r="AL71" s="169">
        <f t="shared" si="173"/>
        <v>6.53</v>
      </c>
      <c r="AM71" s="169">
        <f t="shared" si="173"/>
        <v>12.97</v>
      </c>
      <c r="AN71" s="169">
        <f t="shared" si="173"/>
        <v>19.89</v>
      </c>
      <c r="AO71" s="169">
        <f t="shared" si="173"/>
        <v>24.09</v>
      </c>
      <c r="AP71" s="169">
        <f t="shared" si="173"/>
        <v>28.31</v>
      </c>
      <c r="AQ71" s="169">
        <f t="shared" si="173"/>
        <v>16.23</v>
      </c>
      <c r="AR71" s="169">
        <f t="shared" si="173"/>
        <v>24.33</v>
      </c>
      <c r="AS71" s="169">
        <f t="shared" si="173"/>
        <v>28.77</v>
      </c>
      <c r="AT71" s="169">
        <f t="shared" si="173"/>
        <v>33.24</v>
      </c>
      <c r="AU71" s="169">
        <f t="shared" si="173"/>
        <v>19.309999999999999</v>
      </c>
      <c r="AV71" s="169">
        <f t="shared" si="173"/>
        <v>28.97</v>
      </c>
      <c r="AW71" s="169">
        <f t="shared" si="173"/>
        <v>34.270000000000003</v>
      </c>
      <c r="AX71" s="169">
        <f t="shared" si="173"/>
        <v>39.57</v>
      </c>
      <c r="AY71" s="159"/>
      <c r="AZ71" s="40" t="str">
        <f t="shared" si="204"/>
        <v>INFINITE 6Kg Adicional</v>
      </c>
      <c r="BA71" s="168" t="s">
        <v>104</v>
      </c>
      <c r="BB71" s="178" t="s">
        <v>63</v>
      </c>
      <c r="BC71" s="169">
        <f t="shared" si="211"/>
        <v>4.92</v>
      </c>
      <c r="BD71" s="169">
        <f t="shared" si="211"/>
        <v>5.08</v>
      </c>
      <c r="BE71" s="169">
        <f t="shared" si="211"/>
        <v>5.15</v>
      </c>
      <c r="BF71" s="169">
        <f t="shared" si="211"/>
        <v>5.23</v>
      </c>
      <c r="BG71" s="169">
        <f t="shared" si="211"/>
        <v>6.55</v>
      </c>
      <c r="BH71" s="169">
        <f t="shared" si="211"/>
        <v>6.64</v>
      </c>
      <c r="BI71" s="169">
        <f t="shared" si="211"/>
        <v>6.7</v>
      </c>
      <c r="BJ71" s="169">
        <f t="shared" si="211"/>
        <v>6.7</v>
      </c>
      <c r="BL71" s="43" t="str">
        <f t="shared" si="206"/>
        <v>DIAMANTE 21.001 a 2.000</v>
      </c>
      <c r="BM71" s="44" t="s">
        <v>69</v>
      </c>
      <c r="BN71" s="46" t="s">
        <v>55</v>
      </c>
      <c r="BO71" s="170">
        <f t="shared" si="207"/>
        <v>17.96</v>
      </c>
      <c r="BP71" s="170">
        <f t="shared" si="207"/>
        <v>18.329999999999998</v>
      </c>
      <c r="BQ71" s="170">
        <f t="shared" si="207"/>
        <v>18.72</v>
      </c>
      <c r="BS71" s="40" t="str">
        <f t="shared" si="71"/>
        <v>DIAMANTE 2Kg Adicional</v>
      </c>
      <c r="BT71" s="168" t="s">
        <v>69</v>
      </c>
      <c r="BU71" s="168" t="s">
        <v>63</v>
      </c>
      <c r="BV71" s="171">
        <f t="shared" si="180"/>
        <v>2.98</v>
      </c>
      <c r="BW71" s="171">
        <f t="shared" si="180"/>
        <v>3.04</v>
      </c>
      <c r="BX71" s="171">
        <f t="shared" si="180"/>
        <v>3.13</v>
      </c>
      <c r="BY71" s="171">
        <f t="shared" si="180"/>
        <v>3.18</v>
      </c>
      <c r="BZ71" s="171">
        <f t="shared" si="180"/>
        <v>5.38</v>
      </c>
      <c r="CA71" s="171">
        <f t="shared" si="180"/>
        <v>5.42</v>
      </c>
      <c r="CB71" s="171">
        <f t="shared" si="180"/>
        <v>5.47</v>
      </c>
      <c r="CC71" s="171">
        <f t="shared" si="180"/>
        <v>5.54</v>
      </c>
      <c r="CD71" s="171">
        <f t="shared" si="180"/>
        <v>10.54</v>
      </c>
      <c r="CE71" s="171">
        <f t="shared" si="180"/>
        <v>14.22</v>
      </c>
      <c r="CF71" s="171">
        <f t="shared" si="180"/>
        <v>20.010000000000002</v>
      </c>
      <c r="CG71" s="171">
        <f t="shared" si="180"/>
        <v>24.22</v>
      </c>
      <c r="CH71" s="171">
        <f t="shared" si="180"/>
        <v>16</v>
      </c>
      <c r="CI71" s="171">
        <f t="shared" si="180"/>
        <v>19.82</v>
      </c>
      <c r="CJ71" s="171">
        <f t="shared" si="180"/>
        <v>25.69</v>
      </c>
      <c r="CK71" s="171">
        <f t="shared" si="180"/>
        <v>30.09</v>
      </c>
      <c r="CM71" s="40" t="str">
        <f t="shared" si="133"/>
        <v>DIAMANTE 1Kg Adicional</v>
      </c>
      <c r="CN71" s="168" t="s">
        <v>66</v>
      </c>
      <c r="CO71" s="168" t="s">
        <v>63</v>
      </c>
      <c r="CP71" s="171">
        <f t="shared" ref="CP71:DE71" si="216">ROUND(CP15-(CP15*$A$104),2)</f>
        <v>3.56</v>
      </c>
      <c r="CQ71" s="171">
        <f t="shared" si="216"/>
        <v>3.7</v>
      </c>
      <c r="CR71" s="171">
        <f t="shared" si="216"/>
        <v>3.73</v>
      </c>
      <c r="CS71" s="171">
        <f t="shared" si="216"/>
        <v>3.78</v>
      </c>
      <c r="CT71" s="171">
        <f t="shared" si="216"/>
        <v>5.17</v>
      </c>
      <c r="CU71" s="171">
        <f t="shared" si="216"/>
        <v>5.95</v>
      </c>
      <c r="CV71" s="171">
        <f t="shared" si="216"/>
        <v>6.8</v>
      </c>
      <c r="CW71" s="171">
        <f t="shared" si="216"/>
        <v>8.41</v>
      </c>
      <c r="CX71" s="171">
        <f t="shared" si="216"/>
        <v>7.47</v>
      </c>
      <c r="CY71" s="171">
        <f t="shared" si="216"/>
        <v>8.4</v>
      </c>
      <c r="CZ71" s="171">
        <f t="shared" si="216"/>
        <v>10.76</v>
      </c>
      <c r="DA71" s="171">
        <f t="shared" si="216"/>
        <v>13.4</v>
      </c>
      <c r="DB71" s="171">
        <f t="shared" si="216"/>
        <v>8.68</v>
      </c>
      <c r="DC71" s="171">
        <f t="shared" si="216"/>
        <v>9.77</v>
      </c>
      <c r="DD71" s="171">
        <f t="shared" si="216"/>
        <v>12.5</v>
      </c>
      <c r="DE71" s="171">
        <f t="shared" si="216"/>
        <v>15.58</v>
      </c>
      <c r="DG71" s="40" t="str">
        <f t="shared" si="169"/>
        <v>DIAMANTE 2Kg Adicional</v>
      </c>
      <c r="DH71" s="168" t="s">
        <v>69</v>
      </c>
      <c r="DI71" s="168" t="s">
        <v>63</v>
      </c>
      <c r="DJ71" s="169">
        <f t="shared" si="185"/>
        <v>3.9</v>
      </c>
      <c r="DK71" s="169">
        <f t="shared" ref="DK71:DU71" si="217">ROUND(DK15-(DK15*$A$193),2)</f>
        <v>4.08</v>
      </c>
      <c r="DL71" s="169">
        <f t="shared" si="217"/>
        <v>4.0999999999999996</v>
      </c>
      <c r="DM71" s="169">
        <f t="shared" si="217"/>
        <v>4.1500000000000004</v>
      </c>
      <c r="DN71" s="169">
        <f t="shared" si="217"/>
        <v>5.68</v>
      </c>
      <c r="DO71" s="169">
        <f t="shared" si="217"/>
        <v>6.6</v>
      </c>
      <c r="DP71" s="169">
        <f t="shared" si="217"/>
        <v>7.55</v>
      </c>
      <c r="DQ71" s="169">
        <f t="shared" si="217"/>
        <v>9.33</v>
      </c>
      <c r="DR71" s="169">
        <f t="shared" si="217"/>
        <v>9.44</v>
      </c>
      <c r="DS71" s="169">
        <f t="shared" si="217"/>
        <v>10.79</v>
      </c>
      <c r="DT71" s="169">
        <f t="shared" si="217"/>
        <v>13.89</v>
      </c>
      <c r="DU71" s="169">
        <f t="shared" si="217"/>
        <v>17.3</v>
      </c>
      <c r="DV71" s="73"/>
      <c r="DW71" s="73"/>
      <c r="DX71" s="73"/>
      <c r="DY71" s="73"/>
      <c r="DZ71" s="73"/>
      <c r="EA71" s="73"/>
      <c r="EB71" s="73"/>
      <c r="EC71" s="73"/>
      <c r="ED71" s="73"/>
      <c r="EE71" s="73"/>
      <c r="EF71" s="73"/>
      <c r="EG71" s="73"/>
      <c r="EH71" s="73"/>
      <c r="EI71" s="73"/>
      <c r="EJ71" s="73"/>
      <c r="EK71" s="73"/>
      <c r="EL71" s="73"/>
      <c r="EM71" s="73"/>
      <c r="EN71" s="73"/>
      <c r="EQ71" s="198" t="str">
        <f t="shared" si="170"/>
        <v>DIAMANTE START 2Coleta no mesmo dia4210-291 a 100</v>
      </c>
      <c r="ER71" s="198" t="s">
        <v>117</v>
      </c>
      <c r="ES71" s="199" t="s">
        <v>71</v>
      </c>
      <c r="ET71" s="200" t="s">
        <v>72</v>
      </c>
      <c r="EU71" s="201" t="s">
        <v>105</v>
      </c>
      <c r="EV71" s="200">
        <f t="shared" si="196"/>
        <v>1.65</v>
      </c>
      <c r="EW71" s="258">
        <v>1.65</v>
      </c>
      <c r="EX71" s="203" t="s">
        <v>264</v>
      </c>
      <c r="FE71" s="212" t="s">
        <v>258</v>
      </c>
      <c r="FK71" s="207" t="s">
        <v>382</v>
      </c>
      <c r="FL71" s="207" t="s">
        <v>100</v>
      </c>
      <c r="FM71" s="207" t="s">
        <v>317</v>
      </c>
      <c r="FN71" s="216" t="s">
        <v>318</v>
      </c>
      <c r="FO71" s="217">
        <v>76112</v>
      </c>
      <c r="FP71" s="200">
        <f>ROUND('BASE 2025'!FP71*'BASE 2026'!$A$172,2)</f>
        <v>0.24</v>
      </c>
      <c r="FQ71" s="217">
        <v>76163</v>
      </c>
      <c r="FR71" s="200">
        <v>0.28000000000000003</v>
      </c>
    </row>
    <row r="72" spans="1:174" ht="25.5" x14ac:dyDescent="0.25">
      <c r="A72" s="84">
        <v>0.19</v>
      </c>
      <c r="B72" s="42" t="s">
        <v>85</v>
      </c>
      <c r="D72" s="43" t="str">
        <f t="shared" si="203"/>
        <v>Peso (g)</v>
      </c>
      <c r="F72" s="44" t="s">
        <v>32</v>
      </c>
      <c r="G72" s="173" t="s">
        <v>12</v>
      </c>
      <c r="H72" s="173" t="s">
        <v>13</v>
      </c>
      <c r="I72" s="173" t="s">
        <v>14</v>
      </c>
      <c r="J72" s="173" t="s">
        <v>15</v>
      </c>
      <c r="K72" s="173" t="s">
        <v>16</v>
      </c>
      <c r="L72" s="173" t="s">
        <v>17</v>
      </c>
      <c r="M72" s="173" t="s">
        <v>18</v>
      </c>
      <c r="N72" s="173" t="s">
        <v>19</v>
      </c>
      <c r="O72" s="173" t="s">
        <v>20</v>
      </c>
      <c r="P72" s="173" t="s">
        <v>21</v>
      </c>
      <c r="Q72" s="173" t="s">
        <v>22</v>
      </c>
      <c r="R72" s="173" t="s">
        <v>23</v>
      </c>
      <c r="S72" s="173" t="s">
        <v>24</v>
      </c>
      <c r="T72" s="173" t="s">
        <v>25</v>
      </c>
      <c r="U72" s="173" t="s">
        <v>26</v>
      </c>
      <c r="V72" s="173" t="s">
        <v>27</v>
      </c>
      <c r="W72" s="173" t="s">
        <v>28</v>
      </c>
      <c r="X72" s="173" t="s">
        <v>29</v>
      </c>
      <c r="Y72" s="173" t="s">
        <v>30</v>
      </c>
      <c r="Z72" s="173" t="s">
        <v>31</v>
      </c>
      <c r="AB72" s="176" t="str">
        <f t="shared" si="1"/>
        <v>Peso (g)</v>
      </c>
      <c r="AC72" s="177"/>
      <c r="AD72" s="177" t="s">
        <v>32</v>
      </c>
      <c r="AE72" s="170" t="s">
        <v>12</v>
      </c>
      <c r="AF72" s="170" t="s">
        <v>13</v>
      </c>
      <c r="AG72" s="170" t="s">
        <v>14</v>
      </c>
      <c r="AH72" s="170" t="s">
        <v>15</v>
      </c>
      <c r="AI72" s="170" t="s">
        <v>16</v>
      </c>
      <c r="AJ72" s="170" t="s">
        <v>17</v>
      </c>
      <c r="AK72" s="170" t="s">
        <v>18</v>
      </c>
      <c r="AL72" s="170" t="s">
        <v>19</v>
      </c>
      <c r="AM72" s="170" t="s">
        <v>20</v>
      </c>
      <c r="AN72" s="170" t="s">
        <v>21</v>
      </c>
      <c r="AO72" s="170" t="s">
        <v>22</v>
      </c>
      <c r="AP72" s="170" t="s">
        <v>23</v>
      </c>
      <c r="AQ72" s="170" t="s">
        <v>24</v>
      </c>
      <c r="AR72" s="170" t="s">
        <v>25</v>
      </c>
      <c r="AS72" s="170" t="s">
        <v>26</v>
      </c>
      <c r="AT72" s="170" t="s">
        <v>27</v>
      </c>
      <c r="AU72" s="170" t="s">
        <v>28</v>
      </c>
      <c r="AV72" s="170" t="s">
        <v>29</v>
      </c>
      <c r="AW72" s="170" t="s">
        <v>30</v>
      </c>
      <c r="AX72" s="170" t="s">
        <v>31</v>
      </c>
      <c r="AZ72" s="43" t="str">
        <f t="shared" si="204"/>
        <v>Peso (Kg)</v>
      </c>
      <c r="BB72" s="46" t="s">
        <v>33</v>
      </c>
      <c r="BC72" s="45" t="s">
        <v>12</v>
      </c>
      <c r="BD72" s="45" t="s">
        <v>13</v>
      </c>
      <c r="BE72" s="45" t="s">
        <v>14</v>
      </c>
      <c r="BF72" s="45" t="s">
        <v>15</v>
      </c>
      <c r="BG72" s="45" t="s">
        <v>16</v>
      </c>
      <c r="BH72" s="45" t="s">
        <v>17</v>
      </c>
      <c r="BI72" s="45" t="s">
        <v>18</v>
      </c>
      <c r="BJ72" s="45" t="s">
        <v>19</v>
      </c>
      <c r="BL72" s="43" t="str">
        <f t="shared" si="206"/>
        <v>DIAMANTE 22.001 a 3.000</v>
      </c>
      <c r="BM72" s="44" t="s">
        <v>69</v>
      </c>
      <c r="BN72" s="46" t="s">
        <v>62</v>
      </c>
      <c r="BO72" s="170">
        <f t="shared" si="207"/>
        <v>19.96</v>
      </c>
      <c r="BP72" s="170">
        <f t="shared" si="207"/>
        <v>20.37</v>
      </c>
      <c r="BQ72" s="170">
        <f t="shared" si="207"/>
        <v>20.8</v>
      </c>
      <c r="BS72" s="43" t="str">
        <f t="shared" si="71"/>
        <v>Peso (g)</v>
      </c>
      <c r="BT72" s="44"/>
      <c r="BU72" s="44" t="s">
        <v>32</v>
      </c>
      <c r="BV72" s="170" t="s">
        <v>12</v>
      </c>
      <c r="BW72" s="170" t="s">
        <v>13</v>
      </c>
      <c r="BX72" s="170" t="s">
        <v>14</v>
      </c>
      <c r="BY72" s="170" t="s">
        <v>15</v>
      </c>
      <c r="BZ72" s="170" t="s">
        <v>16</v>
      </c>
      <c r="CA72" s="170" t="s">
        <v>17</v>
      </c>
      <c r="CB72" s="170" t="s">
        <v>18</v>
      </c>
      <c r="CC72" s="170" t="s">
        <v>19</v>
      </c>
      <c r="CD72" s="170" t="s">
        <v>20</v>
      </c>
      <c r="CE72" s="170" t="s">
        <v>21</v>
      </c>
      <c r="CF72" s="170" t="s">
        <v>22</v>
      </c>
      <c r="CG72" s="170" t="s">
        <v>23</v>
      </c>
      <c r="CH72" s="170" t="s">
        <v>28</v>
      </c>
      <c r="CI72" s="170" t="s">
        <v>29</v>
      </c>
      <c r="CJ72" s="170" t="s">
        <v>30</v>
      </c>
      <c r="CK72" s="170" t="s">
        <v>31</v>
      </c>
      <c r="CM72" s="43" t="str">
        <f t="shared" si="133"/>
        <v>Peso (g)</v>
      </c>
      <c r="CO72" s="44" t="s">
        <v>32</v>
      </c>
      <c r="CP72" s="45" t="s">
        <v>16</v>
      </c>
      <c r="CQ72" s="45" t="s">
        <v>17</v>
      </c>
      <c r="CR72" s="45" t="s">
        <v>18</v>
      </c>
      <c r="CS72" s="45" t="s">
        <v>19</v>
      </c>
      <c r="CT72" s="45" t="s">
        <v>20</v>
      </c>
      <c r="CU72" s="45" t="s">
        <v>21</v>
      </c>
      <c r="CV72" s="45" t="s">
        <v>22</v>
      </c>
      <c r="CW72" s="45" t="s">
        <v>23</v>
      </c>
      <c r="CX72" s="45" t="s">
        <v>24</v>
      </c>
      <c r="CY72" s="45" t="s">
        <v>25</v>
      </c>
      <c r="CZ72" s="45" t="s">
        <v>26</v>
      </c>
      <c r="DA72" s="45" t="s">
        <v>27</v>
      </c>
      <c r="DB72" s="45" t="s">
        <v>28</v>
      </c>
      <c r="DC72" s="45" t="s">
        <v>29</v>
      </c>
      <c r="DD72" s="45" t="s">
        <v>30</v>
      </c>
      <c r="DE72" s="45" t="s">
        <v>31</v>
      </c>
      <c r="DG72" s="43" t="str">
        <f t="shared" si="169"/>
        <v>Peso (g)</v>
      </c>
      <c r="DI72" s="44" t="s">
        <v>32</v>
      </c>
      <c r="DJ72" s="147" t="s">
        <v>16</v>
      </c>
      <c r="DK72" s="147" t="s">
        <v>17</v>
      </c>
      <c r="DL72" s="147" t="s">
        <v>18</v>
      </c>
      <c r="DM72" s="147" t="s">
        <v>19</v>
      </c>
      <c r="DN72" s="147" t="s">
        <v>20</v>
      </c>
      <c r="DO72" s="147" t="s">
        <v>21</v>
      </c>
      <c r="DP72" s="147" t="s">
        <v>22</v>
      </c>
      <c r="DQ72" s="147" t="s">
        <v>23</v>
      </c>
      <c r="DR72" s="147" t="s">
        <v>28</v>
      </c>
      <c r="DS72" s="147" t="s">
        <v>29</v>
      </c>
      <c r="DT72" s="147" t="s">
        <v>30</v>
      </c>
      <c r="DU72" s="147" t="s">
        <v>31</v>
      </c>
      <c r="DV72" s="73"/>
      <c r="DW72" s="73"/>
      <c r="DX72" s="73"/>
      <c r="DY72" s="73"/>
      <c r="DZ72" s="73"/>
      <c r="EA72" s="73"/>
      <c r="EB72" s="73"/>
      <c r="EC72" s="73"/>
      <c r="ED72" s="73"/>
      <c r="EE72" s="73"/>
      <c r="EF72" s="73"/>
      <c r="EG72" s="73"/>
      <c r="EH72" s="73"/>
      <c r="EI72" s="73"/>
      <c r="EJ72" s="73"/>
      <c r="EK72" s="73"/>
      <c r="EL72" s="73"/>
      <c r="EM72" s="73"/>
      <c r="EN72" s="73"/>
      <c r="EQ72" s="198" t="str">
        <f t="shared" si="170"/>
        <v>DIAMANTE START 2Coleta no mesmo dia4210-2Mais de 100</v>
      </c>
      <c r="ER72" s="198" t="s">
        <v>117</v>
      </c>
      <c r="ES72" s="199" t="s">
        <v>71</v>
      </c>
      <c r="ET72" s="200" t="s">
        <v>72</v>
      </c>
      <c r="EU72" s="201" t="s">
        <v>108</v>
      </c>
      <c r="EV72" s="200">
        <f t="shared" si="196"/>
        <v>1.65</v>
      </c>
      <c r="EW72" s="258">
        <v>1.65</v>
      </c>
      <c r="EX72" s="203" t="s">
        <v>264</v>
      </c>
      <c r="FE72" s="212"/>
      <c r="FK72" s="207" t="s">
        <v>383</v>
      </c>
      <c r="FL72" s="207" t="s">
        <v>100</v>
      </c>
      <c r="FM72" s="207" t="s">
        <v>319</v>
      </c>
      <c r="FN72" s="216" t="s">
        <v>320</v>
      </c>
      <c r="FO72" s="217">
        <v>76120</v>
      </c>
      <c r="FP72" s="200">
        <v>0.75</v>
      </c>
      <c r="FQ72" s="217">
        <v>76171</v>
      </c>
      <c r="FR72" s="200">
        <v>1.31</v>
      </c>
    </row>
    <row r="73" spans="1:174" ht="25.5" x14ac:dyDescent="0.25">
      <c r="A73" s="84">
        <v>0.2</v>
      </c>
      <c r="B73" s="42" t="s">
        <v>90</v>
      </c>
      <c r="D73" s="43" t="str">
        <f t="shared" si="203"/>
        <v>DIAMANTE 20 a 300</v>
      </c>
      <c r="E73" s="44" t="s">
        <v>69</v>
      </c>
      <c r="F73" s="44" t="s">
        <v>40</v>
      </c>
      <c r="G73" s="170">
        <f>ROUND(G3-(G3*$A$32),2)</f>
        <v>8.35</v>
      </c>
      <c r="H73" s="170">
        <f t="shared" ref="H73:Z85" si="218">ROUND(H3-(H3*$A$32),2)</f>
        <v>8.5299999999999994</v>
      </c>
      <c r="I73" s="170">
        <f t="shared" si="218"/>
        <v>8.6999999999999993</v>
      </c>
      <c r="J73" s="170">
        <f t="shared" si="218"/>
        <v>8.8800000000000008</v>
      </c>
      <c r="K73" s="170">
        <f t="shared" si="218"/>
        <v>15.96</v>
      </c>
      <c r="L73" s="170">
        <f t="shared" si="218"/>
        <v>16.3</v>
      </c>
      <c r="M73" s="170">
        <f t="shared" si="218"/>
        <v>16.670000000000002</v>
      </c>
      <c r="N73" s="170">
        <f t="shared" si="218"/>
        <v>17.73</v>
      </c>
      <c r="O73" s="170">
        <f t="shared" si="218"/>
        <v>24.23</v>
      </c>
      <c r="P73" s="170">
        <f t="shared" si="218"/>
        <v>33.93</v>
      </c>
      <c r="Q73" s="170">
        <f t="shared" si="218"/>
        <v>43.62</v>
      </c>
      <c r="R73" s="170">
        <f t="shared" si="218"/>
        <v>50.9</v>
      </c>
      <c r="S73" s="170">
        <f t="shared" si="218"/>
        <v>32.26</v>
      </c>
      <c r="T73" s="170">
        <f t="shared" si="218"/>
        <v>41.19</v>
      </c>
      <c r="U73" s="170">
        <f t="shared" si="218"/>
        <v>49.73</v>
      </c>
      <c r="V73" s="170">
        <f t="shared" si="218"/>
        <v>57.04</v>
      </c>
      <c r="W73" s="170">
        <f t="shared" si="218"/>
        <v>38.409999999999997</v>
      </c>
      <c r="X73" s="170">
        <f t="shared" si="218"/>
        <v>49.05</v>
      </c>
      <c r="Y73" s="170">
        <f t="shared" si="218"/>
        <v>59.21</v>
      </c>
      <c r="Z73" s="170">
        <f t="shared" si="218"/>
        <v>67.91</v>
      </c>
      <c r="AB73" s="176" t="str">
        <f t="shared" si="1"/>
        <v>DIAMANTE 20 a 300</v>
      </c>
      <c r="AC73" s="177" t="s">
        <v>69</v>
      </c>
      <c r="AD73" s="177" t="s">
        <v>40</v>
      </c>
      <c r="AE73" s="170">
        <f>ROUND(AE3-(AE3*$A$50),2)</f>
        <v>24.7</v>
      </c>
      <c r="AF73" s="170">
        <f t="shared" ref="AF73:AX85" si="219">ROUND(AF3-(AF3*$A$50),2)</f>
        <v>25.23</v>
      </c>
      <c r="AG73" s="170">
        <f t="shared" si="219"/>
        <v>25.75</v>
      </c>
      <c r="AH73" s="170">
        <f t="shared" si="219"/>
        <v>26.28</v>
      </c>
      <c r="AI73" s="170">
        <f t="shared" si="219"/>
        <v>27.4</v>
      </c>
      <c r="AJ73" s="170">
        <f t="shared" si="219"/>
        <v>27.68</v>
      </c>
      <c r="AK73" s="170">
        <f t="shared" si="219"/>
        <v>27.97</v>
      </c>
      <c r="AL73" s="170">
        <f t="shared" si="219"/>
        <v>28.25</v>
      </c>
      <c r="AM73" s="170">
        <f t="shared" si="219"/>
        <v>39.93</v>
      </c>
      <c r="AN73" s="170">
        <f t="shared" si="219"/>
        <v>62.03</v>
      </c>
      <c r="AO73" s="170">
        <f t="shared" si="219"/>
        <v>75.44</v>
      </c>
      <c r="AP73" s="170">
        <f t="shared" si="219"/>
        <v>88.86</v>
      </c>
      <c r="AQ73" s="170">
        <f t="shared" si="219"/>
        <v>51.37</v>
      </c>
      <c r="AR73" s="170">
        <f t="shared" si="219"/>
        <v>68.430000000000007</v>
      </c>
      <c r="AS73" s="170">
        <f t="shared" si="219"/>
        <v>79.319999999999993</v>
      </c>
      <c r="AT73" s="170">
        <f t="shared" si="219"/>
        <v>90.21</v>
      </c>
      <c r="AU73" s="170">
        <f t="shared" si="219"/>
        <v>61.18</v>
      </c>
      <c r="AV73" s="170">
        <f t="shared" si="219"/>
        <v>81.47</v>
      </c>
      <c r="AW73" s="170">
        <f t="shared" si="219"/>
        <v>94.42</v>
      </c>
      <c r="AX73" s="170">
        <f t="shared" si="219"/>
        <v>107.39</v>
      </c>
      <c r="AZ73" s="43" t="str">
        <f t="shared" si="204"/>
        <v>INFINITE 7Até 1</v>
      </c>
      <c r="BA73" s="44" t="s">
        <v>107</v>
      </c>
      <c r="BB73" s="46" t="s">
        <v>42</v>
      </c>
      <c r="BC73" s="170">
        <f>ROUND(BC3-(BC3*$A$78),2)</f>
        <v>25.81</v>
      </c>
      <c r="BD73" s="170">
        <f t="shared" ref="BD73:BJ73" si="220">ROUND(BD3-(BD3*$A$78),2)</f>
        <v>26.33</v>
      </c>
      <c r="BE73" s="170">
        <f t="shared" si="220"/>
        <v>26.88</v>
      </c>
      <c r="BF73" s="170">
        <f t="shared" si="220"/>
        <v>27.41</v>
      </c>
      <c r="BG73" s="170">
        <f t="shared" si="220"/>
        <v>36.72</v>
      </c>
      <c r="BH73" s="170">
        <f t="shared" si="220"/>
        <v>37.11</v>
      </c>
      <c r="BI73" s="170">
        <f t="shared" si="220"/>
        <v>37.49</v>
      </c>
      <c r="BJ73" s="170">
        <f t="shared" si="220"/>
        <v>37.799999999999997</v>
      </c>
      <c r="BL73" s="43" t="str">
        <f t="shared" si="206"/>
        <v>DIAMANTE 23.001 a 4.000</v>
      </c>
      <c r="BM73" s="44" t="s">
        <v>69</v>
      </c>
      <c r="BN73" s="46" t="s">
        <v>68</v>
      </c>
      <c r="BO73" s="170">
        <f t="shared" si="207"/>
        <v>21.94</v>
      </c>
      <c r="BP73" s="170">
        <f t="shared" si="207"/>
        <v>22.4</v>
      </c>
      <c r="BQ73" s="170">
        <f t="shared" si="207"/>
        <v>22.87</v>
      </c>
      <c r="BS73" s="43" t="str">
        <f t="shared" si="71"/>
        <v>DIAMANTE 30 a 300</v>
      </c>
      <c r="BT73" s="44" t="s">
        <v>75</v>
      </c>
      <c r="BU73" s="44" t="s">
        <v>40</v>
      </c>
      <c r="BV73" s="170">
        <f>ROUND(BV3-(BV3*$A$180),2)</f>
        <v>9.5299999999999994</v>
      </c>
      <c r="BW73" s="170">
        <f t="shared" ref="BW73:CK73" si="221">ROUND(BW3-(BW3*$A$180),2)</f>
        <v>9.74</v>
      </c>
      <c r="BX73" s="170">
        <f t="shared" si="221"/>
        <v>9.94</v>
      </c>
      <c r="BY73" s="170">
        <f t="shared" si="221"/>
        <v>10.14</v>
      </c>
      <c r="BZ73" s="170">
        <f t="shared" si="221"/>
        <v>18.440000000000001</v>
      </c>
      <c r="CA73" s="170">
        <f t="shared" si="221"/>
        <v>18.84</v>
      </c>
      <c r="CB73" s="170">
        <f t="shared" si="221"/>
        <v>19.27</v>
      </c>
      <c r="CC73" s="170">
        <f t="shared" si="221"/>
        <v>20.5</v>
      </c>
      <c r="CD73" s="170">
        <f t="shared" si="221"/>
        <v>28.15</v>
      </c>
      <c r="CE73" s="170">
        <f t="shared" si="221"/>
        <v>39.549999999999997</v>
      </c>
      <c r="CF73" s="170">
        <f t="shared" si="221"/>
        <v>50.86</v>
      </c>
      <c r="CG73" s="170">
        <f t="shared" si="221"/>
        <v>59.3</v>
      </c>
      <c r="CH73" s="170">
        <f t="shared" si="221"/>
        <v>44.65</v>
      </c>
      <c r="CI73" s="170">
        <f t="shared" si="221"/>
        <v>57.16</v>
      </c>
      <c r="CJ73" s="170">
        <f t="shared" si="221"/>
        <v>69.010000000000005</v>
      </c>
      <c r="CK73" s="170">
        <f t="shared" si="221"/>
        <v>79.14</v>
      </c>
      <c r="CM73" s="231" t="str">
        <f t="shared" ref="CM73" si="222">CONCATENATE(CN73,CO73)</f>
        <v>DIAMANTE 20 a 300</v>
      </c>
      <c r="CN73" s="230" t="s">
        <v>69</v>
      </c>
      <c r="CO73" s="230" t="s">
        <v>40</v>
      </c>
      <c r="CP73" s="260">
        <v>13.44</v>
      </c>
      <c r="CQ73" s="260">
        <v>14.02</v>
      </c>
      <c r="CR73" s="260">
        <v>14.15</v>
      </c>
      <c r="CS73" s="260">
        <v>14.3</v>
      </c>
      <c r="CT73" s="260">
        <v>16.010000000000002</v>
      </c>
      <c r="CU73" s="260">
        <v>17.940000000000001</v>
      </c>
      <c r="CV73" s="260">
        <v>20.010000000000002</v>
      </c>
      <c r="CW73" s="260">
        <v>24</v>
      </c>
      <c r="CX73" s="260">
        <v>16.489999999999998</v>
      </c>
      <c r="CY73" s="260">
        <v>19.940000000000001</v>
      </c>
      <c r="CZ73" s="260">
        <v>33.49</v>
      </c>
      <c r="DA73" s="260">
        <v>45.95</v>
      </c>
      <c r="DB73" s="260">
        <v>19.149999999999999</v>
      </c>
      <c r="DC73" s="260">
        <v>23.17</v>
      </c>
      <c r="DD73" s="260">
        <v>38.93</v>
      </c>
      <c r="DE73" s="260">
        <v>53.44</v>
      </c>
      <c r="DF73" s="230" t="s">
        <v>264</v>
      </c>
      <c r="DG73" s="43" t="str">
        <f t="shared" ref="DG73:DG74" si="223">DH73&amp;DI73</f>
        <v>DIAMANTE 30 a 300</v>
      </c>
      <c r="DH73" s="44" t="s">
        <v>75</v>
      </c>
      <c r="DI73" s="228" t="s">
        <v>40</v>
      </c>
      <c r="DJ73" s="229" t="s">
        <v>426</v>
      </c>
      <c r="DK73" s="229" t="s">
        <v>427</v>
      </c>
      <c r="DL73" s="229" t="s">
        <v>428</v>
      </c>
      <c r="DM73" s="229" t="s">
        <v>429</v>
      </c>
      <c r="DN73" s="229" t="s">
        <v>430</v>
      </c>
      <c r="DO73" s="229" t="s">
        <v>431</v>
      </c>
      <c r="DP73" s="229" t="s">
        <v>432</v>
      </c>
      <c r="DQ73" s="229" t="s">
        <v>433</v>
      </c>
      <c r="DR73" s="229" t="s">
        <v>434</v>
      </c>
      <c r="DS73" s="229" t="s">
        <v>435</v>
      </c>
      <c r="DT73" s="229" t="s">
        <v>436</v>
      </c>
      <c r="DU73" s="229" t="s">
        <v>437</v>
      </c>
      <c r="DV73" s="248" t="s">
        <v>264</v>
      </c>
      <c r="DW73" s="73"/>
      <c r="DX73" s="73"/>
      <c r="DY73" s="73"/>
      <c r="DZ73" s="73"/>
      <c r="EA73" s="73"/>
      <c r="EB73" s="73"/>
      <c r="EC73" s="73"/>
      <c r="ED73" s="73"/>
      <c r="EE73" s="73"/>
      <c r="EF73" s="73"/>
      <c r="EG73" s="73"/>
      <c r="EH73" s="73"/>
      <c r="EI73" s="73"/>
      <c r="EJ73" s="73"/>
      <c r="EK73" s="73"/>
      <c r="EL73" s="73"/>
      <c r="EM73" s="73"/>
      <c r="EN73" s="73"/>
      <c r="EQ73" s="198" t="str">
        <f t="shared" si="170"/>
        <v>DIAMANTE START 2Coleta no mesmo dia7790-9Unitizador</v>
      </c>
      <c r="ER73" s="198" t="s">
        <v>117</v>
      </c>
      <c r="ES73" s="199" t="s">
        <v>71</v>
      </c>
      <c r="ET73" s="200" t="s">
        <v>111</v>
      </c>
      <c r="EU73" s="201" t="s">
        <v>112</v>
      </c>
      <c r="EV73" s="200">
        <f>ROUND(EV19-(EV19*$A$138),2)</f>
        <v>41.98</v>
      </c>
      <c r="EW73" s="204"/>
      <c r="EX73" s="204"/>
      <c r="FA73" s="207" t="str">
        <f t="shared" ref="FA73:FA75" si="224">CONCATENATE(FB73,FC73,FD73)</f>
        <v>INFINITE 7Coleta domiciliar1ª Tentativa (Código: 7796-8)</v>
      </c>
      <c r="FB73" s="207" t="s">
        <v>107</v>
      </c>
      <c r="FC73" s="209" t="s">
        <v>46</v>
      </c>
      <c r="FD73" s="201" t="s">
        <v>47</v>
      </c>
      <c r="FE73" s="200">
        <f>ROUND(FE3-(FE3*EN56),2)</f>
        <v>13.61</v>
      </c>
      <c r="FK73" s="207" t="s">
        <v>384</v>
      </c>
      <c r="FL73" s="207" t="s">
        <v>100</v>
      </c>
      <c r="FM73" s="207" t="s">
        <v>321</v>
      </c>
      <c r="FN73" s="216" t="s">
        <v>322</v>
      </c>
      <c r="FO73" s="217">
        <v>76139</v>
      </c>
      <c r="FP73" s="200">
        <v>2.12</v>
      </c>
      <c r="FQ73" s="217">
        <v>76180</v>
      </c>
      <c r="FR73" s="200">
        <v>2.12</v>
      </c>
    </row>
    <row r="74" spans="1:174" ht="25.5" x14ac:dyDescent="0.25">
      <c r="A74" s="84">
        <v>0.21</v>
      </c>
      <c r="B74" s="42" t="s">
        <v>94</v>
      </c>
      <c r="D74" s="43" t="str">
        <f t="shared" si="203"/>
        <v>DIAMANTE 2301 a 500</v>
      </c>
      <c r="E74" s="44" t="s">
        <v>69</v>
      </c>
      <c r="F74" s="44" t="s">
        <v>49</v>
      </c>
      <c r="G74" s="170">
        <f t="shared" ref="G74:V85" si="225">ROUND(G4-(G4*$A$32),2)</f>
        <v>9.3699999999999992</v>
      </c>
      <c r="H74" s="170">
        <f t="shared" si="225"/>
        <v>9.57</v>
      </c>
      <c r="I74" s="170">
        <f t="shared" si="225"/>
        <v>9.77</v>
      </c>
      <c r="J74" s="170">
        <f t="shared" si="225"/>
        <v>9.9499999999999993</v>
      </c>
      <c r="K74" s="170">
        <f t="shared" si="225"/>
        <v>16.54</v>
      </c>
      <c r="L74" s="170">
        <f t="shared" si="225"/>
        <v>16.899999999999999</v>
      </c>
      <c r="M74" s="170">
        <f t="shared" si="225"/>
        <v>17.28</v>
      </c>
      <c r="N74" s="170">
        <f t="shared" si="225"/>
        <v>18.37</v>
      </c>
      <c r="O74" s="170">
        <f t="shared" si="225"/>
        <v>25.25</v>
      </c>
      <c r="P74" s="170">
        <f t="shared" si="225"/>
        <v>35.35</v>
      </c>
      <c r="Q74" s="170">
        <f t="shared" si="225"/>
        <v>45.44</v>
      </c>
      <c r="R74" s="170">
        <f t="shared" si="225"/>
        <v>53</v>
      </c>
      <c r="S74" s="170">
        <f t="shared" si="225"/>
        <v>33.11</v>
      </c>
      <c r="T74" s="170">
        <f t="shared" si="225"/>
        <v>42.38</v>
      </c>
      <c r="U74" s="170">
        <f t="shared" si="225"/>
        <v>51.27</v>
      </c>
      <c r="V74" s="170">
        <f t="shared" si="225"/>
        <v>58.83</v>
      </c>
      <c r="W74" s="170">
        <f t="shared" si="218"/>
        <v>39.409999999999997</v>
      </c>
      <c r="X74" s="170">
        <f t="shared" si="218"/>
        <v>50.46</v>
      </c>
      <c r="Y74" s="170">
        <f t="shared" si="218"/>
        <v>61.03</v>
      </c>
      <c r="Z74" s="170">
        <f t="shared" si="218"/>
        <v>70.03</v>
      </c>
      <c r="AB74" s="176" t="str">
        <f t="shared" si="1"/>
        <v>DIAMANTE 2301 a 500</v>
      </c>
      <c r="AC74" s="177" t="s">
        <v>69</v>
      </c>
      <c r="AD74" s="177" t="s">
        <v>49</v>
      </c>
      <c r="AE74" s="170">
        <f t="shared" ref="AE74:AT85" si="226">ROUND(AE4-(AE4*$A$50),2)</f>
        <v>25.59</v>
      </c>
      <c r="AF74" s="170">
        <f t="shared" si="226"/>
        <v>26.13</v>
      </c>
      <c r="AG74" s="170">
        <f t="shared" si="226"/>
        <v>26.67</v>
      </c>
      <c r="AH74" s="170">
        <f t="shared" si="226"/>
        <v>27.21</v>
      </c>
      <c r="AI74" s="170">
        <f t="shared" si="226"/>
        <v>28.99</v>
      </c>
      <c r="AJ74" s="170">
        <f t="shared" si="226"/>
        <v>29.28</v>
      </c>
      <c r="AK74" s="170">
        <f t="shared" si="226"/>
        <v>29.58</v>
      </c>
      <c r="AL74" s="170">
        <f t="shared" si="226"/>
        <v>29.9</v>
      </c>
      <c r="AM74" s="170">
        <f t="shared" si="226"/>
        <v>42.66</v>
      </c>
      <c r="AN74" s="170">
        <f t="shared" si="226"/>
        <v>65.19</v>
      </c>
      <c r="AO74" s="170">
        <f t="shared" si="226"/>
        <v>79.34</v>
      </c>
      <c r="AP74" s="170">
        <f t="shared" si="226"/>
        <v>93.48</v>
      </c>
      <c r="AQ74" s="170">
        <f t="shared" si="226"/>
        <v>53.2</v>
      </c>
      <c r="AR74" s="170">
        <f t="shared" si="226"/>
        <v>69.69</v>
      </c>
      <c r="AS74" s="170">
        <f t="shared" si="226"/>
        <v>80.790000000000006</v>
      </c>
      <c r="AT74" s="170">
        <f t="shared" si="226"/>
        <v>91.88</v>
      </c>
      <c r="AU74" s="170">
        <f t="shared" si="219"/>
        <v>63.32</v>
      </c>
      <c r="AV74" s="170">
        <f t="shared" si="219"/>
        <v>82.97</v>
      </c>
      <c r="AW74" s="170">
        <f t="shared" si="219"/>
        <v>96.19</v>
      </c>
      <c r="AX74" s="170">
        <f t="shared" si="219"/>
        <v>109.39</v>
      </c>
      <c r="AZ74" s="43" t="str">
        <f t="shared" si="204"/>
        <v>INFINITE 71 a 5</v>
      </c>
      <c r="BA74" s="44" t="s">
        <v>107</v>
      </c>
      <c r="BB74" s="46" t="s">
        <v>51</v>
      </c>
      <c r="BC74" s="170">
        <f t="shared" ref="BC74:BJ76" si="227">ROUND(BC4-(BC4*$A$78),2)</f>
        <v>33.64</v>
      </c>
      <c r="BD74" s="170">
        <f t="shared" si="227"/>
        <v>34.340000000000003</v>
      </c>
      <c r="BE74" s="170">
        <f t="shared" si="227"/>
        <v>35.04</v>
      </c>
      <c r="BF74" s="170">
        <f t="shared" si="227"/>
        <v>35.74</v>
      </c>
      <c r="BG74" s="170">
        <f t="shared" si="227"/>
        <v>46.9</v>
      </c>
      <c r="BH74" s="170">
        <f t="shared" si="227"/>
        <v>47.36</v>
      </c>
      <c r="BI74" s="170">
        <f t="shared" si="227"/>
        <v>47.81</v>
      </c>
      <c r="BJ74" s="170">
        <f t="shared" si="227"/>
        <v>48.27</v>
      </c>
      <c r="BL74" s="43" t="str">
        <f t="shared" si="206"/>
        <v>DIAMANTE 24.001 a 5.000</v>
      </c>
      <c r="BM74" s="44" t="s">
        <v>69</v>
      </c>
      <c r="BN74" s="46" t="s">
        <v>70</v>
      </c>
      <c r="BO74" s="170">
        <f t="shared" si="207"/>
        <v>24.17</v>
      </c>
      <c r="BP74" s="170">
        <f t="shared" si="207"/>
        <v>24.68</v>
      </c>
      <c r="BQ74" s="170">
        <f t="shared" si="207"/>
        <v>25.19</v>
      </c>
      <c r="BS74" s="43" t="str">
        <f t="shared" si="71"/>
        <v>DIAMANTE 3301 a 500</v>
      </c>
      <c r="BT74" s="44" t="s">
        <v>75</v>
      </c>
      <c r="BU74" s="44" t="s">
        <v>49</v>
      </c>
      <c r="BV74" s="170">
        <f t="shared" ref="BV74:CK85" si="228">ROUND(BV4-(BV4*$A$180),2)</f>
        <v>10.91</v>
      </c>
      <c r="BW74" s="170">
        <f t="shared" si="228"/>
        <v>11.14</v>
      </c>
      <c r="BX74" s="170">
        <f t="shared" si="228"/>
        <v>11.36</v>
      </c>
      <c r="BY74" s="170">
        <f t="shared" si="228"/>
        <v>11.59</v>
      </c>
      <c r="BZ74" s="170">
        <f t="shared" si="228"/>
        <v>19.28</v>
      </c>
      <c r="CA74" s="170">
        <f t="shared" si="228"/>
        <v>19.71</v>
      </c>
      <c r="CB74" s="170">
        <f t="shared" si="228"/>
        <v>20.14</v>
      </c>
      <c r="CC74" s="170">
        <f t="shared" si="228"/>
        <v>21.42</v>
      </c>
      <c r="CD74" s="170">
        <f t="shared" si="228"/>
        <v>29.44</v>
      </c>
      <c r="CE74" s="170">
        <f t="shared" si="228"/>
        <v>41.23</v>
      </c>
      <c r="CF74" s="170">
        <f t="shared" si="228"/>
        <v>53</v>
      </c>
      <c r="CG74" s="170">
        <f t="shared" si="228"/>
        <v>61.82</v>
      </c>
      <c r="CH74" s="170">
        <f t="shared" si="228"/>
        <v>45.96</v>
      </c>
      <c r="CI74" s="170">
        <f t="shared" si="228"/>
        <v>58.86</v>
      </c>
      <c r="CJ74" s="170">
        <f t="shared" si="228"/>
        <v>71.2</v>
      </c>
      <c r="CK74" s="170">
        <f t="shared" si="228"/>
        <v>81.680000000000007</v>
      </c>
      <c r="CM74" s="43" t="str">
        <f t="shared" si="133"/>
        <v>DIAMANTE 2301 a 500</v>
      </c>
      <c r="CN74" s="44" t="s">
        <v>69</v>
      </c>
      <c r="CO74" s="225" t="s">
        <v>49</v>
      </c>
      <c r="CP74" s="170">
        <f t="shared" ref="CP74:DE74" si="229">ROUND(CP4-(CP4*$A$105),2)</f>
        <v>14.94</v>
      </c>
      <c r="CQ74" s="170">
        <f t="shared" si="229"/>
        <v>15.57</v>
      </c>
      <c r="CR74" s="170">
        <f t="shared" si="229"/>
        <v>15.73</v>
      </c>
      <c r="CS74" s="170">
        <f t="shared" si="229"/>
        <v>15.89</v>
      </c>
      <c r="CT74" s="170">
        <f t="shared" si="229"/>
        <v>17.78</v>
      </c>
      <c r="CU74" s="170">
        <f t="shared" si="229"/>
        <v>19.93</v>
      </c>
      <c r="CV74" s="170">
        <f t="shared" si="229"/>
        <v>22.24</v>
      </c>
      <c r="CW74" s="170">
        <f t="shared" si="229"/>
        <v>26.67</v>
      </c>
      <c r="CX74" s="170">
        <f t="shared" si="229"/>
        <v>18.309999999999999</v>
      </c>
      <c r="CY74" s="170">
        <f t="shared" si="229"/>
        <v>22.16</v>
      </c>
      <c r="CZ74" s="170">
        <f t="shared" si="229"/>
        <v>37.21</v>
      </c>
      <c r="DA74" s="170">
        <f t="shared" si="229"/>
        <v>51.06</v>
      </c>
      <c r="DB74" s="170">
        <f t="shared" si="229"/>
        <v>21.28</v>
      </c>
      <c r="DC74" s="170">
        <f t="shared" si="229"/>
        <v>25.74</v>
      </c>
      <c r="DD74" s="170">
        <f t="shared" si="229"/>
        <v>43.26</v>
      </c>
      <c r="DE74" s="170">
        <f t="shared" si="229"/>
        <v>59.38</v>
      </c>
      <c r="DG74" s="43" t="str">
        <f t="shared" si="223"/>
        <v>DIAMANTE 3301 a 500</v>
      </c>
      <c r="DH74" s="44" t="s">
        <v>75</v>
      </c>
      <c r="DI74" s="44" t="s">
        <v>49</v>
      </c>
      <c r="DJ74" s="147">
        <f t="shared" ref="DJ74:DU74" si="230">ROUND(DJ4-(DJ4*$A$197),2)</f>
        <v>16.760000000000002</v>
      </c>
      <c r="DK74" s="147">
        <f t="shared" si="230"/>
        <v>17.47</v>
      </c>
      <c r="DL74" s="147">
        <f t="shared" si="230"/>
        <v>17.64</v>
      </c>
      <c r="DM74" s="147">
        <f t="shared" si="230"/>
        <v>17.82</v>
      </c>
      <c r="DN74" s="147">
        <f t="shared" si="230"/>
        <v>19.920000000000002</v>
      </c>
      <c r="DO74" s="147">
        <f t="shared" si="230"/>
        <v>22.42</v>
      </c>
      <c r="DP74" s="147">
        <f t="shared" si="230"/>
        <v>25.02</v>
      </c>
      <c r="DQ74" s="147">
        <f t="shared" si="230"/>
        <v>30.01</v>
      </c>
      <c r="DR74" s="147">
        <f t="shared" si="230"/>
        <v>23.78</v>
      </c>
      <c r="DS74" s="147">
        <f t="shared" si="230"/>
        <v>28.93</v>
      </c>
      <c r="DT74" s="147">
        <f t="shared" si="230"/>
        <v>48.68</v>
      </c>
      <c r="DU74" s="147">
        <f t="shared" si="230"/>
        <v>66.790000000000006</v>
      </c>
      <c r="DV74" s="73"/>
      <c r="DW74" s="73"/>
      <c r="DX74" s="73"/>
      <c r="DY74" s="73"/>
      <c r="DZ74" s="73"/>
      <c r="EA74" s="73"/>
      <c r="EB74" s="73"/>
      <c r="EC74" s="73"/>
      <c r="ED74" s="73"/>
      <c r="EE74" s="73"/>
      <c r="EF74" s="73"/>
      <c r="EG74" s="73"/>
      <c r="EH74" s="73"/>
      <c r="EI74" s="73"/>
      <c r="EJ74" s="73"/>
      <c r="EK74" s="73"/>
      <c r="EL74" s="73"/>
      <c r="EM74" s="73"/>
      <c r="EN74" s="73"/>
      <c r="ET74" s="44"/>
      <c r="FA74" s="207" t="str">
        <f t="shared" si="224"/>
        <v>INFINITE 7Coleta domiciliar2ª Tentativa (Código: 7799-2)</v>
      </c>
      <c r="FB74" s="207" t="s">
        <v>107</v>
      </c>
      <c r="FC74" s="209" t="s">
        <v>46</v>
      </c>
      <c r="FD74" s="201" t="s">
        <v>53</v>
      </c>
      <c r="FE74" s="200">
        <f>ROUND(FE4-(FE4*EN56),2)</f>
        <v>14.36</v>
      </c>
      <c r="FK74" s="207" t="s">
        <v>385</v>
      </c>
      <c r="FL74" s="207" t="s">
        <v>100</v>
      </c>
      <c r="FM74" s="219" t="s">
        <v>323</v>
      </c>
      <c r="FN74" s="220" t="s">
        <v>324</v>
      </c>
      <c r="FO74" s="217">
        <v>76147</v>
      </c>
      <c r="FP74" s="200">
        <f>ROUND('BASE 2025'!FP74*'BASE 2026'!$A$172,2)</f>
        <v>0.14000000000000001</v>
      </c>
      <c r="FQ74" s="217">
        <v>76198</v>
      </c>
      <c r="FR74" s="200">
        <f>ROUND('BASE 2025'!FR74*'BASE 2026'!$A$172,2)</f>
        <v>0.08</v>
      </c>
    </row>
    <row r="75" spans="1:174" ht="25.5" x14ac:dyDescent="0.25">
      <c r="A75" s="84">
        <v>0.22</v>
      </c>
      <c r="B75" s="42" t="s">
        <v>98</v>
      </c>
      <c r="D75" s="43" t="str">
        <f t="shared" si="203"/>
        <v>DIAMANTE 2501 a 1.000</v>
      </c>
      <c r="E75" s="44" t="s">
        <v>69</v>
      </c>
      <c r="F75" s="44" t="s">
        <v>50</v>
      </c>
      <c r="G75" s="170">
        <f t="shared" si="225"/>
        <v>10.029999999999999</v>
      </c>
      <c r="H75" s="170">
        <f t="shared" si="218"/>
        <v>10.23</v>
      </c>
      <c r="I75" s="170">
        <f t="shared" si="218"/>
        <v>10.46</v>
      </c>
      <c r="J75" s="170">
        <f t="shared" si="218"/>
        <v>10.68</v>
      </c>
      <c r="K75" s="170">
        <f t="shared" si="218"/>
        <v>18.45</v>
      </c>
      <c r="L75" s="170">
        <f t="shared" si="218"/>
        <v>18.63</v>
      </c>
      <c r="M75" s="170">
        <f t="shared" si="218"/>
        <v>18.82</v>
      </c>
      <c r="N75" s="170">
        <f t="shared" si="218"/>
        <v>19.02</v>
      </c>
      <c r="O75" s="170">
        <f t="shared" si="218"/>
        <v>26.27</v>
      </c>
      <c r="P75" s="170">
        <f t="shared" si="218"/>
        <v>36.770000000000003</v>
      </c>
      <c r="Q75" s="170">
        <f t="shared" si="218"/>
        <v>47.28</v>
      </c>
      <c r="R75" s="170">
        <f t="shared" si="218"/>
        <v>55.17</v>
      </c>
      <c r="S75" s="170">
        <f t="shared" si="218"/>
        <v>33.96</v>
      </c>
      <c r="T75" s="170">
        <f t="shared" si="218"/>
        <v>43.59</v>
      </c>
      <c r="U75" s="170">
        <f t="shared" si="218"/>
        <v>52.81</v>
      </c>
      <c r="V75" s="170">
        <f t="shared" si="218"/>
        <v>60.61</v>
      </c>
      <c r="W75" s="170">
        <f t="shared" si="218"/>
        <v>40.450000000000003</v>
      </c>
      <c r="X75" s="170">
        <f t="shared" si="218"/>
        <v>51.9</v>
      </c>
      <c r="Y75" s="170">
        <f t="shared" si="218"/>
        <v>62.87</v>
      </c>
      <c r="Z75" s="170">
        <f t="shared" si="218"/>
        <v>72.16</v>
      </c>
      <c r="AB75" s="176" t="str">
        <f t="shared" si="1"/>
        <v>DIAMANTE 2501 a 1.000</v>
      </c>
      <c r="AC75" s="177" t="s">
        <v>69</v>
      </c>
      <c r="AD75" s="177" t="s">
        <v>50</v>
      </c>
      <c r="AE75" s="170">
        <f t="shared" si="226"/>
        <v>26.46</v>
      </c>
      <c r="AF75" s="170">
        <f t="shared" si="219"/>
        <v>27.03</v>
      </c>
      <c r="AG75" s="170">
        <f t="shared" si="219"/>
        <v>27.59</v>
      </c>
      <c r="AH75" s="170">
        <f t="shared" si="219"/>
        <v>28.15</v>
      </c>
      <c r="AI75" s="170">
        <f t="shared" si="219"/>
        <v>30.58</v>
      </c>
      <c r="AJ75" s="170">
        <f t="shared" si="219"/>
        <v>30.89</v>
      </c>
      <c r="AK75" s="170">
        <f t="shared" si="219"/>
        <v>31.21</v>
      </c>
      <c r="AL75" s="170">
        <f t="shared" si="219"/>
        <v>31.52</v>
      </c>
      <c r="AM75" s="170">
        <f t="shared" si="219"/>
        <v>45.36</v>
      </c>
      <c r="AN75" s="170">
        <f t="shared" si="219"/>
        <v>68.38</v>
      </c>
      <c r="AO75" s="170">
        <f t="shared" si="219"/>
        <v>83.25</v>
      </c>
      <c r="AP75" s="170">
        <f t="shared" si="219"/>
        <v>98.12</v>
      </c>
      <c r="AQ75" s="170">
        <f t="shared" si="219"/>
        <v>55</v>
      </c>
      <c r="AR75" s="170">
        <f t="shared" si="219"/>
        <v>70.95</v>
      </c>
      <c r="AS75" s="170">
        <f t="shared" si="219"/>
        <v>82.28</v>
      </c>
      <c r="AT75" s="170">
        <f t="shared" si="219"/>
        <v>93.58</v>
      </c>
      <c r="AU75" s="170">
        <f t="shared" si="219"/>
        <v>65.47</v>
      </c>
      <c r="AV75" s="170">
        <f t="shared" si="219"/>
        <v>84.46</v>
      </c>
      <c r="AW75" s="170">
        <f t="shared" si="219"/>
        <v>97.94</v>
      </c>
      <c r="AX75" s="170">
        <f t="shared" si="219"/>
        <v>111.39</v>
      </c>
      <c r="AZ75" s="43" t="str">
        <f t="shared" si="204"/>
        <v>INFINITE 75 a 10</v>
      </c>
      <c r="BA75" s="44" t="s">
        <v>107</v>
      </c>
      <c r="BB75" s="46" t="s">
        <v>56</v>
      </c>
      <c r="BC75" s="170">
        <f t="shared" si="227"/>
        <v>49.89</v>
      </c>
      <c r="BD75" s="170">
        <f t="shared" si="227"/>
        <v>50.97</v>
      </c>
      <c r="BE75" s="170">
        <f t="shared" si="227"/>
        <v>52.04</v>
      </c>
      <c r="BF75" s="170">
        <f t="shared" si="227"/>
        <v>53.05</v>
      </c>
      <c r="BG75" s="170">
        <f t="shared" si="227"/>
        <v>63.76</v>
      </c>
      <c r="BH75" s="170">
        <f t="shared" si="227"/>
        <v>64.37</v>
      </c>
      <c r="BI75" s="170">
        <f t="shared" si="227"/>
        <v>65.069999999999993</v>
      </c>
      <c r="BJ75" s="170">
        <f t="shared" si="227"/>
        <v>65.680000000000007</v>
      </c>
      <c r="BL75" s="43" t="str">
        <f t="shared" si="206"/>
        <v>DIAMANTE 25.001 a 6.000</v>
      </c>
      <c r="BM75" s="44" t="s">
        <v>69</v>
      </c>
      <c r="BN75" s="46" t="s">
        <v>76</v>
      </c>
      <c r="BO75" s="170">
        <f t="shared" si="207"/>
        <v>28.15</v>
      </c>
      <c r="BP75" s="170">
        <f t="shared" si="207"/>
        <v>28.74</v>
      </c>
      <c r="BQ75" s="170">
        <f t="shared" si="207"/>
        <v>29.35</v>
      </c>
      <c r="BS75" s="43" t="str">
        <f t="shared" si="71"/>
        <v>DIAMANTE 3501 a 1.000</v>
      </c>
      <c r="BT75" s="44" t="s">
        <v>75</v>
      </c>
      <c r="BU75" s="44" t="s">
        <v>50</v>
      </c>
      <c r="BV75" s="170">
        <f t="shared" si="228"/>
        <v>11.72</v>
      </c>
      <c r="BW75" s="170">
        <f t="shared" si="228"/>
        <v>11.96</v>
      </c>
      <c r="BX75" s="170">
        <f t="shared" si="228"/>
        <v>12.21</v>
      </c>
      <c r="BY75" s="170">
        <f t="shared" si="228"/>
        <v>12.46</v>
      </c>
      <c r="BZ75" s="170">
        <f t="shared" si="228"/>
        <v>21.52</v>
      </c>
      <c r="CA75" s="170">
        <f t="shared" si="228"/>
        <v>21.74</v>
      </c>
      <c r="CB75" s="170">
        <f t="shared" si="228"/>
        <v>21.96</v>
      </c>
      <c r="CC75" s="170">
        <f t="shared" si="228"/>
        <v>22.19</v>
      </c>
      <c r="CD75" s="170">
        <f t="shared" si="228"/>
        <v>30.64</v>
      </c>
      <c r="CE75" s="170">
        <f t="shared" si="228"/>
        <v>42.89</v>
      </c>
      <c r="CF75" s="170">
        <f t="shared" si="228"/>
        <v>55.16</v>
      </c>
      <c r="CG75" s="170">
        <f t="shared" si="228"/>
        <v>64.34</v>
      </c>
      <c r="CH75" s="170">
        <f t="shared" si="228"/>
        <v>47.18</v>
      </c>
      <c r="CI75" s="170">
        <f t="shared" si="228"/>
        <v>60.54</v>
      </c>
      <c r="CJ75" s="170">
        <f t="shared" si="228"/>
        <v>73.34</v>
      </c>
      <c r="CK75" s="170">
        <f t="shared" si="228"/>
        <v>84.17</v>
      </c>
      <c r="CM75" s="43" t="str">
        <f t="shared" si="133"/>
        <v>DIAMANTE 2501 a 1.000</v>
      </c>
      <c r="CN75" s="44" t="s">
        <v>69</v>
      </c>
      <c r="CO75" s="44" t="s">
        <v>50</v>
      </c>
      <c r="CP75" s="170">
        <f t="shared" ref="CP75:DE75" si="231">ROUND(CP5-(CP5*$A$105),2)</f>
        <v>16</v>
      </c>
      <c r="CQ75" s="170">
        <f t="shared" si="231"/>
        <v>16.68</v>
      </c>
      <c r="CR75" s="170">
        <f t="shared" si="231"/>
        <v>16.850000000000001</v>
      </c>
      <c r="CS75" s="170">
        <f t="shared" si="231"/>
        <v>17.03</v>
      </c>
      <c r="CT75" s="170">
        <f t="shared" si="231"/>
        <v>19.05</v>
      </c>
      <c r="CU75" s="170">
        <f t="shared" si="231"/>
        <v>21.35</v>
      </c>
      <c r="CV75" s="170">
        <f t="shared" si="231"/>
        <v>23.83</v>
      </c>
      <c r="CW75" s="170">
        <f t="shared" si="231"/>
        <v>28.58</v>
      </c>
      <c r="CX75" s="170">
        <f t="shared" si="231"/>
        <v>19.399999999999999</v>
      </c>
      <c r="CY75" s="170">
        <f t="shared" si="231"/>
        <v>23.38</v>
      </c>
      <c r="CZ75" s="170">
        <f t="shared" si="231"/>
        <v>38.56</v>
      </c>
      <c r="DA75" s="170">
        <f t="shared" si="231"/>
        <v>52.71</v>
      </c>
      <c r="DB75" s="170">
        <f t="shared" si="231"/>
        <v>22.57</v>
      </c>
      <c r="DC75" s="170">
        <f t="shared" si="231"/>
        <v>27.18</v>
      </c>
      <c r="DD75" s="170">
        <f t="shared" si="231"/>
        <v>44.84</v>
      </c>
      <c r="DE75" s="170">
        <f t="shared" si="231"/>
        <v>61.27</v>
      </c>
      <c r="DG75" s="43" t="str">
        <f t="shared" ref="DG75" si="232">DH75&amp;DI75</f>
        <v>DIAMANTE 3501 a 1.000</v>
      </c>
      <c r="DH75" s="44" t="s">
        <v>75</v>
      </c>
      <c r="DI75" s="44" t="s">
        <v>50</v>
      </c>
      <c r="DJ75" s="147">
        <f t="shared" ref="DJ75:DU75" si="233">ROUND(DJ5-(DJ5*$A$197),2)</f>
        <v>17.940000000000001</v>
      </c>
      <c r="DK75" s="147">
        <f t="shared" si="233"/>
        <v>18.71</v>
      </c>
      <c r="DL75" s="147">
        <f t="shared" si="233"/>
        <v>18.91</v>
      </c>
      <c r="DM75" s="147">
        <f t="shared" si="233"/>
        <v>19.079999999999998</v>
      </c>
      <c r="DN75" s="147">
        <f t="shared" si="233"/>
        <v>21.34</v>
      </c>
      <c r="DO75" s="147">
        <f t="shared" si="233"/>
        <v>24.01</v>
      </c>
      <c r="DP75" s="147">
        <f t="shared" si="233"/>
        <v>26.82</v>
      </c>
      <c r="DQ75" s="147">
        <f t="shared" si="233"/>
        <v>32.14</v>
      </c>
      <c r="DR75" s="147">
        <f t="shared" si="233"/>
        <v>25.2</v>
      </c>
      <c r="DS75" s="147">
        <f t="shared" si="233"/>
        <v>30.53</v>
      </c>
      <c r="DT75" s="147">
        <f t="shared" si="233"/>
        <v>50.46</v>
      </c>
      <c r="DU75" s="147">
        <f t="shared" si="233"/>
        <v>68.94</v>
      </c>
      <c r="DV75" s="73"/>
      <c r="DW75" s="73"/>
      <c r="DX75" s="73"/>
      <c r="DY75" s="73"/>
      <c r="DZ75" s="73"/>
      <c r="EA75" s="73"/>
      <c r="EB75" s="73"/>
      <c r="EC75" s="73"/>
      <c r="ED75" s="73"/>
      <c r="EE75" s="73"/>
      <c r="EF75" s="73"/>
      <c r="EG75" s="73"/>
      <c r="EH75" s="73"/>
      <c r="EI75" s="73"/>
      <c r="EJ75" s="73"/>
      <c r="EK75" s="73"/>
      <c r="EL75" s="73"/>
      <c r="EM75" s="73"/>
      <c r="EN75" s="73"/>
      <c r="EQ75" s="198" t="str">
        <f>CONCATENATE(ER75,ES75,ET75,EU75)</f>
        <v>DIAMANTE 1Coleta Agendada7789-50 a 10</v>
      </c>
      <c r="ER75" s="198" t="s">
        <v>66</v>
      </c>
      <c r="ES75" s="199" t="s">
        <v>43</v>
      </c>
      <c r="ET75" s="200" t="s">
        <v>44</v>
      </c>
      <c r="EU75" s="201" t="s">
        <v>45</v>
      </c>
      <c r="EV75" s="200">
        <f>ROUND(EV3-(EV3*$A$139),2)</f>
        <v>14.82</v>
      </c>
      <c r="FA75" s="207" t="str">
        <f t="shared" si="224"/>
        <v>INFINITE 7Check ListPreenchimento de Check List (Código: 87)</v>
      </c>
      <c r="FB75" s="207" t="s">
        <v>107</v>
      </c>
      <c r="FC75" s="210" t="s">
        <v>58</v>
      </c>
      <c r="FD75" s="201" t="s">
        <v>59</v>
      </c>
      <c r="FE75" s="200">
        <f>FE5</f>
        <v>7.42</v>
      </c>
      <c r="FF75" s="213"/>
      <c r="FK75" s="207" t="s">
        <v>386</v>
      </c>
      <c r="FL75" s="207" t="s">
        <v>100</v>
      </c>
      <c r="FM75" s="219" t="s">
        <v>325</v>
      </c>
      <c r="FN75" s="220" t="s">
        <v>326</v>
      </c>
      <c r="FO75" s="217">
        <v>76155</v>
      </c>
      <c r="FP75" s="200">
        <f>ROUND('BASE 2025'!FP75*'BASE 2026'!$A$172,2)</f>
        <v>0.19</v>
      </c>
      <c r="FQ75" s="217">
        <v>76201</v>
      </c>
      <c r="FR75" s="200">
        <f>ROUND('BASE 2025'!FR75*'BASE 2026'!$A$172,2)</f>
        <v>0.08</v>
      </c>
    </row>
    <row r="76" spans="1:174" x14ac:dyDescent="0.25">
      <c r="A76" s="84">
        <v>0.23</v>
      </c>
      <c r="B76" s="42" t="s">
        <v>100</v>
      </c>
      <c r="D76" s="43" t="str">
        <f t="shared" si="203"/>
        <v>DIAMANTE 21.001 a 2.000</v>
      </c>
      <c r="E76" s="44" t="s">
        <v>69</v>
      </c>
      <c r="F76" s="44" t="s">
        <v>55</v>
      </c>
      <c r="G76" s="170">
        <f t="shared" si="225"/>
        <v>12.58</v>
      </c>
      <c r="H76" s="170">
        <f t="shared" si="218"/>
        <v>12.86</v>
      </c>
      <c r="I76" s="170">
        <f t="shared" si="218"/>
        <v>13.14</v>
      </c>
      <c r="J76" s="170">
        <f t="shared" si="218"/>
        <v>13.39</v>
      </c>
      <c r="K76" s="170">
        <f t="shared" si="218"/>
        <v>20.34</v>
      </c>
      <c r="L76" s="170">
        <f t="shared" si="218"/>
        <v>20.55</v>
      </c>
      <c r="M76" s="170">
        <f t="shared" si="218"/>
        <v>20.76</v>
      </c>
      <c r="N76" s="170">
        <f t="shared" si="218"/>
        <v>20.97</v>
      </c>
      <c r="O76" s="170">
        <f t="shared" si="218"/>
        <v>31.66</v>
      </c>
      <c r="P76" s="170">
        <f t="shared" si="218"/>
        <v>44.35</v>
      </c>
      <c r="Q76" s="170">
        <f t="shared" si="218"/>
        <v>57.02</v>
      </c>
      <c r="R76" s="170">
        <f t="shared" si="218"/>
        <v>66.5</v>
      </c>
      <c r="S76" s="170">
        <f t="shared" si="218"/>
        <v>42.48</v>
      </c>
      <c r="T76" s="170">
        <f t="shared" si="218"/>
        <v>53.92</v>
      </c>
      <c r="U76" s="170">
        <f t="shared" si="218"/>
        <v>64.959999999999994</v>
      </c>
      <c r="V76" s="170">
        <f t="shared" si="218"/>
        <v>74.13</v>
      </c>
      <c r="W76" s="170">
        <f t="shared" si="218"/>
        <v>50.57</v>
      </c>
      <c r="X76" s="170">
        <f t="shared" si="218"/>
        <v>64.19</v>
      </c>
      <c r="Y76" s="170">
        <f t="shared" si="218"/>
        <v>77.319999999999993</v>
      </c>
      <c r="Z76" s="170">
        <f t="shared" si="218"/>
        <v>88.24</v>
      </c>
      <c r="AB76" s="176" t="str">
        <f t="shared" si="1"/>
        <v>DIAMANTE 21.001 a 2.000</v>
      </c>
      <c r="AC76" s="177" t="s">
        <v>69</v>
      </c>
      <c r="AD76" s="177" t="s">
        <v>55</v>
      </c>
      <c r="AE76" s="170">
        <f t="shared" si="226"/>
        <v>29.27</v>
      </c>
      <c r="AF76" s="170">
        <f t="shared" si="219"/>
        <v>29.9</v>
      </c>
      <c r="AG76" s="170">
        <f t="shared" si="219"/>
        <v>30.53</v>
      </c>
      <c r="AH76" s="170">
        <f t="shared" si="219"/>
        <v>31.15</v>
      </c>
      <c r="AI76" s="170">
        <f t="shared" si="219"/>
        <v>33.659999999999997</v>
      </c>
      <c r="AJ76" s="170">
        <f t="shared" si="219"/>
        <v>34.020000000000003</v>
      </c>
      <c r="AK76" s="170">
        <f t="shared" si="219"/>
        <v>34.36</v>
      </c>
      <c r="AL76" s="170">
        <f t="shared" si="219"/>
        <v>34.700000000000003</v>
      </c>
      <c r="AM76" s="170">
        <f t="shared" si="219"/>
        <v>54.34</v>
      </c>
      <c r="AN76" s="170">
        <f t="shared" si="219"/>
        <v>82.32</v>
      </c>
      <c r="AO76" s="170">
        <f t="shared" si="219"/>
        <v>100.41</v>
      </c>
      <c r="AP76" s="170">
        <f t="shared" si="219"/>
        <v>118.52</v>
      </c>
      <c r="AQ76" s="170">
        <f t="shared" si="219"/>
        <v>66.239999999999995</v>
      </c>
      <c r="AR76" s="170">
        <f t="shared" si="219"/>
        <v>89.33</v>
      </c>
      <c r="AS76" s="170">
        <f t="shared" si="219"/>
        <v>104.51</v>
      </c>
      <c r="AT76" s="170">
        <f t="shared" si="219"/>
        <v>119.67</v>
      </c>
      <c r="AU76" s="170">
        <f t="shared" si="219"/>
        <v>78.849999999999994</v>
      </c>
      <c r="AV76" s="170">
        <f t="shared" si="219"/>
        <v>106.35</v>
      </c>
      <c r="AW76" s="170">
        <f t="shared" si="219"/>
        <v>124.41</v>
      </c>
      <c r="AX76" s="170">
        <f t="shared" si="219"/>
        <v>142.46</v>
      </c>
      <c r="AZ76" s="40" t="str">
        <f t="shared" si="204"/>
        <v>INFINITE 7Kg Adicional</v>
      </c>
      <c r="BA76" s="168" t="s">
        <v>107</v>
      </c>
      <c r="BB76" s="178" t="s">
        <v>63</v>
      </c>
      <c r="BC76" s="169">
        <f t="shared" si="227"/>
        <v>4.8499999999999996</v>
      </c>
      <c r="BD76" s="169">
        <f t="shared" si="227"/>
        <v>5.01</v>
      </c>
      <c r="BE76" s="169">
        <f t="shared" si="227"/>
        <v>5.08</v>
      </c>
      <c r="BF76" s="169">
        <f t="shared" si="227"/>
        <v>5.16</v>
      </c>
      <c r="BG76" s="169">
        <f t="shared" si="227"/>
        <v>6.47</v>
      </c>
      <c r="BH76" s="169">
        <f t="shared" si="227"/>
        <v>6.56</v>
      </c>
      <c r="BI76" s="169">
        <f t="shared" si="227"/>
        <v>6.62</v>
      </c>
      <c r="BJ76" s="169">
        <f t="shared" si="227"/>
        <v>6.62</v>
      </c>
      <c r="BL76" s="43" t="str">
        <f t="shared" si="206"/>
        <v>DIAMANTE 26.001 a 7.000</v>
      </c>
      <c r="BM76" s="44" t="s">
        <v>69</v>
      </c>
      <c r="BN76" s="46" t="s">
        <v>82</v>
      </c>
      <c r="BO76" s="170">
        <f t="shared" si="207"/>
        <v>33.49</v>
      </c>
      <c r="BP76" s="170">
        <f t="shared" si="207"/>
        <v>34.17</v>
      </c>
      <c r="BQ76" s="170">
        <f t="shared" si="207"/>
        <v>34.89</v>
      </c>
      <c r="BS76" s="43" t="str">
        <f t="shared" si="71"/>
        <v>DIAMANTE 31.001 a 2.000</v>
      </c>
      <c r="BT76" s="44" t="s">
        <v>75</v>
      </c>
      <c r="BU76" s="44" t="s">
        <v>55</v>
      </c>
      <c r="BV76" s="170">
        <f t="shared" si="228"/>
        <v>15.45</v>
      </c>
      <c r="BW76" s="170">
        <f t="shared" si="228"/>
        <v>15.79</v>
      </c>
      <c r="BX76" s="170">
        <f t="shared" si="228"/>
        <v>16.13</v>
      </c>
      <c r="BY76" s="170">
        <f t="shared" si="228"/>
        <v>16.45</v>
      </c>
      <c r="BZ76" s="170">
        <f t="shared" si="228"/>
        <v>24.26</v>
      </c>
      <c r="CA76" s="170">
        <f t="shared" si="228"/>
        <v>24.51</v>
      </c>
      <c r="CB76" s="170">
        <f t="shared" si="228"/>
        <v>24.76</v>
      </c>
      <c r="CC76" s="170">
        <f t="shared" si="228"/>
        <v>25.02</v>
      </c>
      <c r="CD76" s="170">
        <f t="shared" si="228"/>
        <v>37.31</v>
      </c>
      <c r="CE76" s="170">
        <f t="shared" si="228"/>
        <v>51.8</v>
      </c>
      <c r="CF76" s="170">
        <f t="shared" si="228"/>
        <v>66.599999999999994</v>
      </c>
      <c r="CG76" s="170">
        <f t="shared" si="228"/>
        <v>77.78</v>
      </c>
      <c r="CH76" s="170">
        <f t="shared" si="228"/>
        <v>59.45</v>
      </c>
      <c r="CI76" s="170">
        <f t="shared" si="228"/>
        <v>75.03</v>
      </c>
      <c r="CJ76" s="170">
        <f t="shared" si="228"/>
        <v>90.32</v>
      </c>
      <c r="CK76" s="170">
        <f t="shared" si="228"/>
        <v>103.17</v>
      </c>
      <c r="CM76" s="43" t="str">
        <f t="shared" si="133"/>
        <v>DIAMANTE 21.001 a 2.000</v>
      </c>
      <c r="CN76" s="44" t="s">
        <v>69</v>
      </c>
      <c r="CO76" s="44" t="s">
        <v>55</v>
      </c>
      <c r="CP76" s="170">
        <f t="shared" ref="CP76:DE76" si="234">ROUND(CP6-(CP6*$A$105),2)</f>
        <v>16.86</v>
      </c>
      <c r="CQ76" s="170">
        <f t="shared" si="234"/>
        <v>17.59</v>
      </c>
      <c r="CR76" s="170">
        <f t="shared" si="234"/>
        <v>17.75</v>
      </c>
      <c r="CS76" s="170">
        <f t="shared" si="234"/>
        <v>17.93</v>
      </c>
      <c r="CT76" s="170">
        <f t="shared" si="234"/>
        <v>20.94</v>
      </c>
      <c r="CU76" s="170">
        <f t="shared" si="234"/>
        <v>23.45</v>
      </c>
      <c r="CV76" s="170">
        <f t="shared" si="234"/>
        <v>26.18</v>
      </c>
      <c r="CW76" s="170">
        <f t="shared" si="234"/>
        <v>31.41</v>
      </c>
      <c r="CX76" s="170">
        <f t="shared" si="234"/>
        <v>23.03</v>
      </c>
      <c r="CY76" s="170">
        <f t="shared" si="234"/>
        <v>27.2</v>
      </c>
      <c r="CZ76" s="170">
        <f t="shared" si="234"/>
        <v>42.59</v>
      </c>
      <c r="DA76" s="170">
        <f t="shared" si="234"/>
        <v>57.15</v>
      </c>
      <c r="DB76" s="170">
        <f t="shared" si="234"/>
        <v>26.77</v>
      </c>
      <c r="DC76" s="170">
        <f t="shared" si="234"/>
        <v>31.62</v>
      </c>
      <c r="DD76" s="170">
        <f t="shared" si="234"/>
        <v>49.52</v>
      </c>
      <c r="DE76" s="170">
        <f t="shared" si="234"/>
        <v>66.45</v>
      </c>
      <c r="DG76" s="43" t="str">
        <f t="shared" si="169"/>
        <v>DIAMANTE 31.001 a 2.000</v>
      </c>
      <c r="DH76" s="44" t="s">
        <v>75</v>
      </c>
      <c r="DI76" s="44" t="s">
        <v>55</v>
      </c>
      <c r="DJ76" s="147">
        <f t="shared" ref="DJ76:DU76" si="235">ROUND(DJ6-(DJ6*$A$197),2)</f>
        <v>19</v>
      </c>
      <c r="DK76" s="147">
        <f t="shared" si="235"/>
        <v>19.809999999999999</v>
      </c>
      <c r="DL76" s="147">
        <f t="shared" si="235"/>
        <v>19.989999999999998</v>
      </c>
      <c r="DM76" s="147">
        <f t="shared" si="235"/>
        <v>20.2</v>
      </c>
      <c r="DN76" s="147">
        <f t="shared" si="235"/>
        <v>23.58</v>
      </c>
      <c r="DO76" s="147">
        <f t="shared" si="235"/>
        <v>26.41</v>
      </c>
      <c r="DP76" s="147">
        <f t="shared" si="235"/>
        <v>29.48</v>
      </c>
      <c r="DQ76" s="147">
        <f t="shared" si="235"/>
        <v>35.369999999999997</v>
      </c>
      <c r="DR76" s="147">
        <f t="shared" si="235"/>
        <v>30.14</v>
      </c>
      <c r="DS76" s="147">
        <f t="shared" si="235"/>
        <v>35.61</v>
      </c>
      <c r="DT76" s="147">
        <f t="shared" si="235"/>
        <v>55.76</v>
      </c>
      <c r="DU76" s="147">
        <f t="shared" si="235"/>
        <v>74.84</v>
      </c>
      <c r="DV76" s="73"/>
      <c r="DW76" s="73"/>
      <c r="DX76" s="73"/>
      <c r="DY76" s="73"/>
      <c r="DZ76" s="73"/>
      <c r="EA76" s="73"/>
      <c r="EB76" s="73"/>
      <c r="EC76" s="73"/>
      <c r="ED76" s="73"/>
      <c r="EE76" s="73"/>
      <c r="EF76" s="73"/>
      <c r="EG76" s="73"/>
      <c r="EH76" s="73"/>
      <c r="EI76" s="73"/>
      <c r="EJ76" s="73"/>
      <c r="EK76" s="73"/>
      <c r="EL76" s="73"/>
      <c r="EM76" s="73"/>
      <c r="EN76" s="73"/>
      <c r="EQ76" s="198" t="str">
        <f t="shared" ref="EQ76:EQ91" si="236">CONCATENATE(ER76,ES76,ET76,EU76)</f>
        <v>DIAMANTE 1Coleta Agendada7789-5Mais de 10</v>
      </c>
      <c r="ER76" s="198" t="s">
        <v>66</v>
      </c>
      <c r="ES76" s="199" t="s">
        <v>43</v>
      </c>
      <c r="ET76" s="200" t="s">
        <v>44</v>
      </c>
      <c r="EU76" s="201" t="s">
        <v>52</v>
      </c>
      <c r="EV76" s="200" t="s">
        <v>251</v>
      </c>
      <c r="FA76" s="146"/>
      <c r="FB76" s="146"/>
      <c r="FC76" s="211"/>
      <c r="FD76" s="190"/>
      <c r="FE76" s="212" t="s">
        <v>258</v>
      </c>
    </row>
    <row r="77" spans="1:174" x14ac:dyDescent="0.25">
      <c r="A77" s="84">
        <v>0.24</v>
      </c>
      <c r="B77" s="42" t="s">
        <v>104</v>
      </c>
      <c r="D77" s="43" t="str">
        <f t="shared" si="203"/>
        <v>DIAMANTE 22.001 a 3.000</v>
      </c>
      <c r="E77" s="44" t="s">
        <v>69</v>
      </c>
      <c r="F77" s="44" t="s">
        <v>62</v>
      </c>
      <c r="G77" s="170">
        <f t="shared" si="225"/>
        <v>14.04</v>
      </c>
      <c r="H77" s="170">
        <f t="shared" si="218"/>
        <v>14.35</v>
      </c>
      <c r="I77" s="170">
        <f t="shared" si="218"/>
        <v>14.64</v>
      </c>
      <c r="J77" s="170">
        <f t="shared" si="218"/>
        <v>14.94</v>
      </c>
      <c r="K77" s="170">
        <f t="shared" si="218"/>
        <v>22.23</v>
      </c>
      <c r="L77" s="170">
        <f t="shared" si="218"/>
        <v>22.44</v>
      </c>
      <c r="M77" s="170">
        <f t="shared" si="218"/>
        <v>22.69</v>
      </c>
      <c r="N77" s="170">
        <f t="shared" si="218"/>
        <v>22.92</v>
      </c>
      <c r="O77" s="170">
        <f t="shared" si="218"/>
        <v>36.97</v>
      </c>
      <c r="P77" s="170">
        <f t="shared" si="218"/>
        <v>49.91</v>
      </c>
      <c r="Q77" s="170">
        <f t="shared" si="218"/>
        <v>70.25</v>
      </c>
      <c r="R77" s="170">
        <f t="shared" si="218"/>
        <v>85.02</v>
      </c>
      <c r="S77" s="170">
        <f t="shared" si="218"/>
        <v>50.91</v>
      </c>
      <c r="T77" s="170">
        <f t="shared" si="218"/>
        <v>62.57</v>
      </c>
      <c r="U77" s="170">
        <f t="shared" si="218"/>
        <v>80.040000000000006</v>
      </c>
      <c r="V77" s="170">
        <f t="shared" si="218"/>
        <v>93.65</v>
      </c>
      <c r="W77" s="170">
        <f t="shared" si="218"/>
        <v>60.6</v>
      </c>
      <c r="X77" s="170">
        <f t="shared" si="218"/>
        <v>74.48</v>
      </c>
      <c r="Y77" s="170">
        <f t="shared" si="218"/>
        <v>95.28</v>
      </c>
      <c r="Z77" s="170">
        <f t="shared" si="218"/>
        <v>111.49</v>
      </c>
      <c r="AB77" s="176" t="str">
        <f t="shared" si="1"/>
        <v>DIAMANTE 22.001 a 3.000</v>
      </c>
      <c r="AC77" s="177" t="s">
        <v>69</v>
      </c>
      <c r="AD77" s="177" t="s">
        <v>62</v>
      </c>
      <c r="AE77" s="170">
        <f t="shared" si="226"/>
        <v>32.26</v>
      </c>
      <c r="AF77" s="170">
        <f t="shared" si="219"/>
        <v>32.950000000000003</v>
      </c>
      <c r="AG77" s="170">
        <f t="shared" si="219"/>
        <v>33.64</v>
      </c>
      <c r="AH77" s="170">
        <f t="shared" si="219"/>
        <v>34.32</v>
      </c>
      <c r="AI77" s="170">
        <f t="shared" si="219"/>
        <v>37.020000000000003</v>
      </c>
      <c r="AJ77" s="170">
        <f t="shared" si="219"/>
        <v>37.4</v>
      </c>
      <c r="AK77" s="170">
        <f t="shared" si="219"/>
        <v>37.78</v>
      </c>
      <c r="AL77" s="170">
        <f t="shared" si="219"/>
        <v>38.159999999999997</v>
      </c>
      <c r="AM77" s="170">
        <f t="shared" si="219"/>
        <v>63.88</v>
      </c>
      <c r="AN77" s="170">
        <f t="shared" si="219"/>
        <v>96.15</v>
      </c>
      <c r="AO77" s="170">
        <f t="shared" si="219"/>
        <v>117.34</v>
      </c>
      <c r="AP77" s="170">
        <f t="shared" si="219"/>
        <v>138.52000000000001</v>
      </c>
      <c r="AQ77" s="170">
        <f t="shared" si="219"/>
        <v>77.709999999999994</v>
      </c>
      <c r="AR77" s="170">
        <f t="shared" si="219"/>
        <v>107.25</v>
      </c>
      <c r="AS77" s="170">
        <f t="shared" si="219"/>
        <v>126.58</v>
      </c>
      <c r="AT77" s="170">
        <f t="shared" si="219"/>
        <v>145.91</v>
      </c>
      <c r="AU77" s="170">
        <f t="shared" si="219"/>
        <v>92.51</v>
      </c>
      <c r="AV77" s="170">
        <f t="shared" si="219"/>
        <v>127.68</v>
      </c>
      <c r="AW77" s="170">
        <f t="shared" si="219"/>
        <v>150.69</v>
      </c>
      <c r="AX77" s="170">
        <f t="shared" si="219"/>
        <v>173.71</v>
      </c>
      <c r="AZ77" s="43" t="str">
        <f t="shared" si="204"/>
        <v>Peso (Kg)</v>
      </c>
      <c r="BB77" s="46" t="s">
        <v>33</v>
      </c>
      <c r="BC77" s="45" t="s">
        <v>12</v>
      </c>
      <c r="BD77" s="45" t="s">
        <v>13</v>
      </c>
      <c r="BE77" s="45" t="s">
        <v>14</v>
      </c>
      <c r="BF77" s="45" t="s">
        <v>15</v>
      </c>
      <c r="BG77" s="45" t="s">
        <v>16</v>
      </c>
      <c r="BH77" s="45" t="s">
        <v>17</v>
      </c>
      <c r="BI77" s="45" t="s">
        <v>18</v>
      </c>
      <c r="BJ77" s="45" t="s">
        <v>19</v>
      </c>
      <c r="BL77" s="43" t="str">
        <f t="shared" si="206"/>
        <v>DIAMANTE 27.001 a 8.000</v>
      </c>
      <c r="BM77" s="44" t="s">
        <v>69</v>
      </c>
      <c r="BN77" s="46" t="s">
        <v>86</v>
      </c>
      <c r="BO77" s="170">
        <f t="shared" si="207"/>
        <v>43.24</v>
      </c>
      <c r="BP77" s="170">
        <f t="shared" si="207"/>
        <v>44.14</v>
      </c>
      <c r="BQ77" s="170">
        <f t="shared" si="207"/>
        <v>45.05</v>
      </c>
      <c r="BS77" s="43" t="str">
        <f t="shared" si="71"/>
        <v>DIAMANTE 32.001 a 3.000</v>
      </c>
      <c r="BT77" s="44" t="s">
        <v>75</v>
      </c>
      <c r="BU77" s="44" t="s">
        <v>62</v>
      </c>
      <c r="BV77" s="170">
        <f t="shared" si="228"/>
        <v>17.5</v>
      </c>
      <c r="BW77" s="170">
        <f t="shared" si="228"/>
        <v>17.86</v>
      </c>
      <c r="BX77" s="170">
        <f t="shared" si="228"/>
        <v>18.25</v>
      </c>
      <c r="BY77" s="170">
        <f t="shared" si="228"/>
        <v>18.61</v>
      </c>
      <c r="BZ77" s="170">
        <f t="shared" si="228"/>
        <v>26.69</v>
      </c>
      <c r="CA77" s="170">
        <f t="shared" si="228"/>
        <v>26.96</v>
      </c>
      <c r="CB77" s="170">
        <f t="shared" si="228"/>
        <v>27.24</v>
      </c>
      <c r="CC77" s="170">
        <f t="shared" si="228"/>
        <v>27.52</v>
      </c>
      <c r="CD77" s="170">
        <f t="shared" si="228"/>
        <v>43.68</v>
      </c>
      <c r="CE77" s="170">
        <f t="shared" si="228"/>
        <v>58.33</v>
      </c>
      <c r="CF77" s="170">
        <f t="shared" si="228"/>
        <v>82.11</v>
      </c>
      <c r="CG77" s="170">
        <f t="shared" si="228"/>
        <v>99.51</v>
      </c>
      <c r="CH77" s="170">
        <f t="shared" si="228"/>
        <v>71.400000000000006</v>
      </c>
      <c r="CI77" s="170">
        <f t="shared" si="228"/>
        <v>87.09</v>
      </c>
      <c r="CJ77" s="170">
        <f t="shared" si="228"/>
        <v>111.34</v>
      </c>
      <c r="CK77" s="170">
        <f t="shared" si="228"/>
        <v>130.41</v>
      </c>
      <c r="CM77" s="43" t="str">
        <f t="shared" si="133"/>
        <v>DIAMANTE 22.001 a 3.000</v>
      </c>
      <c r="CN77" s="44" t="s">
        <v>69</v>
      </c>
      <c r="CO77" s="44" t="s">
        <v>62</v>
      </c>
      <c r="CP77" s="170">
        <f t="shared" ref="CP77:DE77" si="237">ROUND(CP7-(CP7*$A$105),2)</f>
        <v>20.16</v>
      </c>
      <c r="CQ77" s="170">
        <f t="shared" si="237"/>
        <v>21.01</v>
      </c>
      <c r="CR77" s="170">
        <f t="shared" si="237"/>
        <v>21.23</v>
      </c>
      <c r="CS77" s="170">
        <f t="shared" si="237"/>
        <v>21.45</v>
      </c>
      <c r="CT77" s="170">
        <f t="shared" si="237"/>
        <v>25.03</v>
      </c>
      <c r="CU77" s="170">
        <f t="shared" si="237"/>
        <v>28.03</v>
      </c>
      <c r="CV77" s="170">
        <f t="shared" si="237"/>
        <v>31.29</v>
      </c>
      <c r="CW77" s="170">
        <f t="shared" si="237"/>
        <v>37.53</v>
      </c>
      <c r="CX77" s="170">
        <f t="shared" si="237"/>
        <v>26.54</v>
      </c>
      <c r="CY77" s="170">
        <f t="shared" si="237"/>
        <v>31.13</v>
      </c>
      <c r="CZ77" s="170">
        <f t="shared" si="237"/>
        <v>46.98</v>
      </c>
      <c r="DA77" s="170">
        <f t="shared" si="237"/>
        <v>62.41</v>
      </c>
      <c r="DB77" s="170">
        <f t="shared" si="237"/>
        <v>30.86</v>
      </c>
      <c r="DC77" s="170">
        <f t="shared" si="237"/>
        <v>36.21</v>
      </c>
      <c r="DD77" s="170">
        <f t="shared" si="237"/>
        <v>54.63</v>
      </c>
      <c r="DE77" s="170">
        <f t="shared" si="237"/>
        <v>72.58</v>
      </c>
      <c r="DG77" s="43" t="str">
        <f t="shared" si="169"/>
        <v>DIAMANTE 32.001 a 3.000</v>
      </c>
      <c r="DH77" s="44" t="s">
        <v>75</v>
      </c>
      <c r="DI77" s="44" t="s">
        <v>62</v>
      </c>
      <c r="DJ77" s="147">
        <f t="shared" ref="DJ77:DU77" si="238">ROUND(DJ7-(DJ7*$A$197),2)</f>
        <v>22.93</v>
      </c>
      <c r="DK77" s="147">
        <f t="shared" si="238"/>
        <v>23.9</v>
      </c>
      <c r="DL77" s="147">
        <f t="shared" si="238"/>
        <v>24.14</v>
      </c>
      <c r="DM77" s="147">
        <f t="shared" si="238"/>
        <v>24.39</v>
      </c>
      <c r="DN77" s="147">
        <f t="shared" si="238"/>
        <v>28.51</v>
      </c>
      <c r="DO77" s="147">
        <f t="shared" si="238"/>
        <v>31.63</v>
      </c>
      <c r="DP77" s="147">
        <f t="shared" si="238"/>
        <v>35.299999999999997</v>
      </c>
      <c r="DQ77" s="147">
        <f t="shared" si="238"/>
        <v>42.39</v>
      </c>
      <c r="DR77" s="147">
        <f t="shared" si="238"/>
        <v>35.42</v>
      </c>
      <c r="DS77" s="147">
        <f t="shared" si="238"/>
        <v>41.02</v>
      </c>
      <c r="DT77" s="147">
        <f t="shared" si="238"/>
        <v>61.66</v>
      </c>
      <c r="DU77" s="147">
        <f t="shared" si="238"/>
        <v>81.94</v>
      </c>
      <c r="DV77" s="73"/>
      <c r="DW77" s="73"/>
      <c r="DX77" s="73"/>
      <c r="DY77" s="73"/>
      <c r="DZ77" s="73"/>
      <c r="EA77" s="73"/>
      <c r="EB77" s="73"/>
      <c r="EC77" s="73"/>
      <c r="ED77" s="73"/>
      <c r="EE77" s="73"/>
      <c r="EF77" s="73"/>
      <c r="EG77" s="73"/>
      <c r="EH77" s="73"/>
      <c r="EI77" s="73"/>
      <c r="EJ77" s="73"/>
      <c r="EK77" s="73"/>
      <c r="EL77" s="73"/>
      <c r="EM77" s="73"/>
      <c r="EN77" s="73"/>
      <c r="EQ77" s="198" t="str">
        <f t="shared" si="236"/>
        <v>DIAMANTE 1Coleta Agendada7788-70 a 10</v>
      </c>
      <c r="ER77" s="198" t="s">
        <v>66</v>
      </c>
      <c r="ES77" s="199" t="s">
        <v>43</v>
      </c>
      <c r="ET77" s="200" t="s">
        <v>57</v>
      </c>
      <c r="EU77" s="201" t="s">
        <v>45</v>
      </c>
      <c r="EV77" s="200">
        <f>ROUND(EV5-(EV5*$A$139),2)</f>
        <v>14.82</v>
      </c>
      <c r="FA77" s="146"/>
      <c r="FB77" s="146"/>
      <c r="FC77" s="211"/>
      <c r="FD77" s="190"/>
      <c r="FE77" s="212"/>
      <c r="FK77" s="207" t="s">
        <v>387</v>
      </c>
      <c r="FL77" s="207" t="s">
        <v>104</v>
      </c>
      <c r="FM77" s="207" t="s">
        <v>317</v>
      </c>
      <c r="FN77" s="216" t="s">
        <v>318</v>
      </c>
      <c r="FO77" s="217">
        <v>76112</v>
      </c>
      <c r="FP77" s="200">
        <f>ROUND('BASE 2025'!FP77*'BASE 2026'!$A$172,2)</f>
        <v>0.24</v>
      </c>
      <c r="FQ77" s="217">
        <v>76163</v>
      </c>
      <c r="FR77" s="200">
        <v>0.28000000000000003</v>
      </c>
    </row>
    <row r="78" spans="1:174" ht="25.5" x14ac:dyDescent="0.25">
      <c r="A78" s="84">
        <v>0.25</v>
      </c>
      <c r="B78" s="42" t="s">
        <v>107</v>
      </c>
      <c r="D78" s="43" t="str">
        <f t="shared" si="203"/>
        <v>DIAMANTE 23.001 a 4.000</v>
      </c>
      <c r="E78" s="44" t="s">
        <v>69</v>
      </c>
      <c r="F78" s="44" t="s">
        <v>68</v>
      </c>
      <c r="G78" s="170">
        <f t="shared" si="225"/>
        <v>15.18</v>
      </c>
      <c r="H78" s="170">
        <f t="shared" si="218"/>
        <v>15.5</v>
      </c>
      <c r="I78" s="170">
        <f t="shared" si="218"/>
        <v>15.83</v>
      </c>
      <c r="J78" s="170">
        <f t="shared" si="218"/>
        <v>16.14</v>
      </c>
      <c r="K78" s="170">
        <f t="shared" si="218"/>
        <v>24.49</v>
      </c>
      <c r="L78" s="170">
        <f t="shared" si="218"/>
        <v>24.71</v>
      </c>
      <c r="M78" s="170">
        <f t="shared" si="218"/>
        <v>24.97</v>
      </c>
      <c r="N78" s="170">
        <f t="shared" si="218"/>
        <v>25.23</v>
      </c>
      <c r="O78" s="170">
        <f t="shared" si="218"/>
        <v>42.38</v>
      </c>
      <c r="P78" s="170">
        <f t="shared" si="218"/>
        <v>57.23</v>
      </c>
      <c r="Q78" s="170">
        <f t="shared" si="218"/>
        <v>80.53</v>
      </c>
      <c r="R78" s="170">
        <f t="shared" si="218"/>
        <v>97.49</v>
      </c>
      <c r="S78" s="170">
        <f t="shared" si="218"/>
        <v>55.46</v>
      </c>
      <c r="T78" s="170">
        <f t="shared" si="218"/>
        <v>68.709999999999994</v>
      </c>
      <c r="U78" s="170">
        <f t="shared" si="218"/>
        <v>88.7</v>
      </c>
      <c r="V78" s="170">
        <f t="shared" si="218"/>
        <v>104.12</v>
      </c>
      <c r="W78" s="170">
        <f t="shared" si="218"/>
        <v>66.010000000000005</v>
      </c>
      <c r="X78" s="170">
        <f t="shared" si="218"/>
        <v>81.790000000000006</v>
      </c>
      <c r="Y78" s="170">
        <f t="shared" si="218"/>
        <v>105.59</v>
      </c>
      <c r="Z78" s="170">
        <f t="shared" si="218"/>
        <v>123.96</v>
      </c>
      <c r="AB78" s="176" t="str">
        <f t="shared" si="1"/>
        <v>DIAMANTE 23.001 a 4.000</v>
      </c>
      <c r="AC78" s="177" t="s">
        <v>69</v>
      </c>
      <c r="AD78" s="177" t="s">
        <v>68</v>
      </c>
      <c r="AE78" s="170">
        <f t="shared" si="226"/>
        <v>35.090000000000003</v>
      </c>
      <c r="AF78" s="170">
        <f t="shared" si="219"/>
        <v>35.83</v>
      </c>
      <c r="AG78" s="170">
        <f t="shared" si="219"/>
        <v>36.57</v>
      </c>
      <c r="AH78" s="170">
        <f t="shared" si="219"/>
        <v>37.33</v>
      </c>
      <c r="AI78" s="170">
        <f t="shared" si="219"/>
        <v>40.65</v>
      </c>
      <c r="AJ78" s="170">
        <f t="shared" si="219"/>
        <v>41.07</v>
      </c>
      <c r="AK78" s="170">
        <f t="shared" si="219"/>
        <v>41.48</v>
      </c>
      <c r="AL78" s="170">
        <f t="shared" si="219"/>
        <v>41.91</v>
      </c>
      <c r="AM78" s="170">
        <f t="shared" si="219"/>
        <v>72.95</v>
      </c>
      <c r="AN78" s="170">
        <f t="shared" si="219"/>
        <v>109.91</v>
      </c>
      <c r="AO78" s="170">
        <f t="shared" si="219"/>
        <v>134.41999999999999</v>
      </c>
      <c r="AP78" s="170">
        <f t="shared" si="219"/>
        <v>158.93</v>
      </c>
      <c r="AQ78" s="170">
        <f t="shared" si="219"/>
        <v>89.26</v>
      </c>
      <c r="AR78" s="170">
        <f t="shared" si="219"/>
        <v>125.17</v>
      </c>
      <c r="AS78" s="170">
        <f t="shared" si="219"/>
        <v>148.57</v>
      </c>
      <c r="AT78" s="170">
        <f t="shared" si="219"/>
        <v>172</v>
      </c>
      <c r="AU78" s="170">
        <f t="shared" si="219"/>
        <v>106.26</v>
      </c>
      <c r="AV78" s="170">
        <f t="shared" si="219"/>
        <v>149.02000000000001</v>
      </c>
      <c r="AW78" s="170">
        <f t="shared" si="219"/>
        <v>176.87</v>
      </c>
      <c r="AX78" s="170">
        <f t="shared" si="219"/>
        <v>204.75</v>
      </c>
      <c r="AZ78" s="43" t="str">
        <f t="shared" si="204"/>
        <v>INFINITE 8Até 1</v>
      </c>
      <c r="BA78" s="44" t="s">
        <v>110</v>
      </c>
      <c r="BB78" s="46" t="s">
        <v>42</v>
      </c>
      <c r="BC78" s="170">
        <f>ROUND(BC3-(BC3*$A$79),2)</f>
        <v>25.46</v>
      </c>
      <c r="BD78" s="170">
        <f t="shared" ref="BD78:BJ78" si="239">ROUND(BD3-(BD3*$A$79),2)</f>
        <v>25.98</v>
      </c>
      <c r="BE78" s="170">
        <f t="shared" si="239"/>
        <v>26.52</v>
      </c>
      <c r="BF78" s="170">
        <f t="shared" si="239"/>
        <v>27.04</v>
      </c>
      <c r="BG78" s="170">
        <f t="shared" si="239"/>
        <v>36.229999999999997</v>
      </c>
      <c r="BH78" s="170">
        <f t="shared" si="239"/>
        <v>36.619999999999997</v>
      </c>
      <c r="BI78" s="170">
        <f t="shared" si="239"/>
        <v>36.99</v>
      </c>
      <c r="BJ78" s="170">
        <f t="shared" si="239"/>
        <v>37.299999999999997</v>
      </c>
      <c r="BL78" s="43" t="str">
        <f t="shared" si="206"/>
        <v>DIAMANTE 28.001 a 9.000</v>
      </c>
      <c r="BM78" s="44" t="s">
        <v>69</v>
      </c>
      <c r="BN78" s="46" t="s">
        <v>91</v>
      </c>
      <c r="BO78" s="170">
        <f t="shared" si="207"/>
        <v>55.88</v>
      </c>
      <c r="BP78" s="170">
        <f t="shared" si="207"/>
        <v>57.03</v>
      </c>
      <c r="BQ78" s="170">
        <f t="shared" si="207"/>
        <v>58.23</v>
      </c>
      <c r="BS78" s="43" t="str">
        <f t="shared" si="71"/>
        <v>DIAMANTE 33.001 a 4.000</v>
      </c>
      <c r="BT78" s="44" t="s">
        <v>75</v>
      </c>
      <c r="BU78" s="44" t="s">
        <v>68</v>
      </c>
      <c r="BV78" s="170">
        <f t="shared" si="228"/>
        <v>19.48</v>
      </c>
      <c r="BW78" s="170">
        <f t="shared" si="228"/>
        <v>19.88</v>
      </c>
      <c r="BX78" s="170">
        <f t="shared" si="228"/>
        <v>20.309999999999999</v>
      </c>
      <c r="BY78" s="170">
        <f t="shared" si="228"/>
        <v>20.71</v>
      </c>
      <c r="BZ78" s="170">
        <f t="shared" si="228"/>
        <v>29.78</v>
      </c>
      <c r="CA78" s="170">
        <f t="shared" si="228"/>
        <v>30.08</v>
      </c>
      <c r="CB78" s="170">
        <f t="shared" si="228"/>
        <v>30.37</v>
      </c>
      <c r="CC78" s="170">
        <f t="shared" si="228"/>
        <v>30.72</v>
      </c>
      <c r="CD78" s="170">
        <f t="shared" si="228"/>
        <v>50.38</v>
      </c>
      <c r="CE78" s="170">
        <f t="shared" si="228"/>
        <v>66.94</v>
      </c>
      <c r="CF78" s="170">
        <f t="shared" si="228"/>
        <v>94.19</v>
      </c>
      <c r="CG78" s="170">
        <f t="shared" si="228"/>
        <v>114.26</v>
      </c>
      <c r="CH78" s="170">
        <f t="shared" si="228"/>
        <v>78.14</v>
      </c>
      <c r="CI78" s="170">
        <f t="shared" si="228"/>
        <v>95.76</v>
      </c>
      <c r="CJ78" s="170">
        <f t="shared" si="228"/>
        <v>123.5</v>
      </c>
      <c r="CK78" s="170">
        <f t="shared" si="228"/>
        <v>145.19999999999999</v>
      </c>
      <c r="CM78" s="43" t="str">
        <f t="shared" si="133"/>
        <v>DIAMANTE 23.001 a 4.000</v>
      </c>
      <c r="CN78" s="44" t="s">
        <v>69</v>
      </c>
      <c r="CO78" s="44" t="s">
        <v>68</v>
      </c>
      <c r="CP78" s="170">
        <f t="shared" ref="CP78:DE78" si="240">ROUND(CP8-(CP8*$A$105),2)</f>
        <v>21.51</v>
      </c>
      <c r="CQ78" s="170">
        <f t="shared" si="240"/>
        <v>22.43</v>
      </c>
      <c r="CR78" s="170">
        <f t="shared" si="240"/>
        <v>22.65</v>
      </c>
      <c r="CS78" s="170">
        <f t="shared" si="240"/>
        <v>22.89</v>
      </c>
      <c r="CT78" s="170">
        <f t="shared" si="240"/>
        <v>26.74</v>
      </c>
      <c r="CU78" s="170">
        <f t="shared" si="240"/>
        <v>29.95</v>
      </c>
      <c r="CV78" s="170">
        <f t="shared" si="240"/>
        <v>33.42</v>
      </c>
      <c r="CW78" s="170">
        <f t="shared" si="240"/>
        <v>40.090000000000003</v>
      </c>
      <c r="CX78" s="170">
        <f t="shared" si="240"/>
        <v>34.03</v>
      </c>
      <c r="CY78" s="170">
        <f t="shared" si="240"/>
        <v>38.79</v>
      </c>
      <c r="CZ78" s="170">
        <f t="shared" si="240"/>
        <v>54.84</v>
      </c>
      <c r="DA78" s="170">
        <f t="shared" si="240"/>
        <v>70.63</v>
      </c>
      <c r="DB78" s="170">
        <f t="shared" si="240"/>
        <v>39.57</v>
      </c>
      <c r="DC78" s="170">
        <f t="shared" si="240"/>
        <v>45.12</v>
      </c>
      <c r="DD78" s="170">
        <f t="shared" si="240"/>
        <v>63.76</v>
      </c>
      <c r="DE78" s="170">
        <f t="shared" si="240"/>
        <v>82.12</v>
      </c>
      <c r="DG78" s="43" t="str">
        <f t="shared" si="169"/>
        <v>DIAMANTE 33.001 a 4.000</v>
      </c>
      <c r="DH78" s="44" t="s">
        <v>75</v>
      </c>
      <c r="DI78" s="44" t="s">
        <v>68</v>
      </c>
      <c r="DJ78" s="147">
        <f t="shared" ref="DJ78:DU78" si="241">ROUND(DJ8-(DJ8*$A$197),2)</f>
        <v>24.69</v>
      </c>
      <c r="DK78" s="147">
        <f t="shared" si="241"/>
        <v>25.74</v>
      </c>
      <c r="DL78" s="147">
        <f t="shared" si="241"/>
        <v>26</v>
      </c>
      <c r="DM78" s="147">
        <f t="shared" si="241"/>
        <v>26.26</v>
      </c>
      <c r="DN78" s="147">
        <f t="shared" si="241"/>
        <v>30.8</v>
      </c>
      <c r="DO78" s="147">
        <f t="shared" si="241"/>
        <v>33.880000000000003</v>
      </c>
      <c r="DP78" s="147">
        <f t="shared" si="241"/>
        <v>37.770000000000003</v>
      </c>
      <c r="DQ78" s="147">
        <f t="shared" si="241"/>
        <v>45.42</v>
      </c>
      <c r="DR78" s="147">
        <f t="shared" si="241"/>
        <v>46.24</v>
      </c>
      <c r="DS78" s="147">
        <f t="shared" si="241"/>
        <v>51.41</v>
      </c>
      <c r="DT78" s="147">
        <f t="shared" si="241"/>
        <v>72.11</v>
      </c>
      <c r="DU78" s="147">
        <f t="shared" si="241"/>
        <v>92.97</v>
      </c>
      <c r="DV78" s="73"/>
      <c r="DW78" s="73"/>
      <c r="DX78" s="73"/>
      <c r="DY78" s="73"/>
      <c r="DZ78" s="73"/>
      <c r="EA78" s="73"/>
      <c r="EB78" s="73"/>
      <c r="EC78" s="73"/>
      <c r="ED78" s="73"/>
      <c r="EE78" s="73"/>
      <c r="EF78" s="73"/>
      <c r="EG78" s="73"/>
      <c r="EH78" s="73"/>
      <c r="EI78" s="73"/>
      <c r="EJ78" s="73"/>
      <c r="EK78" s="73"/>
      <c r="EL78" s="73"/>
      <c r="EM78" s="73"/>
      <c r="EN78" s="73"/>
      <c r="EQ78" s="198" t="str">
        <f t="shared" si="236"/>
        <v>DIAMANTE 1Coleta Programada7787-91 ou mais</v>
      </c>
      <c r="ER78" s="198" t="s">
        <v>66</v>
      </c>
      <c r="ES78" s="199" t="s">
        <v>64</v>
      </c>
      <c r="ET78" s="200" t="s">
        <v>252</v>
      </c>
      <c r="EU78" s="201" t="s">
        <v>253</v>
      </c>
      <c r="EV78" s="200" t="s">
        <v>251</v>
      </c>
      <c r="EW78" s="60"/>
      <c r="EX78" s="60"/>
      <c r="FA78" s="207" t="str">
        <f t="shared" ref="FA78:FA80" si="242">CONCATENATE(FB78,FC78,FD78)</f>
        <v>INFINITE 8Coleta domiciliar1ª Tentativa (Código: 7796-8)</v>
      </c>
      <c r="FB78" s="207" t="s">
        <v>110</v>
      </c>
      <c r="FC78" s="209" t="s">
        <v>46</v>
      </c>
      <c r="FD78" s="201" t="s">
        <v>47</v>
      </c>
      <c r="FE78" s="200">
        <f>ROUND(FE3-(FE3*EN57),2)</f>
        <v>13.61</v>
      </c>
      <c r="FK78" s="207" t="s">
        <v>388</v>
      </c>
      <c r="FL78" s="207" t="s">
        <v>104</v>
      </c>
      <c r="FM78" s="207" t="s">
        <v>319</v>
      </c>
      <c r="FN78" s="216" t="s">
        <v>320</v>
      </c>
      <c r="FO78" s="217">
        <v>76120</v>
      </c>
      <c r="FP78" s="200">
        <v>0.75</v>
      </c>
      <c r="FQ78" s="217">
        <v>76171</v>
      </c>
      <c r="FR78" s="200">
        <v>1.31</v>
      </c>
    </row>
    <row r="79" spans="1:174" ht="25.5" x14ac:dyDescent="0.25">
      <c r="A79" s="84">
        <v>0.26</v>
      </c>
      <c r="B79" s="42" t="s">
        <v>110</v>
      </c>
      <c r="D79" s="43" t="str">
        <f t="shared" si="203"/>
        <v>DIAMANTE 24.001 a 5.000</v>
      </c>
      <c r="E79" s="44" t="s">
        <v>69</v>
      </c>
      <c r="F79" s="44" t="s">
        <v>70</v>
      </c>
      <c r="G79" s="170">
        <f t="shared" si="225"/>
        <v>16.399999999999999</v>
      </c>
      <c r="H79" s="170">
        <f t="shared" si="218"/>
        <v>16.760000000000002</v>
      </c>
      <c r="I79" s="170">
        <f t="shared" si="218"/>
        <v>17.09</v>
      </c>
      <c r="J79" s="170">
        <f t="shared" si="218"/>
        <v>17.440000000000001</v>
      </c>
      <c r="K79" s="170">
        <f t="shared" si="218"/>
        <v>26.38</v>
      </c>
      <c r="L79" s="170">
        <f t="shared" si="218"/>
        <v>26.64</v>
      </c>
      <c r="M79" s="170">
        <f t="shared" si="218"/>
        <v>26.93</v>
      </c>
      <c r="N79" s="170">
        <f t="shared" si="218"/>
        <v>27.19</v>
      </c>
      <c r="O79" s="170">
        <f t="shared" si="218"/>
        <v>46.78</v>
      </c>
      <c r="P79" s="170">
        <f t="shared" si="218"/>
        <v>63.15</v>
      </c>
      <c r="Q79" s="170">
        <f t="shared" si="218"/>
        <v>88.89</v>
      </c>
      <c r="R79" s="170">
        <f t="shared" si="218"/>
        <v>107.59</v>
      </c>
      <c r="S79" s="170">
        <f t="shared" si="218"/>
        <v>67.069999999999993</v>
      </c>
      <c r="T79" s="170">
        <f t="shared" si="218"/>
        <v>81.61</v>
      </c>
      <c r="U79" s="170">
        <f t="shared" si="218"/>
        <v>103.63</v>
      </c>
      <c r="V79" s="170">
        <f t="shared" si="218"/>
        <v>120.53</v>
      </c>
      <c r="W79" s="170">
        <f t="shared" si="218"/>
        <v>79.849999999999994</v>
      </c>
      <c r="X79" s="170">
        <f t="shared" si="218"/>
        <v>97.15</v>
      </c>
      <c r="Y79" s="170">
        <f t="shared" si="218"/>
        <v>123.36</v>
      </c>
      <c r="Z79" s="170">
        <f t="shared" si="218"/>
        <v>143.5</v>
      </c>
      <c r="AB79" s="176" t="str">
        <f t="shared" si="1"/>
        <v>DIAMANTE 24.001 a 5.000</v>
      </c>
      <c r="AC79" s="177" t="s">
        <v>69</v>
      </c>
      <c r="AD79" s="177" t="s">
        <v>70</v>
      </c>
      <c r="AE79" s="170">
        <f t="shared" si="226"/>
        <v>37.9</v>
      </c>
      <c r="AF79" s="170">
        <f t="shared" si="219"/>
        <v>38.700000000000003</v>
      </c>
      <c r="AG79" s="170">
        <f t="shared" si="219"/>
        <v>39.51</v>
      </c>
      <c r="AH79" s="170">
        <f t="shared" si="219"/>
        <v>40.32</v>
      </c>
      <c r="AI79" s="170">
        <f t="shared" si="219"/>
        <v>43.82</v>
      </c>
      <c r="AJ79" s="170">
        <f t="shared" si="219"/>
        <v>44.28</v>
      </c>
      <c r="AK79" s="170">
        <f t="shared" si="219"/>
        <v>44.73</v>
      </c>
      <c r="AL79" s="170">
        <f t="shared" si="219"/>
        <v>45.18</v>
      </c>
      <c r="AM79" s="170">
        <f t="shared" si="219"/>
        <v>82.5</v>
      </c>
      <c r="AN79" s="170">
        <f t="shared" si="219"/>
        <v>123.66</v>
      </c>
      <c r="AO79" s="170">
        <f t="shared" si="219"/>
        <v>151.35</v>
      </c>
      <c r="AP79" s="170">
        <f t="shared" si="219"/>
        <v>179.04</v>
      </c>
      <c r="AQ79" s="170">
        <f t="shared" si="219"/>
        <v>100.57</v>
      </c>
      <c r="AR79" s="170">
        <f t="shared" si="219"/>
        <v>143.15</v>
      </c>
      <c r="AS79" s="170">
        <f t="shared" si="219"/>
        <v>170.5</v>
      </c>
      <c r="AT79" s="170">
        <f t="shared" si="219"/>
        <v>197.84</v>
      </c>
      <c r="AU79" s="170">
        <f t="shared" si="219"/>
        <v>119.73</v>
      </c>
      <c r="AV79" s="170">
        <f t="shared" si="219"/>
        <v>170.43</v>
      </c>
      <c r="AW79" s="170">
        <f t="shared" si="219"/>
        <v>202.98</v>
      </c>
      <c r="AX79" s="170">
        <f t="shared" si="219"/>
        <v>235.53</v>
      </c>
      <c r="AZ79" s="43" t="str">
        <f t="shared" si="204"/>
        <v>INFINITE 81 a 5</v>
      </c>
      <c r="BA79" s="44" t="s">
        <v>110</v>
      </c>
      <c r="BB79" s="46" t="s">
        <v>51</v>
      </c>
      <c r="BC79" s="170">
        <f t="shared" ref="BC79:BJ81" si="243">ROUND(BC4-(BC4*$A$79),2)</f>
        <v>33.19</v>
      </c>
      <c r="BD79" s="170">
        <f t="shared" si="243"/>
        <v>33.880000000000003</v>
      </c>
      <c r="BE79" s="170">
        <f t="shared" si="243"/>
        <v>34.57</v>
      </c>
      <c r="BF79" s="170">
        <f t="shared" si="243"/>
        <v>35.26</v>
      </c>
      <c r="BG79" s="170">
        <f t="shared" si="243"/>
        <v>46.27</v>
      </c>
      <c r="BH79" s="170">
        <f t="shared" si="243"/>
        <v>46.72</v>
      </c>
      <c r="BI79" s="170">
        <f t="shared" si="243"/>
        <v>47.18</v>
      </c>
      <c r="BJ79" s="170">
        <f t="shared" si="243"/>
        <v>47.63</v>
      </c>
      <c r="BL79" s="43" t="str">
        <f t="shared" si="206"/>
        <v>DIAMANTE 29.001 a 10.000</v>
      </c>
      <c r="BM79" s="44" t="s">
        <v>69</v>
      </c>
      <c r="BN79" s="46" t="s">
        <v>95</v>
      </c>
      <c r="BO79" s="170">
        <f t="shared" si="207"/>
        <v>71.400000000000006</v>
      </c>
      <c r="BP79" s="170">
        <f t="shared" si="207"/>
        <v>72.88</v>
      </c>
      <c r="BQ79" s="170">
        <f t="shared" si="207"/>
        <v>74.400000000000006</v>
      </c>
      <c r="BS79" s="43" t="str">
        <f t="shared" si="71"/>
        <v>DIAMANTE 34.001 a 5.000</v>
      </c>
      <c r="BT79" s="44" t="s">
        <v>75</v>
      </c>
      <c r="BU79" s="44" t="s">
        <v>70</v>
      </c>
      <c r="BV79" s="170">
        <f t="shared" si="228"/>
        <v>20.81</v>
      </c>
      <c r="BW79" s="170">
        <f t="shared" si="228"/>
        <v>21.27</v>
      </c>
      <c r="BX79" s="170">
        <f t="shared" si="228"/>
        <v>21.7</v>
      </c>
      <c r="BY79" s="170">
        <f t="shared" si="228"/>
        <v>22.14</v>
      </c>
      <c r="BZ79" s="170">
        <f t="shared" si="228"/>
        <v>31.94</v>
      </c>
      <c r="CA79" s="170">
        <f t="shared" si="228"/>
        <v>32.26</v>
      </c>
      <c r="CB79" s="170">
        <f t="shared" si="228"/>
        <v>32.590000000000003</v>
      </c>
      <c r="CC79" s="170">
        <f t="shared" si="228"/>
        <v>32.93</v>
      </c>
      <c r="CD79" s="170">
        <f t="shared" si="228"/>
        <v>55.49</v>
      </c>
      <c r="CE79" s="170">
        <f t="shared" si="228"/>
        <v>73.84</v>
      </c>
      <c r="CF79" s="170">
        <f t="shared" si="228"/>
        <v>103.93</v>
      </c>
      <c r="CG79" s="170">
        <f t="shared" si="228"/>
        <v>126.02</v>
      </c>
      <c r="CH79" s="170">
        <f t="shared" si="228"/>
        <v>94.35</v>
      </c>
      <c r="CI79" s="170">
        <f t="shared" si="228"/>
        <v>113.7</v>
      </c>
      <c r="CJ79" s="170">
        <f t="shared" si="228"/>
        <v>144.26</v>
      </c>
      <c r="CK79" s="170">
        <f t="shared" si="228"/>
        <v>168.02</v>
      </c>
      <c r="CM79" s="43" t="str">
        <f t="shared" si="133"/>
        <v>DIAMANTE 24.001 a 5.000</v>
      </c>
      <c r="CN79" s="44" t="s">
        <v>69</v>
      </c>
      <c r="CO79" s="44" t="s">
        <v>70</v>
      </c>
      <c r="CP79" s="170">
        <f t="shared" ref="CP79:DE79" si="244">ROUND(CP9-(CP9*$A$105),2)</f>
        <v>23.01</v>
      </c>
      <c r="CQ79" s="170">
        <f t="shared" si="244"/>
        <v>23.98</v>
      </c>
      <c r="CR79" s="170">
        <f t="shared" si="244"/>
        <v>24.22</v>
      </c>
      <c r="CS79" s="170">
        <f t="shared" si="244"/>
        <v>24.46</v>
      </c>
      <c r="CT79" s="170">
        <f t="shared" si="244"/>
        <v>28.57</v>
      </c>
      <c r="CU79" s="170">
        <f t="shared" si="244"/>
        <v>32.01</v>
      </c>
      <c r="CV79" s="170">
        <f t="shared" si="244"/>
        <v>35.729999999999997</v>
      </c>
      <c r="CW79" s="170">
        <f t="shared" si="244"/>
        <v>42.88</v>
      </c>
      <c r="CX79" s="170">
        <f t="shared" si="244"/>
        <v>35.64</v>
      </c>
      <c r="CY79" s="170">
        <f t="shared" si="244"/>
        <v>40.590000000000003</v>
      </c>
      <c r="CZ79" s="170">
        <f t="shared" si="244"/>
        <v>56.84</v>
      </c>
      <c r="DA79" s="170">
        <f t="shared" si="244"/>
        <v>73.02</v>
      </c>
      <c r="DB79" s="170">
        <f t="shared" si="244"/>
        <v>41.43</v>
      </c>
      <c r="DC79" s="170">
        <f t="shared" si="244"/>
        <v>47.21</v>
      </c>
      <c r="DD79" s="170">
        <f t="shared" si="244"/>
        <v>66.09</v>
      </c>
      <c r="DE79" s="170">
        <f t="shared" si="244"/>
        <v>84.91</v>
      </c>
      <c r="DG79" s="43" t="str">
        <f t="shared" si="169"/>
        <v>DIAMANTE 34.001 a 5.000</v>
      </c>
      <c r="DH79" s="44" t="s">
        <v>75</v>
      </c>
      <c r="DI79" s="44" t="s">
        <v>70</v>
      </c>
      <c r="DJ79" s="147">
        <f t="shared" ref="DJ79:DU79" si="245">ROUND(DJ9-(DJ9*$A$197),2)</f>
        <v>26.98</v>
      </c>
      <c r="DK79" s="147">
        <f t="shared" si="245"/>
        <v>28.1</v>
      </c>
      <c r="DL79" s="147">
        <f t="shared" si="245"/>
        <v>28.41</v>
      </c>
      <c r="DM79" s="147">
        <f t="shared" si="245"/>
        <v>28.69</v>
      </c>
      <c r="DN79" s="147">
        <f t="shared" si="245"/>
        <v>33.79</v>
      </c>
      <c r="DO79" s="147">
        <f t="shared" si="245"/>
        <v>36.42</v>
      </c>
      <c r="DP79" s="147">
        <f t="shared" si="245"/>
        <v>40.58</v>
      </c>
      <c r="DQ79" s="147">
        <f t="shared" si="245"/>
        <v>48.89</v>
      </c>
      <c r="DR79" s="147">
        <f t="shared" si="245"/>
        <v>50.42</v>
      </c>
      <c r="DS79" s="147">
        <f t="shared" si="245"/>
        <v>54.49</v>
      </c>
      <c r="DT79" s="147">
        <f t="shared" si="245"/>
        <v>75.099999999999994</v>
      </c>
      <c r="DU79" s="147">
        <f t="shared" si="245"/>
        <v>96.69</v>
      </c>
      <c r="DV79" s="73"/>
      <c r="DW79" s="73"/>
      <c r="DX79" s="73"/>
      <c r="DY79" s="73"/>
      <c r="DZ79" s="73"/>
      <c r="EA79" s="73"/>
      <c r="EB79" s="73"/>
      <c r="EC79" s="73"/>
      <c r="ED79" s="73"/>
      <c r="EE79" s="73"/>
      <c r="EF79" s="73"/>
      <c r="EG79" s="73"/>
      <c r="EH79" s="73"/>
      <c r="EI79" s="73"/>
      <c r="EJ79" s="73"/>
      <c r="EK79" s="73"/>
      <c r="EL79" s="73"/>
      <c r="EM79" s="73"/>
      <c r="EN79" s="73"/>
      <c r="EQ79" s="198" t="str">
        <f t="shared" si="236"/>
        <v>DIAMANTE 1Coleta Programada4209-90 a 10</v>
      </c>
      <c r="ER79" s="198" t="s">
        <v>66</v>
      </c>
      <c r="ES79" s="199" t="s">
        <v>64</v>
      </c>
      <c r="ET79" s="200" t="s">
        <v>65</v>
      </c>
      <c r="EU79" s="201" t="s">
        <v>45</v>
      </c>
      <c r="EV79" s="200">
        <f>ROUND(EV7-(EV7*$A$139),2)</f>
        <v>12.34</v>
      </c>
      <c r="EW79" s="60"/>
      <c r="EX79" s="60"/>
      <c r="FA79" s="207" t="str">
        <f t="shared" si="242"/>
        <v>INFINITE 8Coleta domiciliar2ª Tentativa (Código: 7799-2)</v>
      </c>
      <c r="FB79" s="207" t="s">
        <v>110</v>
      </c>
      <c r="FC79" s="209" t="s">
        <v>46</v>
      </c>
      <c r="FD79" s="201" t="s">
        <v>53</v>
      </c>
      <c r="FE79" s="200">
        <f>ROUND(FE4-(FE4*EN57),2)</f>
        <v>14.36</v>
      </c>
      <c r="FK79" s="207" t="s">
        <v>389</v>
      </c>
      <c r="FL79" s="207" t="s">
        <v>104</v>
      </c>
      <c r="FM79" s="207" t="s">
        <v>321</v>
      </c>
      <c r="FN79" s="216" t="s">
        <v>322</v>
      </c>
      <c r="FO79" s="217">
        <v>76139</v>
      </c>
      <c r="FP79" s="200">
        <v>2.12</v>
      </c>
      <c r="FQ79" s="217">
        <v>76180</v>
      </c>
      <c r="FR79" s="200">
        <v>2.12</v>
      </c>
    </row>
    <row r="80" spans="1:174" ht="25.5" x14ac:dyDescent="0.25">
      <c r="A80" s="159"/>
      <c r="B80" s="159"/>
      <c r="D80" s="43" t="str">
        <f t="shared" si="203"/>
        <v>DIAMANTE 25.001 a 6.000</v>
      </c>
      <c r="E80" s="44" t="s">
        <v>69</v>
      </c>
      <c r="F80" s="44" t="s">
        <v>76</v>
      </c>
      <c r="G80" s="170">
        <f t="shared" si="225"/>
        <v>17.420000000000002</v>
      </c>
      <c r="H80" s="170">
        <f t="shared" si="218"/>
        <v>17.79</v>
      </c>
      <c r="I80" s="170">
        <f t="shared" si="218"/>
        <v>18.170000000000002</v>
      </c>
      <c r="J80" s="170">
        <f t="shared" si="218"/>
        <v>18.55</v>
      </c>
      <c r="K80" s="170">
        <f t="shared" si="218"/>
        <v>28.48</v>
      </c>
      <c r="L80" s="170">
        <f t="shared" si="218"/>
        <v>28.8</v>
      </c>
      <c r="M80" s="170">
        <f t="shared" si="218"/>
        <v>29.08</v>
      </c>
      <c r="N80" s="170">
        <f t="shared" si="218"/>
        <v>29.37</v>
      </c>
      <c r="O80" s="170">
        <f t="shared" si="218"/>
        <v>51.29</v>
      </c>
      <c r="P80" s="170">
        <f t="shared" si="218"/>
        <v>69.23</v>
      </c>
      <c r="Q80" s="170">
        <f t="shared" si="218"/>
        <v>97.45</v>
      </c>
      <c r="R80" s="170">
        <f t="shared" si="218"/>
        <v>117.95</v>
      </c>
      <c r="S80" s="170">
        <f t="shared" si="218"/>
        <v>70.87</v>
      </c>
      <c r="T80" s="170">
        <f t="shared" si="218"/>
        <v>86.72</v>
      </c>
      <c r="U80" s="170">
        <f t="shared" si="218"/>
        <v>110.83</v>
      </c>
      <c r="V80" s="170">
        <f t="shared" si="218"/>
        <v>129.24</v>
      </c>
      <c r="W80" s="170">
        <f t="shared" si="218"/>
        <v>84.35</v>
      </c>
      <c r="X80" s="170">
        <f t="shared" si="218"/>
        <v>103.25</v>
      </c>
      <c r="Y80" s="170">
        <f t="shared" si="218"/>
        <v>131.91999999999999</v>
      </c>
      <c r="Z80" s="170">
        <f t="shared" si="218"/>
        <v>153.87</v>
      </c>
      <c r="AB80" s="176" t="str">
        <f t="shared" ref="AB80:AB143" si="246">CONCATENATE(AC80,AD80)</f>
        <v>DIAMANTE 25.001 a 6.000</v>
      </c>
      <c r="AC80" s="177" t="s">
        <v>69</v>
      </c>
      <c r="AD80" s="177" t="s">
        <v>76</v>
      </c>
      <c r="AE80" s="170">
        <f t="shared" si="226"/>
        <v>40.53</v>
      </c>
      <c r="AF80" s="170">
        <f t="shared" si="219"/>
        <v>41.4</v>
      </c>
      <c r="AG80" s="170">
        <f t="shared" si="219"/>
        <v>42.26</v>
      </c>
      <c r="AH80" s="170">
        <f t="shared" si="219"/>
        <v>43.13</v>
      </c>
      <c r="AI80" s="170">
        <f t="shared" si="219"/>
        <v>47.36</v>
      </c>
      <c r="AJ80" s="170">
        <f t="shared" si="219"/>
        <v>47.85</v>
      </c>
      <c r="AK80" s="170">
        <f t="shared" si="219"/>
        <v>48.34</v>
      </c>
      <c r="AL80" s="170">
        <f t="shared" si="219"/>
        <v>48.83</v>
      </c>
      <c r="AM80" s="170">
        <f t="shared" si="219"/>
        <v>91.67</v>
      </c>
      <c r="AN80" s="170">
        <f t="shared" si="219"/>
        <v>137.79</v>
      </c>
      <c r="AO80" s="170">
        <f t="shared" si="219"/>
        <v>168.6</v>
      </c>
      <c r="AP80" s="170">
        <f t="shared" si="219"/>
        <v>199.42</v>
      </c>
      <c r="AQ80" s="170">
        <f t="shared" si="219"/>
        <v>111.81</v>
      </c>
      <c r="AR80" s="170">
        <f t="shared" si="219"/>
        <v>161.30000000000001</v>
      </c>
      <c r="AS80" s="170">
        <f t="shared" si="219"/>
        <v>192.7</v>
      </c>
      <c r="AT80" s="170">
        <f t="shared" si="219"/>
        <v>224.09</v>
      </c>
      <c r="AU80" s="170">
        <f t="shared" si="219"/>
        <v>133.11000000000001</v>
      </c>
      <c r="AV80" s="170">
        <f t="shared" si="219"/>
        <v>192.02</v>
      </c>
      <c r="AW80" s="170">
        <f t="shared" si="219"/>
        <v>229.4</v>
      </c>
      <c r="AX80" s="170">
        <f t="shared" si="219"/>
        <v>266.77999999999997</v>
      </c>
      <c r="AZ80" s="43" t="str">
        <f t="shared" si="204"/>
        <v>INFINITE 85 a 10</v>
      </c>
      <c r="BA80" s="44" t="s">
        <v>110</v>
      </c>
      <c r="BB80" s="46" t="s">
        <v>56</v>
      </c>
      <c r="BC80" s="170">
        <f t="shared" si="243"/>
        <v>49.22</v>
      </c>
      <c r="BD80" s="170">
        <f t="shared" si="243"/>
        <v>50.29</v>
      </c>
      <c r="BE80" s="170">
        <f t="shared" si="243"/>
        <v>51.35</v>
      </c>
      <c r="BF80" s="170">
        <f t="shared" si="243"/>
        <v>52.34</v>
      </c>
      <c r="BG80" s="170">
        <f t="shared" si="243"/>
        <v>62.91</v>
      </c>
      <c r="BH80" s="170">
        <f t="shared" si="243"/>
        <v>63.51</v>
      </c>
      <c r="BI80" s="170">
        <f t="shared" si="243"/>
        <v>64.2</v>
      </c>
      <c r="BJ80" s="170">
        <f t="shared" si="243"/>
        <v>64.8</v>
      </c>
      <c r="BL80" s="43" t="str">
        <f t="shared" si="206"/>
        <v>Peso (g)</v>
      </c>
      <c r="BN80" s="46" t="s">
        <v>32</v>
      </c>
      <c r="BO80" s="170" t="s">
        <v>12</v>
      </c>
      <c r="BP80" s="170" t="s">
        <v>13</v>
      </c>
      <c r="BQ80" s="170" t="s">
        <v>14</v>
      </c>
      <c r="BS80" s="43" t="str">
        <f t="shared" si="71"/>
        <v>DIAMANTE 35.001 a 6.000</v>
      </c>
      <c r="BT80" s="44" t="s">
        <v>75</v>
      </c>
      <c r="BU80" s="44" t="s">
        <v>76</v>
      </c>
      <c r="BV80" s="170">
        <f t="shared" si="228"/>
        <v>21.19</v>
      </c>
      <c r="BW80" s="170">
        <f t="shared" si="228"/>
        <v>21.65</v>
      </c>
      <c r="BX80" s="170">
        <f t="shared" si="228"/>
        <v>22.08</v>
      </c>
      <c r="BY80" s="170">
        <f t="shared" si="228"/>
        <v>22.52</v>
      </c>
      <c r="BZ80" s="170">
        <f t="shared" si="228"/>
        <v>32.79</v>
      </c>
      <c r="CA80" s="170">
        <f t="shared" si="228"/>
        <v>33.14</v>
      </c>
      <c r="CB80" s="170">
        <f t="shared" si="228"/>
        <v>33.46</v>
      </c>
      <c r="CC80" s="170">
        <f t="shared" si="228"/>
        <v>33.799999999999997</v>
      </c>
      <c r="CD80" s="170">
        <f t="shared" si="228"/>
        <v>59.47</v>
      </c>
      <c r="CE80" s="170">
        <f t="shared" si="228"/>
        <v>80.7</v>
      </c>
      <c r="CF80" s="170">
        <f t="shared" si="228"/>
        <v>113.56</v>
      </c>
      <c r="CG80" s="170">
        <f t="shared" si="228"/>
        <v>137.38</v>
      </c>
      <c r="CH80" s="170">
        <f t="shared" si="228"/>
        <v>97.95</v>
      </c>
      <c r="CI80" s="170">
        <f t="shared" si="228"/>
        <v>120.3</v>
      </c>
      <c r="CJ80" s="170">
        <f t="shared" si="228"/>
        <v>153.76</v>
      </c>
      <c r="CK80" s="170">
        <f t="shared" si="228"/>
        <v>179.25</v>
      </c>
      <c r="CM80" s="43" t="str">
        <f t="shared" si="133"/>
        <v>DIAMANTE 25.001 a 6.000</v>
      </c>
      <c r="CN80" s="44" t="s">
        <v>69</v>
      </c>
      <c r="CO80" s="44" t="s">
        <v>76</v>
      </c>
      <c r="CP80" s="170">
        <f t="shared" ref="CP80:DE80" si="247">ROUND(CP10-(CP10*$A$105),2)</f>
        <v>24.26</v>
      </c>
      <c r="CQ80" s="170">
        <f t="shared" si="247"/>
        <v>25.28</v>
      </c>
      <c r="CR80" s="170">
        <f t="shared" si="247"/>
        <v>25.54</v>
      </c>
      <c r="CS80" s="170">
        <f t="shared" si="247"/>
        <v>25.82</v>
      </c>
      <c r="CT80" s="170">
        <f t="shared" si="247"/>
        <v>31.65</v>
      </c>
      <c r="CU80" s="170">
        <f t="shared" si="247"/>
        <v>36.4</v>
      </c>
      <c r="CV80" s="170">
        <f t="shared" si="247"/>
        <v>41.54</v>
      </c>
      <c r="CW80" s="170">
        <f t="shared" si="247"/>
        <v>51.43</v>
      </c>
      <c r="CX80" s="170">
        <f t="shared" si="247"/>
        <v>41.28</v>
      </c>
      <c r="CY80" s="170">
        <f t="shared" si="247"/>
        <v>47.38</v>
      </c>
      <c r="CZ80" s="170">
        <f t="shared" si="247"/>
        <v>64.86</v>
      </c>
      <c r="DA80" s="170">
        <f t="shared" si="247"/>
        <v>83.41</v>
      </c>
      <c r="DB80" s="170">
        <f t="shared" si="247"/>
        <v>48.01</v>
      </c>
      <c r="DC80" s="170">
        <f t="shared" si="247"/>
        <v>55.1</v>
      </c>
      <c r="DD80" s="170">
        <f t="shared" si="247"/>
        <v>75.400000000000006</v>
      </c>
      <c r="DE80" s="170">
        <f t="shared" si="247"/>
        <v>96.97</v>
      </c>
      <c r="DG80" s="43" t="str">
        <f t="shared" si="169"/>
        <v>DIAMANTE 35.001 a 6.000</v>
      </c>
      <c r="DH80" s="44" t="s">
        <v>75</v>
      </c>
      <c r="DI80" s="44" t="s">
        <v>76</v>
      </c>
      <c r="DJ80" s="147">
        <f t="shared" ref="DJ80:DU80" si="248">ROUND(DJ10-(DJ10*$A$197),2)</f>
        <v>27.97</v>
      </c>
      <c r="DK80" s="147">
        <f t="shared" si="248"/>
        <v>29.15</v>
      </c>
      <c r="DL80" s="147">
        <f t="shared" si="248"/>
        <v>29.45</v>
      </c>
      <c r="DM80" s="147">
        <f t="shared" si="248"/>
        <v>29.77</v>
      </c>
      <c r="DN80" s="147">
        <f t="shared" si="248"/>
        <v>36.67</v>
      </c>
      <c r="DO80" s="147">
        <f t="shared" si="248"/>
        <v>41.24</v>
      </c>
      <c r="DP80" s="147">
        <f t="shared" si="248"/>
        <v>47.02</v>
      </c>
      <c r="DQ80" s="147">
        <f t="shared" si="248"/>
        <v>58.34</v>
      </c>
      <c r="DR80" s="147">
        <f t="shared" si="248"/>
        <v>56.55</v>
      </c>
      <c r="DS80" s="147">
        <f t="shared" si="248"/>
        <v>62.92</v>
      </c>
      <c r="DT80" s="147">
        <f t="shared" si="248"/>
        <v>85.36</v>
      </c>
      <c r="DU80" s="147">
        <f t="shared" si="248"/>
        <v>109.92</v>
      </c>
      <c r="EQ80" s="198" t="str">
        <f t="shared" si="236"/>
        <v>DIAMANTE 1Coleta Programada4209-9Mais de 10</v>
      </c>
      <c r="ER80" s="198" t="s">
        <v>66</v>
      </c>
      <c r="ES80" s="199" t="s">
        <v>64</v>
      </c>
      <c r="ET80" s="200" t="s">
        <v>65</v>
      </c>
      <c r="EU80" s="201" t="s">
        <v>52</v>
      </c>
      <c r="EV80" s="200" t="s">
        <v>251</v>
      </c>
      <c r="EW80" s="60"/>
      <c r="EX80" s="60"/>
      <c r="FA80" s="207" t="str">
        <f t="shared" si="242"/>
        <v>INFINITE 8Check ListPreenchimento de Check List (Código: 87)</v>
      </c>
      <c r="FB80" s="207" t="s">
        <v>110</v>
      </c>
      <c r="FC80" s="210" t="s">
        <v>58</v>
      </c>
      <c r="FD80" s="201" t="s">
        <v>59</v>
      </c>
      <c r="FE80" s="200">
        <f>FE5</f>
        <v>7.42</v>
      </c>
      <c r="FF80" s="213"/>
      <c r="FK80" s="207" t="s">
        <v>390</v>
      </c>
      <c r="FL80" s="207" t="s">
        <v>104</v>
      </c>
      <c r="FM80" s="219" t="s">
        <v>323</v>
      </c>
      <c r="FN80" s="220" t="s">
        <v>324</v>
      </c>
      <c r="FO80" s="217">
        <v>76147</v>
      </c>
      <c r="FP80" s="200">
        <f>ROUND('BASE 2025'!FP80*'BASE 2026'!$A$172,2)</f>
        <v>0.14000000000000001</v>
      </c>
      <c r="FQ80" s="217">
        <v>76198</v>
      </c>
      <c r="FR80" s="200">
        <f>ROUND('BASE 2025'!FR80*'BASE 2026'!$A$172,2)</f>
        <v>0.08</v>
      </c>
    </row>
    <row r="81" spans="1:174" ht="25.5" x14ac:dyDescent="0.25">
      <c r="A81" s="43" t="s">
        <v>229</v>
      </c>
      <c r="D81" s="43" t="str">
        <f t="shared" si="203"/>
        <v>DIAMANTE 26.001 a 7.000</v>
      </c>
      <c r="E81" s="44" t="s">
        <v>69</v>
      </c>
      <c r="F81" s="44" t="s">
        <v>82</v>
      </c>
      <c r="G81" s="170">
        <f t="shared" si="225"/>
        <v>18.52</v>
      </c>
      <c r="H81" s="170">
        <f t="shared" si="218"/>
        <v>18.920000000000002</v>
      </c>
      <c r="I81" s="170">
        <f t="shared" si="218"/>
        <v>19.309999999999999</v>
      </c>
      <c r="J81" s="170">
        <f t="shared" si="218"/>
        <v>19.71</v>
      </c>
      <c r="K81" s="170">
        <f t="shared" si="218"/>
        <v>30.52</v>
      </c>
      <c r="L81" s="170">
        <f t="shared" si="218"/>
        <v>30.82</v>
      </c>
      <c r="M81" s="170">
        <f t="shared" si="218"/>
        <v>31.15</v>
      </c>
      <c r="N81" s="170">
        <f t="shared" si="218"/>
        <v>31.46</v>
      </c>
      <c r="O81" s="170">
        <f t="shared" si="218"/>
        <v>56.59</v>
      </c>
      <c r="P81" s="170">
        <f t="shared" si="218"/>
        <v>76.400000000000006</v>
      </c>
      <c r="Q81" s="170">
        <f t="shared" si="218"/>
        <v>107.51</v>
      </c>
      <c r="R81" s="170">
        <f t="shared" si="218"/>
        <v>130.16999999999999</v>
      </c>
      <c r="S81" s="170">
        <f t="shared" si="218"/>
        <v>75.319999999999993</v>
      </c>
      <c r="T81" s="170">
        <f t="shared" si="218"/>
        <v>92.75</v>
      </c>
      <c r="U81" s="170">
        <f t="shared" si="218"/>
        <v>119.29</v>
      </c>
      <c r="V81" s="170">
        <f t="shared" si="218"/>
        <v>139.5</v>
      </c>
      <c r="W81" s="170">
        <f t="shared" si="218"/>
        <v>89.68</v>
      </c>
      <c r="X81" s="170">
        <f t="shared" si="218"/>
        <v>110.42</v>
      </c>
      <c r="Y81" s="170">
        <f t="shared" si="218"/>
        <v>141.99</v>
      </c>
      <c r="Z81" s="170">
        <f t="shared" si="218"/>
        <v>166.07</v>
      </c>
      <c r="AB81" s="176" t="str">
        <f t="shared" si="246"/>
        <v>DIAMANTE 26.001 a 7.000</v>
      </c>
      <c r="AC81" s="177" t="s">
        <v>69</v>
      </c>
      <c r="AD81" s="177" t="s">
        <v>82</v>
      </c>
      <c r="AE81" s="170">
        <f t="shared" si="226"/>
        <v>43.7</v>
      </c>
      <c r="AF81" s="170">
        <f t="shared" si="219"/>
        <v>44.63</v>
      </c>
      <c r="AG81" s="170">
        <f t="shared" si="219"/>
        <v>45.56</v>
      </c>
      <c r="AH81" s="170">
        <f t="shared" si="219"/>
        <v>46.49</v>
      </c>
      <c r="AI81" s="170">
        <f t="shared" si="219"/>
        <v>50.35</v>
      </c>
      <c r="AJ81" s="170">
        <f t="shared" si="219"/>
        <v>50.87</v>
      </c>
      <c r="AK81" s="170">
        <f t="shared" si="219"/>
        <v>51.38</v>
      </c>
      <c r="AL81" s="170">
        <f t="shared" si="219"/>
        <v>51.91</v>
      </c>
      <c r="AM81" s="170">
        <f t="shared" si="219"/>
        <v>100.83</v>
      </c>
      <c r="AN81" s="170">
        <f t="shared" si="219"/>
        <v>151.63</v>
      </c>
      <c r="AO81" s="170">
        <f t="shared" si="219"/>
        <v>185.58</v>
      </c>
      <c r="AP81" s="170">
        <f t="shared" si="219"/>
        <v>219.53</v>
      </c>
      <c r="AQ81" s="170">
        <f t="shared" si="219"/>
        <v>122.96</v>
      </c>
      <c r="AR81" s="170">
        <f t="shared" si="219"/>
        <v>179.06</v>
      </c>
      <c r="AS81" s="170">
        <f t="shared" si="219"/>
        <v>214.54</v>
      </c>
      <c r="AT81" s="170">
        <f t="shared" si="219"/>
        <v>250.01</v>
      </c>
      <c r="AU81" s="170">
        <f t="shared" si="219"/>
        <v>146.4</v>
      </c>
      <c r="AV81" s="170">
        <f t="shared" si="219"/>
        <v>213.17</v>
      </c>
      <c r="AW81" s="170">
        <f t="shared" si="219"/>
        <v>255.41</v>
      </c>
      <c r="AX81" s="170">
        <f t="shared" si="219"/>
        <v>297.64</v>
      </c>
      <c r="AZ81" s="40" t="str">
        <f t="shared" si="204"/>
        <v>INFINITE 8Kg Adicional</v>
      </c>
      <c r="BA81" s="168" t="s">
        <v>110</v>
      </c>
      <c r="BB81" s="178" t="s">
        <v>63</v>
      </c>
      <c r="BC81" s="169">
        <f t="shared" si="243"/>
        <v>4.79</v>
      </c>
      <c r="BD81" s="169">
        <f t="shared" si="243"/>
        <v>4.9400000000000004</v>
      </c>
      <c r="BE81" s="169">
        <f t="shared" si="243"/>
        <v>5.01</v>
      </c>
      <c r="BF81" s="169">
        <f t="shared" si="243"/>
        <v>5.09</v>
      </c>
      <c r="BG81" s="169">
        <f t="shared" si="243"/>
        <v>6.38</v>
      </c>
      <c r="BH81" s="169">
        <f t="shared" si="243"/>
        <v>6.47</v>
      </c>
      <c r="BI81" s="169">
        <f t="shared" si="243"/>
        <v>6.53</v>
      </c>
      <c r="BJ81" s="169">
        <f t="shared" si="243"/>
        <v>6.53</v>
      </c>
      <c r="BL81" s="43" t="str">
        <f t="shared" si="206"/>
        <v>DIAMANTE 30 a 300</v>
      </c>
      <c r="BM81" s="44" t="s">
        <v>75</v>
      </c>
      <c r="BN81" s="46" t="s">
        <v>40</v>
      </c>
      <c r="BO81" s="170">
        <f t="shared" ref="BO81:BQ92" si="249">ROUND(BO3-(BO3*$A$87),2)</f>
        <v>13.87</v>
      </c>
      <c r="BP81" s="170">
        <f t="shared" si="249"/>
        <v>14.15</v>
      </c>
      <c r="BQ81" s="170">
        <f t="shared" si="249"/>
        <v>14.45</v>
      </c>
      <c r="BS81" s="43" t="str">
        <f t="shared" si="71"/>
        <v>DIAMANTE 36.001 a 7.000</v>
      </c>
      <c r="BT81" s="44" t="s">
        <v>75</v>
      </c>
      <c r="BU81" s="44" t="s">
        <v>82</v>
      </c>
      <c r="BV81" s="170">
        <f t="shared" si="228"/>
        <v>21.55</v>
      </c>
      <c r="BW81" s="170">
        <f t="shared" si="228"/>
        <v>22.01</v>
      </c>
      <c r="BX81" s="170">
        <f t="shared" si="228"/>
        <v>22.46</v>
      </c>
      <c r="BY81" s="170">
        <f t="shared" si="228"/>
        <v>22.91</v>
      </c>
      <c r="BZ81" s="170">
        <f t="shared" si="228"/>
        <v>35.1</v>
      </c>
      <c r="CA81" s="170">
        <f t="shared" si="228"/>
        <v>35.44</v>
      </c>
      <c r="CB81" s="170">
        <f t="shared" si="228"/>
        <v>35.81</v>
      </c>
      <c r="CC81" s="170">
        <f t="shared" si="228"/>
        <v>36.18</v>
      </c>
      <c r="CD81" s="170">
        <f t="shared" si="228"/>
        <v>65.599999999999994</v>
      </c>
      <c r="CE81" s="170">
        <f t="shared" si="228"/>
        <v>89.04</v>
      </c>
      <c r="CF81" s="170">
        <f t="shared" si="228"/>
        <v>125.32</v>
      </c>
      <c r="CG81" s="170">
        <f t="shared" si="228"/>
        <v>151.59</v>
      </c>
      <c r="CH81" s="170">
        <f t="shared" si="228"/>
        <v>104.09</v>
      </c>
      <c r="CI81" s="170">
        <f t="shared" si="228"/>
        <v>128.63999999999999</v>
      </c>
      <c r="CJ81" s="170">
        <f t="shared" si="228"/>
        <v>165.48</v>
      </c>
      <c r="CK81" s="170">
        <f t="shared" si="228"/>
        <v>193.43</v>
      </c>
      <c r="CM81" s="43" t="str">
        <f t="shared" si="133"/>
        <v>DIAMANTE 26.001 a 7.000</v>
      </c>
      <c r="CN81" s="44" t="s">
        <v>69</v>
      </c>
      <c r="CO81" s="44" t="s">
        <v>82</v>
      </c>
      <c r="CP81" s="170">
        <f t="shared" ref="CP81:DE81" si="250">ROUND(CP11-(CP11*$A$105),2)</f>
        <v>25.64</v>
      </c>
      <c r="CQ81" s="170">
        <f t="shared" si="250"/>
        <v>26.72</v>
      </c>
      <c r="CR81" s="170">
        <f t="shared" si="250"/>
        <v>27</v>
      </c>
      <c r="CS81" s="170">
        <f t="shared" si="250"/>
        <v>27.27</v>
      </c>
      <c r="CT81" s="170">
        <f t="shared" si="250"/>
        <v>34.950000000000003</v>
      </c>
      <c r="CU81" s="170">
        <f t="shared" si="250"/>
        <v>40.21</v>
      </c>
      <c r="CV81" s="170">
        <f t="shared" si="250"/>
        <v>45.88</v>
      </c>
      <c r="CW81" s="170">
        <f t="shared" si="250"/>
        <v>56.79</v>
      </c>
      <c r="CX81" s="170">
        <f t="shared" si="250"/>
        <v>44.12</v>
      </c>
      <c r="CY81" s="170">
        <f t="shared" si="250"/>
        <v>50.64</v>
      </c>
      <c r="CZ81" s="170">
        <f t="shared" si="250"/>
        <v>68.56</v>
      </c>
      <c r="DA81" s="170">
        <f t="shared" si="250"/>
        <v>88.01</v>
      </c>
      <c r="DB81" s="170">
        <f t="shared" si="250"/>
        <v>51.3</v>
      </c>
      <c r="DC81" s="170">
        <f t="shared" si="250"/>
        <v>58.87</v>
      </c>
      <c r="DD81" s="170">
        <f t="shared" si="250"/>
        <v>79.73</v>
      </c>
      <c r="DE81" s="170">
        <f t="shared" si="250"/>
        <v>102.33</v>
      </c>
      <c r="DG81" s="43" t="str">
        <f t="shared" si="169"/>
        <v>DIAMANTE 36.001 a 7.000</v>
      </c>
      <c r="DH81" s="44" t="s">
        <v>75</v>
      </c>
      <c r="DI81" s="44" t="s">
        <v>82</v>
      </c>
      <c r="DJ81" s="147">
        <f t="shared" ref="DJ81:DU81" si="251">ROUND(DJ11-(DJ11*$A$197),2)</f>
        <v>28.52</v>
      </c>
      <c r="DK81" s="147">
        <f t="shared" si="251"/>
        <v>29.73</v>
      </c>
      <c r="DL81" s="147">
        <f t="shared" si="251"/>
        <v>30.04</v>
      </c>
      <c r="DM81" s="147">
        <f t="shared" si="251"/>
        <v>30.34</v>
      </c>
      <c r="DN81" s="147">
        <f t="shared" si="251"/>
        <v>38.78</v>
      </c>
      <c r="DO81" s="147">
        <f t="shared" si="251"/>
        <v>45.15</v>
      </c>
      <c r="DP81" s="147">
        <f t="shared" si="251"/>
        <v>51.54</v>
      </c>
      <c r="DQ81" s="147">
        <f t="shared" si="251"/>
        <v>63.74</v>
      </c>
      <c r="DR81" s="147">
        <f t="shared" si="251"/>
        <v>56.41</v>
      </c>
      <c r="DS81" s="147">
        <f t="shared" si="251"/>
        <v>65.819999999999993</v>
      </c>
      <c r="DT81" s="147">
        <f t="shared" si="251"/>
        <v>89.56</v>
      </c>
      <c r="DU81" s="147">
        <f t="shared" si="251"/>
        <v>114.88</v>
      </c>
      <c r="EQ81" s="198" t="str">
        <f t="shared" si="236"/>
        <v>DIAMANTE 1Coleta no mesmo dia4210-211 a 20</v>
      </c>
      <c r="ER81" s="198" t="s">
        <v>66</v>
      </c>
      <c r="ES81" s="199" t="s">
        <v>71</v>
      </c>
      <c r="ET81" s="200" t="s">
        <v>72</v>
      </c>
      <c r="EU81" s="201" t="s">
        <v>73</v>
      </c>
      <c r="EV81" s="200">
        <f>EW81</f>
        <v>1.77</v>
      </c>
      <c r="EW81" s="258">
        <v>1.77</v>
      </c>
      <c r="EX81" s="203" t="s">
        <v>264</v>
      </c>
      <c r="FE81" s="212" t="s">
        <v>258</v>
      </c>
      <c r="FK81" s="207" t="s">
        <v>391</v>
      </c>
      <c r="FL81" s="207" t="s">
        <v>104</v>
      </c>
      <c r="FM81" s="219" t="s">
        <v>325</v>
      </c>
      <c r="FN81" s="220" t="s">
        <v>326</v>
      </c>
      <c r="FO81" s="217">
        <v>76155</v>
      </c>
      <c r="FP81" s="200">
        <f>ROUND('BASE 2025'!FP81*'BASE 2026'!$A$172,2)</f>
        <v>0.19</v>
      </c>
      <c r="FQ81" s="217">
        <v>76201</v>
      </c>
      <c r="FR81" s="200">
        <f>ROUND('BASE 2025'!FR81*'BASE 2026'!$A$172,2)</f>
        <v>0.08</v>
      </c>
    </row>
    <row r="82" spans="1:174" x14ac:dyDescent="0.25">
      <c r="A82" s="84">
        <v>0</v>
      </c>
      <c r="B82" s="42" t="s">
        <v>61</v>
      </c>
      <c r="D82" s="43" t="str">
        <f t="shared" si="203"/>
        <v>DIAMANTE 27.001 a 8.000</v>
      </c>
      <c r="E82" s="44" t="s">
        <v>69</v>
      </c>
      <c r="F82" s="44" t="s">
        <v>86</v>
      </c>
      <c r="G82" s="170">
        <f t="shared" si="225"/>
        <v>19.579999999999998</v>
      </c>
      <c r="H82" s="170">
        <f t="shared" si="218"/>
        <v>19.989999999999998</v>
      </c>
      <c r="I82" s="170">
        <f t="shared" si="218"/>
        <v>20.41</v>
      </c>
      <c r="J82" s="170">
        <f t="shared" si="218"/>
        <v>20.82</v>
      </c>
      <c r="K82" s="170">
        <f t="shared" si="218"/>
        <v>32.630000000000003</v>
      </c>
      <c r="L82" s="170">
        <f t="shared" si="218"/>
        <v>32.99</v>
      </c>
      <c r="M82" s="170">
        <f t="shared" si="218"/>
        <v>33.299999999999997</v>
      </c>
      <c r="N82" s="170">
        <f t="shared" si="218"/>
        <v>33.65</v>
      </c>
      <c r="O82" s="170">
        <f t="shared" si="218"/>
        <v>61.98</v>
      </c>
      <c r="P82" s="170">
        <f t="shared" si="218"/>
        <v>83.69</v>
      </c>
      <c r="Q82" s="170">
        <f t="shared" si="218"/>
        <v>117.8</v>
      </c>
      <c r="R82" s="170">
        <f t="shared" si="218"/>
        <v>142.6</v>
      </c>
      <c r="S82" s="170">
        <f t="shared" si="218"/>
        <v>83.82</v>
      </c>
      <c r="T82" s="170">
        <f t="shared" si="218"/>
        <v>102.85</v>
      </c>
      <c r="U82" s="170">
        <f t="shared" si="218"/>
        <v>131.9</v>
      </c>
      <c r="V82" s="170">
        <f t="shared" si="218"/>
        <v>153.91</v>
      </c>
      <c r="W82" s="170">
        <f t="shared" si="218"/>
        <v>99.78</v>
      </c>
      <c r="X82" s="170">
        <f t="shared" si="218"/>
        <v>122.43</v>
      </c>
      <c r="Y82" s="170">
        <f t="shared" si="218"/>
        <v>157.02000000000001</v>
      </c>
      <c r="Z82" s="170">
        <f t="shared" si="218"/>
        <v>183.24</v>
      </c>
      <c r="AB82" s="176" t="str">
        <f t="shared" si="246"/>
        <v>DIAMANTE 27.001 a 8.000</v>
      </c>
      <c r="AC82" s="177" t="s">
        <v>69</v>
      </c>
      <c r="AD82" s="177" t="s">
        <v>86</v>
      </c>
      <c r="AE82" s="170">
        <f t="shared" si="226"/>
        <v>46.34</v>
      </c>
      <c r="AF82" s="170">
        <f t="shared" si="219"/>
        <v>47.32</v>
      </c>
      <c r="AG82" s="170">
        <f t="shared" si="219"/>
        <v>48.3</v>
      </c>
      <c r="AH82" s="170">
        <f t="shared" si="219"/>
        <v>49.29</v>
      </c>
      <c r="AI82" s="170">
        <f t="shared" si="219"/>
        <v>53.89</v>
      </c>
      <c r="AJ82" s="170">
        <f t="shared" si="219"/>
        <v>54.45</v>
      </c>
      <c r="AK82" s="170">
        <f t="shared" si="219"/>
        <v>55</v>
      </c>
      <c r="AL82" s="170">
        <f t="shared" si="219"/>
        <v>55.55</v>
      </c>
      <c r="AM82" s="170">
        <f t="shared" si="219"/>
        <v>110.01</v>
      </c>
      <c r="AN82" s="170">
        <f t="shared" si="219"/>
        <v>165.19</v>
      </c>
      <c r="AO82" s="170">
        <f t="shared" si="219"/>
        <v>202.52</v>
      </c>
      <c r="AP82" s="170">
        <f t="shared" si="219"/>
        <v>239.84</v>
      </c>
      <c r="AQ82" s="170">
        <f t="shared" si="219"/>
        <v>134.11000000000001</v>
      </c>
      <c r="AR82" s="170">
        <f t="shared" si="219"/>
        <v>197.92</v>
      </c>
      <c r="AS82" s="170">
        <f t="shared" si="219"/>
        <v>237.01</v>
      </c>
      <c r="AT82" s="170">
        <f t="shared" si="219"/>
        <v>276.10000000000002</v>
      </c>
      <c r="AU82" s="170">
        <f t="shared" si="219"/>
        <v>159.66999999999999</v>
      </c>
      <c r="AV82" s="170">
        <f t="shared" si="219"/>
        <v>235.62</v>
      </c>
      <c r="AW82" s="170">
        <f t="shared" si="219"/>
        <v>282.16000000000003</v>
      </c>
      <c r="AX82" s="170">
        <f t="shared" si="219"/>
        <v>328.68</v>
      </c>
      <c r="BL82" s="43" t="str">
        <f t="shared" si="206"/>
        <v>DIAMANTE 3301 a 500</v>
      </c>
      <c r="BM82" s="44" t="s">
        <v>75</v>
      </c>
      <c r="BN82" s="46" t="s">
        <v>49</v>
      </c>
      <c r="BO82" s="170">
        <f t="shared" si="249"/>
        <v>14.41</v>
      </c>
      <c r="BP82" s="170">
        <f t="shared" si="249"/>
        <v>14.71</v>
      </c>
      <c r="BQ82" s="170">
        <f t="shared" si="249"/>
        <v>15.02</v>
      </c>
      <c r="BS82" s="43" t="str">
        <f t="shared" si="71"/>
        <v>DIAMANTE 37.001 a 8.000</v>
      </c>
      <c r="BT82" s="44" t="s">
        <v>75</v>
      </c>
      <c r="BU82" s="44" t="s">
        <v>86</v>
      </c>
      <c r="BV82" s="170">
        <f t="shared" si="228"/>
        <v>21.94</v>
      </c>
      <c r="BW82" s="170">
        <f t="shared" si="228"/>
        <v>22.41</v>
      </c>
      <c r="BX82" s="170">
        <f t="shared" si="228"/>
        <v>22.85</v>
      </c>
      <c r="BY82" s="170">
        <f t="shared" si="228"/>
        <v>23.31</v>
      </c>
      <c r="BZ82" s="170">
        <f t="shared" si="228"/>
        <v>37.590000000000003</v>
      </c>
      <c r="CA82" s="170">
        <f t="shared" si="228"/>
        <v>37.99</v>
      </c>
      <c r="CB82" s="170">
        <f t="shared" si="228"/>
        <v>38.369999999999997</v>
      </c>
      <c r="CC82" s="170">
        <f t="shared" si="228"/>
        <v>38.76</v>
      </c>
      <c r="CD82" s="170">
        <f t="shared" si="228"/>
        <v>71.92</v>
      </c>
      <c r="CE82" s="170">
        <f t="shared" si="228"/>
        <v>97.56</v>
      </c>
      <c r="CF82" s="170">
        <f t="shared" si="228"/>
        <v>137.30000000000001</v>
      </c>
      <c r="CG82" s="170">
        <f t="shared" si="228"/>
        <v>166.1</v>
      </c>
      <c r="CH82" s="170">
        <f t="shared" si="228"/>
        <v>115.91</v>
      </c>
      <c r="CI82" s="170">
        <f t="shared" si="228"/>
        <v>142.66</v>
      </c>
      <c r="CJ82" s="170">
        <f t="shared" si="228"/>
        <v>183.02</v>
      </c>
      <c r="CK82" s="170">
        <f t="shared" si="228"/>
        <v>213.48</v>
      </c>
      <c r="CM82" s="43" t="str">
        <f t="shared" si="133"/>
        <v>DIAMANTE 27.001 a 8.000</v>
      </c>
      <c r="CN82" s="44" t="s">
        <v>69</v>
      </c>
      <c r="CO82" s="44" t="s">
        <v>86</v>
      </c>
      <c r="CP82" s="170">
        <f t="shared" ref="CP82:DE82" si="252">ROUND(CP12-(CP12*$A$105),2)</f>
        <v>26.94</v>
      </c>
      <c r="CQ82" s="170">
        <f t="shared" si="252"/>
        <v>28.07</v>
      </c>
      <c r="CR82" s="170">
        <f t="shared" si="252"/>
        <v>28.36</v>
      </c>
      <c r="CS82" s="170">
        <f t="shared" si="252"/>
        <v>28.66</v>
      </c>
      <c r="CT82" s="170">
        <f t="shared" si="252"/>
        <v>38.07</v>
      </c>
      <c r="CU82" s="170">
        <f t="shared" si="252"/>
        <v>43.8</v>
      </c>
      <c r="CV82" s="170">
        <f t="shared" si="252"/>
        <v>49.97</v>
      </c>
      <c r="CW82" s="170">
        <f t="shared" si="252"/>
        <v>61.88</v>
      </c>
      <c r="CX82" s="170">
        <f t="shared" si="252"/>
        <v>56.84</v>
      </c>
      <c r="CY82" s="170">
        <f t="shared" si="252"/>
        <v>63.77</v>
      </c>
      <c r="CZ82" s="170">
        <f t="shared" si="252"/>
        <v>82.15</v>
      </c>
      <c r="DA82" s="170">
        <f t="shared" si="252"/>
        <v>102.42</v>
      </c>
      <c r="DB82" s="170">
        <f t="shared" si="252"/>
        <v>66.099999999999994</v>
      </c>
      <c r="DC82" s="170">
        <f t="shared" si="252"/>
        <v>74.16</v>
      </c>
      <c r="DD82" s="170">
        <f t="shared" si="252"/>
        <v>95.52</v>
      </c>
      <c r="DE82" s="170">
        <f t="shared" si="252"/>
        <v>119.09</v>
      </c>
      <c r="DG82" s="43" t="str">
        <f t="shared" si="169"/>
        <v>DIAMANTE 37.001 a 8.000</v>
      </c>
      <c r="DH82" s="44" t="s">
        <v>75</v>
      </c>
      <c r="DI82" s="44" t="s">
        <v>86</v>
      </c>
      <c r="DJ82" s="147">
        <f t="shared" ref="DJ82:DU82" si="253">ROUND(DJ12-(DJ12*$A$197),2)</f>
        <v>29.92</v>
      </c>
      <c r="DK82" s="147">
        <f t="shared" si="253"/>
        <v>31.22</v>
      </c>
      <c r="DL82" s="147">
        <f t="shared" si="253"/>
        <v>31.52</v>
      </c>
      <c r="DM82" s="147">
        <f t="shared" si="253"/>
        <v>31.86</v>
      </c>
      <c r="DN82" s="147">
        <f t="shared" si="253"/>
        <v>42.19</v>
      </c>
      <c r="DO82" s="147">
        <f t="shared" si="253"/>
        <v>49.16</v>
      </c>
      <c r="DP82" s="147">
        <f t="shared" si="253"/>
        <v>56.13</v>
      </c>
      <c r="DQ82" s="147">
        <f t="shared" si="253"/>
        <v>69.42</v>
      </c>
      <c r="DR82" s="147">
        <f t="shared" si="253"/>
        <v>72.55</v>
      </c>
      <c r="DS82" s="147">
        <f t="shared" si="253"/>
        <v>82.85</v>
      </c>
      <c r="DT82" s="147">
        <f t="shared" si="253"/>
        <v>107.27</v>
      </c>
      <c r="DU82" s="147">
        <f t="shared" si="253"/>
        <v>133.66</v>
      </c>
      <c r="EQ82" s="198" t="str">
        <f t="shared" si="236"/>
        <v>DIAMANTE 1Coleta no mesmo dia4210-221 a 30</v>
      </c>
      <c r="ER82" s="198" t="s">
        <v>66</v>
      </c>
      <c r="ES82" s="199" t="s">
        <v>71</v>
      </c>
      <c r="ET82" s="200" t="s">
        <v>72</v>
      </c>
      <c r="EU82" s="201" t="s">
        <v>77</v>
      </c>
      <c r="EV82" s="200">
        <f t="shared" ref="EV82:EV90" si="254">EW82</f>
        <v>1.75</v>
      </c>
      <c r="EW82" s="258">
        <v>1.75</v>
      </c>
      <c r="EX82" s="203" t="s">
        <v>264</v>
      </c>
    </row>
    <row r="83" spans="1:174" x14ac:dyDescent="0.25">
      <c r="A83" s="84">
        <v>0</v>
      </c>
      <c r="B83" s="42" t="s">
        <v>9</v>
      </c>
      <c r="D83" s="43" t="str">
        <f t="shared" si="203"/>
        <v>DIAMANTE 28.001 a 9.000</v>
      </c>
      <c r="E83" s="44" t="s">
        <v>69</v>
      </c>
      <c r="F83" s="44" t="s">
        <v>91</v>
      </c>
      <c r="G83" s="170">
        <f t="shared" si="225"/>
        <v>20.22</v>
      </c>
      <c r="H83" s="170">
        <f t="shared" si="218"/>
        <v>20.66</v>
      </c>
      <c r="I83" s="170">
        <f t="shared" si="218"/>
        <v>21.08</v>
      </c>
      <c r="J83" s="170">
        <f t="shared" si="218"/>
        <v>21.5</v>
      </c>
      <c r="K83" s="170">
        <f t="shared" si="218"/>
        <v>34.76</v>
      </c>
      <c r="L83" s="170">
        <f t="shared" si="218"/>
        <v>35.11</v>
      </c>
      <c r="M83" s="170">
        <f t="shared" si="218"/>
        <v>35.49</v>
      </c>
      <c r="N83" s="170">
        <f t="shared" si="218"/>
        <v>35.83</v>
      </c>
      <c r="O83" s="170">
        <f t="shared" si="218"/>
        <v>67.400000000000006</v>
      </c>
      <c r="P83" s="170">
        <f t="shared" si="218"/>
        <v>90.99</v>
      </c>
      <c r="Q83" s="170">
        <f t="shared" si="218"/>
        <v>128.07</v>
      </c>
      <c r="R83" s="170">
        <f t="shared" si="218"/>
        <v>155.02000000000001</v>
      </c>
      <c r="S83" s="170">
        <f t="shared" si="218"/>
        <v>88.36</v>
      </c>
      <c r="T83" s="170">
        <f t="shared" si="218"/>
        <v>108.99</v>
      </c>
      <c r="U83" s="170">
        <f t="shared" si="218"/>
        <v>140.52000000000001</v>
      </c>
      <c r="V83" s="170">
        <f t="shared" si="218"/>
        <v>164.35</v>
      </c>
      <c r="W83" s="170">
        <f t="shared" si="218"/>
        <v>105.19</v>
      </c>
      <c r="X83" s="170">
        <f t="shared" si="218"/>
        <v>129.75</v>
      </c>
      <c r="Y83" s="170">
        <f t="shared" si="218"/>
        <v>167.29</v>
      </c>
      <c r="Z83" s="170">
        <f t="shared" si="218"/>
        <v>195.66</v>
      </c>
      <c r="AB83" s="176" t="str">
        <f t="shared" si="246"/>
        <v>DIAMANTE 28.001 a 9.000</v>
      </c>
      <c r="AC83" s="177" t="s">
        <v>69</v>
      </c>
      <c r="AD83" s="177" t="s">
        <v>91</v>
      </c>
      <c r="AE83" s="170">
        <f t="shared" si="226"/>
        <v>50.47</v>
      </c>
      <c r="AF83" s="170">
        <f t="shared" si="219"/>
        <v>51.55</v>
      </c>
      <c r="AG83" s="170">
        <f t="shared" si="219"/>
        <v>52.61</v>
      </c>
      <c r="AH83" s="170">
        <f t="shared" si="219"/>
        <v>53.69</v>
      </c>
      <c r="AI83" s="170">
        <f t="shared" si="219"/>
        <v>58.08</v>
      </c>
      <c r="AJ83" s="170">
        <f t="shared" si="219"/>
        <v>58.67</v>
      </c>
      <c r="AK83" s="170">
        <f t="shared" si="219"/>
        <v>59.27</v>
      </c>
      <c r="AL83" s="170">
        <f t="shared" si="219"/>
        <v>59.88</v>
      </c>
      <c r="AM83" s="170">
        <f t="shared" si="219"/>
        <v>119.92</v>
      </c>
      <c r="AN83" s="170">
        <f t="shared" si="219"/>
        <v>181.74</v>
      </c>
      <c r="AO83" s="170">
        <f t="shared" si="219"/>
        <v>221.41</v>
      </c>
      <c r="AP83" s="170">
        <f t="shared" si="219"/>
        <v>261.06</v>
      </c>
      <c r="AQ83" s="170">
        <f t="shared" si="219"/>
        <v>147.24</v>
      </c>
      <c r="AR83" s="170">
        <f t="shared" si="219"/>
        <v>219.93</v>
      </c>
      <c r="AS83" s="170">
        <f t="shared" si="219"/>
        <v>261.95</v>
      </c>
      <c r="AT83" s="170">
        <f t="shared" si="219"/>
        <v>304</v>
      </c>
      <c r="AU83" s="170">
        <f t="shared" si="219"/>
        <v>175.29</v>
      </c>
      <c r="AV83" s="170">
        <f t="shared" si="219"/>
        <v>261.82</v>
      </c>
      <c r="AW83" s="170">
        <f t="shared" si="219"/>
        <v>311.85000000000002</v>
      </c>
      <c r="AX83" s="170">
        <f t="shared" si="219"/>
        <v>361.9</v>
      </c>
      <c r="BL83" s="43" t="str">
        <f t="shared" si="206"/>
        <v>DIAMANTE 3501 a 1.000</v>
      </c>
      <c r="BM83" s="44" t="s">
        <v>75</v>
      </c>
      <c r="BN83" s="46" t="s">
        <v>50</v>
      </c>
      <c r="BO83" s="170">
        <f t="shared" si="249"/>
        <v>15.41</v>
      </c>
      <c r="BP83" s="170">
        <f t="shared" si="249"/>
        <v>15.74</v>
      </c>
      <c r="BQ83" s="170">
        <f t="shared" si="249"/>
        <v>16.07</v>
      </c>
      <c r="BS83" s="43" t="str">
        <f t="shared" si="71"/>
        <v>DIAMANTE 38.001 a 9.000</v>
      </c>
      <c r="BT83" s="44" t="s">
        <v>75</v>
      </c>
      <c r="BU83" s="44" t="s">
        <v>91</v>
      </c>
      <c r="BV83" s="170">
        <f t="shared" si="228"/>
        <v>22.82</v>
      </c>
      <c r="BW83" s="170">
        <f t="shared" si="228"/>
        <v>23.29</v>
      </c>
      <c r="BX83" s="170">
        <f t="shared" si="228"/>
        <v>23.77</v>
      </c>
      <c r="BY83" s="170">
        <f t="shared" si="228"/>
        <v>24.25</v>
      </c>
      <c r="BZ83" s="170">
        <f t="shared" si="228"/>
        <v>39.97</v>
      </c>
      <c r="CA83" s="170">
        <f t="shared" si="228"/>
        <v>40.369999999999997</v>
      </c>
      <c r="CB83" s="170">
        <f t="shared" si="228"/>
        <v>40.81</v>
      </c>
      <c r="CC83" s="170">
        <f t="shared" si="228"/>
        <v>41.21</v>
      </c>
      <c r="CD83" s="170">
        <f t="shared" si="228"/>
        <v>78.13</v>
      </c>
      <c r="CE83" s="170">
        <f t="shared" si="228"/>
        <v>106.05</v>
      </c>
      <c r="CF83" s="170">
        <f t="shared" si="228"/>
        <v>149.25</v>
      </c>
      <c r="CG83" s="170">
        <f t="shared" si="228"/>
        <v>180.54</v>
      </c>
      <c r="CH83" s="170">
        <f t="shared" si="228"/>
        <v>122.1</v>
      </c>
      <c r="CI83" s="170">
        <f t="shared" si="228"/>
        <v>151.15</v>
      </c>
      <c r="CJ83" s="170">
        <f t="shared" si="228"/>
        <v>194.95</v>
      </c>
      <c r="CK83" s="170">
        <f t="shared" si="228"/>
        <v>227.89</v>
      </c>
      <c r="CM83" s="43" t="str">
        <f t="shared" si="133"/>
        <v>DIAMANTE 28.001 a 9.000</v>
      </c>
      <c r="CN83" s="44" t="s">
        <v>69</v>
      </c>
      <c r="CO83" s="44" t="s">
        <v>91</v>
      </c>
      <c r="CP83" s="170">
        <f t="shared" ref="CP83:DE83" si="255">ROUND(CP13-(CP13*$A$105),2)</f>
        <v>27.72</v>
      </c>
      <c r="CQ83" s="170">
        <f t="shared" si="255"/>
        <v>28.9</v>
      </c>
      <c r="CR83" s="170">
        <f t="shared" si="255"/>
        <v>29.18</v>
      </c>
      <c r="CS83" s="170">
        <f t="shared" si="255"/>
        <v>29.48</v>
      </c>
      <c r="CT83" s="170">
        <f t="shared" si="255"/>
        <v>39.950000000000003</v>
      </c>
      <c r="CU83" s="170">
        <f t="shared" si="255"/>
        <v>45.94</v>
      </c>
      <c r="CV83" s="170">
        <f t="shared" si="255"/>
        <v>52.42</v>
      </c>
      <c r="CW83" s="170">
        <f t="shared" si="255"/>
        <v>64.89</v>
      </c>
      <c r="CX83" s="170">
        <f t="shared" si="255"/>
        <v>58.45</v>
      </c>
      <c r="CY83" s="170">
        <f t="shared" si="255"/>
        <v>65.62</v>
      </c>
      <c r="CZ83" s="170">
        <f t="shared" si="255"/>
        <v>84.26</v>
      </c>
      <c r="DA83" s="170">
        <f t="shared" si="255"/>
        <v>105.04</v>
      </c>
      <c r="DB83" s="170">
        <f t="shared" si="255"/>
        <v>67.97</v>
      </c>
      <c r="DC83" s="170">
        <f t="shared" si="255"/>
        <v>76.290000000000006</v>
      </c>
      <c r="DD83" s="170">
        <f t="shared" si="255"/>
        <v>97.98</v>
      </c>
      <c r="DE83" s="170">
        <f t="shared" si="255"/>
        <v>122.13</v>
      </c>
      <c r="DG83" s="43" t="str">
        <f t="shared" si="169"/>
        <v>DIAMANTE 38.001 a 9.000</v>
      </c>
      <c r="DH83" s="44" t="s">
        <v>75</v>
      </c>
      <c r="DI83" s="44" t="s">
        <v>91</v>
      </c>
      <c r="DJ83" s="147">
        <f t="shared" ref="DJ83:DU83" si="256">ROUND(DJ13-(DJ13*$A$197),2)</f>
        <v>30.94</v>
      </c>
      <c r="DK83" s="147">
        <f t="shared" si="256"/>
        <v>32.26</v>
      </c>
      <c r="DL83" s="147">
        <f t="shared" si="256"/>
        <v>32.58</v>
      </c>
      <c r="DM83" s="147">
        <f t="shared" si="256"/>
        <v>32.9</v>
      </c>
      <c r="DN83" s="147">
        <f t="shared" si="256"/>
        <v>44.49</v>
      </c>
      <c r="DO83" s="147">
        <f t="shared" si="256"/>
        <v>51.62</v>
      </c>
      <c r="DP83" s="147">
        <f t="shared" si="256"/>
        <v>58.92</v>
      </c>
      <c r="DQ83" s="147">
        <f t="shared" si="256"/>
        <v>72.89</v>
      </c>
      <c r="DR83" s="147">
        <f t="shared" si="256"/>
        <v>75.17</v>
      </c>
      <c r="DS83" s="147">
        <f t="shared" si="256"/>
        <v>85.46</v>
      </c>
      <c r="DT83" s="147">
        <f t="shared" si="256"/>
        <v>110.12</v>
      </c>
      <c r="DU83" s="147">
        <f t="shared" si="256"/>
        <v>137.19999999999999</v>
      </c>
      <c r="EQ83" s="198" t="str">
        <f t="shared" si="236"/>
        <v>DIAMANTE 1Coleta no mesmo dia4210-231 a 40</v>
      </c>
      <c r="ER83" s="198" t="s">
        <v>66</v>
      </c>
      <c r="ES83" s="199" t="s">
        <v>71</v>
      </c>
      <c r="ET83" s="200" t="s">
        <v>72</v>
      </c>
      <c r="EU83" s="201" t="s">
        <v>83</v>
      </c>
      <c r="EV83" s="200">
        <f t="shared" si="254"/>
        <v>1.75</v>
      </c>
      <c r="EW83" s="258">
        <v>1.75</v>
      </c>
      <c r="EX83" s="203" t="s">
        <v>264</v>
      </c>
      <c r="FK83" s="207" t="s">
        <v>392</v>
      </c>
      <c r="FL83" s="207" t="s">
        <v>107</v>
      </c>
      <c r="FM83" s="207" t="s">
        <v>317</v>
      </c>
      <c r="FN83" s="216" t="s">
        <v>318</v>
      </c>
      <c r="FO83" s="217">
        <v>76112</v>
      </c>
      <c r="FP83" s="200">
        <f>ROUND('BASE 2025'!FP83*'BASE 2026'!$A$172,2)</f>
        <v>0.24</v>
      </c>
      <c r="FQ83" s="217">
        <v>76163</v>
      </c>
      <c r="FR83" s="200">
        <v>0.28000000000000003</v>
      </c>
    </row>
    <row r="84" spans="1:174" ht="25.5" x14ac:dyDescent="0.25">
      <c r="A84" s="84">
        <v>0</v>
      </c>
      <c r="B84" s="42" t="s">
        <v>116</v>
      </c>
      <c r="D84" s="43" t="str">
        <f t="shared" si="203"/>
        <v>DIAMANTE 29.001 a 10.000</v>
      </c>
      <c r="E84" s="44" t="s">
        <v>69</v>
      </c>
      <c r="F84" s="44" t="s">
        <v>95</v>
      </c>
      <c r="G84" s="170">
        <f t="shared" si="225"/>
        <v>20.67</v>
      </c>
      <c r="H84" s="170">
        <f t="shared" si="218"/>
        <v>21.11</v>
      </c>
      <c r="I84" s="170">
        <f t="shared" si="218"/>
        <v>21.55</v>
      </c>
      <c r="J84" s="170">
        <f t="shared" si="218"/>
        <v>21.98</v>
      </c>
      <c r="K84" s="170">
        <f t="shared" si="218"/>
        <v>37.11</v>
      </c>
      <c r="L84" s="170">
        <f t="shared" si="218"/>
        <v>37.49</v>
      </c>
      <c r="M84" s="170">
        <f t="shared" si="218"/>
        <v>37.880000000000003</v>
      </c>
      <c r="N84" s="170">
        <f t="shared" si="218"/>
        <v>38.25</v>
      </c>
      <c r="O84" s="170">
        <f t="shared" si="218"/>
        <v>72.819999999999993</v>
      </c>
      <c r="P84" s="170">
        <f t="shared" si="218"/>
        <v>98.31</v>
      </c>
      <c r="Q84" s="170">
        <f t="shared" si="218"/>
        <v>138.36000000000001</v>
      </c>
      <c r="R84" s="170">
        <f t="shared" si="218"/>
        <v>167.48</v>
      </c>
      <c r="S84" s="170">
        <f t="shared" si="218"/>
        <v>92.92</v>
      </c>
      <c r="T84" s="170">
        <f t="shared" si="218"/>
        <v>115.11</v>
      </c>
      <c r="U84" s="170">
        <f t="shared" si="218"/>
        <v>149.15</v>
      </c>
      <c r="V84" s="170">
        <f t="shared" si="218"/>
        <v>174.81</v>
      </c>
      <c r="W84" s="170">
        <f t="shared" si="218"/>
        <v>110.62</v>
      </c>
      <c r="X84" s="170">
        <f t="shared" si="218"/>
        <v>137.03</v>
      </c>
      <c r="Y84" s="170">
        <f t="shared" si="218"/>
        <v>177.57</v>
      </c>
      <c r="Z84" s="170">
        <f t="shared" si="218"/>
        <v>208.09</v>
      </c>
      <c r="AB84" s="176" t="str">
        <f t="shared" si="246"/>
        <v>DIAMANTE 29.001 a 10.000</v>
      </c>
      <c r="AC84" s="177" t="s">
        <v>69</v>
      </c>
      <c r="AD84" s="177" t="s">
        <v>95</v>
      </c>
      <c r="AE84" s="170">
        <f t="shared" si="226"/>
        <v>54.51</v>
      </c>
      <c r="AF84" s="170">
        <f t="shared" si="219"/>
        <v>55.68</v>
      </c>
      <c r="AG84" s="170">
        <f t="shared" si="219"/>
        <v>56.84</v>
      </c>
      <c r="AH84" s="170">
        <f t="shared" si="219"/>
        <v>57.99</v>
      </c>
      <c r="AI84" s="170">
        <f t="shared" si="219"/>
        <v>62.15</v>
      </c>
      <c r="AJ84" s="170">
        <f t="shared" si="219"/>
        <v>62.79</v>
      </c>
      <c r="AK84" s="170">
        <f t="shared" si="219"/>
        <v>63.44</v>
      </c>
      <c r="AL84" s="170">
        <f t="shared" si="219"/>
        <v>64.08</v>
      </c>
      <c r="AM84" s="170">
        <f t="shared" si="219"/>
        <v>129.63999999999999</v>
      </c>
      <c r="AN84" s="170">
        <f t="shared" si="219"/>
        <v>198.01</v>
      </c>
      <c r="AO84" s="170">
        <f t="shared" si="219"/>
        <v>240.26</v>
      </c>
      <c r="AP84" s="170">
        <f t="shared" si="219"/>
        <v>282.48</v>
      </c>
      <c r="AQ84" s="170">
        <f t="shared" si="219"/>
        <v>160.36000000000001</v>
      </c>
      <c r="AR84" s="170">
        <f t="shared" si="219"/>
        <v>241.13</v>
      </c>
      <c r="AS84" s="170">
        <f t="shared" si="219"/>
        <v>286.44</v>
      </c>
      <c r="AT84" s="170">
        <f t="shared" si="219"/>
        <v>331.73</v>
      </c>
      <c r="AU84" s="170">
        <f t="shared" si="219"/>
        <v>190.92</v>
      </c>
      <c r="AV84" s="170">
        <f t="shared" si="219"/>
        <v>287.06</v>
      </c>
      <c r="AW84" s="170">
        <f t="shared" si="219"/>
        <v>340.99</v>
      </c>
      <c r="AX84" s="170">
        <f t="shared" si="219"/>
        <v>394.92</v>
      </c>
      <c r="BL84" s="43" t="str">
        <f t="shared" si="206"/>
        <v>DIAMANTE 31.001 a 2.000</v>
      </c>
      <c r="BM84" s="44" t="s">
        <v>75</v>
      </c>
      <c r="BN84" s="46" t="s">
        <v>55</v>
      </c>
      <c r="BO84" s="170">
        <f t="shared" si="249"/>
        <v>17.96</v>
      </c>
      <c r="BP84" s="170">
        <f t="shared" si="249"/>
        <v>18.329999999999998</v>
      </c>
      <c r="BQ84" s="170">
        <f t="shared" si="249"/>
        <v>18.72</v>
      </c>
      <c r="BS84" s="43" t="str">
        <f t="shared" si="71"/>
        <v>DIAMANTE 39.001 a 10.000</v>
      </c>
      <c r="BT84" s="44" t="s">
        <v>75</v>
      </c>
      <c r="BU84" s="44" t="s">
        <v>95</v>
      </c>
      <c r="BV84" s="170">
        <f t="shared" si="228"/>
        <v>23.22</v>
      </c>
      <c r="BW84" s="170">
        <f t="shared" si="228"/>
        <v>23.71</v>
      </c>
      <c r="BX84" s="170">
        <f t="shared" si="228"/>
        <v>24.2</v>
      </c>
      <c r="BY84" s="170">
        <f t="shared" si="228"/>
        <v>24.69</v>
      </c>
      <c r="BZ84" s="170">
        <f t="shared" si="228"/>
        <v>42.59</v>
      </c>
      <c r="CA84" s="170">
        <f t="shared" si="228"/>
        <v>43.03</v>
      </c>
      <c r="CB84" s="170">
        <f t="shared" si="228"/>
        <v>43.47</v>
      </c>
      <c r="CC84" s="170">
        <f t="shared" si="228"/>
        <v>43.91</v>
      </c>
      <c r="CD84" s="170">
        <f t="shared" si="228"/>
        <v>84.34</v>
      </c>
      <c r="CE84" s="170">
        <f t="shared" si="228"/>
        <v>114.53</v>
      </c>
      <c r="CF84" s="170">
        <f t="shared" si="228"/>
        <v>161.21</v>
      </c>
      <c r="CG84" s="170">
        <f t="shared" si="228"/>
        <v>195.02</v>
      </c>
      <c r="CH84" s="170">
        <f t="shared" si="228"/>
        <v>128.33000000000001</v>
      </c>
      <c r="CI84" s="170">
        <f t="shared" si="228"/>
        <v>159.63</v>
      </c>
      <c r="CJ84" s="170">
        <f t="shared" si="228"/>
        <v>206.89</v>
      </c>
      <c r="CK84" s="170">
        <f t="shared" si="228"/>
        <v>242.35</v>
      </c>
      <c r="CM84" s="43" t="str">
        <f t="shared" si="133"/>
        <v>DIAMANTE 29.001 a 10.000</v>
      </c>
      <c r="CN84" s="44" t="s">
        <v>69</v>
      </c>
      <c r="CO84" s="44" t="s">
        <v>95</v>
      </c>
      <c r="CP84" s="170">
        <f t="shared" ref="CP84:DE84" si="257">ROUND(CP14-(CP14*$A$105),2)</f>
        <v>28.28</v>
      </c>
      <c r="CQ84" s="170">
        <f t="shared" si="257"/>
        <v>29.48</v>
      </c>
      <c r="CR84" s="170">
        <f t="shared" si="257"/>
        <v>29.77</v>
      </c>
      <c r="CS84" s="170">
        <f t="shared" si="257"/>
        <v>30.08</v>
      </c>
      <c r="CT84" s="170">
        <f t="shared" si="257"/>
        <v>41.28</v>
      </c>
      <c r="CU84" s="170">
        <f t="shared" si="257"/>
        <v>47.48</v>
      </c>
      <c r="CV84" s="170">
        <f t="shared" si="257"/>
        <v>54.18</v>
      </c>
      <c r="CW84" s="170">
        <f t="shared" si="257"/>
        <v>67.09</v>
      </c>
      <c r="CX84" s="170">
        <f t="shared" si="257"/>
        <v>59.6</v>
      </c>
      <c r="CY84" s="170">
        <f t="shared" si="257"/>
        <v>66.94</v>
      </c>
      <c r="CZ84" s="170">
        <f t="shared" si="257"/>
        <v>85.77</v>
      </c>
      <c r="DA84" s="170">
        <f t="shared" si="257"/>
        <v>106.91</v>
      </c>
      <c r="DB84" s="170">
        <f t="shared" si="257"/>
        <v>69.31</v>
      </c>
      <c r="DC84" s="170">
        <f t="shared" si="257"/>
        <v>77.84</v>
      </c>
      <c r="DD84" s="170">
        <f t="shared" si="257"/>
        <v>99.73</v>
      </c>
      <c r="DE84" s="170">
        <f t="shared" si="257"/>
        <v>124.3</v>
      </c>
      <c r="DG84" s="43" t="str">
        <f t="shared" si="169"/>
        <v>DIAMANTE 39.001 a 10.000</v>
      </c>
      <c r="DH84" s="44" t="s">
        <v>75</v>
      </c>
      <c r="DI84" s="44" t="s">
        <v>95</v>
      </c>
      <c r="DJ84" s="147">
        <f t="shared" ref="DJ84:DU84" si="258">ROUND(DJ14-(DJ14*$A$197),2)</f>
        <v>31.5</v>
      </c>
      <c r="DK84" s="147">
        <f t="shared" si="258"/>
        <v>32.840000000000003</v>
      </c>
      <c r="DL84" s="147">
        <f t="shared" si="258"/>
        <v>33.19</v>
      </c>
      <c r="DM84" s="147">
        <f t="shared" si="258"/>
        <v>33.51</v>
      </c>
      <c r="DN84" s="147">
        <f t="shared" si="258"/>
        <v>45.9</v>
      </c>
      <c r="DO84" s="147">
        <f t="shared" si="258"/>
        <v>53.34</v>
      </c>
      <c r="DP84" s="147">
        <f t="shared" si="258"/>
        <v>60.89</v>
      </c>
      <c r="DQ84" s="147">
        <f t="shared" si="258"/>
        <v>75.33</v>
      </c>
      <c r="DR84" s="147">
        <f t="shared" si="258"/>
        <v>76.44</v>
      </c>
      <c r="DS84" s="147">
        <f t="shared" si="258"/>
        <v>87.09</v>
      </c>
      <c r="DT84" s="147">
        <f t="shared" si="258"/>
        <v>112.05</v>
      </c>
      <c r="DU84" s="147">
        <f t="shared" si="258"/>
        <v>139.59</v>
      </c>
      <c r="EQ84" s="198" t="str">
        <f t="shared" si="236"/>
        <v>DIAMANTE 1Coleta no mesmo dia4210-241 a 50</v>
      </c>
      <c r="ER84" s="198" t="s">
        <v>66</v>
      </c>
      <c r="ES84" s="199" t="s">
        <v>71</v>
      </c>
      <c r="ET84" s="200" t="s">
        <v>72</v>
      </c>
      <c r="EU84" s="201" t="s">
        <v>87</v>
      </c>
      <c r="EV84" s="200">
        <f t="shared" si="254"/>
        <v>1.72</v>
      </c>
      <c r="EW84" s="258">
        <v>1.72</v>
      </c>
      <c r="EX84" s="203" t="s">
        <v>264</v>
      </c>
      <c r="FK84" s="207" t="s">
        <v>393</v>
      </c>
      <c r="FL84" s="207" t="s">
        <v>107</v>
      </c>
      <c r="FM84" s="207" t="s">
        <v>319</v>
      </c>
      <c r="FN84" s="216" t="s">
        <v>320</v>
      </c>
      <c r="FO84" s="217">
        <v>76120</v>
      </c>
      <c r="FP84" s="200">
        <v>0.75</v>
      </c>
      <c r="FQ84" s="217">
        <v>76171</v>
      </c>
      <c r="FR84" s="200">
        <v>1.31</v>
      </c>
    </row>
    <row r="85" spans="1:174" ht="25.5" x14ac:dyDescent="0.25">
      <c r="A85" s="84">
        <v>0</v>
      </c>
      <c r="B85" s="42" t="s">
        <v>117</v>
      </c>
      <c r="D85" s="40" t="str">
        <f t="shared" si="203"/>
        <v>DIAMANTE 2Kg Adicional</v>
      </c>
      <c r="E85" s="168" t="s">
        <v>69</v>
      </c>
      <c r="F85" s="168" t="s">
        <v>63</v>
      </c>
      <c r="G85" s="171">
        <f t="shared" si="225"/>
        <v>2.5499999999999998</v>
      </c>
      <c r="H85" s="171">
        <f t="shared" si="218"/>
        <v>2.62</v>
      </c>
      <c r="I85" s="171">
        <f t="shared" si="218"/>
        <v>2.68</v>
      </c>
      <c r="J85" s="171">
        <f t="shared" si="218"/>
        <v>2.72</v>
      </c>
      <c r="K85" s="171">
        <f t="shared" si="218"/>
        <v>4.5999999999999996</v>
      </c>
      <c r="L85" s="171">
        <f t="shared" si="218"/>
        <v>4.6500000000000004</v>
      </c>
      <c r="M85" s="171">
        <f t="shared" si="218"/>
        <v>4.7</v>
      </c>
      <c r="N85" s="171">
        <f t="shared" si="218"/>
        <v>4.75</v>
      </c>
      <c r="O85" s="171">
        <f t="shared" si="218"/>
        <v>9.0299999999999994</v>
      </c>
      <c r="P85" s="171">
        <f t="shared" si="218"/>
        <v>12.19</v>
      </c>
      <c r="Q85" s="171">
        <f t="shared" si="218"/>
        <v>17.16</v>
      </c>
      <c r="R85" s="171">
        <f t="shared" si="218"/>
        <v>20.76</v>
      </c>
      <c r="S85" s="171">
        <f t="shared" si="218"/>
        <v>11.52</v>
      </c>
      <c r="T85" s="171">
        <f t="shared" si="218"/>
        <v>14.26</v>
      </c>
      <c r="U85" s="171">
        <f t="shared" si="218"/>
        <v>18.5</v>
      </c>
      <c r="V85" s="171">
        <f t="shared" si="218"/>
        <v>21.68</v>
      </c>
      <c r="W85" s="171">
        <f t="shared" si="218"/>
        <v>13.72</v>
      </c>
      <c r="X85" s="171">
        <f t="shared" si="218"/>
        <v>16.989999999999998</v>
      </c>
      <c r="Y85" s="171">
        <f t="shared" si="218"/>
        <v>22.02</v>
      </c>
      <c r="Z85" s="171">
        <f t="shared" si="218"/>
        <v>25.8</v>
      </c>
      <c r="AB85" s="40" t="str">
        <f t="shared" si="246"/>
        <v>DIAMANTE 2Kg Adicional</v>
      </c>
      <c r="AC85" s="168" t="s">
        <v>69</v>
      </c>
      <c r="AD85" s="168" t="s">
        <v>63</v>
      </c>
      <c r="AE85" s="169">
        <f t="shared" si="226"/>
        <v>5.54</v>
      </c>
      <c r="AF85" s="169">
        <f t="shared" si="219"/>
        <v>5.66</v>
      </c>
      <c r="AG85" s="169">
        <f t="shared" si="219"/>
        <v>5.77</v>
      </c>
      <c r="AH85" s="169">
        <f t="shared" si="219"/>
        <v>5.9</v>
      </c>
      <c r="AI85" s="169">
        <f t="shared" si="219"/>
        <v>6.26</v>
      </c>
      <c r="AJ85" s="169">
        <f t="shared" si="219"/>
        <v>6.33</v>
      </c>
      <c r="AK85" s="169">
        <f t="shared" si="219"/>
        <v>6.39</v>
      </c>
      <c r="AL85" s="169">
        <f t="shared" si="219"/>
        <v>6.45</v>
      </c>
      <c r="AM85" s="169">
        <f t="shared" si="219"/>
        <v>12.82</v>
      </c>
      <c r="AN85" s="169">
        <f t="shared" si="219"/>
        <v>19.66</v>
      </c>
      <c r="AO85" s="169">
        <f t="shared" si="219"/>
        <v>23.81</v>
      </c>
      <c r="AP85" s="169">
        <f t="shared" si="219"/>
        <v>27.97</v>
      </c>
      <c r="AQ85" s="169">
        <f t="shared" si="219"/>
        <v>16.04</v>
      </c>
      <c r="AR85" s="169">
        <f t="shared" si="219"/>
        <v>24.04</v>
      </c>
      <c r="AS85" s="169">
        <f t="shared" si="219"/>
        <v>28.43</v>
      </c>
      <c r="AT85" s="169">
        <f t="shared" si="219"/>
        <v>32.85</v>
      </c>
      <c r="AU85" s="169">
        <f t="shared" si="219"/>
        <v>19.079999999999998</v>
      </c>
      <c r="AV85" s="169">
        <f t="shared" si="219"/>
        <v>28.63</v>
      </c>
      <c r="AW85" s="169">
        <f t="shared" si="219"/>
        <v>33.869999999999997</v>
      </c>
      <c r="AX85" s="169">
        <f t="shared" si="219"/>
        <v>39.1</v>
      </c>
      <c r="BL85" s="43" t="str">
        <f t="shared" si="206"/>
        <v>DIAMANTE 32.001 a 3.000</v>
      </c>
      <c r="BM85" s="44" t="s">
        <v>75</v>
      </c>
      <c r="BN85" s="46" t="s">
        <v>62</v>
      </c>
      <c r="BO85" s="170">
        <f t="shared" si="249"/>
        <v>19.96</v>
      </c>
      <c r="BP85" s="170">
        <f t="shared" si="249"/>
        <v>20.37</v>
      </c>
      <c r="BQ85" s="170">
        <f t="shared" si="249"/>
        <v>20.8</v>
      </c>
      <c r="BS85" s="40" t="str">
        <f t="shared" si="71"/>
        <v>DIAMANTE 3Kg Adicional</v>
      </c>
      <c r="BT85" s="168" t="s">
        <v>75</v>
      </c>
      <c r="BU85" s="168" t="s">
        <v>63</v>
      </c>
      <c r="BV85" s="171">
        <f t="shared" si="228"/>
        <v>2.98</v>
      </c>
      <c r="BW85" s="171">
        <f t="shared" si="228"/>
        <v>3.04</v>
      </c>
      <c r="BX85" s="171">
        <f t="shared" si="228"/>
        <v>3.13</v>
      </c>
      <c r="BY85" s="171">
        <f t="shared" si="228"/>
        <v>3.18</v>
      </c>
      <c r="BZ85" s="171">
        <f t="shared" si="228"/>
        <v>5.38</v>
      </c>
      <c r="CA85" s="171">
        <f t="shared" si="228"/>
        <v>5.42</v>
      </c>
      <c r="CB85" s="171">
        <f t="shared" si="228"/>
        <v>5.47</v>
      </c>
      <c r="CC85" s="171">
        <f t="shared" si="228"/>
        <v>5.54</v>
      </c>
      <c r="CD85" s="171">
        <f t="shared" si="228"/>
        <v>10.54</v>
      </c>
      <c r="CE85" s="171">
        <f t="shared" si="228"/>
        <v>14.22</v>
      </c>
      <c r="CF85" s="171">
        <f t="shared" si="228"/>
        <v>20.010000000000002</v>
      </c>
      <c r="CG85" s="171">
        <f t="shared" si="228"/>
        <v>24.22</v>
      </c>
      <c r="CH85" s="171">
        <f t="shared" si="228"/>
        <v>16</v>
      </c>
      <c r="CI85" s="171">
        <f t="shared" si="228"/>
        <v>19.82</v>
      </c>
      <c r="CJ85" s="171">
        <f t="shared" si="228"/>
        <v>25.69</v>
      </c>
      <c r="CK85" s="171">
        <f t="shared" si="228"/>
        <v>30.09</v>
      </c>
      <c r="CM85" s="40" t="str">
        <f t="shared" si="133"/>
        <v>DIAMANTE 2Kg Adicional</v>
      </c>
      <c r="CN85" s="168" t="s">
        <v>69</v>
      </c>
      <c r="CO85" s="168" t="s">
        <v>63</v>
      </c>
      <c r="CP85" s="171">
        <f t="shared" ref="CP85:DE85" si="259">ROUND(CP15-(CP15*$A$105),2)</f>
        <v>3.51</v>
      </c>
      <c r="CQ85" s="171">
        <f t="shared" si="259"/>
        <v>3.65</v>
      </c>
      <c r="CR85" s="171">
        <f t="shared" si="259"/>
        <v>3.69</v>
      </c>
      <c r="CS85" s="171">
        <f t="shared" si="259"/>
        <v>3.74</v>
      </c>
      <c r="CT85" s="171">
        <f t="shared" si="259"/>
        <v>5.12</v>
      </c>
      <c r="CU85" s="171">
        <f t="shared" si="259"/>
        <v>5.88</v>
      </c>
      <c r="CV85" s="171">
        <f t="shared" si="259"/>
        <v>6.73</v>
      </c>
      <c r="CW85" s="171">
        <f t="shared" si="259"/>
        <v>8.32</v>
      </c>
      <c r="CX85" s="171">
        <f t="shared" si="259"/>
        <v>7.39</v>
      </c>
      <c r="CY85" s="171">
        <f t="shared" si="259"/>
        <v>8.31</v>
      </c>
      <c r="CZ85" s="171">
        <f t="shared" si="259"/>
        <v>10.64</v>
      </c>
      <c r="DA85" s="171">
        <f t="shared" si="259"/>
        <v>13.25</v>
      </c>
      <c r="DB85" s="171">
        <f t="shared" si="259"/>
        <v>8.58</v>
      </c>
      <c r="DC85" s="171">
        <f t="shared" si="259"/>
        <v>9.66</v>
      </c>
      <c r="DD85" s="171">
        <f t="shared" si="259"/>
        <v>12.35</v>
      </c>
      <c r="DE85" s="171">
        <f t="shared" si="259"/>
        <v>15.41</v>
      </c>
      <c r="DG85" s="40" t="str">
        <f t="shared" si="169"/>
        <v>DIAMANTE 3Kg Adicional</v>
      </c>
      <c r="DH85" s="168" t="s">
        <v>75</v>
      </c>
      <c r="DI85" s="168" t="s">
        <v>63</v>
      </c>
      <c r="DJ85" s="169">
        <f t="shared" ref="DJ85:DU85" si="260">ROUND(DJ15-(DJ15*$A$197),2)</f>
        <v>3.9</v>
      </c>
      <c r="DK85" s="169">
        <f t="shared" si="260"/>
        <v>4.08</v>
      </c>
      <c r="DL85" s="169">
        <f t="shared" si="260"/>
        <v>4.0999999999999996</v>
      </c>
      <c r="DM85" s="169">
        <f t="shared" si="260"/>
        <v>4.1500000000000004</v>
      </c>
      <c r="DN85" s="169">
        <f t="shared" si="260"/>
        <v>5.68</v>
      </c>
      <c r="DO85" s="169">
        <f t="shared" si="260"/>
        <v>6.6</v>
      </c>
      <c r="DP85" s="169">
        <f t="shared" si="260"/>
        <v>7.55</v>
      </c>
      <c r="DQ85" s="169">
        <f t="shared" si="260"/>
        <v>9.33</v>
      </c>
      <c r="DR85" s="169">
        <f t="shared" si="260"/>
        <v>9.44</v>
      </c>
      <c r="DS85" s="169">
        <f t="shared" si="260"/>
        <v>10.79</v>
      </c>
      <c r="DT85" s="169">
        <f t="shared" si="260"/>
        <v>13.89</v>
      </c>
      <c r="DU85" s="169">
        <f t="shared" si="260"/>
        <v>17.3</v>
      </c>
      <c r="EQ85" s="198" t="str">
        <f t="shared" si="236"/>
        <v>DIAMANTE 1Coleta no mesmo dia4210-251 a 60</v>
      </c>
      <c r="ER85" s="198" t="s">
        <v>66</v>
      </c>
      <c r="ES85" s="199" t="s">
        <v>71</v>
      </c>
      <c r="ET85" s="200" t="s">
        <v>72</v>
      </c>
      <c r="EU85" s="201" t="s">
        <v>92</v>
      </c>
      <c r="EV85" s="200">
        <f t="shared" si="254"/>
        <v>1.71</v>
      </c>
      <c r="EW85" s="258">
        <v>1.71</v>
      </c>
      <c r="EX85" s="203" t="s">
        <v>264</v>
      </c>
      <c r="FK85" s="207" t="s">
        <v>394</v>
      </c>
      <c r="FL85" s="207" t="s">
        <v>107</v>
      </c>
      <c r="FM85" s="207" t="s">
        <v>321</v>
      </c>
      <c r="FN85" s="216" t="s">
        <v>322</v>
      </c>
      <c r="FO85" s="217">
        <v>76139</v>
      </c>
      <c r="FP85" s="200">
        <v>2.12</v>
      </c>
      <c r="FQ85" s="217">
        <v>76180</v>
      </c>
      <c r="FR85" s="200">
        <v>2.12</v>
      </c>
    </row>
    <row r="86" spans="1:174" ht="25.5" x14ac:dyDescent="0.25">
      <c r="A86" s="84">
        <v>0</v>
      </c>
      <c r="B86" s="42" t="s">
        <v>66</v>
      </c>
      <c r="D86" s="43" t="str">
        <f t="shared" si="203"/>
        <v>Peso (g)</v>
      </c>
      <c r="F86" s="44" t="s">
        <v>32</v>
      </c>
      <c r="G86" s="170" t="s">
        <v>12</v>
      </c>
      <c r="H86" s="170" t="s">
        <v>13</v>
      </c>
      <c r="I86" s="170" t="s">
        <v>14</v>
      </c>
      <c r="J86" s="170" t="s">
        <v>15</v>
      </c>
      <c r="K86" s="170" t="s">
        <v>16</v>
      </c>
      <c r="L86" s="170" t="s">
        <v>17</v>
      </c>
      <c r="M86" s="170" t="s">
        <v>18</v>
      </c>
      <c r="N86" s="170" t="s">
        <v>19</v>
      </c>
      <c r="O86" s="170" t="s">
        <v>20</v>
      </c>
      <c r="P86" s="170" t="s">
        <v>21</v>
      </c>
      <c r="Q86" s="170" t="s">
        <v>22</v>
      </c>
      <c r="R86" s="170" t="s">
        <v>23</v>
      </c>
      <c r="S86" s="170" t="s">
        <v>24</v>
      </c>
      <c r="T86" s="170" t="s">
        <v>25</v>
      </c>
      <c r="U86" s="170" t="s">
        <v>26</v>
      </c>
      <c r="V86" s="170" t="s">
        <v>27</v>
      </c>
      <c r="W86" s="170" t="s">
        <v>28</v>
      </c>
      <c r="X86" s="170" t="s">
        <v>29</v>
      </c>
      <c r="Y86" s="170" t="s">
        <v>30</v>
      </c>
      <c r="Z86" s="170" t="s">
        <v>31</v>
      </c>
      <c r="AB86" s="176" t="str">
        <f t="shared" si="246"/>
        <v>Peso (g)</v>
      </c>
      <c r="AC86" s="177"/>
      <c r="AD86" s="177" t="s">
        <v>32</v>
      </c>
      <c r="AE86" s="170" t="s">
        <v>12</v>
      </c>
      <c r="AF86" s="170" t="s">
        <v>13</v>
      </c>
      <c r="AG86" s="170" t="s">
        <v>14</v>
      </c>
      <c r="AH86" s="170" t="s">
        <v>15</v>
      </c>
      <c r="AI86" s="170" t="s">
        <v>16</v>
      </c>
      <c r="AJ86" s="170" t="s">
        <v>17</v>
      </c>
      <c r="AK86" s="170" t="s">
        <v>18</v>
      </c>
      <c r="AL86" s="170" t="s">
        <v>19</v>
      </c>
      <c r="AM86" s="170" t="s">
        <v>20</v>
      </c>
      <c r="AN86" s="170" t="s">
        <v>21</v>
      </c>
      <c r="AO86" s="170" t="s">
        <v>22</v>
      </c>
      <c r="AP86" s="170" t="s">
        <v>23</v>
      </c>
      <c r="AQ86" s="170" t="s">
        <v>24</v>
      </c>
      <c r="AR86" s="170" t="s">
        <v>25</v>
      </c>
      <c r="AS86" s="170" t="s">
        <v>26</v>
      </c>
      <c r="AT86" s="170" t="s">
        <v>27</v>
      </c>
      <c r="AU86" s="170" t="s">
        <v>28</v>
      </c>
      <c r="AV86" s="170" t="s">
        <v>29</v>
      </c>
      <c r="AW86" s="170" t="s">
        <v>30</v>
      </c>
      <c r="AX86" s="170" t="s">
        <v>31</v>
      </c>
      <c r="BL86" s="43" t="str">
        <f t="shared" si="206"/>
        <v>DIAMANTE 33.001 a 4.000</v>
      </c>
      <c r="BM86" s="44" t="s">
        <v>75</v>
      </c>
      <c r="BN86" s="46" t="s">
        <v>68</v>
      </c>
      <c r="BO86" s="170">
        <f t="shared" si="249"/>
        <v>21.94</v>
      </c>
      <c r="BP86" s="170">
        <f t="shared" si="249"/>
        <v>22.4</v>
      </c>
      <c r="BQ86" s="170">
        <f t="shared" si="249"/>
        <v>22.87</v>
      </c>
      <c r="BS86" s="43" t="str">
        <f t="shared" si="71"/>
        <v>Peso (g)</v>
      </c>
      <c r="BT86" s="44"/>
      <c r="BU86" s="44" t="s">
        <v>32</v>
      </c>
      <c r="BV86" s="170" t="s">
        <v>12</v>
      </c>
      <c r="BW86" s="170" t="s">
        <v>13</v>
      </c>
      <c r="BX86" s="170" t="s">
        <v>14</v>
      </c>
      <c r="BY86" s="170" t="s">
        <v>15</v>
      </c>
      <c r="BZ86" s="170" t="s">
        <v>16</v>
      </c>
      <c r="CA86" s="170" t="s">
        <v>17</v>
      </c>
      <c r="CB86" s="170" t="s">
        <v>18</v>
      </c>
      <c r="CC86" s="170" t="s">
        <v>19</v>
      </c>
      <c r="CD86" s="170" t="s">
        <v>20</v>
      </c>
      <c r="CE86" s="170" t="s">
        <v>21</v>
      </c>
      <c r="CF86" s="170" t="s">
        <v>22</v>
      </c>
      <c r="CG86" s="170" t="s">
        <v>23</v>
      </c>
      <c r="CH86" s="170" t="s">
        <v>28</v>
      </c>
      <c r="CI86" s="170" t="s">
        <v>29</v>
      </c>
      <c r="CJ86" s="170" t="s">
        <v>30</v>
      </c>
      <c r="CK86" s="170" t="s">
        <v>31</v>
      </c>
      <c r="CM86" s="43" t="str">
        <f t="shared" si="133"/>
        <v>Peso (g)</v>
      </c>
      <c r="CO86" s="44" t="s">
        <v>32</v>
      </c>
      <c r="CP86" s="45" t="s">
        <v>16</v>
      </c>
      <c r="CQ86" s="45" t="s">
        <v>17</v>
      </c>
      <c r="CR86" s="45" t="s">
        <v>18</v>
      </c>
      <c r="CS86" s="45" t="s">
        <v>19</v>
      </c>
      <c r="CT86" s="45" t="s">
        <v>20</v>
      </c>
      <c r="CU86" s="45" t="s">
        <v>21</v>
      </c>
      <c r="CV86" s="45" t="s">
        <v>22</v>
      </c>
      <c r="CW86" s="45" t="s">
        <v>23</v>
      </c>
      <c r="CX86" s="45" t="s">
        <v>24</v>
      </c>
      <c r="CY86" s="45" t="s">
        <v>25</v>
      </c>
      <c r="CZ86" s="45" t="s">
        <v>26</v>
      </c>
      <c r="DA86" s="45" t="s">
        <v>27</v>
      </c>
      <c r="DB86" s="45" t="s">
        <v>28</v>
      </c>
      <c r="DC86" s="45" t="s">
        <v>29</v>
      </c>
      <c r="DD86" s="45" t="s">
        <v>30</v>
      </c>
      <c r="DE86" s="45" t="s">
        <v>31</v>
      </c>
      <c r="DG86" s="43" t="str">
        <f t="shared" si="169"/>
        <v>Peso (g)</v>
      </c>
      <c r="DI86" s="44" t="s">
        <v>32</v>
      </c>
      <c r="DJ86" s="147" t="s">
        <v>16</v>
      </c>
      <c r="DK86" s="147" t="s">
        <v>17</v>
      </c>
      <c r="DL86" s="147" t="s">
        <v>18</v>
      </c>
      <c r="DM86" s="147" t="s">
        <v>19</v>
      </c>
      <c r="DN86" s="147" t="s">
        <v>20</v>
      </c>
      <c r="DO86" s="147" t="s">
        <v>21</v>
      </c>
      <c r="DP86" s="147" t="s">
        <v>22</v>
      </c>
      <c r="DQ86" s="147" t="s">
        <v>23</v>
      </c>
      <c r="DR86" s="147" t="s">
        <v>28</v>
      </c>
      <c r="DS86" s="147" t="s">
        <v>29</v>
      </c>
      <c r="DT86" s="147" t="s">
        <v>30</v>
      </c>
      <c r="DU86" s="147" t="s">
        <v>31</v>
      </c>
      <c r="EQ86" s="198" t="str">
        <f t="shared" si="236"/>
        <v>DIAMANTE 1Coleta no mesmo dia4210-261 a 70</v>
      </c>
      <c r="ER86" s="198" t="s">
        <v>66</v>
      </c>
      <c r="ES86" s="199" t="s">
        <v>71</v>
      </c>
      <c r="ET86" s="200" t="s">
        <v>72</v>
      </c>
      <c r="EU86" s="201" t="s">
        <v>96</v>
      </c>
      <c r="EV86" s="200">
        <f t="shared" si="254"/>
        <v>1.68</v>
      </c>
      <c r="EW86" s="258">
        <v>1.68</v>
      </c>
      <c r="EX86" s="203" t="s">
        <v>264</v>
      </c>
      <c r="FK86" s="207" t="s">
        <v>395</v>
      </c>
      <c r="FL86" s="207" t="s">
        <v>107</v>
      </c>
      <c r="FM86" s="219" t="s">
        <v>323</v>
      </c>
      <c r="FN86" s="220" t="s">
        <v>324</v>
      </c>
      <c r="FO86" s="217">
        <v>76147</v>
      </c>
      <c r="FP86" s="200">
        <f>ROUND('BASE 2025'!FP86*'BASE 2026'!$A$172,2)</f>
        <v>0.14000000000000001</v>
      </c>
      <c r="FQ86" s="217">
        <v>76198</v>
      </c>
      <c r="FR86" s="200">
        <f>ROUND('BASE 2025'!FR86*'BASE 2026'!$A$172,2)</f>
        <v>0.08</v>
      </c>
    </row>
    <row r="87" spans="1:174" ht="25.5" x14ac:dyDescent="0.25">
      <c r="A87" s="84">
        <v>0</v>
      </c>
      <c r="B87" s="42" t="s">
        <v>69</v>
      </c>
      <c r="D87" s="43" t="str">
        <f t="shared" si="203"/>
        <v>DIAMANTE 30 a 300</v>
      </c>
      <c r="E87" s="44" t="s">
        <v>75</v>
      </c>
      <c r="F87" s="44" t="s">
        <v>40</v>
      </c>
      <c r="G87" s="170">
        <f>ROUND(G3-(G3*$A$33),2)</f>
        <v>8.25</v>
      </c>
      <c r="H87" s="170">
        <f t="shared" ref="H87:Z99" si="261">ROUND(H3-(H3*$A$33),2)</f>
        <v>8.43</v>
      </c>
      <c r="I87" s="170">
        <f t="shared" si="261"/>
        <v>8.6</v>
      </c>
      <c r="J87" s="170">
        <f t="shared" si="261"/>
        <v>8.77</v>
      </c>
      <c r="K87" s="170">
        <f t="shared" si="261"/>
        <v>15.77</v>
      </c>
      <c r="L87" s="170">
        <f t="shared" si="261"/>
        <v>16.11</v>
      </c>
      <c r="M87" s="170">
        <f t="shared" si="261"/>
        <v>16.47</v>
      </c>
      <c r="N87" s="170">
        <f t="shared" si="261"/>
        <v>17.52</v>
      </c>
      <c r="O87" s="170">
        <f t="shared" si="261"/>
        <v>23.95</v>
      </c>
      <c r="P87" s="170">
        <f t="shared" si="261"/>
        <v>33.520000000000003</v>
      </c>
      <c r="Q87" s="170">
        <f t="shared" si="261"/>
        <v>43.1</v>
      </c>
      <c r="R87" s="170">
        <f t="shared" si="261"/>
        <v>50.29</v>
      </c>
      <c r="S87" s="170">
        <f t="shared" si="261"/>
        <v>31.88</v>
      </c>
      <c r="T87" s="170">
        <f t="shared" si="261"/>
        <v>40.700000000000003</v>
      </c>
      <c r="U87" s="170">
        <f t="shared" si="261"/>
        <v>49.14</v>
      </c>
      <c r="V87" s="170">
        <f t="shared" si="261"/>
        <v>56.36</v>
      </c>
      <c r="W87" s="170">
        <f t="shared" si="261"/>
        <v>37.96</v>
      </c>
      <c r="X87" s="170">
        <f t="shared" si="261"/>
        <v>48.46</v>
      </c>
      <c r="Y87" s="170">
        <f t="shared" si="261"/>
        <v>58.51</v>
      </c>
      <c r="Z87" s="170">
        <f t="shared" si="261"/>
        <v>67.11</v>
      </c>
      <c r="AB87" s="176" t="str">
        <f t="shared" si="246"/>
        <v>DIAMANTE 30 a 300</v>
      </c>
      <c r="AC87" s="177" t="s">
        <v>75</v>
      </c>
      <c r="AD87" s="177" t="s">
        <v>40</v>
      </c>
      <c r="AE87" s="170">
        <f>ROUND(AE3-(AE3*$A$51),2)</f>
        <v>24.4</v>
      </c>
      <c r="AF87" s="170">
        <f t="shared" ref="AF87:AX99" si="262">ROUND(AF3-(AF3*$A$51),2)</f>
        <v>24.93</v>
      </c>
      <c r="AG87" s="170">
        <f t="shared" si="262"/>
        <v>25.45</v>
      </c>
      <c r="AH87" s="170">
        <f t="shared" si="262"/>
        <v>25.97</v>
      </c>
      <c r="AI87" s="170">
        <f t="shared" si="262"/>
        <v>27.07</v>
      </c>
      <c r="AJ87" s="170">
        <f t="shared" si="262"/>
        <v>27.35</v>
      </c>
      <c r="AK87" s="170">
        <f t="shared" si="262"/>
        <v>27.64</v>
      </c>
      <c r="AL87" s="170">
        <f t="shared" si="262"/>
        <v>27.91</v>
      </c>
      <c r="AM87" s="170">
        <f t="shared" si="262"/>
        <v>39.46</v>
      </c>
      <c r="AN87" s="170">
        <f t="shared" si="262"/>
        <v>61.29</v>
      </c>
      <c r="AO87" s="170">
        <f t="shared" si="262"/>
        <v>74.540000000000006</v>
      </c>
      <c r="AP87" s="170">
        <f t="shared" si="262"/>
        <v>87.81</v>
      </c>
      <c r="AQ87" s="170">
        <f t="shared" si="262"/>
        <v>50.76</v>
      </c>
      <c r="AR87" s="170">
        <f t="shared" si="262"/>
        <v>67.61</v>
      </c>
      <c r="AS87" s="170">
        <f t="shared" si="262"/>
        <v>78.38</v>
      </c>
      <c r="AT87" s="170">
        <f t="shared" si="262"/>
        <v>89.13</v>
      </c>
      <c r="AU87" s="170">
        <f t="shared" si="262"/>
        <v>60.45</v>
      </c>
      <c r="AV87" s="170">
        <f t="shared" si="262"/>
        <v>80.5</v>
      </c>
      <c r="AW87" s="170">
        <f t="shared" si="262"/>
        <v>93.3</v>
      </c>
      <c r="AX87" s="170">
        <f t="shared" si="262"/>
        <v>106.11</v>
      </c>
      <c r="BL87" s="43" t="str">
        <f t="shared" si="206"/>
        <v>DIAMANTE 34.001 a 5.000</v>
      </c>
      <c r="BM87" s="44" t="s">
        <v>75</v>
      </c>
      <c r="BN87" s="46" t="s">
        <v>70</v>
      </c>
      <c r="BO87" s="170">
        <f t="shared" si="249"/>
        <v>24.17</v>
      </c>
      <c r="BP87" s="170">
        <f t="shared" si="249"/>
        <v>24.68</v>
      </c>
      <c r="BQ87" s="170">
        <f t="shared" si="249"/>
        <v>25.19</v>
      </c>
      <c r="BS87" s="43" t="str">
        <f t="shared" si="71"/>
        <v>DIAMANTE 40 a 300</v>
      </c>
      <c r="BT87" s="44" t="s">
        <v>81</v>
      </c>
      <c r="BU87" s="44" t="s">
        <v>40</v>
      </c>
      <c r="BV87" s="170">
        <f>ROUND(BV3-(BV3*$A$181),2)</f>
        <v>9.5299999999999994</v>
      </c>
      <c r="BW87" s="170">
        <f t="shared" ref="BW87:CK87" si="263">ROUND(BW3-(BW3*$A$181),2)</f>
        <v>9.74</v>
      </c>
      <c r="BX87" s="170">
        <f t="shared" si="263"/>
        <v>9.94</v>
      </c>
      <c r="BY87" s="170">
        <f t="shared" si="263"/>
        <v>10.14</v>
      </c>
      <c r="BZ87" s="170">
        <f t="shared" si="263"/>
        <v>18.440000000000001</v>
      </c>
      <c r="CA87" s="170">
        <f t="shared" si="263"/>
        <v>18.84</v>
      </c>
      <c r="CB87" s="170">
        <f t="shared" si="263"/>
        <v>19.27</v>
      </c>
      <c r="CC87" s="170">
        <f t="shared" si="263"/>
        <v>20.5</v>
      </c>
      <c r="CD87" s="170">
        <f t="shared" si="263"/>
        <v>28.15</v>
      </c>
      <c r="CE87" s="170">
        <f t="shared" si="263"/>
        <v>39.549999999999997</v>
      </c>
      <c r="CF87" s="170">
        <f t="shared" si="263"/>
        <v>50.86</v>
      </c>
      <c r="CG87" s="170">
        <f t="shared" si="263"/>
        <v>59.3</v>
      </c>
      <c r="CH87" s="170">
        <f t="shared" si="263"/>
        <v>44.65</v>
      </c>
      <c r="CI87" s="170">
        <f t="shared" si="263"/>
        <v>57.16</v>
      </c>
      <c r="CJ87" s="170">
        <f t="shared" si="263"/>
        <v>69.010000000000005</v>
      </c>
      <c r="CK87" s="170">
        <f t="shared" si="263"/>
        <v>79.14</v>
      </c>
      <c r="CM87" s="231" t="str">
        <f t="shared" ref="CM87" si="264">CONCATENATE(CN87,CO87)</f>
        <v>DIAMANTE 30 a 300</v>
      </c>
      <c r="CN87" s="230" t="s">
        <v>75</v>
      </c>
      <c r="CO87" s="230" t="s">
        <v>40</v>
      </c>
      <c r="CP87" s="260">
        <v>13.29</v>
      </c>
      <c r="CQ87" s="260">
        <v>13.85</v>
      </c>
      <c r="CR87" s="260">
        <v>13.99</v>
      </c>
      <c r="CS87" s="260">
        <v>14.14</v>
      </c>
      <c r="CT87" s="260">
        <v>15.82</v>
      </c>
      <c r="CU87" s="260">
        <v>17.73</v>
      </c>
      <c r="CV87" s="260">
        <v>19.78</v>
      </c>
      <c r="CW87" s="260">
        <v>23.73</v>
      </c>
      <c r="CX87" s="260">
        <v>16.3</v>
      </c>
      <c r="CY87" s="260">
        <v>19.71</v>
      </c>
      <c r="CZ87" s="260">
        <v>33.1</v>
      </c>
      <c r="DA87" s="260">
        <v>45.43</v>
      </c>
      <c r="DB87" s="260">
        <v>18.93</v>
      </c>
      <c r="DC87" s="260">
        <v>22.9</v>
      </c>
      <c r="DD87" s="260">
        <v>38.49</v>
      </c>
      <c r="DE87" s="260">
        <v>52.83</v>
      </c>
      <c r="DF87" s="230" t="s">
        <v>264</v>
      </c>
      <c r="DG87" s="43" t="str">
        <f t="shared" ref="DG87:DG88" si="265">DH87&amp;DI87</f>
        <v>DIAMANTE 40 a 300</v>
      </c>
      <c r="DH87" s="44" t="s">
        <v>81</v>
      </c>
      <c r="DI87" s="228" t="s">
        <v>40</v>
      </c>
      <c r="DJ87" s="229" t="s">
        <v>426</v>
      </c>
      <c r="DK87" s="229" t="s">
        <v>427</v>
      </c>
      <c r="DL87" s="229" t="s">
        <v>428</v>
      </c>
      <c r="DM87" s="229" t="s">
        <v>429</v>
      </c>
      <c r="DN87" s="229" t="s">
        <v>430</v>
      </c>
      <c r="DO87" s="229" t="s">
        <v>431</v>
      </c>
      <c r="DP87" s="229" t="s">
        <v>432</v>
      </c>
      <c r="DQ87" s="229" t="s">
        <v>433</v>
      </c>
      <c r="DR87" s="229" t="s">
        <v>434</v>
      </c>
      <c r="DS87" s="229" t="s">
        <v>435</v>
      </c>
      <c r="DT87" s="229" t="s">
        <v>436</v>
      </c>
      <c r="DU87" s="229" t="s">
        <v>437</v>
      </c>
      <c r="DV87" s="248" t="s">
        <v>264</v>
      </c>
      <c r="EQ87" s="198" t="str">
        <f t="shared" si="236"/>
        <v>DIAMANTE 1Coleta no mesmo dia4210-271 a 80</v>
      </c>
      <c r="ER87" s="198" t="s">
        <v>66</v>
      </c>
      <c r="ES87" s="199" t="s">
        <v>71</v>
      </c>
      <c r="ET87" s="200" t="s">
        <v>72</v>
      </c>
      <c r="EU87" s="201" t="s">
        <v>99</v>
      </c>
      <c r="EV87" s="200">
        <f t="shared" si="254"/>
        <v>1.68</v>
      </c>
      <c r="EW87" s="258">
        <v>1.68</v>
      </c>
      <c r="EX87" s="203" t="s">
        <v>264</v>
      </c>
      <c r="FK87" s="207" t="s">
        <v>396</v>
      </c>
      <c r="FL87" s="207" t="s">
        <v>107</v>
      </c>
      <c r="FM87" s="219" t="s">
        <v>325</v>
      </c>
      <c r="FN87" s="220" t="s">
        <v>326</v>
      </c>
      <c r="FO87" s="217">
        <v>76155</v>
      </c>
      <c r="FP87" s="200">
        <f>ROUND('BASE 2025'!FP87*'BASE 2026'!$A$172,2)</f>
        <v>0.19</v>
      </c>
      <c r="FQ87" s="217">
        <v>76201</v>
      </c>
      <c r="FR87" s="200">
        <f>ROUND('BASE 2025'!FR87*'BASE 2026'!$A$172,2)</f>
        <v>0.08</v>
      </c>
    </row>
    <row r="88" spans="1:174" x14ac:dyDescent="0.25">
      <c r="A88" s="84">
        <v>0</v>
      </c>
      <c r="B88" s="42" t="s">
        <v>75</v>
      </c>
      <c r="D88" s="43" t="str">
        <f t="shared" si="203"/>
        <v>DIAMANTE 3301 a 500</v>
      </c>
      <c r="E88" s="44" t="s">
        <v>75</v>
      </c>
      <c r="F88" s="44" t="s">
        <v>49</v>
      </c>
      <c r="G88" s="170">
        <f t="shared" ref="G88:V99" si="266">ROUND(G4-(G4*$A$33),2)</f>
        <v>9.25</v>
      </c>
      <c r="H88" s="170">
        <f t="shared" si="266"/>
        <v>9.4499999999999993</v>
      </c>
      <c r="I88" s="170">
        <f t="shared" si="266"/>
        <v>9.65</v>
      </c>
      <c r="J88" s="170">
        <f t="shared" si="266"/>
        <v>9.84</v>
      </c>
      <c r="K88" s="170">
        <f t="shared" si="266"/>
        <v>16.34</v>
      </c>
      <c r="L88" s="170">
        <f t="shared" si="266"/>
        <v>16.7</v>
      </c>
      <c r="M88" s="170">
        <f t="shared" si="266"/>
        <v>17.07</v>
      </c>
      <c r="N88" s="170">
        <f t="shared" si="266"/>
        <v>18.149999999999999</v>
      </c>
      <c r="O88" s="170">
        <f t="shared" si="266"/>
        <v>24.95</v>
      </c>
      <c r="P88" s="170">
        <f t="shared" si="266"/>
        <v>34.93</v>
      </c>
      <c r="Q88" s="170">
        <f t="shared" si="266"/>
        <v>44.89</v>
      </c>
      <c r="R88" s="170">
        <f t="shared" si="266"/>
        <v>52.37</v>
      </c>
      <c r="S88" s="170">
        <f t="shared" si="266"/>
        <v>32.72</v>
      </c>
      <c r="T88" s="170">
        <f t="shared" si="266"/>
        <v>41.87</v>
      </c>
      <c r="U88" s="170">
        <f t="shared" si="266"/>
        <v>50.66</v>
      </c>
      <c r="V88" s="170">
        <f t="shared" si="266"/>
        <v>58.13</v>
      </c>
      <c r="W88" s="170">
        <f t="shared" si="261"/>
        <v>38.94</v>
      </c>
      <c r="X88" s="170">
        <f t="shared" si="261"/>
        <v>49.86</v>
      </c>
      <c r="Y88" s="170">
        <f t="shared" si="261"/>
        <v>60.31</v>
      </c>
      <c r="Z88" s="170">
        <f t="shared" si="261"/>
        <v>69.2</v>
      </c>
      <c r="AB88" s="176" t="str">
        <f t="shared" si="246"/>
        <v>DIAMANTE 3301 a 500</v>
      </c>
      <c r="AC88" s="177" t="s">
        <v>75</v>
      </c>
      <c r="AD88" s="177" t="s">
        <v>49</v>
      </c>
      <c r="AE88" s="170">
        <f t="shared" ref="AE88:AT99" si="267">ROUND(AE4-(AE4*$A$51),2)</f>
        <v>25.29</v>
      </c>
      <c r="AF88" s="170">
        <f t="shared" si="267"/>
        <v>25.82</v>
      </c>
      <c r="AG88" s="170">
        <f t="shared" si="267"/>
        <v>26.35</v>
      </c>
      <c r="AH88" s="170">
        <f t="shared" si="267"/>
        <v>26.88</v>
      </c>
      <c r="AI88" s="170">
        <f t="shared" si="267"/>
        <v>28.64</v>
      </c>
      <c r="AJ88" s="170">
        <f t="shared" si="267"/>
        <v>28.93</v>
      </c>
      <c r="AK88" s="170">
        <f t="shared" si="267"/>
        <v>29.23</v>
      </c>
      <c r="AL88" s="170">
        <f t="shared" si="267"/>
        <v>29.54</v>
      </c>
      <c r="AM88" s="170">
        <f t="shared" si="267"/>
        <v>42.15</v>
      </c>
      <c r="AN88" s="170">
        <f t="shared" si="267"/>
        <v>64.42</v>
      </c>
      <c r="AO88" s="170">
        <f t="shared" si="267"/>
        <v>78.39</v>
      </c>
      <c r="AP88" s="170">
        <f t="shared" si="267"/>
        <v>92.37</v>
      </c>
      <c r="AQ88" s="170">
        <f t="shared" si="267"/>
        <v>52.56</v>
      </c>
      <c r="AR88" s="170">
        <f t="shared" si="267"/>
        <v>68.87</v>
      </c>
      <c r="AS88" s="170">
        <f t="shared" si="267"/>
        <v>79.83</v>
      </c>
      <c r="AT88" s="170">
        <f t="shared" si="267"/>
        <v>90.79</v>
      </c>
      <c r="AU88" s="170">
        <f t="shared" si="262"/>
        <v>62.57</v>
      </c>
      <c r="AV88" s="170">
        <f t="shared" si="262"/>
        <v>81.98</v>
      </c>
      <c r="AW88" s="170">
        <f t="shared" si="262"/>
        <v>95.04</v>
      </c>
      <c r="AX88" s="170">
        <f t="shared" si="262"/>
        <v>108.09</v>
      </c>
      <c r="BL88" s="43" t="str">
        <f t="shared" si="206"/>
        <v>DIAMANTE 35.001 a 6.000</v>
      </c>
      <c r="BM88" s="44" t="s">
        <v>75</v>
      </c>
      <c r="BN88" s="46" t="s">
        <v>76</v>
      </c>
      <c r="BO88" s="170">
        <f t="shared" si="249"/>
        <v>28.15</v>
      </c>
      <c r="BP88" s="170">
        <f t="shared" si="249"/>
        <v>28.74</v>
      </c>
      <c r="BQ88" s="170">
        <f t="shared" si="249"/>
        <v>29.35</v>
      </c>
      <c r="BS88" s="43" t="str">
        <f t="shared" si="71"/>
        <v>DIAMANTE 4301 a 500</v>
      </c>
      <c r="BT88" s="44" t="s">
        <v>81</v>
      </c>
      <c r="BU88" s="44" t="s">
        <v>49</v>
      </c>
      <c r="BV88" s="170">
        <f t="shared" ref="BV88:CK99" si="268">ROUND(BV4-(BV4*$A$181),2)</f>
        <v>10.91</v>
      </c>
      <c r="BW88" s="170">
        <f t="shared" si="268"/>
        <v>11.14</v>
      </c>
      <c r="BX88" s="170">
        <f t="shared" si="268"/>
        <v>11.36</v>
      </c>
      <c r="BY88" s="170">
        <f t="shared" si="268"/>
        <v>11.59</v>
      </c>
      <c r="BZ88" s="170">
        <f t="shared" si="268"/>
        <v>19.28</v>
      </c>
      <c r="CA88" s="170">
        <f t="shared" si="268"/>
        <v>19.71</v>
      </c>
      <c r="CB88" s="170">
        <f t="shared" si="268"/>
        <v>20.14</v>
      </c>
      <c r="CC88" s="170">
        <f t="shared" si="268"/>
        <v>21.42</v>
      </c>
      <c r="CD88" s="170">
        <f t="shared" si="268"/>
        <v>29.44</v>
      </c>
      <c r="CE88" s="170">
        <f t="shared" si="268"/>
        <v>41.23</v>
      </c>
      <c r="CF88" s="170">
        <f t="shared" si="268"/>
        <v>53</v>
      </c>
      <c r="CG88" s="170">
        <f t="shared" si="268"/>
        <v>61.82</v>
      </c>
      <c r="CH88" s="170">
        <f t="shared" si="268"/>
        <v>45.96</v>
      </c>
      <c r="CI88" s="170">
        <f t="shared" si="268"/>
        <v>58.86</v>
      </c>
      <c r="CJ88" s="170">
        <f t="shared" si="268"/>
        <v>71.2</v>
      </c>
      <c r="CK88" s="170">
        <f t="shared" si="268"/>
        <v>81.680000000000007</v>
      </c>
      <c r="CM88" s="43" t="str">
        <f t="shared" si="133"/>
        <v>DIAMANTE 3301 a 500</v>
      </c>
      <c r="CN88" s="44" t="s">
        <v>75</v>
      </c>
      <c r="CO88" s="225" t="s">
        <v>49</v>
      </c>
      <c r="CP88" s="170">
        <f t="shared" ref="CP88:DE88" si="269">ROUND(CP4-(CP4*$A$106),2)</f>
        <v>14.77</v>
      </c>
      <c r="CQ88" s="170">
        <f t="shared" si="269"/>
        <v>15.39</v>
      </c>
      <c r="CR88" s="170">
        <f t="shared" si="269"/>
        <v>15.55</v>
      </c>
      <c r="CS88" s="170">
        <f t="shared" si="269"/>
        <v>15.71</v>
      </c>
      <c r="CT88" s="170">
        <f t="shared" si="269"/>
        <v>17.579999999999998</v>
      </c>
      <c r="CU88" s="170">
        <f t="shared" si="269"/>
        <v>19.7</v>
      </c>
      <c r="CV88" s="170">
        <f t="shared" si="269"/>
        <v>21.98</v>
      </c>
      <c r="CW88" s="170">
        <f t="shared" si="269"/>
        <v>26.37</v>
      </c>
      <c r="CX88" s="170">
        <f t="shared" si="269"/>
        <v>18.100000000000001</v>
      </c>
      <c r="CY88" s="170">
        <f t="shared" si="269"/>
        <v>21.9</v>
      </c>
      <c r="CZ88" s="170">
        <f t="shared" si="269"/>
        <v>36.78</v>
      </c>
      <c r="DA88" s="170">
        <f t="shared" si="269"/>
        <v>50.47</v>
      </c>
      <c r="DB88" s="170">
        <f t="shared" si="269"/>
        <v>21.04</v>
      </c>
      <c r="DC88" s="170">
        <f t="shared" si="269"/>
        <v>25.45</v>
      </c>
      <c r="DD88" s="170">
        <f t="shared" si="269"/>
        <v>42.76</v>
      </c>
      <c r="DE88" s="170">
        <f t="shared" si="269"/>
        <v>58.7</v>
      </c>
      <c r="DG88" s="43" t="str">
        <f t="shared" si="265"/>
        <v>DIAMANTE 4301 a 500</v>
      </c>
      <c r="DH88" s="44" t="s">
        <v>81</v>
      </c>
      <c r="DI88" s="44" t="s">
        <v>49</v>
      </c>
      <c r="DJ88" s="147">
        <f t="shared" ref="DJ88:DU88" si="270">ROUND(DJ4-(DJ4*$A$198),2)</f>
        <v>16.760000000000002</v>
      </c>
      <c r="DK88" s="147">
        <f t="shared" si="270"/>
        <v>17.47</v>
      </c>
      <c r="DL88" s="147">
        <f t="shared" si="270"/>
        <v>17.64</v>
      </c>
      <c r="DM88" s="147">
        <f t="shared" si="270"/>
        <v>17.82</v>
      </c>
      <c r="DN88" s="147">
        <f t="shared" si="270"/>
        <v>19.920000000000002</v>
      </c>
      <c r="DO88" s="147">
        <f t="shared" si="270"/>
        <v>22.42</v>
      </c>
      <c r="DP88" s="147">
        <f t="shared" si="270"/>
        <v>25.02</v>
      </c>
      <c r="DQ88" s="147">
        <f t="shared" si="270"/>
        <v>30.01</v>
      </c>
      <c r="DR88" s="147">
        <f t="shared" si="270"/>
        <v>23.78</v>
      </c>
      <c r="DS88" s="147">
        <f t="shared" si="270"/>
        <v>28.93</v>
      </c>
      <c r="DT88" s="147">
        <f t="shared" si="270"/>
        <v>48.68</v>
      </c>
      <c r="DU88" s="147">
        <f t="shared" si="270"/>
        <v>66.790000000000006</v>
      </c>
      <c r="EQ88" s="198" t="str">
        <f t="shared" si="236"/>
        <v>DIAMANTE 1Coleta no mesmo dia4210-281 a 90</v>
      </c>
      <c r="ER88" s="198" t="s">
        <v>66</v>
      </c>
      <c r="ES88" s="199" t="s">
        <v>71</v>
      </c>
      <c r="ET88" s="200" t="s">
        <v>72</v>
      </c>
      <c r="EU88" s="201" t="s">
        <v>102</v>
      </c>
      <c r="EV88" s="200">
        <f t="shared" si="254"/>
        <v>1.67</v>
      </c>
      <c r="EW88" s="258">
        <v>1.67</v>
      </c>
      <c r="EX88" s="203" t="s">
        <v>264</v>
      </c>
    </row>
    <row r="89" spans="1:174" x14ac:dyDescent="0.25">
      <c r="A89" s="84">
        <v>0</v>
      </c>
      <c r="B89" s="42" t="s">
        <v>81</v>
      </c>
      <c r="D89" s="43" t="str">
        <f t="shared" si="203"/>
        <v>DIAMANTE 3501 a 1.000</v>
      </c>
      <c r="E89" s="44" t="s">
        <v>75</v>
      </c>
      <c r="F89" s="44" t="s">
        <v>50</v>
      </c>
      <c r="G89" s="170">
        <f t="shared" si="266"/>
        <v>9.91</v>
      </c>
      <c r="H89" s="170">
        <f t="shared" si="261"/>
        <v>10.11</v>
      </c>
      <c r="I89" s="170">
        <f t="shared" si="261"/>
        <v>10.33</v>
      </c>
      <c r="J89" s="170">
        <f t="shared" si="261"/>
        <v>10.55</v>
      </c>
      <c r="K89" s="170">
        <f t="shared" si="261"/>
        <v>18.23</v>
      </c>
      <c r="L89" s="170">
        <f t="shared" si="261"/>
        <v>18.41</v>
      </c>
      <c r="M89" s="170">
        <f t="shared" si="261"/>
        <v>18.59</v>
      </c>
      <c r="N89" s="170">
        <f t="shared" si="261"/>
        <v>18.79</v>
      </c>
      <c r="O89" s="170">
        <f t="shared" si="261"/>
        <v>25.95</v>
      </c>
      <c r="P89" s="170">
        <f t="shared" si="261"/>
        <v>36.33</v>
      </c>
      <c r="Q89" s="170">
        <f t="shared" si="261"/>
        <v>46.72</v>
      </c>
      <c r="R89" s="170">
        <f t="shared" si="261"/>
        <v>54.51</v>
      </c>
      <c r="S89" s="170">
        <f t="shared" si="261"/>
        <v>33.56</v>
      </c>
      <c r="T89" s="170">
        <f t="shared" si="261"/>
        <v>43.07</v>
      </c>
      <c r="U89" s="170">
        <f t="shared" si="261"/>
        <v>52.18</v>
      </c>
      <c r="V89" s="170">
        <f t="shared" si="261"/>
        <v>59.89</v>
      </c>
      <c r="W89" s="170">
        <f t="shared" si="261"/>
        <v>39.96</v>
      </c>
      <c r="X89" s="170">
        <f t="shared" si="261"/>
        <v>51.28</v>
      </c>
      <c r="Y89" s="170">
        <f t="shared" si="261"/>
        <v>62.13</v>
      </c>
      <c r="Z89" s="170">
        <f t="shared" si="261"/>
        <v>71.3</v>
      </c>
      <c r="AB89" s="176" t="str">
        <f t="shared" si="246"/>
        <v>DIAMANTE 3501 a 1.000</v>
      </c>
      <c r="AC89" s="177" t="s">
        <v>75</v>
      </c>
      <c r="AD89" s="177" t="s">
        <v>50</v>
      </c>
      <c r="AE89" s="170">
        <f t="shared" si="267"/>
        <v>26.15</v>
      </c>
      <c r="AF89" s="170">
        <f t="shared" si="262"/>
        <v>26.71</v>
      </c>
      <c r="AG89" s="170">
        <f t="shared" si="262"/>
        <v>27.27</v>
      </c>
      <c r="AH89" s="170">
        <f t="shared" si="262"/>
        <v>27.81</v>
      </c>
      <c r="AI89" s="170">
        <f t="shared" si="262"/>
        <v>30.22</v>
      </c>
      <c r="AJ89" s="170">
        <f t="shared" si="262"/>
        <v>30.52</v>
      </c>
      <c r="AK89" s="170">
        <f t="shared" si="262"/>
        <v>30.83</v>
      </c>
      <c r="AL89" s="170">
        <f t="shared" si="262"/>
        <v>31.14</v>
      </c>
      <c r="AM89" s="170">
        <f t="shared" si="262"/>
        <v>44.82</v>
      </c>
      <c r="AN89" s="170">
        <f t="shared" si="262"/>
        <v>67.56</v>
      </c>
      <c r="AO89" s="170">
        <f t="shared" si="262"/>
        <v>82.26</v>
      </c>
      <c r="AP89" s="170">
        <f t="shared" si="262"/>
        <v>96.95</v>
      </c>
      <c r="AQ89" s="170">
        <f t="shared" si="262"/>
        <v>54.35</v>
      </c>
      <c r="AR89" s="170">
        <f t="shared" si="262"/>
        <v>70.099999999999994</v>
      </c>
      <c r="AS89" s="170">
        <f t="shared" si="262"/>
        <v>81.3</v>
      </c>
      <c r="AT89" s="170">
        <f t="shared" si="262"/>
        <v>92.47</v>
      </c>
      <c r="AU89" s="170">
        <f t="shared" si="262"/>
        <v>64.69</v>
      </c>
      <c r="AV89" s="170">
        <f t="shared" si="262"/>
        <v>83.46</v>
      </c>
      <c r="AW89" s="170">
        <f t="shared" si="262"/>
        <v>96.78</v>
      </c>
      <c r="AX89" s="170">
        <f t="shared" si="262"/>
        <v>110.07</v>
      </c>
      <c r="BL89" s="43" t="str">
        <f t="shared" si="206"/>
        <v>DIAMANTE 36.001 a 7.000</v>
      </c>
      <c r="BM89" s="44" t="s">
        <v>75</v>
      </c>
      <c r="BN89" s="46" t="s">
        <v>82</v>
      </c>
      <c r="BO89" s="170">
        <f t="shared" si="249"/>
        <v>33.49</v>
      </c>
      <c r="BP89" s="170">
        <f t="shared" si="249"/>
        <v>34.17</v>
      </c>
      <c r="BQ89" s="170">
        <f t="shared" si="249"/>
        <v>34.89</v>
      </c>
      <c r="BS89" s="43" t="str">
        <f t="shared" si="71"/>
        <v>DIAMANTE 4501 a 1.000</v>
      </c>
      <c r="BT89" s="44" t="s">
        <v>81</v>
      </c>
      <c r="BU89" s="44" t="s">
        <v>50</v>
      </c>
      <c r="BV89" s="170">
        <f t="shared" si="268"/>
        <v>11.72</v>
      </c>
      <c r="BW89" s="170">
        <f t="shared" si="268"/>
        <v>11.96</v>
      </c>
      <c r="BX89" s="170">
        <f t="shared" si="268"/>
        <v>12.21</v>
      </c>
      <c r="BY89" s="170">
        <f t="shared" si="268"/>
        <v>12.46</v>
      </c>
      <c r="BZ89" s="170">
        <f t="shared" si="268"/>
        <v>21.52</v>
      </c>
      <c r="CA89" s="170">
        <f t="shared" si="268"/>
        <v>21.74</v>
      </c>
      <c r="CB89" s="170">
        <f t="shared" si="268"/>
        <v>21.96</v>
      </c>
      <c r="CC89" s="170">
        <f t="shared" si="268"/>
        <v>22.19</v>
      </c>
      <c r="CD89" s="170">
        <f t="shared" si="268"/>
        <v>30.64</v>
      </c>
      <c r="CE89" s="170">
        <f t="shared" si="268"/>
        <v>42.89</v>
      </c>
      <c r="CF89" s="170">
        <f t="shared" si="268"/>
        <v>55.16</v>
      </c>
      <c r="CG89" s="170">
        <f t="shared" si="268"/>
        <v>64.34</v>
      </c>
      <c r="CH89" s="170">
        <f t="shared" si="268"/>
        <v>47.18</v>
      </c>
      <c r="CI89" s="170">
        <f t="shared" si="268"/>
        <v>60.54</v>
      </c>
      <c r="CJ89" s="170">
        <f t="shared" si="268"/>
        <v>73.34</v>
      </c>
      <c r="CK89" s="170">
        <f t="shared" si="268"/>
        <v>84.17</v>
      </c>
      <c r="CM89" s="43" t="str">
        <f t="shared" si="133"/>
        <v>DIAMANTE 3501 a 1.000</v>
      </c>
      <c r="CN89" s="44" t="s">
        <v>75</v>
      </c>
      <c r="CO89" s="44" t="s">
        <v>50</v>
      </c>
      <c r="CP89" s="170">
        <f t="shared" ref="CP89:DE89" si="271">ROUND(CP5-(CP5*$A$106),2)</f>
        <v>15.82</v>
      </c>
      <c r="CQ89" s="170">
        <f t="shared" si="271"/>
        <v>16.489999999999998</v>
      </c>
      <c r="CR89" s="170">
        <f t="shared" si="271"/>
        <v>16.66</v>
      </c>
      <c r="CS89" s="170">
        <f t="shared" si="271"/>
        <v>16.829999999999998</v>
      </c>
      <c r="CT89" s="170">
        <f t="shared" si="271"/>
        <v>18.829999999999998</v>
      </c>
      <c r="CU89" s="170">
        <f t="shared" si="271"/>
        <v>21.1</v>
      </c>
      <c r="CV89" s="170">
        <f t="shared" si="271"/>
        <v>23.56</v>
      </c>
      <c r="CW89" s="170">
        <f t="shared" si="271"/>
        <v>28.25</v>
      </c>
      <c r="CX89" s="170">
        <f t="shared" si="271"/>
        <v>19.18</v>
      </c>
      <c r="CY89" s="170">
        <f t="shared" si="271"/>
        <v>23.11</v>
      </c>
      <c r="CZ89" s="170">
        <f t="shared" si="271"/>
        <v>38.119999999999997</v>
      </c>
      <c r="DA89" s="170">
        <f t="shared" si="271"/>
        <v>52.11</v>
      </c>
      <c r="DB89" s="170">
        <f t="shared" si="271"/>
        <v>22.31</v>
      </c>
      <c r="DC89" s="170">
        <f t="shared" si="271"/>
        <v>26.87</v>
      </c>
      <c r="DD89" s="170">
        <f t="shared" si="271"/>
        <v>44.32</v>
      </c>
      <c r="DE89" s="170">
        <f t="shared" si="271"/>
        <v>60.57</v>
      </c>
      <c r="DG89" s="43" t="str">
        <f t="shared" ref="DG89" si="272">DH89&amp;DI89</f>
        <v>DIAMANTE 4501 a 1.000</v>
      </c>
      <c r="DH89" s="44" t="s">
        <v>81</v>
      </c>
      <c r="DI89" s="44" t="s">
        <v>50</v>
      </c>
      <c r="DJ89" s="147">
        <f t="shared" ref="DJ89:DU89" si="273">ROUND(DJ5-(DJ5*$A$198),2)</f>
        <v>17.940000000000001</v>
      </c>
      <c r="DK89" s="147">
        <f t="shared" si="273"/>
        <v>18.71</v>
      </c>
      <c r="DL89" s="147">
        <f t="shared" si="273"/>
        <v>18.91</v>
      </c>
      <c r="DM89" s="147">
        <f t="shared" si="273"/>
        <v>19.079999999999998</v>
      </c>
      <c r="DN89" s="147">
        <f t="shared" si="273"/>
        <v>21.34</v>
      </c>
      <c r="DO89" s="147">
        <f t="shared" si="273"/>
        <v>24.01</v>
      </c>
      <c r="DP89" s="147">
        <f t="shared" si="273"/>
        <v>26.82</v>
      </c>
      <c r="DQ89" s="147">
        <f t="shared" si="273"/>
        <v>32.14</v>
      </c>
      <c r="DR89" s="147">
        <f t="shared" si="273"/>
        <v>25.2</v>
      </c>
      <c r="DS89" s="147">
        <f t="shared" si="273"/>
        <v>30.53</v>
      </c>
      <c r="DT89" s="147">
        <f t="shared" si="273"/>
        <v>50.46</v>
      </c>
      <c r="DU89" s="147">
        <f t="shared" si="273"/>
        <v>68.94</v>
      </c>
      <c r="EQ89" s="198" t="str">
        <f t="shared" si="236"/>
        <v>DIAMANTE 1Coleta no mesmo dia4210-291 a 100</v>
      </c>
      <c r="ER89" s="198" t="s">
        <v>66</v>
      </c>
      <c r="ES89" s="199" t="s">
        <v>71</v>
      </c>
      <c r="ET89" s="200" t="s">
        <v>72</v>
      </c>
      <c r="EU89" s="201" t="s">
        <v>105</v>
      </c>
      <c r="EV89" s="200">
        <f t="shared" si="254"/>
        <v>1.65</v>
      </c>
      <c r="EW89" s="258">
        <v>1.65</v>
      </c>
      <c r="EX89" s="203" t="s">
        <v>264</v>
      </c>
      <c r="FK89" s="207" t="s">
        <v>397</v>
      </c>
      <c r="FL89" s="207" t="s">
        <v>110</v>
      </c>
      <c r="FM89" s="207" t="s">
        <v>317</v>
      </c>
      <c r="FN89" s="216" t="s">
        <v>318</v>
      </c>
      <c r="FO89" s="217">
        <v>76112</v>
      </c>
      <c r="FP89" s="200">
        <f>ROUND('BASE 2025'!FP89*'BASE 2026'!$A$172,2)</f>
        <v>0.24</v>
      </c>
      <c r="FQ89" s="217">
        <v>76163</v>
      </c>
      <c r="FR89" s="200">
        <v>0.28000000000000003</v>
      </c>
    </row>
    <row r="90" spans="1:174" ht="25.5" x14ac:dyDescent="0.25">
      <c r="A90" s="84">
        <v>0</v>
      </c>
      <c r="B90" s="42" t="s">
        <v>85</v>
      </c>
      <c r="D90" s="43" t="str">
        <f t="shared" si="203"/>
        <v>DIAMANTE 31.001 a 2.000</v>
      </c>
      <c r="E90" s="44" t="s">
        <v>75</v>
      </c>
      <c r="F90" s="44" t="s">
        <v>55</v>
      </c>
      <c r="G90" s="170">
        <f t="shared" si="266"/>
        <v>12.43</v>
      </c>
      <c r="H90" s="170">
        <f t="shared" si="261"/>
        <v>12.71</v>
      </c>
      <c r="I90" s="170">
        <f t="shared" si="261"/>
        <v>12.98</v>
      </c>
      <c r="J90" s="170">
        <f t="shared" si="261"/>
        <v>13.23</v>
      </c>
      <c r="K90" s="170">
        <f t="shared" si="261"/>
        <v>20.100000000000001</v>
      </c>
      <c r="L90" s="170">
        <f t="shared" si="261"/>
        <v>20.3</v>
      </c>
      <c r="M90" s="170">
        <f t="shared" si="261"/>
        <v>20.52</v>
      </c>
      <c r="N90" s="170">
        <f t="shared" si="261"/>
        <v>20.72</v>
      </c>
      <c r="O90" s="170">
        <f t="shared" si="261"/>
        <v>31.28</v>
      </c>
      <c r="P90" s="170">
        <f t="shared" si="261"/>
        <v>43.82</v>
      </c>
      <c r="Q90" s="170">
        <f t="shared" si="261"/>
        <v>56.34</v>
      </c>
      <c r="R90" s="170">
        <f t="shared" si="261"/>
        <v>65.709999999999994</v>
      </c>
      <c r="S90" s="170">
        <f t="shared" si="261"/>
        <v>41.97</v>
      </c>
      <c r="T90" s="170">
        <f t="shared" si="261"/>
        <v>53.28</v>
      </c>
      <c r="U90" s="170">
        <f t="shared" si="261"/>
        <v>64.180000000000007</v>
      </c>
      <c r="V90" s="170">
        <f t="shared" si="261"/>
        <v>73.25</v>
      </c>
      <c r="W90" s="170">
        <f t="shared" si="261"/>
        <v>49.97</v>
      </c>
      <c r="X90" s="170">
        <f t="shared" si="261"/>
        <v>63.43</v>
      </c>
      <c r="Y90" s="170">
        <f t="shared" si="261"/>
        <v>76.400000000000006</v>
      </c>
      <c r="Z90" s="170">
        <f t="shared" si="261"/>
        <v>87.19</v>
      </c>
      <c r="AB90" s="176" t="str">
        <f t="shared" si="246"/>
        <v>DIAMANTE 31.001 a 2.000</v>
      </c>
      <c r="AC90" s="177" t="s">
        <v>75</v>
      </c>
      <c r="AD90" s="177" t="s">
        <v>55</v>
      </c>
      <c r="AE90" s="170">
        <f t="shared" si="267"/>
        <v>28.93</v>
      </c>
      <c r="AF90" s="170">
        <f t="shared" si="262"/>
        <v>29.55</v>
      </c>
      <c r="AG90" s="170">
        <f t="shared" si="262"/>
        <v>30.16</v>
      </c>
      <c r="AH90" s="170">
        <f t="shared" si="262"/>
        <v>30.78</v>
      </c>
      <c r="AI90" s="170">
        <f t="shared" si="262"/>
        <v>33.26</v>
      </c>
      <c r="AJ90" s="170">
        <f t="shared" si="262"/>
        <v>33.619999999999997</v>
      </c>
      <c r="AK90" s="170">
        <f t="shared" si="262"/>
        <v>33.950000000000003</v>
      </c>
      <c r="AL90" s="170">
        <f t="shared" si="262"/>
        <v>34.29</v>
      </c>
      <c r="AM90" s="170">
        <f t="shared" si="262"/>
        <v>53.69</v>
      </c>
      <c r="AN90" s="170">
        <f t="shared" si="262"/>
        <v>81.34</v>
      </c>
      <c r="AO90" s="170">
        <f t="shared" si="262"/>
        <v>99.22</v>
      </c>
      <c r="AP90" s="170">
        <f t="shared" si="262"/>
        <v>117.1</v>
      </c>
      <c r="AQ90" s="170">
        <f t="shared" si="262"/>
        <v>65.45</v>
      </c>
      <c r="AR90" s="170">
        <f t="shared" si="262"/>
        <v>88.27</v>
      </c>
      <c r="AS90" s="170">
        <f t="shared" si="262"/>
        <v>103.27</v>
      </c>
      <c r="AT90" s="170">
        <f t="shared" si="262"/>
        <v>118.25</v>
      </c>
      <c r="AU90" s="170">
        <f t="shared" si="262"/>
        <v>77.91</v>
      </c>
      <c r="AV90" s="170">
        <f t="shared" si="262"/>
        <v>105.09</v>
      </c>
      <c r="AW90" s="170">
        <f t="shared" si="262"/>
        <v>122.93</v>
      </c>
      <c r="AX90" s="170">
        <f t="shared" si="262"/>
        <v>140.77000000000001</v>
      </c>
      <c r="BL90" s="43" t="str">
        <f t="shared" si="206"/>
        <v>DIAMANTE 37.001 a 8.000</v>
      </c>
      <c r="BM90" s="44" t="s">
        <v>75</v>
      </c>
      <c r="BN90" s="46" t="s">
        <v>86</v>
      </c>
      <c r="BO90" s="170">
        <f t="shared" si="249"/>
        <v>43.24</v>
      </c>
      <c r="BP90" s="170">
        <f t="shared" si="249"/>
        <v>44.14</v>
      </c>
      <c r="BQ90" s="170">
        <f t="shared" si="249"/>
        <v>45.05</v>
      </c>
      <c r="BS90" s="43" t="str">
        <f t="shared" si="71"/>
        <v>DIAMANTE 41.001 a 2.000</v>
      </c>
      <c r="BT90" s="44" t="s">
        <v>81</v>
      </c>
      <c r="BU90" s="44" t="s">
        <v>55</v>
      </c>
      <c r="BV90" s="170">
        <f t="shared" si="268"/>
        <v>15.45</v>
      </c>
      <c r="BW90" s="170">
        <f t="shared" si="268"/>
        <v>15.79</v>
      </c>
      <c r="BX90" s="170">
        <f t="shared" si="268"/>
        <v>16.13</v>
      </c>
      <c r="BY90" s="170">
        <f t="shared" si="268"/>
        <v>16.45</v>
      </c>
      <c r="BZ90" s="170">
        <f t="shared" si="268"/>
        <v>24.26</v>
      </c>
      <c r="CA90" s="170">
        <f t="shared" si="268"/>
        <v>24.51</v>
      </c>
      <c r="CB90" s="170">
        <f t="shared" si="268"/>
        <v>24.76</v>
      </c>
      <c r="CC90" s="170">
        <f t="shared" si="268"/>
        <v>25.02</v>
      </c>
      <c r="CD90" s="170">
        <f t="shared" si="268"/>
        <v>37.31</v>
      </c>
      <c r="CE90" s="170">
        <f t="shared" si="268"/>
        <v>51.8</v>
      </c>
      <c r="CF90" s="170">
        <f t="shared" si="268"/>
        <v>66.599999999999994</v>
      </c>
      <c r="CG90" s="170">
        <f t="shared" si="268"/>
        <v>77.78</v>
      </c>
      <c r="CH90" s="170">
        <f t="shared" si="268"/>
        <v>59.45</v>
      </c>
      <c r="CI90" s="170">
        <f t="shared" si="268"/>
        <v>75.03</v>
      </c>
      <c r="CJ90" s="170">
        <f t="shared" si="268"/>
        <v>90.32</v>
      </c>
      <c r="CK90" s="170">
        <f t="shared" si="268"/>
        <v>103.17</v>
      </c>
      <c r="CM90" s="43" t="str">
        <f t="shared" si="133"/>
        <v>DIAMANTE 31.001 a 2.000</v>
      </c>
      <c r="CN90" s="44" t="s">
        <v>75</v>
      </c>
      <c r="CO90" s="44" t="s">
        <v>55</v>
      </c>
      <c r="CP90" s="170">
        <f t="shared" ref="CP90:DE90" si="274">ROUND(CP6-(CP6*$A$106),2)</f>
        <v>16.670000000000002</v>
      </c>
      <c r="CQ90" s="170">
        <f t="shared" si="274"/>
        <v>17.39</v>
      </c>
      <c r="CR90" s="170">
        <f t="shared" si="274"/>
        <v>17.54</v>
      </c>
      <c r="CS90" s="170">
        <f t="shared" si="274"/>
        <v>17.72</v>
      </c>
      <c r="CT90" s="170">
        <f t="shared" si="274"/>
        <v>20.7</v>
      </c>
      <c r="CU90" s="170">
        <f t="shared" si="274"/>
        <v>23.18</v>
      </c>
      <c r="CV90" s="170">
        <f t="shared" si="274"/>
        <v>25.88</v>
      </c>
      <c r="CW90" s="170">
        <f t="shared" si="274"/>
        <v>31.05</v>
      </c>
      <c r="CX90" s="170">
        <f t="shared" si="274"/>
        <v>22.76</v>
      </c>
      <c r="CY90" s="170">
        <f t="shared" si="274"/>
        <v>26.88</v>
      </c>
      <c r="CZ90" s="170">
        <f t="shared" si="274"/>
        <v>42.1</v>
      </c>
      <c r="DA90" s="170">
        <f t="shared" si="274"/>
        <v>56.49</v>
      </c>
      <c r="DB90" s="170">
        <f t="shared" si="274"/>
        <v>26.46</v>
      </c>
      <c r="DC90" s="170">
        <f t="shared" si="274"/>
        <v>31.26</v>
      </c>
      <c r="DD90" s="170">
        <f t="shared" si="274"/>
        <v>48.95</v>
      </c>
      <c r="DE90" s="170">
        <f t="shared" si="274"/>
        <v>65.69</v>
      </c>
      <c r="DG90" s="43" t="str">
        <f t="shared" si="169"/>
        <v>DIAMANTE 41.001 a 2.000</v>
      </c>
      <c r="DH90" s="44" t="s">
        <v>81</v>
      </c>
      <c r="DI90" s="44" t="s">
        <v>55</v>
      </c>
      <c r="DJ90" s="147">
        <f t="shared" ref="DJ90:DU90" si="275">ROUND(DJ6-(DJ6*$A$198),2)</f>
        <v>19</v>
      </c>
      <c r="DK90" s="147">
        <f t="shared" si="275"/>
        <v>19.809999999999999</v>
      </c>
      <c r="DL90" s="147">
        <f t="shared" si="275"/>
        <v>19.989999999999998</v>
      </c>
      <c r="DM90" s="147">
        <f t="shared" si="275"/>
        <v>20.2</v>
      </c>
      <c r="DN90" s="147">
        <f t="shared" si="275"/>
        <v>23.58</v>
      </c>
      <c r="DO90" s="147">
        <f t="shared" si="275"/>
        <v>26.41</v>
      </c>
      <c r="DP90" s="147">
        <f t="shared" si="275"/>
        <v>29.48</v>
      </c>
      <c r="DQ90" s="147">
        <f t="shared" si="275"/>
        <v>35.369999999999997</v>
      </c>
      <c r="DR90" s="147">
        <f t="shared" si="275"/>
        <v>30.14</v>
      </c>
      <c r="DS90" s="147">
        <f t="shared" si="275"/>
        <v>35.61</v>
      </c>
      <c r="DT90" s="147">
        <f t="shared" si="275"/>
        <v>55.76</v>
      </c>
      <c r="DU90" s="147">
        <f t="shared" si="275"/>
        <v>74.84</v>
      </c>
      <c r="EQ90" s="198" t="str">
        <f t="shared" si="236"/>
        <v>DIAMANTE 1Coleta no mesmo dia4210-2Mais de 100</v>
      </c>
      <c r="ER90" s="198" t="s">
        <v>66</v>
      </c>
      <c r="ES90" s="199" t="s">
        <v>71</v>
      </c>
      <c r="ET90" s="200" t="s">
        <v>72</v>
      </c>
      <c r="EU90" s="201" t="s">
        <v>108</v>
      </c>
      <c r="EV90" s="200">
        <f t="shared" si="254"/>
        <v>1.65</v>
      </c>
      <c r="EW90" s="258">
        <v>1.65</v>
      </c>
      <c r="EX90" s="203" t="s">
        <v>264</v>
      </c>
      <c r="FK90" s="207" t="s">
        <v>398</v>
      </c>
      <c r="FL90" s="207" t="s">
        <v>110</v>
      </c>
      <c r="FM90" s="207" t="s">
        <v>319</v>
      </c>
      <c r="FN90" s="216" t="s">
        <v>320</v>
      </c>
      <c r="FO90" s="217">
        <v>76120</v>
      </c>
      <c r="FP90" s="200">
        <v>0.75</v>
      </c>
      <c r="FQ90" s="217">
        <v>76171</v>
      </c>
      <c r="FR90" s="200">
        <v>1.31</v>
      </c>
    </row>
    <row r="91" spans="1:174" ht="25.5" x14ac:dyDescent="0.25">
      <c r="A91" s="84">
        <v>0</v>
      </c>
      <c r="B91" s="42" t="s">
        <v>90</v>
      </c>
      <c r="D91" s="43" t="str">
        <f t="shared" si="203"/>
        <v>DIAMANTE 32.001 a 3.000</v>
      </c>
      <c r="E91" s="44" t="s">
        <v>75</v>
      </c>
      <c r="F91" s="44" t="s">
        <v>62</v>
      </c>
      <c r="G91" s="170">
        <f t="shared" si="266"/>
        <v>13.88</v>
      </c>
      <c r="H91" s="170">
        <f t="shared" si="261"/>
        <v>14.18</v>
      </c>
      <c r="I91" s="170">
        <f t="shared" si="261"/>
        <v>14.47</v>
      </c>
      <c r="J91" s="170">
        <f t="shared" si="261"/>
        <v>14.76</v>
      </c>
      <c r="K91" s="170">
        <f t="shared" si="261"/>
        <v>21.96</v>
      </c>
      <c r="L91" s="170">
        <f t="shared" si="261"/>
        <v>22.18</v>
      </c>
      <c r="M91" s="170">
        <f t="shared" si="261"/>
        <v>22.42</v>
      </c>
      <c r="N91" s="170">
        <f t="shared" si="261"/>
        <v>22.64</v>
      </c>
      <c r="O91" s="170">
        <f t="shared" si="261"/>
        <v>36.53</v>
      </c>
      <c r="P91" s="170">
        <f t="shared" si="261"/>
        <v>49.32</v>
      </c>
      <c r="Q91" s="170">
        <f t="shared" si="261"/>
        <v>69.41</v>
      </c>
      <c r="R91" s="170">
        <f t="shared" si="261"/>
        <v>84.01</v>
      </c>
      <c r="S91" s="170">
        <f t="shared" si="261"/>
        <v>50.31</v>
      </c>
      <c r="T91" s="170">
        <f t="shared" si="261"/>
        <v>61.83</v>
      </c>
      <c r="U91" s="170">
        <f t="shared" si="261"/>
        <v>79.08</v>
      </c>
      <c r="V91" s="170">
        <f t="shared" si="261"/>
        <v>92.54</v>
      </c>
      <c r="W91" s="170">
        <f t="shared" si="261"/>
        <v>59.88</v>
      </c>
      <c r="X91" s="170">
        <f t="shared" si="261"/>
        <v>73.599999999999994</v>
      </c>
      <c r="Y91" s="170">
        <f t="shared" si="261"/>
        <v>94.15</v>
      </c>
      <c r="Z91" s="170">
        <f t="shared" si="261"/>
        <v>110.17</v>
      </c>
      <c r="AB91" s="176" t="str">
        <f t="shared" si="246"/>
        <v>DIAMANTE 32.001 a 3.000</v>
      </c>
      <c r="AC91" s="177" t="s">
        <v>75</v>
      </c>
      <c r="AD91" s="177" t="s">
        <v>62</v>
      </c>
      <c r="AE91" s="170">
        <f t="shared" si="267"/>
        <v>31.88</v>
      </c>
      <c r="AF91" s="170">
        <f t="shared" si="262"/>
        <v>32.56</v>
      </c>
      <c r="AG91" s="170">
        <f t="shared" si="262"/>
        <v>33.24</v>
      </c>
      <c r="AH91" s="170">
        <f t="shared" si="262"/>
        <v>33.909999999999997</v>
      </c>
      <c r="AI91" s="170">
        <f t="shared" si="262"/>
        <v>36.58</v>
      </c>
      <c r="AJ91" s="170">
        <f t="shared" si="262"/>
        <v>36.950000000000003</v>
      </c>
      <c r="AK91" s="170">
        <f t="shared" si="262"/>
        <v>37.33</v>
      </c>
      <c r="AL91" s="170">
        <f t="shared" si="262"/>
        <v>37.71</v>
      </c>
      <c r="AM91" s="170">
        <f t="shared" si="262"/>
        <v>63.12</v>
      </c>
      <c r="AN91" s="170">
        <f t="shared" si="262"/>
        <v>95.01</v>
      </c>
      <c r="AO91" s="170">
        <f t="shared" si="262"/>
        <v>115.94</v>
      </c>
      <c r="AP91" s="170">
        <f t="shared" si="262"/>
        <v>136.88</v>
      </c>
      <c r="AQ91" s="170">
        <f t="shared" si="262"/>
        <v>76.78</v>
      </c>
      <c r="AR91" s="170">
        <f t="shared" si="262"/>
        <v>105.97</v>
      </c>
      <c r="AS91" s="170">
        <f t="shared" si="262"/>
        <v>125.07</v>
      </c>
      <c r="AT91" s="170">
        <f t="shared" si="262"/>
        <v>144.16999999999999</v>
      </c>
      <c r="AU91" s="170">
        <f t="shared" si="262"/>
        <v>91.41</v>
      </c>
      <c r="AV91" s="170">
        <f t="shared" si="262"/>
        <v>126.16</v>
      </c>
      <c r="AW91" s="170">
        <f t="shared" si="262"/>
        <v>148.88999999999999</v>
      </c>
      <c r="AX91" s="170">
        <f t="shared" si="262"/>
        <v>171.64</v>
      </c>
      <c r="BL91" s="43" t="str">
        <f t="shared" si="206"/>
        <v>DIAMANTE 38.001 a 9.000</v>
      </c>
      <c r="BM91" s="44" t="s">
        <v>75</v>
      </c>
      <c r="BN91" s="46" t="s">
        <v>91</v>
      </c>
      <c r="BO91" s="170">
        <f t="shared" si="249"/>
        <v>55.88</v>
      </c>
      <c r="BP91" s="170">
        <f t="shared" si="249"/>
        <v>57.03</v>
      </c>
      <c r="BQ91" s="170">
        <f t="shared" si="249"/>
        <v>58.23</v>
      </c>
      <c r="BS91" s="43" t="str">
        <f t="shared" si="71"/>
        <v>DIAMANTE 42.001 a 3.000</v>
      </c>
      <c r="BT91" s="44" t="s">
        <v>81</v>
      </c>
      <c r="BU91" s="44" t="s">
        <v>62</v>
      </c>
      <c r="BV91" s="170">
        <f t="shared" si="268"/>
        <v>17.5</v>
      </c>
      <c r="BW91" s="170">
        <f t="shared" si="268"/>
        <v>17.86</v>
      </c>
      <c r="BX91" s="170">
        <f t="shared" si="268"/>
        <v>18.25</v>
      </c>
      <c r="BY91" s="170">
        <f t="shared" si="268"/>
        <v>18.61</v>
      </c>
      <c r="BZ91" s="170">
        <f t="shared" si="268"/>
        <v>26.69</v>
      </c>
      <c r="CA91" s="170">
        <f t="shared" si="268"/>
        <v>26.96</v>
      </c>
      <c r="CB91" s="170">
        <f t="shared" si="268"/>
        <v>27.24</v>
      </c>
      <c r="CC91" s="170">
        <f t="shared" si="268"/>
        <v>27.52</v>
      </c>
      <c r="CD91" s="170">
        <f t="shared" si="268"/>
        <v>43.68</v>
      </c>
      <c r="CE91" s="170">
        <f t="shared" si="268"/>
        <v>58.33</v>
      </c>
      <c r="CF91" s="170">
        <f t="shared" si="268"/>
        <v>82.11</v>
      </c>
      <c r="CG91" s="170">
        <f t="shared" si="268"/>
        <v>99.51</v>
      </c>
      <c r="CH91" s="170">
        <f t="shared" si="268"/>
        <v>71.400000000000006</v>
      </c>
      <c r="CI91" s="170">
        <f t="shared" si="268"/>
        <v>87.09</v>
      </c>
      <c r="CJ91" s="170">
        <f t="shared" si="268"/>
        <v>111.34</v>
      </c>
      <c r="CK91" s="170">
        <f t="shared" si="268"/>
        <v>130.41</v>
      </c>
      <c r="CM91" s="43" t="str">
        <f t="shared" si="133"/>
        <v>DIAMANTE 32.001 a 3.000</v>
      </c>
      <c r="CN91" s="44" t="s">
        <v>75</v>
      </c>
      <c r="CO91" s="44" t="s">
        <v>62</v>
      </c>
      <c r="CP91" s="170">
        <f t="shared" ref="CP91:DE91" si="276">ROUND(CP7-(CP7*$A$106),2)</f>
        <v>19.93</v>
      </c>
      <c r="CQ91" s="170">
        <f t="shared" si="276"/>
        <v>20.77</v>
      </c>
      <c r="CR91" s="170">
        <f t="shared" si="276"/>
        <v>20.98</v>
      </c>
      <c r="CS91" s="170">
        <f t="shared" si="276"/>
        <v>21.2</v>
      </c>
      <c r="CT91" s="170">
        <f t="shared" si="276"/>
        <v>24.74</v>
      </c>
      <c r="CU91" s="170">
        <f t="shared" si="276"/>
        <v>27.71</v>
      </c>
      <c r="CV91" s="170">
        <f t="shared" si="276"/>
        <v>30.93</v>
      </c>
      <c r="CW91" s="170">
        <f t="shared" si="276"/>
        <v>37.1</v>
      </c>
      <c r="CX91" s="170">
        <f t="shared" si="276"/>
        <v>26.23</v>
      </c>
      <c r="CY91" s="170">
        <f t="shared" si="276"/>
        <v>30.77</v>
      </c>
      <c r="CZ91" s="170">
        <f t="shared" si="276"/>
        <v>46.44</v>
      </c>
      <c r="DA91" s="170">
        <f t="shared" si="276"/>
        <v>61.7</v>
      </c>
      <c r="DB91" s="170">
        <f t="shared" si="276"/>
        <v>30.5</v>
      </c>
      <c r="DC91" s="170">
        <f t="shared" si="276"/>
        <v>35.79</v>
      </c>
      <c r="DD91" s="170">
        <f t="shared" si="276"/>
        <v>54</v>
      </c>
      <c r="DE91" s="170">
        <f t="shared" si="276"/>
        <v>71.739999999999995</v>
      </c>
      <c r="DG91" s="43" t="str">
        <f t="shared" si="169"/>
        <v>DIAMANTE 42.001 a 3.000</v>
      </c>
      <c r="DH91" s="44" t="s">
        <v>81</v>
      </c>
      <c r="DI91" s="44" t="s">
        <v>62</v>
      </c>
      <c r="DJ91" s="147">
        <f t="shared" ref="DJ91:DU91" si="277">ROUND(DJ7-(DJ7*$A$198),2)</f>
        <v>22.93</v>
      </c>
      <c r="DK91" s="147">
        <f t="shared" si="277"/>
        <v>23.9</v>
      </c>
      <c r="DL91" s="147">
        <f t="shared" si="277"/>
        <v>24.14</v>
      </c>
      <c r="DM91" s="147">
        <f t="shared" si="277"/>
        <v>24.39</v>
      </c>
      <c r="DN91" s="147">
        <f t="shared" si="277"/>
        <v>28.51</v>
      </c>
      <c r="DO91" s="147">
        <f t="shared" si="277"/>
        <v>31.63</v>
      </c>
      <c r="DP91" s="147">
        <f t="shared" si="277"/>
        <v>35.299999999999997</v>
      </c>
      <c r="DQ91" s="147">
        <f t="shared" si="277"/>
        <v>42.39</v>
      </c>
      <c r="DR91" s="147">
        <f t="shared" si="277"/>
        <v>35.42</v>
      </c>
      <c r="DS91" s="147">
        <f t="shared" si="277"/>
        <v>41.02</v>
      </c>
      <c r="DT91" s="147">
        <f t="shared" si="277"/>
        <v>61.66</v>
      </c>
      <c r="DU91" s="147">
        <f t="shared" si="277"/>
        <v>81.94</v>
      </c>
      <c r="EQ91" s="198" t="str">
        <f t="shared" si="236"/>
        <v>DIAMANTE 1Coleta no mesmo dia7790-9Unitizador</v>
      </c>
      <c r="ER91" s="198" t="s">
        <v>66</v>
      </c>
      <c r="ES91" s="199" t="s">
        <v>71</v>
      </c>
      <c r="ET91" s="200" t="s">
        <v>111</v>
      </c>
      <c r="EU91" s="201" t="s">
        <v>112</v>
      </c>
      <c r="EV91" s="200">
        <f>ROUND(EV19-(EV19*$A$139),2)</f>
        <v>41.98</v>
      </c>
      <c r="EW91" s="204"/>
      <c r="EX91" s="204"/>
      <c r="FK91" s="207" t="s">
        <v>399</v>
      </c>
      <c r="FL91" s="207" t="s">
        <v>110</v>
      </c>
      <c r="FM91" s="207" t="s">
        <v>321</v>
      </c>
      <c r="FN91" s="216" t="s">
        <v>322</v>
      </c>
      <c r="FO91" s="217">
        <v>76139</v>
      </c>
      <c r="FP91" s="200">
        <v>2.12</v>
      </c>
      <c r="FQ91" s="217">
        <v>76180</v>
      </c>
      <c r="FR91" s="200">
        <v>2.12</v>
      </c>
    </row>
    <row r="92" spans="1:174" ht="25.5" x14ac:dyDescent="0.25">
      <c r="A92" s="84">
        <v>0</v>
      </c>
      <c r="B92" s="42" t="s">
        <v>94</v>
      </c>
      <c r="D92" s="43" t="str">
        <f t="shared" si="203"/>
        <v>DIAMANTE 33.001 a 4.000</v>
      </c>
      <c r="E92" s="44" t="s">
        <v>75</v>
      </c>
      <c r="F92" s="44" t="s">
        <v>68</v>
      </c>
      <c r="G92" s="170">
        <f t="shared" si="266"/>
        <v>15</v>
      </c>
      <c r="H92" s="170">
        <f t="shared" si="261"/>
        <v>15.31</v>
      </c>
      <c r="I92" s="170">
        <f t="shared" si="261"/>
        <v>15.64</v>
      </c>
      <c r="J92" s="170">
        <f t="shared" si="261"/>
        <v>15.94</v>
      </c>
      <c r="K92" s="170">
        <f t="shared" si="261"/>
        <v>24.19</v>
      </c>
      <c r="L92" s="170">
        <f t="shared" si="261"/>
        <v>24.42</v>
      </c>
      <c r="M92" s="170">
        <f t="shared" si="261"/>
        <v>24.68</v>
      </c>
      <c r="N92" s="170">
        <f t="shared" si="261"/>
        <v>24.93</v>
      </c>
      <c r="O92" s="170">
        <f t="shared" si="261"/>
        <v>41.87</v>
      </c>
      <c r="P92" s="170">
        <f t="shared" si="261"/>
        <v>56.55</v>
      </c>
      <c r="Q92" s="170">
        <f t="shared" si="261"/>
        <v>79.569999999999993</v>
      </c>
      <c r="R92" s="170">
        <f t="shared" si="261"/>
        <v>96.33</v>
      </c>
      <c r="S92" s="170">
        <f t="shared" si="261"/>
        <v>54.8</v>
      </c>
      <c r="T92" s="170">
        <f t="shared" si="261"/>
        <v>67.89</v>
      </c>
      <c r="U92" s="170">
        <f t="shared" si="261"/>
        <v>87.64</v>
      </c>
      <c r="V92" s="170">
        <f t="shared" si="261"/>
        <v>102.88</v>
      </c>
      <c r="W92" s="170">
        <f t="shared" si="261"/>
        <v>65.22</v>
      </c>
      <c r="X92" s="170">
        <f t="shared" si="261"/>
        <v>80.819999999999993</v>
      </c>
      <c r="Y92" s="170">
        <f t="shared" si="261"/>
        <v>104.33</v>
      </c>
      <c r="Z92" s="170">
        <f t="shared" si="261"/>
        <v>122.48</v>
      </c>
      <c r="AB92" s="176" t="str">
        <f t="shared" si="246"/>
        <v>DIAMANTE 33.001 a 4.000</v>
      </c>
      <c r="AC92" s="177" t="s">
        <v>75</v>
      </c>
      <c r="AD92" s="177" t="s">
        <v>68</v>
      </c>
      <c r="AE92" s="170">
        <f t="shared" si="267"/>
        <v>34.67</v>
      </c>
      <c r="AF92" s="170">
        <f t="shared" si="262"/>
        <v>35.4</v>
      </c>
      <c r="AG92" s="170">
        <f t="shared" si="262"/>
        <v>36.14</v>
      </c>
      <c r="AH92" s="170">
        <f t="shared" si="262"/>
        <v>36.89</v>
      </c>
      <c r="AI92" s="170">
        <f t="shared" si="262"/>
        <v>40.159999999999997</v>
      </c>
      <c r="AJ92" s="170">
        <f t="shared" si="262"/>
        <v>40.58</v>
      </c>
      <c r="AK92" s="170">
        <f t="shared" si="262"/>
        <v>40.99</v>
      </c>
      <c r="AL92" s="170">
        <f t="shared" si="262"/>
        <v>41.41</v>
      </c>
      <c r="AM92" s="170">
        <f t="shared" si="262"/>
        <v>72.09</v>
      </c>
      <c r="AN92" s="170">
        <f t="shared" si="262"/>
        <v>108.6</v>
      </c>
      <c r="AO92" s="170">
        <f t="shared" si="262"/>
        <v>132.82</v>
      </c>
      <c r="AP92" s="170">
        <f t="shared" si="262"/>
        <v>157.04</v>
      </c>
      <c r="AQ92" s="170">
        <f t="shared" si="262"/>
        <v>88.2</v>
      </c>
      <c r="AR92" s="170">
        <f t="shared" si="262"/>
        <v>123.68</v>
      </c>
      <c r="AS92" s="170">
        <f t="shared" si="262"/>
        <v>146.80000000000001</v>
      </c>
      <c r="AT92" s="170">
        <f t="shared" si="262"/>
        <v>169.95</v>
      </c>
      <c r="AU92" s="170">
        <f t="shared" si="262"/>
        <v>105</v>
      </c>
      <c r="AV92" s="170">
        <f t="shared" si="262"/>
        <v>147.24</v>
      </c>
      <c r="AW92" s="170">
        <f t="shared" si="262"/>
        <v>174.76</v>
      </c>
      <c r="AX92" s="170">
        <f t="shared" si="262"/>
        <v>202.31</v>
      </c>
      <c r="BL92" s="43" t="str">
        <f t="shared" si="206"/>
        <v>DIAMANTE 39.001 a 10.000</v>
      </c>
      <c r="BM92" s="44" t="s">
        <v>75</v>
      </c>
      <c r="BN92" s="46" t="s">
        <v>95</v>
      </c>
      <c r="BO92" s="170">
        <f t="shared" si="249"/>
        <v>71.400000000000006</v>
      </c>
      <c r="BP92" s="170">
        <f t="shared" si="249"/>
        <v>72.88</v>
      </c>
      <c r="BQ92" s="170">
        <f t="shared" si="249"/>
        <v>74.400000000000006</v>
      </c>
      <c r="BS92" s="43" t="str">
        <f t="shared" si="71"/>
        <v>DIAMANTE 43.001 a 4.000</v>
      </c>
      <c r="BT92" s="44" t="s">
        <v>81</v>
      </c>
      <c r="BU92" s="44" t="s">
        <v>68</v>
      </c>
      <c r="BV92" s="170">
        <f t="shared" si="268"/>
        <v>19.48</v>
      </c>
      <c r="BW92" s="170">
        <f t="shared" si="268"/>
        <v>19.88</v>
      </c>
      <c r="BX92" s="170">
        <f t="shared" si="268"/>
        <v>20.309999999999999</v>
      </c>
      <c r="BY92" s="170">
        <f t="shared" si="268"/>
        <v>20.71</v>
      </c>
      <c r="BZ92" s="170">
        <f t="shared" si="268"/>
        <v>29.78</v>
      </c>
      <c r="CA92" s="170">
        <f t="shared" si="268"/>
        <v>30.08</v>
      </c>
      <c r="CB92" s="170">
        <f t="shared" si="268"/>
        <v>30.37</v>
      </c>
      <c r="CC92" s="170">
        <f t="shared" si="268"/>
        <v>30.72</v>
      </c>
      <c r="CD92" s="170">
        <f t="shared" si="268"/>
        <v>50.38</v>
      </c>
      <c r="CE92" s="170">
        <f t="shared" si="268"/>
        <v>66.94</v>
      </c>
      <c r="CF92" s="170">
        <f t="shared" si="268"/>
        <v>94.19</v>
      </c>
      <c r="CG92" s="170">
        <f t="shared" si="268"/>
        <v>114.26</v>
      </c>
      <c r="CH92" s="170">
        <f t="shared" si="268"/>
        <v>78.14</v>
      </c>
      <c r="CI92" s="170">
        <f t="shared" si="268"/>
        <v>95.76</v>
      </c>
      <c r="CJ92" s="170">
        <f t="shared" si="268"/>
        <v>123.5</v>
      </c>
      <c r="CK92" s="170">
        <f t="shared" si="268"/>
        <v>145.19999999999999</v>
      </c>
      <c r="CM92" s="43" t="str">
        <f t="shared" si="133"/>
        <v>DIAMANTE 33.001 a 4.000</v>
      </c>
      <c r="CN92" s="44" t="s">
        <v>75</v>
      </c>
      <c r="CO92" s="44" t="s">
        <v>68</v>
      </c>
      <c r="CP92" s="170">
        <f t="shared" ref="CP92:DE92" si="278">ROUND(CP8-(CP8*$A$106),2)</f>
        <v>21.26</v>
      </c>
      <c r="CQ92" s="170">
        <f t="shared" si="278"/>
        <v>22.17</v>
      </c>
      <c r="CR92" s="170">
        <f t="shared" si="278"/>
        <v>22.39</v>
      </c>
      <c r="CS92" s="170">
        <f t="shared" si="278"/>
        <v>22.63</v>
      </c>
      <c r="CT92" s="170">
        <f t="shared" si="278"/>
        <v>26.43</v>
      </c>
      <c r="CU92" s="170">
        <f t="shared" si="278"/>
        <v>29.6</v>
      </c>
      <c r="CV92" s="170">
        <f t="shared" si="278"/>
        <v>33.03</v>
      </c>
      <c r="CW92" s="170">
        <f t="shared" si="278"/>
        <v>39.630000000000003</v>
      </c>
      <c r="CX92" s="170">
        <f t="shared" si="278"/>
        <v>33.630000000000003</v>
      </c>
      <c r="CY92" s="170">
        <f t="shared" si="278"/>
        <v>38.35</v>
      </c>
      <c r="CZ92" s="170">
        <f t="shared" si="278"/>
        <v>54.21</v>
      </c>
      <c r="DA92" s="170">
        <f t="shared" si="278"/>
        <v>69.81</v>
      </c>
      <c r="DB92" s="170">
        <f t="shared" si="278"/>
        <v>39.11</v>
      </c>
      <c r="DC92" s="170">
        <f t="shared" si="278"/>
        <v>44.6</v>
      </c>
      <c r="DD92" s="170">
        <f t="shared" si="278"/>
        <v>63.03</v>
      </c>
      <c r="DE92" s="170">
        <f t="shared" si="278"/>
        <v>81.180000000000007</v>
      </c>
      <c r="DG92" s="43" t="str">
        <f t="shared" si="169"/>
        <v>DIAMANTE 43.001 a 4.000</v>
      </c>
      <c r="DH92" s="44" t="s">
        <v>81</v>
      </c>
      <c r="DI92" s="44" t="s">
        <v>68</v>
      </c>
      <c r="DJ92" s="147">
        <f t="shared" ref="DJ92:DU92" si="279">ROUND(DJ8-(DJ8*$A$198),2)</f>
        <v>24.69</v>
      </c>
      <c r="DK92" s="147">
        <f t="shared" si="279"/>
        <v>25.74</v>
      </c>
      <c r="DL92" s="147">
        <f t="shared" si="279"/>
        <v>26</v>
      </c>
      <c r="DM92" s="147">
        <f t="shared" si="279"/>
        <v>26.26</v>
      </c>
      <c r="DN92" s="147">
        <f t="shared" si="279"/>
        <v>30.8</v>
      </c>
      <c r="DO92" s="147">
        <f t="shared" si="279"/>
        <v>33.880000000000003</v>
      </c>
      <c r="DP92" s="147">
        <f t="shared" si="279"/>
        <v>37.770000000000003</v>
      </c>
      <c r="DQ92" s="147">
        <f t="shared" si="279"/>
        <v>45.42</v>
      </c>
      <c r="DR92" s="147">
        <f t="shared" si="279"/>
        <v>46.24</v>
      </c>
      <c r="DS92" s="147">
        <f t="shared" si="279"/>
        <v>51.41</v>
      </c>
      <c r="DT92" s="147">
        <f t="shared" si="279"/>
        <v>72.11</v>
      </c>
      <c r="DU92" s="147">
        <f t="shared" si="279"/>
        <v>92.97</v>
      </c>
      <c r="ET92" s="44"/>
      <c r="FK92" s="207" t="s">
        <v>400</v>
      </c>
      <c r="FL92" s="207" t="s">
        <v>110</v>
      </c>
      <c r="FM92" s="219" t="s">
        <v>323</v>
      </c>
      <c r="FN92" s="220" t="s">
        <v>324</v>
      </c>
      <c r="FO92" s="217">
        <v>76147</v>
      </c>
      <c r="FP92" s="200">
        <f>ROUND('BASE 2025'!FP92*'BASE 2026'!$A$172,2)</f>
        <v>0.14000000000000001</v>
      </c>
      <c r="FQ92" s="217">
        <v>76198</v>
      </c>
      <c r="FR92" s="200">
        <f>ROUND('BASE 2025'!FR92*'BASE 2026'!$A$172,2)</f>
        <v>0.08</v>
      </c>
    </row>
    <row r="93" spans="1:174" ht="25.5" x14ac:dyDescent="0.25">
      <c r="A93" s="84">
        <v>0</v>
      </c>
      <c r="B93" s="42" t="s">
        <v>98</v>
      </c>
      <c r="D93" s="43" t="str">
        <f t="shared" si="203"/>
        <v>DIAMANTE 34.001 a 5.000</v>
      </c>
      <c r="E93" s="44" t="s">
        <v>75</v>
      </c>
      <c r="F93" s="44" t="s">
        <v>70</v>
      </c>
      <c r="G93" s="170">
        <f t="shared" si="266"/>
        <v>16.2</v>
      </c>
      <c r="H93" s="170">
        <f t="shared" si="261"/>
        <v>16.559999999999999</v>
      </c>
      <c r="I93" s="170">
        <f t="shared" si="261"/>
        <v>16.88</v>
      </c>
      <c r="J93" s="170">
        <f t="shared" si="261"/>
        <v>17.23</v>
      </c>
      <c r="K93" s="170">
        <f t="shared" si="261"/>
        <v>26.06</v>
      </c>
      <c r="L93" s="170">
        <f t="shared" si="261"/>
        <v>26.33</v>
      </c>
      <c r="M93" s="170">
        <f t="shared" si="261"/>
        <v>26.61</v>
      </c>
      <c r="N93" s="170">
        <f t="shared" si="261"/>
        <v>26.87</v>
      </c>
      <c r="O93" s="170">
        <f t="shared" si="261"/>
        <v>46.22</v>
      </c>
      <c r="P93" s="170">
        <f t="shared" si="261"/>
        <v>62.4</v>
      </c>
      <c r="Q93" s="170">
        <f t="shared" si="261"/>
        <v>87.83</v>
      </c>
      <c r="R93" s="170">
        <f t="shared" si="261"/>
        <v>106.31</v>
      </c>
      <c r="S93" s="170">
        <f t="shared" si="261"/>
        <v>66.27</v>
      </c>
      <c r="T93" s="170">
        <f t="shared" si="261"/>
        <v>80.63</v>
      </c>
      <c r="U93" s="170">
        <f t="shared" si="261"/>
        <v>102.4</v>
      </c>
      <c r="V93" s="170">
        <f t="shared" si="261"/>
        <v>119.1</v>
      </c>
      <c r="W93" s="170">
        <f t="shared" si="261"/>
        <v>78.900000000000006</v>
      </c>
      <c r="X93" s="170">
        <f t="shared" si="261"/>
        <v>96</v>
      </c>
      <c r="Y93" s="170">
        <f t="shared" si="261"/>
        <v>121.89</v>
      </c>
      <c r="Z93" s="170">
        <f t="shared" si="261"/>
        <v>141.79</v>
      </c>
      <c r="AB93" s="176" t="str">
        <f t="shared" si="246"/>
        <v>DIAMANTE 34.001 a 5.000</v>
      </c>
      <c r="AC93" s="177" t="s">
        <v>75</v>
      </c>
      <c r="AD93" s="177" t="s">
        <v>70</v>
      </c>
      <c r="AE93" s="170">
        <f t="shared" si="267"/>
        <v>37.450000000000003</v>
      </c>
      <c r="AF93" s="170">
        <f t="shared" si="262"/>
        <v>38.24</v>
      </c>
      <c r="AG93" s="170">
        <f t="shared" si="262"/>
        <v>39.03</v>
      </c>
      <c r="AH93" s="170">
        <f t="shared" si="262"/>
        <v>39.840000000000003</v>
      </c>
      <c r="AI93" s="170">
        <f t="shared" si="262"/>
        <v>43.3</v>
      </c>
      <c r="AJ93" s="170">
        <f t="shared" si="262"/>
        <v>43.76</v>
      </c>
      <c r="AK93" s="170">
        <f t="shared" si="262"/>
        <v>44.2</v>
      </c>
      <c r="AL93" s="170">
        <f t="shared" si="262"/>
        <v>44.65</v>
      </c>
      <c r="AM93" s="170">
        <f t="shared" si="262"/>
        <v>81.510000000000005</v>
      </c>
      <c r="AN93" s="170">
        <f t="shared" si="262"/>
        <v>122.18</v>
      </c>
      <c r="AO93" s="170">
        <f t="shared" si="262"/>
        <v>149.55000000000001</v>
      </c>
      <c r="AP93" s="170">
        <f t="shared" si="262"/>
        <v>176.91</v>
      </c>
      <c r="AQ93" s="170">
        <f t="shared" si="262"/>
        <v>99.38</v>
      </c>
      <c r="AR93" s="170">
        <f t="shared" si="262"/>
        <v>141.44999999999999</v>
      </c>
      <c r="AS93" s="170">
        <f t="shared" si="262"/>
        <v>168.47</v>
      </c>
      <c r="AT93" s="170">
        <f t="shared" si="262"/>
        <v>195.48</v>
      </c>
      <c r="AU93" s="170">
        <f t="shared" si="262"/>
        <v>118.3</v>
      </c>
      <c r="AV93" s="170">
        <f t="shared" si="262"/>
        <v>168.4</v>
      </c>
      <c r="AW93" s="170">
        <f t="shared" si="262"/>
        <v>200.56</v>
      </c>
      <c r="AX93" s="170">
        <f t="shared" si="262"/>
        <v>232.72</v>
      </c>
      <c r="BL93" s="43" t="str">
        <f t="shared" si="206"/>
        <v>Peso (g)</v>
      </c>
      <c r="BN93" s="46" t="s">
        <v>32</v>
      </c>
      <c r="BO93" s="170" t="s">
        <v>12</v>
      </c>
      <c r="BP93" s="170" t="s">
        <v>13</v>
      </c>
      <c r="BQ93" s="170" t="s">
        <v>14</v>
      </c>
      <c r="BS93" s="43" t="str">
        <f t="shared" si="71"/>
        <v>DIAMANTE 44.001 a 5.000</v>
      </c>
      <c r="BT93" s="44" t="s">
        <v>81</v>
      </c>
      <c r="BU93" s="44" t="s">
        <v>70</v>
      </c>
      <c r="BV93" s="170">
        <f t="shared" si="268"/>
        <v>20.81</v>
      </c>
      <c r="BW93" s="170">
        <f t="shared" si="268"/>
        <v>21.27</v>
      </c>
      <c r="BX93" s="170">
        <f t="shared" si="268"/>
        <v>21.7</v>
      </c>
      <c r="BY93" s="170">
        <f t="shared" si="268"/>
        <v>22.14</v>
      </c>
      <c r="BZ93" s="170">
        <f t="shared" si="268"/>
        <v>31.94</v>
      </c>
      <c r="CA93" s="170">
        <f t="shared" si="268"/>
        <v>32.26</v>
      </c>
      <c r="CB93" s="170">
        <f t="shared" si="268"/>
        <v>32.590000000000003</v>
      </c>
      <c r="CC93" s="170">
        <f t="shared" si="268"/>
        <v>32.93</v>
      </c>
      <c r="CD93" s="170">
        <f t="shared" si="268"/>
        <v>55.49</v>
      </c>
      <c r="CE93" s="170">
        <f t="shared" si="268"/>
        <v>73.84</v>
      </c>
      <c r="CF93" s="170">
        <f t="shared" si="268"/>
        <v>103.93</v>
      </c>
      <c r="CG93" s="170">
        <f t="shared" si="268"/>
        <v>126.02</v>
      </c>
      <c r="CH93" s="170">
        <f t="shared" si="268"/>
        <v>94.35</v>
      </c>
      <c r="CI93" s="170">
        <f t="shared" si="268"/>
        <v>113.7</v>
      </c>
      <c r="CJ93" s="170">
        <f t="shared" si="268"/>
        <v>144.26</v>
      </c>
      <c r="CK93" s="170">
        <f t="shared" si="268"/>
        <v>168.02</v>
      </c>
      <c r="CM93" s="43" t="str">
        <f t="shared" si="133"/>
        <v>DIAMANTE 34.001 a 5.000</v>
      </c>
      <c r="CN93" s="44" t="s">
        <v>75</v>
      </c>
      <c r="CO93" s="44" t="s">
        <v>70</v>
      </c>
      <c r="CP93" s="170">
        <f t="shared" ref="CP93:DE93" si="280">ROUND(CP9-(CP9*$A$106),2)</f>
        <v>22.75</v>
      </c>
      <c r="CQ93" s="170">
        <f t="shared" si="280"/>
        <v>23.7</v>
      </c>
      <c r="CR93" s="170">
        <f t="shared" si="280"/>
        <v>23.94</v>
      </c>
      <c r="CS93" s="170">
        <f t="shared" si="280"/>
        <v>24.18</v>
      </c>
      <c r="CT93" s="170">
        <f t="shared" si="280"/>
        <v>28.24</v>
      </c>
      <c r="CU93" s="170">
        <f t="shared" si="280"/>
        <v>31.64</v>
      </c>
      <c r="CV93" s="170">
        <f t="shared" si="280"/>
        <v>35.32</v>
      </c>
      <c r="CW93" s="170">
        <f t="shared" si="280"/>
        <v>42.39</v>
      </c>
      <c r="CX93" s="170">
        <f t="shared" si="280"/>
        <v>35.229999999999997</v>
      </c>
      <c r="CY93" s="170">
        <f t="shared" si="280"/>
        <v>40.130000000000003</v>
      </c>
      <c r="CZ93" s="170">
        <f t="shared" si="280"/>
        <v>56.18</v>
      </c>
      <c r="DA93" s="170">
        <f t="shared" si="280"/>
        <v>72.180000000000007</v>
      </c>
      <c r="DB93" s="170">
        <f t="shared" si="280"/>
        <v>40.950000000000003</v>
      </c>
      <c r="DC93" s="170">
        <f t="shared" si="280"/>
        <v>46.66</v>
      </c>
      <c r="DD93" s="170">
        <f t="shared" si="280"/>
        <v>65.33</v>
      </c>
      <c r="DE93" s="170">
        <f t="shared" si="280"/>
        <v>83.94</v>
      </c>
      <c r="DG93" s="43" t="str">
        <f t="shared" si="169"/>
        <v>DIAMANTE 44.001 a 5.000</v>
      </c>
      <c r="DH93" s="44" t="s">
        <v>81</v>
      </c>
      <c r="DI93" s="44" t="s">
        <v>70</v>
      </c>
      <c r="DJ93" s="147">
        <f t="shared" ref="DJ93:DU93" si="281">ROUND(DJ9-(DJ9*$A$198),2)</f>
        <v>26.98</v>
      </c>
      <c r="DK93" s="147">
        <f t="shared" si="281"/>
        <v>28.1</v>
      </c>
      <c r="DL93" s="147">
        <f t="shared" si="281"/>
        <v>28.41</v>
      </c>
      <c r="DM93" s="147">
        <f t="shared" si="281"/>
        <v>28.69</v>
      </c>
      <c r="DN93" s="147">
        <f t="shared" si="281"/>
        <v>33.79</v>
      </c>
      <c r="DO93" s="147">
        <f t="shared" si="281"/>
        <v>36.42</v>
      </c>
      <c r="DP93" s="147">
        <f t="shared" si="281"/>
        <v>40.58</v>
      </c>
      <c r="DQ93" s="147">
        <f t="shared" si="281"/>
        <v>48.89</v>
      </c>
      <c r="DR93" s="147">
        <f t="shared" si="281"/>
        <v>50.42</v>
      </c>
      <c r="DS93" s="147">
        <f t="shared" si="281"/>
        <v>54.49</v>
      </c>
      <c r="DT93" s="147">
        <f t="shared" si="281"/>
        <v>75.099999999999994</v>
      </c>
      <c r="DU93" s="147">
        <f t="shared" si="281"/>
        <v>96.69</v>
      </c>
      <c r="EQ93" s="198" t="str">
        <f>CONCATENATE(ER93,ES93,ET93,EU93)</f>
        <v>DIAMANTE 2Coleta Agendada7789-50 a 10</v>
      </c>
      <c r="ER93" s="198" t="s">
        <v>69</v>
      </c>
      <c r="ES93" s="199" t="s">
        <v>43</v>
      </c>
      <c r="ET93" s="200" t="s">
        <v>44</v>
      </c>
      <c r="EU93" s="201" t="s">
        <v>45</v>
      </c>
      <c r="EV93" s="200">
        <f>ROUND(EV3-(EV3*$A$140),2)</f>
        <v>14.82</v>
      </c>
      <c r="FK93" s="207" t="s">
        <v>401</v>
      </c>
      <c r="FL93" s="207" t="s">
        <v>110</v>
      </c>
      <c r="FM93" s="219" t="s">
        <v>325</v>
      </c>
      <c r="FN93" s="220" t="s">
        <v>326</v>
      </c>
      <c r="FO93" s="217">
        <v>76155</v>
      </c>
      <c r="FP93" s="200">
        <f>ROUND('BASE 2025'!FP93*'BASE 2026'!$A$172,2)</f>
        <v>0.19</v>
      </c>
      <c r="FQ93" s="217">
        <v>76201</v>
      </c>
      <c r="FR93" s="200">
        <f>ROUND('BASE 2025'!FR93*'BASE 2026'!$A$172,2)</f>
        <v>0.08</v>
      </c>
    </row>
    <row r="94" spans="1:174" x14ac:dyDescent="0.25">
      <c r="A94" s="84">
        <v>0</v>
      </c>
      <c r="B94" s="42" t="s">
        <v>100</v>
      </c>
      <c r="D94" s="43" t="str">
        <f t="shared" si="203"/>
        <v>DIAMANTE 35.001 a 6.000</v>
      </c>
      <c r="E94" s="44" t="s">
        <v>75</v>
      </c>
      <c r="F94" s="44" t="s">
        <v>76</v>
      </c>
      <c r="G94" s="170">
        <f t="shared" si="266"/>
        <v>17.21</v>
      </c>
      <c r="H94" s="170">
        <f t="shared" si="261"/>
        <v>17.579999999999998</v>
      </c>
      <c r="I94" s="170">
        <f t="shared" si="261"/>
        <v>17.95</v>
      </c>
      <c r="J94" s="170">
        <f t="shared" si="261"/>
        <v>18.329999999999998</v>
      </c>
      <c r="K94" s="170">
        <f t="shared" si="261"/>
        <v>28.15</v>
      </c>
      <c r="L94" s="170">
        <f t="shared" si="261"/>
        <v>28.45</v>
      </c>
      <c r="M94" s="170">
        <f t="shared" si="261"/>
        <v>28.73</v>
      </c>
      <c r="N94" s="170">
        <f t="shared" si="261"/>
        <v>29.03</v>
      </c>
      <c r="O94" s="170">
        <f t="shared" si="261"/>
        <v>50.68</v>
      </c>
      <c r="P94" s="170">
        <f t="shared" si="261"/>
        <v>68.41</v>
      </c>
      <c r="Q94" s="170">
        <f t="shared" si="261"/>
        <v>96.29</v>
      </c>
      <c r="R94" s="170">
        <f t="shared" si="261"/>
        <v>116.55</v>
      </c>
      <c r="S94" s="170">
        <f t="shared" si="261"/>
        <v>70.03</v>
      </c>
      <c r="T94" s="170">
        <f t="shared" si="261"/>
        <v>85.69</v>
      </c>
      <c r="U94" s="170">
        <f t="shared" si="261"/>
        <v>109.51</v>
      </c>
      <c r="V94" s="170">
        <f t="shared" si="261"/>
        <v>127.7</v>
      </c>
      <c r="W94" s="170">
        <f t="shared" si="261"/>
        <v>83.35</v>
      </c>
      <c r="X94" s="170">
        <f t="shared" si="261"/>
        <v>102.02</v>
      </c>
      <c r="Y94" s="170">
        <f t="shared" si="261"/>
        <v>130.35</v>
      </c>
      <c r="Z94" s="170">
        <f t="shared" si="261"/>
        <v>152.04</v>
      </c>
      <c r="AB94" s="176" t="str">
        <f t="shared" si="246"/>
        <v>DIAMANTE 35.001 a 6.000</v>
      </c>
      <c r="AC94" s="177" t="s">
        <v>75</v>
      </c>
      <c r="AD94" s="177" t="s">
        <v>76</v>
      </c>
      <c r="AE94" s="170">
        <f t="shared" si="267"/>
        <v>40.049999999999997</v>
      </c>
      <c r="AF94" s="170">
        <f t="shared" si="262"/>
        <v>40.909999999999997</v>
      </c>
      <c r="AG94" s="170">
        <f t="shared" si="262"/>
        <v>41.76</v>
      </c>
      <c r="AH94" s="170">
        <f t="shared" si="262"/>
        <v>42.61</v>
      </c>
      <c r="AI94" s="170">
        <f t="shared" si="262"/>
        <v>46.8</v>
      </c>
      <c r="AJ94" s="170">
        <f t="shared" si="262"/>
        <v>47.28</v>
      </c>
      <c r="AK94" s="170">
        <f t="shared" si="262"/>
        <v>47.77</v>
      </c>
      <c r="AL94" s="170">
        <f t="shared" si="262"/>
        <v>48.25</v>
      </c>
      <c r="AM94" s="170">
        <f t="shared" si="262"/>
        <v>90.58</v>
      </c>
      <c r="AN94" s="170">
        <f t="shared" si="262"/>
        <v>136.13999999999999</v>
      </c>
      <c r="AO94" s="170">
        <f t="shared" si="262"/>
        <v>166.6</v>
      </c>
      <c r="AP94" s="170">
        <f t="shared" si="262"/>
        <v>197.05</v>
      </c>
      <c r="AQ94" s="170">
        <f t="shared" si="262"/>
        <v>110.48</v>
      </c>
      <c r="AR94" s="170">
        <f t="shared" si="262"/>
        <v>159.38</v>
      </c>
      <c r="AS94" s="170">
        <f t="shared" si="262"/>
        <v>190.4</v>
      </c>
      <c r="AT94" s="170">
        <f t="shared" si="262"/>
        <v>221.42</v>
      </c>
      <c r="AU94" s="170">
        <f t="shared" si="262"/>
        <v>131.52000000000001</v>
      </c>
      <c r="AV94" s="170">
        <f t="shared" si="262"/>
        <v>189.74</v>
      </c>
      <c r="AW94" s="170">
        <f t="shared" si="262"/>
        <v>226.67</v>
      </c>
      <c r="AX94" s="170">
        <f t="shared" si="262"/>
        <v>263.60000000000002</v>
      </c>
      <c r="BL94" s="43" t="str">
        <f t="shared" si="206"/>
        <v>DIAMANTE 40 a 300</v>
      </c>
      <c r="BM94" s="44" t="s">
        <v>81</v>
      </c>
      <c r="BN94" s="46" t="s">
        <v>40</v>
      </c>
      <c r="BO94" s="170">
        <f t="shared" ref="BO94:BQ105" si="282">ROUND(BO3-(BO3*$A$88),2)</f>
        <v>13.87</v>
      </c>
      <c r="BP94" s="170">
        <f t="shared" si="282"/>
        <v>14.15</v>
      </c>
      <c r="BQ94" s="170">
        <f t="shared" si="282"/>
        <v>14.45</v>
      </c>
      <c r="BS94" s="43" t="str">
        <f t="shared" si="71"/>
        <v>DIAMANTE 45.001 a 6.000</v>
      </c>
      <c r="BT94" s="44" t="s">
        <v>81</v>
      </c>
      <c r="BU94" s="44" t="s">
        <v>76</v>
      </c>
      <c r="BV94" s="170">
        <f t="shared" si="268"/>
        <v>21.19</v>
      </c>
      <c r="BW94" s="170">
        <f t="shared" si="268"/>
        <v>21.65</v>
      </c>
      <c r="BX94" s="170">
        <f t="shared" si="268"/>
        <v>22.08</v>
      </c>
      <c r="BY94" s="170">
        <f t="shared" si="268"/>
        <v>22.52</v>
      </c>
      <c r="BZ94" s="170">
        <f t="shared" si="268"/>
        <v>32.79</v>
      </c>
      <c r="CA94" s="170">
        <f t="shared" si="268"/>
        <v>33.14</v>
      </c>
      <c r="CB94" s="170">
        <f t="shared" si="268"/>
        <v>33.46</v>
      </c>
      <c r="CC94" s="170">
        <f t="shared" si="268"/>
        <v>33.799999999999997</v>
      </c>
      <c r="CD94" s="170">
        <f t="shared" si="268"/>
        <v>59.47</v>
      </c>
      <c r="CE94" s="170">
        <f t="shared" si="268"/>
        <v>80.7</v>
      </c>
      <c r="CF94" s="170">
        <f t="shared" si="268"/>
        <v>113.56</v>
      </c>
      <c r="CG94" s="170">
        <f t="shared" si="268"/>
        <v>137.38</v>
      </c>
      <c r="CH94" s="170">
        <f t="shared" si="268"/>
        <v>97.95</v>
      </c>
      <c r="CI94" s="170">
        <f t="shared" si="268"/>
        <v>120.3</v>
      </c>
      <c r="CJ94" s="170">
        <f t="shared" si="268"/>
        <v>153.76</v>
      </c>
      <c r="CK94" s="170">
        <f t="shared" si="268"/>
        <v>179.25</v>
      </c>
      <c r="CM94" s="43" t="str">
        <f t="shared" si="133"/>
        <v>DIAMANTE 35.001 a 6.000</v>
      </c>
      <c r="CN94" s="44" t="s">
        <v>75</v>
      </c>
      <c r="CO94" s="44" t="s">
        <v>76</v>
      </c>
      <c r="CP94" s="170">
        <f t="shared" ref="CP94:DE94" si="283">ROUND(CP10-(CP10*$A$106),2)</f>
        <v>23.99</v>
      </c>
      <c r="CQ94" s="170">
        <f t="shared" si="283"/>
        <v>24.99</v>
      </c>
      <c r="CR94" s="170">
        <f t="shared" si="283"/>
        <v>25.25</v>
      </c>
      <c r="CS94" s="170">
        <f t="shared" si="283"/>
        <v>25.52</v>
      </c>
      <c r="CT94" s="170">
        <f t="shared" si="283"/>
        <v>31.29</v>
      </c>
      <c r="CU94" s="170">
        <f t="shared" si="283"/>
        <v>35.979999999999997</v>
      </c>
      <c r="CV94" s="170">
        <f t="shared" si="283"/>
        <v>41.07</v>
      </c>
      <c r="CW94" s="170">
        <f t="shared" si="283"/>
        <v>50.83</v>
      </c>
      <c r="CX94" s="170">
        <f t="shared" si="283"/>
        <v>40.81</v>
      </c>
      <c r="CY94" s="170">
        <f t="shared" si="283"/>
        <v>46.84</v>
      </c>
      <c r="CZ94" s="170">
        <f t="shared" si="283"/>
        <v>64.11</v>
      </c>
      <c r="DA94" s="170">
        <f t="shared" si="283"/>
        <v>82.45</v>
      </c>
      <c r="DB94" s="170">
        <f t="shared" si="283"/>
        <v>47.45</v>
      </c>
      <c r="DC94" s="170">
        <f t="shared" si="283"/>
        <v>54.46</v>
      </c>
      <c r="DD94" s="170">
        <f t="shared" si="283"/>
        <v>74.540000000000006</v>
      </c>
      <c r="DE94" s="170">
        <f t="shared" si="283"/>
        <v>95.86</v>
      </c>
      <c r="DG94" s="43" t="str">
        <f t="shared" si="169"/>
        <v>DIAMANTE 45.001 a 6.000</v>
      </c>
      <c r="DH94" s="44" t="s">
        <v>81</v>
      </c>
      <c r="DI94" s="44" t="s">
        <v>76</v>
      </c>
      <c r="DJ94" s="147">
        <f t="shared" ref="DJ94:DU94" si="284">ROUND(DJ10-(DJ10*$A$198),2)</f>
        <v>27.97</v>
      </c>
      <c r="DK94" s="147">
        <f t="shared" si="284"/>
        <v>29.15</v>
      </c>
      <c r="DL94" s="147">
        <f t="shared" si="284"/>
        <v>29.45</v>
      </c>
      <c r="DM94" s="147">
        <f t="shared" si="284"/>
        <v>29.77</v>
      </c>
      <c r="DN94" s="147">
        <f t="shared" si="284"/>
        <v>36.67</v>
      </c>
      <c r="DO94" s="147">
        <f t="shared" si="284"/>
        <v>41.24</v>
      </c>
      <c r="DP94" s="147">
        <f t="shared" si="284"/>
        <v>47.02</v>
      </c>
      <c r="DQ94" s="147">
        <f t="shared" si="284"/>
        <v>58.34</v>
      </c>
      <c r="DR94" s="147">
        <f t="shared" si="284"/>
        <v>56.55</v>
      </c>
      <c r="DS94" s="147">
        <f t="shared" si="284"/>
        <v>62.92</v>
      </c>
      <c r="DT94" s="147">
        <f t="shared" si="284"/>
        <v>85.36</v>
      </c>
      <c r="DU94" s="147">
        <f t="shared" si="284"/>
        <v>109.92</v>
      </c>
      <c r="EQ94" s="198" t="str">
        <f t="shared" ref="EQ94:EQ109" si="285">CONCATENATE(ER94,ES94,ET94,EU94)</f>
        <v>DIAMANTE 2Coleta Agendada7789-5Mais de 10</v>
      </c>
      <c r="ER94" s="198" t="s">
        <v>69</v>
      </c>
      <c r="ES94" s="199" t="s">
        <v>43</v>
      </c>
      <c r="ET94" s="200" t="s">
        <v>44</v>
      </c>
      <c r="EU94" s="201" t="s">
        <v>52</v>
      </c>
      <c r="EV94" s="200" t="s">
        <v>251</v>
      </c>
    </row>
    <row r="95" spans="1:174" x14ac:dyDescent="0.25">
      <c r="A95" s="84">
        <v>0</v>
      </c>
      <c r="B95" s="42" t="s">
        <v>104</v>
      </c>
      <c r="D95" s="43" t="str">
        <f t="shared" si="203"/>
        <v>DIAMANTE 36.001 a 7.000</v>
      </c>
      <c r="E95" s="44" t="s">
        <v>75</v>
      </c>
      <c r="F95" s="44" t="s">
        <v>82</v>
      </c>
      <c r="G95" s="170">
        <f t="shared" si="266"/>
        <v>18.3</v>
      </c>
      <c r="H95" s="170">
        <f t="shared" si="261"/>
        <v>18.690000000000001</v>
      </c>
      <c r="I95" s="170">
        <f t="shared" si="261"/>
        <v>19.079999999999998</v>
      </c>
      <c r="J95" s="170">
        <f t="shared" si="261"/>
        <v>19.47</v>
      </c>
      <c r="K95" s="170">
        <f t="shared" si="261"/>
        <v>30.15</v>
      </c>
      <c r="L95" s="170">
        <f t="shared" si="261"/>
        <v>30.45</v>
      </c>
      <c r="M95" s="170">
        <f t="shared" si="261"/>
        <v>30.78</v>
      </c>
      <c r="N95" s="170">
        <f t="shared" si="261"/>
        <v>31.08</v>
      </c>
      <c r="O95" s="170">
        <f t="shared" si="261"/>
        <v>55.92</v>
      </c>
      <c r="P95" s="170">
        <f t="shared" si="261"/>
        <v>75.489999999999995</v>
      </c>
      <c r="Q95" s="170">
        <f t="shared" si="261"/>
        <v>106.23</v>
      </c>
      <c r="R95" s="170">
        <f t="shared" si="261"/>
        <v>128.62</v>
      </c>
      <c r="S95" s="170">
        <f t="shared" si="261"/>
        <v>74.430000000000007</v>
      </c>
      <c r="T95" s="170">
        <f t="shared" si="261"/>
        <v>91.65</v>
      </c>
      <c r="U95" s="170">
        <f t="shared" si="261"/>
        <v>117.87</v>
      </c>
      <c r="V95" s="170">
        <f t="shared" si="261"/>
        <v>137.84</v>
      </c>
      <c r="W95" s="170">
        <f t="shared" si="261"/>
        <v>88.61</v>
      </c>
      <c r="X95" s="170">
        <f t="shared" si="261"/>
        <v>109.1</v>
      </c>
      <c r="Y95" s="170">
        <f t="shared" si="261"/>
        <v>140.30000000000001</v>
      </c>
      <c r="Z95" s="170">
        <f t="shared" si="261"/>
        <v>164.09</v>
      </c>
      <c r="AB95" s="176" t="str">
        <f t="shared" si="246"/>
        <v>DIAMANTE 36.001 a 7.000</v>
      </c>
      <c r="AC95" s="177" t="s">
        <v>75</v>
      </c>
      <c r="AD95" s="177" t="s">
        <v>82</v>
      </c>
      <c r="AE95" s="170">
        <f t="shared" si="267"/>
        <v>43.18</v>
      </c>
      <c r="AF95" s="170">
        <f t="shared" si="262"/>
        <v>44.1</v>
      </c>
      <c r="AG95" s="170">
        <f t="shared" si="262"/>
        <v>45.02</v>
      </c>
      <c r="AH95" s="170">
        <f t="shared" si="262"/>
        <v>45.93</v>
      </c>
      <c r="AI95" s="170">
        <f t="shared" si="262"/>
        <v>49.75</v>
      </c>
      <c r="AJ95" s="170">
        <f t="shared" si="262"/>
        <v>50.26</v>
      </c>
      <c r="AK95" s="170">
        <f t="shared" si="262"/>
        <v>50.77</v>
      </c>
      <c r="AL95" s="170">
        <f t="shared" si="262"/>
        <v>51.29</v>
      </c>
      <c r="AM95" s="170">
        <f t="shared" si="262"/>
        <v>99.63</v>
      </c>
      <c r="AN95" s="170">
        <f t="shared" si="262"/>
        <v>149.82</v>
      </c>
      <c r="AO95" s="170">
        <f t="shared" si="262"/>
        <v>183.37</v>
      </c>
      <c r="AP95" s="170">
        <f t="shared" si="262"/>
        <v>216.92</v>
      </c>
      <c r="AQ95" s="170">
        <f t="shared" si="262"/>
        <v>121.5</v>
      </c>
      <c r="AR95" s="170">
        <f t="shared" si="262"/>
        <v>176.93</v>
      </c>
      <c r="AS95" s="170">
        <f t="shared" si="262"/>
        <v>211.98</v>
      </c>
      <c r="AT95" s="170">
        <f t="shared" si="262"/>
        <v>247.03</v>
      </c>
      <c r="AU95" s="170">
        <f t="shared" si="262"/>
        <v>144.65</v>
      </c>
      <c r="AV95" s="170">
        <f t="shared" si="262"/>
        <v>210.63</v>
      </c>
      <c r="AW95" s="170">
        <f t="shared" si="262"/>
        <v>252.37</v>
      </c>
      <c r="AX95" s="170">
        <f t="shared" si="262"/>
        <v>294.08999999999997</v>
      </c>
      <c r="BL95" s="43" t="str">
        <f t="shared" si="206"/>
        <v>DIAMANTE 4301 a 500</v>
      </c>
      <c r="BM95" s="44" t="s">
        <v>81</v>
      </c>
      <c r="BN95" s="46" t="s">
        <v>49</v>
      </c>
      <c r="BO95" s="170">
        <f t="shared" si="282"/>
        <v>14.41</v>
      </c>
      <c r="BP95" s="170">
        <f t="shared" si="282"/>
        <v>14.71</v>
      </c>
      <c r="BQ95" s="170">
        <f t="shared" si="282"/>
        <v>15.02</v>
      </c>
      <c r="BS95" s="43" t="str">
        <f t="shared" ref="BS95:BS99" si="286">CONCATENATE(BT95,BU95)</f>
        <v>DIAMANTE 46.001 a 7.000</v>
      </c>
      <c r="BT95" s="44" t="s">
        <v>81</v>
      </c>
      <c r="BU95" s="44" t="s">
        <v>82</v>
      </c>
      <c r="BV95" s="170">
        <f t="shared" si="268"/>
        <v>21.55</v>
      </c>
      <c r="BW95" s="170">
        <f t="shared" si="268"/>
        <v>22.01</v>
      </c>
      <c r="BX95" s="170">
        <f t="shared" si="268"/>
        <v>22.46</v>
      </c>
      <c r="BY95" s="170">
        <f t="shared" si="268"/>
        <v>22.91</v>
      </c>
      <c r="BZ95" s="170">
        <f t="shared" si="268"/>
        <v>35.1</v>
      </c>
      <c r="CA95" s="170">
        <f t="shared" si="268"/>
        <v>35.44</v>
      </c>
      <c r="CB95" s="170">
        <f t="shared" si="268"/>
        <v>35.81</v>
      </c>
      <c r="CC95" s="170">
        <f t="shared" si="268"/>
        <v>36.18</v>
      </c>
      <c r="CD95" s="170">
        <f t="shared" si="268"/>
        <v>65.599999999999994</v>
      </c>
      <c r="CE95" s="170">
        <f t="shared" si="268"/>
        <v>89.04</v>
      </c>
      <c r="CF95" s="170">
        <f t="shared" si="268"/>
        <v>125.32</v>
      </c>
      <c r="CG95" s="170">
        <f t="shared" si="268"/>
        <v>151.59</v>
      </c>
      <c r="CH95" s="170">
        <f t="shared" si="268"/>
        <v>104.09</v>
      </c>
      <c r="CI95" s="170">
        <f t="shared" si="268"/>
        <v>128.63999999999999</v>
      </c>
      <c r="CJ95" s="170">
        <f t="shared" si="268"/>
        <v>165.48</v>
      </c>
      <c r="CK95" s="170">
        <f t="shared" si="268"/>
        <v>193.43</v>
      </c>
      <c r="CM95" s="43" t="str">
        <f t="shared" si="133"/>
        <v>DIAMANTE 36.001 a 7.000</v>
      </c>
      <c r="CN95" s="44" t="s">
        <v>75</v>
      </c>
      <c r="CO95" s="44" t="s">
        <v>82</v>
      </c>
      <c r="CP95" s="170">
        <f t="shared" ref="CP95:DE95" si="287">ROUND(CP11-(CP11*$A$106),2)</f>
        <v>25.34</v>
      </c>
      <c r="CQ95" s="170">
        <f t="shared" si="287"/>
        <v>26.41</v>
      </c>
      <c r="CR95" s="170">
        <f t="shared" si="287"/>
        <v>26.69</v>
      </c>
      <c r="CS95" s="170">
        <f t="shared" si="287"/>
        <v>26.95</v>
      </c>
      <c r="CT95" s="170">
        <f t="shared" si="287"/>
        <v>34.549999999999997</v>
      </c>
      <c r="CU95" s="170">
        <f t="shared" si="287"/>
        <v>39.75</v>
      </c>
      <c r="CV95" s="170">
        <f t="shared" si="287"/>
        <v>45.35</v>
      </c>
      <c r="CW95" s="170">
        <f t="shared" si="287"/>
        <v>56.14</v>
      </c>
      <c r="CX95" s="170">
        <f t="shared" si="287"/>
        <v>43.61</v>
      </c>
      <c r="CY95" s="170">
        <f t="shared" si="287"/>
        <v>50.06</v>
      </c>
      <c r="CZ95" s="170">
        <f t="shared" si="287"/>
        <v>67.78</v>
      </c>
      <c r="DA95" s="170">
        <f t="shared" si="287"/>
        <v>87</v>
      </c>
      <c r="DB95" s="170">
        <f t="shared" si="287"/>
        <v>50.71</v>
      </c>
      <c r="DC95" s="170">
        <f t="shared" si="287"/>
        <v>58.2</v>
      </c>
      <c r="DD95" s="170">
        <f t="shared" si="287"/>
        <v>78.81</v>
      </c>
      <c r="DE95" s="170">
        <f t="shared" si="287"/>
        <v>101.15</v>
      </c>
      <c r="DG95" s="43" t="str">
        <f t="shared" si="169"/>
        <v>DIAMANTE 46.001 a 7.000</v>
      </c>
      <c r="DH95" s="44" t="s">
        <v>81</v>
      </c>
      <c r="DI95" s="44" t="s">
        <v>82</v>
      </c>
      <c r="DJ95" s="147">
        <f t="shared" ref="DJ95:DU95" si="288">ROUND(DJ11-(DJ11*$A$198),2)</f>
        <v>28.52</v>
      </c>
      <c r="DK95" s="147">
        <f t="shared" si="288"/>
        <v>29.73</v>
      </c>
      <c r="DL95" s="147">
        <f t="shared" si="288"/>
        <v>30.04</v>
      </c>
      <c r="DM95" s="147">
        <f t="shared" si="288"/>
        <v>30.34</v>
      </c>
      <c r="DN95" s="147">
        <f t="shared" si="288"/>
        <v>38.78</v>
      </c>
      <c r="DO95" s="147">
        <f t="shared" si="288"/>
        <v>45.15</v>
      </c>
      <c r="DP95" s="147">
        <f t="shared" si="288"/>
        <v>51.54</v>
      </c>
      <c r="DQ95" s="147">
        <f t="shared" si="288"/>
        <v>63.74</v>
      </c>
      <c r="DR95" s="147">
        <f t="shared" si="288"/>
        <v>56.41</v>
      </c>
      <c r="DS95" s="147">
        <f t="shared" si="288"/>
        <v>65.819999999999993</v>
      </c>
      <c r="DT95" s="147">
        <f t="shared" si="288"/>
        <v>89.56</v>
      </c>
      <c r="DU95" s="147">
        <f t="shared" si="288"/>
        <v>114.88</v>
      </c>
      <c r="EQ95" s="198" t="str">
        <f t="shared" si="285"/>
        <v>DIAMANTE 2Coleta Agendada7788-70 a 10</v>
      </c>
      <c r="ER95" s="198" t="s">
        <v>69</v>
      </c>
      <c r="ES95" s="199" t="s">
        <v>43</v>
      </c>
      <c r="ET95" s="200" t="s">
        <v>57</v>
      </c>
      <c r="EU95" s="201" t="s">
        <v>45</v>
      </c>
      <c r="EV95" s="200">
        <f>ROUND(EV5-(EV5*$A$140),2)</f>
        <v>14.82</v>
      </c>
      <c r="FM95" s="43"/>
      <c r="FN95" s="43"/>
      <c r="FO95" s="43"/>
      <c r="FP95" s="73"/>
      <c r="FQ95" s="43"/>
      <c r="FR95" s="43"/>
    </row>
    <row r="96" spans="1:174" x14ac:dyDescent="0.25">
      <c r="A96" s="84">
        <v>0</v>
      </c>
      <c r="B96" s="42" t="s">
        <v>107</v>
      </c>
      <c r="D96" s="43" t="str">
        <f t="shared" si="203"/>
        <v>DIAMANTE 37.001 a 8.000</v>
      </c>
      <c r="E96" s="44" t="s">
        <v>75</v>
      </c>
      <c r="F96" s="44" t="s">
        <v>86</v>
      </c>
      <c r="G96" s="170">
        <f t="shared" si="266"/>
        <v>19.350000000000001</v>
      </c>
      <c r="H96" s="170">
        <f t="shared" si="261"/>
        <v>19.75</v>
      </c>
      <c r="I96" s="170">
        <f t="shared" si="261"/>
        <v>20.170000000000002</v>
      </c>
      <c r="J96" s="170">
        <f t="shared" si="261"/>
        <v>20.58</v>
      </c>
      <c r="K96" s="170">
        <f t="shared" si="261"/>
        <v>32.24</v>
      </c>
      <c r="L96" s="170">
        <f t="shared" si="261"/>
        <v>32.590000000000003</v>
      </c>
      <c r="M96" s="170">
        <f t="shared" si="261"/>
        <v>32.9</v>
      </c>
      <c r="N96" s="170">
        <f t="shared" si="261"/>
        <v>33.25</v>
      </c>
      <c r="O96" s="170">
        <f t="shared" si="261"/>
        <v>61.25</v>
      </c>
      <c r="P96" s="170">
        <f t="shared" si="261"/>
        <v>82.69</v>
      </c>
      <c r="Q96" s="170">
        <f t="shared" si="261"/>
        <v>116.4</v>
      </c>
      <c r="R96" s="170">
        <f t="shared" si="261"/>
        <v>140.9</v>
      </c>
      <c r="S96" s="170">
        <f t="shared" si="261"/>
        <v>82.83</v>
      </c>
      <c r="T96" s="170">
        <f t="shared" si="261"/>
        <v>101.63</v>
      </c>
      <c r="U96" s="170">
        <f t="shared" si="261"/>
        <v>130.33000000000001</v>
      </c>
      <c r="V96" s="170">
        <f t="shared" si="261"/>
        <v>152.08000000000001</v>
      </c>
      <c r="W96" s="170">
        <f t="shared" si="261"/>
        <v>98.6</v>
      </c>
      <c r="X96" s="170">
        <f t="shared" si="261"/>
        <v>120.97</v>
      </c>
      <c r="Y96" s="170">
        <f t="shared" si="261"/>
        <v>155.15</v>
      </c>
      <c r="Z96" s="170">
        <f t="shared" si="261"/>
        <v>181.06</v>
      </c>
      <c r="AB96" s="176" t="str">
        <f t="shared" si="246"/>
        <v>DIAMANTE 37.001 a 8.000</v>
      </c>
      <c r="AC96" s="177" t="s">
        <v>75</v>
      </c>
      <c r="AD96" s="177" t="s">
        <v>86</v>
      </c>
      <c r="AE96" s="170">
        <f t="shared" si="267"/>
        <v>45.79</v>
      </c>
      <c r="AF96" s="170">
        <f t="shared" si="262"/>
        <v>46.75</v>
      </c>
      <c r="AG96" s="170">
        <f t="shared" si="262"/>
        <v>47.73</v>
      </c>
      <c r="AH96" s="170">
        <f t="shared" si="262"/>
        <v>48.7</v>
      </c>
      <c r="AI96" s="170">
        <f t="shared" si="262"/>
        <v>53.24</v>
      </c>
      <c r="AJ96" s="170">
        <f t="shared" si="262"/>
        <v>53.8</v>
      </c>
      <c r="AK96" s="170">
        <f t="shared" si="262"/>
        <v>54.35</v>
      </c>
      <c r="AL96" s="170">
        <f t="shared" si="262"/>
        <v>54.89</v>
      </c>
      <c r="AM96" s="170">
        <f t="shared" si="262"/>
        <v>108.7</v>
      </c>
      <c r="AN96" s="170">
        <f t="shared" si="262"/>
        <v>163.22</v>
      </c>
      <c r="AO96" s="170">
        <f t="shared" si="262"/>
        <v>200.1</v>
      </c>
      <c r="AP96" s="170">
        <f t="shared" si="262"/>
        <v>236.98</v>
      </c>
      <c r="AQ96" s="170">
        <f t="shared" si="262"/>
        <v>132.52000000000001</v>
      </c>
      <c r="AR96" s="170">
        <f t="shared" si="262"/>
        <v>195.56</v>
      </c>
      <c r="AS96" s="170">
        <f t="shared" si="262"/>
        <v>234.18</v>
      </c>
      <c r="AT96" s="170">
        <f t="shared" si="262"/>
        <v>272.81</v>
      </c>
      <c r="AU96" s="170">
        <f t="shared" si="262"/>
        <v>157.77000000000001</v>
      </c>
      <c r="AV96" s="170">
        <f t="shared" si="262"/>
        <v>232.82</v>
      </c>
      <c r="AW96" s="170">
        <f t="shared" si="262"/>
        <v>278.8</v>
      </c>
      <c r="AX96" s="170">
        <f t="shared" si="262"/>
        <v>324.77</v>
      </c>
      <c r="BL96" s="43" t="str">
        <f t="shared" si="206"/>
        <v>DIAMANTE 4501 a 1.000</v>
      </c>
      <c r="BM96" s="44" t="s">
        <v>81</v>
      </c>
      <c r="BN96" s="46" t="s">
        <v>50</v>
      </c>
      <c r="BO96" s="170">
        <f t="shared" si="282"/>
        <v>15.41</v>
      </c>
      <c r="BP96" s="170">
        <f t="shared" si="282"/>
        <v>15.74</v>
      </c>
      <c r="BQ96" s="170">
        <f t="shared" si="282"/>
        <v>16.07</v>
      </c>
      <c r="BS96" s="43" t="str">
        <f t="shared" si="286"/>
        <v>DIAMANTE 47.001 a 8.000</v>
      </c>
      <c r="BT96" s="44" t="s">
        <v>81</v>
      </c>
      <c r="BU96" s="44" t="s">
        <v>86</v>
      </c>
      <c r="BV96" s="170">
        <f t="shared" si="268"/>
        <v>21.94</v>
      </c>
      <c r="BW96" s="170">
        <f t="shared" si="268"/>
        <v>22.41</v>
      </c>
      <c r="BX96" s="170">
        <f t="shared" si="268"/>
        <v>22.85</v>
      </c>
      <c r="BY96" s="170">
        <f t="shared" si="268"/>
        <v>23.31</v>
      </c>
      <c r="BZ96" s="170">
        <f t="shared" si="268"/>
        <v>37.590000000000003</v>
      </c>
      <c r="CA96" s="170">
        <f t="shared" si="268"/>
        <v>37.99</v>
      </c>
      <c r="CB96" s="170">
        <f t="shared" si="268"/>
        <v>38.369999999999997</v>
      </c>
      <c r="CC96" s="170">
        <f t="shared" si="268"/>
        <v>38.76</v>
      </c>
      <c r="CD96" s="170">
        <f t="shared" si="268"/>
        <v>71.92</v>
      </c>
      <c r="CE96" s="170">
        <f t="shared" si="268"/>
        <v>97.56</v>
      </c>
      <c r="CF96" s="170">
        <f t="shared" si="268"/>
        <v>137.30000000000001</v>
      </c>
      <c r="CG96" s="170">
        <f t="shared" si="268"/>
        <v>166.1</v>
      </c>
      <c r="CH96" s="170">
        <f t="shared" si="268"/>
        <v>115.91</v>
      </c>
      <c r="CI96" s="170">
        <f t="shared" si="268"/>
        <v>142.66</v>
      </c>
      <c r="CJ96" s="170">
        <f t="shared" si="268"/>
        <v>183.02</v>
      </c>
      <c r="CK96" s="170">
        <f t="shared" si="268"/>
        <v>213.48</v>
      </c>
      <c r="CM96" s="43" t="str">
        <f t="shared" si="133"/>
        <v>DIAMANTE 37.001 a 8.000</v>
      </c>
      <c r="CN96" s="44" t="s">
        <v>75</v>
      </c>
      <c r="CO96" s="44" t="s">
        <v>86</v>
      </c>
      <c r="CP96" s="170">
        <f t="shared" ref="CP96:DE96" si="289">ROUND(CP12-(CP12*$A$106),2)</f>
        <v>26.63</v>
      </c>
      <c r="CQ96" s="170">
        <f t="shared" si="289"/>
        <v>27.75</v>
      </c>
      <c r="CR96" s="170">
        <f t="shared" si="289"/>
        <v>28.04</v>
      </c>
      <c r="CS96" s="170">
        <f t="shared" si="289"/>
        <v>28.33</v>
      </c>
      <c r="CT96" s="170">
        <f t="shared" si="289"/>
        <v>37.630000000000003</v>
      </c>
      <c r="CU96" s="170">
        <f t="shared" si="289"/>
        <v>43.29</v>
      </c>
      <c r="CV96" s="170">
        <f t="shared" si="289"/>
        <v>49.4</v>
      </c>
      <c r="CW96" s="170">
        <f t="shared" si="289"/>
        <v>61.17</v>
      </c>
      <c r="CX96" s="170">
        <f t="shared" si="289"/>
        <v>56.18</v>
      </c>
      <c r="CY96" s="170">
        <f t="shared" si="289"/>
        <v>63.04</v>
      </c>
      <c r="CZ96" s="170">
        <f t="shared" si="289"/>
        <v>81.2</v>
      </c>
      <c r="DA96" s="170">
        <f t="shared" si="289"/>
        <v>101.24</v>
      </c>
      <c r="DB96" s="170">
        <f t="shared" si="289"/>
        <v>65.34</v>
      </c>
      <c r="DC96" s="170">
        <f t="shared" si="289"/>
        <v>73.31</v>
      </c>
      <c r="DD96" s="170">
        <f t="shared" si="289"/>
        <v>94.42</v>
      </c>
      <c r="DE96" s="170">
        <f t="shared" si="289"/>
        <v>117.73</v>
      </c>
      <c r="DG96" s="43" t="str">
        <f t="shared" si="169"/>
        <v>DIAMANTE 47.001 a 8.000</v>
      </c>
      <c r="DH96" s="44" t="s">
        <v>81</v>
      </c>
      <c r="DI96" s="44" t="s">
        <v>86</v>
      </c>
      <c r="DJ96" s="147">
        <f t="shared" ref="DJ96:DU96" si="290">ROUND(DJ12-(DJ12*$A$198),2)</f>
        <v>29.92</v>
      </c>
      <c r="DK96" s="147">
        <f t="shared" si="290"/>
        <v>31.22</v>
      </c>
      <c r="DL96" s="147">
        <f t="shared" si="290"/>
        <v>31.52</v>
      </c>
      <c r="DM96" s="147">
        <f t="shared" si="290"/>
        <v>31.86</v>
      </c>
      <c r="DN96" s="147">
        <f t="shared" si="290"/>
        <v>42.19</v>
      </c>
      <c r="DO96" s="147">
        <f t="shared" si="290"/>
        <v>49.16</v>
      </c>
      <c r="DP96" s="147">
        <f t="shared" si="290"/>
        <v>56.13</v>
      </c>
      <c r="DQ96" s="147">
        <f t="shared" si="290"/>
        <v>69.42</v>
      </c>
      <c r="DR96" s="147">
        <f t="shared" si="290"/>
        <v>72.55</v>
      </c>
      <c r="DS96" s="147">
        <f t="shared" si="290"/>
        <v>82.85</v>
      </c>
      <c r="DT96" s="147">
        <f t="shared" si="290"/>
        <v>107.27</v>
      </c>
      <c r="DU96" s="147">
        <f t="shared" si="290"/>
        <v>133.66</v>
      </c>
      <c r="EQ96" s="198" t="str">
        <f t="shared" si="285"/>
        <v>DIAMANTE 2Coleta Programada7787-91 ou mais</v>
      </c>
      <c r="ER96" s="198" t="s">
        <v>69</v>
      </c>
      <c r="ES96" s="199" t="s">
        <v>64</v>
      </c>
      <c r="ET96" s="200" t="s">
        <v>252</v>
      </c>
      <c r="EU96" s="201" t="s">
        <v>253</v>
      </c>
      <c r="EV96" s="200" t="s">
        <v>251</v>
      </c>
      <c r="EW96" s="60"/>
      <c r="EX96" s="60"/>
      <c r="FM96" s="43"/>
      <c r="FN96" s="43"/>
      <c r="FO96" s="43"/>
      <c r="FP96" s="73"/>
      <c r="FQ96" s="43"/>
      <c r="FR96" s="43"/>
    </row>
    <row r="97" spans="1:174" x14ac:dyDescent="0.25">
      <c r="A97" s="84">
        <v>0</v>
      </c>
      <c r="B97" s="42" t="s">
        <v>110</v>
      </c>
      <c r="D97" s="43" t="str">
        <f t="shared" si="203"/>
        <v>DIAMANTE 38.001 a 9.000</v>
      </c>
      <c r="E97" s="44" t="s">
        <v>75</v>
      </c>
      <c r="F97" s="44" t="s">
        <v>91</v>
      </c>
      <c r="G97" s="170">
        <f t="shared" si="266"/>
        <v>19.98</v>
      </c>
      <c r="H97" s="170">
        <f t="shared" si="261"/>
        <v>20.41</v>
      </c>
      <c r="I97" s="170">
        <f t="shared" si="261"/>
        <v>20.83</v>
      </c>
      <c r="J97" s="170">
        <f t="shared" si="261"/>
        <v>21.25</v>
      </c>
      <c r="K97" s="170">
        <f t="shared" si="261"/>
        <v>34.35</v>
      </c>
      <c r="L97" s="170">
        <f t="shared" si="261"/>
        <v>34.69</v>
      </c>
      <c r="M97" s="170">
        <f t="shared" si="261"/>
        <v>35.07</v>
      </c>
      <c r="N97" s="170">
        <f t="shared" si="261"/>
        <v>35.4</v>
      </c>
      <c r="O97" s="170">
        <f t="shared" si="261"/>
        <v>66.599999999999994</v>
      </c>
      <c r="P97" s="170">
        <f t="shared" si="261"/>
        <v>89.91</v>
      </c>
      <c r="Q97" s="170">
        <f t="shared" si="261"/>
        <v>126.54</v>
      </c>
      <c r="R97" s="170">
        <f t="shared" si="261"/>
        <v>153.18</v>
      </c>
      <c r="S97" s="170">
        <f t="shared" si="261"/>
        <v>87.31</v>
      </c>
      <c r="T97" s="170">
        <f t="shared" si="261"/>
        <v>107.69</v>
      </c>
      <c r="U97" s="170">
        <f t="shared" si="261"/>
        <v>138.85</v>
      </c>
      <c r="V97" s="170">
        <f t="shared" si="261"/>
        <v>162.38999999999999</v>
      </c>
      <c r="W97" s="170">
        <f t="shared" si="261"/>
        <v>103.94</v>
      </c>
      <c r="X97" s="170">
        <f t="shared" si="261"/>
        <v>128.19999999999999</v>
      </c>
      <c r="Y97" s="170">
        <f t="shared" si="261"/>
        <v>165.3</v>
      </c>
      <c r="Z97" s="170">
        <f t="shared" si="261"/>
        <v>193.33</v>
      </c>
      <c r="AB97" s="176" t="str">
        <f t="shared" si="246"/>
        <v>DIAMANTE 38.001 a 9.000</v>
      </c>
      <c r="AC97" s="177" t="s">
        <v>75</v>
      </c>
      <c r="AD97" s="177" t="s">
        <v>91</v>
      </c>
      <c r="AE97" s="170">
        <f t="shared" si="267"/>
        <v>49.87</v>
      </c>
      <c r="AF97" s="170">
        <f t="shared" si="262"/>
        <v>50.94</v>
      </c>
      <c r="AG97" s="170">
        <f t="shared" si="262"/>
        <v>51.98</v>
      </c>
      <c r="AH97" s="170">
        <f t="shared" si="262"/>
        <v>53.05</v>
      </c>
      <c r="AI97" s="170">
        <f t="shared" si="262"/>
        <v>57.39</v>
      </c>
      <c r="AJ97" s="170">
        <f t="shared" si="262"/>
        <v>57.98</v>
      </c>
      <c r="AK97" s="170">
        <f t="shared" si="262"/>
        <v>58.56</v>
      </c>
      <c r="AL97" s="170">
        <f t="shared" si="262"/>
        <v>59.16</v>
      </c>
      <c r="AM97" s="170">
        <f t="shared" si="262"/>
        <v>118.49</v>
      </c>
      <c r="AN97" s="170">
        <f t="shared" si="262"/>
        <v>179.58</v>
      </c>
      <c r="AO97" s="170">
        <f t="shared" si="262"/>
        <v>218.77</v>
      </c>
      <c r="AP97" s="170">
        <f t="shared" si="262"/>
        <v>257.95999999999998</v>
      </c>
      <c r="AQ97" s="170">
        <f t="shared" si="262"/>
        <v>145.49</v>
      </c>
      <c r="AR97" s="170">
        <f t="shared" si="262"/>
        <v>217.31</v>
      </c>
      <c r="AS97" s="170">
        <f t="shared" si="262"/>
        <v>258.83999999999997</v>
      </c>
      <c r="AT97" s="170">
        <f t="shared" si="262"/>
        <v>300.38</v>
      </c>
      <c r="AU97" s="170">
        <f t="shared" si="262"/>
        <v>173.2</v>
      </c>
      <c r="AV97" s="170">
        <f t="shared" si="262"/>
        <v>258.7</v>
      </c>
      <c r="AW97" s="170">
        <f t="shared" si="262"/>
        <v>308.14</v>
      </c>
      <c r="AX97" s="170">
        <f t="shared" si="262"/>
        <v>357.59</v>
      </c>
      <c r="BL97" s="43" t="str">
        <f t="shared" si="206"/>
        <v>DIAMANTE 41.001 a 2.000</v>
      </c>
      <c r="BM97" s="44" t="s">
        <v>81</v>
      </c>
      <c r="BN97" s="46" t="s">
        <v>55</v>
      </c>
      <c r="BO97" s="170">
        <f t="shared" si="282"/>
        <v>17.96</v>
      </c>
      <c r="BP97" s="170">
        <f t="shared" si="282"/>
        <v>18.329999999999998</v>
      </c>
      <c r="BQ97" s="170">
        <f t="shared" si="282"/>
        <v>18.72</v>
      </c>
      <c r="BS97" s="43" t="str">
        <f t="shared" si="286"/>
        <v>DIAMANTE 48.001 a 9.000</v>
      </c>
      <c r="BT97" s="44" t="s">
        <v>81</v>
      </c>
      <c r="BU97" s="44" t="s">
        <v>91</v>
      </c>
      <c r="BV97" s="170">
        <f t="shared" si="268"/>
        <v>22.82</v>
      </c>
      <c r="BW97" s="170">
        <f t="shared" si="268"/>
        <v>23.29</v>
      </c>
      <c r="BX97" s="170">
        <f t="shared" si="268"/>
        <v>23.77</v>
      </c>
      <c r="BY97" s="170">
        <f t="shared" si="268"/>
        <v>24.25</v>
      </c>
      <c r="BZ97" s="170">
        <f t="shared" si="268"/>
        <v>39.97</v>
      </c>
      <c r="CA97" s="170">
        <f t="shared" si="268"/>
        <v>40.369999999999997</v>
      </c>
      <c r="CB97" s="170">
        <f t="shared" si="268"/>
        <v>40.81</v>
      </c>
      <c r="CC97" s="170">
        <f t="shared" si="268"/>
        <v>41.21</v>
      </c>
      <c r="CD97" s="170">
        <f t="shared" si="268"/>
        <v>78.13</v>
      </c>
      <c r="CE97" s="170">
        <f t="shared" si="268"/>
        <v>106.05</v>
      </c>
      <c r="CF97" s="170">
        <f t="shared" si="268"/>
        <v>149.25</v>
      </c>
      <c r="CG97" s="170">
        <f t="shared" si="268"/>
        <v>180.54</v>
      </c>
      <c r="CH97" s="170">
        <f t="shared" si="268"/>
        <v>122.1</v>
      </c>
      <c r="CI97" s="170">
        <f t="shared" si="268"/>
        <v>151.15</v>
      </c>
      <c r="CJ97" s="170">
        <f t="shared" si="268"/>
        <v>194.95</v>
      </c>
      <c r="CK97" s="170">
        <f t="shared" si="268"/>
        <v>227.89</v>
      </c>
      <c r="CM97" s="43" t="str">
        <f t="shared" si="133"/>
        <v>DIAMANTE 38.001 a 9.000</v>
      </c>
      <c r="CN97" s="44" t="s">
        <v>75</v>
      </c>
      <c r="CO97" s="44" t="s">
        <v>91</v>
      </c>
      <c r="CP97" s="170">
        <f t="shared" ref="CP97:DE97" si="291">ROUND(CP13-(CP13*$A$106),2)</f>
        <v>27.4</v>
      </c>
      <c r="CQ97" s="170">
        <f t="shared" si="291"/>
        <v>28.57</v>
      </c>
      <c r="CR97" s="170">
        <f t="shared" si="291"/>
        <v>28.84</v>
      </c>
      <c r="CS97" s="170">
        <f t="shared" si="291"/>
        <v>29.15</v>
      </c>
      <c r="CT97" s="170">
        <f t="shared" si="291"/>
        <v>39.49</v>
      </c>
      <c r="CU97" s="170">
        <f t="shared" si="291"/>
        <v>45.41</v>
      </c>
      <c r="CV97" s="170">
        <f t="shared" si="291"/>
        <v>51.82</v>
      </c>
      <c r="CW97" s="170">
        <f t="shared" si="291"/>
        <v>64.150000000000006</v>
      </c>
      <c r="CX97" s="170">
        <f t="shared" si="291"/>
        <v>57.77</v>
      </c>
      <c r="CY97" s="170">
        <f t="shared" si="291"/>
        <v>64.86</v>
      </c>
      <c r="CZ97" s="170">
        <f t="shared" si="291"/>
        <v>83.29</v>
      </c>
      <c r="DA97" s="170">
        <f t="shared" si="291"/>
        <v>103.84</v>
      </c>
      <c r="DB97" s="170">
        <f t="shared" si="291"/>
        <v>67.19</v>
      </c>
      <c r="DC97" s="170">
        <f t="shared" si="291"/>
        <v>75.41</v>
      </c>
      <c r="DD97" s="170">
        <f t="shared" si="291"/>
        <v>96.85</v>
      </c>
      <c r="DE97" s="170">
        <f t="shared" si="291"/>
        <v>120.73</v>
      </c>
      <c r="DG97" s="43" t="str">
        <f t="shared" si="169"/>
        <v>DIAMANTE 48.001 a 9.000</v>
      </c>
      <c r="DH97" s="44" t="s">
        <v>81</v>
      </c>
      <c r="DI97" s="44" t="s">
        <v>91</v>
      </c>
      <c r="DJ97" s="147">
        <f t="shared" ref="DJ97:DU97" si="292">ROUND(DJ13-(DJ13*$A$198),2)</f>
        <v>30.94</v>
      </c>
      <c r="DK97" s="147">
        <f t="shared" si="292"/>
        <v>32.26</v>
      </c>
      <c r="DL97" s="147">
        <f t="shared" si="292"/>
        <v>32.58</v>
      </c>
      <c r="DM97" s="147">
        <f t="shared" si="292"/>
        <v>32.9</v>
      </c>
      <c r="DN97" s="147">
        <f t="shared" si="292"/>
        <v>44.49</v>
      </c>
      <c r="DO97" s="147">
        <f t="shared" si="292"/>
        <v>51.62</v>
      </c>
      <c r="DP97" s="147">
        <f t="shared" si="292"/>
        <v>58.92</v>
      </c>
      <c r="DQ97" s="147">
        <f t="shared" si="292"/>
        <v>72.89</v>
      </c>
      <c r="DR97" s="147">
        <f t="shared" si="292"/>
        <v>75.17</v>
      </c>
      <c r="DS97" s="147">
        <f t="shared" si="292"/>
        <v>85.46</v>
      </c>
      <c r="DT97" s="147">
        <f t="shared" si="292"/>
        <v>110.12</v>
      </c>
      <c r="DU97" s="147">
        <f t="shared" si="292"/>
        <v>137.19999999999999</v>
      </c>
      <c r="EQ97" s="198" t="str">
        <f t="shared" si="285"/>
        <v>DIAMANTE 2Coleta Programada4209-90 a 10</v>
      </c>
      <c r="ER97" s="198" t="s">
        <v>69</v>
      </c>
      <c r="ES97" s="199" t="s">
        <v>64</v>
      </c>
      <c r="ET97" s="200" t="s">
        <v>65</v>
      </c>
      <c r="EU97" s="201" t="s">
        <v>45</v>
      </c>
      <c r="EV97" s="200">
        <f>ROUND(EV7-(EV7*$A$140),2)</f>
        <v>12.34</v>
      </c>
      <c r="EW97" s="60"/>
      <c r="EX97" s="60"/>
      <c r="FM97" s="43"/>
      <c r="FN97" s="43"/>
      <c r="FO97" s="43"/>
      <c r="FP97" s="73"/>
      <c r="FQ97" s="43"/>
      <c r="FR97" s="43"/>
    </row>
    <row r="98" spans="1:174" x14ac:dyDescent="0.25">
      <c r="A98" s="162"/>
      <c r="B98" s="146"/>
      <c r="D98" s="43" t="str">
        <f t="shared" si="203"/>
        <v>DIAMANTE 39.001 a 10.000</v>
      </c>
      <c r="E98" s="44" t="s">
        <v>75</v>
      </c>
      <c r="F98" s="44" t="s">
        <v>95</v>
      </c>
      <c r="G98" s="170">
        <f t="shared" si="266"/>
        <v>20.43</v>
      </c>
      <c r="H98" s="170">
        <f t="shared" si="261"/>
        <v>20.86</v>
      </c>
      <c r="I98" s="170">
        <f t="shared" si="261"/>
        <v>21.29</v>
      </c>
      <c r="J98" s="170">
        <f t="shared" si="261"/>
        <v>21.72</v>
      </c>
      <c r="K98" s="170">
        <f t="shared" si="261"/>
        <v>36.67</v>
      </c>
      <c r="L98" s="170">
        <f t="shared" si="261"/>
        <v>37.04</v>
      </c>
      <c r="M98" s="170">
        <f t="shared" si="261"/>
        <v>37.42</v>
      </c>
      <c r="N98" s="170">
        <f t="shared" si="261"/>
        <v>37.799999999999997</v>
      </c>
      <c r="O98" s="170">
        <f t="shared" si="261"/>
        <v>71.95</v>
      </c>
      <c r="P98" s="170">
        <f t="shared" si="261"/>
        <v>97.13</v>
      </c>
      <c r="Q98" s="170">
        <f t="shared" si="261"/>
        <v>136.71</v>
      </c>
      <c r="R98" s="170">
        <f t="shared" si="261"/>
        <v>165.49</v>
      </c>
      <c r="S98" s="170">
        <f t="shared" si="261"/>
        <v>91.81</v>
      </c>
      <c r="T98" s="170">
        <f t="shared" si="261"/>
        <v>113.73</v>
      </c>
      <c r="U98" s="170">
        <f t="shared" si="261"/>
        <v>147.37</v>
      </c>
      <c r="V98" s="170">
        <f t="shared" si="261"/>
        <v>172.73</v>
      </c>
      <c r="W98" s="170">
        <f t="shared" si="261"/>
        <v>109.3</v>
      </c>
      <c r="X98" s="170">
        <f t="shared" si="261"/>
        <v>135.4</v>
      </c>
      <c r="Y98" s="170">
        <f t="shared" si="261"/>
        <v>175.45</v>
      </c>
      <c r="Z98" s="170">
        <f t="shared" si="261"/>
        <v>205.62</v>
      </c>
      <c r="AB98" s="176" t="str">
        <f t="shared" si="246"/>
        <v>DIAMANTE 39.001 a 10.000</v>
      </c>
      <c r="AC98" s="177" t="s">
        <v>75</v>
      </c>
      <c r="AD98" s="177" t="s">
        <v>95</v>
      </c>
      <c r="AE98" s="170">
        <f t="shared" si="267"/>
        <v>53.86</v>
      </c>
      <c r="AF98" s="170">
        <f t="shared" si="262"/>
        <v>55.01</v>
      </c>
      <c r="AG98" s="170">
        <f t="shared" si="262"/>
        <v>56.17</v>
      </c>
      <c r="AH98" s="170">
        <f t="shared" si="262"/>
        <v>57.3</v>
      </c>
      <c r="AI98" s="170">
        <f t="shared" si="262"/>
        <v>61.41</v>
      </c>
      <c r="AJ98" s="170">
        <f t="shared" si="262"/>
        <v>62.04</v>
      </c>
      <c r="AK98" s="170">
        <f t="shared" si="262"/>
        <v>62.68</v>
      </c>
      <c r="AL98" s="170">
        <f t="shared" si="262"/>
        <v>63.31</v>
      </c>
      <c r="AM98" s="170">
        <f t="shared" si="262"/>
        <v>128.09</v>
      </c>
      <c r="AN98" s="170">
        <f t="shared" si="262"/>
        <v>195.66</v>
      </c>
      <c r="AO98" s="170">
        <f t="shared" si="262"/>
        <v>237.4</v>
      </c>
      <c r="AP98" s="170">
        <f t="shared" si="262"/>
        <v>279.11</v>
      </c>
      <c r="AQ98" s="170">
        <f t="shared" si="262"/>
        <v>158.46</v>
      </c>
      <c r="AR98" s="170">
        <f t="shared" si="262"/>
        <v>238.26</v>
      </c>
      <c r="AS98" s="170">
        <f t="shared" si="262"/>
        <v>283.02999999999997</v>
      </c>
      <c r="AT98" s="170">
        <f t="shared" si="262"/>
        <v>327.78</v>
      </c>
      <c r="AU98" s="170">
        <f t="shared" si="262"/>
        <v>188.64</v>
      </c>
      <c r="AV98" s="170">
        <f t="shared" si="262"/>
        <v>283.64</v>
      </c>
      <c r="AW98" s="170">
        <f t="shared" si="262"/>
        <v>336.93</v>
      </c>
      <c r="AX98" s="170">
        <f t="shared" si="262"/>
        <v>390.22</v>
      </c>
      <c r="BL98" s="43" t="str">
        <f t="shared" si="206"/>
        <v>DIAMANTE 42.001 a 3.000</v>
      </c>
      <c r="BM98" s="44" t="s">
        <v>81</v>
      </c>
      <c r="BN98" s="46" t="s">
        <v>62</v>
      </c>
      <c r="BO98" s="170">
        <f t="shared" si="282"/>
        <v>19.96</v>
      </c>
      <c r="BP98" s="170">
        <f t="shared" si="282"/>
        <v>20.37</v>
      </c>
      <c r="BQ98" s="170">
        <f t="shared" si="282"/>
        <v>20.8</v>
      </c>
      <c r="BS98" s="43" t="str">
        <f t="shared" si="286"/>
        <v>DIAMANTE 49.001 a 10.000</v>
      </c>
      <c r="BT98" s="44" t="s">
        <v>81</v>
      </c>
      <c r="BU98" s="44" t="s">
        <v>95</v>
      </c>
      <c r="BV98" s="170">
        <f t="shared" si="268"/>
        <v>23.22</v>
      </c>
      <c r="BW98" s="170">
        <f t="shared" si="268"/>
        <v>23.71</v>
      </c>
      <c r="BX98" s="170">
        <f t="shared" si="268"/>
        <v>24.2</v>
      </c>
      <c r="BY98" s="170">
        <f t="shared" si="268"/>
        <v>24.69</v>
      </c>
      <c r="BZ98" s="170">
        <f t="shared" si="268"/>
        <v>42.59</v>
      </c>
      <c r="CA98" s="170">
        <f t="shared" si="268"/>
        <v>43.03</v>
      </c>
      <c r="CB98" s="170">
        <f t="shared" si="268"/>
        <v>43.47</v>
      </c>
      <c r="CC98" s="170">
        <f t="shared" si="268"/>
        <v>43.91</v>
      </c>
      <c r="CD98" s="170">
        <f t="shared" si="268"/>
        <v>84.34</v>
      </c>
      <c r="CE98" s="170">
        <f t="shared" si="268"/>
        <v>114.53</v>
      </c>
      <c r="CF98" s="170">
        <f t="shared" si="268"/>
        <v>161.21</v>
      </c>
      <c r="CG98" s="170">
        <f t="shared" si="268"/>
        <v>195.02</v>
      </c>
      <c r="CH98" s="170">
        <f t="shared" si="268"/>
        <v>128.33000000000001</v>
      </c>
      <c r="CI98" s="170">
        <f t="shared" si="268"/>
        <v>159.63</v>
      </c>
      <c r="CJ98" s="170">
        <f t="shared" si="268"/>
        <v>206.89</v>
      </c>
      <c r="CK98" s="170">
        <f t="shared" si="268"/>
        <v>242.35</v>
      </c>
      <c r="CM98" s="43" t="str">
        <f t="shared" si="133"/>
        <v>DIAMANTE 39.001 a 10.000</v>
      </c>
      <c r="CN98" s="44" t="s">
        <v>75</v>
      </c>
      <c r="CO98" s="44" t="s">
        <v>95</v>
      </c>
      <c r="CP98" s="170">
        <f t="shared" ref="CP98:DE98" si="293">ROUND(CP14-(CP14*$A$106),2)</f>
        <v>27.96</v>
      </c>
      <c r="CQ98" s="170">
        <f t="shared" si="293"/>
        <v>29.15</v>
      </c>
      <c r="CR98" s="170">
        <f t="shared" si="293"/>
        <v>29.43</v>
      </c>
      <c r="CS98" s="170">
        <f t="shared" si="293"/>
        <v>29.73</v>
      </c>
      <c r="CT98" s="170">
        <f t="shared" si="293"/>
        <v>40.81</v>
      </c>
      <c r="CU98" s="170">
        <f t="shared" si="293"/>
        <v>46.94</v>
      </c>
      <c r="CV98" s="170">
        <f t="shared" si="293"/>
        <v>53.56</v>
      </c>
      <c r="CW98" s="170">
        <f t="shared" si="293"/>
        <v>66.319999999999993</v>
      </c>
      <c r="CX98" s="170">
        <f t="shared" si="293"/>
        <v>58.92</v>
      </c>
      <c r="CY98" s="170">
        <f t="shared" si="293"/>
        <v>66.17</v>
      </c>
      <c r="CZ98" s="170">
        <f t="shared" si="293"/>
        <v>84.79</v>
      </c>
      <c r="DA98" s="170">
        <f t="shared" si="293"/>
        <v>105.68</v>
      </c>
      <c r="DB98" s="170">
        <f t="shared" si="293"/>
        <v>68.52</v>
      </c>
      <c r="DC98" s="170">
        <f t="shared" si="293"/>
        <v>76.94</v>
      </c>
      <c r="DD98" s="170">
        <f t="shared" si="293"/>
        <v>98.58</v>
      </c>
      <c r="DE98" s="170">
        <f t="shared" si="293"/>
        <v>122.87</v>
      </c>
      <c r="DG98" s="43" t="str">
        <f t="shared" si="169"/>
        <v>DIAMANTE 49.001 a 10.000</v>
      </c>
      <c r="DH98" s="44" t="s">
        <v>81</v>
      </c>
      <c r="DI98" s="44" t="s">
        <v>95</v>
      </c>
      <c r="DJ98" s="147">
        <f t="shared" ref="DJ98:DU98" si="294">ROUND(DJ14-(DJ14*$A$198),2)</f>
        <v>31.5</v>
      </c>
      <c r="DK98" s="147">
        <f t="shared" si="294"/>
        <v>32.840000000000003</v>
      </c>
      <c r="DL98" s="147">
        <f t="shared" si="294"/>
        <v>33.19</v>
      </c>
      <c r="DM98" s="147">
        <f t="shared" si="294"/>
        <v>33.51</v>
      </c>
      <c r="DN98" s="147">
        <f t="shared" si="294"/>
        <v>45.9</v>
      </c>
      <c r="DO98" s="147">
        <f t="shared" si="294"/>
        <v>53.34</v>
      </c>
      <c r="DP98" s="147">
        <f t="shared" si="294"/>
        <v>60.89</v>
      </c>
      <c r="DQ98" s="147">
        <f t="shared" si="294"/>
        <v>75.33</v>
      </c>
      <c r="DR98" s="147">
        <f t="shared" si="294"/>
        <v>76.44</v>
      </c>
      <c r="DS98" s="147">
        <f t="shared" si="294"/>
        <v>87.09</v>
      </c>
      <c r="DT98" s="147">
        <f t="shared" si="294"/>
        <v>112.05</v>
      </c>
      <c r="DU98" s="147">
        <f t="shared" si="294"/>
        <v>139.59</v>
      </c>
      <c r="EQ98" s="198" t="str">
        <f t="shared" si="285"/>
        <v>DIAMANTE 2Coleta Programada4209-9Mais de 10</v>
      </c>
      <c r="ER98" s="198" t="s">
        <v>69</v>
      </c>
      <c r="ES98" s="199" t="s">
        <v>64</v>
      </c>
      <c r="ET98" s="200" t="s">
        <v>65</v>
      </c>
      <c r="EU98" s="201" t="s">
        <v>52</v>
      </c>
      <c r="EV98" s="200" t="s">
        <v>251</v>
      </c>
      <c r="EW98" s="60"/>
      <c r="EX98" s="60"/>
      <c r="FM98" s="43"/>
      <c r="FN98" s="43"/>
      <c r="FO98" s="43"/>
      <c r="FP98" s="73"/>
      <c r="FQ98" s="43"/>
      <c r="FR98" s="43"/>
    </row>
    <row r="99" spans="1:174" x14ac:dyDescent="0.25">
      <c r="A99" s="43" t="s">
        <v>2</v>
      </c>
      <c r="D99" s="40" t="str">
        <f t="shared" si="203"/>
        <v>DIAMANTE 3Kg Adicional</v>
      </c>
      <c r="E99" s="168" t="s">
        <v>75</v>
      </c>
      <c r="F99" s="168" t="s">
        <v>63</v>
      </c>
      <c r="G99" s="171">
        <f t="shared" si="266"/>
        <v>2.52</v>
      </c>
      <c r="H99" s="171">
        <f t="shared" si="261"/>
        <v>2.59</v>
      </c>
      <c r="I99" s="171">
        <f t="shared" si="261"/>
        <v>2.65</v>
      </c>
      <c r="J99" s="171">
        <f t="shared" si="261"/>
        <v>2.69</v>
      </c>
      <c r="K99" s="171">
        <f t="shared" si="261"/>
        <v>4.55</v>
      </c>
      <c r="L99" s="171">
        <f t="shared" si="261"/>
        <v>4.5999999999999996</v>
      </c>
      <c r="M99" s="171">
        <f t="shared" si="261"/>
        <v>4.6399999999999997</v>
      </c>
      <c r="N99" s="171">
        <f t="shared" si="261"/>
        <v>4.6900000000000004</v>
      </c>
      <c r="O99" s="171">
        <f t="shared" si="261"/>
        <v>8.92</v>
      </c>
      <c r="P99" s="171">
        <f t="shared" si="261"/>
        <v>12.04</v>
      </c>
      <c r="Q99" s="171">
        <f t="shared" si="261"/>
        <v>16.96</v>
      </c>
      <c r="R99" s="171">
        <f t="shared" si="261"/>
        <v>20.52</v>
      </c>
      <c r="S99" s="171">
        <f t="shared" si="261"/>
        <v>11.39</v>
      </c>
      <c r="T99" s="171">
        <f t="shared" si="261"/>
        <v>14.09</v>
      </c>
      <c r="U99" s="171">
        <f t="shared" si="261"/>
        <v>18.28</v>
      </c>
      <c r="V99" s="171">
        <f t="shared" si="261"/>
        <v>21.42</v>
      </c>
      <c r="W99" s="171">
        <f t="shared" si="261"/>
        <v>13.55</v>
      </c>
      <c r="X99" s="171">
        <f t="shared" si="261"/>
        <v>16.79</v>
      </c>
      <c r="Y99" s="171">
        <f t="shared" si="261"/>
        <v>21.75</v>
      </c>
      <c r="Z99" s="171">
        <f t="shared" si="261"/>
        <v>25.49</v>
      </c>
      <c r="AB99" s="40" t="str">
        <f t="shared" si="246"/>
        <v>DIAMANTE 3Kg Adicional</v>
      </c>
      <c r="AC99" s="168" t="s">
        <v>75</v>
      </c>
      <c r="AD99" s="168" t="s">
        <v>63</v>
      </c>
      <c r="AE99" s="169">
        <f t="shared" si="267"/>
        <v>5.47</v>
      </c>
      <c r="AF99" s="169">
        <f t="shared" si="262"/>
        <v>5.59</v>
      </c>
      <c r="AG99" s="169">
        <f t="shared" si="262"/>
        <v>5.7</v>
      </c>
      <c r="AH99" s="169">
        <f t="shared" si="262"/>
        <v>5.83</v>
      </c>
      <c r="AI99" s="169">
        <f t="shared" si="262"/>
        <v>6.18</v>
      </c>
      <c r="AJ99" s="169">
        <f t="shared" si="262"/>
        <v>6.25</v>
      </c>
      <c r="AK99" s="169">
        <f t="shared" si="262"/>
        <v>6.32</v>
      </c>
      <c r="AL99" s="169">
        <f t="shared" si="262"/>
        <v>6.37</v>
      </c>
      <c r="AM99" s="169">
        <f t="shared" si="262"/>
        <v>12.67</v>
      </c>
      <c r="AN99" s="169">
        <f t="shared" si="262"/>
        <v>19.420000000000002</v>
      </c>
      <c r="AO99" s="169">
        <f t="shared" si="262"/>
        <v>23.52</v>
      </c>
      <c r="AP99" s="169">
        <f t="shared" si="262"/>
        <v>27.64</v>
      </c>
      <c r="AQ99" s="169">
        <f t="shared" si="262"/>
        <v>15.84</v>
      </c>
      <c r="AR99" s="169">
        <f t="shared" si="262"/>
        <v>23.75</v>
      </c>
      <c r="AS99" s="169">
        <f t="shared" si="262"/>
        <v>28.1</v>
      </c>
      <c r="AT99" s="169">
        <f t="shared" si="262"/>
        <v>32.46</v>
      </c>
      <c r="AU99" s="169">
        <f t="shared" si="262"/>
        <v>18.86</v>
      </c>
      <c r="AV99" s="169">
        <f t="shared" si="262"/>
        <v>28.29</v>
      </c>
      <c r="AW99" s="169">
        <f t="shared" si="262"/>
        <v>33.47</v>
      </c>
      <c r="AX99" s="169">
        <f t="shared" si="262"/>
        <v>38.64</v>
      </c>
      <c r="BL99" s="43" t="str">
        <f t="shared" si="206"/>
        <v>DIAMANTE 43.001 a 4.000</v>
      </c>
      <c r="BM99" s="44" t="s">
        <v>81</v>
      </c>
      <c r="BN99" s="46" t="s">
        <v>68</v>
      </c>
      <c r="BO99" s="170">
        <f t="shared" si="282"/>
        <v>21.94</v>
      </c>
      <c r="BP99" s="170">
        <f t="shared" si="282"/>
        <v>22.4</v>
      </c>
      <c r="BQ99" s="170">
        <f t="shared" si="282"/>
        <v>22.87</v>
      </c>
      <c r="BS99" s="40" t="str">
        <f t="shared" si="286"/>
        <v>DIAMANTE 4Kg Adicional</v>
      </c>
      <c r="BT99" s="168" t="s">
        <v>81</v>
      </c>
      <c r="BU99" s="168" t="s">
        <v>63</v>
      </c>
      <c r="BV99" s="171">
        <f t="shared" si="268"/>
        <v>2.98</v>
      </c>
      <c r="BW99" s="171">
        <f t="shared" si="268"/>
        <v>3.04</v>
      </c>
      <c r="BX99" s="171">
        <f t="shared" si="268"/>
        <v>3.13</v>
      </c>
      <c r="BY99" s="171">
        <f t="shared" si="268"/>
        <v>3.18</v>
      </c>
      <c r="BZ99" s="171">
        <f t="shared" si="268"/>
        <v>5.38</v>
      </c>
      <c r="CA99" s="171">
        <f t="shared" si="268"/>
        <v>5.42</v>
      </c>
      <c r="CB99" s="171">
        <f t="shared" si="268"/>
        <v>5.47</v>
      </c>
      <c r="CC99" s="171">
        <f t="shared" si="268"/>
        <v>5.54</v>
      </c>
      <c r="CD99" s="171">
        <f t="shared" si="268"/>
        <v>10.54</v>
      </c>
      <c r="CE99" s="171">
        <f t="shared" si="268"/>
        <v>14.22</v>
      </c>
      <c r="CF99" s="171">
        <f t="shared" si="268"/>
        <v>20.010000000000002</v>
      </c>
      <c r="CG99" s="171">
        <f t="shared" si="268"/>
        <v>24.22</v>
      </c>
      <c r="CH99" s="171">
        <f t="shared" si="268"/>
        <v>16</v>
      </c>
      <c r="CI99" s="171">
        <f t="shared" si="268"/>
        <v>19.82</v>
      </c>
      <c r="CJ99" s="171">
        <f t="shared" si="268"/>
        <v>25.69</v>
      </c>
      <c r="CK99" s="171">
        <f t="shared" si="268"/>
        <v>30.09</v>
      </c>
      <c r="CM99" s="40" t="str">
        <f t="shared" si="133"/>
        <v>DIAMANTE 3Kg Adicional</v>
      </c>
      <c r="CN99" s="168" t="s">
        <v>75</v>
      </c>
      <c r="CO99" s="168" t="s">
        <v>63</v>
      </c>
      <c r="CP99" s="171">
        <f t="shared" ref="CP99:DE99" si="295">ROUND(CP15-(CP15*$A$106),2)</f>
        <v>3.47</v>
      </c>
      <c r="CQ99" s="171">
        <f t="shared" si="295"/>
        <v>3.61</v>
      </c>
      <c r="CR99" s="171">
        <f t="shared" si="295"/>
        <v>3.65</v>
      </c>
      <c r="CS99" s="171">
        <f t="shared" si="295"/>
        <v>3.7</v>
      </c>
      <c r="CT99" s="171">
        <f t="shared" si="295"/>
        <v>5.0599999999999996</v>
      </c>
      <c r="CU99" s="171">
        <f t="shared" si="295"/>
        <v>5.81</v>
      </c>
      <c r="CV99" s="171">
        <f t="shared" si="295"/>
        <v>6.65</v>
      </c>
      <c r="CW99" s="171">
        <f t="shared" si="295"/>
        <v>8.2200000000000006</v>
      </c>
      <c r="CX99" s="171">
        <f t="shared" si="295"/>
        <v>7.3</v>
      </c>
      <c r="CY99" s="171">
        <f t="shared" si="295"/>
        <v>8.2100000000000009</v>
      </c>
      <c r="CZ99" s="171">
        <f t="shared" si="295"/>
        <v>10.52</v>
      </c>
      <c r="DA99" s="171">
        <f t="shared" si="295"/>
        <v>13.1</v>
      </c>
      <c r="DB99" s="171">
        <f t="shared" si="295"/>
        <v>8.48</v>
      </c>
      <c r="DC99" s="171">
        <f t="shared" si="295"/>
        <v>9.5500000000000007</v>
      </c>
      <c r="DD99" s="171">
        <f t="shared" si="295"/>
        <v>12.21</v>
      </c>
      <c r="DE99" s="171">
        <f t="shared" si="295"/>
        <v>15.23</v>
      </c>
      <c r="DG99" s="40" t="str">
        <f t="shared" si="169"/>
        <v>DIAMANTE 4Kg Adicional</v>
      </c>
      <c r="DH99" s="168" t="s">
        <v>81</v>
      </c>
      <c r="DI99" s="168" t="s">
        <v>63</v>
      </c>
      <c r="DJ99" s="169">
        <f t="shared" ref="DJ99:DU99" si="296">ROUND(DJ15-(DJ15*$A$198),2)</f>
        <v>3.9</v>
      </c>
      <c r="DK99" s="169">
        <f t="shared" si="296"/>
        <v>4.08</v>
      </c>
      <c r="DL99" s="169">
        <f t="shared" si="296"/>
        <v>4.0999999999999996</v>
      </c>
      <c r="DM99" s="169">
        <f t="shared" si="296"/>
        <v>4.1500000000000004</v>
      </c>
      <c r="DN99" s="169">
        <f t="shared" si="296"/>
        <v>5.68</v>
      </c>
      <c r="DO99" s="169">
        <f t="shared" si="296"/>
        <v>6.6</v>
      </c>
      <c r="DP99" s="169">
        <f t="shared" si="296"/>
        <v>7.55</v>
      </c>
      <c r="DQ99" s="169">
        <f t="shared" si="296"/>
        <v>9.33</v>
      </c>
      <c r="DR99" s="169">
        <f t="shared" si="296"/>
        <v>9.44</v>
      </c>
      <c r="DS99" s="169">
        <f t="shared" si="296"/>
        <v>10.79</v>
      </c>
      <c r="DT99" s="169">
        <f t="shared" si="296"/>
        <v>13.89</v>
      </c>
      <c r="DU99" s="169">
        <f t="shared" si="296"/>
        <v>17.3</v>
      </c>
      <c r="EQ99" s="198" t="str">
        <f t="shared" si="285"/>
        <v>DIAMANTE 2Coleta no mesmo dia4210-211 a 20</v>
      </c>
      <c r="ER99" s="198" t="s">
        <v>69</v>
      </c>
      <c r="ES99" s="199" t="s">
        <v>71</v>
      </c>
      <c r="ET99" s="200" t="s">
        <v>72</v>
      </c>
      <c r="EU99" s="201" t="s">
        <v>73</v>
      </c>
      <c r="EV99" s="200">
        <f>EW99</f>
        <v>1.77</v>
      </c>
      <c r="EW99" s="258">
        <v>1.77</v>
      </c>
      <c r="EX99" s="203" t="s">
        <v>264</v>
      </c>
      <c r="FM99" s="43"/>
      <c r="FN99" s="43"/>
      <c r="FO99" s="43"/>
      <c r="FP99" s="73"/>
      <c r="FQ99" s="43"/>
      <c r="FR99" s="43"/>
    </row>
    <row r="100" spans="1:174" x14ac:dyDescent="0.25">
      <c r="A100" s="84">
        <v>0</v>
      </c>
      <c r="B100" s="42" t="s">
        <v>61</v>
      </c>
      <c r="D100" s="43" t="str">
        <f t="shared" si="203"/>
        <v>Peso (g)</v>
      </c>
      <c r="F100" s="44" t="s">
        <v>32</v>
      </c>
      <c r="G100" s="173" t="s">
        <v>12</v>
      </c>
      <c r="H100" s="173" t="s">
        <v>13</v>
      </c>
      <c r="I100" s="173" t="s">
        <v>14</v>
      </c>
      <c r="J100" s="173" t="s">
        <v>15</v>
      </c>
      <c r="K100" s="173" t="s">
        <v>16</v>
      </c>
      <c r="L100" s="173" t="s">
        <v>17</v>
      </c>
      <c r="M100" s="173" t="s">
        <v>18</v>
      </c>
      <c r="N100" s="173" t="s">
        <v>19</v>
      </c>
      <c r="O100" s="173" t="s">
        <v>20</v>
      </c>
      <c r="P100" s="173" t="s">
        <v>21</v>
      </c>
      <c r="Q100" s="173" t="s">
        <v>22</v>
      </c>
      <c r="R100" s="173" t="s">
        <v>23</v>
      </c>
      <c r="S100" s="173" t="s">
        <v>24</v>
      </c>
      <c r="T100" s="173" t="s">
        <v>25</v>
      </c>
      <c r="U100" s="173" t="s">
        <v>26</v>
      </c>
      <c r="V100" s="173" t="s">
        <v>27</v>
      </c>
      <c r="W100" s="173" t="s">
        <v>28</v>
      </c>
      <c r="X100" s="173" t="s">
        <v>29</v>
      </c>
      <c r="Y100" s="173" t="s">
        <v>30</v>
      </c>
      <c r="Z100" s="173" t="s">
        <v>31</v>
      </c>
      <c r="AB100" s="176" t="str">
        <f t="shared" si="246"/>
        <v>Peso (g)</v>
      </c>
      <c r="AC100" s="177"/>
      <c r="AD100" s="177" t="s">
        <v>32</v>
      </c>
      <c r="AE100" s="170" t="s">
        <v>12</v>
      </c>
      <c r="AF100" s="170" t="s">
        <v>13</v>
      </c>
      <c r="AG100" s="170" t="s">
        <v>14</v>
      </c>
      <c r="AH100" s="170" t="s">
        <v>15</v>
      </c>
      <c r="AI100" s="170" t="s">
        <v>16</v>
      </c>
      <c r="AJ100" s="170" t="s">
        <v>17</v>
      </c>
      <c r="AK100" s="170" t="s">
        <v>18</v>
      </c>
      <c r="AL100" s="170" t="s">
        <v>19</v>
      </c>
      <c r="AM100" s="170" t="s">
        <v>20</v>
      </c>
      <c r="AN100" s="170" t="s">
        <v>21</v>
      </c>
      <c r="AO100" s="170" t="s">
        <v>22</v>
      </c>
      <c r="AP100" s="170" t="s">
        <v>23</v>
      </c>
      <c r="AQ100" s="170" t="s">
        <v>24</v>
      </c>
      <c r="AR100" s="170" t="s">
        <v>25</v>
      </c>
      <c r="AS100" s="170" t="s">
        <v>26</v>
      </c>
      <c r="AT100" s="170" t="s">
        <v>27</v>
      </c>
      <c r="AU100" s="170" t="s">
        <v>28</v>
      </c>
      <c r="AV100" s="170" t="s">
        <v>29</v>
      </c>
      <c r="AW100" s="170" t="s">
        <v>30</v>
      </c>
      <c r="AX100" s="170" t="s">
        <v>31</v>
      </c>
      <c r="BL100" s="43" t="str">
        <f t="shared" si="206"/>
        <v>DIAMANTE 44.001 a 5.000</v>
      </c>
      <c r="BM100" s="44" t="s">
        <v>81</v>
      </c>
      <c r="BN100" s="46" t="s">
        <v>70</v>
      </c>
      <c r="BO100" s="170">
        <f t="shared" si="282"/>
        <v>24.17</v>
      </c>
      <c r="BP100" s="170">
        <f t="shared" si="282"/>
        <v>24.68</v>
      </c>
      <c r="BQ100" s="170">
        <f t="shared" si="282"/>
        <v>25.19</v>
      </c>
      <c r="BS100" s="43" t="str">
        <f t="shared" ref="BS100:BS117" si="297">CONCATENATE(BT100,BU100)</f>
        <v>Peso (g)</v>
      </c>
      <c r="BT100" s="44"/>
      <c r="BU100" s="44" t="s">
        <v>32</v>
      </c>
      <c r="BV100" s="170" t="s">
        <v>12</v>
      </c>
      <c r="BW100" s="170" t="s">
        <v>13</v>
      </c>
      <c r="BX100" s="170" t="s">
        <v>14</v>
      </c>
      <c r="BY100" s="170" t="s">
        <v>15</v>
      </c>
      <c r="BZ100" s="170" t="s">
        <v>235</v>
      </c>
      <c r="CA100" s="170" t="s">
        <v>236</v>
      </c>
      <c r="CB100" s="170" t="s">
        <v>237</v>
      </c>
      <c r="CC100" s="170" t="s">
        <v>238</v>
      </c>
      <c r="CD100" s="170" t="s">
        <v>239</v>
      </c>
      <c r="CE100" s="170" t="s">
        <v>240</v>
      </c>
      <c r="CF100" s="170" t="s">
        <v>241</v>
      </c>
      <c r="CG100" s="170" t="s">
        <v>242</v>
      </c>
      <c r="CH100" s="170" t="s">
        <v>243</v>
      </c>
      <c r="CI100" s="170" t="s">
        <v>244</v>
      </c>
      <c r="CJ100" s="170" t="s">
        <v>245</v>
      </c>
      <c r="CK100" s="170" t="s">
        <v>246</v>
      </c>
      <c r="CM100" s="43" t="str">
        <f t="shared" ref="CM100:CM113" si="298">CONCATENATE(CN100,CO100)</f>
        <v>Peso (g)</v>
      </c>
      <c r="CO100" s="44" t="s">
        <v>32</v>
      </c>
      <c r="CP100" s="45" t="s">
        <v>16</v>
      </c>
      <c r="CQ100" s="45" t="s">
        <v>17</v>
      </c>
      <c r="CR100" s="45" t="s">
        <v>18</v>
      </c>
      <c r="CS100" s="45" t="s">
        <v>19</v>
      </c>
      <c r="CT100" s="45" t="s">
        <v>20</v>
      </c>
      <c r="CU100" s="45" t="s">
        <v>21</v>
      </c>
      <c r="CV100" s="45" t="s">
        <v>22</v>
      </c>
      <c r="CW100" s="45" t="s">
        <v>23</v>
      </c>
      <c r="CX100" s="45" t="s">
        <v>24</v>
      </c>
      <c r="CY100" s="45" t="s">
        <v>25</v>
      </c>
      <c r="CZ100" s="45" t="s">
        <v>26</v>
      </c>
      <c r="DA100" s="45" t="s">
        <v>27</v>
      </c>
      <c r="DB100" s="45" t="s">
        <v>28</v>
      </c>
      <c r="DC100" s="45" t="s">
        <v>29</v>
      </c>
      <c r="DD100" s="45" t="s">
        <v>30</v>
      </c>
      <c r="DE100" s="45" t="s">
        <v>31</v>
      </c>
      <c r="DG100" s="43" t="str">
        <f t="shared" ref="DG100:DG127" si="299">CONCATENATE(DH100,DI100)</f>
        <v>Peso (g)</v>
      </c>
      <c r="DI100" s="44" t="s">
        <v>32</v>
      </c>
      <c r="DJ100" s="147" t="s">
        <v>16</v>
      </c>
      <c r="DK100" s="147" t="s">
        <v>17</v>
      </c>
      <c r="DL100" s="147" t="s">
        <v>18</v>
      </c>
      <c r="DM100" s="147" t="s">
        <v>19</v>
      </c>
      <c r="DN100" s="147" t="s">
        <v>20</v>
      </c>
      <c r="DO100" s="147" t="s">
        <v>21</v>
      </c>
      <c r="DP100" s="147" t="s">
        <v>22</v>
      </c>
      <c r="DQ100" s="147" t="s">
        <v>23</v>
      </c>
      <c r="DR100" s="147" t="s">
        <v>28</v>
      </c>
      <c r="DS100" s="147" t="s">
        <v>29</v>
      </c>
      <c r="DT100" s="147" t="s">
        <v>30</v>
      </c>
      <c r="DU100" s="147" t="s">
        <v>31</v>
      </c>
      <c r="EQ100" s="198" t="str">
        <f t="shared" si="285"/>
        <v>DIAMANTE 2Coleta no mesmo dia4210-221 a 30</v>
      </c>
      <c r="ER100" s="198" t="s">
        <v>69</v>
      </c>
      <c r="ES100" s="199" t="s">
        <v>71</v>
      </c>
      <c r="ET100" s="200" t="s">
        <v>72</v>
      </c>
      <c r="EU100" s="201" t="s">
        <v>77</v>
      </c>
      <c r="EV100" s="200">
        <f t="shared" ref="EV100:EV108" si="300">EW100</f>
        <v>1.75</v>
      </c>
      <c r="EW100" s="258">
        <v>1.75</v>
      </c>
      <c r="EX100" s="203" t="s">
        <v>264</v>
      </c>
      <c r="FM100" s="43"/>
      <c r="FN100" s="43"/>
      <c r="FO100" s="43"/>
      <c r="FP100" s="73"/>
      <c r="FQ100" s="43"/>
      <c r="FR100" s="43"/>
    </row>
    <row r="101" spans="1:174" x14ac:dyDescent="0.25">
      <c r="A101" s="84">
        <v>0</v>
      </c>
      <c r="B101" s="42" t="s">
        <v>9</v>
      </c>
      <c r="D101" s="43" t="str">
        <f t="shared" si="203"/>
        <v>DIAMANTE 40 a 300</v>
      </c>
      <c r="E101" s="44" t="s">
        <v>81</v>
      </c>
      <c r="F101" s="44" t="s">
        <v>40</v>
      </c>
      <c r="G101" s="174">
        <f>ROUND(G3-(G3*$A$34),2)</f>
        <v>8.15</v>
      </c>
      <c r="H101" s="170">
        <f t="shared" ref="H101:Z113" si="301">ROUND(H3-(H3*$A$34),2)</f>
        <v>8.33</v>
      </c>
      <c r="I101" s="170">
        <f t="shared" si="301"/>
        <v>8.5</v>
      </c>
      <c r="J101" s="170">
        <f t="shared" si="301"/>
        <v>8.67</v>
      </c>
      <c r="K101" s="170">
        <f t="shared" si="301"/>
        <v>15.58</v>
      </c>
      <c r="L101" s="170">
        <f t="shared" si="301"/>
        <v>15.92</v>
      </c>
      <c r="M101" s="170">
        <f t="shared" si="301"/>
        <v>16.27</v>
      </c>
      <c r="N101" s="170">
        <f t="shared" si="301"/>
        <v>17.309999999999999</v>
      </c>
      <c r="O101" s="170">
        <f t="shared" si="301"/>
        <v>23.66</v>
      </c>
      <c r="P101" s="170">
        <f t="shared" si="301"/>
        <v>33.119999999999997</v>
      </c>
      <c r="Q101" s="170">
        <f t="shared" si="301"/>
        <v>42.58</v>
      </c>
      <c r="R101" s="170">
        <f t="shared" si="301"/>
        <v>49.68</v>
      </c>
      <c r="S101" s="170">
        <f t="shared" si="301"/>
        <v>31.5</v>
      </c>
      <c r="T101" s="170">
        <f t="shared" si="301"/>
        <v>40.21</v>
      </c>
      <c r="U101" s="170">
        <f t="shared" si="301"/>
        <v>48.54</v>
      </c>
      <c r="V101" s="170">
        <f t="shared" si="301"/>
        <v>55.68</v>
      </c>
      <c r="W101" s="170">
        <f t="shared" si="301"/>
        <v>37.5</v>
      </c>
      <c r="X101" s="170">
        <f t="shared" si="301"/>
        <v>47.88</v>
      </c>
      <c r="Y101" s="170">
        <f t="shared" si="301"/>
        <v>57.8</v>
      </c>
      <c r="Z101" s="170">
        <f t="shared" si="301"/>
        <v>66.3</v>
      </c>
      <c r="AB101" s="176" t="str">
        <f t="shared" si="246"/>
        <v>DIAMANTE 40 a 300</v>
      </c>
      <c r="AC101" s="177" t="s">
        <v>81</v>
      </c>
      <c r="AD101" s="177" t="s">
        <v>40</v>
      </c>
      <c r="AE101" s="170">
        <f>ROUND(AE3-(AE3*$A$52),2)</f>
        <v>24.11</v>
      </c>
      <c r="AF101" s="170">
        <f t="shared" ref="AF101:AX113" si="302">ROUND(AF3-(AF3*$A$52),2)</f>
        <v>24.63</v>
      </c>
      <c r="AG101" s="170">
        <f t="shared" si="302"/>
        <v>25.14</v>
      </c>
      <c r="AH101" s="170">
        <f t="shared" si="302"/>
        <v>25.66</v>
      </c>
      <c r="AI101" s="170">
        <f t="shared" si="302"/>
        <v>26.75</v>
      </c>
      <c r="AJ101" s="170">
        <f t="shared" si="302"/>
        <v>27.02</v>
      </c>
      <c r="AK101" s="170">
        <f t="shared" si="302"/>
        <v>27.31</v>
      </c>
      <c r="AL101" s="170">
        <f t="shared" si="302"/>
        <v>27.58</v>
      </c>
      <c r="AM101" s="170">
        <f t="shared" si="302"/>
        <v>38.979999999999997</v>
      </c>
      <c r="AN101" s="170">
        <f t="shared" si="302"/>
        <v>60.55</v>
      </c>
      <c r="AO101" s="170">
        <f t="shared" si="302"/>
        <v>73.64</v>
      </c>
      <c r="AP101" s="170">
        <f t="shared" si="302"/>
        <v>86.75</v>
      </c>
      <c r="AQ101" s="170">
        <f t="shared" si="302"/>
        <v>50.15</v>
      </c>
      <c r="AR101" s="170">
        <f t="shared" si="302"/>
        <v>66.8</v>
      </c>
      <c r="AS101" s="170">
        <f t="shared" si="302"/>
        <v>77.430000000000007</v>
      </c>
      <c r="AT101" s="170">
        <f t="shared" si="302"/>
        <v>88.06</v>
      </c>
      <c r="AU101" s="170">
        <f t="shared" si="302"/>
        <v>59.72</v>
      </c>
      <c r="AV101" s="170">
        <f t="shared" si="302"/>
        <v>79.53</v>
      </c>
      <c r="AW101" s="170">
        <f t="shared" si="302"/>
        <v>92.18</v>
      </c>
      <c r="AX101" s="170">
        <f t="shared" si="302"/>
        <v>104.83</v>
      </c>
      <c r="BL101" s="43" t="str">
        <f t="shared" si="206"/>
        <v>DIAMANTE 45.001 a 6.000</v>
      </c>
      <c r="BM101" s="44" t="s">
        <v>81</v>
      </c>
      <c r="BN101" s="46" t="s">
        <v>76</v>
      </c>
      <c r="BO101" s="170">
        <f t="shared" si="282"/>
        <v>28.15</v>
      </c>
      <c r="BP101" s="170">
        <f t="shared" si="282"/>
        <v>28.74</v>
      </c>
      <c r="BQ101" s="170">
        <f t="shared" si="282"/>
        <v>29.35</v>
      </c>
      <c r="BS101" s="43" t="str">
        <f t="shared" si="297"/>
        <v>INFINITE 10 a 300</v>
      </c>
      <c r="BT101" s="44" t="s">
        <v>85</v>
      </c>
      <c r="BU101" s="44" t="s">
        <v>40</v>
      </c>
      <c r="BV101" s="170">
        <f>ROUND(BV3-(BV3*$A$182),2)</f>
        <v>9.5299999999999994</v>
      </c>
      <c r="BW101" s="170">
        <f t="shared" ref="BW101:CK101" si="303">ROUND(BW3-(BW3*$A$182),2)</f>
        <v>9.74</v>
      </c>
      <c r="BX101" s="170">
        <f t="shared" si="303"/>
        <v>9.94</v>
      </c>
      <c r="BY101" s="170">
        <f t="shared" si="303"/>
        <v>10.14</v>
      </c>
      <c r="BZ101" s="170">
        <f t="shared" si="303"/>
        <v>18.440000000000001</v>
      </c>
      <c r="CA101" s="170">
        <f t="shared" si="303"/>
        <v>18.84</v>
      </c>
      <c r="CB101" s="170">
        <f t="shared" si="303"/>
        <v>19.27</v>
      </c>
      <c r="CC101" s="170">
        <f t="shared" si="303"/>
        <v>20.5</v>
      </c>
      <c r="CD101" s="170">
        <f t="shared" si="303"/>
        <v>28.15</v>
      </c>
      <c r="CE101" s="170">
        <f t="shared" si="303"/>
        <v>39.549999999999997</v>
      </c>
      <c r="CF101" s="170">
        <f t="shared" si="303"/>
        <v>50.86</v>
      </c>
      <c r="CG101" s="170">
        <f t="shared" si="303"/>
        <v>59.3</v>
      </c>
      <c r="CH101" s="170">
        <f t="shared" si="303"/>
        <v>44.65</v>
      </c>
      <c r="CI101" s="170">
        <f t="shared" si="303"/>
        <v>57.16</v>
      </c>
      <c r="CJ101" s="170">
        <f t="shared" si="303"/>
        <v>69.010000000000005</v>
      </c>
      <c r="CK101" s="170">
        <f t="shared" si="303"/>
        <v>79.14</v>
      </c>
      <c r="CM101" s="231" t="str">
        <f t="shared" ref="CM101" si="304">CONCATENATE(CN101,CO101)</f>
        <v>DIAMANTE 40 a 300</v>
      </c>
      <c r="CN101" s="230" t="s">
        <v>81</v>
      </c>
      <c r="CO101" s="230" t="s">
        <v>40</v>
      </c>
      <c r="CP101" s="260">
        <v>13.13</v>
      </c>
      <c r="CQ101" s="260">
        <v>13.69</v>
      </c>
      <c r="CR101" s="260">
        <v>13.83</v>
      </c>
      <c r="CS101" s="260">
        <v>13.97</v>
      </c>
      <c r="CT101" s="260">
        <v>15.64</v>
      </c>
      <c r="CU101" s="260">
        <v>17.53</v>
      </c>
      <c r="CV101" s="260">
        <v>19.55</v>
      </c>
      <c r="CW101" s="260">
        <v>23.45</v>
      </c>
      <c r="CX101" s="260">
        <v>16.11</v>
      </c>
      <c r="CY101" s="260">
        <v>19.48</v>
      </c>
      <c r="CZ101" s="260">
        <v>32.72</v>
      </c>
      <c r="DA101" s="260">
        <v>44.9</v>
      </c>
      <c r="DB101" s="260">
        <v>18.71</v>
      </c>
      <c r="DC101" s="260">
        <v>22.64</v>
      </c>
      <c r="DD101" s="260">
        <v>38.04</v>
      </c>
      <c r="DE101" s="260">
        <v>52.22</v>
      </c>
      <c r="DF101" s="230" t="s">
        <v>264</v>
      </c>
      <c r="DG101" s="43" t="str">
        <f t="shared" ref="DG101:DG102" si="305">DH101&amp;DI101</f>
        <v>INFINITE 10 a 300</v>
      </c>
      <c r="DH101" s="44" t="s">
        <v>85</v>
      </c>
      <c r="DI101" s="228" t="s">
        <v>40</v>
      </c>
      <c r="DJ101" s="229" t="s">
        <v>426</v>
      </c>
      <c r="DK101" s="229" t="s">
        <v>427</v>
      </c>
      <c r="DL101" s="229" t="s">
        <v>428</v>
      </c>
      <c r="DM101" s="229" t="s">
        <v>429</v>
      </c>
      <c r="DN101" s="229" t="s">
        <v>430</v>
      </c>
      <c r="DO101" s="229" t="s">
        <v>431</v>
      </c>
      <c r="DP101" s="229" t="s">
        <v>432</v>
      </c>
      <c r="DQ101" s="229" t="s">
        <v>433</v>
      </c>
      <c r="DR101" s="229" t="s">
        <v>434</v>
      </c>
      <c r="DS101" s="229" t="s">
        <v>435</v>
      </c>
      <c r="DT101" s="229" t="s">
        <v>436</v>
      </c>
      <c r="DU101" s="229" t="s">
        <v>437</v>
      </c>
      <c r="DV101" s="248" t="s">
        <v>264</v>
      </c>
      <c r="EQ101" s="198" t="str">
        <f t="shared" si="285"/>
        <v>DIAMANTE 2Coleta no mesmo dia4210-231 a 40</v>
      </c>
      <c r="ER101" s="198" t="s">
        <v>69</v>
      </c>
      <c r="ES101" s="199" t="s">
        <v>71</v>
      </c>
      <c r="ET101" s="200" t="s">
        <v>72</v>
      </c>
      <c r="EU101" s="201" t="s">
        <v>83</v>
      </c>
      <c r="EV101" s="200">
        <f t="shared" si="300"/>
        <v>1.75</v>
      </c>
      <c r="EW101" s="258">
        <v>1.75</v>
      </c>
      <c r="EX101" s="203" t="s">
        <v>264</v>
      </c>
    </row>
    <row r="102" spans="1:174" x14ac:dyDescent="0.25">
      <c r="A102" s="84">
        <v>0.05</v>
      </c>
      <c r="B102" s="42" t="s">
        <v>116</v>
      </c>
      <c r="D102" s="43" t="str">
        <f t="shared" si="203"/>
        <v>DIAMANTE 4301 a 500</v>
      </c>
      <c r="E102" s="44" t="s">
        <v>81</v>
      </c>
      <c r="F102" s="44" t="s">
        <v>49</v>
      </c>
      <c r="G102" s="170">
        <f t="shared" ref="G102:V113" si="306">ROUND(G4-(G4*$A$34),2)</f>
        <v>9.14</v>
      </c>
      <c r="H102" s="170">
        <f t="shared" si="306"/>
        <v>9.34</v>
      </c>
      <c r="I102" s="170">
        <f t="shared" si="306"/>
        <v>9.5399999999999991</v>
      </c>
      <c r="J102" s="170">
        <f t="shared" si="306"/>
        <v>9.7200000000000006</v>
      </c>
      <c r="K102" s="170">
        <f t="shared" si="306"/>
        <v>16.149999999999999</v>
      </c>
      <c r="L102" s="170">
        <f t="shared" si="306"/>
        <v>16.5</v>
      </c>
      <c r="M102" s="170">
        <f t="shared" si="306"/>
        <v>16.87</v>
      </c>
      <c r="N102" s="170">
        <f t="shared" si="306"/>
        <v>17.93</v>
      </c>
      <c r="O102" s="170">
        <f t="shared" si="306"/>
        <v>24.65</v>
      </c>
      <c r="P102" s="170">
        <f t="shared" si="306"/>
        <v>34.51</v>
      </c>
      <c r="Q102" s="170">
        <f t="shared" si="306"/>
        <v>44.35</v>
      </c>
      <c r="R102" s="170">
        <f t="shared" si="306"/>
        <v>51.74</v>
      </c>
      <c r="S102" s="170">
        <f t="shared" si="306"/>
        <v>32.32</v>
      </c>
      <c r="T102" s="170">
        <f t="shared" si="306"/>
        <v>41.37</v>
      </c>
      <c r="U102" s="170">
        <f t="shared" si="306"/>
        <v>50.05</v>
      </c>
      <c r="V102" s="170">
        <f t="shared" si="306"/>
        <v>57.43</v>
      </c>
      <c r="W102" s="170">
        <f t="shared" si="301"/>
        <v>38.47</v>
      </c>
      <c r="X102" s="170">
        <f t="shared" si="301"/>
        <v>49.26</v>
      </c>
      <c r="Y102" s="170">
        <f t="shared" si="301"/>
        <v>59.58</v>
      </c>
      <c r="Z102" s="170">
        <f t="shared" si="301"/>
        <v>68.36</v>
      </c>
      <c r="AB102" s="176" t="str">
        <f t="shared" si="246"/>
        <v>DIAMANTE 4301 a 500</v>
      </c>
      <c r="AC102" s="177" t="s">
        <v>81</v>
      </c>
      <c r="AD102" s="177" t="s">
        <v>49</v>
      </c>
      <c r="AE102" s="170">
        <f t="shared" ref="AE102:AT113" si="307">ROUND(AE4-(AE4*$A$52),2)</f>
        <v>24.99</v>
      </c>
      <c r="AF102" s="170">
        <f t="shared" si="307"/>
        <v>25.51</v>
      </c>
      <c r="AG102" s="170">
        <f t="shared" si="307"/>
        <v>26.04</v>
      </c>
      <c r="AH102" s="170">
        <f t="shared" si="307"/>
        <v>26.56</v>
      </c>
      <c r="AI102" s="170">
        <f t="shared" si="307"/>
        <v>28.3</v>
      </c>
      <c r="AJ102" s="170">
        <f t="shared" si="307"/>
        <v>28.59</v>
      </c>
      <c r="AK102" s="170">
        <f t="shared" si="307"/>
        <v>28.88</v>
      </c>
      <c r="AL102" s="170">
        <f t="shared" si="307"/>
        <v>29.18</v>
      </c>
      <c r="AM102" s="170">
        <f t="shared" si="307"/>
        <v>41.64</v>
      </c>
      <c r="AN102" s="170">
        <f t="shared" si="307"/>
        <v>63.64</v>
      </c>
      <c r="AO102" s="170">
        <f t="shared" si="307"/>
        <v>77.45</v>
      </c>
      <c r="AP102" s="170">
        <f t="shared" si="307"/>
        <v>91.26</v>
      </c>
      <c r="AQ102" s="170">
        <f t="shared" si="307"/>
        <v>51.93</v>
      </c>
      <c r="AR102" s="170">
        <f t="shared" si="307"/>
        <v>68.040000000000006</v>
      </c>
      <c r="AS102" s="170">
        <f t="shared" si="307"/>
        <v>78.87</v>
      </c>
      <c r="AT102" s="170">
        <f t="shared" si="307"/>
        <v>89.69</v>
      </c>
      <c r="AU102" s="170">
        <f t="shared" si="302"/>
        <v>61.81</v>
      </c>
      <c r="AV102" s="170">
        <f t="shared" si="302"/>
        <v>80.989999999999995</v>
      </c>
      <c r="AW102" s="170">
        <f t="shared" si="302"/>
        <v>93.9</v>
      </c>
      <c r="AX102" s="170">
        <f t="shared" si="302"/>
        <v>106.79</v>
      </c>
      <c r="BL102" s="43" t="str">
        <f t="shared" si="206"/>
        <v>DIAMANTE 46.001 a 7.000</v>
      </c>
      <c r="BM102" s="44" t="s">
        <v>81</v>
      </c>
      <c r="BN102" s="46" t="s">
        <v>82</v>
      </c>
      <c r="BO102" s="170">
        <f t="shared" si="282"/>
        <v>33.49</v>
      </c>
      <c r="BP102" s="170">
        <f t="shared" si="282"/>
        <v>34.17</v>
      </c>
      <c r="BQ102" s="170">
        <f t="shared" si="282"/>
        <v>34.89</v>
      </c>
      <c r="BS102" s="43" t="str">
        <f t="shared" si="297"/>
        <v>INFINITE 1301 a 500</v>
      </c>
      <c r="BT102" s="44" t="s">
        <v>85</v>
      </c>
      <c r="BU102" s="44" t="s">
        <v>49</v>
      </c>
      <c r="BV102" s="170">
        <f t="shared" ref="BV102:CK113" si="308">ROUND(BV4-(BV4*$A$182),2)</f>
        <v>10.91</v>
      </c>
      <c r="BW102" s="170">
        <f t="shared" si="308"/>
        <v>11.14</v>
      </c>
      <c r="BX102" s="170">
        <f t="shared" si="308"/>
        <v>11.36</v>
      </c>
      <c r="BY102" s="170">
        <f t="shared" si="308"/>
        <v>11.59</v>
      </c>
      <c r="BZ102" s="170">
        <f t="shared" si="308"/>
        <v>19.28</v>
      </c>
      <c r="CA102" s="170">
        <f t="shared" si="308"/>
        <v>19.71</v>
      </c>
      <c r="CB102" s="170">
        <f t="shared" si="308"/>
        <v>20.14</v>
      </c>
      <c r="CC102" s="170">
        <f t="shared" si="308"/>
        <v>21.42</v>
      </c>
      <c r="CD102" s="170">
        <f t="shared" si="308"/>
        <v>29.44</v>
      </c>
      <c r="CE102" s="170">
        <f t="shared" si="308"/>
        <v>41.23</v>
      </c>
      <c r="CF102" s="170">
        <f t="shared" si="308"/>
        <v>53</v>
      </c>
      <c r="CG102" s="170">
        <f t="shared" si="308"/>
        <v>61.82</v>
      </c>
      <c r="CH102" s="170">
        <f t="shared" si="308"/>
        <v>45.96</v>
      </c>
      <c r="CI102" s="170">
        <f t="shared" si="308"/>
        <v>58.86</v>
      </c>
      <c r="CJ102" s="170">
        <f t="shared" si="308"/>
        <v>71.2</v>
      </c>
      <c r="CK102" s="170">
        <f t="shared" si="308"/>
        <v>81.680000000000007</v>
      </c>
      <c r="CM102" s="43" t="str">
        <f t="shared" si="298"/>
        <v>DIAMANTE 4301 a 500</v>
      </c>
      <c r="CN102" s="44" t="s">
        <v>81</v>
      </c>
      <c r="CO102" s="225" t="s">
        <v>49</v>
      </c>
      <c r="CP102" s="170">
        <f t="shared" ref="CP102:DE102" si="309">ROUND(CP4-(CP4*$A$107),2)</f>
        <v>14.59</v>
      </c>
      <c r="CQ102" s="170">
        <f t="shared" si="309"/>
        <v>15.22</v>
      </c>
      <c r="CR102" s="170">
        <f t="shared" si="309"/>
        <v>15.37</v>
      </c>
      <c r="CS102" s="170">
        <f t="shared" si="309"/>
        <v>15.53</v>
      </c>
      <c r="CT102" s="170">
        <f t="shared" si="309"/>
        <v>17.37</v>
      </c>
      <c r="CU102" s="170">
        <f t="shared" si="309"/>
        <v>19.47</v>
      </c>
      <c r="CV102" s="170">
        <f t="shared" si="309"/>
        <v>21.73</v>
      </c>
      <c r="CW102" s="170">
        <f t="shared" si="309"/>
        <v>26.06</v>
      </c>
      <c r="CX102" s="170">
        <f t="shared" si="309"/>
        <v>17.89</v>
      </c>
      <c r="CY102" s="170">
        <f t="shared" si="309"/>
        <v>21.65</v>
      </c>
      <c r="CZ102" s="170">
        <f t="shared" si="309"/>
        <v>36.35</v>
      </c>
      <c r="DA102" s="170">
        <f t="shared" si="309"/>
        <v>49.89</v>
      </c>
      <c r="DB102" s="170">
        <f t="shared" si="309"/>
        <v>20.79</v>
      </c>
      <c r="DC102" s="170">
        <f t="shared" si="309"/>
        <v>25.15</v>
      </c>
      <c r="DD102" s="170">
        <f t="shared" si="309"/>
        <v>42.26</v>
      </c>
      <c r="DE102" s="170">
        <f t="shared" si="309"/>
        <v>58.01</v>
      </c>
      <c r="DG102" s="43" t="str">
        <f t="shared" si="305"/>
        <v>INFINITE 1301 a 500</v>
      </c>
      <c r="DH102" s="44" t="s">
        <v>85</v>
      </c>
      <c r="DI102" s="44" t="s">
        <v>49</v>
      </c>
      <c r="DJ102" s="147">
        <f t="shared" ref="DJ102:DU102" si="310">ROUND(DJ4-(DJ4*$A$199),2)</f>
        <v>16.760000000000002</v>
      </c>
      <c r="DK102" s="147">
        <f t="shared" si="310"/>
        <v>17.47</v>
      </c>
      <c r="DL102" s="147">
        <f t="shared" si="310"/>
        <v>17.64</v>
      </c>
      <c r="DM102" s="147">
        <f t="shared" si="310"/>
        <v>17.82</v>
      </c>
      <c r="DN102" s="147">
        <f t="shared" si="310"/>
        <v>19.920000000000002</v>
      </c>
      <c r="DO102" s="147">
        <f t="shared" si="310"/>
        <v>22.42</v>
      </c>
      <c r="DP102" s="147">
        <f t="shared" si="310"/>
        <v>25.02</v>
      </c>
      <c r="DQ102" s="147">
        <f t="shared" si="310"/>
        <v>30.01</v>
      </c>
      <c r="DR102" s="147">
        <f t="shared" si="310"/>
        <v>23.78</v>
      </c>
      <c r="DS102" s="147">
        <f t="shared" si="310"/>
        <v>28.93</v>
      </c>
      <c r="DT102" s="147">
        <f t="shared" si="310"/>
        <v>48.68</v>
      </c>
      <c r="DU102" s="147">
        <f t="shared" si="310"/>
        <v>66.790000000000006</v>
      </c>
      <c r="EQ102" s="198" t="str">
        <f t="shared" si="285"/>
        <v>DIAMANTE 2Coleta no mesmo dia4210-241 a 50</v>
      </c>
      <c r="ER102" s="198" t="s">
        <v>69</v>
      </c>
      <c r="ES102" s="199" t="s">
        <v>71</v>
      </c>
      <c r="ET102" s="200" t="s">
        <v>72</v>
      </c>
      <c r="EU102" s="201" t="s">
        <v>87</v>
      </c>
      <c r="EV102" s="200">
        <f t="shared" si="300"/>
        <v>1.72</v>
      </c>
      <c r="EW102" s="258">
        <v>1.72</v>
      </c>
      <c r="EX102" s="203" t="s">
        <v>264</v>
      </c>
    </row>
    <row r="103" spans="1:174" x14ac:dyDescent="0.25">
      <c r="A103" s="84">
        <v>0.08</v>
      </c>
      <c r="B103" s="42" t="s">
        <v>117</v>
      </c>
      <c r="D103" s="43" t="str">
        <f t="shared" si="203"/>
        <v>DIAMANTE 4501 a 1.000</v>
      </c>
      <c r="E103" s="44" t="s">
        <v>81</v>
      </c>
      <c r="F103" s="44" t="s">
        <v>50</v>
      </c>
      <c r="G103" s="170">
        <f t="shared" si="306"/>
        <v>9.7899999999999991</v>
      </c>
      <c r="H103" s="170">
        <f t="shared" si="301"/>
        <v>9.99</v>
      </c>
      <c r="I103" s="170">
        <f t="shared" si="301"/>
        <v>10.210000000000001</v>
      </c>
      <c r="J103" s="170">
        <f t="shared" si="301"/>
        <v>10.42</v>
      </c>
      <c r="K103" s="170">
        <f t="shared" si="301"/>
        <v>18.010000000000002</v>
      </c>
      <c r="L103" s="170">
        <f t="shared" si="301"/>
        <v>18.190000000000001</v>
      </c>
      <c r="M103" s="170">
        <f t="shared" si="301"/>
        <v>18.37</v>
      </c>
      <c r="N103" s="170">
        <f t="shared" si="301"/>
        <v>18.559999999999999</v>
      </c>
      <c r="O103" s="170">
        <f t="shared" si="301"/>
        <v>25.64</v>
      </c>
      <c r="P103" s="170">
        <f t="shared" si="301"/>
        <v>35.89</v>
      </c>
      <c r="Q103" s="170">
        <f t="shared" si="301"/>
        <v>46.16</v>
      </c>
      <c r="R103" s="170">
        <f t="shared" si="301"/>
        <v>53.86</v>
      </c>
      <c r="S103" s="170">
        <f t="shared" si="301"/>
        <v>33.15</v>
      </c>
      <c r="T103" s="170">
        <f t="shared" si="301"/>
        <v>42.55</v>
      </c>
      <c r="U103" s="170">
        <f t="shared" si="301"/>
        <v>51.55</v>
      </c>
      <c r="V103" s="170">
        <f t="shared" si="301"/>
        <v>59.17</v>
      </c>
      <c r="W103" s="170">
        <f t="shared" si="301"/>
        <v>39.479999999999997</v>
      </c>
      <c r="X103" s="170">
        <f t="shared" si="301"/>
        <v>50.66</v>
      </c>
      <c r="Y103" s="170">
        <f t="shared" si="301"/>
        <v>61.38</v>
      </c>
      <c r="Z103" s="170">
        <f t="shared" si="301"/>
        <v>70.44</v>
      </c>
      <c r="AB103" s="176" t="str">
        <f t="shared" si="246"/>
        <v>DIAMANTE 4501 a 1.000</v>
      </c>
      <c r="AC103" s="177" t="s">
        <v>81</v>
      </c>
      <c r="AD103" s="177" t="s">
        <v>50</v>
      </c>
      <c r="AE103" s="170">
        <f t="shared" si="307"/>
        <v>25.83</v>
      </c>
      <c r="AF103" s="170">
        <f t="shared" si="302"/>
        <v>26.39</v>
      </c>
      <c r="AG103" s="170">
        <f t="shared" si="302"/>
        <v>26.94</v>
      </c>
      <c r="AH103" s="170">
        <f t="shared" si="302"/>
        <v>27.48</v>
      </c>
      <c r="AI103" s="170">
        <f t="shared" si="302"/>
        <v>29.86</v>
      </c>
      <c r="AJ103" s="170">
        <f t="shared" si="302"/>
        <v>30.15</v>
      </c>
      <c r="AK103" s="170">
        <f t="shared" si="302"/>
        <v>30.46</v>
      </c>
      <c r="AL103" s="170">
        <f t="shared" si="302"/>
        <v>30.77</v>
      </c>
      <c r="AM103" s="170">
        <f t="shared" si="302"/>
        <v>44.28</v>
      </c>
      <c r="AN103" s="170">
        <f t="shared" si="302"/>
        <v>66.75</v>
      </c>
      <c r="AO103" s="170">
        <f t="shared" si="302"/>
        <v>81.27</v>
      </c>
      <c r="AP103" s="170">
        <f t="shared" si="302"/>
        <v>95.78</v>
      </c>
      <c r="AQ103" s="170">
        <f t="shared" si="302"/>
        <v>53.69</v>
      </c>
      <c r="AR103" s="170">
        <f t="shared" si="302"/>
        <v>69.260000000000005</v>
      </c>
      <c r="AS103" s="170">
        <f t="shared" si="302"/>
        <v>80.319999999999993</v>
      </c>
      <c r="AT103" s="170">
        <f t="shared" si="302"/>
        <v>91.36</v>
      </c>
      <c r="AU103" s="170">
        <f t="shared" si="302"/>
        <v>63.91</v>
      </c>
      <c r="AV103" s="170">
        <f t="shared" si="302"/>
        <v>82.45</v>
      </c>
      <c r="AW103" s="170">
        <f t="shared" si="302"/>
        <v>95.61</v>
      </c>
      <c r="AX103" s="170">
        <f t="shared" si="302"/>
        <v>108.74</v>
      </c>
      <c r="BL103" s="43" t="str">
        <f t="shared" si="206"/>
        <v>DIAMANTE 47.001 a 8.000</v>
      </c>
      <c r="BM103" s="44" t="s">
        <v>81</v>
      </c>
      <c r="BN103" s="46" t="s">
        <v>86</v>
      </c>
      <c r="BO103" s="170">
        <f t="shared" si="282"/>
        <v>43.24</v>
      </c>
      <c r="BP103" s="170">
        <f t="shared" si="282"/>
        <v>44.14</v>
      </c>
      <c r="BQ103" s="170">
        <f t="shared" si="282"/>
        <v>45.05</v>
      </c>
      <c r="BS103" s="43" t="str">
        <f t="shared" si="297"/>
        <v>INFINITE 1501 a 1.000</v>
      </c>
      <c r="BT103" s="44" t="s">
        <v>85</v>
      </c>
      <c r="BU103" s="44" t="s">
        <v>50</v>
      </c>
      <c r="BV103" s="170">
        <f t="shared" si="308"/>
        <v>11.72</v>
      </c>
      <c r="BW103" s="170">
        <f t="shared" si="308"/>
        <v>11.96</v>
      </c>
      <c r="BX103" s="170">
        <f t="shared" si="308"/>
        <v>12.21</v>
      </c>
      <c r="BY103" s="170">
        <f t="shared" si="308"/>
        <v>12.46</v>
      </c>
      <c r="BZ103" s="170">
        <f t="shared" si="308"/>
        <v>21.52</v>
      </c>
      <c r="CA103" s="170">
        <f t="shared" si="308"/>
        <v>21.74</v>
      </c>
      <c r="CB103" s="170">
        <f t="shared" si="308"/>
        <v>21.96</v>
      </c>
      <c r="CC103" s="170">
        <f t="shared" si="308"/>
        <v>22.19</v>
      </c>
      <c r="CD103" s="170">
        <f t="shared" si="308"/>
        <v>30.64</v>
      </c>
      <c r="CE103" s="170">
        <f t="shared" si="308"/>
        <v>42.89</v>
      </c>
      <c r="CF103" s="170">
        <f t="shared" si="308"/>
        <v>55.16</v>
      </c>
      <c r="CG103" s="170">
        <f t="shared" si="308"/>
        <v>64.34</v>
      </c>
      <c r="CH103" s="170">
        <f t="shared" si="308"/>
        <v>47.18</v>
      </c>
      <c r="CI103" s="170">
        <f t="shared" si="308"/>
        <v>60.54</v>
      </c>
      <c r="CJ103" s="170">
        <f t="shared" si="308"/>
        <v>73.34</v>
      </c>
      <c r="CK103" s="170">
        <f t="shared" si="308"/>
        <v>84.17</v>
      </c>
      <c r="CM103" s="43" t="str">
        <f t="shared" si="298"/>
        <v>DIAMANTE 4501 a 1.000</v>
      </c>
      <c r="CN103" s="44" t="s">
        <v>81</v>
      </c>
      <c r="CO103" s="44" t="s">
        <v>50</v>
      </c>
      <c r="CP103" s="170">
        <f t="shared" ref="CP103:DE103" si="311">ROUND(CP5-(CP5*$A$107),2)</f>
        <v>15.63</v>
      </c>
      <c r="CQ103" s="170">
        <f t="shared" si="311"/>
        <v>16.29</v>
      </c>
      <c r="CR103" s="170">
        <f t="shared" si="311"/>
        <v>16.46</v>
      </c>
      <c r="CS103" s="170">
        <f t="shared" si="311"/>
        <v>16.63</v>
      </c>
      <c r="CT103" s="170">
        <f t="shared" si="311"/>
        <v>18.62</v>
      </c>
      <c r="CU103" s="170">
        <f t="shared" si="311"/>
        <v>20.86</v>
      </c>
      <c r="CV103" s="170">
        <f t="shared" si="311"/>
        <v>23.28</v>
      </c>
      <c r="CW103" s="170">
        <f t="shared" si="311"/>
        <v>27.92</v>
      </c>
      <c r="CX103" s="170">
        <f t="shared" si="311"/>
        <v>18.96</v>
      </c>
      <c r="CY103" s="170">
        <f t="shared" si="311"/>
        <v>22.84</v>
      </c>
      <c r="CZ103" s="170">
        <f t="shared" si="311"/>
        <v>37.67</v>
      </c>
      <c r="DA103" s="170">
        <f t="shared" si="311"/>
        <v>51.5</v>
      </c>
      <c r="DB103" s="170">
        <f t="shared" si="311"/>
        <v>22.05</v>
      </c>
      <c r="DC103" s="170">
        <f t="shared" si="311"/>
        <v>26.55</v>
      </c>
      <c r="DD103" s="170">
        <f t="shared" si="311"/>
        <v>43.81</v>
      </c>
      <c r="DE103" s="170">
        <f t="shared" si="311"/>
        <v>59.87</v>
      </c>
      <c r="DG103" s="43" t="str">
        <f t="shared" ref="DG103" si="312">DH103&amp;DI103</f>
        <v>INFINITE 1501 a 1.000</v>
      </c>
      <c r="DH103" s="44" t="s">
        <v>85</v>
      </c>
      <c r="DI103" s="44" t="s">
        <v>50</v>
      </c>
      <c r="DJ103" s="147">
        <f t="shared" ref="DJ103:DU103" si="313">ROUND(DJ5-(DJ5*$A$199),2)</f>
        <v>17.940000000000001</v>
      </c>
      <c r="DK103" s="147">
        <f t="shared" si="313"/>
        <v>18.71</v>
      </c>
      <c r="DL103" s="147">
        <f t="shared" si="313"/>
        <v>18.91</v>
      </c>
      <c r="DM103" s="147">
        <f t="shared" si="313"/>
        <v>19.079999999999998</v>
      </c>
      <c r="DN103" s="147">
        <f t="shared" si="313"/>
        <v>21.34</v>
      </c>
      <c r="DO103" s="147">
        <f t="shared" si="313"/>
        <v>24.01</v>
      </c>
      <c r="DP103" s="147">
        <f t="shared" si="313"/>
        <v>26.82</v>
      </c>
      <c r="DQ103" s="147">
        <f t="shared" si="313"/>
        <v>32.14</v>
      </c>
      <c r="DR103" s="147">
        <f t="shared" si="313"/>
        <v>25.2</v>
      </c>
      <c r="DS103" s="147">
        <f t="shared" si="313"/>
        <v>30.53</v>
      </c>
      <c r="DT103" s="147">
        <f t="shared" si="313"/>
        <v>50.46</v>
      </c>
      <c r="DU103" s="147">
        <f t="shared" si="313"/>
        <v>68.94</v>
      </c>
      <c r="EQ103" s="198" t="str">
        <f t="shared" si="285"/>
        <v>DIAMANTE 2Coleta no mesmo dia4210-251 a 60</v>
      </c>
      <c r="ER103" s="198" t="s">
        <v>69</v>
      </c>
      <c r="ES103" s="199" t="s">
        <v>71</v>
      </c>
      <c r="ET103" s="200" t="s">
        <v>72</v>
      </c>
      <c r="EU103" s="201" t="s">
        <v>92</v>
      </c>
      <c r="EV103" s="200">
        <f t="shared" si="300"/>
        <v>1.71</v>
      </c>
      <c r="EW103" s="258">
        <v>1.71</v>
      </c>
      <c r="EX103" s="203" t="s">
        <v>264</v>
      </c>
    </row>
    <row r="104" spans="1:174" x14ac:dyDescent="0.25">
      <c r="A104" s="84">
        <v>0.12</v>
      </c>
      <c r="B104" s="42" t="s">
        <v>66</v>
      </c>
      <c r="D104" s="43" t="str">
        <f t="shared" si="203"/>
        <v>DIAMANTE 41.001 a 2.000</v>
      </c>
      <c r="E104" s="44" t="s">
        <v>81</v>
      </c>
      <c r="F104" s="44" t="s">
        <v>55</v>
      </c>
      <c r="G104" s="170">
        <f t="shared" si="306"/>
        <v>12.28</v>
      </c>
      <c r="H104" s="170">
        <f t="shared" si="301"/>
        <v>12.55</v>
      </c>
      <c r="I104" s="170">
        <f t="shared" si="301"/>
        <v>12.82</v>
      </c>
      <c r="J104" s="170">
        <f t="shared" si="301"/>
        <v>13.07</v>
      </c>
      <c r="K104" s="170">
        <f t="shared" si="301"/>
        <v>19.86</v>
      </c>
      <c r="L104" s="170">
        <f t="shared" si="301"/>
        <v>20.059999999999999</v>
      </c>
      <c r="M104" s="170">
        <f t="shared" si="301"/>
        <v>20.27</v>
      </c>
      <c r="N104" s="170">
        <f t="shared" si="301"/>
        <v>20.47</v>
      </c>
      <c r="O104" s="170">
        <f t="shared" si="301"/>
        <v>30.91</v>
      </c>
      <c r="P104" s="170">
        <f t="shared" si="301"/>
        <v>43.3</v>
      </c>
      <c r="Q104" s="170">
        <f t="shared" si="301"/>
        <v>55.66</v>
      </c>
      <c r="R104" s="170">
        <f t="shared" si="301"/>
        <v>64.92</v>
      </c>
      <c r="S104" s="170">
        <f t="shared" si="301"/>
        <v>41.47</v>
      </c>
      <c r="T104" s="170">
        <f t="shared" si="301"/>
        <v>52.64</v>
      </c>
      <c r="U104" s="170">
        <f t="shared" si="301"/>
        <v>63.41</v>
      </c>
      <c r="V104" s="170">
        <f t="shared" si="301"/>
        <v>72.37</v>
      </c>
      <c r="W104" s="170">
        <f t="shared" si="301"/>
        <v>49.36</v>
      </c>
      <c r="X104" s="170">
        <f t="shared" si="301"/>
        <v>62.66</v>
      </c>
      <c r="Y104" s="170">
        <f t="shared" si="301"/>
        <v>75.48</v>
      </c>
      <c r="Z104" s="170">
        <f t="shared" si="301"/>
        <v>86.14</v>
      </c>
      <c r="AB104" s="176" t="str">
        <f t="shared" si="246"/>
        <v>DIAMANTE 41.001 a 2.000</v>
      </c>
      <c r="AC104" s="177" t="s">
        <v>81</v>
      </c>
      <c r="AD104" s="177" t="s">
        <v>55</v>
      </c>
      <c r="AE104" s="170">
        <f t="shared" si="307"/>
        <v>28.58</v>
      </c>
      <c r="AF104" s="170">
        <f t="shared" si="302"/>
        <v>29.19</v>
      </c>
      <c r="AG104" s="170">
        <f t="shared" si="302"/>
        <v>29.8</v>
      </c>
      <c r="AH104" s="170">
        <f t="shared" si="302"/>
        <v>30.41</v>
      </c>
      <c r="AI104" s="170">
        <f t="shared" si="302"/>
        <v>32.86</v>
      </c>
      <c r="AJ104" s="170">
        <f t="shared" si="302"/>
        <v>33.21</v>
      </c>
      <c r="AK104" s="170">
        <f t="shared" si="302"/>
        <v>33.54</v>
      </c>
      <c r="AL104" s="170">
        <f t="shared" si="302"/>
        <v>33.869999999999997</v>
      </c>
      <c r="AM104" s="170">
        <f t="shared" si="302"/>
        <v>53.05</v>
      </c>
      <c r="AN104" s="170">
        <f t="shared" si="302"/>
        <v>80.36</v>
      </c>
      <c r="AO104" s="170">
        <f t="shared" si="302"/>
        <v>98.02</v>
      </c>
      <c r="AP104" s="170">
        <f t="shared" si="302"/>
        <v>115.69</v>
      </c>
      <c r="AQ104" s="170">
        <f t="shared" si="302"/>
        <v>64.67</v>
      </c>
      <c r="AR104" s="170">
        <f t="shared" si="302"/>
        <v>87.21</v>
      </c>
      <c r="AS104" s="170">
        <f t="shared" si="302"/>
        <v>102.02</v>
      </c>
      <c r="AT104" s="170">
        <f t="shared" si="302"/>
        <v>116.83</v>
      </c>
      <c r="AU104" s="170">
        <f t="shared" si="302"/>
        <v>76.97</v>
      </c>
      <c r="AV104" s="170">
        <f t="shared" si="302"/>
        <v>103.82</v>
      </c>
      <c r="AW104" s="170">
        <f t="shared" si="302"/>
        <v>121.45</v>
      </c>
      <c r="AX104" s="170">
        <f t="shared" si="302"/>
        <v>139.07</v>
      </c>
      <c r="BL104" s="43" t="str">
        <f t="shared" si="206"/>
        <v>DIAMANTE 48.001 a 9.000</v>
      </c>
      <c r="BM104" s="44" t="s">
        <v>81</v>
      </c>
      <c r="BN104" s="46" t="s">
        <v>91</v>
      </c>
      <c r="BO104" s="170">
        <f t="shared" si="282"/>
        <v>55.88</v>
      </c>
      <c r="BP104" s="170">
        <f t="shared" si="282"/>
        <v>57.03</v>
      </c>
      <c r="BQ104" s="170">
        <f t="shared" si="282"/>
        <v>58.23</v>
      </c>
      <c r="BS104" s="43" t="str">
        <f t="shared" si="297"/>
        <v>INFINITE 11.001 a 2.000</v>
      </c>
      <c r="BT104" s="44" t="s">
        <v>85</v>
      </c>
      <c r="BU104" s="44" t="s">
        <v>55</v>
      </c>
      <c r="BV104" s="170">
        <f t="shared" si="308"/>
        <v>15.45</v>
      </c>
      <c r="BW104" s="170">
        <f t="shared" si="308"/>
        <v>15.79</v>
      </c>
      <c r="BX104" s="170">
        <f t="shared" si="308"/>
        <v>16.13</v>
      </c>
      <c r="BY104" s="170">
        <f t="shared" si="308"/>
        <v>16.45</v>
      </c>
      <c r="BZ104" s="170">
        <f t="shared" si="308"/>
        <v>24.26</v>
      </c>
      <c r="CA104" s="170">
        <f t="shared" si="308"/>
        <v>24.51</v>
      </c>
      <c r="CB104" s="170">
        <f t="shared" si="308"/>
        <v>24.76</v>
      </c>
      <c r="CC104" s="170">
        <f t="shared" si="308"/>
        <v>25.02</v>
      </c>
      <c r="CD104" s="170">
        <f t="shared" si="308"/>
        <v>37.31</v>
      </c>
      <c r="CE104" s="170">
        <f t="shared" si="308"/>
        <v>51.8</v>
      </c>
      <c r="CF104" s="170">
        <f t="shared" si="308"/>
        <v>66.599999999999994</v>
      </c>
      <c r="CG104" s="170">
        <f t="shared" si="308"/>
        <v>77.78</v>
      </c>
      <c r="CH104" s="170">
        <f t="shared" si="308"/>
        <v>59.45</v>
      </c>
      <c r="CI104" s="170">
        <f t="shared" si="308"/>
        <v>75.03</v>
      </c>
      <c r="CJ104" s="170">
        <f t="shared" si="308"/>
        <v>90.32</v>
      </c>
      <c r="CK104" s="170">
        <f t="shared" si="308"/>
        <v>103.17</v>
      </c>
      <c r="CM104" s="43" t="str">
        <f t="shared" si="298"/>
        <v>DIAMANTE 41.001 a 2.000</v>
      </c>
      <c r="CN104" s="44" t="s">
        <v>81</v>
      </c>
      <c r="CO104" s="44" t="s">
        <v>55</v>
      </c>
      <c r="CP104" s="170">
        <f t="shared" ref="CP104:DE104" si="314">ROUND(CP6-(CP6*$A$107),2)</f>
        <v>16.47</v>
      </c>
      <c r="CQ104" s="170">
        <f t="shared" si="314"/>
        <v>17.190000000000001</v>
      </c>
      <c r="CR104" s="170">
        <f t="shared" si="314"/>
        <v>17.34</v>
      </c>
      <c r="CS104" s="170">
        <f t="shared" si="314"/>
        <v>17.52</v>
      </c>
      <c r="CT104" s="170">
        <f t="shared" si="314"/>
        <v>20.46</v>
      </c>
      <c r="CU104" s="170">
        <f t="shared" si="314"/>
        <v>22.91</v>
      </c>
      <c r="CV104" s="170">
        <f t="shared" si="314"/>
        <v>25.58</v>
      </c>
      <c r="CW104" s="170">
        <f t="shared" si="314"/>
        <v>30.69</v>
      </c>
      <c r="CX104" s="170">
        <f t="shared" si="314"/>
        <v>22.5</v>
      </c>
      <c r="CY104" s="170">
        <f t="shared" si="314"/>
        <v>26.57</v>
      </c>
      <c r="CZ104" s="170">
        <f t="shared" si="314"/>
        <v>41.61</v>
      </c>
      <c r="DA104" s="170">
        <f t="shared" si="314"/>
        <v>55.84</v>
      </c>
      <c r="DB104" s="170">
        <f t="shared" si="314"/>
        <v>26.15</v>
      </c>
      <c r="DC104" s="170">
        <f t="shared" si="314"/>
        <v>30.9</v>
      </c>
      <c r="DD104" s="170">
        <f t="shared" si="314"/>
        <v>48.38</v>
      </c>
      <c r="DE104" s="170">
        <f t="shared" si="314"/>
        <v>64.92</v>
      </c>
      <c r="DG104" s="43" t="str">
        <f t="shared" si="299"/>
        <v>INFINITE 11.001 a 2.000</v>
      </c>
      <c r="DH104" s="44" t="s">
        <v>85</v>
      </c>
      <c r="DI104" s="44" t="s">
        <v>55</v>
      </c>
      <c r="DJ104" s="147">
        <f t="shared" ref="DJ104:DU104" si="315">ROUND(DJ6-(DJ6*$A$199),2)</f>
        <v>19</v>
      </c>
      <c r="DK104" s="147">
        <f t="shared" si="315"/>
        <v>19.809999999999999</v>
      </c>
      <c r="DL104" s="147">
        <f t="shared" si="315"/>
        <v>19.989999999999998</v>
      </c>
      <c r="DM104" s="147">
        <f t="shared" si="315"/>
        <v>20.2</v>
      </c>
      <c r="DN104" s="147">
        <f t="shared" si="315"/>
        <v>23.58</v>
      </c>
      <c r="DO104" s="147">
        <f t="shared" si="315"/>
        <v>26.41</v>
      </c>
      <c r="DP104" s="147">
        <f t="shared" si="315"/>
        <v>29.48</v>
      </c>
      <c r="DQ104" s="147">
        <f t="shared" si="315"/>
        <v>35.369999999999997</v>
      </c>
      <c r="DR104" s="147">
        <f t="shared" si="315"/>
        <v>30.14</v>
      </c>
      <c r="DS104" s="147">
        <f t="shared" si="315"/>
        <v>35.61</v>
      </c>
      <c r="DT104" s="147">
        <f t="shared" si="315"/>
        <v>55.76</v>
      </c>
      <c r="DU104" s="147">
        <f t="shared" si="315"/>
        <v>74.84</v>
      </c>
      <c r="EQ104" s="198" t="str">
        <f t="shared" si="285"/>
        <v>DIAMANTE 2Coleta no mesmo dia4210-261 a 70</v>
      </c>
      <c r="ER104" s="198" t="s">
        <v>69</v>
      </c>
      <c r="ES104" s="199" t="s">
        <v>71</v>
      </c>
      <c r="ET104" s="200" t="s">
        <v>72</v>
      </c>
      <c r="EU104" s="201" t="s">
        <v>96</v>
      </c>
      <c r="EV104" s="200">
        <f t="shared" si="300"/>
        <v>1.68</v>
      </c>
      <c r="EW104" s="258">
        <v>1.68</v>
      </c>
      <c r="EX104" s="203" t="s">
        <v>264</v>
      </c>
    </row>
    <row r="105" spans="1:174" x14ac:dyDescent="0.25">
      <c r="A105" s="84">
        <v>0.13</v>
      </c>
      <c r="B105" s="42" t="s">
        <v>69</v>
      </c>
      <c r="D105" s="43" t="str">
        <f t="shared" si="203"/>
        <v>DIAMANTE 42.001 a 3.000</v>
      </c>
      <c r="E105" s="44" t="s">
        <v>81</v>
      </c>
      <c r="F105" s="44" t="s">
        <v>62</v>
      </c>
      <c r="G105" s="170">
        <f t="shared" si="306"/>
        <v>13.71</v>
      </c>
      <c r="H105" s="170">
        <f t="shared" si="301"/>
        <v>14.01</v>
      </c>
      <c r="I105" s="170">
        <f t="shared" si="301"/>
        <v>14.29</v>
      </c>
      <c r="J105" s="170">
        <f t="shared" si="301"/>
        <v>14.58</v>
      </c>
      <c r="K105" s="170">
        <f t="shared" si="301"/>
        <v>21.7</v>
      </c>
      <c r="L105" s="170">
        <f t="shared" si="301"/>
        <v>21.91</v>
      </c>
      <c r="M105" s="170">
        <f t="shared" si="301"/>
        <v>22.15</v>
      </c>
      <c r="N105" s="170">
        <f t="shared" si="301"/>
        <v>22.37</v>
      </c>
      <c r="O105" s="170">
        <f t="shared" si="301"/>
        <v>36.090000000000003</v>
      </c>
      <c r="P105" s="170">
        <f t="shared" si="301"/>
        <v>48.72</v>
      </c>
      <c r="Q105" s="170">
        <f t="shared" si="301"/>
        <v>68.58</v>
      </c>
      <c r="R105" s="170">
        <f t="shared" si="301"/>
        <v>83</v>
      </c>
      <c r="S105" s="170">
        <f t="shared" si="301"/>
        <v>49.7</v>
      </c>
      <c r="T105" s="170">
        <f t="shared" si="301"/>
        <v>61.08</v>
      </c>
      <c r="U105" s="170">
        <f t="shared" si="301"/>
        <v>78.13</v>
      </c>
      <c r="V105" s="170">
        <f t="shared" si="301"/>
        <v>91.42</v>
      </c>
      <c r="W105" s="170">
        <f t="shared" si="301"/>
        <v>59.15</v>
      </c>
      <c r="X105" s="170">
        <f t="shared" si="301"/>
        <v>72.709999999999994</v>
      </c>
      <c r="Y105" s="170">
        <f t="shared" si="301"/>
        <v>93.01</v>
      </c>
      <c r="Z105" s="170">
        <f t="shared" si="301"/>
        <v>108.84</v>
      </c>
      <c r="AB105" s="176" t="str">
        <f t="shared" si="246"/>
        <v>DIAMANTE 42.001 a 3.000</v>
      </c>
      <c r="AC105" s="177" t="s">
        <v>81</v>
      </c>
      <c r="AD105" s="177" t="s">
        <v>62</v>
      </c>
      <c r="AE105" s="170">
        <f t="shared" si="307"/>
        <v>31.5</v>
      </c>
      <c r="AF105" s="170">
        <f t="shared" si="302"/>
        <v>32.17</v>
      </c>
      <c r="AG105" s="170">
        <f t="shared" si="302"/>
        <v>32.840000000000003</v>
      </c>
      <c r="AH105" s="170">
        <f t="shared" si="302"/>
        <v>33.51</v>
      </c>
      <c r="AI105" s="170">
        <f t="shared" si="302"/>
        <v>36.14</v>
      </c>
      <c r="AJ105" s="170">
        <f t="shared" si="302"/>
        <v>36.51</v>
      </c>
      <c r="AK105" s="170">
        <f t="shared" si="302"/>
        <v>36.880000000000003</v>
      </c>
      <c r="AL105" s="170">
        <f t="shared" si="302"/>
        <v>37.25</v>
      </c>
      <c r="AM105" s="170">
        <f t="shared" si="302"/>
        <v>62.36</v>
      </c>
      <c r="AN105" s="170">
        <f t="shared" si="302"/>
        <v>93.87</v>
      </c>
      <c r="AO105" s="170">
        <f t="shared" si="302"/>
        <v>114.55</v>
      </c>
      <c r="AP105" s="170">
        <f t="shared" si="302"/>
        <v>135.22999999999999</v>
      </c>
      <c r="AQ105" s="170">
        <f t="shared" si="302"/>
        <v>75.86</v>
      </c>
      <c r="AR105" s="170">
        <f t="shared" si="302"/>
        <v>104.7</v>
      </c>
      <c r="AS105" s="170">
        <f t="shared" si="302"/>
        <v>123.57</v>
      </c>
      <c r="AT105" s="170">
        <f t="shared" si="302"/>
        <v>142.43</v>
      </c>
      <c r="AU105" s="170">
        <f t="shared" si="302"/>
        <v>90.31</v>
      </c>
      <c r="AV105" s="170">
        <f t="shared" si="302"/>
        <v>124.64</v>
      </c>
      <c r="AW105" s="170">
        <f t="shared" si="302"/>
        <v>147.1</v>
      </c>
      <c r="AX105" s="170">
        <f t="shared" si="302"/>
        <v>169.58</v>
      </c>
      <c r="BL105" s="43" t="str">
        <f t="shared" si="206"/>
        <v>DIAMANTE 49.001 a 10.000</v>
      </c>
      <c r="BM105" s="44" t="s">
        <v>81</v>
      </c>
      <c r="BN105" s="46" t="s">
        <v>95</v>
      </c>
      <c r="BO105" s="170">
        <f t="shared" si="282"/>
        <v>71.400000000000006</v>
      </c>
      <c r="BP105" s="170">
        <f t="shared" si="282"/>
        <v>72.88</v>
      </c>
      <c r="BQ105" s="170">
        <f t="shared" si="282"/>
        <v>74.400000000000006</v>
      </c>
      <c r="BS105" s="43" t="str">
        <f t="shared" si="297"/>
        <v>INFINITE 12.001 a 3.000</v>
      </c>
      <c r="BT105" s="44" t="s">
        <v>85</v>
      </c>
      <c r="BU105" s="44" t="s">
        <v>62</v>
      </c>
      <c r="BV105" s="170">
        <f t="shared" si="308"/>
        <v>17.5</v>
      </c>
      <c r="BW105" s="170">
        <f t="shared" si="308"/>
        <v>17.86</v>
      </c>
      <c r="BX105" s="170">
        <f t="shared" si="308"/>
        <v>18.25</v>
      </c>
      <c r="BY105" s="170">
        <f t="shared" si="308"/>
        <v>18.61</v>
      </c>
      <c r="BZ105" s="170">
        <f t="shared" si="308"/>
        <v>26.69</v>
      </c>
      <c r="CA105" s="170">
        <f t="shared" si="308"/>
        <v>26.96</v>
      </c>
      <c r="CB105" s="170">
        <f t="shared" si="308"/>
        <v>27.24</v>
      </c>
      <c r="CC105" s="170">
        <f t="shared" si="308"/>
        <v>27.52</v>
      </c>
      <c r="CD105" s="170">
        <f t="shared" si="308"/>
        <v>43.68</v>
      </c>
      <c r="CE105" s="170">
        <f t="shared" si="308"/>
        <v>58.33</v>
      </c>
      <c r="CF105" s="170">
        <f t="shared" si="308"/>
        <v>82.11</v>
      </c>
      <c r="CG105" s="170">
        <f t="shared" si="308"/>
        <v>99.51</v>
      </c>
      <c r="CH105" s="170">
        <f t="shared" si="308"/>
        <v>71.400000000000006</v>
      </c>
      <c r="CI105" s="170">
        <f t="shared" si="308"/>
        <v>87.09</v>
      </c>
      <c r="CJ105" s="170">
        <f t="shared" si="308"/>
        <v>111.34</v>
      </c>
      <c r="CK105" s="170">
        <f t="shared" si="308"/>
        <v>130.41</v>
      </c>
      <c r="CM105" s="43" t="str">
        <f t="shared" si="298"/>
        <v>DIAMANTE 42.001 a 3.000</v>
      </c>
      <c r="CN105" s="44" t="s">
        <v>81</v>
      </c>
      <c r="CO105" s="44" t="s">
        <v>62</v>
      </c>
      <c r="CP105" s="170">
        <f t="shared" ref="CP105:DE105" si="316">ROUND(CP7-(CP7*$A$107),2)</f>
        <v>19.690000000000001</v>
      </c>
      <c r="CQ105" s="170">
        <f t="shared" si="316"/>
        <v>20.53</v>
      </c>
      <c r="CR105" s="170">
        <f t="shared" si="316"/>
        <v>20.74</v>
      </c>
      <c r="CS105" s="170">
        <f t="shared" si="316"/>
        <v>20.95</v>
      </c>
      <c r="CT105" s="170">
        <f t="shared" si="316"/>
        <v>24.45</v>
      </c>
      <c r="CU105" s="170">
        <f t="shared" si="316"/>
        <v>27.39</v>
      </c>
      <c r="CV105" s="170">
        <f t="shared" si="316"/>
        <v>30.57</v>
      </c>
      <c r="CW105" s="170">
        <f t="shared" si="316"/>
        <v>36.67</v>
      </c>
      <c r="CX105" s="170">
        <f t="shared" si="316"/>
        <v>25.93</v>
      </c>
      <c r="CY105" s="170">
        <f t="shared" si="316"/>
        <v>30.41</v>
      </c>
      <c r="CZ105" s="170">
        <f t="shared" si="316"/>
        <v>45.9</v>
      </c>
      <c r="DA105" s="170">
        <f t="shared" si="316"/>
        <v>60.98</v>
      </c>
      <c r="DB105" s="170">
        <f t="shared" si="316"/>
        <v>30.15</v>
      </c>
      <c r="DC105" s="170">
        <f t="shared" si="316"/>
        <v>35.380000000000003</v>
      </c>
      <c r="DD105" s="170">
        <f t="shared" si="316"/>
        <v>53.37</v>
      </c>
      <c r="DE105" s="170">
        <f t="shared" si="316"/>
        <v>70.91</v>
      </c>
      <c r="DG105" s="43" t="str">
        <f t="shared" si="299"/>
        <v>INFINITE 12.001 a 3.000</v>
      </c>
      <c r="DH105" s="44" t="s">
        <v>85</v>
      </c>
      <c r="DI105" s="44" t="s">
        <v>62</v>
      </c>
      <c r="DJ105" s="147">
        <f t="shared" ref="DJ105:DU105" si="317">ROUND(DJ7-(DJ7*$A$199),2)</f>
        <v>22.93</v>
      </c>
      <c r="DK105" s="147">
        <f t="shared" si="317"/>
        <v>23.9</v>
      </c>
      <c r="DL105" s="147">
        <f t="shared" si="317"/>
        <v>24.14</v>
      </c>
      <c r="DM105" s="147">
        <f t="shared" si="317"/>
        <v>24.39</v>
      </c>
      <c r="DN105" s="147">
        <f t="shared" si="317"/>
        <v>28.51</v>
      </c>
      <c r="DO105" s="147">
        <f t="shared" si="317"/>
        <v>31.63</v>
      </c>
      <c r="DP105" s="147">
        <f t="shared" si="317"/>
        <v>35.299999999999997</v>
      </c>
      <c r="DQ105" s="147">
        <f t="shared" si="317"/>
        <v>42.39</v>
      </c>
      <c r="DR105" s="147">
        <f t="shared" si="317"/>
        <v>35.42</v>
      </c>
      <c r="DS105" s="147">
        <f t="shared" si="317"/>
        <v>41.02</v>
      </c>
      <c r="DT105" s="147">
        <f t="shared" si="317"/>
        <v>61.66</v>
      </c>
      <c r="DU105" s="147">
        <f t="shared" si="317"/>
        <v>81.94</v>
      </c>
      <c r="EQ105" s="198" t="str">
        <f t="shared" si="285"/>
        <v>DIAMANTE 2Coleta no mesmo dia4210-271 a 80</v>
      </c>
      <c r="ER105" s="198" t="s">
        <v>69</v>
      </c>
      <c r="ES105" s="199" t="s">
        <v>71</v>
      </c>
      <c r="ET105" s="200" t="s">
        <v>72</v>
      </c>
      <c r="EU105" s="201" t="s">
        <v>99</v>
      </c>
      <c r="EV105" s="200">
        <f t="shared" si="300"/>
        <v>1.68</v>
      </c>
      <c r="EW105" s="258">
        <v>1.68</v>
      </c>
      <c r="EX105" s="203" t="s">
        <v>264</v>
      </c>
    </row>
    <row r="106" spans="1:174" x14ac:dyDescent="0.25">
      <c r="A106" s="84">
        <v>0.14000000000000001</v>
      </c>
      <c r="B106" s="42" t="s">
        <v>75</v>
      </c>
      <c r="D106" s="43" t="str">
        <f t="shared" si="203"/>
        <v>DIAMANTE 43.001 a 4.000</v>
      </c>
      <c r="E106" s="44" t="s">
        <v>81</v>
      </c>
      <c r="F106" s="44" t="s">
        <v>68</v>
      </c>
      <c r="G106" s="170">
        <f t="shared" si="306"/>
        <v>14.82</v>
      </c>
      <c r="H106" s="170">
        <f t="shared" si="301"/>
        <v>15.13</v>
      </c>
      <c r="I106" s="170">
        <f t="shared" si="301"/>
        <v>15.45</v>
      </c>
      <c r="J106" s="170">
        <f t="shared" si="301"/>
        <v>15.75</v>
      </c>
      <c r="K106" s="170">
        <f t="shared" si="301"/>
        <v>23.9</v>
      </c>
      <c r="L106" s="170">
        <f t="shared" si="301"/>
        <v>24.12</v>
      </c>
      <c r="M106" s="170">
        <f t="shared" si="301"/>
        <v>24.38</v>
      </c>
      <c r="N106" s="170">
        <f t="shared" si="301"/>
        <v>24.63</v>
      </c>
      <c r="O106" s="170">
        <f t="shared" si="301"/>
        <v>41.37</v>
      </c>
      <c r="P106" s="170">
        <f t="shared" si="301"/>
        <v>55.87</v>
      </c>
      <c r="Q106" s="170">
        <f t="shared" si="301"/>
        <v>78.61</v>
      </c>
      <c r="R106" s="170">
        <f t="shared" si="301"/>
        <v>95.17</v>
      </c>
      <c r="S106" s="170">
        <f t="shared" si="301"/>
        <v>54.14</v>
      </c>
      <c r="T106" s="170">
        <f t="shared" si="301"/>
        <v>67.08</v>
      </c>
      <c r="U106" s="170">
        <f t="shared" si="301"/>
        <v>86.58</v>
      </c>
      <c r="V106" s="170">
        <f t="shared" si="301"/>
        <v>101.64</v>
      </c>
      <c r="W106" s="170">
        <f t="shared" si="301"/>
        <v>64.44</v>
      </c>
      <c r="X106" s="170">
        <f t="shared" si="301"/>
        <v>79.84</v>
      </c>
      <c r="Y106" s="170">
        <f t="shared" si="301"/>
        <v>103.07</v>
      </c>
      <c r="Z106" s="170">
        <f t="shared" si="301"/>
        <v>121.01</v>
      </c>
      <c r="AB106" s="176" t="str">
        <f t="shared" si="246"/>
        <v>DIAMANTE 43.001 a 4.000</v>
      </c>
      <c r="AC106" s="177" t="s">
        <v>81</v>
      </c>
      <c r="AD106" s="177" t="s">
        <v>68</v>
      </c>
      <c r="AE106" s="170">
        <f t="shared" si="307"/>
        <v>34.25</v>
      </c>
      <c r="AF106" s="170">
        <f t="shared" si="302"/>
        <v>34.97</v>
      </c>
      <c r="AG106" s="170">
        <f t="shared" si="302"/>
        <v>35.700000000000003</v>
      </c>
      <c r="AH106" s="170">
        <f t="shared" si="302"/>
        <v>36.44</v>
      </c>
      <c r="AI106" s="170">
        <f t="shared" si="302"/>
        <v>39.68</v>
      </c>
      <c r="AJ106" s="170">
        <f t="shared" si="302"/>
        <v>40.090000000000003</v>
      </c>
      <c r="AK106" s="170">
        <f t="shared" si="302"/>
        <v>40.49</v>
      </c>
      <c r="AL106" s="170">
        <f t="shared" si="302"/>
        <v>40.909999999999997</v>
      </c>
      <c r="AM106" s="170">
        <f t="shared" si="302"/>
        <v>71.22</v>
      </c>
      <c r="AN106" s="170">
        <f t="shared" si="302"/>
        <v>107.29</v>
      </c>
      <c r="AO106" s="170">
        <f t="shared" si="302"/>
        <v>131.22</v>
      </c>
      <c r="AP106" s="170">
        <f t="shared" si="302"/>
        <v>155.13999999999999</v>
      </c>
      <c r="AQ106" s="170">
        <f t="shared" si="302"/>
        <v>87.13</v>
      </c>
      <c r="AR106" s="170">
        <f t="shared" si="302"/>
        <v>122.19</v>
      </c>
      <c r="AS106" s="170">
        <f t="shared" si="302"/>
        <v>145.03</v>
      </c>
      <c r="AT106" s="170">
        <f t="shared" si="302"/>
        <v>167.9</v>
      </c>
      <c r="AU106" s="170">
        <f t="shared" si="302"/>
        <v>103.73</v>
      </c>
      <c r="AV106" s="170">
        <f t="shared" si="302"/>
        <v>145.47</v>
      </c>
      <c r="AW106" s="170">
        <f t="shared" si="302"/>
        <v>172.66</v>
      </c>
      <c r="AX106" s="170">
        <f t="shared" si="302"/>
        <v>199.88</v>
      </c>
      <c r="BL106" s="43" t="str">
        <f t="shared" si="206"/>
        <v>Peso (g)</v>
      </c>
      <c r="BN106" s="46" t="s">
        <v>32</v>
      </c>
      <c r="BO106" s="170" t="s">
        <v>12</v>
      </c>
      <c r="BP106" s="170" t="s">
        <v>13</v>
      </c>
      <c r="BQ106" s="170" t="s">
        <v>14</v>
      </c>
      <c r="BS106" s="43" t="str">
        <f t="shared" si="297"/>
        <v>INFINITE 13.001 a 4.000</v>
      </c>
      <c r="BT106" s="44" t="s">
        <v>85</v>
      </c>
      <c r="BU106" s="44" t="s">
        <v>68</v>
      </c>
      <c r="BV106" s="170">
        <f t="shared" si="308"/>
        <v>19.48</v>
      </c>
      <c r="BW106" s="170">
        <f t="shared" si="308"/>
        <v>19.88</v>
      </c>
      <c r="BX106" s="170">
        <f t="shared" si="308"/>
        <v>20.309999999999999</v>
      </c>
      <c r="BY106" s="170">
        <f t="shared" si="308"/>
        <v>20.71</v>
      </c>
      <c r="BZ106" s="170">
        <f t="shared" si="308"/>
        <v>29.78</v>
      </c>
      <c r="CA106" s="170">
        <f t="shared" si="308"/>
        <v>30.08</v>
      </c>
      <c r="CB106" s="170">
        <f t="shared" si="308"/>
        <v>30.37</v>
      </c>
      <c r="CC106" s="170">
        <f t="shared" si="308"/>
        <v>30.72</v>
      </c>
      <c r="CD106" s="170">
        <f t="shared" si="308"/>
        <v>50.38</v>
      </c>
      <c r="CE106" s="170">
        <f t="shared" si="308"/>
        <v>66.94</v>
      </c>
      <c r="CF106" s="170">
        <f t="shared" si="308"/>
        <v>94.19</v>
      </c>
      <c r="CG106" s="170">
        <f t="shared" si="308"/>
        <v>114.26</v>
      </c>
      <c r="CH106" s="170">
        <f t="shared" si="308"/>
        <v>78.14</v>
      </c>
      <c r="CI106" s="170">
        <f t="shared" si="308"/>
        <v>95.76</v>
      </c>
      <c r="CJ106" s="170">
        <f t="shared" si="308"/>
        <v>123.5</v>
      </c>
      <c r="CK106" s="170">
        <f t="shared" si="308"/>
        <v>145.19999999999999</v>
      </c>
      <c r="CM106" s="43" t="str">
        <f t="shared" si="298"/>
        <v>DIAMANTE 43.001 a 4.000</v>
      </c>
      <c r="CN106" s="44" t="s">
        <v>81</v>
      </c>
      <c r="CO106" s="44" t="s">
        <v>68</v>
      </c>
      <c r="CP106" s="170">
        <f t="shared" ref="CP106:DE106" si="318">ROUND(CP8-(CP8*$A$107),2)</f>
        <v>21.01</v>
      </c>
      <c r="CQ106" s="170">
        <f t="shared" si="318"/>
        <v>21.91</v>
      </c>
      <c r="CR106" s="170">
        <f t="shared" si="318"/>
        <v>22.13</v>
      </c>
      <c r="CS106" s="170">
        <f t="shared" si="318"/>
        <v>22.36</v>
      </c>
      <c r="CT106" s="170">
        <f t="shared" si="318"/>
        <v>26.12</v>
      </c>
      <c r="CU106" s="170">
        <f t="shared" si="318"/>
        <v>29.26</v>
      </c>
      <c r="CV106" s="170">
        <f t="shared" si="318"/>
        <v>32.65</v>
      </c>
      <c r="CW106" s="170">
        <f t="shared" si="318"/>
        <v>39.17</v>
      </c>
      <c r="CX106" s="170">
        <f t="shared" si="318"/>
        <v>33.24</v>
      </c>
      <c r="CY106" s="170">
        <f t="shared" si="318"/>
        <v>37.9</v>
      </c>
      <c r="CZ106" s="170">
        <f t="shared" si="318"/>
        <v>53.58</v>
      </c>
      <c r="DA106" s="170">
        <f t="shared" si="318"/>
        <v>69</v>
      </c>
      <c r="DB106" s="170">
        <f t="shared" si="318"/>
        <v>38.659999999999997</v>
      </c>
      <c r="DC106" s="170">
        <f t="shared" si="318"/>
        <v>44.08</v>
      </c>
      <c r="DD106" s="170">
        <f t="shared" si="318"/>
        <v>62.3</v>
      </c>
      <c r="DE106" s="170">
        <f t="shared" si="318"/>
        <v>80.23</v>
      </c>
      <c r="DG106" s="43" t="str">
        <f t="shared" si="299"/>
        <v>INFINITE 13.001 a 4.000</v>
      </c>
      <c r="DH106" s="44" t="s">
        <v>85</v>
      </c>
      <c r="DI106" s="44" t="s">
        <v>68</v>
      </c>
      <c r="DJ106" s="147">
        <f t="shared" ref="DJ106:DU106" si="319">ROUND(DJ8-(DJ8*$A$199),2)</f>
        <v>24.69</v>
      </c>
      <c r="DK106" s="147">
        <f t="shared" si="319"/>
        <v>25.74</v>
      </c>
      <c r="DL106" s="147">
        <f t="shared" si="319"/>
        <v>26</v>
      </c>
      <c r="DM106" s="147">
        <f t="shared" si="319"/>
        <v>26.26</v>
      </c>
      <c r="DN106" s="147">
        <f t="shared" si="319"/>
        <v>30.8</v>
      </c>
      <c r="DO106" s="147">
        <f t="shared" si="319"/>
        <v>33.880000000000003</v>
      </c>
      <c r="DP106" s="147">
        <f t="shared" si="319"/>
        <v>37.770000000000003</v>
      </c>
      <c r="DQ106" s="147">
        <f t="shared" si="319"/>
        <v>45.42</v>
      </c>
      <c r="DR106" s="147">
        <f t="shared" si="319"/>
        <v>46.24</v>
      </c>
      <c r="DS106" s="147">
        <f t="shared" si="319"/>
        <v>51.41</v>
      </c>
      <c r="DT106" s="147">
        <f t="shared" si="319"/>
        <v>72.11</v>
      </c>
      <c r="DU106" s="147">
        <f t="shared" si="319"/>
        <v>92.97</v>
      </c>
      <c r="EQ106" s="198" t="str">
        <f t="shared" si="285"/>
        <v>DIAMANTE 2Coleta no mesmo dia4210-281 a 90</v>
      </c>
      <c r="ER106" s="198" t="s">
        <v>69</v>
      </c>
      <c r="ES106" s="199" t="s">
        <v>71</v>
      </c>
      <c r="ET106" s="200" t="s">
        <v>72</v>
      </c>
      <c r="EU106" s="201" t="s">
        <v>102</v>
      </c>
      <c r="EV106" s="200">
        <f t="shared" si="300"/>
        <v>1.67</v>
      </c>
      <c r="EW106" s="258">
        <v>1.67</v>
      </c>
      <c r="EX106" s="203" t="s">
        <v>264</v>
      </c>
    </row>
    <row r="107" spans="1:174" x14ac:dyDescent="0.25">
      <c r="A107" s="84">
        <v>0.15</v>
      </c>
      <c r="B107" s="42" t="s">
        <v>81</v>
      </c>
      <c r="D107" s="43" t="str">
        <f t="shared" si="203"/>
        <v>DIAMANTE 44.001 a 5.000</v>
      </c>
      <c r="E107" s="44" t="s">
        <v>81</v>
      </c>
      <c r="F107" s="44" t="s">
        <v>70</v>
      </c>
      <c r="G107" s="170">
        <f t="shared" si="306"/>
        <v>16.010000000000002</v>
      </c>
      <c r="H107" s="170">
        <f t="shared" si="301"/>
        <v>16.36</v>
      </c>
      <c r="I107" s="170">
        <f t="shared" si="301"/>
        <v>16.68</v>
      </c>
      <c r="J107" s="170">
        <f t="shared" si="301"/>
        <v>17.02</v>
      </c>
      <c r="K107" s="170">
        <f t="shared" si="301"/>
        <v>25.75</v>
      </c>
      <c r="L107" s="170">
        <f t="shared" si="301"/>
        <v>26.01</v>
      </c>
      <c r="M107" s="170">
        <f t="shared" si="301"/>
        <v>26.29</v>
      </c>
      <c r="N107" s="170">
        <f t="shared" si="301"/>
        <v>26.54</v>
      </c>
      <c r="O107" s="170">
        <f t="shared" si="301"/>
        <v>45.67</v>
      </c>
      <c r="P107" s="170">
        <f t="shared" si="301"/>
        <v>61.65</v>
      </c>
      <c r="Q107" s="170">
        <f t="shared" si="301"/>
        <v>86.77</v>
      </c>
      <c r="R107" s="170">
        <f t="shared" si="301"/>
        <v>105.03</v>
      </c>
      <c r="S107" s="170">
        <f t="shared" si="301"/>
        <v>65.47</v>
      </c>
      <c r="T107" s="170">
        <f t="shared" si="301"/>
        <v>79.66</v>
      </c>
      <c r="U107" s="170">
        <f t="shared" si="301"/>
        <v>101.16</v>
      </c>
      <c r="V107" s="170">
        <f t="shared" si="301"/>
        <v>117.66</v>
      </c>
      <c r="W107" s="170">
        <f t="shared" si="301"/>
        <v>77.95</v>
      </c>
      <c r="X107" s="170">
        <f t="shared" si="301"/>
        <v>94.84</v>
      </c>
      <c r="Y107" s="170">
        <f t="shared" si="301"/>
        <v>120.43</v>
      </c>
      <c r="Z107" s="170">
        <f t="shared" si="301"/>
        <v>140.08000000000001</v>
      </c>
      <c r="AB107" s="176" t="str">
        <f t="shared" si="246"/>
        <v>DIAMANTE 44.001 a 5.000</v>
      </c>
      <c r="AC107" s="177" t="s">
        <v>81</v>
      </c>
      <c r="AD107" s="177" t="s">
        <v>70</v>
      </c>
      <c r="AE107" s="170">
        <f t="shared" si="307"/>
        <v>37</v>
      </c>
      <c r="AF107" s="170">
        <f t="shared" si="302"/>
        <v>37.78</v>
      </c>
      <c r="AG107" s="170">
        <f t="shared" si="302"/>
        <v>38.56</v>
      </c>
      <c r="AH107" s="170">
        <f t="shared" si="302"/>
        <v>39.36</v>
      </c>
      <c r="AI107" s="170">
        <f t="shared" si="302"/>
        <v>42.78</v>
      </c>
      <c r="AJ107" s="170">
        <f t="shared" si="302"/>
        <v>43.23</v>
      </c>
      <c r="AK107" s="170">
        <f t="shared" si="302"/>
        <v>43.67</v>
      </c>
      <c r="AL107" s="170">
        <f t="shared" si="302"/>
        <v>44.11</v>
      </c>
      <c r="AM107" s="170">
        <f t="shared" si="302"/>
        <v>80.53</v>
      </c>
      <c r="AN107" s="170">
        <f t="shared" si="302"/>
        <v>120.71</v>
      </c>
      <c r="AO107" s="170">
        <f t="shared" si="302"/>
        <v>147.75</v>
      </c>
      <c r="AP107" s="170">
        <f t="shared" si="302"/>
        <v>174.77</v>
      </c>
      <c r="AQ107" s="170">
        <f t="shared" si="302"/>
        <v>98.18</v>
      </c>
      <c r="AR107" s="170">
        <f t="shared" si="302"/>
        <v>139.74</v>
      </c>
      <c r="AS107" s="170">
        <f t="shared" si="302"/>
        <v>166.44</v>
      </c>
      <c r="AT107" s="170">
        <f t="shared" si="302"/>
        <v>193.13</v>
      </c>
      <c r="AU107" s="170">
        <f t="shared" si="302"/>
        <v>116.87</v>
      </c>
      <c r="AV107" s="170">
        <f t="shared" si="302"/>
        <v>166.37</v>
      </c>
      <c r="AW107" s="170">
        <f t="shared" si="302"/>
        <v>198.14</v>
      </c>
      <c r="AX107" s="170">
        <f t="shared" si="302"/>
        <v>229.92</v>
      </c>
      <c r="BL107" s="43" t="str">
        <f t="shared" si="206"/>
        <v>INFINITE 10 a 300</v>
      </c>
      <c r="BM107" s="44" t="s">
        <v>85</v>
      </c>
      <c r="BN107" s="46" t="s">
        <v>40</v>
      </c>
      <c r="BO107" s="170">
        <f t="shared" ref="BO107:BQ118" si="320">ROUND(BO3-(BO3*$A$89),2)</f>
        <v>13.87</v>
      </c>
      <c r="BP107" s="170">
        <f t="shared" si="320"/>
        <v>14.15</v>
      </c>
      <c r="BQ107" s="170">
        <f t="shared" si="320"/>
        <v>14.45</v>
      </c>
      <c r="BS107" s="43" t="str">
        <f t="shared" si="297"/>
        <v>INFINITE 14.001 a 5.000</v>
      </c>
      <c r="BT107" s="44" t="s">
        <v>85</v>
      </c>
      <c r="BU107" s="44" t="s">
        <v>70</v>
      </c>
      <c r="BV107" s="170">
        <f t="shared" si="308"/>
        <v>20.81</v>
      </c>
      <c r="BW107" s="170">
        <f t="shared" si="308"/>
        <v>21.27</v>
      </c>
      <c r="BX107" s="170">
        <f t="shared" si="308"/>
        <v>21.7</v>
      </c>
      <c r="BY107" s="170">
        <f t="shared" si="308"/>
        <v>22.14</v>
      </c>
      <c r="BZ107" s="170">
        <f t="shared" si="308"/>
        <v>31.94</v>
      </c>
      <c r="CA107" s="170">
        <f t="shared" si="308"/>
        <v>32.26</v>
      </c>
      <c r="CB107" s="170">
        <f t="shared" si="308"/>
        <v>32.590000000000003</v>
      </c>
      <c r="CC107" s="170">
        <f t="shared" si="308"/>
        <v>32.93</v>
      </c>
      <c r="CD107" s="170">
        <f t="shared" si="308"/>
        <v>55.49</v>
      </c>
      <c r="CE107" s="170">
        <f t="shared" si="308"/>
        <v>73.84</v>
      </c>
      <c r="CF107" s="170">
        <f t="shared" si="308"/>
        <v>103.93</v>
      </c>
      <c r="CG107" s="170">
        <f t="shared" si="308"/>
        <v>126.02</v>
      </c>
      <c r="CH107" s="170">
        <f t="shared" si="308"/>
        <v>94.35</v>
      </c>
      <c r="CI107" s="170">
        <f t="shared" si="308"/>
        <v>113.7</v>
      </c>
      <c r="CJ107" s="170">
        <f t="shared" si="308"/>
        <v>144.26</v>
      </c>
      <c r="CK107" s="170">
        <f t="shared" si="308"/>
        <v>168.02</v>
      </c>
      <c r="CM107" s="43" t="str">
        <f t="shared" si="298"/>
        <v>DIAMANTE 44.001 a 5.000</v>
      </c>
      <c r="CN107" s="44" t="s">
        <v>81</v>
      </c>
      <c r="CO107" s="44" t="s">
        <v>70</v>
      </c>
      <c r="CP107" s="170">
        <f t="shared" ref="CP107:DE107" si="321">ROUND(CP9-(CP9*$A$107),2)</f>
        <v>22.48</v>
      </c>
      <c r="CQ107" s="170">
        <f t="shared" si="321"/>
        <v>23.43</v>
      </c>
      <c r="CR107" s="170">
        <f t="shared" si="321"/>
        <v>23.66</v>
      </c>
      <c r="CS107" s="170">
        <f t="shared" si="321"/>
        <v>23.9</v>
      </c>
      <c r="CT107" s="170">
        <f t="shared" si="321"/>
        <v>27.91</v>
      </c>
      <c r="CU107" s="170">
        <f t="shared" si="321"/>
        <v>31.27</v>
      </c>
      <c r="CV107" s="170">
        <f t="shared" si="321"/>
        <v>34.909999999999997</v>
      </c>
      <c r="CW107" s="170">
        <f t="shared" si="321"/>
        <v>41.9</v>
      </c>
      <c r="CX107" s="170">
        <f t="shared" si="321"/>
        <v>34.82</v>
      </c>
      <c r="CY107" s="170">
        <f t="shared" si="321"/>
        <v>39.659999999999997</v>
      </c>
      <c r="CZ107" s="170">
        <f t="shared" si="321"/>
        <v>55.53</v>
      </c>
      <c r="DA107" s="170">
        <f t="shared" si="321"/>
        <v>71.34</v>
      </c>
      <c r="DB107" s="170">
        <f t="shared" si="321"/>
        <v>40.479999999999997</v>
      </c>
      <c r="DC107" s="170">
        <f t="shared" si="321"/>
        <v>46.12</v>
      </c>
      <c r="DD107" s="170">
        <f t="shared" si="321"/>
        <v>64.569999999999993</v>
      </c>
      <c r="DE107" s="170">
        <f t="shared" si="321"/>
        <v>82.96</v>
      </c>
      <c r="DG107" s="43" t="str">
        <f t="shared" si="299"/>
        <v>INFINITE 14.001 a 5.000</v>
      </c>
      <c r="DH107" s="44" t="s">
        <v>85</v>
      </c>
      <c r="DI107" s="44" t="s">
        <v>70</v>
      </c>
      <c r="DJ107" s="147">
        <f t="shared" ref="DJ107:DU107" si="322">ROUND(DJ9-(DJ9*$A$199),2)</f>
        <v>26.98</v>
      </c>
      <c r="DK107" s="147">
        <f t="shared" si="322"/>
        <v>28.1</v>
      </c>
      <c r="DL107" s="147">
        <f t="shared" si="322"/>
        <v>28.41</v>
      </c>
      <c r="DM107" s="147">
        <f t="shared" si="322"/>
        <v>28.69</v>
      </c>
      <c r="DN107" s="147">
        <f t="shared" si="322"/>
        <v>33.79</v>
      </c>
      <c r="DO107" s="147">
        <f t="shared" si="322"/>
        <v>36.42</v>
      </c>
      <c r="DP107" s="147">
        <f t="shared" si="322"/>
        <v>40.58</v>
      </c>
      <c r="DQ107" s="147">
        <f t="shared" si="322"/>
        <v>48.89</v>
      </c>
      <c r="DR107" s="147">
        <f t="shared" si="322"/>
        <v>50.42</v>
      </c>
      <c r="DS107" s="147">
        <f t="shared" si="322"/>
        <v>54.49</v>
      </c>
      <c r="DT107" s="147">
        <f t="shared" si="322"/>
        <v>75.099999999999994</v>
      </c>
      <c r="DU107" s="147">
        <f t="shared" si="322"/>
        <v>96.69</v>
      </c>
      <c r="EQ107" s="198" t="str">
        <f t="shared" si="285"/>
        <v>DIAMANTE 2Coleta no mesmo dia4210-291 a 100</v>
      </c>
      <c r="ER107" s="198" t="s">
        <v>69</v>
      </c>
      <c r="ES107" s="199" t="s">
        <v>71</v>
      </c>
      <c r="ET107" s="200" t="s">
        <v>72</v>
      </c>
      <c r="EU107" s="201" t="s">
        <v>105</v>
      </c>
      <c r="EV107" s="200">
        <f t="shared" si="300"/>
        <v>1.65</v>
      </c>
      <c r="EW107" s="258">
        <v>1.65</v>
      </c>
      <c r="EX107" s="203" t="s">
        <v>264</v>
      </c>
    </row>
    <row r="108" spans="1:174" x14ac:dyDescent="0.25">
      <c r="A108" s="84">
        <v>0.16</v>
      </c>
      <c r="B108" s="42" t="s">
        <v>85</v>
      </c>
      <c r="D108" s="43" t="str">
        <f t="shared" si="203"/>
        <v>DIAMANTE 45.001 a 6.000</v>
      </c>
      <c r="E108" s="44" t="s">
        <v>81</v>
      </c>
      <c r="F108" s="44" t="s">
        <v>76</v>
      </c>
      <c r="G108" s="170">
        <f t="shared" si="306"/>
        <v>17.010000000000002</v>
      </c>
      <c r="H108" s="170">
        <f t="shared" si="301"/>
        <v>17.37</v>
      </c>
      <c r="I108" s="170">
        <f t="shared" si="301"/>
        <v>17.739999999999998</v>
      </c>
      <c r="J108" s="170">
        <f t="shared" si="301"/>
        <v>18.11</v>
      </c>
      <c r="K108" s="170">
        <f t="shared" si="301"/>
        <v>27.81</v>
      </c>
      <c r="L108" s="170">
        <f t="shared" si="301"/>
        <v>28.11</v>
      </c>
      <c r="M108" s="170">
        <f t="shared" si="301"/>
        <v>28.39</v>
      </c>
      <c r="N108" s="170">
        <f t="shared" si="301"/>
        <v>28.68</v>
      </c>
      <c r="O108" s="170">
        <f t="shared" si="301"/>
        <v>50.07</v>
      </c>
      <c r="P108" s="170">
        <f t="shared" si="301"/>
        <v>67.58</v>
      </c>
      <c r="Q108" s="170">
        <f t="shared" si="301"/>
        <v>95.13</v>
      </c>
      <c r="R108" s="170">
        <f t="shared" si="301"/>
        <v>115.14</v>
      </c>
      <c r="S108" s="170">
        <f t="shared" si="301"/>
        <v>69.180000000000007</v>
      </c>
      <c r="T108" s="170">
        <f t="shared" si="301"/>
        <v>84.66</v>
      </c>
      <c r="U108" s="170">
        <f t="shared" si="301"/>
        <v>108.19</v>
      </c>
      <c r="V108" s="170">
        <f t="shared" si="301"/>
        <v>126.17</v>
      </c>
      <c r="W108" s="170">
        <f t="shared" si="301"/>
        <v>82.34</v>
      </c>
      <c r="X108" s="170">
        <f t="shared" si="301"/>
        <v>100.79</v>
      </c>
      <c r="Y108" s="170">
        <f t="shared" si="301"/>
        <v>128.78</v>
      </c>
      <c r="Z108" s="170">
        <f t="shared" si="301"/>
        <v>150.21</v>
      </c>
      <c r="AB108" s="176" t="str">
        <f t="shared" si="246"/>
        <v>DIAMANTE 45.001 a 6.000</v>
      </c>
      <c r="AC108" s="177" t="s">
        <v>81</v>
      </c>
      <c r="AD108" s="177" t="s">
        <v>76</v>
      </c>
      <c r="AE108" s="170">
        <f t="shared" si="307"/>
        <v>39.57</v>
      </c>
      <c r="AF108" s="170">
        <f t="shared" si="302"/>
        <v>40.42</v>
      </c>
      <c r="AG108" s="170">
        <f t="shared" si="302"/>
        <v>41.25</v>
      </c>
      <c r="AH108" s="170">
        <f t="shared" si="302"/>
        <v>42.1</v>
      </c>
      <c r="AI108" s="170">
        <f t="shared" si="302"/>
        <v>46.23</v>
      </c>
      <c r="AJ108" s="170">
        <f t="shared" si="302"/>
        <v>46.71</v>
      </c>
      <c r="AK108" s="170">
        <f t="shared" si="302"/>
        <v>47.19</v>
      </c>
      <c r="AL108" s="170">
        <f t="shared" si="302"/>
        <v>47.67</v>
      </c>
      <c r="AM108" s="170">
        <f t="shared" si="302"/>
        <v>89.49</v>
      </c>
      <c r="AN108" s="170">
        <f t="shared" si="302"/>
        <v>134.5</v>
      </c>
      <c r="AO108" s="170">
        <f t="shared" si="302"/>
        <v>164.59</v>
      </c>
      <c r="AP108" s="170">
        <f t="shared" si="302"/>
        <v>194.68</v>
      </c>
      <c r="AQ108" s="170">
        <f t="shared" si="302"/>
        <v>109.15</v>
      </c>
      <c r="AR108" s="170">
        <f t="shared" si="302"/>
        <v>157.46</v>
      </c>
      <c r="AS108" s="170">
        <f t="shared" si="302"/>
        <v>188.11</v>
      </c>
      <c r="AT108" s="170">
        <f t="shared" si="302"/>
        <v>218.75</v>
      </c>
      <c r="AU108" s="170">
        <f t="shared" si="302"/>
        <v>129.94</v>
      </c>
      <c r="AV108" s="170">
        <f t="shared" si="302"/>
        <v>187.45</v>
      </c>
      <c r="AW108" s="170">
        <f t="shared" si="302"/>
        <v>223.94</v>
      </c>
      <c r="AX108" s="170">
        <f t="shared" si="302"/>
        <v>260.42</v>
      </c>
      <c r="BL108" s="43" t="str">
        <f t="shared" si="206"/>
        <v>INFINITE 1301 a 500</v>
      </c>
      <c r="BM108" s="44" t="s">
        <v>85</v>
      </c>
      <c r="BN108" s="46" t="s">
        <v>49</v>
      </c>
      <c r="BO108" s="170">
        <f t="shared" si="320"/>
        <v>14.41</v>
      </c>
      <c r="BP108" s="170">
        <f t="shared" si="320"/>
        <v>14.71</v>
      </c>
      <c r="BQ108" s="170">
        <f t="shared" si="320"/>
        <v>15.02</v>
      </c>
      <c r="BS108" s="43" t="str">
        <f t="shared" si="297"/>
        <v>INFINITE 15.001 a 6.000</v>
      </c>
      <c r="BT108" s="44" t="s">
        <v>85</v>
      </c>
      <c r="BU108" s="44" t="s">
        <v>76</v>
      </c>
      <c r="BV108" s="170">
        <f t="shared" si="308"/>
        <v>21.19</v>
      </c>
      <c r="BW108" s="170">
        <f t="shared" si="308"/>
        <v>21.65</v>
      </c>
      <c r="BX108" s="170">
        <f t="shared" si="308"/>
        <v>22.08</v>
      </c>
      <c r="BY108" s="170">
        <f t="shared" si="308"/>
        <v>22.52</v>
      </c>
      <c r="BZ108" s="170">
        <f t="shared" si="308"/>
        <v>32.79</v>
      </c>
      <c r="CA108" s="170">
        <f t="shared" si="308"/>
        <v>33.14</v>
      </c>
      <c r="CB108" s="170">
        <f t="shared" si="308"/>
        <v>33.46</v>
      </c>
      <c r="CC108" s="170">
        <f t="shared" si="308"/>
        <v>33.799999999999997</v>
      </c>
      <c r="CD108" s="170">
        <f t="shared" si="308"/>
        <v>59.47</v>
      </c>
      <c r="CE108" s="170">
        <f t="shared" si="308"/>
        <v>80.7</v>
      </c>
      <c r="CF108" s="170">
        <f t="shared" si="308"/>
        <v>113.56</v>
      </c>
      <c r="CG108" s="170">
        <f t="shared" si="308"/>
        <v>137.38</v>
      </c>
      <c r="CH108" s="170">
        <f t="shared" si="308"/>
        <v>97.95</v>
      </c>
      <c r="CI108" s="170">
        <f t="shared" si="308"/>
        <v>120.3</v>
      </c>
      <c r="CJ108" s="170">
        <f t="shared" si="308"/>
        <v>153.76</v>
      </c>
      <c r="CK108" s="170">
        <f t="shared" si="308"/>
        <v>179.25</v>
      </c>
      <c r="CM108" s="43" t="str">
        <f t="shared" si="298"/>
        <v>DIAMANTE 45.001 a 6.000</v>
      </c>
      <c r="CN108" s="44" t="s">
        <v>81</v>
      </c>
      <c r="CO108" s="44" t="s">
        <v>76</v>
      </c>
      <c r="CP108" s="170">
        <f t="shared" ref="CP108:DE108" si="323">ROUND(CP10-(CP10*$A$107),2)</f>
        <v>23.71</v>
      </c>
      <c r="CQ108" s="170">
        <f t="shared" si="323"/>
        <v>24.7</v>
      </c>
      <c r="CR108" s="170">
        <f t="shared" si="323"/>
        <v>24.96</v>
      </c>
      <c r="CS108" s="170">
        <f t="shared" si="323"/>
        <v>25.23</v>
      </c>
      <c r="CT108" s="170">
        <f t="shared" si="323"/>
        <v>30.92</v>
      </c>
      <c r="CU108" s="170">
        <f t="shared" si="323"/>
        <v>35.56</v>
      </c>
      <c r="CV108" s="170">
        <f t="shared" si="323"/>
        <v>40.590000000000003</v>
      </c>
      <c r="CW108" s="170">
        <f t="shared" si="323"/>
        <v>50.24</v>
      </c>
      <c r="CX108" s="170">
        <f t="shared" si="323"/>
        <v>40.33</v>
      </c>
      <c r="CY108" s="170">
        <f t="shared" si="323"/>
        <v>46.29</v>
      </c>
      <c r="CZ108" s="170">
        <f t="shared" si="323"/>
        <v>63.37</v>
      </c>
      <c r="DA108" s="170">
        <f t="shared" si="323"/>
        <v>81.489999999999995</v>
      </c>
      <c r="DB108" s="170">
        <f t="shared" si="323"/>
        <v>46.9</v>
      </c>
      <c r="DC108" s="170">
        <f t="shared" si="323"/>
        <v>53.83</v>
      </c>
      <c r="DD108" s="170">
        <f t="shared" si="323"/>
        <v>73.67</v>
      </c>
      <c r="DE108" s="170">
        <f t="shared" si="323"/>
        <v>94.74</v>
      </c>
      <c r="DG108" s="43" t="str">
        <f t="shared" si="299"/>
        <v>INFINITE 15.001 a 6.000</v>
      </c>
      <c r="DH108" s="44" t="s">
        <v>85</v>
      </c>
      <c r="DI108" s="44" t="s">
        <v>76</v>
      </c>
      <c r="DJ108" s="147">
        <f t="shared" ref="DJ108:DU108" si="324">ROUND(DJ10-(DJ10*$A$199),2)</f>
        <v>27.97</v>
      </c>
      <c r="DK108" s="147">
        <f t="shared" si="324"/>
        <v>29.15</v>
      </c>
      <c r="DL108" s="147">
        <f t="shared" si="324"/>
        <v>29.45</v>
      </c>
      <c r="DM108" s="147">
        <f t="shared" si="324"/>
        <v>29.77</v>
      </c>
      <c r="DN108" s="147">
        <f t="shared" si="324"/>
        <v>36.67</v>
      </c>
      <c r="DO108" s="147">
        <f t="shared" si="324"/>
        <v>41.24</v>
      </c>
      <c r="DP108" s="147">
        <f t="shared" si="324"/>
        <v>47.02</v>
      </c>
      <c r="DQ108" s="147">
        <f t="shared" si="324"/>
        <v>58.34</v>
      </c>
      <c r="DR108" s="147">
        <f t="shared" si="324"/>
        <v>56.55</v>
      </c>
      <c r="DS108" s="147">
        <f t="shared" si="324"/>
        <v>62.92</v>
      </c>
      <c r="DT108" s="147">
        <f t="shared" si="324"/>
        <v>85.36</v>
      </c>
      <c r="DU108" s="147">
        <f t="shared" si="324"/>
        <v>109.92</v>
      </c>
      <c r="EQ108" s="198" t="str">
        <f t="shared" si="285"/>
        <v>DIAMANTE 2Coleta no mesmo dia4210-2Mais de 100</v>
      </c>
      <c r="ER108" s="198" t="s">
        <v>69</v>
      </c>
      <c r="ES108" s="199" t="s">
        <v>71</v>
      </c>
      <c r="ET108" s="200" t="s">
        <v>72</v>
      </c>
      <c r="EU108" s="201" t="s">
        <v>108</v>
      </c>
      <c r="EV108" s="200">
        <f t="shared" si="300"/>
        <v>1.65</v>
      </c>
      <c r="EW108" s="258">
        <v>1.65</v>
      </c>
      <c r="EX108" s="203" t="s">
        <v>264</v>
      </c>
    </row>
    <row r="109" spans="1:174" x14ac:dyDescent="0.25">
      <c r="A109" s="84">
        <v>0.17</v>
      </c>
      <c r="B109" s="42" t="s">
        <v>90</v>
      </c>
      <c r="D109" s="43" t="str">
        <f t="shared" si="203"/>
        <v>DIAMANTE 46.001 a 7.000</v>
      </c>
      <c r="E109" s="44" t="s">
        <v>81</v>
      </c>
      <c r="F109" s="44" t="s">
        <v>82</v>
      </c>
      <c r="G109" s="170">
        <f t="shared" si="306"/>
        <v>18.079999999999998</v>
      </c>
      <c r="H109" s="170">
        <f t="shared" si="301"/>
        <v>18.47</v>
      </c>
      <c r="I109" s="170">
        <f t="shared" si="301"/>
        <v>18.850000000000001</v>
      </c>
      <c r="J109" s="170">
        <f t="shared" si="301"/>
        <v>19.239999999999998</v>
      </c>
      <c r="K109" s="170">
        <f t="shared" si="301"/>
        <v>29.79</v>
      </c>
      <c r="L109" s="170">
        <f t="shared" si="301"/>
        <v>30.09</v>
      </c>
      <c r="M109" s="170">
        <f t="shared" si="301"/>
        <v>30.41</v>
      </c>
      <c r="N109" s="170">
        <f t="shared" si="301"/>
        <v>30.71</v>
      </c>
      <c r="O109" s="170">
        <f t="shared" si="301"/>
        <v>55.24</v>
      </c>
      <c r="P109" s="170">
        <f t="shared" si="301"/>
        <v>74.58</v>
      </c>
      <c r="Q109" s="170">
        <f t="shared" si="301"/>
        <v>104.95</v>
      </c>
      <c r="R109" s="170">
        <f t="shared" si="301"/>
        <v>127.07</v>
      </c>
      <c r="S109" s="170">
        <f t="shared" si="301"/>
        <v>73.53</v>
      </c>
      <c r="T109" s="170">
        <f t="shared" si="301"/>
        <v>90.54</v>
      </c>
      <c r="U109" s="170">
        <f t="shared" si="301"/>
        <v>116.45</v>
      </c>
      <c r="V109" s="170">
        <f t="shared" si="301"/>
        <v>136.18</v>
      </c>
      <c r="W109" s="170">
        <f t="shared" si="301"/>
        <v>87.54</v>
      </c>
      <c r="X109" s="170">
        <f t="shared" si="301"/>
        <v>107.79</v>
      </c>
      <c r="Y109" s="170">
        <f t="shared" si="301"/>
        <v>138.61000000000001</v>
      </c>
      <c r="Z109" s="170">
        <f t="shared" si="301"/>
        <v>162.11000000000001</v>
      </c>
      <c r="AB109" s="176" t="str">
        <f t="shared" si="246"/>
        <v>DIAMANTE 46.001 a 7.000</v>
      </c>
      <c r="AC109" s="177" t="s">
        <v>81</v>
      </c>
      <c r="AD109" s="177" t="s">
        <v>82</v>
      </c>
      <c r="AE109" s="170">
        <f t="shared" si="307"/>
        <v>42.66</v>
      </c>
      <c r="AF109" s="170">
        <f t="shared" si="302"/>
        <v>43.57</v>
      </c>
      <c r="AG109" s="170">
        <f t="shared" si="302"/>
        <v>44.48</v>
      </c>
      <c r="AH109" s="170">
        <f t="shared" si="302"/>
        <v>45.38</v>
      </c>
      <c r="AI109" s="170">
        <f t="shared" si="302"/>
        <v>49.15</v>
      </c>
      <c r="AJ109" s="170">
        <f t="shared" si="302"/>
        <v>49.66</v>
      </c>
      <c r="AK109" s="170">
        <f t="shared" si="302"/>
        <v>50.16</v>
      </c>
      <c r="AL109" s="170">
        <f t="shared" si="302"/>
        <v>50.68</v>
      </c>
      <c r="AM109" s="170">
        <f t="shared" si="302"/>
        <v>98.43</v>
      </c>
      <c r="AN109" s="170">
        <f t="shared" si="302"/>
        <v>148.02000000000001</v>
      </c>
      <c r="AO109" s="170">
        <f t="shared" si="302"/>
        <v>181.16</v>
      </c>
      <c r="AP109" s="170">
        <f t="shared" si="302"/>
        <v>214.31</v>
      </c>
      <c r="AQ109" s="170">
        <f t="shared" si="302"/>
        <v>120.03</v>
      </c>
      <c r="AR109" s="170">
        <f t="shared" si="302"/>
        <v>174.8</v>
      </c>
      <c r="AS109" s="170">
        <f t="shared" si="302"/>
        <v>209.43</v>
      </c>
      <c r="AT109" s="170">
        <f t="shared" si="302"/>
        <v>244.06</v>
      </c>
      <c r="AU109" s="170">
        <f t="shared" si="302"/>
        <v>142.91</v>
      </c>
      <c r="AV109" s="170">
        <f t="shared" si="302"/>
        <v>208.09</v>
      </c>
      <c r="AW109" s="170">
        <f t="shared" si="302"/>
        <v>249.33</v>
      </c>
      <c r="AX109" s="170">
        <f t="shared" si="302"/>
        <v>290.55</v>
      </c>
      <c r="BL109" s="43" t="str">
        <f t="shared" si="206"/>
        <v>INFINITE 1501 a 1.000</v>
      </c>
      <c r="BM109" s="44" t="s">
        <v>85</v>
      </c>
      <c r="BN109" s="46" t="s">
        <v>50</v>
      </c>
      <c r="BO109" s="170">
        <f t="shared" si="320"/>
        <v>15.41</v>
      </c>
      <c r="BP109" s="170">
        <f t="shared" si="320"/>
        <v>15.74</v>
      </c>
      <c r="BQ109" s="170">
        <f t="shared" si="320"/>
        <v>16.07</v>
      </c>
      <c r="BS109" s="43" t="str">
        <f t="shared" si="297"/>
        <v>INFINITE 16.001 a 7.000</v>
      </c>
      <c r="BT109" s="44" t="s">
        <v>85</v>
      </c>
      <c r="BU109" s="44" t="s">
        <v>82</v>
      </c>
      <c r="BV109" s="170">
        <f t="shared" si="308"/>
        <v>21.55</v>
      </c>
      <c r="BW109" s="170">
        <f t="shared" si="308"/>
        <v>22.01</v>
      </c>
      <c r="BX109" s="170">
        <f t="shared" si="308"/>
        <v>22.46</v>
      </c>
      <c r="BY109" s="170">
        <f t="shared" si="308"/>
        <v>22.91</v>
      </c>
      <c r="BZ109" s="170">
        <f t="shared" si="308"/>
        <v>35.1</v>
      </c>
      <c r="CA109" s="170">
        <f t="shared" si="308"/>
        <v>35.44</v>
      </c>
      <c r="CB109" s="170">
        <f t="shared" si="308"/>
        <v>35.81</v>
      </c>
      <c r="CC109" s="170">
        <f t="shared" si="308"/>
        <v>36.18</v>
      </c>
      <c r="CD109" s="170">
        <f t="shared" si="308"/>
        <v>65.599999999999994</v>
      </c>
      <c r="CE109" s="170">
        <f t="shared" si="308"/>
        <v>89.04</v>
      </c>
      <c r="CF109" s="170">
        <f t="shared" si="308"/>
        <v>125.32</v>
      </c>
      <c r="CG109" s="170">
        <f t="shared" si="308"/>
        <v>151.59</v>
      </c>
      <c r="CH109" s="170">
        <f t="shared" si="308"/>
        <v>104.09</v>
      </c>
      <c r="CI109" s="170">
        <f t="shared" si="308"/>
        <v>128.63999999999999</v>
      </c>
      <c r="CJ109" s="170">
        <f t="shared" si="308"/>
        <v>165.48</v>
      </c>
      <c r="CK109" s="170">
        <f t="shared" si="308"/>
        <v>193.43</v>
      </c>
      <c r="CM109" s="43" t="str">
        <f t="shared" si="298"/>
        <v>DIAMANTE 46.001 a 7.000</v>
      </c>
      <c r="CN109" s="44" t="s">
        <v>81</v>
      </c>
      <c r="CO109" s="44" t="s">
        <v>82</v>
      </c>
      <c r="CP109" s="170">
        <f t="shared" ref="CP109:DE109" si="325">ROUND(CP11-(CP11*$A$107),2)</f>
        <v>25.05</v>
      </c>
      <c r="CQ109" s="170">
        <f t="shared" si="325"/>
        <v>26.1</v>
      </c>
      <c r="CR109" s="170">
        <f t="shared" si="325"/>
        <v>26.38</v>
      </c>
      <c r="CS109" s="170">
        <f t="shared" si="325"/>
        <v>26.64</v>
      </c>
      <c r="CT109" s="170">
        <f t="shared" si="325"/>
        <v>34.14</v>
      </c>
      <c r="CU109" s="170">
        <f t="shared" si="325"/>
        <v>39.29</v>
      </c>
      <c r="CV109" s="170">
        <f t="shared" si="325"/>
        <v>44.82</v>
      </c>
      <c r="CW109" s="170">
        <f t="shared" si="325"/>
        <v>55.49</v>
      </c>
      <c r="CX109" s="170">
        <f t="shared" si="325"/>
        <v>43.1</v>
      </c>
      <c r="CY109" s="170">
        <f t="shared" si="325"/>
        <v>49.48</v>
      </c>
      <c r="CZ109" s="170">
        <f t="shared" si="325"/>
        <v>66.989999999999995</v>
      </c>
      <c r="DA109" s="170">
        <f t="shared" si="325"/>
        <v>85.99</v>
      </c>
      <c r="DB109" s="170">
        <f t="shared" si="325"/>
        <v>50.12</v>
      </c>
      <c r="DC109" s="170">
        <f t="shared" si="325"/>
        <v>57.52</v>
      </c>
      <c r="DD109" s="170">
        <f t="shared" si="325"/>
        <v>77.89</v>
      </c>
      <c r="DE109" s="170">
        <f t="shared" si="325"/>
        <v>99.98</v>
      </c>
      <c r="DG109" s="43" t="str">
        <f t="shared" si="299"/>
        <v>INFINITE 16.001 a 7.000</v>
      </c>
      <c r="DH109" s="44" t="s">
        <v>85</v>
      </c>
      <c r="DI109" s="44" t="s">
        <v>82</v>
      </c>
      <c r="DJ109" s="147">
        <f t="shared" ref="DJ109:DU109" si="326">ROUND(DJ11-(DJ11*$A$199),2)</f>
        <v>28.52</v>
      </c>
      <c r="DK109" s="147">
        <f t="shared" si="326"/>
        <v>29.73</v>
      </c>
      <c r="DL109" s="147">
        <f t="shared" si="326"/>
        <v>30.04</v>
      </c>
      <c r="DM109" s="147">
        <f t="shared" si="326"/>
        <v>30.34</v>
      </c>
      <c r="DN109" s="147">
        <f t="shared" si="326"/>
        <v>38.78</v>
      </c>
      <c r="DO109" s="147">
        <f t="shared" si="326"/>
        <v>45.15</v>
      </c>
      <c r="DP109" s="147">
        <f t="shared" si="326"/>
        <v>51.54</v>
      </c>
      <c r="DQ109" s="147">
        <f t="shared" si="326"/>
        <v>63.74</v>
      </c>
      <c r="DR109" s="147">
        <f t="shared" si="326"/>
        <v>56.41</v>
      </c>
      <c r="DS109" s="147">
        <f t="shared" si="326"/>
        <v>65.819999999999993</v>
      </c>
      <c r="DT109" s="147">
        <f t="shared" si="326"/>
        <v>89.56</v>
      </c>
      <c r="DU109" s="147">
        <f t="shared" si="326"/>
        <v>114.88</v>
      </c>
      <c r="EQ109" s="198" t="str">
        <f t="shared" si="285"/>
        <v>DIAMANTE 2Coleta no mesmo dia7790-9Unitizador</v>
      </c>
      <c r="ER109" s="198" t="s">
        <v>69</v>
      </c>
      <c r="ES109" s="199" t="s">
        <v>71</v>
      </c>
      <c r="ET109" s="200" t="s">
        <v>111</v>
      </c>
      <c r="EU109" s="201" t="s">
        <v>112</v>
      </c>
      <c r="EV109" s="200">
        <f>ROUND(EV19-(EV19*$A$140),2)</f>
        <v>41.98</v>
      </c>
      <c r="EW109" s="204"/>
      <c r="EX109" s="204"/>
    </row>
    <row r="110" spans="1:174" x14ac:dyDescent="0.25">
      <c r="A110" s="84">
        <v>0.18</v>
      </c>
      <c r="B110" s="42" t="s">
        <v>94</v>
      </c>
      <c r="D110" s="43" t="str">
        <f t="shared" si="203"/>
        <v>DIAMANTE 47.001 a 8.000</v>
      </c>
      <c r="E110" s="44" t="s">
        <v>81</v>
      </c>
      <c r="F110" s="44" t="s">
        <v>86</v>
      </c>
      <c r="G110" s="170">
        <f t="shared" si="306"/>
        <v>19.11</v>
      </c>
      <c r="H110" s="170">
        <f t="shared" si="301"/>
        <v>19.52</v>
      </c>
      <c r="I110" s="170">
        <f t="shared" si="301"/>
        <v>19.93</v>
      </c>
      <c r="J110" s="170">
        <f t="shared" si="301"/>
        <v>20.329999999999998</v>
      </c>
      <c r="K110" s="170">
        <f t="shared" si="301"/>
        <v>31.85</v>
      </c>
      <c r="L110" s="170">
        <f t="shared" si="301"/>
        <v>32.200000000000003</v>
      </c>
      <c r="M110" s="170">
        <f t="shared" si="301"/>
        <v>32.5</v>
      </c>
      <c r="N110" s="170">
        <f t="shared" si="301"/>
        <v>32.85</v>
      </c>
      <c r="O110" s="170">
        <f t="shared" si="301"/>
        <v>60.51</v>
      </c>
      <c r="P110" s="170">
        <f t="shared" si="301"/>
        <v>81.7</v>
      </c>
      <c r="Q110" s="170">
        <f t="shared" si="301"/>
        <v>115</v>
      </c>
      <c r="R110" s="170">
        <f t="shared" si="301"/>
        <v>139.19999999999999</v>
      </c>
      <c r="S110" s="170">
        <f t="shared" si="301"/>
        <v>81.83</v>
      </c>
      <c r="T110" s="170">
        <f t="shared" si="301"/>
        <v>100.4</v>
      </c>
      <c r="U110" s="170">
        <f t="shared" si="301"/>
        <v>128.76</v>
      </c>
      <c r="V110" s="170">
        <f t="shared" si="301"/>
        <v>150.25</v>
      </c>
      <c r="W110" s="170">
        <f t="shared" si="301"/>
        <v>97.41</v>
      </c>
      <c r="X110" s="170">
        <f t="shared" si="301"/>
        <v>119.52</v>
      </c>
      <c r="Y110" s="170">
        <f t="shared" si="301"/>
        <v>153.28</v>
      </c>
      <c r="Z110" s="170">
        <f t="shared" si="301"/>
        <v>178.87</v>
      </c>
      <c r="AB110" s="176" t="str">
        <f t="shared" si="246"/>
        <v>DIAMANTE 47.001 a 8.000</v>
      </c>
      <c r="AC110" s="177" t="s">
        <v>81</v>
      </c>
      <c r="AD110" s="177" t="s">
        <v>86</v>
      </c>
      <c r="AE110" s="170">
        <f t="shared" si="307"/>
        <v>45.24</v>
      </c>
      <c r="AF110" s="170">
        <f t="shared" si="302"/>
        <v>46.19</v>
      </c>
      <c r="AG110" s="170">
        <f t="shared" si="302"/>
        <v>47.15</v>
      </c>
      <c r="AH110" s="170">
        <f t="shared" si="302"/>
        <v>48.12</v>
      </c>
      <c r="AI110" s="170">
        <f t="shared" si="302"/>
        <v>52.6</v>
      </c>
      <c r="AJ110" s="170">
        <f t="shared" si="302"/>
        <v>53.15</v>
      </c>
      <c r="AK110" s="170">
        <f t="shared" si="302"/>
        <v>53.69</v>
      </c>
      <c r="AL110" s="170">
        <f t="shared" si="302"/>
        <v>54.23</v>
      </c>
      <c r="AM110" s="170">
        <f t="shared" si="302"/>
        <v>107.39</v>
      </c>
      <c r="AN110" s="170">
        <f t="shared" si="302"/>
        <v>161.25</v>
      </c>
      <c r="AO110" s="170">
        <f t="shared" si="302"/>
        <v>197.69</v>
      </c>
      <c r="AP110" s="170">
        <f t="shared" si="302"/>
        <v>234.13</v>
      </c>
      <c r="AQ110" s="170">
        <f t="shared" si="302"/>
        <v>130.91999999999999</v>
      </c>
      <c r="AR110" s="170">
        <f t="shared" si="302"/>
        <v>193.21</v>
      </c>
      <c r="AS110" s="170">
        <f t="shared" si="302"/>
        <v>231.36</v>
      </c>
      <c r="AT110" s="170">
        <f t="shared" si="302"/>
        <v>269.52999999999997</v>
      </c>
      <c r="AU110" s="170">
        <f t="shared" si="302"/>
        <v>155.87</v>
      </c>
      <c r="AV110" s="170">
        <f t="shared" si="302"/>
        <v>230.01</v>
      </c>
      <c r="AW110" s="170">
        <f t="shared" si="302"/>
        <v>275.44</v>
      </c>
      <c r="AX110" s="170">
        <f t="shared" si="302"/>
        <v>320.86</v>
      </c>
      <c r="BL110" s="43" t="str">
        <f t="shared" si="206"/>
        <v>INFINITE 11.001 a 2.000</v>
      </c>
      <c r="BM110" s="44" t="s">
        <v>85</v>
      </c>
      <c r="BN110" s="46" t="s">
        <v>55</v>
      </c>
      <c r="BO110" s="170">
        <f t="shared" si="320"/>
        <v>17.96</v>
      </c>
      <c r="BP110" s="170">
        <f t="shared" si="320"/>
        <v>18.329999999999998</v>
      </c>
      <c r="BQ110" s="170">
        <f t="shared" si="320"/>
        <v>18.72</v>
      </c>
      <c r="BS110" s="43" t="str">
        <f t="shared" si="297"/>
        <v>INFINITE 17.001 a 8.000</v>
      </c>
      <c r="BT110" s="44" t="s">
        <v>85</v>
      </c>
      <c r="BU110" s="44" t="s">
        <v>86</v>
      </c>
      <c r="BV110" s="170">
        <f t="shared" si="308"/>
        <v>21.94</v>
      </c>
      <c r="BW110" s="170">
        <f t="shared" si="308"/>
        <v>22.41</v>
      </c>
      <c r="BX110" s="170">
        <f t="shared" si="308"/>
        <v>22.85</v>
      </c>
      <c r="BY110" s="170">
        <f t="shared" si="308"/>
        <v>23.31</v>
      </c>
      <c r="BZ110" s="170">
        <f t="shared" si="308"/>
        <v>37.590000000000003</v>
      </c>
      <c r="CA110" s="170">
        <f t="shared" si="308"/>
        <v>37.99</v>
      </c>
      <c r="CB110" s="170">
        <f t="shared" si="308"/>
        <v>38.369999999999997</v>
      </c>
      <c r="CC110" s="170">
        <f t="shared" si="308"/>
        <v>38.76</v>
      </c>
      <c r="CD110" s="170">
        <f t="shared" si="308"/>
        <v>71.92</v>
      </c>
      <c r="CE110" s="170">
        <f t="shared" si="308"/>
        <v>97.56</v>
      </c>
      <c r="CF110" s="170">
        <f t="shared" si="308"/>
        <v>137.30000000000001</v>
      </c>
      <c r="CG110" s="170">
        <f t="shared" si="308"/>
        <v>166.1</v>
      </c>
      <c r="CH110" s="170">
        <f t="shared" si="308"/>
        <v>115.91</v>
      </c>
      <c r="CI110" s="170">
        <f t="shared" si="308"/>
        <v>142.66</v>
      </c>
      <c r="CJ110" s="170">
        <f t="shared" si="308"/>
        <v>183.02</v>
      </c>
      <c r="CK110" s="170">
        <f t="shared" si="308"/>
        <v>213.48</v>
      </c>
      <c r="CM110" s="43" t="str">
        <f t="shared" si="298"/>
        <v>DIAMANTE 47.001 a 8.000</v>
      </c>
      <c r="CN110" s="44" t="s">
        <v>81</v>
      </c>
      <c r="CO110" s="44" t="s">
        <v>86</v>
      </c>
      <c r="CP110" s="170">
        <f t="shared" ref="CP110:DE110" si="327">ROUND(CP12-(CP12*$A$107),2)</f>
        <v>26.32</v>
      </c>
      <c r="CQ110" s="170">
        <f t="shared" si="327"/>
        <v>27.43</v>
      </c>
      <c r="CR110" s="170">
        <f t="shared" si="327"/>
        <v>27.71</v>
      </c>
      <c r="CS110" s="170">
        <f t="shared" si="327"/>
        <v>28</v>
      </c>
      <c r="CT110" s="170">
        <f t="shared" si="327"/>
        <v>37.200000000000003</v>
      </c>
      <c r="CU110" s="170">
        <f t="shared" si="327"/>
        <v>42.79</v>
      </c>
      <c r="CV110" s="170">
        <f t="shared" si="327"/>
        <v>48.82</v>
      </c>
      <c r="CW110" s="170">
        <f t="shared" si="327"/>
        <v>60.46</v>
      </c>
      <c r="CX110" s="170">
        <f t="shared" si="327"/>
        <v>55.53</v>
      </c>
      <c r="CY110" s="170">
        <f t="shared" si="327"/>
        <v>62.31</v>
      </c>
      <c r="CZ110" s="170">
        <f t="shared" si="327"/>
        <v>80.260000000000005</v>
      </c>
      <c r="DA110" s="170">
        <f t="shared" si="327"/>
        <v>100.06</v>
      </c>
      <c r="DB110" s="170">
        <f t="shared" si="327"/>
        <v>64.58</v>
      </c>
      <c r="DC110" s="170">
        <f t="shared" si="327"/>
        <v>72.45</v>
      </c>
      <c r="DD110" s="170">
        <f t="shared" si="327"/>
        <v>93.32</v>
      </c>
      <c r="DE110" s="170">
        <f t="shared" si="327"/>
        <v>116.36</v>
      </c>
      <c r="DG110" s="43" t="str">
        <f t="shared" si="299"/>
        <v>INFINITE 17.001 a 8.000</v>
      </c>
      <c r="DH110" s="44" t="s">
        <v>85</v>
      </c>
      <c r="DI110" s="44" t="s">
        <v>86</v>
      </c>
      <c r="DJ110" s="147">
        <f t="shared" ref="DJ110:DU110" si="328">ROUND(DJ12-(DJ12*$A$199),2)</f>
        <v>29.92</v>
      </c>
      <c r="DK110" s="147">
        <f t="shared" si="328"/>
        <v>31.22</v>
      </c>
      <c r="DL110" s="147">
        <f t="shared" si="328"/>
        <v>31.52</v>
      </c>
      <c r="DM110" s="147">
        <f t="shared" si="328"/>
        <v>31.86</v>
      </c>
      <c r="DN110" s="147">
        <f t="shared" si="328"/>
        <v>42.19</v>
      </c>
      <c r="DO110" s="147">
        <f t="shared" si="328"/>
        <v>49.16</v>
      </c>
      <c r="DP110" s="147">
        <f t="shared" si="328"/>
        <v>56.13</v>
      </c>
      <c r="DQ110" s="147">
        <f t="shared" si="328"/>
        <v>69.42</v>
      </c>
      <c r="DR110" s="147">
        <f t="shared" si="328"/>
        <v>72.55</v>
      </c>
      <c r="DS110" s="147">
        <f t="shared" si="328"/>
        <v>82.85</v>
      </c>
      <c r="DT110" s="147">
        <f t="shared" si="328"/>
        <v>107.27</v>
      </c>
      <c r="DU110" s="147">
        <f t="shared" si="328"/>
        <v>133.66</v>
      </c>
      <c r="ET110" s="44"/>
    </row>
    <row r="111" spans="1:174" x14ac:dyDescent="0.25">
      <c r="A111" s="84">
        <v>0.19</v>
      </c>
      <c r="B111" s="42" t="s">
        <v>98</v>
      </c>
      <c r="D111" s="43" t="str">
        <f t="shared" si="203"/>
        <v>DIAMANTE 48.001 a 9.000</v>
      </c>
      <c r="E111" s="44" t="s">
        <v>81</v>
      </c>
      <c r="F111" s="44" t="s">
        <v>91</v>
      </c>
      <c r="G111" s="170">
        <f t="shared" si="306"/>
        <v>19.739999999999998</v>
      </c>
      <c r="H111" s="170">
        <f t="shared" si="301"/>
        <v>20.16</v>
      </c>
      <c r="I111" s="170">
        <f t="shared" si="301"/>
        <v>20.58</v>
      </c>
      <c r="J111" s="170">
        <f t="shared" si="301"/>
        <v>20.99</v>
      </c>
      <c r="K111" s="170">
        <f t="shared" si="301"/>
        <v>33.93</v>
      </c>
      <c r="L111" s="170">
        <f t="shared" si="301"/>
        <v>34.28</v>
      </c>
      <c r="M111" s="170">
        <f t="shared" si="301"/>
        <v>34.65</v>
      </c>
      <c r="N111" s="170">
        <f t="shared" si="301"/>
        <v>34.97</v>
      </c>
      <c r="O111" s="170">
        <f t="shared" si="301"/>
        <v>65.8</v>
      </c>
      <c r="P111" s="170">
        <f t="shared" si="301"/>
        <v>88.82</v>
      </c>
      <c r="Q111" s="170">
        <f t="shared" si="301"/>
        <v>125.02</v>
      </c>
      <c r="R111" s="170">
        <f t="shared" si="301"/>
        <v>151.33000000000001</v>
      </c>
      <c r="S111" s="170">
        <f t="shared" si="301"/>
        <v>86.26</v>
      </c>
      <c r="T111" s="170">
        <f t="shared" si="301"/>
        <v>106.4</v>
      </c>
      <c r="U111" s="170">
        <f t="shared" si="301"/>
        <v>137.18</v>
      </c>
      <c r="V111" s="170">
        <f t="shared" si="301"/>
        <v>160.43</v>
      </c>
      <c r="W111" s="170">
        <f t="shared" si="301"/>
        <v>102.69</v>
      </c>
      <c r="X111" s="170">
        <f t="shared" si="301"/>
        <v>126.66</v>
      </c>
      <c r="Y111" s="170">
        <f t="shared" si="301"/>
        <v>163.31</v>
      </c>
      <c r="Z111" s="170">
        <f t="shared" si="301"/>
        <v>191</v>
      </c>
      <c r="AB111" s="176" t="str">
        <f t="shared" si="246"/>
        <v>DIAMANTE 48.001 a 9.000</v>
      </c>
      <c r="AC111" s="177" t="s">
        <v>81</v>
      </c>
      <c r="AD111" s="177" t="s">
        <v>91</v>
      </c>
      <c r="AE111" s="170">
        <f t="shared" si="307"/>
        <v>49.27</v>
      </c>
      <c r="AF111" s="170">
        <f t="shared" si="302"/>
        <v>50.32</v>
      </c>
      <c r="AG111" s="170">
        <f t="shared" si="302"/>
        <v>51.36</v>
      </c>
      <c r="AH111" s="170">
        <f t="shared" si="302"/>
        <v>52.41</v>
      </c>
      <c r="AI111" s="170">
        <f t="shared" si="302"/>
        <v>56.69</v>
      </c>
      <c r="AJ111" s="170">
        <f t="shared" si="302"/>
        <v>57.28</v>
      </c>
      <c r="AK111" s="170">
        <f t="shared" si="302"/>
        <v>57.86</v>
      </c>
      <c r="AL111" s="170">
        <f t="shared" si="302"/>
        <v>58.45</v>
      </c>
      <c r="AM111" s="170">
        <f t="shared" si="302"/>
        <v>117.06</v>
      </c>
      <c r="AN111" s="170">
        <f t="shared" si="302"/>
        <v>177.42</v>
      </c>
      <c r="AO111" s="170">
        <f t="shared" si="302"/>
        <v>216.14</v>
      </c>
      <c r="AP111" s="170">
        <f t="shared" si="302"/>
        <v>254.85</v>
      </c>
      <c r="AQ111" s="170">
        <f t="shared" si="302"/>
        <v>143.74</v>
      </c>
      <c r="AR111" s="170">
        <f t="shared" si="302"/>
        <v>214.69</v>
      </c>
      <c r="AS111" s="170">
        <f t="shared" si="302"/>
        <v>255.72</v>
      </c>
      <c r="AT111" s="170">
        <f t="shared" si="302"/>
        <v>296.76</v>
      </c>
      <c r="AU111" s="170">
        <f t="shared" si="302"/>
        <v>171.12</v>
      </c>
      <c r="AV111" s="170">
        <f t="shared" si="302"/>
        <v>255.59</v>
      </c>
      <c r="AW111" s="170">
        <f t="shared" si="302"/>
        <v>304.43</v>
      </c>
      <c r="AX111" s="170">
        <f t="shared" si="302"/>
        <v>353.28</v>
      </c>
      <c r="BL111" s="43" t="str">
        <f t="shared" si="206"/>
        <v>INFINITE 12.001 a 3.000</v>
      </c>
      <c r="BM111" s="44" t="s">
        <v>85</v>
      </c>
      <c r="BN111" s="46" t="s">
        <v>62</v>
      </c>
      <c r="BO111" s="170">
        <f t="shared" si="320"/>
        <v>19.96</v>
      </c>
      <c r="BP111" s="170">
        <f t="shared" si="320"/>
        <v>20.37</v>
      </c>
      <c r="BQ111" s="170">
        <f t="shared" si="320"/>
        <v>20.8</v>
      </c>
      <c r="BS111" s="43" t="str">
        <f t="shared" si="297"/>
        <v>INFINITE 18.001 a 9.000</v>
      </c>
      <c r="BT111" s="44" t="s">
        <v>85</v>
      </c>
      <c r="BU111" s="44" t="s">
        <v>91</v>
      </c>
      <c r="BV111" s="170">
        <f t="shared" si="308"/>
        <v>22.82</v>
      </c>
      <c r="BW111" s="170">
        <f t="shared" si="308"/>
        <v>23.29</v>
      </c>
      <c r="BX111" s="170">
        <f t="shared" si="308"/>
        <v>23.77</v>
      </c>
      <c r="BY111" s="170">
        <f t="shared" si="308"/>
        <v>24.25</v>
      </c>
      <c r="BZ111" s="170">
        <f t="shared" si="308"/>
        <v>39.97</v>
      </c>
      <c r="CA111" s="170">
        <f t="shared" si="308"/>
        <v>40.369999999999997</v>
      </c>
      <c r="CB111" s="170">
        <f t="shared" si="308"/>
        <v>40.81</v>
      </c>
      <c r="CC111" s="170">
        <f t="shared" si="308"/>
        <v>41.21</v>
      </c>
      <c r="CD111" s="170">
        <f t="shared" si="308"/>
        <v>78.13</v>
      </c>
      <c r="CE111" s="170">
        <f t="shared" si="308"/>
        <v>106.05</v>
      </c>
      <c r="CF111" s="170">
        <f t="shared" si="308"/>
        <v>149.25</v>
      </c>
      <c r="CG111" s="170">
        <f t="shared" si="308"/>
        <v>180.54</v>
      </c>
      <c r="CH111" s="170">
        <f t="shared" si="308"/>
        <v>122.1</v>
      </c>
      <c r="CI111" s="170">
        <f t="shared" si="308"/>
        <v>151.15</v>
      </c>
      <c r="CJ111" s="170">
        <f t="shared" si="308"/>
        <v>194.95</v>
      </c>
      <c r="CK111" s="170">
        <f t="shared" si="308"/>
        <v>227.89</v>
      </c>
      <c r="CM111" s="43" t="str">
        <f t="shared" si="298"/>
        <v>DIAMANTE 48.001 a 9.000</v>
      </c>
      <c r="CN111" s="44" t="s">
        <v>81</v>
      </c>
      <c r="CO111" s="44" t="s">
        <v>91</v>
      </c>
      <c r="CP111" s="170">
        <f t="shared" ref="CP111:DE111" si="329">ROUND(CP13-(CP13*$A$107),2)</f>
        <v>27.08</v>
      </c>
      <c r="CQ111" s="170">
        <f t="shared" si="329"/>
        <v>28.24</v>
      </c>
      <c r="CR111" s="170">
        <f t="shared" si="329"/>
        <v>28.51</v>
      </c>
      <c r="CS111" s="170">
        <f t="shared" si="329"/>
        <v>28.81</v>
      </c>
      <c r="CT111" s="170">
        <f t="shared" si="329"/>
        <v>39.03</v>
      </c>
      <c r="CU111" s="170">
        <f t="shared" si="329"/>
        <v>44.88</v>
      </c>
      <c r="CV111" s="170">
        <f t="shared" si="329"/>
        <v>51.21</v>
      </c>
      <c r="CW111" s="170">
        <f t="shared" si="329"/>
        <v>63.4</v>
      </c>
      <c r="CX111" s="170">
        <f t="shared" si="329"/>
        <v>57.1</v>
      </c>
      <c r="CY111" s="170">
        <f t="shared" si="329"/>
        <v>64.11</v>
      </c>
      <c r="CZ111" s="170">
        <f t="shared" si="329"/>
        <v>82.32</v>
      </c>
      <c r="DA111" s="170">
        <f t="shared" si="329"/>
        <v>102.63</v>
      </c>
      <c r="DB111" s="170">
        <f t="shared" si="329"/>
        <v>66.41</v>
      </c>
      <c r="DC111" s="170">
        <f t="shared" si="329"/>
        <v>74.540000000000006</v>
      </c>
      <c r="DD111" s="170">
        <f t="shared" si="329"/>
        <v>95.73</v>
      </c>
      <c r="DE111" s="170">
        <f t="shared" si="329"/>
        <v>119.32</v>
      </c>
      <c r="DG111" s="43" t="str">
        <f t="shared" si="299"/>
        <v>INFINITE 18.001 a 9.000</v>
      </c>
      <c r="DH111" s="44" t="s">
        <v>85</v>
      </c>
      <c r="DI111" s="44" t="s">
        <v>91</v>
      </c>
      <c r="DJ111" s="147">
        <f t="shared" ref="DJ111:DU111" si="330">ROUND(DJ13-(DJ13*$A$199),2)</f>
        <v>30.94</v>
      </c>
      <c r="DK111" s="147">
        <f t="shared" si="330"/>
        <v>32.26</v>
      </c>
      <c r="DL111" s="147">
        <f t="shared" si="330"/>
        <v>32.58</v>
      </c>
      <c r="DM111" s="147">
        <f t="shared" si="330"/>
        <v>32.9</v>
      </c>
      <c r="DN111" s="147">
        <f t="shared" si="330"/>
        <v>44.49</v>
      </c>
      <c r="DO111" s="147">
        <f t="shared" si="330"/>
        <v>51.62</v>
      </c>
      <c r="DP111" s="147">
        <f t="shared" si="330"/>
        <v>58.92</v>
      </c>
      <c r="DQ111" s="147">
        <f t="shared" si="330"/>
        <v>72.89</v>
      </c>
      <c r="DR111" s="147">
        <f t="shared" si="330"/>
        <v>75.17</v>
      </c>
      <c r="DS111" s="147">
        <f t="shared" si="330"/>
        <v>85.46</v>
      </c>
      <c r="DT111" s="147">
        <f t="shared" si="330"/>
        <v>110.12</v>
      </c>
      <c r="DU111" s="147">
        <f t="shared" si="330"/>
        <v>137.19999999999999</v>
      </c>
      <c r="EQ111" s="198" t="str">
        <f>CONCATENATE(ER111,ES111,ET111,EU111)</f>
        <v>DIAMANTE 3Coleta Agendada7789-50 a 10</v>
      </c>
      <c r="ER111" s="198" t="s">
        <v>75</v>
      </c>
      <c r="ES111" s="199" t="s">
        <v>43</v>
      </c>
      <c r="ET111" s="200" t="s">
        <v>44</v>
      </c>
      <c r="EU111" s="201" t="s">
        <v>45</v>
      </c>
      <c r="EV111" s="200">
        <f>ROUND(EV3-(EV3*$A$141),2)</f>
        <v>14.82</v>
      </c>
    </row>
    <row r="112" spans="1:174" x14ac:dyDescent="0.25">
      <c r="A112" s="84">
        <v>0.2</v>
      </c>
      <c r="B112" s="42" t="s">
        <v>100</v>
      </c>
      <c r="D112" s="43" t="str">
        <f t="shared" si="203"/>
        <v>DIAMANTE 49.001 a 10.000</v>
      </c>
      <c r="E112" s="44" t="s">
        <v>81</v>
      </c>
      <c r="F112" s="44" t="s">
        <v>95</v>
      </c>
      <c r="G112" s="170">
        <f t="shared" si="306"/>
        <v>20.18</v>
      </c>
      <c r="H112" s="170">
        <f t="shared" si="301"/>
        <v>20.61</v>
      </c>
      <c r="I112" s="170">
        <f t="shared" si="301"/>
        <v>21.03</v>
      </c>
      <c r="J112" s="170">
        <f t="shared" si="301"/>
        <v>21.46</v>
      </c>
      <c r="K112" s="170">
        <f t="shared" si="301"/>
        <v>36.229999999999997</v>
      </c>
      <c r="L112" s="170">
        <f t="shared" si="301"/>
        <v>36.6</v>
      </c>
      <c r="M112" s="170">
        <f t="shared" si="301"/>
        <v>36.97</v>
      </c>
      <c r="N112" s="170">
        <f t="shared" si="301"/>
        <v>37.340000000000003</v>
      </c>
      <c r="O112" s="170">
        <f t="shared" si="301"/>
        <v>71.09</v>
      </c>
      <c r="P112" s="170">
        <f t="shared" si="301"/>
        <v>95.96</v>
      </c>
      <c r="Q112" s="170">
        <f t="shared" si="301"/>
        <v>135.06</v>
      </c>
      <c r="R112" s="170">
        <f t="shared" si="301"/>
        <v>163.49</v>
      </c>
      <c r="S112" s="170">
        <f t="shared" si="301"/>
        <v>90.71</v>
      </c>
      <c r="T112" s="170">
        <f t="shared" si="301"/>
        <v>112.36</v>
      </c>
      <c r="U112" s="170">
        <f t="shared" si="301"/>
        <v>145.6</v>
      </c>
      <c r="V112" s="170">
        <f t="shared" si="301"/>
        <v>170.65</v>
      </c>
      <c r="W112" s="170">
        <f t="shared" si="301"/>
        <v>107.99</v>
      </c>
      <c r="X112" s="170">
        <f t="shared" si="301"/>
        <v>133.77000000000001</v>
      </c>
      <c r="Y112" s="170">
        <f t="shared" si="301"/>
        <v>173.34</v>
      </c>
      <c r="Z112" s="170">
        <f t="shared" si="301"/>
        <v>203.14</v>
      </c>
      <c r="AB112" s="176" t="str">
        <f t="shared" si="246"/>
        <v>DIAMANTE 49.001 a 10.000</v>
      </c>
      <c r="AC112" s="177" t="s">
        <v>81</v>
      </c>
      <c r="AD112" s="177" t="s">
        <v>95</v>
      </c>
      <c r="AE112" s="170">
        <f t="shared" si="307"/>
        <v>53.21</v>
      </c>
      <c r="AF112" s="170">
        <f t="shared" si="302"/>
        <v>54.35</v>
      </c>
      <c r="AG112" s="170">
        <f t="shared" si="302"/>
        <v>55.49</v>
      </c>
      <c r="AH112" s="170">
        <f t="shared" si="302"/>
        <v>56.61</v>
      </c>
      <c r="AI112" s="170">
        <f t="shared" si="302"/>
        <v>60.67</v>
      </c>
      <c r="AJ112" s="170">
        <f t="shared" si="302"/>
        <v>61.3</v>
      </c>
      <c r="AK112" s="170">
        <f t="shared" si="302"/>
        <v>61.93</v>
      </c>
      <c r="AL112" s="170">
        <f t="shared" si="302"/>
        <v>62.55</v>
      </c>
      <c r="AM112" s="170">
        <f t="shared" si="302"/>
        <v>126.55</v>
      </c>
      <c r="AN112" s="170">
        <f t="shared" si="302"/>
        <v>193.3</v>
      </c>
      <c r="AO112" s="170">
        <f t="shared" si="302"/>
        <v>234.54</v>
      </c>
      <c r="AP112" s="170">
        <f t="shared" si="302"/>
        <v>275.75</v>
      </c>
      <c r="AQ112" s="170">
        <f t="shared" si="302"/>
        <v>156.55000000000001</v>
      </c>
      <c r="AR112" s="170">
        <f t="shared" si="302"/>
        <v>235.39</v>
      </c>
      <c r="AS112" s="170">
        <f t="shared" si="302"/>
        <v>279.62</v>
      </c>
      <c r="AT112" s="170">
        <f t="shared" si="302"/>
        <v>323.83</v>
      </c>
      <c r="AU112" s="170">
        <f t="shared" si="302"/>
        <v>186.37</v>
      </c>
      <c r="AV112" s="170">
        <f t="shared" si="302"/>
        <v>280.23</v>
      </c>
      <c r="AW112" s="170">
        <f t="shared" si="302"/>
        <v>332.87</v>
      </c>
      <c r="AX112" s="170">
        <f t="shared" si="302"/>
        <v>385.51</v>
      </c>
      <c r="BL112" s="43" t="str">
        <f t="shared" si="206"/>
        <v>INFINITE 13.001 a 4.000</v>
      </c>
      <c r="BM112" s="44" t="s">
        <v>85</v>
      </c>
      <c r="BN112" s="46" t="s">
        <v>68</v>
      </c>
      <c r="BO112" s="170">
        <f t="shared" si="320"/>
        <v>21.94</v>
      </c>
      <c r="BP112" s="170">
        <f t="shared" si="320"/>
        <v>22.4</v>
      </c>
      <c r="BQ112" s="170">
        <f t="shared" si="320"/>
        <v>22.87</v>
      </c>
      <c r="BS112" s="43" t="str">
        <f t="shared" si="297"/>
        <v>INFINITE 19.001 a 10.000</v>
      </c>
      <c r="BT112" s="44" t="s">
        <v>85</v>
      </c>
      <c r="BU112" s="44" t="s">
        <v>95</v>
      </c>
      <c r="BV112" s="170">
        <f t="shared" si="308"/>
        <v>23.22</v>
      </c>
      <c r="BW112" s="170">
        <f t="shared" si="308"/>
        <v>23.71</v>
      </c>
      <c r="BX112" s="170">
        <f t="shared" si="308"/>
        <v>24.2</v>
      </c>
      <c r="BY112" s="170">
        <f t="shared" si="308"/>
        <v>24.69</v>
      </c>
      <c r="BZ112" s="170">
        <f t="shared" si="308"/>
        <v>42.59</v>
      </c>
      <c r="CA112" s="170">
        <f t="shared" si="308"/>
        <v>43.03</v>
      </c>
      <c r="CB112" s="170">
        <f t="shared" si="308"/>
        <v>43.47</v>
      </c>
      <c r="CC112" s="170">
        <f t="shared" si="308"/>
        <v>43.91</v>
      </c>
      <c r="CD112" s="170">
        <f t="shared" si="308"/>
        <v>84.34</v>
      </c>
      <c r="CE112" s="170">
        <f t="shared" si="308"/>
        <v>114.53</v>
      </c>
      <c r="CF112" s="170">
        <f t="shared" si="308"/>
        <v>161.21</v>
      </c>
      <c r="CG112" s="170">
        <f t="shared" si="308"/>
        <v>195.02</v>
      </c>
      <c r="CH112" s="170">
        <f t="shared" si="308"/>
        <v>128.33000000000001</v>
      </c>
      <c r="CI112" s="170">
        <f t="shared" si="308"/>
        <v>159.63</v>
      </c>
      <c r="CJ112" s="170">
        <f t="shared" si="308"/>
        <v>206.89</v>
      </c>
      <c r="CK112" s="170">
        <f t="shared" si="308"/>
        <v>242.35</v>
      </c>
      <c r="CM112" s="43" t="str">
        <f t="shared" si="298"/>
        <v>DIAMANTE 49.001 a 10.000</v>
      </c>
      <c r="CN112" s="44" t="s">
        <v>81</v>
      </c>
      <c r="CO112" s="44" t="s">
        <v>95</v>
      </c>
      <c r="CP112" s="170">
        <f t="shared" ref="CP112:DE112" si="331">ROUND(CP14-(CP14*$A$107),2)</f>
        <v>27.63</v>
      </c>
      <c r="CQ112" s="170">
        <f t="shared" si="331"/>
        <v>28.81</v>
      </c>
      <c r="CR112" s="170">
        <f t="shared" si="331"/>
        <v>29.09</v>
      </c>
      <c r="CS112" s="170">
        <f t="shared" si="331"/>
        <v>29.38</v>
      </c>
      <c r="CT112" s="170">
        <f t="shared" si="331"/>
        <v>40.33</v>
      </c>
      <c r="CU112" s="170">
        <f t="shared" si="331"/>
        <v>46.39</v>
      </c>
      <c r="CV112" s="170">
        <f t="shared" si="331"/>
        <v>52.94</v>
      </c>
      <c r="CW112" s="170">
        <f t="shared" si="331"/>
        <v>65.55</v>
      </c>
      <c r="CX112" s="170">
        <f t="shared" si="331"/>
        <v>58.23</v>
      </c>
      <c r="CY112" s="170">
        <f t="shared" si="331"/>
        <v>65.400000000000006</v>
      </c>
      <c r="CZ112" s="170">
        <f t="shared" si="331"/>
        <v>83.8</v>
      </c>
      <c r="DA112" s="170">
        <f t="shared" si="331"/>
        <v>104.45</v>
      </c>
      <c r="DB112" s="170">
        <f t="shared" si="331"/>
        <v>67.72</v>
      </c>
      <c r="DC112" s="170">
        <f t="shared" si="331"/>
        <v>76.05</v>
      </c>
      <c r="DD112" s="170">
        <f t="shared" si="331"/>
        <v>97.44</v>
      </c>
      <c r="DE112" s="170">
        <f t="shared" si="331"/>
        <v>121.44</v>
      </c>
      <c r="DG112" s="43" t="str">
        <f t="shared" si="299"/>
        <v>INFINITE 19.001 a 10.000</v>
      </c>
      <c r="DH112" s="44" t="s">
        <v>85</v>
      </c>
      <c r="DI112" s="44" t="s">
        <v>95</v>
      </c>
      <c r="DJ112" s="147">
        <f t="shared" ref="DJ112:DU112" si="332">ROUND(DJ14-(DJ14*$A$199),2)</f>
        <v>31.5</v>
      </c>
      <c r="DK112" s="147">
        <f t="shared" si="332"/>
        <v>32.840000000000003</v>
      </c>
      <c r="DL112" s="147">
        <f t="shared" si="332"/>
        <v>33.19</v>
      </c>
      <c r="DM112" s="147">
        <f t="shared" si="332"/>
        <v>33.51</v>
      </c>
      <c r="DN112" s="147">
        <f t="shared" si="332"/>
        <v>45.9</v>
      </c>
      <c r="DO112" s="147">
        <f t="shared" si="332"/>
        <v>53.34</v>
      </c>
      <c r="DP112" s="147">
        <f t="shared" si="332"/>
        <v>60.89</v>
      </c>
      <c r="DQ112" s="147">
        <f t="shared" si="332"/>
        <v>75.33</v>
      </c>
      <c r="DR112" s="147">
        <f t="shared" si="332"/>
        <v>76.44</v>
      </c>
      <c r="DS112" s="147">
        <f t="shared" si="332"/>
        <v>87.09</v>
      </c>
      <c r="DT112" s="147">
        <f t="shared" si="332"/>
        <v>112.05</v>
      </c>
      <c r="DU112" s="147">
        <f t="shared" si="332"/>
        <v>139.59</v>
      </c>
      <c r="EQ112" s="198" t="str">
        <f t="shared" ref="EQ112:EQ127" si="333">CONCATENATE(ER112,ES112,ET112,EU112)</f>
        <v>DIAMANTE 3Coleta Agendada7789-5Mais de 10</v>
      </c>
      <c r="ER112" s="198" t="s">
        <v>75</v>
      </c>
      <c r="ES112" s="199" t="s">
        <v>43</v>
      </c>
      <c r="ET112" s="200" t="s">
        <v>44</v>
      </c>
      <c r="EU112" s="201" t="s">
        <v>52</v>
      </c>
      <c r="EV112" s="200" t="s">
        <v>251</v>
      </c>
    </row>
    <row r="113" spans="1:154" x14ac:dyDescent="0.25">
      <c r="A113" s="84">
        <v>0.21</v>
      </c>
      <c r="B113" s="42" t="s">
        <v>104</v>
      </c>
      <c r="D113" s="40" t="str">
        <f t="shared" si="203"/>
        <v>DIAMANTE 4Kg Adicional</v>
      </c>
      <c r="E113" s="168" t="s">
        <v>81</v>
      </c>
      <c r="F113" s="168" t="s">
        <v>63</v>
      </c>
      <c r="G113" s="171">
        <f t="shared" si="306"/>
        <v>2.4900000000000002</v>
      </c>
      <c r="H113" s="171">
        <f t="shared" si="301"/>
        <v>2.56</v>
      </c>
      <c r="I113" s="171">
        <f t="shared" si="301"/>
        <v>2.62</v>
      </c>
      <c r="J113" s="171">
        <f t="shared" si="301"/>
        <v>2.66</v>
      </c>
      <c r="K113" s="171">
        <f t="shared" si="301"/>
        <v>4.49</v>
      </c>
      <c r="L113" s="171">
        <f t="shared" si="301"/>
        <v>4.54</v>
      </c>
      <c r="M113" s="171">
        <f t="shared" si="301"/>
        <v>4.58</v>
      </c>
      <c r="N113" s="171">
        <f t="shared" si="301"/>
        <v>4.63</v>
      </c>
      <c r="O113" s="171">
        <f t="shared" si="301"/>
        <v>8.82</v>
      </c>
      <c r="P113" s="171">
        <f t="shared" si="301"/>
        <v>11.9</v>
      </c>
      <c r="Q113" s="171">
        <f t="shared" si="301"/>
        <v>16.75</v>
      </c>
      <c r="R113" s="171">
        <f t="shared" si="301"/>
        <v>20.27</v>
      </c>
      <c r="S113" s="171">
        <f t="shared" si="301"/>
        <v>11.25</v>
      </c>
      <c r="T113" s="171">
        <f t="shared" si="301"/>
        <v>13.92</v>
      </c>
      <c r="U113" s="171">
        <f t="shared" si="301"/>
        <v>18.059999999999999</v>
      </c>
      <c r="V113" s="171">
        <f t="shared" si="301"/>
        <v>21.16</v>
      </c>
      <c r="W113" s="171">
        <f t="shared" si="301"/>
        <v>13.39</v>
      </c>
      <c r="X113" s="171">
        <f t="shared" si="301"/>
        <v>16.59</v>
      </c>
      <c r="Y113" s="171">
        <f t="shared" si="301"/>
        <v>21.49</v>
      </c>
      <c r="Z113" s="171">
        <f t="shared" si="301"/>
        <v>25.18</v>
      </c>
      <c r="AB113" s="40" t="str">
        <f t="shared" si="246"/>
        <v>DIAMANTE 4Kg Adicional</v>
      </c>
      <c r="AC113" s="168" t="s">
        <v>81</v>
      </c>
      <c r="AD113" s="168" t="s">
        <v>63</v>
      </c>
      <c r="AE113" s="169">
        <f t="shared" si="307"/>
        <v>5.4</v>
      </c>
      <c r="AF113" s="169">
        <f t="shared" si="302"/>
        <v>5.53</v>
      </c>
      <c r="AG113" s="169">
        <f t="shared" si="302"/>
        <v>5.63</v>
      </c>
      <c r="AH113" s="169">
        <f t="shared" si="302"/>
        <v>5.76</v>
      </c>
      <c r="AI113" s="169">
        <f t="shared" si="302"/>
        <v>6.11</v>
      </c>
      <c r="AJ113" s="169">
        <f t="shared" si="302"/>
        <v>6.17</v>
      </c>
      <c r="AK113" s="169">
        <f t="shared" si="302"/>
        <v>6.24</v>
      </c>
      <c r="AL113" s="169">
        <f t="shared" si="302"/>
        <v>6.3</v>
      </c>
      <c r="AM113" s="169">
        <f t="shared" si="302"/>
        <v>12.51</v>
      </c>
      <c r="AN113" s="169">
        <f t="shared" si="302"/>
        <v>19.190000000000001</v>
      </c>
      <c r="AO113" s="169">
        <f t="shared" si="302"/>
        <v>23.24</v>
      </c>
      <c r="AP113" s="169">
        <f t="shared" si="302"/>
        <v>27.31</v>
      </c>
      <c r="AQ113" s="169">
        <f t="shared" si="302"/>
        <v>15.65</v>
      </c>
      <c r="AR113" s="169">
        <f t="shared" si="302"/>
        <v>23.47</v>
      </c>
      <c r="AS113" s="169">
        <f t="shared" si="302"/>
        <v>27.76</v>
      </c>
      <c r="AT113" s="169">
        <f t="shared" si="302"/>
        <v>32.07</v>
      </c>
      <c r="AU113" s="169">
        <f t="shared" si="302"/>
        <v>18.63</v>
      </c>
      <c r="AV113" s="169">
        <f t="shared" si="302"/>
        <v>27.95</v>
      </c>
      <c r="AW113" s="169">
        <f t="shared" si="302"/>
        <v>33.06</v>
      </c>
      <c r="AX113" s="169">
        <f t="shared" si="302"/>
        <v>38.17</v>
      </c>
      <c r="BL113" s="43" t="str">
        <f t="shared" si="206"/>
        <v>INFINITE 14.001 a 5.000</v>
      </c>
      <c r="BM113" s="44" t="s">
        <v>85</v>
      </c>
      <c r="BN113" s="46" t="s">
        <v>70</v>
      </c>
      <c r="BO113" s="170">
        <f t="shared" si="320"/>
        <v>24.17</v>
      </c>
      <c r="BP113" s="170">
        <f t="shared" si="320"/>
        <v>24.68</v>
      </c>
      <c r="BQ113" s="170">
        <f t="shared" si="320"/>
        <v>25.19</v>
      </c>
      <c r="BS113" s="40" t="str">
        <f t="shared" si="297"/>
        <v>INFINITE 1Kg Adicional</v>
      </c>
      <c r="BT113" s="168" t="s">
        <v>85</v>
      </c>
      <c r="BU113" s="168" t="s">
        <v>63</v>
      </c>
      <c r="BV113" s="171">
        <f>ROUND(BV15-(BV15*$A$182),2)</f>
        <v>2.98</v>
      </c>
      <c r="BW113" s="171">
        <f t="shared" si="308"/>
        <v>3.04</v>
      </c>
      <c r="BX113" s="171">
        <f t="shared" si="308"/>
        <v>3.13</v>
      </c>
      <c r="BY113" s="171">
        <f t="shared" si="308"/>
        <v>3.18</v>
      </c>
      <c r="BZ113" s="171">
        <f t="shared" si="308"/>
        <v>5.38</v>
      </c>
      <c r="CA113" s="171">
        <f t="shared" si="308"/>
        <v>5.42</v>
      </c>
      <c r="CB113" s="171">
        <f t="shared" si="308"/>
        <v>5.47</v>
      </c>
      <c r="CC113" s="171">
        <f t="shared" si="308"/>
        <v>5.54</v>
      </c>
      <c r="CD113" s="171">
        <f t="shared" si="308"/>
        <v>10.54</v>
      </c>
      <c r="CE113" s="171">
        <f t="shared" si="308"/>
        <v>14.22</v>
      </c>
      <c r="CF113" s="171">
        <f t="shared" si="308"/>
        <v>20.010000000000002</v>
      </c>
      <c r="CG113" s="171">
        <f t="shared" si="308"/>
        <v>24.22</v>
      </c>
      <c r="CH113" s="171">
        <f t="shared" si="308"/>
        <v>16</v>
      </c>
      <c r="CI113" s="171">
        <f t="shared" si="308"/>
        <v>19.82</v>
      </c>
      <c r="CJ113" s="171">
        <f t="shared" si="308"/>
        <v>25.69</v>
      </c>
      <c r="CK113" s="171">
        <f t="shared" si="308"/>
        <v>30.09</v>
      </c>
      <c r="CM113" s="40" t="str">
        <f t="shared" si="298"/>
        <v>DIAMANTE 4Kg Adicional</v>
      </c>
      <c r="CN113" s="168" t="s">
        <v>81</v>
      </c>
      <c r="CO113" s="168" t="s">
        <v>63</v>
      </c>
      <c r="CP113" s="171">
        <f t="shared" ref="CP113:DE113" si="334">ROUND(CP15-(CP15*$A$107),2)</f>
        <v>3.43</v>
      </c>
      <c r="CQ113" s="171">
        <f t="shared" si="334"/>
        <v>3.57</v>
      </c>
      <c r="CR113" s="171">
        <f t="shared" si="334"/>
        <v>3.6</v>
      </c>
      <c r="CS113" s="171">
        <f t="shared" si="334"/>
        <v>3.66</v>
      </c>
      <c r="CT113" s="171">
        <f t="shared" si="334"/>
        <v>5</v>
      </c>
      <c r="CU113" s="171">
        <f t="shared" si="334"/>
        <v>5.75</v>
      </c>
      <c r="CV113" s="171">
        <f t="shared" si="334"/>
        <v>6.57</v>
      </c>
      <c r="CW113" s="171">
        <f t="shared" si="334"/>
        <v>8.1300000000000008</v>
      </c>
      <c r="CX113" s="171">
        <f t="shared" si="334"/>
        <v>7.22</v>
      </c>
      <c r="CY113" s="171">
        <f t="shared" si="334"/>
        <v>8.1199999999999992</v>
      </c>
      <c r="CZ113" s="171">
        <f t="shared" si="334"/>
        <v>10.4</v>
      </c>
      <c r="DA113" s="171">
        <f t="shared" si="334"/>
        <v>12.95</v>
      </c>
      <c r="DB113" s="171">
        <f t="shared" si="334"/>
        <v>8.3800000000000008</v>
      </c>
      <c r="DC113" s="171">
        <f t="shared" si="334"/>
        <v>9.44</v>
      </c>
      <c r="DD113" s="171">
        <f t="shared" si="334"/>
        <v>12.07</v>
      </c>
      <c r="DE113" s="171">
        <f t="shared" si="334"/>
        <v>15.05</v>
      </c>
      <c r="DG113" s="40" t="str">
        <f t="shared" si="299"/>
        <v>INFINITE 1Kg Adicional</v>
      </c>
      <c r="DH113" s="168" t="s">
        <v>85</v>
      </c>
      <c r="DI113" s="168" t="s">
        <v>63</v>
      </c>
      <c r="DJ113" s="169">
        <f t="shared" ref="DJ113:DU113" si="335">ROUND(DJ15-(DJ15*$A$199),2)</f>
        <v>3.9</v>
      </c>
      <c r="DK113" s="169">
        <f t="shared" si="335"/>
        <v>4.08</v>
      </c>
      <c r="DL113" s="169">
        <f t="shared" si="335"/>
        <v>4.0999999999999996</v>
      </c>
      <c r="DM113" s="169">
        <f t="shared" si="335"/>
        <v>4.1500000000000004</v>
      </c>
      <c r="DN113" s="169">
        <f t="shared" si="335"/>
        <v>5.68</v>
      </c>
      <c r="DO113" s="169">
        <f t="shared" si="335"/>
        <v>6.6</v>
      </c>
      <c r="DP113" s="169">
        <f t="shared" si="335"/>
        <v>7.55</v>
      </c>
      <c r="DQ113" s="169">
        <f t="shared" si="335"/>
        <v>9.33</v>
      </c>
      <c r="DR113" s="169">
        <f t="shared" si="335"/>
        <v>9.44</v>
      </c>
      <c r="DS113" s="169">
        <f t="shared" si="335"/>
        <v>10.79</v>
      </c>
      <c r="DT113" s="169">
        <f t="shared" si="335"/>
        <v>13.89</v>
      </c>
      <c r="DU113" s="169">
        <f t="shared" si="335"/>
        <v>17.3</v>
      </c>
      <c r="EQ113" s="198" t="str">
        <f t="shared" si="333"/>
        <v>DIAMANTE 3Coleta Agendada7788-70 a 10</v>
      </c>
      <c r="ER113" s="198" t="s">
        <v>75</v>
      </c>
      <c r="ES113" s="199" t="s">
        <v>43</v>
      </c>
      <c r="ET113" s="200" t="s">
        <v>57</v>
      </c>
      <c r="EU113" s="201" t="s">
        <v>45</v>
      </c>
      <c r="EV113" s="200">
        <f>ROUND(EV5-(EV5*$A$141),2)</f>
        <v>14.82</v>
      </c>
    </row>
    <row r="114" spans="1:154" x14ac:dyDescent="0.25">
      <c r="A114" s="84">
        <v>0.22</v>
      </c>
      <c r="B114" s="42" t="s">
        <v>107</v>
      </c>
      <c r="D114" s="43" t="str">
        <f t="shared" si="203"/>
        <v>Peso (g)</v>
      </c>
      <c r="F114" s="44" t="s">
        <v>32</v>
      </c>
      <c r="G114" s="173" t="s">
        <v>12</v>
      </c>
      <c r="H114" s="173" t="s">
        <v>13</v>
      </c>
      <c r="I114" s="173" t="s">
        <v>14</v>
      </c>
      <c r="J114" s="173" t="s">
        <v>15</v>
      </c>
      <c r="K114" s="173" t="s">
        <v>16</v>
      </c>
      <c r="L114" s="173" t="s">
        <v>17</v>
      </c>
      <c r="M114" s="173" t="s">
        <v>18</v>
      </c>
      <c r="N114" s="173" t="s">
        <v>19</v>
      </c>
      <c r="O114" s="173" t="s">
        <v>20</v>
      </c>
      <c r="P114" s="173" t="s">
        <v>21</v>
      </c>
      <c r="Q114" s="173" t="s">
        <v>22</v>
      </c>
      <c r="R114" s="173" t="s">
        <v>23</v>
      </c>
      <c r="S114" s="173" t="s">
        <v>24</v>
      </c>
      <c r="T114" s="173" t="s">
        <v>25</v>
      </c>
      <c r="U114" s="173" t="s">
        <v>26</v>
      </c>
      <c r="V114" s="173" t="s">
        <v>27</v>
      </c>
      <c r="W114" s="173" t="s">
        <v>28</v>
      </c>
      <c r="X114" s="173" t="s">
        <v>29</v>
      </c>
      <c r="Y114" s="173" t="s">
        <v>30</v>
      </c>
      <c r="Z114" s="173" t="s">
        <v>31</v>
      </c>
      <c r="AB114" s="176" t="str">
        <f t="shared" si="246"/>
        <v>Peso (g)</v>
      </c>
      <c r="AC114" s="177"/>
      <c r="AD114" s="177" t="s">
        <v>32</v>
      </c>
      <c r="AE114" s="170" t="s">
        <v>12</v>
      </c>
      <c r="AF114" s="170" t="s">
        <v>13</v>
      </c>
      <c r="AG114" s="170" t="s">
        <v>14</v>
      </c>
      <c r="AH114" s="170" t="s">
        <v>15</v>
      </c>
      <c r="AI114" s="170" t="s">
        <v>16</v>
      </c>
      <c r="AJ114" s="170" t="s">
        <v>17</v>
      </c>
      <c r="AK114" s="170" t="s">
        <v>18</v>
      </c>
      <c r="AL114" s="170" t="s">
        <v>19</v>
      </c>
      <c r="AM114" s="170" t="s">
        <v>20</v>
      </c>
      <c r="AN114" s="170" t="s">
        <v>21</v>
      </c>
      <c r="AO114" s="170" t="s">
        <v>22</v>
      </c>
      <c r="AP114" s="170" t="s">
        <v>23</v>
      </c>
      <c r="AQ114" s="170" t="s">
        <v>24</v>
      </c>
      <c r="AR114" s="170" t="s">
        <v>25</v>
      </c>
      <c r="AS114" s="170" t="s">
        <v>26</v>
      </c>
      <c r="AT114" s="170" t="s">
        <v>27</v>
      </c>
      <c r="AU114" s="170" t="s">
        <v>28</v>
      </c>
      <c r="AV114" s="170" t="s">
        <v>29</v>
      </c>
      <c r="AW114" s="170" t="s">
        <v>30</v>
      </c>
      <c r="AX114" s="170" t="s">
        <v>31</v>
      </c>
      <c r="BL114" s="43" t="str">
        <f t="shared" si="206"/>
        <v>INFINITE 15.001 a 6.000</v>
      </c>
      <c r="BM114" s="44" t="s">
        <v>85</v>
      </c>
      <c r="BN114" s="46" t="s">
        <v>76</v>
      </c>
      <c r="BO114" s="170">
        <f t="shared" si="320"/>
        <v>28.15</v>
      </c>
      <c r="BP114" s="170">
        <f t="shared" si="320"/>
        <v>28.74</v>
      </c>
      <c r="BQ114" s="170">
        <f t="shared" si="320"/>
        <v>29.35</v>
      </c>
      <c r="BS114" s="43" t="str">
        <f t="shared" si="297"/>
        <v>Peso (g)</v>
      </c>
      <c r="BT114" s="44"/>
      <c r="BU114" s="44" t="s">
        <v>32</v>
      </c>
      <c r="BV114" s="170" t="s">
        <v>12</v>
      </c>
      <c r="BW114" s="170" t="s">
        <v>13</v>
      </c>
      <c r="BX114" s="170" t="s">
        <v>14</v>
      </c>
      <c r="BY114" s="170" t="s">
        <v>15</v>
      </c>
      <c r="BZ114" s="170" t="s">
        <v>16</v>
      </c>
      <c r="CA114" s="170" t="s">
        <v>17</v>
      </c>
      <c r="CB114" s="170" t="s">
        <v>18</v>
      </c>
      <c r="CC114" s="170" t="s">
        <v>19</v>
      </c>
      <c r="CD114" s="170" t="s">
        <v>20</v>
      </c>
      <c r="CE114" s="170" t="s">
        <v>21</v>
      </c>
      <c r="CF114" s="170" t="s">
        <v>22</v>
      </c>
      <c r="CG114" s="170" t="s">
        <v>23</v>
      </c>
      <c r="CH114" s="170" t="s">
        <v>28</v>
      </c>
      <c r="CI114" s="170" t="s">
        <v>29</v>
      </c>
      <c r="CJ114" s="170" t="s">
        <v>30</v>
      </c>
      <c r="CK114" s="170" t="s">
        <v>31</v>
      </c>
      <c r="CM114" s="43" t="str">
        <f t="shared" si="133"/>
        <v>Peso (g)</v>
      </c>
      <c r="CO114" s="44" t="s">
        <v>32</v>
      </c>
      <c r="CP114" s="45" t="s">
        <v>16</v>
      </c>
      <c r="CQ114" s="45" t="s">
        <v>17</v>
      </c>
      <c r="CR114" s="45" t="s">
        <v>18</v>
      </c>
      <c r="CS114" s="45" t="s">
        <v>19</v>
      </c>
      <c r="CT114" s="45" t="s">
        <v>20</v>
      </c>
      <c r="CU114" s="45" t="s">
        <v>21</v>
      </c>
      <c r="CV114" s="45" t="s">
        <v>22</v>
      </c>
      <c r="CW114" s="45" t="s">
        <v>23</v>
      </c>
      <c r="CX114" s="45" t="s">
        <v>24</v>
      </c>
      <c r="CY114" s="45" t="s">
        <v>25</v>
      </c>
      <c r="CZ114" s="45" t="s">
        <v>26</v>
      </c>
      <c r="DA114" s="45" t="s">
        <v>27</v>
      </c>
      <c r="DB114" s="45" t="s">
        <v>28</v>
      </c>
      <c r="DC114" s="45" t="s">
        <v>29</v>
      </c>
      <c r="DD114" s="45" t="s">
        <v>30</v>
      </c>
      <c r="DE114" s="45" t="s">
        <v>31</v>
      </c>
      <c r="DG114" s="43" t="str">
        <f t="shared" si="299"/>
        <v>Peso (g)</v>
      </c>
      <c r="DI114" s="44" t="s">
        <v>32</v>
      </c>
      <c r="DJ114" s="147" t="s">
        <v>16</v>
      </c>
      <c r="DK114" s="147" t="s">
        <v>17</v>
      </c>
      <c r="DL114" s="147" t="s">
        <v>18</v>
      </c>
      <c r="DM114" s="147" t="s">
        <v>19</v>
      </c>
      <c r="DN114" s="147" t="s">
        <v>20</v>
      </c>
      <c r="DO114" s="147" t="s">
        <v>21</v>
      </c>
      <c r="DP114" s="147" t="s">
        <v>22</v>
      </c>
      <c r="DQ114" s="147" t="s">
        <v>23</v>
      </c>
      <c r="DR114" s="147" t="s">
        <v>28</v>
      </c>
      <c r="DS114" s="147" t="s">
        <v>29</v>
      </c>
      <c r="DT114" s="147" t="s">
        <v>30</v>
      </c>
      <c r="DU114" s="147" t="s">
        <v>31</v>
      </c>
      <c r="EQ114" s="198" t="str">
        <f t="shared" si="333"/>
        <v>DIAMANTE 3Coleta Programada7787-91 ou mais</v>
      </c>
      <c r="ER114" s="198" t="s">
        <v>75</v>
      </c>
      <c r="ES114" s="199" t="s">
        <v>64</v>
      </c>
      <c r="ET114" s="200" t="s">
        <v>252</v>
      </c>
      <c r="EU114" s="201" t="s">
        <v>253</v>
      </c>
      <c r="EV114" s="200" t="s">
        <v>251</v>
      </c>
      <c r="EW114" s="60"/>
      <c r="EX114" s="60"/>
    </row>
    <row r="115" spans="1:154" x14ac:dyDescent="0.25">
      <c r="A115" s="84">
        <v>0.23</v>
      </c>
      <c r="B115" s="42" t="s">
        <v>110</v>
      </c>
      <c r="D115" s="43" t="str">
        <f t="shared" si="203"/>
        <v>INFINITE 10 a 300</v>
      </c>
      <c r="E115" s="44" t="s">
        <v>85</v>
      </c>
      <c r="F115" s="44" t="s">
        <v>40</v>
      </c>
      <c r="G115" s="170">
        <f>ROUND(G3-(G3*$A$35),2)</f>
        <v>8.0500000000000007</v>
      </c>
      <c r="H115" s="170">
        <f t="shared" ref="H115:Z127" si="336">ROUND(H3-(H3*$A$35),2)</f>
        <v>8.23</v>
      </c>
      <c r="I115" s="170">
        <f t="shared" si="336"/>
        <v>8.39</v>
      </c>
      <c r="J115" s="170">
        <f t="shared" si="336"/>
        <v>8.56</v>
      </c>
      <c r="K115" s="170">
        <f t="shared" si="336"/>
        <v>15.39</v>
      </c>
      <c r="L115" s="170">
        <f t="shared" si="336"/>
        <v>15.72</v>
      </c>
      <c r="M115" s="170">
        <f t="shared" si="336"/>
        <v>16.07</v>
      </c>
      <c r="N115" s="170">
        <f t="shared" si="336"/>
        <v>17.100000000000001</v>
      </c>
      <c r="O115" s="170">
        <f t="shared" si="336"/>
        <v>23.37</v>
      </c>
      <c r="P115" s="170">
        <f t="shared" si="336"/>
        <v>32.72</v>
      </c>
      <c r="Q115" s="170">
        <f t="shared" si="336"/>
        <v>42.06</v>
      </c>
      <c r="R115" s="170">
        <f t="shared" si="336"/>
        <v>49.08</v>
      </c>
      <c r="S115" s="170">
        <f t="shared" si="336"/>
        <v>31.11</v>
      </c>
      <c r="T115" s="170">
        <f t="shared" si="336"/>
        <v>39.72</v>
      </c>
      <c r="U115" s="170">
        <f t="shared" si="336"/>
        <v>47.95</v>
      </c>
      <c r="V115" s="170">
        <f t="shared" si="336"/>
        <v>55</v>
      </c>
      <c r="W115" s="170">
        <f t="shared" si="336"/>
        <v>37.04</v>
      </c>
      <c r="X115" s="170">
        <f t="shared" si="336"/>
        <v>47.3</v>
      </c>
      <c r="Y115" s="170">
        <f t="shared" si="336"/>
        <v>57.1</v>
      </c>
      <c r="Z115" s="170">
        <f t="shared" si="336"/>
        <v>65.489999999999995</v>
      </c>
      <c r="AB115" s="176" t="str">
        <f t="shared" si="246"/>
        <v>INFINITE 10 a 300</v>
      </c>
      <c r="AC115" s="177" t="s">
        <v>85</v>
      </c>
      <c r="AD115" s="177" t="s">
        <v>40</v>
      </c>
      <c r="AE115" s="170">
        <f>ROUND(AE3-(AE3*$A$53),2)</f>
        <v>23.81</v>
      </c>
      <c r="AF115" s="170">
        <f t="shared" ref="AF115:AX127" si="337">ROUND(AF3-(AF3*$A$53),2)</f>
        <v>24.33</v>
      </c>
      <c r="AG115" s="170">
        <f t="shared" si="337"/>
        <v>24.83</v>
      </c>
      <c r="AH115" s="170">
        <f t="shared" si="337"/>
        <v>25.34</v>
      </c>
      <c r="AI115" s="170">
        <f t="shared" si="337"/>
        <v>26.42</v>
      </c>
      <c r="AJ115" s="170">
        <f t="shared" si="337"/>
        <v>26.69</v>
      </c>
      <c r="AK115" s="170">
        <f t="shared" si="337"/>
        <v>26.97</v>
      </c>
      <c r="AL115" s="170">
        <f t="shared" si="337"/>
        <v>27.24</v>
      </c>
      <c r="AM115" s="170">
        <f t="shared" si="337"/>
        <v>38.51</v>
      </c>
      <c r="AN115" s="170">
        <f t="shared" si="337"/>
        <v>59.81</v>
      </c>
      <c r="AO115" s="170">
        <f t="shared" si="337"/>
        <v>72.75</v>
      </c>
      <c r="AP115" s="170">
        <f t="shared" si="337"/>
        <v>85.69</v>
      </c>
      <c r="AQ115" s="170">
        <f t="shared" si="337"/>
        <v>49.54</v>
      </c>
      <c r="AR115" s="170">
        <f t="shared" si="337"/>
        <v>65.98</v>
      </c>
      <c r="AS115" s="170">
        <f t="shared" si="337"/>
        <v>76.489999999999995</v>
      </c>
      <c r="AT115" s="170">
        <f t="shared" si="337"/>
        <v>86.99</v>
      </c>
      <c r="AU115" s="170">
        <f t="shared" si="337"/>
        <v>58.99</v>
      </c>
      <c r="AV115" s="170">
        <f t="shared" si="337"/>
        <v>78.56</v>
      </c>
      <c r="AW115" s="170">
        <f t="shared" si="337"/>
        <v>91.05</v>
      </c>
      <c r="AX115" s="170">
        <f t="shared" si="337"/>
        <v>103.55</v>
      </c>
      <c r="BL115" s="43" t="str">
        <f t="shared" si="206"/>
        <v>INFINITE 16.001 a 7.000</v>
      </c>
      <c r="BM115" s="44" t="s">
        <v>85</v>
      </c>
      <c r="BN115" s="46" t="s">
        <v>82</v>
      </c>
      <c r="BO115" s="170">
        <f t="shared" si="320"/>
        <v>33.49</v>
      </c>
      <c r="BP115" s="170">
        <f t="shared" si="320"/>
        <v>34.17</v>
      </c>
      <c r="BQ115" s="170">
        <f t="shared" si="320"/>
        <v>34.89</v>
      </c>
      <c r="BS115" s="43" t="str">
        <f t="shared" si="297"/>
        <v>INFINITE 20 a 300</v>
      </c>
      <c r="BT115" s="44" t="s">
        <v>90</v>
      </c>
      <c r="BU115" s="44" t="s">
        <v>40</v>
      </c>
      <c r="BV115" s="170">
        <f>ROUND(BV3-(BV3*$A$183),2)</f>
        <v>9.5299999999999994</v>
      </c>
      <c r="BW115" s="170">
        <f t="shared" ref="BW115:CK115" si="338">ROUND(BW3-(BW3*$A$183),2)</f>
        <v>9.74</v>
      </c>
      <c r="BX115" s="170">
        <f t="shared" si="338"/>
        <v>9.94</v>
      </c>
      <c r="BY115" s="170">
        <f t="shared" si="338"/>
        <v>10.14</v>
      </c>
      <c r="BZ115" s="170">
        <f t="shared" si="338"/>
        <v>18.440000000000001</v>
      </c>
      <c r="CA115" s="170">
        <f t="shared" si="338"/>
        <v>18.84</v>
      </c>
      <c r="CB115" s="170">
        <f t="shared" si="338"/>
        <v>19.27</v>
      </c>
      <c r="CC115" s="170">
        <f t="shared" si="338"/>
        <v>20.5</v>
      </c>
      <c r="CD115" s="170">
        <f t="shared" si="338"/>
        <v>28.15</v>
      </c>
      <c r="CE115" s="170">
        <f t="shared" si="338"/>
        <v>39.549999999999997</v>
      </c>
      <c r="CF115" s="170">
        <f t="shared" si="338"/>
        <v>50.86</v>
      </c>
      <c r="CG115" s="170">
        <f t="shared" si="338"/>
        <v>59.3</v>
      </c>
      <c r="CH115" s="170">
        <f t="shared" si="338"/>
        <v>44.65</v>
      </c>
      <c r="CI115" s="170">
        <f t="shared" si="338"/>
        <v>57.16</v>
      </c>
      <c r="CJ115" s="170">
        <f t="shared" si="338"/>
        <v>69.010000000000005</v>
      </c>
      <c r="CK115" s="170">
        <f t="shared" si="338"/>
        <v>79.14</v>
      </c>
      <c r="CM115" s="231" t="str">
        <f t="shared" si="133"/>
        <v>INFINITE 10 a 300</v>
      </c>
      <c r="CN115" s="230" t="s">
        <v>85</v>
      </c>
      <c r="CO115" s="230" t="s">
        <v>40</v>
      </c>
      <c r="CP115" s="260">
        <v>12.98</v>
      </c>
      <c r="CQ115" s="260">
        <v>13.53</v>
      </c>
      <c r="CR115" s="260">
        <v>13.67</v>
      </c>
      <c r="CS115" s="260">
        <v>13.81</v>
      </c>
      <c r="CT115" s="260">
        <v>15.46</v>
      </c>
      <c r="CU115" s="260">
        <v>17.32</v>
      </c>
      <c r="CV115" s="260">
        <v>19.32</v>
      </c>
      <c r="CW115" s="260">
        <v>23.18</v>
      </c>
      <c r="CX115" s="260">
        <v>15.92</v>
      </c>
      <c r="CY115" s="260">
        <v>19.25</v>
      </c>
      <c r="CZ115" s="260">
        <v>32.33</v>
      </c>
      <c r="DA115" s="260">
        <v>44.37</v>
      </c>
      <c r="DB115" s="260">
        <v>18.489999999999998</v>
      </c>
      <c r="DC115" s="260">
        <v>22.37</v>
      </c>
      <c r="DD115" s="260">
        <v>37.590000000000003</v>
      </c>
      <c r="DE115" s="260">
        <v>51.6</v>
      </c>
      <c r="DF115" s="230" t="s">
        <v>264</v>
      </c>
      <c r="DG115" s="43" t="str">
        <f t="shared" ref="DG115:DG116" si="339">DH115&amp;DI115</f>
        <v>INFINITE 20 a 300</v>
      </c>
      <c r="DH115" s="44" t="s">
        <v>90</v>
      </c>
      <c r="DI115" s="228" t="s">
        <v>40</v>
      </c>
      <c r="DJ115" s="229" t="s">
        <v>426</v>
      </c>
      <c r="DK115" s="229" t="s">
        <v>427</v>
      </c>
      <c r="DL115" s="229" t="s">
        <v>428</v>
      </c>
      <c r="DM115" s="229" t="s">
        <v>429</v>
      </c>
      <c r="DN115" s="229" t="s">
        <v>430</v>
      </c>
      <c r="DO115" s="229" t="s">
        <v>431</v>
      </c>
      <c r="DP115" s="229" t="s">
        <v>432</v>
      </c>
      <c r="DQ115" s="229" t="s">
        <v>433</v>
      </c>
      <c r="DR115" s="229" t="s">
        <v>434</v>
      </c>
      <c r="DS115" s="229" t="s">
        <v>435</v>
      </c>
      <c r="DT115" s="229" t="s">
        <v>436</v>
      </c>
      <c r="DU115" s="229" t="s">
        <v>437</v>
      </c>
      <c r="DV115" s="248" t="s">
        <v>264</v>
      </c>
      <c r="EQ115" s="198" t="str">
        <f t="shared" si="333"/>
        <v>DIAMANTE 3Coleta Programada4209-90 a 10</v>
      </c>
      <c r="ER115" s="198" t="s">
        <v>75</v>
      </c>
      <c r="ES115" s="199" t="s">
        <v>64</v>
      </c>
      <c r="ET115" s="200" t="s">
        <v>65</v>
      </c>
      <c r="EU115" s="201" t="s">
        <v>45</v>
      </c>
      <c r="EV115" s="200">
        <f>ROUND(EV7-(EV7*$A$141),2)</f>
        <v>12.34</v>
      </c>
      <c r="EW115" s="60"/>
      <c r="EX115" s="60"/>
    </row>
    <row r="116" spans="1:154" x14ac:dyDescent="0.25">
      <c r="A116" s="162"/>
      <c r="B116" s="163"/>
      <c r="D116" s="43" t="str">
        <f t="shared" si="203"/>
        <v>INFINITE 1301 a 500</v>
      </c>
      <c r="E116" s="44" t="s">
        <v>85</v>
      </c>
      <c r="F116" s="44" t="s">
        <v>49</v>
      </c>
      <c r="G116" s="170">
        <f t="shared" ref="G116:V127" si="340">ROUND(G4-(G4*$A$35),2)</f>
        <v>9.0299999999999994</v>
      </c>
      <c r="H116" s="170">
        <f t="shared" si="340"/>
        <v>9.23</v>
      </c>
      <c r="I116" s="170">
        <f t="shared" si="340"/>
        <v>9.42</v>
      </c>
      <c r="J116" s="170">
        <f t="shared" si="340"/>
        <v>9.6</v>
      </c>
      <c r="K116" s="170">
        <f t="shared" si="340"/>
        <v>15.95</v>
      </c>
      <c r="L116" s="170">
        <f t="shared" si="340"/>
        <v>16.3</v>
      </c>
      <c r="M116" s="170">
        <f t="shared" si="340"/>
        <v>16.66</v>
      </c>
      <c r="N116" s="170">
        <f t="shared" si="340"/>
        <v>17.71</v>
      </c>
      <c r="O116" s="170">
        <f t="shared" si="340"/>
        <v>24.35</v>
      </c>
      <c r="P116" s="170">
        <f t="shared" si="340"/>
        <v>34.08</v>
      </c>
      <c r="Q116" s="170">
        <f t="shared" si="340"/>
        <v>43.81</v>
      </c>
      <c r="R116" s="170">
        <f t="shared" si="340"/>
        <v>51.11</v>
      </c>
      <c r="S116" s="170">
        <f t="shared" si="340"/>
        <v>31.93</v>
      </c>
      <c r="T116" s="170">
        <f t="shared" si="340"/>
        <v>40.86</v>
      </c>
      <c r="U116" s="170">
        <f t="shared" si="340"/>
        <v>49.44</v>
      </c>
      <c r="V116" s="170">
        <f t="shared" si="340"/>
        <v>56.73</v>
      </c>
      <c r="W116" s="170">
        <f t="shared" si="336"/>
        <v>38.01</v>
      </c>
      <c r="X116" s="170">
        <f t="shared" si="336"/>
        <v>48.66</v>
      </c>
      <c r="Y116" s="170">
        <f t="shared" si="336"/>
        <v>58.85</v>
      </c>
      <c r="Z116" s="170">
        <f t="shared" si="336"/>
        <v>67.53</v>
      </c>
      <c r="AB116" s="176" t="str">
        <f t="shared" si="246"/>
        <v>INFINITE 1301 a 500</v>
      </c>
      <c r="AC116" s="177" t="s">
        <v>85</v>
      </c>
      <c r="AD116" s="177" t="s">
        <v>49</v>
      </c>
      <c r="AE116" s="170">
        <f t="shared" ref="AE116:AT127" si="341">ROUND(AE4-(AE4*$A$53),2)</f>
        <v>24.68</v>
      </c>
      <c r="AF116" s="170">
        <f t="shared" si="341"/>
        <v>25.2</v>
      </c>
      <c r="AG116" s="170">
        <f t="shared" si="341"/>
        <v>25.72</v>
      </c>
      <c r="AH116" s="170">
        <f t="shared" si="341"/>
        <v>26.24</v>
      </c>
      <c r="AI116" s="170">
        <f t="shared" si="341"/>
        <v>27.95</v>
      </c>
      <c r="AJ116" s="170">
        <f t="shared" si="341"/>
        <v>28.24</v>
      </c>
      <c r="AK116" s="170">
        <f t="shared" si="341"/>
        <v>28.53</v>
      </c>
      <c r="AL116" s="170">
        <f t="shared" si="341"/>
        <v>28.83</v>
      </c>
      <c r="AM116" s="170">
        <f t="shared" si="341"/>
        <v>41.13</v>
      </c>
      <c r="AN116" s="170">
        <f t="shared" si="341"/>
        <v>62.86</v>
      </c>
      <c r="AO116" s="170">
        <f t="shared" si="341"/>
        <v>76.5</v>
      </c>
      <c r="AP116" s="170">
        <f t="shared" si="341"/>
        <v>90.14</v>
      </c>
      <c r="AQ116" s="170">
        <f t="shared" si="341"/>
        <v>51.3</v>
      </c>
      <c r="AR116" s="170">
        <f t="shared" si="341"/>
        <v>67.209999999999994</v>
      </c>
      <c r="AS116" s="170">
        <f t="shared" si="341"/>
        <v>77.91</v>
      </c>
      <c r="AT116" s="170">
        <f t="shared" si="341"/>
        <v>88.6</v>
      </c>
      <c r="AU116" s="170">
        <f t="shared" si="337"/>
        <v>61.06</v>
      </c>
      <c r="AV116" s="170">
        <f t="shared" si="337"/>
        <v>80</v>
      </c>
      <c r="AW116" s="170">
        <f t="shared" si="337"/>
        <v>92.75</v>
      </c>
      <c r="AX116" s="170">
        <f t="shared" si="337"/>
        <v>105.49</v>
      </c>
      <c r="BL116" s="43" t="str">
        <f t="shared" si="206"/>
        <v>INFINITE 17.001 a 8.000</v>
      </c>
      <c r="BM116" s="44" t="s">
        <v>85</v>
      </c>
      <c r="BN116" s="46" t="s">
        <v>86</v>
      </c>
      <c r="BO116" s="170">
        <f t="shared" si="320"/>
        <v>43.24</v>
      </c>
      <c r="BP116" s="170">
        <f t="shared" si="320"/>
        <v>44.14</v>
      </c>
      <c r="BQ116" s="170">
        <f t="shared" si="320"/>
        <v>45.05</v>
      </c>
      <c r="BS116" s="43" t="str">
        <f t="shared" si="297"/>
        <v>INFINITE 2301 a 500</v>
      </c>
      <c r="BT116" s="44" t="s">
        <v>90</v>
      </c>
      <c r="BU116" s="44" t="s">
        <v>49</v>
      </c>
      <c r="BV116" s="170">
        <f t="shared" ref="BV116:CK127" si="342">ROUND(BV4-(BV4*$A$183),2)</f>
        <v>10.91</v>
      </c>
      <c r="BW116" s="170">
        <f t="shared" si="342"/>
        <v>11.14</v>
      </c>
      <c r="BX116" s="170">
        <f t="shared" si="342"/>
        <v>11.36</v>
      </c>
      <c r="BY116" s="170">
        <f t="shared" si="342"/>
        <v>11.59</v>
      </c>
      <c r="BZ116" s="170">
        <f t="shared" si="342"/>
        <v>19.28</v>
      </c>
      <c r="CA116" s="170">
        <f t="shared" si="342"/>
        <v>19.71</v>
      </c>
      <c r="CB116" s="170">
        <f t="shared" si="342"/>
        <v>20.14</v>
      </c>
      <c r="CC116" s="170">
        <f t="shared" si="342"/>
        <v>21.42</v>
      </c>
      <c r="CD116" s="170">
        <f t="shared" si="342"/>
        <v>29.44</v>
      </c>
      <c r="CE116" s="170">
        <f t="shared" si="342"/>
        <v>41.23</v>
      </c>
      <c r="CF116" s="170">
        <f t="shared" si="342"/>
        <v>53</v>
      </c>
      <c r="CG116" s="170">
        <f t="shared" si="342"/>
        <v>61.82</v>
      </c>
      <c r="CH116" s="170">
        <f t="shared" si="342"/>
        <v>45.96</v>
      </c>
      <c r="CI116" s="170">
        <f t="shared" si="342"/>
        <v>58.86</v>
      </c>
      <c r="CJ116" s="170">
        <f t="shared" si="342"/>
        <v>71.2</v>
      </c>
      <c r="CK116" s="170">
        <f t="shared" si="342"/>
        <v>81.680000000000007</v>
      </c>
      <c r="CM116" s="43" t="str">
        <f t="shared" ref="CM116:CM127" si="343">CONCATENATE(CN116,CO116)</f>
        <v>INFINITE 1301 a 500</v>
      </c>
      <c r="CN116" s="44" t="s">
        <v>85</v>
      </c>
      <c r="CO116" s="225" t="s">
        <v>49</v>
      </c>
      <c r="CP116" s="170">
        <f t="shared" ref="CP116:DE116" si="344">ROUND(CP4-(CP4*$A$108),2)</f>
        <v>14.42</v>
      </c>
      <c r="CQ116" s="170">
        <f t="shared" si="344"/>
        <v>15.04</v>
      </c>
      <c r="CR116" s="170">
        <f t="shared" si="344"/>
        <v>15.19</v>
      </c>
      <c r="CS116" s="170">
        <f t="shared" si="344"/>
        <v>15.35</v>
      </c>
      <c r="CT116" s="170">
        <f t="shared" si="344"/>
        <v>17.170000000000002</v>
      </c>
      <c r="CU116" s="170">
        <f t="shared" si="344"/>
        <v>19.239999999999998</v>
      </c>
      <c r="CV116" s="170">
        <f t="shared" si="344"/>
        <v>21.47</v>
      </c>
      <c r="CW116" s="170">
        <f t="shared" si="344"/>
        <v>25.75</v>
      </c>
      <c r="CX116" s="170">
        <f t="shared" si="344"/>
        <v>17.68</v>
      </c>
      <c r="CY116" s="170">
        <f t="shared" si="344"/>
        <v>21.39</v>
      </c>
      <c r="CZ116" s="170">
        <f t="shared" si="344"/>
        <v>35.93</v>
      </c>
      <c r="DA116" s="170">
        <f t="shared" si="344"/>
        <v>49.3</v>
      </c>
      <c r="DB116" s="170">
        <f t="shared" si="344"/>
        <v>20.55</v>
      </c>
      <c r="DC116" s="170">
        <f t="shared" si="344"/>
        <v>24.86</v>
      </c>
      <c r="DD116" s="170">
        <f t="shared" si="344"/>
        <v>41.76</v>
      </c>
      <c r="DE116" s="170">
        <f t="shared" si="344"/>
        <v>57.33</v>
      </c>
      <c r="DG116" s="43" t="str">
        <f t="shared" si="339"/>
        <v>INFINITE 2301 a 500</v>
      </c>
      <c r="DH116" s="44" t="s">
        <v>90</v>
      </c>
      <c r="DI116" s="44" t="s">
        <v>49</v>
      </c>
      <c r="DJ116" s="147">
        <f t="shared" ref="DJ116:DU116" si="345">ROUND(DJ4-(DJ4*$A$200),2)</f>
        <v>16.760000000000002</v>
      </c>
      <c r="DK116" s="147">
        <f t="shared" si="345"/>
        <v>17.47</v>
      </c>
      <c r="DL116" s="147">
        <f t="shared" si="345"/>
        <v>17.64</v>
      </c>
      <c r="DM116" s="147">
        <f t="shared" si="345"/>
        <v>17.82</v>
      </c>
      <c r="DN116" s="147">
        <f t="shared" si="345"/>
        <v>19.920000000000002</v>
      </c>
      <c r="DO116" s="147">
        <f t="shared" si="345"/>
        <v>22.42</v>
      </c>
      <c r="DP116" s="147">
        <f t="shared" si="345"/>
        <v>25.02</v>
      </c>
      <c r="DQ116" s="147">
        <f t="shared" si="345"/>
        <v>30.01</v>
      </c>
      <c r="DR116" s="147">
        <f t="shared" si="345"/>
        <v>23.78</v>
      </c>
      <c r="DS116" s="147">
        <f t="shared" si="345"/>
        <v>28.93</v>
      </c>
      <c r="DT116" s="147">
        <f t="shared" si="345"/>
        <v>48.68</v>
      </c>
      <c r="DU116" s="147">
        <f t="shared" si="345"/>
        <v>66.790000000000006</v>
      </c>
      <c r="EQ116" s="198" t="str">
        <f t="shared" si="333"/>
        <v>DIAMANTE 3Coleta Programada4209-9Mais de 10</v>
      </c>
      <c r="ER116" s="198" t="s">
        <v>75</v>
      </c>
      <c r="ES116" s="199" t="s">
        <v>64</v>
      </c>
      <c r="ET116" s="200" t="s">
        <v>65</v>
      </c>
      <c r="EU116" s="201" t="s">
        <v>52</v>
      </c>
      <c r="EV116" s="200" t="s">
        <v>251</v>
      </c>
      <c r="EW116" s="60"/>
      <c r="EX116" s="60"/>
    </row>
    <row r="117" spans="1:154" x14ac:dyDescent="0.25">
      <c r="A117" s="43" t="s">
        <v>3</v>
      </c>
      <c r="D117" s="43" t="str">
        <f t="shared" si="203"/>
        <v>INFINITE 1501 a 1.000</v>
      </c>
      <c r="E117" s="44" t="s">
        <v>85</v>
      </c>
      <c r="F117" s="44" t="s">
        <v>50</v>
      </c>
      <c r="G117" s="170">
        <f t="shared" si="340"/>
        <v>9.67</v>
      </c>
      <c r="H117" s="170">
        <f t="shared" si="336"/>
        <v>9.8699999999999992</v>
      </c>
      <c r="I117" s="170">
        <f t="shared" si="336"/>
        <v>10.08</v>
      </c>
      <c r="J117" s="170">
        <f t="shared" si="336"/>
        <v>10.3</v>
      </c>
      <c r="K117" s="170">
        <f t="shared" si="336"/>
        <v>17.79</v>
      </c>
      <c r="L117" s="170">
        <f t="shared" si="336"/>
        <v>17.97</v>
      </c>
      <c r="M117" s="170">
        <f t="shared" si="336"/>
        <v>18.14</v>
      </c>
      <c r="N117" s="170">
        <f t="shared" si="336"/>
        <v>18.34</v>
      </c>
      <c r="O117" s="170">
        <f t="shared" si="336"/>
        <v>25.33</v>
      </c>
      <c r="P117" s="170">
        <f t="shared" si="336"/>
        <v>35.450000000000003</v>
      </c>
      <c r="Q117" s="170">
        <f t="shared" si="336"/>
        <v>45.59</v>
      </c>
      <c r="R117" s="170">
        <f t="shared" si="336"/>
        <v>53.2</v>
      </c>
      <c r="S117" s="170">
        <f t="shared" si="336"/>
        <v>32.75</v>
      </c>
      <c r="T117" s="170">
        <f t="shared" si="336"/>
        <v>42.03</v>
      </c>
      <c r="U117" s="170">
        <f t="shared" si="336"/>
        <v>50.92</v>
      </c>
      <c r="V117" s="170">
        <f t="shared" si="336"/>
        <v>58.45</v>
      </c>
      <c r="W117" s="170">
        <f t="shared" si="336"/>
        <v>39</v>
      </c>
      <c r="X117" s="170">
        <f t="shared" si="336"/>
        <v>50.04</v>
      </c>
      <c r="Y117" s="170">
        <f t="shared" si="336"/>
        <v>60.63</v>
      </c>
      <c r="Z117" s="170">
        <f t="shared" si="336"/>
        <v>69.58</v>
      </c>
      <c r="AB117" s="176" t="str">
        <f t="shared" si="246"/>
        <v>INFINITE 1501 a 1.000</v>
      </c>
      <c r="AC117" s="177" t="s">
        <v>85</v>
      </c>
      <c r="AD117" s="177" t="s">
        <v>50</v>
      </c>
      <c r="AE117" s="170">
        <f t="shared" si="341"/>
        <v>25.52</v>
      </c>
      <c r="AF117" s="170">
        <f t="shared" si="337"/>
        <v>26.07</v>
      </c>
      <c r="AG117" s="170">
        <f t="shared" si="337"/>
        <v>26.61</v>
      </c>
      <c r="AH117" s="170">
        <f t="shared" si="337"/>
        <v>27.14</v>
      </c>
      <c r="AI117" s="170">
        <f t="shared" si="337"/>
        <v>29.49</v>
      </c>
      <c r="AJ117" s="170">
        <f t="shared" si="337"/>
        <v>29.78</v>
      </c>
      <c r="AK117" s="170">
        <f t="shared" si="337"/>
        <v>30.09</v>
      </c>
      <c r="AL117" s="170">
        <f t="shared" si="337"/>
        <v>30.39</v>
      </c>
      <c r="AM117" s="170">
        <f t="shared" si="337"/>
        <v>43.74</v>
      </c>
      <c r="AN117" s="170">
        <f t="shared" si="337"/>
        <v>65.930000000000007</v>
      </c>
      <c r="AO117" s="170">
        <f t="shared" si="337"/>
        <v>80.28</v>
      </c>
      <c r="AP117" s="170">
        <f t="shared" si="337"/>
        <v>94.62</v>
      </c>
      <c r="AQ117" s="170">
        <f t="shared" si="337"/>
        <v>53.04</v>
      </c>
      <c r="AR117" s="170">
        <f t="shared" si="337"/>
        <v>68.41</v>
      </c>
      <c r="AS117" s="170">
        <f t="shared" si="337"/>
        <v>79.34</v>
      </c>
      <c r="AT117" s="170">
        <f t="shared" si="337"/>
        <v>90.24</v>
      </c>
      <c r="AU117" s="170">
        <f t="shared" si="337"/>
        <v>63.13</v>
      </c>
      <c r="AV117" s="170">
        <f t="shared" si="337"/>
        <v>81.45</v>
      </c>
      <c r="AW117" s="170">
        <f t="shared" si="337"/>
        <v>94.45</v>
      </c>
      <c r="AX117" s="170">
        <f t="shared" si="337"/>
        <v>107.41</v>
      </c>
      <c r="BL117" s="43" t="str">
        <f t="shared" si="206"/>
        <v>INFINITE 18.001 a 9.000</v>
      </c>
      <c r="BM117" s="44" t="s">
        <v>85</v>
      </c>
      <c r="BN117" s="46" t="s">
        <v>91</v>
      </c>
      <c r="BO117" s="170">
        <f t="shared" si="320"/>
        <v>55.88</v>
      </c>
      <c r="BP117" s="170">
        <f t="shared" si="320"/>
        <v>57.03</v>
      </c>
      <c r="BQ117" s="170">
        <f t="shared" si="320"/>
        <v>58.23</v>
      </c>
      <c r="BS117" s="43" t="str">
        <f t="shared" si="297"/>
        <v>INFINITE 2501 a 1.000</v>
      </c>
      <c r="BT117" s="44" t="s">
        <v>90</v>
      </c>
      <c r="BU117" s="44" t="s">
        <v>50</v>
      </c>
      <c r="BV117" s="170">
        <f t="shared" si="342"/>
        <v>11.72</v>
      </c>
      <c r="BW117" s="170">
        <f t="shared" si="342"/>
        <v>11.96</v>
      </c>
      <c r="BX117" s="170">
        <f t="shared" si="342"/>
        <v>12.21</v>
      </c>
      <c r="BY117" s="170">
        <f t="shared" si="342"/>
        <v>12.46</v>
      </c>
      <c r="BZ117" s="170">
        <f t="shared" si="342"/>
        <v>21.52</v>
      </c>
      <c r="CA117" s="170">
        <f t="shared" si="342"/>
        <v>21.74</v>
      </c>
      <c r="CB117" s="170">
        <f t="shared" si="342"/>
        <v>21.96</v>
      </c>
      <c r="CC117" s="170">
        <f t="shared" si="342"/>
        <v>22.19</v>
      </c>
      <c r="CD117" s="170">
        <f t="shared" si="342"/>
        <v>30.64</v>
      </c>
      <c r="CE117" s="170">
        <f t="shared" si="342"/>
        <v>42.89</v>
      </c>
      <c r="CF117" s="170">
        <f t="shared" si="342"/>
        <v>55.16</v>
      </c>
      <c r="CG117" s="170">
        <f t="shared" si="342"/>
        <v>64.34</v>
      </c>
      <c r="CH117" s="170">
        <f t="shared" si="342"/>
        <v>47.18</v>
      </c>
      <c r="CI117" s="170">
        <f t="shared" si="342"/>
        <v>60.54</v>
      </c>
      <c r="CJ117" s="170">
        <f t="shared" si="342"/>
        <v>73.34</v>
      </c>
      <c r="CK117" s="170">
        <f t="shared" si="342"/>
        <v>84.17</v>
      </c>
      <c r="CM117" s="43" t="str">
        <f t="shared" si="343"/>
        <v>INFINITE 1501 a 1.000</v>
      </c>
      <c r="CN117" s="44" t="s">
        <v>85</v>
      </c>
      <c r="CO117" s="44" t="s">
        <v>50</v>
      </c>
      <c r="CP117" s="170">
        <f t="shared" ref="CP117:DE117" si="346">ROUND(CP5-(CP5*$A$108),2)</f>
        <v>15.45</v>
      </c>
      <c r="CQ117" s="170">
        <f t="shared" si="346"/>
        <v>16.100000000000001</v>
      </c>
      <c r="CR117" s="170">
        <f t="shared" si="346"/>
        <v>16.27</v>
      </c>
      <c r="CS117" s="170">
        <f t="shared" si="346"/>
        <v>16.440000000000001</v>
      </c>
      <c r="CT117" s="170">
        <f t="shared" si="346"/>
        <v>18.399999999999999</v>
      </c>
      <c r="CU117" s="170">
        <f t="shared" si="346"/>
        <v>20.61</v>
      </c>
      <c r="CV117" s="170">
        <f t="shared" si="346"/>
        <v>23.01</v>
      </c>
      <c r="CW117" s="170">
        <f t="shared" si="346"/>
        <v>27.59</v>
      </c>
      <c r="CX117" s="170">
        <f t="shared" si="346"/>
        <v>18.73</v>
      </c>
      <c r="CY117" s="170">
        <f t="shared" si="346"/>
        <v>22.57</v>
      </c>
      <c r="CZ117" s="170">
        <f t="shared" si="346"/>
        <v>37.229999999999997</v>
      </c>
      <c r="DA117" s="170">
        <f t="shared" si="346"/>
        <v>50.9</v>
      </c>
      <c r="DB117" s="170">
        <f t="shared" si="346"/>
        <v>21.79</v>
      </c>
      <c r="DC117" s="170">
        <f t="shared" si="346"/>
        <v>26.24</v>
      </c>
      <c r="DD117" s="170">
        <f t="shared" si="346"/>
        <v>43.29</v>
      </c>
      <c r="DE117" s="170">
        <f t="shared" si="346"/>
        <v>59.16</v>
      </c>
      <c r="DG117" s="43" t="str">
        <f t="shared" ref="DG117" si="347">DH117&amp;DI117</f>
        <v>INFINITE 2501 a 1.000</v>
      </c>
      <c r="DH117" s="44" t="s">
        <v>90</v>
      </c>
      <c r="DI117" s="44" t="s">
        <v>50</v>
      </c>
      <c r="DJ117" s="147">
        <f t="shared" ref="DJ117:DU117" si="348">ROUND(DJ5-(DJ5*$A$200),2)</f>
        <v>17.940000000000001</v>
      </c>
      <c r="DK117" s="147">
        <f t="shared" si="348"/>
        <v>18.71</v>
      </c>
      <c r="DL117" s="147">
        <f t="shared" si="348"/>
        <v>18.91</v>
      </c>
      <c r="DM117" s="147">
        <f t="shared" si="348"/>
        <v>19.079999999999998</v>
      </c>
      <c r="DN117" s="147">
        <f t="shared" si="348"/>
        <v>21.34</v>
      </c>
      <c r="DO117" s="147">
        <f t="shared" si="348"/>
        <v>24.01</v>
      </c>
      <c r="DP117" s="147">
        <f t="shared" si="348"/>
        <v>26.82</v>
      </c>
      <c r="DQ117" s="147">
        <f t="shared" si="348"/>
        <v>32.14</v>
      </c>
      <c r="DR117" s="147">
        <f t="shared" si="348"/>
        <v>25.2</v>
      </c>
      <c r="DS117" s="147">
        <f t="shared" si="348"/>
        <v>30.53</v>
      </c>
      <c r="DT117" s="147">
        <f t="shared" si="348"/>
        <v>50.46</v>
      </c>
      <c r="DU117" s="147">
        <f t="shared" si="348"/>
        <v>68.94</v>
      </c>
      <c r="EQ117" s="198" t="str">
        <f t="shared" si="333"/>
        <v>DIAMANTE 3Coleta no mesmo dia4210-211 a 20</v>
      </c>
      <c r="ER117" s="198" t="s">
        <v>75</v>
      </c>
      <c r="ES117" s="199" t="s">
        <v>71</v>
      </c>
      <c r="ET117" s="200" t="s">
        <v>72</v>
      </c>
      <c r="EU117" s="201" t="s">
        <v>73</v>
      </c>
      <c r="EV117" s="200">
        <f>EW117</f>
        <v>1.77</v>
      </c>
      <c r="EW117" s="258">
        <v>1.77</v>
      </c>
      <c r="EX117" s="203" t="s">
        <v>264</v>
      </c>
    </row>
    <row r="118" spans="1:154" x14ac:dyDescent="0.25">
      <c r="A118" s="84">
        <v>0</v>
      </c>
      <c r="B118" s="42" t="s">
        <v>61</v>
      </c>
      <c r="D118" s="43" t="str">
        <f t="shared" si="203"/>
        <v>INFINITE 11.001 a 2.000</v>
      </c>
      <c r="E118" s="44" t="s">
        <v>85</v>
      </c>
      <c r="F118" s="44" t="s">
        <v>55</v>
      </c>
      <c r="G118" s="170">
        <f t="shared" si="340"/>
        <v>12.13</v>
      </c>
      <c r="H118" s="170">
        <f t="shared" si="336"/>
        <v>12.4</v>
      </c>
      <c r="I118" s="170">
        <f t="shared" si="336"/>
        <v>12.67</v>
      </c>
      <c r="J118" s="170">
        <f t="shared" si="336"/>
        <v>12.91</v>
      </c>
      <c r="K118" s="170">
        <f t="shared" si="336"/>
        <v>19.62</v>
      </c>
      <c r="L118" s="170">
        <f t="shared" si="336"/>
        <v>19.809999999999999</v>
      </c>
      <c r="M118" s="170">
        <f t="shared" si="336"/>
        <v>20.02</v>
      </c>
      <c r="N118" s="170">
        <f t="shared" si="336"/>
        <v>20.22</v>
      </c>
      <c r="O118" s="170">
        <f t="shared" si="336"/>
        <v>30.53</v>
      </c>
      <c r="P118" s="170">
        <f t="shared" si="336"/>
        <v>42.77</v>
      </c>
      <c r="Q118" s="170">
        <f t="shared" si="336"/>
        <v>54.98</v>
      </c>
      <c r="R118" s="170">
        <f t="shared" si="336"/>
        <v>64.13</v>
      </c>
      <c r="S118" s="170">
        <f t="shared" si="336"/>
        <v>40.96</v>
      </c>
      <c r="T118" s="170">
        <f t="shared" si="336"/>
        <v>51.99</v>
      </c>
      <c r="U118" s="170">
        <f t="shared" si="336"/>
        <v>62.64</v>
      </c>
      <c r="V118" s="170">
        <f t="shared" si="336"/>
        <v>71.48</v>
      </c>
      <c r="W118" s="170">
        <f t="shared" si="336"/>
        <v>48.76</v>
      </c>
      <c r="X118" s="170">
        <f t="shared" si="336"/>
        <v>61.9</v>
      </c>
      <c r="Y118" s="170">
        <f t="shared" si="336"/>
        <v>74.56</v>
      </c>
      <c r="Z118" s="170">
        <f t="shared" si="336"/>
        <v>85.09</v>
      </c>
      <c r="AB118" s="176" t="str">
        <f t="shared" si="246"/>
        <v>INFINITE 11.001 a 2.000</v>
      </c>
      <c r="AC118" s="177" t="s">
        <v>85</v>
      </c>
      <c r="AD118" s="177" t="s">
        <v>55</v>
      </c>
      <c r="AE118" s="170">
        <f t="shared" si="341"/>
        <v>28.23</v>
      </c>
      <c r="AF118" s="170">
        <f t="shared" si="337"/>
        <v>28.84</v>
      </c>
      <c r="AG118" s="170">
        <f t="shared" si="337"/>
        <v>29.44</v>
      </c>
      <c r="AH118" s="170">
        <f t="shared" si="337"/>
        <v>30.03</v>
      </c>
      <c r="AI118" s="170">
        <f t="shared" si="337"/>
        <v>32.46</v>
      </c>
      <c r="AJ118" s="170">
        <f t="shared" si="337"/>
        <v>32.81</v>
      </c>
      <c r="AK118" s="170">
        <f t="shared" si="337"/>
        <v>33.130000000000003</v>
      </c>
      <c r="AL118" s="170">
        <f t="shared" si="337"/>
        <v>33.46</v>
      </c>
      <c r="AM118" s="170">
        <f t="shared" si="337"/>
        <v>52.4</v>
      </c>
      <c r="AN118" s="170">
        <f t="shared" si="337"/>
        <v>79.38</v>
      </c>
      <c r="AO118" s="170">
        <f t="shared" si="337"/>
        <v>96.83</v>
      </c>
      <c r="AP118" s="170">
        <f t="shared" si="337"/>
        <v>114.28</v>
      </c>
      <c r="AQ118" s="170">
        <f t="shared" si="337"/>
        <v>63.88</v>
      </c>
      <c r="AR118" s="170">
        <f t="shared" si="337"/>
        <v>86.14</v>
      </c>
      <c r="AS118" s="170">
        <f t="shared" si="337"/>
        <v>100.78</v>
      </c>
      <c r="AT118" s="170">
        <f t="shared" si="337"/>
        <v>115.4</v>
      </c>
      <c r="AU118" s="170">
        <f t="shared" si="337"/>
        <v>76.03</v>
      </c>
      <c r="AV118" s="170">
        <f t="shared" si="337"/>
        <v>102.55</v>
      </c>
      <c r="AW118" s="170">
        <f t="shared" si="337"/>
        <v>119.97</v>
      </c>
      <c r="AX118" s="170">
        <f t="shared" si="337"/>
        <v>137.38</v>
      </c>
      <c r="BL118" s="43" t="str">
        <f t="shared" si="206"/>
        <v>INFINITE 19.001 a 10.000</v>
      </c>
      <c r="BM118" s="44" t="s">
        <v>85</v>
      </c>
      <c r="BN118" s="46" t="s">
        <v>95</v>
      </c>
      <c r="BO118" s="170">
        <f t="shared" si="320"/>
        <v>71.400000000000006</v>
      </c>
      <c r="BP118" s="170">
        <f t="shared" si="320"/>
        <v>72.88</v>
      </c>
      <c r="BQ118" s="170">
        <f t="shared" si="320"/>
        <v>74.400000000000006</v>
      </c>
      <c r="BS118" s="43" t="str">
        <f t="shared" ref="BS118:BS169" si="349">CONCATENATE(BT118,BU118)</f>
        <v>INFINITE 21.001 a 2.000</v>
      </c>
      <c r="BT118" s="44" t="s">
        <v>90</v>
      </c>
      <c r="BU118" s="44" t="s">
        <v>55</v>
      </c>
      <c r="BV118" s="170">
        <f t="shared" si="342"/>
        <v>15.45</v>
      </c>
      <c r="BW118" s="170">
        <f t="shared" si="342"/>
        <v>15.79</v>
      </c>
      <c r="BX118" s="170">
        <f t="shared" si="342"/>
        <v>16.13</v>
      </c>
      <c r="BY118" s="170">
        <f t="shared" si="342"/>
        <v>16.45</v>
      </c>
      <c r="BZ118" s="170">
        <f t="shared" si="342"/>
        <v>24.26</v>
      </c>
      <c r="CA118" s="170">
        <f t="shared" si="342"/>
        <v>24.51</v>
      </c>
      <c r="CB118" s="170">
        <f t="shared" si="342"/>
        <v>24.76</v>
      </c>
      <c r="CC118" s="170">
        <f t="shared" si="342"/>
        <v>25.02</v>
      </c>
      <c r="CD118" s="170">
        <f t="shared" si="342"/>
        <v>37.31</v>
      </c>
      <c r="CE118" s="170">
        <f t="shared" si="342"/>
        <v>51.8</v>
      </c>
      <c r="CF118" s="170">
        <f t="shared" si="342"/>
        <v>66.599999999999994</v>
      </c>
      <c r="CG118" s="170">
        <f t="shared" si="342"/>
        <v>77.78</v>
      </c>
      <c r="CH118" s="170">
        <f t="shared" si="342"/>
        <v>59.45</v>
      </c>
      <c r="CI118" s="170">
        <f t="shared" si="342"/>
        <v>75.03</v>
      </c>
      <c r="CJ118" s="170">
        <f t="shared" si="342"/>
        <v>90.32</v>
      </c>
      <c r="CK118" s="170">
        <f t="shared" si="342"/>
        <v>103.17</v>
      </c>
      <c r="CM118" s="43" t="str">
        <f t="shared" si="343"/>
        <v>INFINITE 11.001 a 2.000</v>
      </c>
      <c r="CN118" s="44" t="s">
        <v>85</v>
      </c>
      <c r="CO118" s="44" t="s">
        <v>55</v>
      </c>
      <c r="CP118" s="170">
        <f t="shared" ref="CP118:DE118" si="350">ROUND(CP6-(CP6*$A$108),2)</f>
        <v>16.28</v>
      </c>
      <c r="CQ118" s="170">
        <f t="shared" si="350"/>
        <v>16.98</v>
      </c>
      <c r="CR118" s="170">
        <f t="shared" si="350"/>
        <v>17.14</v>
      </c>
      <c r="CS118" s="170">
        <f t="shared" si="350"/>
        <v>17.309999999999999</v>
      </c>
      <c r="CT118" s="170">
        <f t="shared" si="350"/>
        <v>20.22</v>
      </c>
      <c r="CU118" s="170">
        <f t="shared" si="350"/>
        <v>22.64</v>
      </c>
      <c r="CV118" s="170">
        <f t="shared" si="350"/>
        <v>25.28</v>
      </c>
      <c r="CW118" s="170">
        <f t="shared" si="350"/>
        <v>30.32</v>
      </c>
      <c r="CX118" s="170">
        <f t="shared" si="350"/>
        <v>22.23</v>
      </c>
      <c r="CY118" s="170">
        <f t="shared" si="350"/>
        <v>26.26</v>
      </c>
      <c r="CZ118" s="170">
        <f t="shared" si="350"/>
        <v>41.12</v>
      </c>
      <c r="DA118" s="170">
        <f t="shared" si="350"/>
        <v>55.18</v>
      </c>
      <c r="DB118" s="170">
        <f t="shared" si="350"/>
        <v>25.85</v>
      </c>
      <c r="DC118" s="170">
        <f t="shared" si="350"/>
        <v>30.53</v>
      </c>
      <c r="DD118" s="170">
        <f t="shared" si="350"/>
        <v>47.81</v>
      </c>
      <c r="DE118" s="170">
        <f t="shared" si="350"/>
        <v>64.16</v>
      </c>
      <c r="DG118" s="43" t="str">
        <f t="shared" si="299"/>
        <v>INFINITE 21.001 a 2.000</v>
      </c>
      <c r="DH118" s="44" t="s">
        <v>90</v>
      </c>
      <c r="DI118" s="44" t="s">
        <v>55</v>
      </c>
      <c r="DJ118" s="147">
        <f t="shared" ref="DJ118:DU118" si="351">ROUND(DJ6-(DJ6*$A$200),2)</f>
        <v>19</v>
      </c>
      <c r="DK118" s="147">
        <f t="shared" si="351"/>
        <v>19.809999999999999</v>
      </c>
      <c r="DL118" s="147">
        <f t="shared" si="351"/>
        <v>19.989999999999998</v>
      </c>
      <c r="DM118" s="147">
        <f t="shared" si="351"/>
        <v>20.2</v>
      </c>
      <c r="DN118" s="147">
        <f t="shared" si="351"/>
        <v>23.58</v>
      </c>
      <c r="DO118" s="147">
        <f t="shared" si="351"/>
        <v>26.41</v>
      </c>
      <c r="DP118" s="147">
        <f t="shared" si="351"/>
        <v>29.48</v>
      </c>
      <c r="DQ118" s="147">
        <f t="shared" si="351"/>
        <v>35.369999999999997</v>
      </c>
      <c r="DR118" s="147">
        <f t="shared" si="351"/>
        <v>30.14</v>
      </c>
      <c r="DS118" s="147">
        <f t="shared" si="351"/>
        <v>35.61</v>
      </c>
      <c r="DT118" s="147">
        <f t="shared" si="351"/>
        <v>55.76</v>
      </c>
      <c r="DU118" s="147">
        <f t="shared" si="351"/>
        <v>74.84</v>
      </c>
      <c r="EQ118" s="198" t="str">
        <f t="shared" si="333"/>
        <v>DIAMANTE 3Coleta no mesmo dia4210-221 a 30</v>
      </c>
      <c r="ER118" s="198" t="s">
        <v>75</v>
      </c>
      <c r="ES118" s="199" t="s">
        <v>71</v>
      </c>
      <c r="ET118" s="200" t="s">
        <v>72</v>
      </c>
      <c r="EU118" s="201" t="s">
        <v>77</v>
      </c>
      <c r="EV118" s="200">
        <f t="shared" ref="EV118:EV126" si="352">EW118</f>
        <v>1.75</v>
      </c>
      <c r="EW118" s="258">
        <v>1.75</v>
      </c>
      <c r="EX118" s="203" t="s">
        <v>264</v>
      </c>
    </row>
    <row r="119" spans="1:154" x14ac:dyDescent="0.25">
      <c r="A119" s="84">
        <v>0.05</v>
      </c>
      <c r="B119" s="42" t="s">
        <v>116</v>
      </c>
      <c r="D119" s="43" t="str">
        <f t="shared" si="203"/>
        <v>INFINITE 12.001 a 3.000</v>
      </c>
      <c r="E119" s="44" t="s">
        <v>85</v>
      </c>
      <c r="F119" s="44" t="s">
        <v>62</v>
      </c>
      <c r="G119" s="170">
        <f t="shared" si="340"/>
        <v>13.54</v>
      </c>
      <c r="H119" s="170">
        <f t="shared" si="336"/>
        <v>13.83</v>
      </c>
      <c r="I119" s="170">
        <f t="shared" si="336"/>
        <v>14.12</v>
      </c>
      <c r="J119" s="170">
        <f t="shared" si="336"/>
        <v>14.4</v>
      </c>
      <c r="K119" s="170">
        <f t="shared" si="336"/>
        <v>21.43</v>
      </c>
      <c r="L119" s="170">
        <f t="shared" si="336"/>
        <v>21.64</v>
      </c>
      <c r="M119" s="170">
        <f t="shared" si="336"/>
        <v>21.88</v>
      </c>
      <c r="N119" s="170">
        <f t="shared" si="336"/>
        <v>22.1</v>
      </c>
      <c r="O119" s="170">
        <f t="shared" si="336"/>
        <v>35.65</v>
      </c>
      <c r="P119" s="170">
        <f t="shared" si="336"/>
        <v>48.13</v>
      </c>
      <c r="Q119" s="170">
        <f t="shared" si="336"/>
        <v>67.739999999999995</v>
      </c>
      <c r="R119" s="170">
        <f t="shared" si="336"/>
        <v>81.99</v>
      </c>
      <c r="S119" s="170">
        <f t="shared" si="336"/>
        <v>49.09</v>
      </c>
      <c r="T119" s="170">
        <f t="shared" si="336"/>
        <v>60.34</v>
      </c>
      <c r="U119" s="170">
        <f t="shared" si="336"/>
        <v>77.180000000000007</v>
      </c>
      <c r="V119" s="170">
        <f t="shared" si="336"/>
        <v>90.31</v>
      </c>
      <c r="W119" s="170">
        <f t="shared" si="336"/>
        <v>58.43</v>
      </c>
      <c r="X119" s="170">
        <f t="shared" si="336"/>
        <v>71.819999999999993</v>
      </c>
      <c r="Y119" s="170">
        <f t="shared" si="336"/>
        <v>91.88</v>
      </c>
      <c r="Z119" s="170">
        <f t="shared" si="336"/>
        <v>107.51</v>
      </c>
      <c r="AB119" s="176" t="str">
        <f t="shared" si="246"/>
        <v>INFINITE 12.001 a 3.000</v>
      </c>
      <c r="AC119" s="177" t="s">
        <v>85</v>
      </c>
      <c r="AD119" s="177" t="s">
        <v>62</v>
      </c>
      <c r="AE119" s="170">
        <f t="shared" si="341"/>
        <v>31.11</v>
      </c>
      <c r="AF119" s="170">
        <f t="shared" si="337"/>
        <v>31.78</v>
      </c>
      <c r="AG119" s="170">
        <f t="shared" si="337"/>
        <v>32.44</v>
      </c>
      <c r="AH119" s="170">
        <f t="shared" si="337"/>
        <v>33.1</v>
      </c>
      <c r="AI119" s="170">
        <f t="shared" si="337"/>
        <v>35.700000000000003</v>
      </c>
      <c r="AJ119" s="170">
        <f t="shared" si="337"/>
        <v>36.06</v>
      </c>
      <c r="AK119" s="170">
        <f t="shared" si="337"/>
        <v>36.43</v>
      </c>
      <c r="AL119" s="170">
        <f t="shared" si="337"/>
        <v>36.799999999999997</v>
      </c>
      <c r="AM119" s="170">
        <f t="shared" si="337"/>
        <v>61.6</v>
      </c>
      <c r="AN119" s="170">
        <f t="shared" si="337"/>
        <v>92.72</v>
      </c>
      <c r="AO119" s="170">
        <f t="shared" si="337"/>
        <v>113.15</v>
      </c>
      <c r="AP119" s="170">
        <f t="shared" si="337"/>
        <v>133.58000000000001</v>
      </c>
      <c r="AQ119" s="170">
        <f t="shared" si="337"/>
        <v>74.930000000000007</v>
      </c>
      <c r="AR119" s="170">
        <f t="shared" si="337"/>
        <v>103.42</v>
      </c>
      <c r="AS119" s="170">
        <f t="shared" si="337"/>
        <v>122.06</v>
      </c>
      <c r="AT119" s="170">
        <f t="shared" si="337"/>
        <v>140.69999999999999</v>
      </c>
      <c r="AU119" s="170">
        <f t="shared" si="337"/>
        <v>89.21</v>
      </c>
      <c r="AV119" s="170">
        <f t="shared" si="337"/>
        <v>123.12</v>
      </c>
      <c r="AW119" s="170">
        <f t="shared" si="337"/>
        <v>145.31</v>
      </c>
      <c r="AX119" s="170">
        <f t="shared" si="337"/>
        <v>167.51</v>
      </c>
      <c r="BL119" s="43" t="str">
        <f t="shared" si="206"/>
        <v>Peso (g)</v>
      </c>
      <c r="BN119" s="46" t="s">
        <v>32</v>
      </c>
      <c r="BO119" s="170" t="s">
        <v>12</v>
      </c>
      <c r="BP119" s="170" t="s">
        <v>13</v>
      </c>
      <c r="BQ119" s="170" t="s">
        <v>14</v>
      </c>
      <c r="BS119" s="43" t="str">
        <f t="shared" si="349"/>
        <v>INFINITE 22.001 a 3.000</v>
      </c>
      <c r="BT119" s="44" t="s">
        <v>90</v>
      </c>
      <c r="BU119" s="44" t="s">
        <v>62</v>
      </c>
      <c r="BV119" s="170">
        <f t="shared" si="342"/>
        <v>17.5</v>
      </c>
      <c r="BW119" s="170">
        <f t="shared" si="342"/>
        <v>17.86</v>
      </c>
      <c r="BX119" s="170">
        <f t="shared" si="342"/>
        <v>18.25</v>
      </c>
      <c r="BY119" s="170">
        <f t="shared" si="342"/>
        <v>18.61</v>
      </c>
      <c r="BZ119" s="170">
        <f t="shared" si="342"/>
        <v>26.69</v>
      </c>
      <c r="CA119" s="170">
        <f t="shared" si="342"/>
        <v>26.96</v>
      </c>
      <c r="CB119" s="170">
        <f t="shared" si="342"/>
        <v>27.24</v>
      </c>
      <c r="CC119" s="170">
        <f t="shared" si="342"/>
        <v>27.52</v>
      </c>
      <c r="CD119" s="170">
        <f t="shared" si="342"/>
        <v>43.68</v>
      </c>
      <c r="CE119" s="170">
        <f t="shared" si="342"/>
        <v>58.33</v>
      </c>
      <c r="CF119" s="170">
        <f t="shared" si="342"/>
        <v>82.11</v>
      </c>
      <c r="CG119" s="170">
        <f t="shared" si="342"/>
        <v>99.51</v>
      </c>
      <c r="CH119" s="170">
        <f t="shared" si="342"/>
        <v>71.400000000000006</v>
      </c>
      <c r="CI119" s="170">
        <f t="shared" si="342"/>
        <v>87.09</v>
      </c>
      <c r="CJ119" s="170">
        <f t="shared" si="342"/>
        <v>111.34</v>
      </c>
      <c r="CK119" s="170">
        <f t="shared" si="342"/>
        <v>130.41</v>
      </c>
      <c r="CM119" s="43" t="str">
        <f t="shared" si="343"/>
        <v>INFINITE 12.001 a 3.000</v>
      </c>
      <c r="CN119" s="44" t="s">
        <v>85</v>
      </c>
      <c r="CO119" s="44" t="s">
        <v>62</v>
      </c>
      <c r="CP119" s="170">
        <f t="shared" ref="CP119:DE119" si="353">ROUND(CP7-(CP7*$A$108),2)</f>
        <v>19.46</v>
      </c>
      <c r="CQ119" s="170">
        <f t="shared" si="353"/>
        <v>20.29</v>
      </c>
      <c r="CR119" s="170">
        <f t="shared" si="353"/>
        <v>20.5</v>
      </c>
      <c r="CS119" s="170">
        <f t="shared" si="353"/>
        <v>20.71</v>
      </c>
      <c r="CT119" s="170">
        <f t="shared" si="353"/>
        <v>24.17</v>
      </c>
      <c r="CU119" s="170">
        <f t="shared" si="353"/>
        <v>27.06</v>
      </c>
      <c r="CV119" s="170">
        <f t="shared" si="353"/>
        <v>30.21</v>
      </c>
      <c r="CW119" s="170">
        <f t="shared" si="353"/>
        <v>36.24</v>
      </c>
      <c r="CX119" s="170">
        <f t="shared" si="353"/>
        <v>25.62</v>
      </c>
      <c r="CY119" s="170">
        <f t="shared" si="353"/>
        <v>30.06</v>
      </c>
      <c r="CZ119" s="170">
        <f t="shared" si="353"/>
        <v>45.36</v>
      </c>
      <c r="DA119" s="170">
        <f t="shared" si="353"/>
        <v>60.26</v>
      </c>
      <c r="DB119" s="170">
        <f t="shared" si="353"/>
        <v>29.79</v>
      </c>
      <c r="DC119" s="170">
        <f t="shared" si="353"/>
        <v>34.96</v>
      </c>
      <c r="DD119" s="170">
        <f t="shared" si="353"/>
        <v>52.74</v>
      </c>
      <c r="DE119" s="170">
        <f t="shared" si="353"/>
        <v>70.069999999999993</v>
      </c>
      <c r="DG119" s="43" t="str">
        <f t="shared" si="299"/>
        <v>INFINITE 22.001 a 3.000</v>
      </c>
      <c r="DH119" s="44" t="s">
        <v>90</v>
      </c>
      <c r="DI119" s="44" t="s">
        <v>62</v>
      </c>
      <c r="DJ119" s="147">
        <f t="shared" ref="DJ119:DU119" si="354">ROUND(DJ7-(DJ7*$A$200),2)</f>
        <v>22.93</v>
      </c>
      <c r="DK119" s="147">
        <f t="shared" si="354"/>
        <v>23.9</v>
      </c>
      <c r="DL119" s="147">
        <f t="shared" si="354"/>
        <v>24.14</v>
      </c>
      <c r="DM119" s="147">
        <f t="shared" si="354"/>
        <v>24.39</v>
      </c>
      <c r="DN119" s="147">
        <f t="shared" si="354"/>
        <v>28.51</v>
      </c>
      <c r="DO119" s="147">
        <f t="shared" si="354"/>
        <v>31.63</v>
      </c>
      <c r="DP119" s="147">
        <f t="shared" si="354"/>
        <v>35.299999999999997</v>
      </c>
      <c r="DQ119" s="147">
        <f t="shared" si="354"/>
        <v>42.39</v>
      </c>
      <c r="DR119" s="147">
        <f t="shared" si="354"/>
        <v>35.42</v>
      </c>
      <c r="DS119" s="147">
        <f t="shared" si="354"/>
        <v>41.02</v>
      </c>
      <c r="DT119" s="147">
        <f t="shared" si="354"/>
        <v>61.66</v>
      </c>
      <c r="DU119" s="147">
        <f t="shared" si="354"/>
        <v>81.94</v>
      </c>
      <c r="EQ119" s="198" t="str">
        <f t="shared" si="333"/>
        <v>DIAMANTE 3Coleta no mesmo dia4210-231 a 40</v>
      </c>
      <c r="ER119" s="198" t="s">
        <v>75</v>
      </c>
      <c r="ES119" s="199" t="s">
        <v>71</v>
      </c>
      <c r="ET119" s="200" t="s">
        <v>72</v>
      </c>
      <c r="EU119" s="201" t="s">
        <v>83</v>
      </c>
      <c r="EV119" s="200">
        <f t="shared" si="352"/>
        <v>1.75</v>
      </c>
      <c r="EW119" s="258">
        <v>1.75</v>
      </c>
      <c r="EX119" s="203" t="s">
        <v>264</v>
      </c>
    </row>
    <row r="120" spans="1:154" x14ac:dyDescent="0.25">
      <c r="A120" s="84">
        <v>0.08</v>
      </c>
      <c r="B120" s="42" t="s">
        <v>117</v>
      </c>
      <c r="D120" s="43" t="str">
        <f t="shared" si="203"/>
        <v>INFINITE 13.001 a 4.000</v>
      </c>
      <c r="E120" s="44" t="s">
        <v>85</v>
      </c>
      <c r="F120" s="44" t="s">
        <v>68</v>
      </c>
      <c r="G120" s="170">
        <f t="shared" si="340"/>
        <v>14.64</v>
      </c>
      <c r="H120" s="170">
        <f t="shared" si="336"/>
        <v>14.94</v>
      </c>
      <c r="I120" s="170">
        <f t="shared" si="336"/>
        <v>15.26</v>
      </c>
      <c r="J120" s="170">
        <f t="shared" si="336"/>
        <v>15.56</v>
      </c>
      <c r="K120" s="170">
        <f t="shared" si="336"/>
        <v>23.61</v>
      </c>
      <c r="L120" s="170">
        <f t="shared" si="336"/>
        <v>23.83</v>
      </c>
      <c r="M120" s="170">
        <f t="shared" si="336"/>
        <v>24.08</v>
      </c>
      <c r="N120" s="170">
        <f t="shared" si="336"/>
        <v>24.33</v>
      </c>
      <c r="O120" s="170">
        <f t="shared" si="336"/>
        <v>40.86</v>
      </c>
      <c r="P120" s="170">
        <f t="shared" si="336"/>
        <v>55.19</v>
      </c>
      <c r="Q120" s="170">
        <f t="shared" si="336"/>
        <v>77.650000000000006</v>
      </c>
      <c r="R120" s="170">
        <f t="shared" si="336"/>
        <v>94.01</v>
      </c>
      <c r="S120" s="170">
        <f t="shared" si="336"/>
        <v>53.48</v>
      </c>
      <c r="T120" s="170">
        <f t="shared" si="336"/>
        <v>66.260000000000005</v>
      </c>
      <c r="U120" s="170">
        <f t="shared" si="336"/>
        <v>85.53</v>
      </c>
      <c r="V120" s="170">
        <f t="shared" si="336"/>
        <v>100.4</v>
      </c>
      <c r="W120" s="170">
        <f t="shared" si="336"/>
        <v>63.65</v>
      </c>
      <c r="X120" s="170">
        <f t="shared" si="336"/>
        <v>78.87</v>
      </c>
      <c r="Y120" s="170">
        <f t="shared" si="336"/>
        <v>101.82</v>
      </c>
      <c r="Z120" s="170">
        <f t="shared" si="336"/>
        <v>119.53</v>
      </c>
      <c r="AB120" s="176" t="str">
        <f t="shared" si="246"/>
        <v>INFINITE 13.001 a 4.000</v>
      </c>
      <c r="AC120" s="177" t="s">
        <v>85</v>
      </c>
      <c r="AD120" s="177" t="s">
        <v>68</v>
      </c>
      <c r="AE120" s="170">
        <f t="shared" si="341"/>
        <v>33.83</v>
      </c>
      <c r="AF120" s="170">
        <f t="shared" si="337"/>
        <v>34.549999999999997</v>
      </c>
      <c r="AG120" s="170">
        <f t="shared" si="337"/>
        <v>35.270000000000003</v>
      </c>
      <c r="AH120" s="170">
        <f t="shared" si="337"/>
        <v>36</v>
      </c>
      <c r="AI120" s="170">
        <f t="shared" si="337"/>
        <v>39.200000000000003</v>
      </c>
      <c r="AJ120" s="170">
        <f t="shared" si="337"/>
        <v>39.6</v>
      </c>
      <c r="AK120" s="170">
        <f t="shared" si="337"/>
        <v>40</v>
      </c>
      <c r="AL120" s="170">
        <f t="shared" si="337"/>
        <v>40.409999999999997</v>
      </c>
      <c r="AM120" s="170">
        <f t="shared" si="337"/>
        <v>70.349999999999994</v>
      </c>
      <c r="AN120" s="170">
        <f t="shared" si="337"/>
        <v>105.98</v>
      </c>
      <c r="AO120" s="170">
        <f t="shared" si="337"/>
        <v>129.62</v>
      </c>
      <c r="AP120" s="170">
        <f t="shared" si="337"/>
        <v>153.25</v>
      </c>
      <c r="AQ120" s="170">
        <f t="shared" si="337"/>
        <v>86.07</v>
      </c>
      <c r="AR120" s="170">
        <f t="shared" si="337"/>
        <v>120.7</v>
      </c>
      <c r="AS120" s="170">
        <f t="shared" si="337"/>
        <v>143.26</v>
      </c>
      <c r="AT120" s="170">
        <f t="shared" si="337"/>
        <v>165.86</v>
      </c>
      <c r="AU120" s="170">
        <f t="shared" si="337"/>
        <v>102.47</v>
      </c>
      <c r="AV120" s="170">
        <f t="shared" si="337"/>
        <v>143.69</v>
      </c>
      <c r="AW120" s="170">
        <f t="shared" si="337"/>
        <v>170.55</v>
      </c>
      <c r="AX120" s="170">
        <f t="shared" si="337"/>
        <v>197.44</v>
      </c>
      <c r="BL120" s="43" t="str">
        <f t="shared" si="206"/>
        <v>INFINITE 20 a 300</v>
      </c>
      <c r="BM120" s="44" t="s">
        <v>90</v>
      </c>
      <c r="BN120" s="46" t="s">
        <v>40</v>
      </c>
      <c r="BO120" s="170">
        <f t="shared" ref="BO120:BQ131" si="355">ROUND(BO3-(BO3*$A$90),2)</f>
        <v>13.87</v>
      </c>
      <c r="BP120" s="170">
        <f t="shared" si="355"/>
        <v>14.15</v>
      </c>
      <c r="BQ120" s="170">
        <f t="shared" si="355"/>
        <v>14.45</v>
      </c>
      <c r="BS120" s="43" t="str">
        <f t="shared" si="349"/>
        <v>INFINITE 23.001 a 4.000</v>
      </c>
      <c r="BT120" s="44" t="s">
        <v>90</v>
      </c>
      <c r="BU120" s="44" t="s">
        <v>68</v>
      </c>
      <c r="BV120" s="170">
        <f t="shared" si="342"/>
        <v>19.48</v>
      </c>
      <c r="BW120" s="170">
        <f t="shared" si="342"/>
        <v>19.88</v>
      </c>
      <c r="BX120" s="170">
        <f t="shared" si="342"/>
        <v>20.309999999999999</v>
      </c>
      <c r="BY120" s="170">
        <f t="shared" si="342"/>
        <v>20.71</v>
      </c>
      <c r="BZ120" s="170">
        <f t="shared" si="342"/>
        <v>29.78</v>
      </c>
      <c r="CA120" s="170">
        <f t="shared" si="342"/>
        <v>30.08</v>
      </c>
      <c r="CB120" s="170">
        <f t="shared" si="342"/>
        <v>30.37</v>
      </c>
      <c r="CC120" s="170">
        <f t="shared" si="342"/>
        <v>30.72</v>
      </c>
      <c r="CD120" s="170">
        <f t="shared" si="342"/>
        <v>50.38</v>
      </c>
      <c r="CE120" s="170">
        <f t="shared" si="342"/>
        <v>66.94</v>
      </c>
      <c r="CF120" s="170">
        <f t="shared" si="342"/>
        <v>94.19</v>
      </c>
      <c r="CG120" s="170">
        <f t="shared" si="342"/>
        <v>114.26</v>
      </c>
      <c r="CH120" s="170">
        <f t="shared" si="342"/>
        <v>78.14</v>
      </c>
      <c r="CI120" s="170">
        <f t="shared" si="342"/>
        <v>95.76</v>
      </c>
      <c r="CJ120" s="170">
        <f t="shared" si="342"/>
        <v>123.5</v>
      </c>
      <c r="CK120" s="170">
        <f t="shared" si="342"/>
        <v>145.19999999999999</v>
      </c>
      <c r="CM120" s="43" t="str">
        <f t="shared" si="343"/>
        <v>INFINITE 13.001 a 4.000</v>
      </c>
      <c r="CN120" s="44" t="s">
        <v>85</v>
      </c>
      <c r="CO120" s="44" t="s">
        <v>68</v>
      </c>
      <c r="CP120" s="170">
        <f t="shared" ref="CP120:DE120" si="356">ROUND(CP8-(CP8*$A$108),2)</f>
        <v>20.76</v>
      </c>
      <c r="CQ120" s="170">
        <f t="shared" si="356"/>
        <v>21.66</v>
      </c>
      <c r="CR120" s="170">
        <f t="shared" si="356"/>
        <v>21.87</v>
      </c>
      <c r="CS120" s="170">
        <f t="shared" si="356"/>
        <v>22.1</v>
      </c>
      <c r="CT120" s="170">
        <f t="shared" si="356"/>
        <v>25.81</v>
      </c>
      <c r="CU120" s="170">
        <f t="shared" si="356"/>
        <v>28.91</v>
      </c>
      <c r="CV120" s="170">
        <f t="shared" si="356"/>
        <v>32.26</v>
      </c>
      <c r="CW120" s="170">
        <f t="shared" si="356"/>
        <v>38.71</v>
      </c>
      <c r="CX120" s="170">
        <f t="shared" si="356"/>
        <v>32.85</v>
      </c>
      <c r="CY120" s="170">
        <f t="shared" si="356"/>
        <v>37.46</v>
      </c>
      <c r="CZ120" s="170">
        <f t="shared" si="356"/>
        <v>52.95</v>
      </c>
      <c r="DA120" s="170">
        <f t="shared" si="356"/>
        <v>68.19</v>
      </c>
      <c r="DB120" s="170">
        <f t="shared" si="356"/>
        <v>38.200000000000003</v>
      </c>
      <c r="DC120" s="170">
        <f t="shared" si="356"/>
        <v>43.56</v>
      </c>
      <c r="DD120" s="170">
        <f t="shared" si="356"/>
        <v>61.56</v>
      </c>
      <c r="DE120" s="170">
        <f t="shared" si="356"/>
        <v>79.290000000000006</v>
      </c>
      <c r="DG120" s="43" t="str">
        <f t="shared" si="299"/>
        <v>INFINITE 23.001 a 4.000</v>
      </c>
      <c r="DH120" s="44" t="s">
        <v>90</v>
      </c>
      <c r="DI120" s="44" t="s">
        <v>68</v>
      </c>
      <c r="DJ120" s="147">
        <f t="shared" ref="DJ120:DU120" si="357">ROUND(DJ8-(DJ8*$A$200),2)</f>
        <v>24.69</v>
      </c>
      <c r="DK120" s="147">
        <f t="shared" si="357"/>
        <v>25.74</v>
      </c>
      <c r="DL120" s="147">
        <f t="shared" si="357"/>
        <v>26</v>
      </c>
      <c r="DM120" s="147">
        <f t="shared" si="357"/>
        <v>26.26</v>
      </c>
      <c r="DN120" s="147">
        <f t="shared" si="357"/>
        <v>30.8</v>
      </c>
      <c r="DO120" s="147">
        <f t="shared" si="357"/>
        <v>33.880000000000003</v>
      </c>
      <c r="DP120" s="147">
        <f t="shared" si="357"/>
        <v>37.770000000000003</v>
      </c>
      <c r="DQ120" s="147">
        <f t="shared" si="357"/>
        <v>45.42</v>
      </c>
      <c r="DR120" s="147">
        <f t="shared" si="357"/>
        <v>46.24</v>
      </c>
      <c r="DS120" s="147">
        <f t="shared" si="357"/>
        <v>51.41</v>
      </c>
      <c r="DT120" s="147">
        <f t="shared" si="357"/>
        <v>72.11</v>
      </c>
      <c r="DU120" s="147">
        <f t="shared" si="357"/>
        <v>92.97</v>
      </c>
      <c r="EQ120" s="198" t="str">
        <f t="shared" si="333"/>
        <v>DIAMANTE 3Coleta no mesmo dia4210-241 a 50</v>
      </c>
      <c r="ER120" s="198" t="s">
        <v>75</v>
      </c>
      <c r="ES120" s="199" t="s">
        <v>71</v>
      </c>
      <c r="ET120" s="200" t="s">
        <v>72</v>
      </c>
      <c r="EU120" s="201" t="s">
        <v>87</v>
      </c>
      <c r="EV120" s="200">
        <f t="shared" si="352"/>
        <v>1.72</v>
      </c>
      <c r="EW120" s="258">
        <v>1.72</v>
      </c>
      <c r="EX120" s="203" t="s">
        <v>264</v>
      </c>
    </row>
    <row r="121" spans="1:154" x14ac:dyDescent="0.25">
      <c r="A121" s="84">
        <v>0.12</v>
      </c>
      <c r="B121" s="42" t="s">
        <v>66</v>
      </c>
      <c r="D121" s="43" t="str">
        <f t="shared" si="203"/>
        <v>INFINITE 14.001 a 5.000</v>
      </c>
      <c r="E121" s="44" t="s">
        <v>85</v>
      </c>
      <c r="F121" s="44" t="s">
        <v>70</v>
      </c>
      <c r="G121" s="170">
        <f t="shared" si="340"/>
        <v>15.81</v>
      </c>
      <c r="H121" s="170">
        <f t="shared" si="336"/>
        <v>16.16</v>
      </c>
      <c r="I121" s="170">
        <f t="shared" si="336"/>
        <v>16.48</v>
      </c>
      <c r="J121" s="170">
        <f t="shared" si="336"/>
        <v>16.82</v>
      </c>
      <c r="K121" s="170">
        <f t="shared" si="336"/>
        <v>25.43</v>
      </c>
      <c r="L121" s="170">
        <f t="shared" si="336"/>
        <v>25.69</v>
      </c>
      <c r="M121" s="170">
        <f t="shared" si="336"/>
        <v>25.97</v>
      </c>
      <c r="N121" s="170">
        <f t="shared" si="336"/>
        <v>26.22</v>
      </c>
      <c r="O121" s="170">
        <f t="shared" si="336"/>
        <v>45.11</v>
      </c>
      <c r="P121" s="170">
        <f t="shared" si="336"/>
        <v>60.9</v>
      </c>
      <c r="Q121" s="170">
        <f t="shared" si="336"/>
        <v>85.71</v>
      </c>
      <c r="R121" s="170">
        <f t="shared" si="336"/>
        <v>103.74</v>
      </c>
      <c r="S121" s="170">
        <f t="shared" si="336"/>
        <v>64.67</v>
      </c>
      <c r="T121" s="170">
        <f t="shared" si="336"/>
        <v>78.69</v>
      </c>
      <c r="U121" s="170">
        <f t="shared" si="336"/>
        <v>99.93</v>
      </c>
      <c r="V121" s="170">
        <f t="shared" si="336"/>
        <v>116.23</v>
      </c>
      <c r="W121" s="170">
        <f t="shared" si="336"/>
        <v>77</v>
      </c>
      <c r="X121" s="170">
        <f t="shared" si="336"/>
        <v>93.68</v>
      </c>
      <c r="Y121" s="170">
        <f t="shared" si="336"/>
        <v>118.96</v>
      </c>
      <c r="Z121" s="170">
        <f t="shared" si="336"/>
        <v>138.37</v>
      </c>
      <c r="AB121" s="176" t="str">
        <f t="shared" si="246"/>
        <v>INFINITE 14.001 a 5.000</v>
      </c>
      <c r="AC121" s="177" t="s">
        <v>85</v>
      </c>
      <c r="AD121" s="177" t="s">
        <v>70</v>
      </c>
      <c r="AE121" s="170">
        <f t="shared" si="341"/>
        <v>36.549999999999997</v>
      </c>
      <c r="AF121" s="170">
        <f t="shared" si="337"/>
        <v>37.32</v>
      </c>
      <c r="AG121" s="170">
        <f t="shared" si="337"/>
        <v>38.090000000000003</v>
      </c>
      <c r="AH121" s="170">
        <f t="shared" si="337"/>
        <v>38.880000000000003</v>
      </c>
      <c r="AI121" s="170">
        <f t="shared" si="337"/>
        <v>42.26</v>
      </c>
      <c r="AJ121" s="170">
        <f t="shared" si="337"/>
        <v>42.7</v>
      </c>
      <c r="AK121" s="170">
        <f t="shared" si="337"/>
        <v>43.13</v>
      </c>
      <c r="AL121" s="170">
        <f t="shared" si="337"/>
        <v>43.57</v>
      </c>
      <c r="AM121" s="170">
        <f t="shared" si="337"/>
        <v>79.55</v>
      </c>
      <c r="AN121" s="170">
        <f t="shared" si="337"/>
        <v>119.24</v>
      </c>
      <c r="AO121" s="170">
        <f t="shared" si="337"/>
        <v>145.94999999999999</v>
      </c>
      <c r="AP121" s="170">
        <f t="shared" si="337"/>
        <v>172.64</v>
      </c>
      <c r="AQ121" s="170">
        <f t="shared" si="337"/>
        <v>96.98</v>
      </c>
      <c r="AR121" s="170">
        <f t="shared" si="337"/>
        <v>138.04</v>
      </c>
      <c r="AS121" s="170">
        <f t="shared" si="337"/>
        <v>164.41</v>
      </c>
      <c r="AT121" s="170">
        <f t="shared" si="337"/>
        <v>190.77</v>
      </c>
      <c r="AU121" s="170">
        <f t="shared" si="337"/>
        <v>115.45</v>
      </c>
      <c r="AV121" s="170">
        <f t="shared" si="337"/>
        <v>164.34</v>
      </c>
      <c r="AW121" s="170">
        <f t="shared" si="337"/>
        <v>195.73</v>
      </c>
      <c r="AX121" s="170">
        <f t="shared" si="337"/>
        <v>227.12</v>
      </c>
      <c r="BL121" s="43" t="str">
        <f t="shared" si="206"/>
        <v>INFINITE 2301 a 500</v>
      </c>
      <c r="BM121" s="44" t="s">
        <v>90</v>
      </c>
      <c r="BN121" s="46" t="s">
        <v>49</v>
      </c>
      <c r="BO121" s="170">
        <f t="shared" si="355"/>
        <v>14.41</v>
      </c>
      <c r="BP121" s="170">
        <f t="shared" si="355"/>
        <v>14.71</v>
      </c>
      <c r="BQ121" s="170">
        <f t="shared" si="355"/>
        <v>15.02</v>
      </c>
      <c r="BS121" s="43" t="str">
        <f t="shared" si="349"/>
        <v>INFINITE 24.001 a 5.000</v>
      </c>
      <c r="BT121" s="44" t="s">
        <v>90</v>
      </c>
      <c r="BU121" s="44" t="s">
        <v>70</v>
      </c>
      <c r="BV121" s="170">
        <f t="shared" si="342"/>
        <v>20.81</v>
      </c>
      <c r="BW121" s="170">
        <f t="shared" si="342"/>
        <v>21.27</v>
      </c>
      <c r="BX121" s="170">
        <f t="shared" si="342"/>
        <v>21.7</v>
      </c>
      <c r="BY121" s="170">
        <f t="shared" si="342"/>
        <v>22.14</v>
      </c>
      <c r="BZ121" s="170">
        <f t="shared" si="342"/>
        <v>31.94</v>
      </c>
      <c r="CA121" s="170">
        <f t="shared" si="342"/>
        <v>32.26</v>
      </c>
      <c r="CB121" s="170">
        <f t="shared" si="342"/>
        <v>32.590000000000003</v>
      </c>
      <c r="CC121" s="170">
        <f t="shared" si="342"/>
        <v>32.93</v>
      </c>
      <c r="CD121" s="170">
        <f t="shared" si="342"/>
        <v>55.49</v>
      </c>
      <c r="CE121" s="170">
        <f t="shared" si="342"/>
        <v>73.84</v>
      </c>
      <c r="CF121" s="170">
        <f t="shared" si="342"/>
        <v>103.93</v>
      </c>
      <c r="CG121" s="170">
        <f t="shared" si="342"/>
        <v>126.02</v>
      </c>
      <c r="CH121" s="170">
        <f t="shared" si="342"/>
        <v>94.35</v>
      </c>
      <c r="CI121" s="170">
        <f t="shared" si="342"/>
        <v>113.7</v>
      </c>
      <c r="CJ121" s="170">
        <f t="shared" si="342"/>
        <v>144.26</v>
      </c>
      <c r="CK121" s="170">
        <f t="shared" si="342"/>
        <v>168.02</v>
      </c>
      <c r="CM121" s="43" t="str">
        <f t="shared" si="343"/>
        <v>INFINITE 14.001 a 5.000</v>
      </c>
      <c r="CN121" s="44" t="s">
        <v>85</v>
      </c>
      <c r="CO121" s="44" t="s">
        <v>70</v>
      </c>
      <c r="CP121" s="170">
        <f t="shared" ref="CP121:DE121" si="358">ROUND(CP9-(CP9*$A$108),2)</f>
        <v>22.22</v>
      </c>
      <c r="CQ121" s="170">
        <f t="shared" si="358"/>
        <v>23.15</v>
      </c>
      <c r="CR121" s="170">
        <f t="shared" si="358"/>
        <v>23.39</v>
      </c>
      <c r="CS121" s="170">
        <f t="shared" si="358"/>
        <v>23.62</v>
      </c>
      <c r="CT121" s="170">
        <f t="shared" si="358"/>
        <v>27.59</v>
      </c>
      <c r="CU121" s="170">
        <f t="shared" si="358"/>
        <v>30.9</v>
      </c>
      <c r="CV121" s="170">
        <f t="shared" si="358"/>
        <v>34.5</v>
      </c>
      <c r="CW121" s="170">
        <f t="shared" si="358"/>
        <v>41.4</v>
      </c>
      <c r="CX121" s="170">
        <f t="shared" si="358"/>
        <v>34.409999999999997</v>
      </c>
      <c r="CY121" s="170">
        <f t="shared" si="358"/>
        <v>39.19</v>
      </c>
      <c r="CZ121" s="170">
        <f t="shared" si="358"/>
        <v>54.88</v>
      </c>
      <c r="DA121" s="170">
        <f t="shared" si="358"/>
        <v>70.5</v>
      </c>
      <c r="DB121" s="170">
        <f t="shared" si="358"/>
        <v>40</v>
      </c>
      <c r="DC121" s="170">
        <f t="shared" si="358"/>
        <v>45.58</v>
      </c>
      <c r="DD121" s="170">
        <f t="shared" si="358"/>
        <v>63.81</v>
      </c>
      <c r="DE121" s="170">
        <f t="shared" si="358"/>
        <v>81.98</v>
      </c>
      <c r="DG121" s="43" t="str">
        <f t="shared" si="299"/>
        <v>INFINITE 24.001 a 5.000</v>
      </c>
      <c r="DH121" s="44" t="s">
        <v>90</v>
      </c>
      <c r="DI121" s="44" t="s">
        <v>70</v>
      </c>
      <c r="DJ121" s="147">
        <f t="shared" ref="DJ121:DU121" si="359">ROUND(DJ9-(DJ9*$A$200),2)</f>
        <v>26.98</v>
      </c>
      <c r="DK121" s="147">
        <f t="shared" si="359"/>
        <v>28.1</v>
      </c>
      <c r="DL121" s="147">
        <f t="shared" si="359"/>
        <v>28.41</v>
      </c>
      <c r="DM121" s="147">
        <f t="shared" si="359"/>
        <v>28.69</v>
      </c>
      <c r="DN121" s="147">
        <f t="shared" si="359"/>
        <v>33.79</v>
      </c>
      <c r="DO121" s="147">
        <f t="shared" si="359"/>
        <v>36.42</v>
      </c>
      <c r="DP121" s="147">
        <f t="shared" si="359"/>
        <v>40.58</v>
      </c>
      <c r="DQ121" s="147">
        <f t="shared" si="359"/>
        <v>48.89</v>
      </c>
      <c r="DR121" s="147">
        <f t="shared" si="359"/>
        <v>50.42</v>
      </c>
      <c r="DS121" s="147">
        <f t="shared" si="359"/>
        <v>54.49</v>
      </c>
      <c r="DT121" s="147">
        <f t="shared" si="359"/>
        <v>75.099999999999994</v>
      </c>
      <c r="DU121" s="147">
        <f t="shared" si="359"/>
        <v>96.69</v>
      </c>
      <c r="EQ121" s="198" t="str">
        <f t="shared" si="333"/>
        <v>DIAMANTE 3Coleta no mesmo dia4210-251 a 60</v>
      </c>
      <c r="ER121" s="198" t="s">
        <v>75</v>
      </c>
      <c r="ES121" s="199" t="s">
        <v>71</v>
      </c>
      <c r="ET121" s="200" t="s">
        <v>72</v>
      </c>
      <c r="EU121" s="201" t="s">
        <v>92</v>
      </c>
      <c r="EV121" s="200">
        <f t="shared" si="352"/>
        <v>1.71</v>
      </c>
      <c r="EW121" s="258">
        <v>1.71</v>
      </c>
      <c r="EX121" s="203" t="s">
        <v>264</v>
      </c>
    </row>
    <row r="122" spans="1:154" x14ac:dyDescent="0.25">
      <c r="A122" s="84">
        <v>0.13</v>
      </c>
      <c r="B122" s="42" t="s">
        <v>69</v>
      </c>
      <c r="D122" s="43" t="str">
        <f t="shared" si="203"/>
        <v>INFINITE 15.001 a 6.000</v>
      </c>
      <c r="E122" s="44" t="s">
        <v>85</v>
      </c>
      <c r="F122" s="44" t="s">
        <v>76</v>
      </c>
      <c r="G122" s="170">
        <f t="shared" si="340"/>
        <v>16.8</v>
      </c>
      <c r="H122" s="170">
        <f t="shared" si="336"/>
        <v>17.16</v>
      </c>
      <c r="I122" s="170">
        <f t="shared" si="336"/>
        <v>17.52</v>
      </c>
      <c r="J122" s="170">
        <f t="shared" si="336"/>
        <v>17.88</v>
      </c>
      <c r="K122" s="170">
        <f t="shared" si="336"/>
        <v>27.47</v>
      </c>
      <c r="L122" s="170">
        <f t="shared" si="336"/>
        <v>27.77</v>
      </c>
      <c r="M122" s="170">
        <f t="shared" si="336"/>
        <v>28.04</v>
      </c>
      <c r="N122" s="170">
        <f t="shared" si="336"/>
        <v>28.33</v>
      </c>
      <c r="O122" s="170">
        <f t="shared" si="336"/>
        <v>49.46</v>
      </c>
      <c r="P122" s="170">
        <f t="shared" si="336"/>
        <v>66.760000000000005</v>
      </c>
      <c r="Q122" s="170">
        <f t="shared" si="336"/>
        <v>93.97</v>
      </c>
      <c r="R122" s="170">
        <f t="shared" si="336"/>
        <v>113.74</v>
      </c>
      <c r="S122" s="170">
        <f t="shared" si="336"/>
        <v>68.34</v>
      </c>
      <c r="T122" s="170">
        <f t="shared" si="336"/>
        <v>83.62</v>
      </c>
      <c r="U122" s="170">
        <f t="shared" si="336"/>
        <v>106.87</v>
      </c>
      <c r="V122" s="170">
        <f t="shared" si="336"/>
        <v>124.63</v>
      </c>
      <c r="W122" s="170">
        <f t="shared" si="336"/>
        <v>81.34</v>
      </c>
      <c r="X122" s="170">
        <f t="shared" si="336"/>
        <v>99.57</v>
      </c>
      <c r="Y122" s="170">
        <f t="shared" si="336"/>
        <v>127.21</v>
      </c>
      <c r="Z122" s="170">
        <f t="shared" si="336"/>
        <v>148.38</v>
      </c>
      <c r="AB122" s="176" t="str">
        <f t="shared" si="246"/>
        <v>INFINITE 15.001 a 6.000</v>
      </c>
      <c r="AC122" s="177" t="s">
        <v>85</v>
      </c>
      <c r="AD122" s="177" t="s">
        <v>76</v>
      </c>
      <c r="AE122" s="170">
        <f t="shared" si="341"/>
        <v>39.08</v>
      </c>
      <c r="AF122" s="170">
        <f t="shared" si="337"/>
        <v>39.92</v>
      </c>
      <c r="AG122" s="170">
        <f t="shared" si="337"/>
        <v>40.75</v>
      </c>
      <c r="AH122" s="170">
        <f t="shared" si="337"/>
        <v>41.59</v>
      </c>
      <c r="AI122" s="170">
        <f t="shared" si="337"/>
        <v>45.67</v>
      </c>
      <c r="AJ122" s="170">
        <f t="shared" si="337"/>
        <v>46.14</v>
      </c>
      <c r="AK122" s="170">
        <f t="shared" si="337"/>
        <v>46.62</v>
      </c>
      <c r="AL122" s="170">
        <f t="shared" si="337"/>
        <v>47.09</v>
      </c>
      <c r="AM122" s="170">
        <f t="shared" si="337"/>
        <v>88.4</v>
      </c>
      <c r="AN122" s="170">
        <f t="shared" si="337"/>
        <v>132.86000000000001</v>
      </c>
      <c r="AO122" s="170">
        <f t="shared" si="337"/>
        <v>162.58000000000001</v>
      </c>
      <c r="AP122" s="170">
        <f t="shared" si="337"/>
        <v>192.3</v>
      </c>
      <c r="AQ122" s="170">
        <f t="shared" si="337"/>
        <v>107.82</v>
      </c>
      <c r="AR122" s="170">
        <f t="shared" si="337"/>
        <v>155.54</v>
      </c>
      <c r="AS122" s="170">
        <f t="shared" si="337"/>
        <v>185.81</v>
      </c>
      <c r="AT122" s="170">
        <f t="shared" si="337"/>
        <v>216.08</v>
      </c>
      <c r="AU122" s="170">
        <f t="shared" si="337"/>
        <v>128.35</v>
      </c>
      <c r="AV122" s="170">
        <f t="shared" si="337"/>
        <v>185.17</v>
      </c>
      <c r="AW122" s="170">
        <f t="shared" si="337"/>
        <v>221.21</v>
      </c>
      <c r="AX122" s="170">
        <f t="shared" si="337"/>
        <v>257.25</v>
      </c>
      <c r="BL122" s="43" t="str">
        <f t="shared" si="206"/>
        <v>INFINITE 2501 a 1.000</v>
      </c>
      <c r="BM122" s="44" t="s">
        <v>90</v>
      </c>
      <c r="BN122" s="46" t="s">
        <v>50</v>
      </c>
      <c r="BO122" s="170">
        <f t="shared" si="355"/>
        <v>15.41</v>
      </c>
      <c r="BP122" s="170">
        <f t="shared" si="355"/>
        <v>15.74</v>
      </c>
      <c r="BQ122" s="170">
        <f t="shared" si="355"/>
        <v>16.07</v>
      </c>
      <c r="BS122" s="43" t="str">
        <f t="shared" si="349"/>
        <v>INFINITE 25.001 a 6.000</v>
      </c>
      <c r="BT122" s="44" t="s">
        <v>90</v>
      </c>
      <c r="BU122" s="44" t="s">
        <v>76</v>
      </c>
      <c r="BV122" s="170">
        <f t="shared" si="342"/>
        <v>21.19</v>
      </c>
      <c r="BW122" s="170">
        <f t="shared" si="342"/>
        <v>21.65</v>
      </c>
      <c r="BX122" s="170">
        <f t="shared" si="342"/>
        <v>22.08</v>
      </c>
      <c r="BY122" s="170">
        <f t="shared" si="342"/>
        <v>22.52</v>
      </c>
      <c r="BZ122" s="170">
        <f t="shared" si="342"/>
        <v>32.79</v>
      </c>
      <c r="CA122" s="170">
        <f t="shared" si="342"/>
        <v>33.14</v>
      </c>
      <c r="CB122" s="170">
        <f t="shared" si="342"/>
        <v>33.46</v>
      </c>
      <c r="CC122" s="170">
        <f t="shared" si="342"/>
        <v>33.799999999999997</v>
      </c>
      <c r="CD122" s="170">
        <f t="shared" si="342"/>
        <v>59.47</v>
      </c>
      <c r="CE122" s="170">
        <f t="shared" si="342"/>
        <v>80.7</v>
      </c>
      <c r="CF122" s="170">
        <f t="shared" si="342"/>
        <v>113.56</v>
      </c>
      <c r="CG122" s="170">
        <f t="shared" si="342"/>
        <v>137.38</v>
      </c>
      <c r="CH122" s="170">
        <f t="shared" si="342"/>
        <v>97.95</v>
      </c>
      <c r="CI122" s="170">
        <f t="shared" si="342"/>
        <v>120.3</v>
      </c>
      <c r="CJ122" s="170">
        <f t="shared" si="342"/>
        <v>153.76</v>
      </c>
      <c r="CK122" s="170">
        <f t="shared" si="342"/>
        <v>179.25</v>
      </c>
      <c r="CM122" s="43" t="str">
        <f t="shared" si="343"/>
        <v>INFINITE 15.001 a 6.000</v>
      </c>
      <c r="CN122" s="44" t="s">
        <v>85</v>
      </c>
      <c r="CO122" s="44" t="s">
        <v>76</v>
      </c>
      <c r="CP122" s="170">
        <f t="shared" ref="CP122:DE122" si="360">ROUND(CP10-(CP10*$A$108),2)</f>
        <v>23.43</v>
      </c>
      <c r="CQ122" s="170">
        <f t="shared" si="360"/>
        <v>24.41</v>
      </c>
      <c r="CR122" s="170">
        <f t="shared" si="360"/>
        <v>24.66</v>
      </c>
      <c r="CS122" s="170">
        <f t="shared" si="360"/>
        <v>24.93</v>
      </c>
      <c r="CT122" s="170">
        <f t="shared" si="360"/>
        <v>30.56</v>
      </c>
      <c r="CU122" s="170">
        <f t="shared" si="360"/>
        <v>35.15</v>
      </c>
      <c r="CV122" s="170">
        <f t="shared" si="360"/>
        <v>40.11</v>
      </c>
      <c r="CW122" s="170">
        <f t="shared" si="360"/>
        <v>49.65</v>
      </c>
      <c r="CX122" s="170">
        <f t="shared" si="360"/>
        <v>39.86</v>
      </c>
      <c r="CY122" s="170">
        <f t="shared" si="360"/>
        <v>45.75</v>
      </c>
      <c r="CZ122" s="170">
        <f t="shared" si="360"/>
        <v>62.62</v>
      </c>
      <c r="DA122" s="170">
        <f t="shared" si="360"/>
        <v>80.53</v>
      </c>
      <c r="DB122" s="170">
        <f t="shared" si="360"/>
        <v>46.35</v>
      </c>
      <c r="DC122" s="170">
        <f t="shared" si="360"/>
        <v>53.2</v>
      </c>
      <c r="DD122" s="170">
        <f t="shared" si="360"/>
        <v>72.8</v>
      </c>
      <c r="DE122" s="170">
        <f t="shared" si="360"/>
        <v>93.63</v>
      </c>
      <c r="DG122" s="43" t="str">
        <f t="shared" si="299"/>
        <v>INFINITE 25.001 a 6.000</v>
      </c>
      <c r="DH122" s="44" t="s">
        <v>90</v>
      </c>
      <c r="DI122" s="44" t="s">
        <v>76</v>
      </c>
      <c r="DJ122" s="147">
        <f t="shared" ref="DJ122:DU122" si="361">ROUND(DJ10-(DJ10*$A$200),2)</f>
        <v>27.97</v>
      </c>
      <c r="DK122" s="147">
        <f t="shared" si="361"/>
        <v>29.15</v>
      </c>
      <c r="DL122" s="147">
        <f t="shared" si="361"/>
        <v>29.45</v>
      </c>
      <c r="DM122" s="147">
        <f t="shared" si="361"/>
        <v>29.77</v>
      </c>
      <c r="DN122" s="147">
        <f t="shared" si="361"/>
        <v>36.67</v>
      </c>
      <c r="DO122" s="147">
        <f t="shared" si="361"/>
        <v>41.24</v>
      </c>
      <c r="DP122" s="147">
        <f t="shared" si="361"/>
        <v>47.02</v>
      </c>
      <c r="DQ122" s="147">
        <f t="shared" si="361"/>
        <v>58.34</v>
      </c>
      <c r="DR122" s="147">
        <f t="shared" si="361"/>
        <v>56.55</v>
      </c>
      <c r="DS122" s="147">
        <f t="shared" si="361"/>
        <v>62.92</v>
      </c>
      <c r="DT122" s="147">
        <f t="shared" si="361"/>
        <v>85.36</v>
      </c>
      <c r="DU122" s="147">
        <f t="shared" si="361"/>
        <v>109.92</v>
      </c>
      <c r="EQ122" s="198" t="str">
        <f t="shared" si="333"/>
        <v>DIAMANTE 3Coleta no mesmo dia4210-261 a 70</v>
      </c>
      <c r="ER122" s="198" t="s">
        <v>75</v>
      </c>
      <c r="ES122" s="199" t="s">
        <v>71</v>
      </c>
      <c r="ET122" s="200" t="s">
        <v>72</v>
      </c>
      <c r="EU122" s="201" t="s">
        <v>96</v>
      </c>
      <c r="EV122" s="200">
        <f t="shared" si="352"/>
        <v>1.68</v>
      </c>
      <c r="EW122" s="258">
        <v>1.68</v>
      </c>
      <c r="EX122" s="203" t="s">
        <v>264</v>
      </c>
    </row>
    <row r="123" spans="1:154" x14ac:dyDescent="0.25">
      <c r="A123" s="84">
        <v>0.14000000000000001</v>
      </c>
      <c r="B123" s="42" t="s">
        <v>75</v>
      </c>
      <c r="D123" s="43" t="str">
        <f t="shared" si="203"/>
        <v>INFINITE 16.001 a 7.000</v>
      </c>
      <c r="E123" s="44" t="s">
        <v>85</v>
      </c>
      <c r="F123" s="44" t="s">
        <v>82</v>
      </c>
      <c r="G123" s="170">
        <f t="shared" si="340"/>
        <v>17.86</v>
      </c>
      <c r="H123" s="170">
        <f t="shared" si="336"/>
        <v>18.239999999999998</v>
      </c>
      <c r="I123" s="170">
        <f t="shared" si="336"/>
        <v>18.62</v>
      </c>
      <c r="J123" s="170">
        <f t="shared" si="336"/>
        <v>19</v>
      </c>
      <c r="K123" s="170">
        <f t="shared" si="336"/>
        <v>29.43</v>
      </c>
      <c r="L123" s="170">
        <f t="shared" si="336"/>
        <v>29.72</v>
      </c>
      <c r="M123" s="170">
        <f t="shared" si="336"/>
        <v>30.03</v>
      </c>
      <c r="N123" s="170">
        <f t="shared" si="336"/>
        <v>30.33</v>
      </c>
      <c r="O123" s="170">
        <f t="shared" si="336"/>
        <v>54.57</v>
      </c>
      <c r="P123" s="170">
        <f t="shared" si="336"/>
        <v>73.67</v>
      </c>
      <c r="Q123" s="170">
        <f t="shared" si="336"/>
        <v>103.67</v>
      </c>
      <c r="R123" s="170">
        <f t="shared" si="336"/>
        <v>125.52</v>
      </c>
      <c r="S123" s="170">
        <f t="shared" si="336"/>
        <v>72.63</v>
      </c>
      <c r="T123" s="170">
        <f t="shared" si="336"/>
        <v>89.44</v>
      </c>
      <c r="U123" s="170">
        <f t="shared" si="336"/>
        <v>115.03</v>
      </c>
      <c r="V123" s="170">
        <f t="shared" si="336"/>
        <v>134.52000000000001</v>
      </c>
      <c r="W123" s="170">
        <f t="shared" si="336"/>
        <v>86.48</v>
      </c>
      <c r="X123" s="170">
        <f t="shared" si="336"/>
        <v>106.47</v>
      </c>
      <c r="Y123" s="170">
        <f t="shared" si="336"/>
        <v>136.91999999999999</v>
      </c>
      <c r="Z123" s="170">
        <f t="shared" si="336"/>
        <v>160.13999999999999</v>
      </c>
      <c r="AB123" s="176" t="str">
        <f t="shared" si="246"/>
        <v>INFINITE 16.001 a 7.000</v>
      </c>
      <c r="AC123" s="177" t="s">
        <v>85</v>
      </c>
      <c r="AD123" s="177" t="s">
        <v>82</v>
      </c>
      <c r="AE123" s="170">
        <f t="shared" si="341"/>
        <v>42.14</v>
      </c>
      <c r="AF123" s="170">
        <f t="shared" si="337"/>
        <v>43.04</v>
      </c>
      <c r="AG123" s="170">
        <f t="shared" si="337"/>
        <v>43.93</v>
      </c>
      <c r="AH123" s="170">
        <f t="shared" si="337"/>
        <v>44.83</v>
      </c>
      <c r="AI123" s="170">
        <f t="shared" si="337"/>
        <v>48.55</v>
      </c>
      <c r="AJ123" s="170">
        <f t="shared" si="337"/>
        <v>49.05</v>
      </c>
      <c r="AK123" s="170">
        <f t="shared" si="337"/>
        <v>49.55</v>
      </c>
      <c r="AL123" s="170">
        <f t="shared" si="337"/>
        <v>50.06</v>
      </c>
      <c r="AM123" s="170">
        <f t="shared" si="337"/>
        <v>97.23</v>
      </c>
      <c r="AN123" s="170">
        <f t="shared" si="337"/>
        <v>146.21</v>
      </c>
      <c r="AO123" s="170">
        <f t="shared" si="337"/>
        <v>178.95</v>
      </c>
      <c r="AP123" s="170">
        <f t="shared" si="337"/>
        <v>211.69</v>
      </c>
      <c r="AQ123" s="170">
        <f t="shared" si="337"/>
        <v>118.57</v>
      </c>
      <c r="AR123" s="170">
        <f t="shared" si="337"/>
        <v>172.67</v>
      </c>
      <c r="AS123" s="170">
        <f t="shared" si="337"/>
        <v>206.87</v>
      </c>
      <c r="AT123" s="170">
        <f t="shared" si="337"/>
        <v>241.08</v>
      </c>
      <c r="AU123" s="170">
        <f t="shared" si="337"/>
        <v>141.16999999999999</v>
      </c>
      <c r="AV123" s="170">
        <f t="shared" si="337"/>
        <v>205.55</v>
      </c>
      <c r="AW123" s="170">
        <f t="shared" si="337"/>
        <v>246.29</v>
      </c>
      <c r="AX123" s="170">
        <f t="shared" si="337"/>
        <v>287.01</v>
      </c>
      <c r="BL123" s="43" t="str">
        <f t="shared" si="206"/>
        <v>INFINITE 21.001 a 2.000</v>
      </c>
      <c r="BM123" s="44" t="s">
        <v>90</v>
      </c>
      <c r="BN123" s="46" t="s">
        <v>55</v>
      </c>
      <c r="BO123" s="170">
        <f t="shared" si="355"/>
        <v>17.96</v>
      </c>
      <c r="BP123" s="170">
        <f t="shared" si="355"/>
        <v>18.329999999999998</v>
      </c>
      <c r="BQ123" s="170">
        <f t="shared" si="355"/>
        <v>18.72</v>
      </c>
      <c r="BS123" s="43" t="str">
        <f t="shared" si="349"/>
        <v>INFINITE 26.001 a 7.000</v>
      </c>
      <c r="BT123" s="44" t="s">
        <v>90</v>
      </c>
      <c r="BU123" s="44" t="s">
        <v>82</v>
      </c>
      <c r="BV123" s="170">
        <f t="shared" si="342"/>
        <v>21.55</v>
      </c>
      <c r="BW123" s="170">
        <f t="shared" si="342"/>
        <v>22.01</v>
      </c>
      <c r="BX123" s="170">
        <f t="shared" si="342"/>
        <v>22.46</v>
      </c>
      <c r="BY123" s="170">
        <f t="shared" si="342"/>
        <v>22.91</v>
      </c>
      <c r="BZ123" s="170">
        <f t="shared" si="342"/>
        <v>35.1</v>
      </c>
      <c r="CA123" s="170">
        <f t="shared" si="342"/>
        <v>35.44</v>
      </c>
      <c r="CB123" s="170">
        <f t="shared" si="342"/>
        <v>35.81</v>
      </c>
      <c r="CC123" s="170">
        <f t="shared" si="342"/>
        <v>36.18</v>
      </c>
      <c r="CD123" s="170">
        <f t="shared" si="342"/>
        <v>65.599999999999994</v>
      </c>
      <c r="CE123" s="170">
        <f t="shared" si="342"/>
        <v>89.04</v>
      </c>
      <c r="CF123" s="170">
        <f t="shared" si="342"/>
        <v>125.32</v>
      </c>
      <c r="CG123" s="170">
        <f t="shared" si="342"/>
        <v>151.59</v>
      </c>
      <c r="CH123" s="170">
        <f t="shared" si="342"/>
        <v>104.09</v>
      </c>
      <c r="CI123" s="170">
        <f t="shared" si="342"/>
        <v>128.63999999999999</v>
      </c>
      <c r="CJ123" s="170">
        <f t="shared" si="342"/>
        <v>165.48</v>
      </c>
      <c r="CK123" s="170">
        <f t="shared" si="342"/>
        <v>193.43</v>
      </c>
      <c r="CM123" s="43" t="str">
        <f t="shared" si="343"/>
        <v>INFINITE 16.001 a 7.000</v>
      </c>
      <c r="CN123" s="44" t="s">
        <v>85</v>
      </c>
      <c r="CO123" s="44" t="s">
        <v>82</v>
      </c>
      <c r="CP123" s="170">
        <f t="shared" ref="CP123:DE123" si="362">ROUND(CP11-(CP11*$A$108),2)</f>
        <v>24.75</v>
      </c>
      <c r="CQ123" s="170">
        <f t="shared" si="362"/>
        <v>25.8</v>
      </c>
      <c r="CR123" s="170">
        <f t="shared" si="362"/>
        <v>26.07</v>
      </c>
      <c r="CS123" s="170">
        <f t="shared" si="362"/>
        <v>26.33</v>
      </c>
      <c r="CT123" s="170">
        <f t="shared" si="362"/>
        <v>33.74</v>
      </c>
      <c r="CU123" s="170">
        <f t="shared" si="362"/>
        <v>38.82</v>
      </c>
      <c r="CV123" s="170">
        <f t="shared" si="362"/>
        <v>44.29</v>
      </c>
      <c r="CW123" s="170">
        <f t="shared" si="362"/>
        <v>54.84</v>
      </c>
      <c r="CX123" s="170">
        <f t="shared" si="362"/>
        <v>42.6</v>
      </c>
      <c r="CY123" s="170">
        <f t="shared" si="362"/>
        <v>48.9</v>
      </c>
      <c r="CZ123" s="170">
        <f t="shared" si="362"/>
        <v>66.2</v>
      </c>
      <c r="DA123" s="170">
        <f t="shared" si="362"/>
        <v>84.97</v>
      </c>
      <c r="DB123" s="170">
        <f t="shared" si="362"/>
        <v>49.53</v>
      </c>
      <c r="DC123" s="170">
        <f t="shared" si="362"/>
        <v>56.84</v>
      </c>
      <c r="DD123" s="170">
        <f t="shared" si="362"/>
        <v>76.98</v>
      </c>
      <c r="DE123" s="170">
        <f t="shared" si="362"/>
        <v>98.8</v>
      </c>
      <c r="DG123" s="43" t="str">
        <f t="shared" si="299"/>
        <v>INFINITE 26.001 a 7.000</v>
      </c>
      <c r="DH123" s="44" t="s">
        <v>90</v>
      </c>
      <c r="DI123" s="44" t="s">
        <v>82</v>
      </c>
      <c r="DJ123" s="147">
        <f t="shared" ref="DJ123:DU123" si="363">ROUND(DJ11-(DJ11*$A$200),2)</f>
        <v>28.52</v>
      </c>
      <c r="DK123" s="147">
        <f t="shared" si="363"/>
        <v>29.73</v>
      </c>
      <c r="DL123" s="147">
        <f t="shared" si="363"/>
        <v>30.04</v>
      </c>
      <c r="DM123" s="147">
        <f t="shared" si="363"/>
        <v>30.34</v>
      </c>
      <c r="DN123" s="147">
        <f t="shared" si="363"/>
        <v>38.78</v>
      </c>
      <c r="DO123" s="147">
        <f t="shared" si="363"/>
        <v>45.15</v>
      </c>
      <c r="DP123" s="147">
        <f t="shared" si="363"/>
        <v>51.54</v>
      </c>
      <c r="DQ123" s="147">
        <f t="shared" si="363"/>
        <v>63.74</v>
      </c>
      <c r="DR123" s="147">
        <f t="shared" si="363"/>
        <v>56.41</v>
      </c>
      <c r="DS123" s="147">
        <f t="shared" si="363"/>
        <v>65.819999999999993</v>
      </c>
      <c r="DT123" s="147">
        <f t="shared" si="363"/>
        <v>89.56</v>
      </c>
      <c r="DU123" s="147">
        <f t="shared" si="363"/>
        <v>114.88</v>
      </c>
      <c r="EQ123" s="198" t="str">
        <f t="shared" si="333"/>
        <v>DIAMANTE 3Coleta no mesmo dia4210-271 a 80</v>
      </c>
      <c r="ER123" s="198" t="s">
        <v>75</v>
      </c>
      <c r="ES123" s="199" t="s">
        <v>71</v>
      </c>
      <c r="ET123" s="200" t="s">
        <v>72</v>
      </c>
      <c r="EU123" s="201" t="s">
        <v>99</v>
      </c>
      <c r="EV123" s="200">
        <f t="shared" si="352"/>
        <v>1.68</v>
      </c>
      <c r="EW123" s="258">
        <v>1.68</v>
      </c>
      <c r="EX123" s="203" t="s">
        <v>264</v>
      </c>
    </row>
    <row r="124" spans="1:154" x14ac:dyDescent="0.25">
      <c r="A124" s="84">
        <v>0.15</v>
      </c>
      <c r="B124" s="42" t="s">
        <v>81</v>
      </c>
      <c r="D124" s="43" t="str">
        <f t="shared" si="203"/>
        <v>INFINITE 17.001 a 8.000</v>
      </c>
      <c r="E124" s="44" t="s">
        <v>85</v>
      </c>
      <c r="F124" s="44" t="s">
        <v>86</v>
      </c>
      <c r="G124" s="170">
        <f t="shared" si="340"/>
        <v>18.88</v>
      </c>
      <c r="H124" s="170">
        <f t="shared" si="336"/>
        <v>19.28</v>
      </c>
      <c r="I124" s="170">
        <f t="shared" si="336"/>
        <v>19.68</v>
      </c>
      <c r="J124" s="170">
        <f t="shared" si="336"/>
        <v>20.079999999999998</v>
      </c>
      <c r="K124" s="170">
        <f t="shared" si="336"/>
        <v>31.46</v>
      </c>
      <c r="L124" s="170">
        <f t="shared" si="336"/>
        <v>31.81</v>
      </c>
      <c r="M124" s="170">
        <f t="shared" si="336"/>
        <v>32.11</v>
      </c>
      <c r="N124" s="170">
        <f t="shared" si="336"/>
        <v>32.450000000000003</v>
      </c>
      <c r="O124" s="170">
        <f t="shared" si="336"/>
        <v>59.77</v>
      </c>
      <c r="P124" s="170">
        <f t="shared" si="336"/>
        <v>80.7</v>
      </c>
      <c r="Q124" s="170">
        <f t="shared" si="336"/>
        <v>113.59</v>
      </c>
      <c r="R124" s="170">
        <f t="shared" si="336"/>
        <v>137.51</v>
      </c>
      <c r="S124" s="170">
        <f t="shared" si="336"/>
        <v>80.83</v>
      </c>
      <c r="T124" s="170">
        <f t="shared" si="336"/>
        <v>99.18</v>
      </c>
      <c r="U124" s="170">
        <f t="shared" si="336"/>
        <v>127.19</v>
      </c>
      <c r="V124" s="170">
        <f t="shared" si="336"/>
        <v>148.41999999999999</v>
      </c>
      <c r="W124" s="170">
        <f t="shared" si="336"/>
        <v>96.22</v>
      </c>
      <c r="X124" s="170">
        <f t="shared" si="336"/>
        <v>118.06</v>
      </c>
      <c r="Y124" s="170">
        <f t="shared" si="336"/>
        <v>151.41</v>
      </c>
      <c r="Z124" s="170">
        <f t="shared" si="336"/>
        <v>176.69</v>
      </c>
      <c r="AB124" s="176" t="str">
        <f t="shared" si="246"/>
        <v>INFINITE 17.001 a 8.000</v>
      </c>
      <c r="AC124" s="177" t="s">
        <v>85</v>
      </c>
      <c r="AD124" s="177" t="s">
        <v>86</v>
      </c>
      <c r="AE124" s="170">
        <f t="shared" si="341"/>
        <v>44.69</v>
      </c>
      <c r="AF124" s="170">
        <f t="shared" si="337"/>
        <v>45.63</v>
      </c>
      <c r="AG124" s="170">
        <f t="shared" si="337"/>
        <v>46.58</v>
      </c>
      <c r="AH124" s="170">
        <f t="shared" si="337"/>
        <v>47.53</v>
      </c>
      <c r="AI124" s="170">
        <f t="shared" si="337"/>
        <v>51.96</v>
      </c>
      <c r="AJ124" s="170">
        <f t="shared" si="337"/>
        <v>52.5</v>
      </c>
      <c r="AK124" s="170">
        <f t="shared" si="337"/>
        <v>53.04</v>
      </c>
      <c r="AL124" s="170">
        <f t="shared" si="337"/>
        <v>53.57</v>
      </c>
      <c r="AM124" s="170">
        <f t="shared" si="337"/>
        <v>106.08</v>
      </c>
      <c r="AN124" s="170">
        <f t="shared" si="337"/>
        <v>159.29</v>
      </c>
      <c r="AO124" s="170">
        <f t="shared" si="337"/>
        <v>195.28</v>
      </c>
      <c r="AP124" s="170">
        <f t="shared" si="337"/>
        <v>231.27</v>
      </c>
      <c r="AQ124" s="170">
        <f t="shared" si="337"/>
        <v>129.32</v>
      </c>
      <c r="AR124" s="170">
        <f t="shared" si="337"/>
        <v>190.85</v>
      </c>
      <c r="AS124" s="170">
        <f t="shared" si="337"/>
        <v>228.54</v>
      </c>
      <c r="AT124" s="170">
        <f t="shared" si="337"/>
        <v>266.24</v>
      </c>
      <c r="AU124" s="170">
        <f t="shared" si="337"/>
        <v>153.96</v>
      </c>
      <c r="AV124" s="170">
        <f t="shared" si="337"/>
        <v>227.21</v>
      </c>
      <c r="AW124" s="170">
        <f t="shared" si="337"/>
        <v>272.08</v>
      </c>
      <c r="AX124" s="170">
        <f t="shared" si="337"/>
        <v>316.94</v>
      </c>
      <c r="BL124" s="43" t="str">
        <f t="shared" si="206"/>
        <v>INFINITE 22.001 a 3.000</v>
      </c>
      <c r="BM124" s="44" t="s">
        <v>90</v>
      </c>
      <c r="BN124" s="46" t="s">
        <v>62</v>
      </c>
      <c r="BO124" s="170">
        <f t="shared" si="355"/>
        <v>19.96</v>
      </c>
      <c r="BP124" s="170">
        <f t="shared" si="355"/>
        <v>20.37</v>
      </c>
      <c r="BQ124" s="170">
        <f t="shared" si="355"/>
        <v>20.8</v>
      </c>
      <c r="BS124" s="43" t="str">
        <f t="shared" si="349"/>
        <v>INFINITE 27.001 a 8.000</v>
      </c>
      <c r="BT124" s="44" t="s">
        <v>90</v>
      </c>
      <c r="BU124" s="44" t="s">
        <v>86</v>
      </c>
      <c r="BV124" s="170">
        <f t="shared" si="342"/>
        <v>21.94</v>
      </c>
      <c r="BW124" s="170">
        <f t="shared" si="342"/>
        <v>22.41</v>
      </c>
      <c r="BX124" s="170">
        <f t="shared" si="342"/>
        <v>22.85</v>
      </c>
      <c r="BY124" s="170">
        <f t="shared" si="342"/>
        <v>23.31</v>
      </c>
      <c r="BZ124" s="170">
        <f t="shared" si="342"/>
        <v>37.590000000000003</v>
      </c>
      <c r="CA124" s="170">
        <f t="shared" si="342"/>
        <v>37.99</v>
      </c>
      <c r="CB124" s="170">
        <f t="shared" si="342"/>
        <v>38.369999999999997</v>
      </c>
      <c r="CC124" s="170">
        <f t="shared" si="342"/>
        <v>38.76</v>
      </c>
      <c r="CD124" s="170">
        <f t="shared" si="342"/>
        <v>71.92</v>
      </c>
      <c r="CE124" s="170">
        <f t="shared" si="342"/>
        <v>97.56</v>
      </c>
      <c r="CF124" s="170">
        <f t="shared" si="342"/>
        <v>137.30000000000001</v>
      </c>
      <c r="CG124" s="170">
        <f t="shared" si="342"/>
        <v>166.1</v>
      </c>
      <c r="CH124" s="170">
        <f t="shared" si="342"/>
        <v>115.91</v>
      </c>
      <c r="CI124" s="170">
        <f t="shared" si="342"/>
        <v>142.66</v>
      </c>
      <c r="CJ124" s="170">
        <f t="shared" si="342"/>
        <v>183.02</v>
      </c>
      <c r="CK124" s="170">
        <f t="shared" si="342"/>
        <v>213.48</v>
      </c>
      <c r="CM124" s="43" t="str">
        <f t="shared" si="343"/>
        <v>INFINITE 17.001 a 8.000</v>
      </c>
      <c r="CN124" s="44" t="s">
        <v>85</v>
      </c>
      <c r="CO124" s="44" t="s">
        <v>86</v>
      </c>
      <c r="CP124" s="170">
        <f t="shared" ref="CP124:DE124" si="364">ROUND(CP12-(CP12*$A$108),2)</f>
        <v>26.01</v>
      </c>
      <c r="CQ124" s="170">
        <f t="shared" si="364"/>
        <v>27.11</v>
      </c>
      <c r="CR124" s="170">
        <f t="shared" si="364"/>
        <v>27.38</v>
      </c>
      <c r="CS124" s="170">
        <f t="shared" si="364"/>
        <v>27.67</v>
      </c>
      <c r="CT124" s="170">
        <f t="shared" si="364"/>
        <v>36.76</v>
      </c>
      <c r="CU124" s="170">
        <f t="shared" si="364"/>
        <v>42.29</v>
      </c>
      <c r="CV124" s="170">
        <f t="shared" si="364"/>
        <v>48.25</v>
      </c>
      <c r="CW124" s="170">
        <f t="shared" si="364"/>
        <v>59.75</v>
      </c>
      <c r="CX124" s="170">
        <f t="shared" si="364"/>
        <v>54.88</v>
      </c>
      <c r="CY124" s="170">
        <f t="shared" si="364"/>
        <v>61.57</v>
      </c>
      <c r="CZ124" s="170">
        <f t="shared" si="364"/>
        <v>79.31</v>
      </c>
      <c r="DA124" s="170">
        <f t="shared" si="364"/>
        <v>98.88</v>
      </c>
      <c r="DB124" s="170">
        <f t="shared" si="364"/>
        <v>63.82</v>
      </c>
      <c r="DC124" s="170">
        <f t="shared" si="364"/>
        <v>71.599999999999994</v>
      </c>
      <c r="DD124" s="170">
        <f t="shared" si="364"/>
        <v>92.22</v>
      </c>
      <c r="DE124" s="170">
        <f t="shared" si="364"/>
        <v>114.99</v>
      </c>
      <c r="DG124" s="43" t="str">
        <f t="shared" si="299"/>
        <v>INFINITE 27.001 a 8.000</v>
      </c>
      <c r="DH124" s="44" t="s">
        <v>90</v>
      </c>
      <c r="DI124" s="44" t="s">
        <v>86</v>
      </c>
      <c r="DJ124" s="147">
        <f t="shared" ref="DJ124:DU124" si="365">ROUND(DJ12-(DJ12*$A$200),2)</f>
        <v>29.92</v>
      </c>
      <c r="DK124" s="147">
        <f t="shared" si="365"/>
        <v>31.22</v>
      </c>
      <c r="DL124" s="147">
        <f t="shared" si="365"/>
        <v>31.52</v>
      </c>
      <c r="DM124" s="147">
        <f t="shared" si="365"/>
        <v>31.86</v>
      </c>
      <c r="DN124" s="147">
        <f t="shared" si="365"/>
        <v>42.19</v>
      </c>
      <c r="DO124" s="147">
        <f t="shared" si="365"/>
        <v>49.16</v>
      </c>
      <c r="DP124" s="147">
        <f t="shared" si="365"/>
        <v>56.13</v>
      </c>
      <c r="DQ124" s="147">
        <f t="shared" si="365"/>
        <v>69.42</v>
      </c>
      <c r="DR124" s="147">
        <f t="shared" si="365"/>
        <v>72.55</v>
      </c>
      <c r="DS124" s="147">
        <f t="shared" si="365"/>
        <v>82.85</v>
      </c>
      <c r="DT124" s="147">
        <f t="shared" si="365"/>
        <v>107.27</v>
      </c>
      <c r="DU124" s="147">
        <f t="shared" si="365"/>
        <v>133.66</v>
      </c>
      <c r="EQ124" s="198" t="str">
        <f t="shared" si="333"/>
        <v>DIAMANTE 3Coleta no mesmo dia4210-281 a 90</v>
      </c>
      <c r="ER124" s="198" t="s">
        <v>75</v>
      </c>
      <c r="ES124" s="199" t="s">
        <v>71</v>
      </c>
      <c r="ET124" s="200" t="s">
        <v>72</v>
      </c>
      <c r="EU124" s="201" t="s">
        <v>102</v>
      </c>
      <c r="EV124" s="200">
        <f t="shared" si="352"/>
        <v>1.67</v>
      </c>
      <c r="EW124" s="258">
        <v>1.67</v>
      </c>
      <c r="EX124" s="203" t="s">
        <v>264</v>
      </c>
    </row>
    <row r="125" spans="1:154" x14ac:dyDescent="0.25">
      <c r="A125" s="84">
        <v>0.16</v>
      </c>
      <c r="B125" s="42" t="s">
        <v>85</v>
      </c>
      <c r="D125" s="43" t="str">
        <f t="shared" si="203"/>
        <v>INFINITE 18.001 a 9.000</v>
      </c>
      <c r="E125" s="44" t="s">
        <v>85</v>
      </c>
      <c r="F125" s="44" t="s">
        <v>91</v>
      </c>
      <c r="G125" s="170">
        <f t="shared" si="340"/>
        <v>19.5</v>
      </c>
      <c r="H125" s="170">
        <f t="shared" si="336"/>
        <v>19.920000000000002</v>
      </c>
      <c r="I125" s="170">
        <f t="shared" si="336"/>
        <v>20.329999999999998</v>
      </c>
      <c r="J125" s="170">
        <f t="shared" si="336"/>
        <v>20.74</v>
      </c>
      <c r="K125" s="170">
        <f t="shared" si="336"/>
        <v>33.520000000000003</v>
      </c>
      <c r="L125" s="170">
        <f t="shared" si="336"/>
        <v>33.86</v>
      </c>
      <c r="M125" s="170">
        <f t="shared" si="336"/>
        <v>34.22</v>
      </c>
      <c r="N125" s="170">
        <f t="shared" si="336"/>
        <v>34.549999999999997</v>
      </c>
      <c r="O125" s="170">
        <f t="shared" si="336"/>
        <v>64.989999999999995</v>
      </c>
      <c r="P125" s="170">
        <f t="shared" si="336"/>
        <v>87.74</v>
      </c>
      <c r="Q125" s="170">
        <f t="shared" si="336"/>
        <v>123.49</v>
      </c>
      <c r="R125" s="170">
        <f t="shared" si="336"/>
        <v>149.49</v>
      </c>
      <c r="S125" s="170">
        <f t="shared" si="336"/>
        <v>85.2</v>
      </c>
      <c r="T125" s="170">
        <f t="shared" si="336"/>
        <v>105.1</v>
      </c>
      <c r="U125" s="170">
        <f t="shared" si="336"/>
        <v>135.5</v>
      </c>
      <c r="V125" s="170">
        <f t="shared" si="336"/>
        <v>158.47999999999999</v>
      </c>
      <c r="W125" s="170">
        <f t="shared" si="336"/>
        <v>101.44</v>
      </c>
      <c r="X125" s="170">
        <f t="shared" si="336"/>
        <v>125.11</v>
      </c>
      <c r="Y125" s="170">
        <f t="shared" si="336"/>
        <v>161.32</v>
      </c>
      <c r="Z125" s="170">
        <f t="shared" si="336"/>
        <v>188.67</v>
      </c>
      <c r="AB125" s="176" t="str">
        <f t="shared" si="246"/>
        <v>INFINITE 18.001 a 9.000</v>
      </c>
      <c r="AC125" s="177" t="s">
        <v>85</v>
      </c>
      <c r="AD125" s="177" t="s">
        <v>91</v>
      </c>
      <c r="AE125" s="170">
        <f t="shared" si="341"/>
        <v>48.66</v>
      </c>
      <c r="AF125" s="170">
        <f t="shared" si="337"/>
        <v>49.71</v>
      </c>
      <c r="AG125" s="170">
        <f t="shared" si="337"/>
        <v>50.73</v>
      </c>
      <c r="AH125" s="170">
        <f t="shared" si="337"/>
        <v>51.78</v>
      </c>
      <c r="AI125" s="170">
        <f t="shared" si="337"/>
        <v>56</v>
      </c>
      <c r="AJ125" s="170">
        <f t="shared" si="337"/>
        <v>56.58</v>
      </c>
      <c r="AK125" s="170">
        <f t="shared" si="337"/>
        <v>57.15</v>
      </c>
      <c r="AL125" s="170">
        <f t="shared" si="337"/>
        <v>57.74</v>
      </c>
      <c r="AM125" s="170">
        <f t="shared" si="337"/>
        <v>115.64</v>
      </c>
      <c r="AN125" s="170">
        <f t="shared" si="337"/>
        <v>175.25</v>
      </c>
      <c r="AO125" s="170">
        <f t="shared" si="337"/>
        <v>213.5</v>
      </c>
      <c r="AP125" s="170">
        <f t="shared" si="337"/>
        <v>251.74</v>
      </c>
      <c r="AQ125" s="170">
        <f t="shared" si="337"/>
        <v>141.97999999999999</v>
      </c>
      <c r="AR125" s="170">
        <f t="shared" si="337"/>
        <v>212.07</v>
      </c>
      <c r="AS125" s="170">
        <f t="shared" si="337"/>
        <v>252.6</v>
      </c>
      <c r="AT125" s="170">
        <f t="shared" si="337"/>
        <v>293.14</v>
      </c>
      <c r="AU125" s="170">
        <f t="shared" si="337"/>
        <v>169.03</v>
      </c>
      <c r="AV125" s="170">
        <f t="shared" si="337"/>
        <v>252.47</v>
      </c>
      <c r="AW125" s="170">
        <f t="shared" si="337"/>
        <v>300.70999999999998</v>
      </c>
      <c r="AX125" s="170">
        <f t="shared" si="337"/>
        <v>348.97</v>
      </c>
      <c r="BL125" s="43" t="str">
        <f t="shared" si="206"/>
        <v>INFINITE 23.001 a 4.000</v>
      </c>
      <c r="BM125" s="44" t="s">
        <v>90</v>
      </c>
      <c r="BN125" s="46" t="s">
        <v>68</v>
      </c>
      <c r="BO125" s="170">
        <f t="shared" si="355"/>
        <v>21.94</v>
      </c>
      <c r="BP125" s="170">
        <f t="shared" si="355"/>
        <v>22.4</v>
      </c>
      <c r="BQ125" s="170">
        <f t="shared" si="355"/>
        <v>22.87</v>
      </c>
      <c r="BS125" s="43" t="str">
        <f t="shared" si="349"/>
        <v>INFINITE 28.001 a 9.000</v>
      </c>
      <c r="BT125" s="44" t="s">
        <v>90</v>
      </c>
      <c r="BU125" s="44" t="s">
        <v>91</v>
      </c>
      <c r="BV125" s="170">
        <f t="shared" si="342"/>
        <v>22.82</v>
      </c>
      <c r="BW125" s="170">
        <f t="shared" si="342"/>
        <v>23.29</v>
      </c>
      <c r="BX125" s="170">
        <f t="shared" si="342"/>
        <v>23.77</v>
      </c>
      <c r="BY125" s="170">
        <f t="shared" si="342"/>
        <v>24.25</v>
      </c>
      <c r="BZ125" s="170">
        <f t="shared" si="342"/>
        <v>39.97</v>
      </c>
      <c r="CA125" s="170">
        <f t="shared" si="342"/>
        <v>40.369999999999997</v>
      </c>
      <c r="CB125" s="170">
        <f t="shared" si="342"/>
        <v>40.81</v>
      </c>
      <c r="CC125" s="170">
        <f t="shared" si="342"/>
        <v>41.21</v>
      </c>
      <c r="CD125" s="170">
        <f t="shared" si="342"/>
        <v>78.13</v>
      </c>
      <c r="CE125" s="170">
        <f t="shared" si="342"/>
        <v>106.05</v>
      </c>
      <c r="CF125" s="170">
        <f t="shared" si="342"/>
        <v>149.25</v>
      </c>
      <c r="CG125" s="170">
        <f t="shared" si="342"/>
        <v>180.54</v>
      </c>
      <c r="CH125" s="170">
        <f t="shared" si="342"/>
        <v>122.1</v>
      </c>
      <c r="CI125" s="170">
        <f t="shared" si="342"/>
        <v>151.15</v>
      </c>
      <c r="CJ125" s="170">
        <f t="shared" si="342"/>
        <v>194.95</v>
      </c>
      <c r="CK125" s="170">
        <f t="shared" si="342"/>
        <v>227.89</v>
      </c>
      <c r="CM125" s="43" t="str">
        <f t="shared" si="343"/>
        <v>INFINITE 18.001 a 9.000</v>
      </c>
      <c r="CN125" s="44" t="s">
        <v>85</v>
      </c>
      <c r="CO125" s="44" t="s">
        <v>91</v>
      </c>
      <c r="CP125" s="170">
        <f t="shared" ref="CP125:DE125" si="366">ROUND(CP13-(CP13*$A$108),2)</f>
        <v>26.76</v>
      </c>
      <c r="CQ125" s="170">
        <f t="shared" si="366"/>
        <v>27.9</v>
      </c>
      <c r="CR125" s="170">
        <f t="shared" si="366"/>
        <v>28.17</v>
      </c>
      <c r="CS125" s="170">
        <f t="shared" si="366"/>
        <v>28.47</v>
      </c>
      <c r="CT125" s="170">
        <f t="shared" si="366"/>
        <v>38.57</v>
      </c>
      <c r="CU125" s="170">
        <f t="shared" si="366"/>
        <v>44.35</v>
      </c>
      <c r="CV125" s="170">
        <f t="shared" si="366"/>
        <v>50.61</v>
      </c>
      <c r="CW125" s="170">
        <f t="shared" si="366"/>
        <v>62.66</v>
      </c>
      <c r="CX125" s="170">
        <f t="shared" si="366"/>
        <v>56.43</v>
      </c>
      <c r="CY125" s="170">
        <f t="shared" si="366"/>
        <v>63.35</v>
      </c>
      <c r="CZ125" s="170">
        <f t="shared" si="366"/>
        <v>81.349999999999994</v>
      </c>
      <c r="DA125" s="170">
        <f t="shared" si="366"/>
        <v>101.42</v>
      </c>
      <c r="DB125" s="170">
        <f t="shared" si="366"/>
        <v>65.63</v>
      </c>
      <c r="DC125" s="170">
        <f t="shared" si="366"/>
        <v>73.66</v>
      </c>
      <c r="DD125" s="170">
        <f t="shared" si="366"/>
        <v>94.6</v>
      </c>
      <c r="DE125" s="170">
        <f t="shared" si="366"/>
        <v>117.92</v>
      </c>
      <c r="DG125" s="43" t="str">
        <f t="shared" si="299"/>
        <v>INFINITE 28.001 a 9.000</v>
      </c>
      <c r="DH125" s="44" t="s">
        <v>90</v>
      </c>
      <c r="DI125" s="44" t="s">
        <v>91</v>
      </c>
      <c r="DJ125" s="147">
        <f t="shared" ref="DJ125:DU125" si="367">ROUND(DJ13-(DJ13*$A$200),2)</f>
        <v>30.94</v>
      </c>
      <c r="DK125" s="147">
        <f t="shared" si="367"/>
        <v>32.26</v>
      </c>
      <c r="DL125" s="147">
        <f t="shared" si="367"/>
        <v>32.58</v>
      </c>
      <c r="DM125" s="147">
        <f t="shared" si="367"/>
        <v>32.9</v>
      </c>
      <c r="DN125" s="147">
        <f t="shared" si="367"/>
        <v>44.49</v>
      </c>
      <c r="DO125" s="147">
        <f t="shared" si="367"/>
        <v>51.62</v>
      </c>
      <c r="DP125" s="147">
        <f t="shared" si="367"/>
        <v>58.92</v>
      </c>
      <c r="DQ125" s="147">
        <f t="shared" si="367"/>
        <v>72.89</v>
      </c>
      <c r="DR125" s="147">
        <f t="shared" si="367"/>
        <v>75.17</v>
      </c>
      <c r="DS125" s="147">
        <f t="shared" si="367"/>
        <v>85.46</v>
      </c>
      <c r="DT125" s="147">
        <f t="shared" si="367"/>
        <v>110.12</v>
      </c>
      <c r="DU125" s="147">
        <f t="shared" si="367"/>
        <v>137.19999999999999</v>
      </c>
      <c r="EQ125" s="198" t="str">
        <f t="shared" si="333"/>
        <v>DIAMANTE 3Coleta no mesmo dia4210-291 a 100</v>
      </c>
      <c r="ER125" s="198" t="s">
        <v>75</v>
      </c>
      <c r="ES125" s="199" t="s">
        <v>71</v>
      </c>
      <c r="ET125" s="200" t="s">
        <v>72</v>
      </c>
      <c r="EU125" s="201" t="s">
        <v>105</v>
      </c>
      <c r="EV125" s="200">
        <f t="shared" si="352"/>
        <v>1.65</v>
      </c>
      <c r="EW125" s="258">
        <v>1.65</v>
      </c>
      <c r="EX125" s="203" t="s">
        <v>264</v>
      </c>
    </row>
    <row r="126" spans="1:154" x14ac:dyDescent="0.25">
      <c r="A126" s="84">
        <v>0.17</v>
      </c>
      <c r="B126" s="42" t="s">
        <v>90</v>
      </c>
      <c r="D126" s="43" t="str">
        <f t="shared" si="203"/>
        <v>INFINITE 19.001 a 10.000</v>
      </c>
      <c r="E126" s="44" t="s">
        <v>85</v>
      </c>
      <c r="F126" s="44" t="s">
        <v>95</v>
      </c>
      <c r="G126" s="170">
        <f t="shared" si="340"/>
        <v>19.93</v>
      </c>
      <c r="H126" s="170">
        <f t="shared" si="336"/>
        <v>20.36</v>
      </c>
      <c r="I126" s="170">
        <f t="shared" si="336"/>
        <v>20.78</v>
      </c>
      <c r="J126" s="170">
        <f t="shared" si="336"/>
        <v>21.2</v>
      </c>
      <c r="K126" s="170">
        <f t="shared" si="336"/>
        <v>35.79</v>
      </c>
      <c r="L126" s="170">
        <f t="shared" si="336"/>
        <v>36.15</v>
      </c>
      <c r="M126" s="170">
        <f t="shared" si="336"/>
        <v>36.520000000000003</v>
      </c>
      <c r="N126" s="170">
        <f t="shared" si="336"/>
        <v>36.89</v>
      </c>
      <c r="O126" s="170">
        <f t="shared" si="336"/>
        <v>70.22</v>
      </c>
      <c r="P126" s="170">
        <f t="shared" si="336"/>
        <v>94.79</v>
      </c>
      <c r="Q126" s="170">
        <f t="shared" si="336"/>
        <v>133.41999999999999</v>
      </c>
      <c r="R126" s="170">
        <f t="shared" si="336"/>
        <v>161.5</v>
      </c>
      <c r="S126" s="170">
        <f t="shared" si="336"/>
        <v>89.6</v>
      </c>
      <c r="T126" s="170">
        <f t="shared" si="336"/>
        <v>110.99</v>
      </c>
      <c r="U126" s="170">
        <f t="shared" si="336"/>
        <v>143.82</v>
      </c>
      <c r="V126" s="170">
        <f t="shared" si="336"/>
        <v>168.57</v>
      </c>
      <c r="W126" s="170">
        <f t="shared" si="336"/>
        <v>106.67</v>
      </c>
      <c r="X126" s="170">
        <f t="shared" si="336"/>
        <v>132.13999999999999</v>
      </c>
      <c r="Y126" s="170">
        <f t="shared" si="336"/>
        <v>171.23</v>
      </c>
      <c r="Z126" s="170">
        <f t="shared" si="336"/>
        <v>200.66</v>
      </c>
      <c r="AB126" s="176" t="str">
        <f t="shared" si="246"/>
        <v>INFINITE 19.001 a 10.000</v>
      </c>
      <c r="AC126" s="177" t="s">
        <v>85</v>
      </c>
      <c r="AD126" s="177" t="s">
        <v>95</v>
      </c>
      <c r="AE126" s="170">
        <f t="shared" si="341"/>
        <v>52.56</v>
      </c>
      <c r="AF126" s="170">
        <f t="shared" si="337"/>
        <v>53.69</v>
      </c>
      <c r="AG126" s="170">
        <f t="shared" si="337"/>
        <v>54.81</v>
      </c>
      <c r="AH126" s="170">
        <f t="shared" si="337"/>
        <v>55.92</v>
      </c>
      <c r="AI126" s="170">
        <f t="shared" si="337"/>
        <v>59.93</v>
      </c>
      <c r="AJ126" s="170">
        <f t="shared" si="337"/>
        <v>60.55</v>
      </c>
      <c r="AK126" s="170">
        <f t="shared" si="337"/>
        <v>61.17</v>
      </c>
      <c r="AL126" s="170">
        <f t="shared" si="337"/>
        <v>61.79</v>
      </c>
      <c r="AM126" s="170">
        <f t="shared" si="337"/>
        <v>125.01</v>
      </c>
      <c r="AN126" s="170">
        <f t="shared" si="337"/>
        <v>190.94</v>
      </c>
      <c r="AO126" s="170">
        <f t="shared" si="337"/>
        <v>231.68</v>
      </c>
      <c r="AP126" s="170">
        <f t="shared" si="337"/>
        <v>272.39</v>
      </c>
      <c r="AQ126" s="170">
        <f t="shared" si="337"/>
        <v>154.63999999999999</v>
      </c>
      <c r="AR126" s="170">
        <f t="shared" si="337"/>
        <v>232.52</v>
      </c>
      <c r="AS126" s="170">
        <f t="shared" si="337"/>
        <v>276.20999999999998</v>
      </c>
      <c r="AT126" s="170">
        <f t="shared" si="337"/>
        <v>319.89</v>
      </c>
      <c r="AU126" s="170">
        <f t="shared" si="337"/>
        <v>184.1</v>
      </c>
      <c r="AV126" s="170">
        <f t="shared" si="337"/>
        <v>276.81</v>
      </c>
      <c r="AW126" s="170">
        <f t="shared" si="337"/>
        <v>328.81</v>
      </c>
      <c r="AX126" s="170">
        <f t="shared" si="337"/>
        <v>380.81</v>
      </c>
      <c r="BL126" s="43" t="str">
        <f t="shared" si="206"/>
        <v>INFINITE 24.001 a 5.000</v>
      </c>
      <c r="BM126" s="44" t="s">
        <v>90</v>
      </c>
      <c r="BN126" s="46" t="s">
        <v>70</v>
      </c>
      <c r="BO126" s="170">
        <f t="shared" si="355"/>
        <v>24.17</v>
      </c>
      <c r="BP126" s="170">
        <f t="shared" si="355"/>
        <v>24.68</v>
      </c>
      <c r="BQ126" s="170">
        <f t="shared" si="355"/>
        <v>25.19</v>
      </c>
      <c r="BS126" s="43" t="str">
        <f t="shared" si="349"/>
        <v>INFINITE 29.001 a 10.000</v>
      </c>
      <c r="BT126" s="44" t="s">
        <v>90</v>
      </c>
      <c r="BU126" s="44" t="s">
        <v>95</v>
      </c>
      <c r="BV126" s="170">
        <f t="shared" si="342"/>
        <v>23.22</v>
      </c>
      <c r="BW126" s="170">
        <f t="shared" si="342"/>
        <v>23.71</v>
      </c>
      <c r="BX126" s="170">
        <f t="shared" si="342"/>
        <v>24.2</v>
      </c>
      <c r="BY126" s="170">
        <f t="shared" si="342"/>
        <v>24.69</v>
      </c>
      <c r="BZ126" s="170">
        <f t="shared" si="342"/>
        <v>42.59</v>
      </c>
      <c r="CA126" s="170">
        <f t="shared" si="342"/>
        <v>43.03</v>
      </c>
      <c r="CB126" s="170">
        <f t="shared" si="342"/>
        <v>43.47</v>
      </c>
      <c r="CC126" s="170">
        <f t="shared" si="342"/>
        <v>43.91</v>
      </c>
      <c r="CD126" s="170">
        <f t="shared" si="342"/>
        <v>84.34</v>
      </c>
      <c r="CE126" s="170">
        <f t="shared" si="342"/>
        <v>114.53</v>
      </c>
      <c r="CF126" s="170">
        <f t="shared" si="342"/>
        <v>161.21</v>
      </c>
      <c r="CG126" s="170">
        <f t="shared" si="342"/>
        <v>195.02</v>
      </c>
      <c r="CH126" s="170">
        <f t="shared" si="342"/>
        <v>128.33000000000001</v>
      </c>
      <c r="CI126" s="170">
        <f t="shared" si="342"/>
        <v>159.63</v>
      </c>
      <c r="CJ126" s="170">
        <f t="shared" si="342"/>
        <v>206.89</v>
      </c>
      <c r="CK126" s="170">
        <f t="shared" si="342"/>
        <v>242.35</v>
      </c>
      <c r="CM126" s="43" t="str">
        <f t="shared" si="343"/>
        <v>INFINITE 19.001 a 10.000</v>
      </c>
      <c r="CN126" s="44" t="s">
        <v>85</v>
      </c>
      <c r="CO126" s="44" t="s">
        <v>95</v>
      </c>
      <c r="CP126" s="170">
        <f t="shared" ref="CP126:DE126" si="368">ROUND(CP14-(CP14*$A$108),2)</f>
        <v>27.31</v>
      </c>
      <c r="CQ126" s="170">
        <f t="shared" si="368"/>
        <v>28.47</v>
      </c>
      <c r="CR126" s="170">
        <f t="shared" si="368"/>
        <v>28.74</v>
      </c>
      <c r="CS126" s="170">
        <f t="shared" si="368"/>
        <v>29.04</v>
      </c>
      <c r="CT126" s="170">
        <f t="shared" si="368"/>
        <v>39.86</v>
      </c>
      <c r="CU126" s="170">
        <f t="shared" si="368"/>
        <v>45.85</v>
      </c>
      <c r="CV126" s="170">
        <f t="shared" si="368"/>
        <v>52.32</v>
      </c>
      <c r="CW126" s="170">
        <f t="shared" si="368"/>
        <v>64.78</v>
      </c>
      <c r="CX126" s="170">
        <f t="shared" si="368"/>
        <v>57.55</v>
      </c>
      <c r="CY126" s="170">
        <f t="shared" si="368"/>
        <v>64.63</v>
      </c>
      <c r="CZ126" s="170">
        <f t="shared" si="368"/>
        <v>82.82</v>
      </c>
      <c r="DA126" s="170">
        <f t="shared" si="368"/>
        <v>103.22</v>
      </c>
      <c r="DB126" s="170">
        <f t="shared" si="368"/>
        <v>66.92</v>
      </c>
      <c r="DC126" s="170">
        <f t="shared" si="368"/>
        <v>75.150000000000006</v>
      </c>
      <c r="DD126" s="170">
        <f t="shared" si="368"/>
        <v>96.29</v>
      </c>
      <c r="DE126" s="170">
        <f t="shared" si="368"/>
        <v>120.01</v>
      </c>
      <c r="DG126" s="43" t="str">
        <f t="shared" si="299"/>
        <v>INFINITE 29.001 a 10.000</v>
      </c>
      <c r="DH126" s="44" t="s">
        <v>90</v>
      </c>
      <c r="DI126" s="44" t="s">
        <v>95</v>
      </c>
      <c r="DJ126" s="147">
        <f t="shared" ref="DJ126:DU126" si="369">ROUND(DJ14-(DJ14*$A$200),2)</f>
        <v>31.5</v>
      </c>
      <c r="DK126" s="147">
        <f t="shared" si="369"/>
        <v>32.840000000000003</v>
      </c>
      <c r="DL126" s="147">
        <f t="shared" si="369"/>
        <v>33.19</v>
      </c>
      <c r="DM126" s="147">
        <f t="shared" si="369"/>
        <v>33.51</v>
      </c>
      <c r="DN126" s="147">
        <f t="shared" si="369"/>
        <v>45.9</v>
      </c>
      <c r="DO126" s="147">
        <f t="shared" si="369"/>
        <v>53.34</v>
      </c>
      <c r="DP126" s="147">
        <f t="shared" si="369"/>
        <v>60.89</v>
      </c>
      <c r="DQ126" s="147">
        <f t="shared" si="369"/>
        <v>75.33</v>
      </c>
      <c r="DR126" s="147">
        <f t="shared" si="369"/>
        <v>76.44</v>
      </c>
      <c r="DS126" s="147">
        <f t="shared" si="369"/>
        <v>87.09</v>
      </c>
      <c r="DT126" s="147">
        <f t="shared" si="369"/>
        <v>112.05</v>
      </c>
      <c r="DU126" s="147">
        <f t="shared" si="369"/>
        <v>139.59</v>
      </c>
      <c r="EQ126" s="198" t="str">
        <f t="shared" si="333"/>
        <v>DIAMANTE 3Coleta no mesmo dia4210-2Mais de 100</v>
      </c>
      <c r="ER126" s="198" t="s">
        <v>75</v>
      </c>
      <c r="ES126" s="199" t="s">
        <v>71</v>
      </c>
      <c r="ET126" s="200" t="s">
        <v>72</v>
      </c>
      <c r="EU126" s="201" t="s">
        <v>108</v>
      </c>
      <c r="EV126" s="200">
        <f t="shared" si="352"/>
        <v>1.65</v>
      </c>
      <c r="EW126" s="258">
        <v>1.65</v>
      </c>
      <c r="EX126" s="203" t="s">
        <v>264</v>
      </c>
    </row>
    <row r="127" spans="1:154" x14ac:dyDescent="0.25">
      <c r="A127" s="84">
        <v>0.18</v>
      </c>
      <c r="B127" s="42" t="s">
        <v>94</v>
      </c>
      <c r="D127" s="40" t="str">
        <f t="shared" si="203"/>
        <v>INFINITE 1Kg Adicional</v>
      </c>
      <c r="E127" s="168" t="s">
        <v>85</v>
      </c>
      <c r="F127" s="168" t="s">
        <v>63</v>
      </c>
      <c r="G127" s="171">
        <f t="shared" si="340"/>
        <v>2.46</v>
      </c>
      <c r="H127" s="171">
        <f t="shared" si="336"/>
        <v>2.5299999999999998</v>
      </c>
      <c r="I127" s="171">
        <f t="shared" si="336"/>
        <v>2.58</v>
      </c>
      <c r="J127" s="171">
        <f t="shared" si="336"/>
        <v>2.62</v>
      </c>
      <c r="K127" s="171">
        <f t="shared" si="336"/>
        <v>4.4400000000000004</v>
      </c>
      <c r="L127" s="171">
        <f t="shared" si="336"/>
        <v>4.49</v>
      </c>
      <c r="M127" s="171">
        <f t="shared" si="336"/>
        <v>4.53</v>
      </c>
      <c r="N127" s="171">
        <f t="shared" si="336"/>
        <v>4.58</v>
      </c>
      <c r="O127" s="171">
        <f t="shared" si="336"/>
        <v>8.7100000000000009</v>
      </c>
      <c r="P127" s="171">
        <f t="shared" si="336"/>
        <v>11.75</v>
      </c>
      <c r="Q127" s="171">
        <f t="shared" si="336"/>
        <v>16.55</v>
      </c>
      <c r="R127" s="171">
        <f t="shared" si="336"/>
        <v>20.02</v>
      </c>
      <c r="S127" s="171">
        <f t="shared" si="336"/>
        <v>11.11</v>
      </c>
      <c r="T127" s="171">
        <f t="shared" si="336"/>
        <v>13.75</v>
      </c>
      <c r="U127" s="171">
        <f t="shared" si="336"/>
        <v>17.84</v>
      </c>
      <c r="V127" s="171">
        <f t="shared" si="336"/>
        <v>20.91</v>
      </c>
      <c r="W127" s="171">
        <f t="shared" si="336"/>
        <v>13.23</v>
      </c>
      <c r="X127" s="171">
        <f t="shared" si="336"/>
        <v>16.39</v>
      </c>
      <c r="Y127" s="171">
        <f t="shared" si="336"/>
        <v>21.23</v>
      </c>
      <c r="Z127" s="171">
        <f t="shared" si="336"/>
        <v>24.88</v>
      </c>
      <c r="AB127" s="40" t="str">
        <f t="shared" si="246"/>
        <v>INFINITE 1Kg Adicional</v>
      </c>
      <c r="AC127" s="168" t="s">
        <v>85</v>
      </c>
      <c r="AD127" s="168" t="s">
        <v>63</v>
      </c>
      <c r="AE127" s="169">
        <f t="shared" si="341"/>
        <v>5.34</v>
      </c>
      <c r="AF127" s="169">
        <f t="shared" si="337"/>
        <v>5.46</v>
      </c>
      <c r="AG127" s="169">
        <f t="shared" si="337"/>
        <v>5.56</v>
      </c>
      <c r="AH127" s="169">
        <f t="shared" si="337"/>
        <v>5.69</v>
      </c>
      <c r="AI127" s="169">
        <f t="shared" si="337"/>
        <v>6.03</v>
      </c>
      <c r="AJ127" s="169">
        <f t="shared" si="337"/>
        <v>6.1</v>
      </c>
      <c r="AK127" s="169">
        <f t="shared" si="337"/>
        <v>6.16</v>
      </c>
      <c r="AL127" s="169">
        <f t="shared" si="337"/>
        <v>6.22</v>
      </c>
      <c r="AM127" s="169">
        <f t="shared" si="337"/>
        <v>12.36</v>
      </c>
      <c r="AN127" s="169">
        <f t="shared" si="337"/>
        <v>18.95</v>
      </c>
      <c r="AO127" s="169">
        <f t="shared" si="337"/>
        <v>22.96</v>
      </c>
      <c r="AP127" s="169">
        <f t="shared" si="337"/>
        <v>26.97</v>
      </c>
      <c r="AQ127" s="169">
        <f t="shared" si="337"/>
        <v>15.46</v>
      </c>
      <c r="AR127" s="169">
        <f t="shared" si="337"/>
        <v>23.18</v>
      </c>
      <c r="AS127" s="169">
        <f t="shared" si="337"/>
        <v>27.42</v>
      </c>
      <c r="AT127" s="169">
        <f t="shared" si="337"/>
        <v>31.68</v>
      </c>
      <c r="AU127" s="169">
        <f t="shared" si="337"/>
        <v>18.399999999999999</v>
      </c>
      <c r="AV127" s="169">
        <f t="shared" si="337"/>
        <v>27.6</v>
      </c>
      <c r="AW127" s="169">
        <f t="shared" si="337"/>
        <v>32.659999999999997</v>
      </c>
      <c r="AX127" s="169">
        <f t="shared" si="337"/>
        <v>37.71</v>
      </c>
      <c r="BL127" s="43" t="str">
        <f t="shared" si="206"/>
        <v>INFINITE 25.001 a 6.000</v>
      </c>
      <c r="BM127" s="44" t="s">
        <v>90</v>
      </c>
      <c r="BN127" s="46" t="s">
        <v>76</v>
      </c>
      <c r="BO127" s="170">
        <f t="shared" si="355"/>
        <v>28.15</v>
      </c>
      <c r="BP127" s="170">
        <f t="shared" si="355"/>
        <v>28.74</v>
      </c>
      <c r="BQ127" s="170">
        <f t="shared" si="355"/>
        <v>29.35</v>
      </c>
      <c r="BS127" s="40" t="str">
        <f t="shared" si="349"/>
        <v>INFINITE 2Kg Adicional</v>
      </c>
      <c r="BT127" s="168" t="s">
        <v>90</v>
      </c>
      <c r="BU127" s="168" t="s">
        <v>63</v>
      </c>
      <c r="BV127" s="171">
        <f t="shared" si="342"/>
        <v>2.98</v>
      </c>
      <c r="BW127" s="171">
        <f t="shared" si="342"/>
        <v>3.04</v>
      </c>
      <c r="BX127" s="171">
        <f t="shared" si="342"/>
        <v>3.13</v>
      </c>
      <c r="BY127" s="171">
        <f t="shared" si="342"/>
        <v>3.18</v>
      </c>
      <c r="BZ127" s="171">
        <f t="shared" si="342"/>
        <v>5.38</v>
      </c>
      <c r="CA127" s="171">
        <f t="shared" si="342"/>
        <v>5.42</v>
      </c>
      <c r="CB127" s="171">
        <f t="shared" si="342"/>
        <v>5.47</v>
      </c>
      <c r="CC127" s="171">
        <f t="shared" si="342"/>
        <v>5.54</v>
      </c>
      <c r="CD127" s="171">
        <f t="shared" si="342"/>
        <v>10.54</v>
      </c>
      <c r="CE127" s="171">
        <f t="shared" si="342"/>
        <v>14.22</v>
      </c>
      <c r="CF127" s="171">
        <f t="shared" si="342"/>
        <v>20.010000000000002</v>
      </c>
      <c r="CG127" s="171">
        <f t="shared" si="342"/>
        <v>24.22</v>
      </c>
      <c r="CH127" s="171">
        <f t="shared" si="342"/>
        <v>16</v>
      </c>
      <c r="CI127" s="171">
        <f t="shared" si="342"/>
        <v>19.82</v>
      </c>
      <c r="CJ127" s="171">
        <f t="shared" si="342"/>
        <v>25.69</v>
      </c>
      <c r="CK127" s="171">
        <f t="shared" si="342"/>
        <v>30.09</v>
      </c>
      <c r="CM127" s="40" t="str">
        <f t="shared" si="343"/>
        <v>INFINITE 1Kg Adicional</v>
      </c>
      <c r="CN127" s="168" t="s">
        <v>85</v>
      </c>
      <c r="CO127" s="168" t="s">
        <v>63</v>
      </c>
      <c r="CP127" s="171">
        <f t="shared" ref="CP127:DE127" si="370">ROUND(CP15-(CP15*$A$108),2)</f>
        <v>3.39</v>
      </c>
      <c r="CQ127" s="171">
        <f t="shared" si="370"/>
        <v>3.53</v>
      </c>
      <c r="CR127" s="171">
        <f t="shared" si="370"/>
        <v>3.56</v>
      </c>
      <c r="CS127" s="171">
        <f t="shared" si="370"/>
        <v>3.61</v>
      </c>
      <c r="CT127" s="171">
        <f t="shared" si="370"/>
        <v>4.9400000000000004</v>
      </c>
      <c r="CU127" s="171">
        <f t="shared" si="370"/>
        <v>5.68</v>
      </c>
      <c r="CV127" s="171">
        <f t="shared" si="370"/>
        <v>6.49</v>
      </c>
      <c r="CW127" s="171">
        <f t="shared" si="370"/>
        <v>8.0299999999999994</v>
      </c>
      <c r="CX127" s="171">
        <f t="shared" si="370"/>
        <v>7.13</v>
      </c>
      <c r="CY127" s="171">
        <f t="shared" si="370"/>
        <v>8.02</v>
      </c>
      <c r="CZ127" s="171">
        <f t="shared" si="370"/>
        <v>10.27</v>
      </c>
      <c r="DA127" s="171">
        <f t="shared" si="370"/>
        <v>12.79</v>
      </c>
      <c r="DB127" s="171">
        <f t="shared" si="370"/>
        <v>8.2799999999999994</v>
      </c>
      <c r="DC127" s="171">
        <f t="shared" si="370"/>
        <v>9.32</v>
      </c>
      <c r="DD127" s="171">
        <f t="shared" si="370"/>
        <v>11.93</v>
      </c>
      <c r="DE127" s="171">
        <f t="shared" si="370"/>
        <v>14.88</v>
      </c>
      <c r="DG127" s="40" t="str">
        <f t="shared" si="299"/>
        <v>INFINITE 2Kg Adicional</v>
      </c>
      <c r="DH127" s="168" t="s">
        <v>90</v>
      </c>
      <c r="DI127" s="168" t="s">
        <v>63</v>
      </c>
      <c r="DJ127" s="169">
        <f t="shared" ref="DJ127:DU127" si="371">ROUND(DJ15-(DJ15*$A$200),2)</f>
        <v>3.9</v>
      </c>
      <c r="DK127" s="169">
        <f t="shared" si="371"/>
        <v>4.08</v>
      </c>
      <c r="DL127" s="169">
        <f t="shared" si="371"/>
        <v>4.0999999999999996</v>
      </c>
      <c r="DM127" s="169">
        <f t="shared" si="371"/>
        <v>4.1500000000000004</v>
      </c>
      <c r="DN127" s="169">
        <f t="shared" si="371"/>
        <v>5.68</v>
      </c>
      <c r="DO127" s="169">
        <f t="shared" si="371"/>
        <v>6.6</v>
      </c>
      <c r="DP127" s="169">
        <f t="shared" si="371"/>
        <v>7.55</v>
      </c>
      <c r="DQ127" s="169">
        <f t="shared" si="371"/>
        <v>9.33</v>
      </c>
      <c r="DR127" s="169">
        <f t="shared" si="371"/>
        <v>9.44</v>
      </c>
      <c r="DS127" s="169">
        <f t="shared" si="371"/>
        <v>10.79</v>
      </c>
      <c r="DT127" s="169">
        <f t="shared" si="371"/>
        <v>13.89</v>
      </c>
      <c r="DU127" s="169">
        <f t="shared" si="371"/>
        <v>17.3</v>
      </c>
      <c r="EQ127" s="198" t="str">
        <f t="shared" si="333"/>
        <v>DIAMANTE 3Coleta no mesmo dia7790-9Unitizador</v>
      </c>
      <c r="ER127" s="198" t="s">
        <v>75</v>
      </c>
      <c r="ES127" s="199" t="s">
        <v>71</v>
      </c>
      <c r="ET127" s="200" t="s">
        <v>111</v>
      </c>
      <c r="EU127" s="201" t="s">
        <v>112</v>
      </c>
      <c r="EV127" s="200">
        <f>ROUND(EV19-(EV19*$A$141),2)</f>
        <v>41.98</v>
      </c>
      <c r="EW127" s="204"/>
      <c r="EX127" s="204"/>
    </row>
    <row r="128" spans="1:154" x14ac:dyDescent="0.25">
      <c r="A128" s="84">
        <v>0.19</v>
      </c>
      <c r="B128" s="42" t="s">
        <v>98</v>
      </c>
      <c r="D128" s="43" t="str">
        <f t="shared" si="203"/>
        <v>Peso (g)</v>
      </c>
      <c r="F128" s="44" t="s">
        <v>32</v>
      </c>
      <c r="G128" s="173" t="s">
        <v>12</v>
      </c>
      <c r="H128" s="173" t="s">
        <v>13</v>
      </c>
      <c r="I128" s="173" t="s">
        <v>14</v>
      </c>
      <c r="J128" s="173" t="s">
        <v>15</v>
      </c>
      <c r="K128" s="173" t="s">
        <v>16</v>
      </c>
      <c r="L128" s="173" t="s">
        <v>17</v>
      </c>
      <c r="M128" s="173" t="s">
        <v>18</v>
      </c>
      <c r="N128" s="173" t="s">
        <v>19</v>
      </c>
      <c r="O128" s="173" t="s">
        <v>20</v>
      </c>
      <c r="P128" s="173" t="s">
        <v>21</v>
      </c>
      <c r="Q128" s="173" t="s">
        <v>22</v>
      </c>
      <c r="R128" s="173" t="s">
        <v>23</v>
      </c>
      <c r="S128" s="173" t="s">
        <v>24</v>
      </c>
      <c r="T128" s="173" t="s">
        <v>25</v>
      </c>
      <c r="U128" s="173" t="s">
        <v>26</v>
      </c>
      <c r="V128" s="173" t="s">
        <v>27</v>
      </c>
      <c r="W128" s="173" t="s">
        <v>28</v>
      </c>
      <c r="X128" s="173" t="s">
        <v>29</v>
      </c>
      <c r="Y128" s="173" t="s">
        <v>30</v>
      </c>
      <c r="Z128" s="173" t="s">
        <v>31</v>
      </c>
      <c r="AB128" s="176" t="str">
        <f t="shared" si="246"/>
        <v>Peso (g)</v>
      </c>
      <c r="AC128" s="177"/>
      <c r="AD128" s="177" t="s">
        <v>32</v>
      </c>
      <c r="AE128" s="170" t="s">
        <v>12</v>
      </c>
      <c r="AF128" s="170" t="s">
        <v>13</v>
      </c>
      <c r="AG128" s="170" t="s">
        <v>14</v>
      </c>
      <c r="AH128" s="170" t="s">
        <v>15</v>
      </c>
      <c r="AI128" s="170" t="s">
        <v>16</v>
      </c>
      <c r="AJ128" s="170" t="s">
        <v>17</v>
      </c>
      <c r="AK128" s="170" t="s">
        <v>18</v>
      </c>
      <c r="AL128" s="170" t="s">
        <v>19</v>
      </c>
      <c r="AM128" s="170" t="s">
        <v>20</v>
      </c>
      <c r="AN128" s="170" t="s">
        <v>21</v>
      </c>
      <c r="AO128" s="170" t="s">
        <v>22</v>
      </c>
      <c r="AP128" s="170" t="s">
        <v>23</v>
      </c>
      <c r="AQ128" s="170" t="s">
        <v>24</v>
      </c>
      <c r="AR128" s="170" t="s">
        <v>25</v>
      </c>
      <c r="AS128" s="170" t="s">
        <v>26</v>
      </c>
      <c r="AT128" s="170" t="s">
        <v>27</v>
      </c>
      <c r="AU128" s="170" t="s">
        <v>28</v>
      </c>
      <c r="AV128" s="170" t="s">
        <v>29</v>
      </c>
      <c r="AW128" s="170" t="s">
        <v>30</v>
      </c>
      <c r="AX128" s="170" t="s">
        <v>31</v>
      </c>
      <c r="BL128" s="43" t="str">
        <f t="shared" si="206"/>
        <v>INFINITE 26.001 a 7.000</v>
      </c>
      <c r="BM128" s="44" t="s">
        <v>90</v>
      </c>
      <c r="BN128" s="46" t="s">
        <v>82</v>
      </c>
      <c r="BO128" s="170">
        <f t="shared" si="355"/>
        <v>33.49</v>
      </c>
      <c r="BP128" s="170">
        <f t="shared" si="355"/>
        <v>34.17</v>
      </c>
      <c r="BQ128" s="170">
        <f t="shared" si="355"/>
        <v>34.89</v>
      </c>
      <c r="BS128" s="43" t="str">
        <f t="shared" si="349"/>
        <v>Peso (g)</v>
      </c>
      <c r="BT128" s="44"/>
      <c r="BU128" s="44" t="s">
        <v>32</v>
      </c>
      <c r="BV128" s="170" t="s">
        <v>12</v>
      </c>
      <c r="BW128" s="170" t="s">
        <v>13</v>
      </c>
      <c r="BX128" s="170" t="s">
        <v>14</v>
      </c>
      <c r="BY128" s="170" t="s">
        <v>15</v>
      </c>
      <c r="BZ128" s="170" t="s">
        <v>16</v>
      </c>
      <c r="CA128" s="170" t="s">
        <v>17</v>
      </c>
      <c r="CB128" s="170" t="s">
        <v>18</v>
      </c>
      <c r="CC128" s="170" t="s">
        <v>19</v>
      </c>
      <c r="CD128" s="170" t="s">
        <v>20</v>
      </c>
      <c r="CE128" s="170" t="s">
        <v>21</v>
      </c>
      <c r="CF128" s="170" t="s">
        <v>22</v>
      </c>
      <c r="CG128" s="170" t="s">
        <v>23</v>
      </c>
      <c r="CH128" s="170" t="s">
        <v>28</v>
      </c>
      <c r="CI128" s="170" t="s">
        <v>29</v>
      </c>
      <c r="CJ128" s="170" t="s">
        <v>30</v>
      </c>
      <c r="CK128" s="170" t="s">
        <v>31</v>
      </c>
      <c r="CM128" s="43" t="str">
        <f t="shared" ref="CM128:CM129" si="372">CONCATENATE(CN128,CO128)</f>
        <v>Peso (g)</v>
      </c>
      <c r="CO128" s="44" t="s">
        <v>32</v>
      </c>
      <c r="CP128" s="45" t="s">
        <v>16</v>
      </c>
      <c r="CQ128" s="45" t="s">
        <v>17</v>
      </c>
      <c r="CR128" s="45" t="s">
        <v>18</v>
      </c>
      <c r="CS128" s="45" t="s">
        <v>19</v>
      </c>
      <c r="CT128" s="45" t="s">
        <v>20</v>
      </c>
      <c r="CU128" s="45" t="s">
        <v>21</v>
      </c>
      <c r="CV128" s="45" t="s">
        <v>22</v>
      </c>
      <c r="CW128" s="45" t="s">
        <v>23</v>
      </c>
      <c r="CX128" s="45" t="s">
        <v>24</v>
      </c>
      <c r="CY128" s="45" t="s">
        <v>25</v>
      </c>
      <c r="CZ128" s="45" t="s">
        <v>26</v>
      </c>
      <c r="DA128" s="45" t="s">
        <v>27</v>
      </c>
      <c r="DB128" s="45" t="s">
        <v>28</v>
      </c>
      <c r="DC128" s="45" t="s">
        <v>29</v>
      </c>
      <c r="DD128" s="45" t="s">
        <v>30</v>
      </c>
      <c r="DE128" s="45" t="s">
        <v>31</v>
      </c>
      <c r="DG128" s="43" t="str">
        <f t="shared" ref="DG128:DG169" si="373">CONCATENATE(DH128,DI128)</f>
        <v>Peso (g)</v>
      </c>
      <c r="DI128" s="44" t="s">
        <v>32</v>
      </c>
      <c r="DJ128" s="147" t="s">
        <v>16</v>
      </c>
      <c r="DK128" s="147" t="s">
        <v>17</v>
      </c>
      <c r="DL128" s="147" t="s">
        <v>18</v>
      </c>
      <c r="DM128" s="147" t="s">
        <v>19</v>
      </c>
      <c r="DN128" s="147" t="s">
        <v>20</v>
      </c>
      <c r="DO128" s="147" t="s">
        <v>21</v>
      </c>
      <c r="DP128" s="147" t="s">
        <v>22</v>
      </c>
      <c r="DQ128" s="147" t="s">
        <v>23</v>
      </c>
      <c r="DR128" s="147" t="s">
        <v>28</v>
      </c>
      <c r="DS128" s="147" t="s">
        <v>29</v>
      </c>
      <c r="DT128" s="147" t="s">
        <v>30</v>
      </c>
      <c r="DU128" s="147" t="s">
        <v>31</v>
      </c>
      <c r="ET128" s="44"/>
    </row>
    <row r="129" spans="1:154" x14ac:dyDescent="0.25">
      <c r="A129" s="84">
        <v>0.2</v>
      </c>
      <c r="B129" s="42" t="s">
        <v>100</v>
      </c>
      <c r="D129" s="43" t="str">
        <f t="shared" si="203"/>
        <v>INFINITE 20 a 300</v>
      </c>
      <c r="E129" s="44" t="s">
        <v>90</v>
      </c>
      <c r="F129" s="44" t="s">
        <v>40</v>
      </c>
      <c r="G129" s="170">
        <f>ROUND(G3-(G3*$A$36),2)</f>
        <v>7.95</v>
      </c>
      <c r="H129" s="170">
        <f t="shared" ref="H129:Z141" si="374">ROUND(H3-(H3*$A$36),2)</f>
        <v>8.1300000000000008</v>
      </c>
      <c r="I129" s="170">
        <f t="shared" si="374"/>
        <v>8.2899999999999991</v>
      </c>
      <c r="J129" s="170">
        <f t="shared" si="374"/>
        <v>8.4600000000000009</v>
      </c>
      <c r="K129" s="170">
        <f t="shared" si="374"/>
        <v>15.2</v>
      </c>
      <c r="L129" s="170">
        <f t="shared" si="374"/>
        <v>15.53</v>
      </c>
      <c r="M129" s="170">
        <f t="shared" si="374"/>
        <v>15.87</v>
      </c>
      <c r="N129" s="170">
        <f t="shared" si="374"/>
        <v>16.89</v>
      </c>
      <c r="O129" s="170">
        <f t="shared" si="374"/>
        <v>23.08</v>
      </c>
      <c r="P129" s="170">
        <f t="shared" si="374"/>
        <v>32.31</v>
      </c>
      <c r="Q129" s="170">
        <f t="shared" si="374"/>
        <v>41.54</v>
      </c>
      <c r="R129" s="170">
        <f t="shared" si="374"/>
        <v>48.47</v>
      </c>
      <c r="S129" s="170">
        <f t="shared" si="374"/>
        <v>30.73</v>
      </c>
      <c r="T129" s="170">
        <f t="shared" si="374"/>
        <v>39.229999999999997</v>
      </c>
      <c r="U129" s="170">
        <f t="shared" si="374"/>
        <v>47.36</v>
      </c>
      <c r="V129" s="170">
        <f t="shared" si="374"/>
        <v>54.32</v>
      </c>
      <c r="W129" s="170">
        <f t="shared" si="374"/>
        <v>36.58</v>
      </c>
      <c r="X129" s="170">
        <f t="shared" si="374"/>
        <v>46.71</v>
      </c>
      <c r="Y129" s="170">
        <f t="shared" si="374"/>
        <v>56.39</v>
      </c>
      <c r="Z129" s="170">
        <f t="shared" si="374"/>
        <v>64.680000000000007</v>
      </c>
      <c r="AB129" s="176" t="str">
        <f t="shared" si="246"/>
        <v>INFINITE 20 a 300</v>
      </c>
      <c r="AC129" s="177" t="s">
        <v>90</v>
      </c>
      <c r="AD129" s="177" t="s">
        <v>40</v>
      </c>
      <c r="AE129" s="170">
        <f>ROUND(AE3-(AE3*$A$54),2)</f>
        <v>23.52</v>
      </c>
      <c r="AF129" s="170">
        <f t="shared" ref="AF129:AX141" si="375">ROUND(AF3-(AF3*$A$54),2)</f>
        <v>24.03</v>
      </c>
      <c r="AG129" s="170">
        <f t="shared" si="375"/>
        <v>24.53</v>
      </c>
      <c r="AH129" s="170">
        <f t="shared" si="375"/>
        <v>25.03</v>
      </c>
      <c r="AI129" s="170">
        <f t="shared" si="375"/>
        <v>26.1</v>
      </c>
      <c r="AJ129" s="170">
        <f t="shared" si="375"/>
        <v>26.36</v>
      </c>
      <c r="AK129" s="170">
        <f t="shared" si="375"/>
        <v>26.64</v>
      </c>
      <c r="AL129" s="170">
        <f t="shared" si="375"/>
        <v>26.9</v>
      </c>
      <c r="AM129" s="170">
        <f t="shared" si="375"/>
        <v>38.03</v>
      </c>
      <c r="AN129" s="170">
        <f t="shared" si="375"/>
        <v>59.07</v>
      </c>
      <c r="AO129" s="170">
        <f t="shared" si="375"/>
        <v>71.849999999999994</v>
      </c>
      <c r="AP129" s="170">
        <f t="shared" si="375"/>
        <v>84.63</v>
      </c>
      <c r="AQ129" s="170">
        <f t="shared" si="375"/>
        <v>48.93</v>
      </c>
      <c r="AR129" s="170">
        <f t="shared" si="375"/>
        <v>65.17</v>
      </c>
      <c r="AS129" s="170">
        <f t="shared" si="375"/>
        <v>75.540000000000006</v>
      </c>
      <c r="AT129" s="170">
        <f t="shared" si="375"/>
        <v>85.91</v>
      </c>
      <c r="AU129" s="170">
        <f t="shared" si="375"/>
        <v>58.26</v>
      </c>
      <c r="AV129" s="170">
        <f t="shared" si="375"/>
        <v>77.59</v>
      </c>
      <c r="AW129" s="170">
        <f t="shared" si="375"/>
        <v>89.93</v>
      </c>
      <c r="AX129" s="170">
        <f t="shared" si="375"/>
        <v>102.27</v>
      </c>
      <c r="BL129" s="43" t="str">
        <f t="shared" si="206"/>
        <v>INFINITE 27.001 a 8.000</v>
      </c>
      <c r="BM129" s="44" t="s">
        <v>90</v>
      </c>
      <c r="BN129" s="46" t="s">
        <v>86</v>
      </c>
      <c r="BO129" s="170">
        <f t="shared" si="355"/>
        <v>43.24</v>
      </c>
      <c r="BP129" s="170">
        <f t="shared" si="355"/>
        <v>44.14</v>
      </c>
      <c r="BQ129" s="170">
        <f t="shared" si="355"/>
        <v>45.05</v>
      </c>
      <c r="BS129" s="43" t="str">
        <f t="shared" si="349"/>
        <v>INFINITE 30 a 300</v>
      </c>
      <c r="BT129" s="44" t="s">
        <v>94</v>
      </c>
      <c r="BU129" s="44" t="s">
        <v>40</v>
      </c>
      <c r="BV129" s="170">
        <f>ROUND(BV3-(BV3*$A$184),2)</f>
        <v>9.5299999999999994</v>
      </c>
      <c r="BW129" s="170">
        <f t="shared" ref="BW129:CK129" si="376">ROUND(BW3-(BW3*$A$184),2)</f>
        <v>9.74</v>
      </c>
      <c r="BX129" s="170">
        <f t="shared" si="376"/>
        <v>9.94</v>
      </c>
      <c r="BY129" s="170">
        <f t="shared" si="376"/>
        <v>10.14</v>
      </c>
      <c r="BZ129" s="170">
        <f t="shared" si="376"/>
        <v>18.440000000000001</v>
      </c>
      <c r="CA129" s="170">
        <f t="shared" si="376"/>
        <v>18.84</v>
      </c>
      <c r="CB129" s="170">
        <f t="shared" si="376"/>
        <v>19.27</v>
      </c>
      <c r="CC129" s="170">
        <f t="shared" si="376"/>
        <v>20.5</v>
      </c>
      <c r="CD129" s="170">
        <f t="shared" si="376"/>
        <v>28.15</v>
      </c>
      <c r="CE129" s="170">
        <f t="shared" si="376"/>
        <v>39.549999999999997</v>
      </c>
      <c r="CF129" s="170">
        <f t="shared" si="376"/>
        <v>50.86</v>
      </c>
      <c r="CG129" s="170">
        <f t="shared" si="376"/>
        <v>59.3</v>
      </c>
      <c r="CH129" s="170">
        <f t="shared" si="376"/>
        <v>44.65</v>
      </c>
      <c r="CI129" s="170">
        <f t="shared" si="376"/>
        <v>57.16</v>
      </c>
      <c r="CJ129" s="170">
        <f t="shared" si="376"/>
        <v>69.010000000000005</v>
      </c>
      <c r="CK129" s="170">
        <f t="shared" si="376"/>
        <v>79.14</v>
      </c>
      <c r="CM129" s="43" t="str">
        <f t="shared" si="372"/>
        <v>INFINITE 20 a 300</v>
      </c>
      <c r="CN129" s="44" t="s">
        <v>90</v>
      </c>
      <c r="CO129" s="230" t="s">
        <v>40</v>
      </c>
      <c r="CP129" s="260">
        <v>12.82</v>
      </c>
      <c r="CQ129" s="260">
        <v>13.37</v>
      </c>
      <c r="CR129" s="260">
        <v>13.5</v>
      </c>
      <c r="CS129" s="260">
        <v>13.65</v>
      </c>
      <c r="CT129" s="260">
        <v>15.27</v>
      </c>
      <c r="CU129" s="260">
        <v>17.11</v>
      </c>
      <c r="CV129" s="260">
        <v>19.09</v>
      </c>
      <c r="CW129" s="260">
        <v>22.9</v>
      </c>
      <c r="CX129" s="260">
        <v>15.73</v>
      </c>
      <c r="CY129" s="260">
        <v>19.02</v>
      </c>
      <c r="CZ129" s="260">
        <v>31.95</v>
      </c>
      <c r="DA129" s="260">
        <v>43.84</v>
      </c>
      <c r="DB129" s="260">
        <v>18.27</v>
      </c>
      <c r="DC129" s="260">
        <v>22.1</v>
      </c>
      <c r="DD129" s="260">
        <v>37.14</v>
      </c>
      <c r="DE129" s="260">
        <v>50.99</v>
      </c>
      <c r="DF129" s="230" t="s">
        <v>264</v>
      </c>
      <c r="DG129" s="43" t="str">
        <f t="shared" ref="DG129:DG132" si="377">DH129&amp;DI129</f>
        <v>INFINITE 30 a 300</v>
      </c>
      <c r="DH129" s="44" t="s">
        <v>94</v>
      </c>
      <c r="DI129" s="228" t="s">
        <v>40</v>
      </c>
      <c r="DJ129" s="229" t="s">
        <v>426</v>
      </c>
      <c r="DK129" s="229" t="s">
        <v>427</v>
      </c>
      <c r="DL129" s="229" t="s">
        <v>428</v>
      </c>
      <c r="DM129" s="229" t="s">
        <v>429</v>
      </c>
      <c r="DN129" s="229" t="s">
        <v>430</v>
      </c>
      <c r="DO129" s="229" t="s">
        <v>431</v>
      </c>
      <c r="DP129" s="229" t="s">
        <v>432</v>
      </c>
      <c r="DQ129" s="229" t="s">
        <v>433</v>
      </c>
      <c r="DR129" s="229" t="s">
        <v>434</v>
      </c>
      <c r="DS129" s="229" t="s">
        <v>435</v>
      </c>
      <c r="DT129" s="229" t="s">
        <v>436</v>
      </c>
      <c r="DU129" s="229" t="s">
        <v>437</v>
      </c>
      <c r="DV129" s="248" t="s">
        <v>264</v>
      </c>
      <c r="EQ129" s="198" t="str">
        <f>CONCATENATE(ER129,ES129,ET129,EU129)</f>
        <v>DIAMANTE 4Coleta Agendada7789-50 a 10</v>
      </c>
      <c r="ER129" s="198" t="s">
        <v>81</v>
      </c>
      <c r="ES129" s="199" t="s">
        <v>43</v>
      </c>
      <c r="ET129" s="200" t="s">
        <v>44</v>
      </c>
      <c r="EU129" s="201" t="s">
        <v>45</v>
      </c>
      <c r="EV129" s="200">
        <f>ROUND(EV3-(EV3*$A$142),2)</f>
        <v>14.82</v>
      </c>
    </row>
    <row r="130" spans="1:154" x14ac:dyDescent="0.25">
      <c r="A130" s="84">
        <v>0.21</v>
      </c>
      <c r="B130" s="42" t="s">
        <v>104</v>
      </c>
      <c r="D130" s="43" t="str">
        <f t="shared" si="203"/>
        <v>INFINITE 2301 a 500</v>
      </c>
      <c r="E130" s="44" t="s">
        <v>90</v>
      </c>
      <c r="F130" s="44" t="s">
        <v>49</v>
      </c>
      <c r="G130" s="170">
        <f t="shared" ref="G130:V141" si="378">ROUND(G4-(G4*$A$36),2)</f>
        <v>8.92</v>
      </c>
      <c r="H130" s="170">
        <f t="shared" si="378"/>
        <v>9.11</v>
      </c>
      <c r="I130" s="170">
        <f t="shared" si="378"/>
        <v>9.3000000000000007</v>
      </c>
      <c r="J130" s="170">
        <f t="shared" si="378"/>
        <v>9.48</v>
      </c>
      <c r="K130" s="170">
        <f t="shared" si="378"/>
        <v>15.75</v>
      </c>
      <c r="L130" s="170">
        <f t="shared" si="378"/>
        <v>16.100000000000001</v>
      </c>
      <c r="M130" s="170">
        <f t="shared" si="378"/>
        <v>16.46</v>
      </c>
      <c r="N130" s="170">
        <f t="shared" si="378"/>
        <v>17.5</v>
      </c>
      <c r="O130" s="170">
        <f t="shared" si="378"/>
        <v>24.05</v>
      </c>
      <c r="P130" s="170">
        <f t="shared" si="378"/>
        <v>33.659999999999997</v>
      </c>
      <c r="Q130" s="170">
        <f t="shared" si="378"/>
        <v>43.27</v>
      </c>
      <c r="R130" s="170">
        <f t="shared" si="378"/>
        <v>50.48</v>
      </c>
      <c r="S130" s="170">
        <f t="shared" si="378"/>
        <v>31.54</v>
      </c>
      <c r="T130" s="170">
        <f t="shared" si="378"/>
        <v>40.36</v>
      </c>
      <c r="U130" s="170">
        <f t="shared" si="378"/>
        <v>48.83</v>
      </c>
      <c r="V130" s="170">
        <f t="shared" si="378"/>
        <v>56.03</v>
      </c>
      <c r="W130" s="170">
        <f t="shared" si="374"/>
        <v>37.54</v>
      </c>
      <c r="X130" s="170">
        <f t="shared" si="374"/>
        <v>48.06</v>
      </c>
      <c r="Y130" s="170">
        <f t="shared" si="374"/>
        <v>58.13</v>
      </c>
      <c r="Z130" s="170">
        <f t="shared" si="374"/>
        <v>66.7</v>
      </c>
      <c r="AB130" s="176" t="str">
        <f t="shared" si="246"/>
        <v>INFINITE 2301 a 500</v>
      </c>
      <c r="AC130" s="177" t="s">
        <v>90</v>
      </c>
      <c r="AD130" s="177" t="s">
        <v>49</v>
      </c>
      <c r="AE130" s="170">
        <f t="shared" ref="AE130:AT141" si="379">ROUND(AE4-(AE4*$A$54),2)</f>
        <v>24.38</v>
      </c>
      <c r="AF130" s="170">
        <f t="shared" si="379"/>
        <v>24.89</v>
      </c>
      <c r="AG130" s="170">
        <f t="shared" si="379"/>
        <v>25.4</v>
      </c>
      <c r="AH130" s="170">
        <f t="shared" si="379"/>
        <v>25.91</v>
      </c>
      <c r="AI130" s="170">
        <f t="shared" si="379"/>
        <v>27.61</v>
      </c>
      <c r="AJ130" s="170">
        <f t="shared" si="379"/>
        <v>27.89</v>
      </c>
      <c r="AK130" s="170">
        <f t="shared" si="379"/>
        <v>28.18</v>
      </c>
      <c r="AL130" s="170">
        <f t="shared" si="379"/>
        <v>28.47</v>
      </c>
      <c r="AM130" s="170">
        <f t="shared" si="379"/>
        <v>40.619999999999997</v>
      </c>
      <c r="AN130" s="170">
        <f t="shared" si="379"/>
        <v>62.09</v>
      </c>
      <c r="AO130" s="170">
        <f t="shared" si="379"/>
        <v>75.56</v>
      </c>
      <c r="AP130" s="170">
        <f t="shared" si="379"/>
        <v>89.03</v>
      </c>
      <c r="AQ130" s="170">
        <f t="shared" si="379"/>
        <v>50.66</v>
      </c>
      <c r="AR130" s="170">
        <f t="shared" si="379"/>
        <v>66.38</v>
      </c>
      <c r="AS130" s="170">
        <f t="shared" si="379"/>
        <v>76.94</v>
      </c>
      <c r="AT130" s="170">
        <f t="shared" si="379"/>
        <v>87.5</v>
      </c>
      <c r="AU130" s="170">
        <f t="shared" si="375"/>
        <v>60.3</v>
      </c>
      <c r="AV130" s="170">
        <f t="shared" si="375"/>
        <v>79.02</v>
      </c>
      <c r="AW130" s="170">
        <f t="shared" si="375"/>
        <v>91.61</v>
      </c>
      <c r="AX130" s="170">
        <f t="shared" si="375"/>
        <v>104.18</v>
      </c>
      <c r="BL130" s="43" t="str">
        <f t="shared" si="206"/>
        <v>INFINITE 28.001 a 9.000</v>
      </c>
      <c r="BM130" s="44" t="s">
        <v>90</v>
      </c>
      <c r="BN130" s="46" t="s">
        <v>91</v>
      </c>
      <c r="BO130" s="170">
        <f t="shared" si="355"/>
        <v>55.88</v>
      </c>
      <c r="BP130" s="170">
        <f t="shared" si="355"/>
        <v>57.03</v>
      </c>
      <c r="BQ130" s="170">
        <f t="shared" si="355"/>
        <v>58.23</v>
      </c>
      <c r="BS130" s="43" t="str">
        <f t="shared" si="349"/>
        <v>INFINITE 3301 a 500</v>
      </c>
      <c r="BT130" s="44" t="s">
        <v>94</v>
      </c>
      <c r="BU130" s="44" t="s">
        <v>49</v>
      </c>
      <c r="BV130" s="170">
        <f t="shared" ref="BV130:CK141" si="380">ROUND(BV4-(BV4*$A$184),2)</f>
        <v>10.91</v>
      </c>
      <c r="BW130" s="170">
        <f t="shared" si="380"/>
        <v>11.14</v>
      </c>
      <c r="BX130" s="170">
        <f t="shared" si="380"/>
        <v>11.36</v>
      </c>
      <c r="BY130" s="170">
        <f t="shared" si="380"/>
        <v>11.59</v>
      </c>
      <c r="BZ130" s="170">
        <f t="shared" si="380"/>
        <v>19.28</v>
      </c>
      <c r="CA130" s="170">
        <f t="shared" si="380"/>
        <v>19.71</v>
      </c>
      <c r="CB130" s="170">
        <f t="shared" si="380"/>
        <v>20.14</v>
      </c>
      <c r="CC130" s="170">
        <f t="shared" si="380"/>
        <v>21.42</v>
      </c>
      <c r="CD130" s="170">
        <f t="shared" si="380"/>
        <v>29.44</v>
      </c>
      <c r="CE130" s="170">
        <f t="shared" si="380"/>
        <v>41.23</v>
      </c>
      <c r="CF130" s="170">
        <f t="shared" si="380"/>
        <v>53</v>
      </c>
      <c r="CG130" s="170">
        <f t="shared" si="380"/>
        <v>61.82</v>
      </c>
      <c r="CH130" s="170">
        <f t="shared" si="380"/>
        <v>45.96</v>
      </c>
      <c r="CI130" s="170">
        <f t="shared" si="380"/>
        <v>58.86</v>
      </c>
      <c r="CJ130" s="170">
        <f t="shared" si="380"/>
        <v>71.2</v>
      </c>
      <c r="CK130" s="170">
        <f t="shared" si="380"/>
        <v>81.680000000000007</v>
      </c>
      <c r="CM130" s="43" t="str">
        <f t="shared" si="133"/>
        <v>INFINITE 2301 a 500</v>
      </c>
      <c r="CN130" s="44" t="s">
        <v>90</v>
      </c>
      <c r="CO130" s="225" t="s">
        <v>49</v>
      </c>
      <c r="CP130" s="170">
        <f t="shared" ref="CP130:DE130" si="381">ROUND(CP4-(CP4*$A$109),2)</f>
        <v>14.25</v>
      </c>
      <c r="CQ130" s="170">
        <f t="shared" si="381"/>
        <v>14.86</v>
      </c>
      <c r="CR130" s="170">
        <f t="shared" si="381"/>
        <v>15.01</v>
      </c>
      <c r="CS130" s="170">
        <f t="shared" si="381"/>
        <v>15.16</v>
      </c>
      <c r="CT130" s="170">
        <f t="shared" si="381"/>
        <v>16.97</v>
      </c>
      <c r="CU130" s="170">
        <f t="shared" si="381"/>
        <v>19.02</v>
      </c>
      <c r="CV130" s="170">
        <f t="shared" si="381"/>
        <v>21.21</v>
      </c>
      <c r="CW130" s="170">
        <f t="shared" si="381"/>
        <v>25.45</v>
      </c>
      <c r="CX130" s="170">
        <f t="shared" si="381"/>
        <v>17.47</v>
      </c>
      <c r="CY130" s="170">
        <f t="shared" si="381"/>
        <v>21.14</v>
      </c>
      <c r="CZ130" s="170">
        <f t="shared" si="381"/>
        <v>35.5</v>
      </c>
      <c r="DA130" s="170">
        <f t="shared" si="381"/>
        <v>48.71</v>
      </c>
      <c r="DB130" s="170">
        <f t="shared" si="381"/>
        <v>20.3</v>
      </c>
      <c r="DC130" s="170">
        <f t="shared" si="381"/>
        <v>24.56</v>
      </c>
      <c r="DD130" s="170">
        <f t="shared" si="381"/>
        <v>41.27</v>
      </c>
      <c r="DE130" s="170">
        <f t="shared" si="381"/>
        <v>56.65</v>
      </c>
      <c r="DG130" s="43" t="str">
        <f t="shared" si="377"/>
        <v>INFINITE 3301 a 500</v>
      </c>
      <c r="DH130" s="44" t="s">
        <v>94</v>
      </c>
      <c r="DI130" s="44" t="s">
        <v>49</v>
      </c>
      <c r="DJ130" s="147">
        <f t="shared" ref="DJ130:DU130" si="382">ROUND(DJ4-(DJ4*$A$201),2)</f>
        <v>16.760000000000002</v>
      </c>
      <c r="DK130" s="147">
        <f t="shared" si="382"/>
        <v>17.47</v>
      </c>
      <c r="DL130" s="147">
        <f t="shared" si="382"/>
        <v>17.64</v>
      </c>
      <c r="DM130" s="147">
        <f t="shared" si="382"/>
        <v>17.82</v>
      </c>
      <c r="DN130" s="147">
        <f t="shared" si="382"/>
        <v>19.920000000000002</v>
      </c>
      <c r="DO130" s="147">
        <f t="shared" si="382"/>
        <v>22.42</v>
      </c>
      <c r="DP130" s="147">
        <f t="shared" si="382"/>
        <v>25.02</v>
      </c>
      <c r="DQ130" s="147">
        <f t="shared" si="382"/>
        <v>30.01</v>
      </c>
      <c r="DR130" s="147">
        <f t="shared" si="382"/>
        <v>23.78</v>
      </c>
      <c r="DS130" s="147">
        <f t="shared" si="382"/>
        <v>28.93</v>
      </c>
      <c r="DT130" s="147">
        <f t="shared" si="382"/>
        <v>48.68</v>
      </c>
      <c r="DU130" s="147">
        <f t="shared" si="382"/>
        <v>66.790000000000006</v>
      </c>
      <c r="EQ130" s="198" t="str">
        <f t="shared" ref="EQ130:EQ145" si="383">CONCATENATE(ER130,ES130,ET130,EU130)</f>
        <v>DIAMANTE 4Coleta Agendada7789-5Mais de 10</v>
      </c>
      <c r="ER130" s="198" t="s">
        <v>81</v>
      </c>
      <c r="ES130" s="199" t="s">
        <v>43</v>
      </c>
      <c r="ET130" s="200" t="s">
        <v>44</v>
      </c>
      <c r="EU130" s="201" t="s">
        <v>52</v>
      </c>
      <c r="EV130" s="200" t="s">
        <v>251</v>
      </c>
    </row>
    <row r="131" spans="1:154" x14ac:dyDescent="0.25">
      <c r="A131" s="84">
        <v>0.22</v>
      </c>
      <c r="B131" s="42" t="s">
        <v>107</v>
      </c>
      <c r="D131" s="43" t="str">
        <f t="shared" si="203"/>
        <v>INFINITE 2501 a 1.000</v>
      </c>
      <c r="E131" s="44" t="s">
        <v>90</v>
      </c>
      <c r="F131" s="44" t="s">
        <v>50</v>
      </c>
      <c r="G131" s="170">
        <f t="shared" si="378"/>
        <v>9.5500000000000007</v>
      </c>
      <c r="H131" s="170">
        <f t="shared" si="374"/>
        <v>9.74</v>
      </c>
      <c r="I131" s="170">
        <f t="shared" si="374"/>
        <v>9.9600000000000009</v>
      </c>
      <c r="J131" s="170">
        <f t="shared" si="374"/>
        <v>10.17</v>
      </c>
      <c r="K131" s="170">
        <f t="shared" si="374"/>
        <v>17.57</v>
      </c>
      <c r="L131" s="170">
        <f t="shared" si="374"/>
        <v>17.739999999999998</v>
      </c>
      <c r="M131" s="170">
        <f t="shared" si="374"/>
        <v>17.920000000000002</v>
      </c>
      <c r="N131" s="170">
        <f t="shared" si="374"/>
        <v>18.11</v>
      </c>
      <c r="O131" s="170">
        <f t="shared" si="374"/>
        <v>25.02</v>
      </c>
      <c r="P131" s="170">
        <f t="shared" si="374"/>
        <v>35.020000000000003</v>
      </c>
      <c r="Q131" s="170">
        <f t="shared" si="374"/>
        <v>45.03</v>
      </c>
      <c r="R131" s="170">
        <f t="shared" si="374"/>
        <v>52.54</v>
      </c>
      <c r="S131" s="170">
        <f t="shared" si="374"/>
        <v>32.340000000000003</v>
      </c>
      <c r="T131" s="170">
        <f t="shared" si="374"/>
        <v>41.51</v>
      </c>
      <c r="U131" s="170">
        <f t="shared" si="374"/>
        <v>50.3</v>
      </c>
      <c r="V131" s="170">
        <f t="shared" si="374"/>
        <v>57.73</v>
      </c>
      <c r="W131" s="170">
        <f t="shared" si="374"/>
        <v>38.520000000000003</v>
      </c>
      <c r="X131" s="170">
        <f t="shared" si="374"/>
        <v>49.42</v>
      </c>
      <c r="Y131" s="170">
        <f t="shared" si="374"/>
        <v>59.88</v>
      </c>
      <c r="Z131" s="170">
        <f t="shared" si="374"/>
        <v>68.72</v>
      </c>
      <c r="AB131" s="176" t="str">
        <f t="shared" si="246"/>
        <v>INFINITE 2501 a 1.000</v>
      </c>
      <c r="AC131" s="177" t="s">
        <v>90</v>
      </c>
      <c r="AD131" s="177" t="s">
        <v>50</v>
      </c>
      <c r="AE131" s="170">
        <f t="shared" si="379"/>
        <v>25.2</v>
      </c>
      <c r="AF131" s="170">
        <f t="shared" si="375"/>
        <v>25.74</v>
      </c>
      <c r="AG131" s="170">
        <f t="shared" si="375"/>
        <v>26.28</v>
      </c>
      <c r="AH131" s="170">
        <f t="shared" si="375"/>
        <v>26.81</v>
      </c>
      <c r="AI131" s="170">
        <f t="shared" si="375"/>
        <v>29.13</v>
      </c>
      <c r="AJ131" s="170">
        <f t="shared" si="375"/>
        <v>29.42</v>
      </c>
      <c r="AK131" s="170">
        <f t="shared" si="375"/>
        <v>29.72</v>
      </c>
      <c r="AL131" s="170">
        <f t="shared" si="375"/>
        <v>30.02</v>
      </c>
      <c r="AM131" s="170">
        <f t="shared" si="375"/>
        <v>43.2</v>
      </c>
      <c r="AN131" s="170">
        <f t="shared" si="375"/>
        <v>65.12</v>
      </c>
      <c r="AO131" s="170">
        <f t="shared" si="375"/>
        <v>79.290000000000006</v>
      </c>
      <c r="AP131" s="170">
        <f t="shared" si="375"/>
        <v>93.45</v>
      </c>
      <c r="AQ131" s="170">
        <f t="shared" si="375"/>
        <v>52.38</v>
      </c>
      <c r="AR131" s="170">
        <f t="shared" si="375"/>
        <v>67.569999999999993</v>
      </c>
      <c r="AS131" s="170">
        <f t="shared" si="375"/>
        <v>78.36</v>
      </c>
      <c r="AT131" s="170">
        <f t="shared" si="375"/>
        <v>89.13</v>
      </c>
      <c r="AU131" s="170">
        <f t="shared" si="375"/>
        <v>62.35</v>
      </c>
      <c r="AV131" s="170">
        <f t="shared" si="375"/>
        <v>80.44</v>
      </c>
      <c r="AW131" s="170">
        <f t="shared" si="375"/>
        <v>93.28</v>
      </c>
      <c r="AX131" s="170">
        <f t="shared" si="375"/>
        <v>106.09</v>
      </c>
      <c r="BL131" s="43" t="str">
        <f t="shared" si="206"/>
        <v>INFINITE 29.001 a 10.000</v>
      </c>
      <c r="BM131" s="44" t="s">
        <v>90</v>
      </c>
      <c r="BN131" s="46" t="s">
        <v>95</v>
      </c>
      <c r="BO131" s="170">
        <f t="shared" si="355"/>
        <v>71.400000000000006</v>
      </c>
      <c r="BP131" s="170">
        <f t="shared" si="355"/>
        <v>72.88</v>
      </c>
      <c r="BQ131" s="170">
        <f t="shared" si="355"/>
        <v>74.400000000000006</v>
      </c>
      <c r="BS131" s="43" t="str">
        <f t="shared" si="349"/>
        <v>INFINITE 3501 a 1.000</v>
      </c>
      <c r="BT131" s="44" t="s">
        <v>94</v>
      </c>
      <c r="BU131" s="44" t="s">
        <v>50</v>
      </c>
      <c r="BV131" s="170">
        <f t="shared" si="380"/>
        <v>11.72</v>
      </c>
      <c r="BW131" s="170">
        <f t="shared" si="380"/>
        <v>11.96</v>
      </c>
      <c r="BX131" s="170">
        <f t="shared" si="380"/>
        <v>12.21</v>
      </c>
      <c r="BY131" s="170">
        <f t="shared" si="380"/>
        <v>12.46</v>
      </c>
      <c r="BZ131" s="170">
        <f t="shared" si="380"/>
        <v>21.52</v>
      </c>
      <c r="CA131" s="170">
        <f t="shared" si="380"/>
        <v>21.74</v>
      </c>
      <c r="CB131" s="170">
        <f t="shared" si="380"/>
        <v>21.96</v>
      </c>
      <c r="CC131" s="170">
        <f t="shared" si="380"/>
        <v>22.19</v>
      </c>
      <c r="CD131" s="170">
        <f t="shared" si="380"/>
        <v>30.64</v>
      </c>
      <c r="CE131" s="170">
        <f t="shared" si="380"/>
        <v>42.89</v>
      </c>
      <c r="CF131" s="170">
        <f t="shared" si="380"/>
        <v>55.16</v>
      </c>
      <c r="CG131" s="170">
        <f t="shared" si="380"/>
        <v>64.34</v>
      </c>
      <c r="CH131" s="170">
        <f t="shared" si="380"/>
        <v>47.18</v>
      </c>
      <c r="CI131" s="170">
        <f t="shared" si="380"/>
        <v>60.54</v>
      </c>
      <c r="CJ131" s="170">
        <f t="shared" si="380"/>
        <v>73.34</v>
      </c>
      <c r="CK131" s="170">
        <f t="shared" si="380"/>
        <v>84.17</v>
      </c>
      <c r="CM131" s="43" t="str">
        <f t="shared" si="133"/>
        <v>INFINITE 2501 a 1.000</v>
      </c>
      <c r="CN131" s="44" t="s">
        <v>90</v>
      </c>
      <c r="CO131" s="44" t="s">
        <v>50</v>
      </c>
      <c r="CP131" s="170">
        <f t="shared" ref="CP131:DE131" si="384">ROUND(CP5-(CP5*$A$109),2)</f>
        <v>15.26</v>
      </c>
      <c r="CQ131" s="170">
        <f t="shared" si="384"/>
        <v>15.91</v>
      </c>
      <c r="CR131" s="170">
        <f t="shared" si="384"/>
        <v>16.079999999999998</v>
      </c>
      <c r="CS131" s="170">
        <f t="shared" si="384"/>
        <v>16.239999999999998</v>
      </c>
      <c r="CT131" s="170">
        <f t="shared" si="384"/>
        <v>18.18</v>
      </c>
      <c r="CU131" s="170">
        <f t="shared" si="384"/>
        <v>20.37</v>
      </c>
      <c r="CV131" s="170">
        <f t="shared" si="384"/>
        <v>22.73</v>
      </c>
      <c r="CW131" s="170">
        <f t="shared" si="384"/>
        <v>27.27</v>
      </c>
      <c r="CX131" s="170">
        <f t="shared" si="384"/>
        <v>18.510000000000002</v>
      </c>
      <c r="CY131" s="170">
        <f t="shared" si="384"/>
        <v>22.3</v>
      </c>
      <c r="CZ131" s="170">
        <f t="shared" si="384"/>
        <v>36.79</v>
      </c>
      <c r="DA131" s="170">
        <f t="shared" si="384"/>
        <v>50.29</v>
      </c>
      <c r="DB131" s="170">
        <f t="shared" si="384"/>
        <v>21.53</v>
      </c>
      <c r="DC131" s="170">
        <f t="shared" si="384"/>
        <v>25.93</v>
      </c>
      <c r="DD131" s="170">
        <f t="shared" si="384"/>
        <v>42.78</v>
      </c>
      <c r="DE131" s="170">
        <f t="shared" si="384"/>
        <v>58.46</v>
      </c>
      <c r="DG131" s="43" t="str">
        <f t="shared" si="377"/>
        <v>INFINITE 3501 a 1.000</v>
      </c>
      <c r="DH131" s="44" t="s">
        <v>94</v>
      </c>
      <c r="DI131" s="44" t="s">
        <v>50</v>
      </c>
      <c r="DJ131" s="147">
        <f t="shared" ref="DJ131:DU131" si="385">ROUND(DJ5-(DJ5*$A$201),2)</f>
        <v>17.940000000000001</v>
      </c>
      <c r="DK131" s="147">
        <f t="shared" si="385"/>
        <v>18.71</v>
      </c>
      <c r="DL131" s="147">
        <f t="shared" si="385"/>
        <v>18.91</v>
      </c>
      <c r="DM131" s="147">
        <f t="shared" si="385"/>
        <v>19.079999999999998</v>
      </c>
      <c r="DN131" s="147">
        <f t="shared" si="385"/>
        <v>21.34</v>
      </c>
      <c r="DO131" s="147">
        <f t="shared" si="385"/>
        <v>24.01</v>
      </c>
      <c r="DP131" s="147">
        <f t="shared" si="385"/>
        <v>26.82</v>
      </c>
      <c r="DQ131" s="147">
        <f t="shared" si="385"/>
        <v>32.14</v>
      </c>
      <c r="DR131" s="147">
        <f t="shared" si="385"/>
        <v>25.2</v>
      </c>
      <c r="DS131" s="147">
        <f t="shared" si="385"/>
        <v>30.53</v>
      </c>
      <c r="DT131" s="147">
        <f t="shared" si="385"/>
        <v>50.46</v>
      </c>
      <c r="DU131" s="147">
        <f t="shared" si="385"/>
        <v>68.94</v>
      </c>
      <c r="EQ131" s="198" t="str">
        <f t="shared" si="383"/>
        <v>DIAMANTE 4Coleta Agendada7788-70 a 10</v>
      </c>
      <c r="ER131" s="198" t="s">
        <v>81</v>
      </c>
      <c r="ES131" s="199" t="s">
        <v>43</v>
      </c>
      <c r="ET131" s="200" t="s">
        <v>57</v>
      </c>
      <c r="EU131" s="201" t="s">
        <v>45</v>
      </c>
      <c r="EV131" s="200">
        <f>ROUND(EV5-(EV5*$A$142),2)</f>
        <v>14.82</v>
      </c>
    </row>
    <row r="132" spans="1:154" x14ac:dyDescent="0.25">
      <c r="A132" s="84">
        <v>0.23</v>
      </c>
      <c r="B132" s="42" t="s">
        <v>110</v>
      </c>
      <c r="D132" s="43" t="str">
        <f t="shared" ref="D132:D195" si="386">CONCATENATE(E132,F132)</f>
        <v>INFINITE 21.001 a 2.000</v>
      </c>
      <c r="E132" s="44" t="s">
        <v>90</v>
      </c>
      <c r="F132" s="44" t="s">
        <v>55</v>
      </c>
      <c r="G132" s="170">
        <f t="shared" si="378"/>
        <v>11.98</v>
      </c>
      <c r="H132" s="170">
        <f t="shared" si="374"/>
        <v>12.25</v>
      </c>
      <c r="I132" s="170">
        <f t="shared" si="374"/>
        <v>12.51</v>
      </c>
      <c r="J132" s="170">
        <f t="shared" si="374"/>
        <v>12.75</v>
      </c>
      <c r="K132" s="170">
        <f t="shared" si="374"/>
        <v>19.38</v>
      </c>
      <c r="L132" s="170">
        <f t="shared" si="374"/>
        <v>19.57</v>
      </c>
      <c r="M132" s="170">
        <f t="shared" si="374"/>
        <v>19.78</v>
      </c>
      <c r="N132" s="170">
        <f t="shared" si="374"/>
        <v>19.97</v>
      </c>
      <c r="O132" s="170">
        <f t="shared" si="374"/>
        <v>30.15</v>
      </c>
      <c r="P132" s="170">
        <f t="shared" si="374"/>
        <v>42.24</v>
      </c>
      <c r="Q132" s="170">
        <f t="shared" si="374"/>
        <v>54.3</v>
      </c>
      <c r="R132" s="170">
        <f t="shared" si="374"/>
        <v>63.34</v>
      </c>
      <c r="S132" s="170">
        <f t="shared" si="374"/>
        <v>40.46</v>
      </c>
      <c r="T132" s="170">
        <f t="shared" si="374"/>
        <v>51.35</v>
      </c>
      <c r="U132" s="170">
        <f t="shared" si="374"/>
        <v>61.86</v>
      </c>
      <c r="V132" s="170">
        <f t="shared" si="374"/>
        <v>70.599999999999994</v>
      </c>
      <c r="W132" s="170">
        <f t="shared" si="374"/>
        <v>48.16</v>
      </c>
      <c r="X132" s="170">
        <f t="shared" si="374"/>
        <v>61.14</v>
      </c>
      <c r="Y132" s="170">
        <f t="shared" si="374"/>
        <v>73.64</v>
      </c>
      <c r="Z132" s="170">
        <f t="shared" si="374"/>
        <v>84.04</v>
      </c>
      <c r="AB132" s="176" t="str">
        <f t="shared" si="246"/>
        <v>INFINITE 21.001 a 2.000</v>
      </c>
      <c r="AC132" s="177" t="s">
        <v>90</v>
      </c>
      <c r="AD132" s="177" t="s">
        <v>55</v>
      </c>
      <c r="AE132" s="170">
        <f t="shared" si="379"/>
        <v>27.88</v>
      </c>
      <c r="AF132" s="170">
        <f t="shared" si="375"/>
        <v>28.48</v>
      </c>
      <c r="AG132" s="170">
        <f t="shared" si="375"/>
        <v>29.07</v>
      </c>
      <c r="AH132" s="170">
        <f t="shared" si="375"/>
        <v>29.66</v>
      </c>
      <c r="AI132" s="170">
        <f t="shared" si="375"/>
        <v>32.06</v>
      </c>
      <c r="AJ132" s="170">
        <f t="shared" si="375"/>
        <v>32.4</v>
      </c>
      <c r="AK132" s="170">
        <f t="shared" si="375"/>
        <v>32.72</v>
      </c>
      <c r="AL132" s="170">
        <f t="shared" si="375"/>
        <v>33.049999999999997</v>
      </c>
      <c r="AM132" s="170">
        <f t="shared" si="375"/>
        <v>51.75</v>
      </c>
      <c r="AN132" s="170">
        <f t="shared" si="375"/>
        <v>78.400000000000006</v>
      </c>
      <c r="AO132" s="170">
        <f t="shared" si="375"/>
        <v>95.63</v>
      </c>
      <c r="AP132" s="170">
        <f t="shared" si="375"/>
        <v>112.87</v>
      </c>
      <c r="AQ132" s="170">
        <f t="shared" si="375"/>
        <v>63.09</v>
      </c>
      <c r="AR132" s="170">
        <f t="shared" si="375"/>
        <v>85.08</v>
      </c>
      <c r="AS132" s="170">
        <f t="shared" si="375"/>
        <v>99.54</v>
      </c>
      <c r="AT132" s="170">
        <f t="shared" si="375"/>
        <v>113.98</v>
      </c>
      <c r="AU132" s="170">
        <f t="shared" si="375"/>
        <v>75.099999999999994</v>
      </c>
      <c r="AV132" s="170">
        <f t="shared" si="375"/>
        <v>101.29</v>
      </c>
      <c r="AW132" s="170">
        <f t="shared" si="375"/>
        <v>118.49</v>
      </c>
      <c r="AX132" s="170">
        <f t="shared" si="375"/>
        <v>135.68</v>
      </c>
      <c r="BL132" s="43" t="str">
        <f t="shared" ref="BL132:BL195" si="387">CONCATENATE(BM132,BN132)</f>
        <v>Peso (g)</v>
      </c>
      <c r="BN132" s="46" t="s">
        <v>32</v>
      </c>
      <c r="BO132" s="170" t="s">
        <v>12</v>
      </c>
      <c r="BP132" s="170" t="s">
        <v>13</v>
      </c>
      <c r="BQ132" s="170" t="s">
        <v>14</v>
      </c>
      <c r="BS132" s="43" t="str">
        <f t="shared" si="349"/>
        <v>INFINITE 31.001 a 2.000</v>
      </c>
      <c r="BT132" s="44" t="s">
        <v>94</v>
      </c>
      <c r="BU132" s="44" t="s">
        <v>55</v>
      </c>
      <c r="BV132" s="170">
        <f t="shared" si="380"/>
        <v>15.45</v>
      </c>
      <c r="BW132" s="170">
        <f t="shared" si="380"/>
        <v>15.79</v>
      </c>
      <c r="BX132" s="170">
        <f t="shared" si="380"/>
        <v>16.13</v>
      </c>
      <c r="BY132" s="170">
        <f t="shared" si="380"/>
        <v>16.45</v>
      </c>
      <c r="BZ132" s="170">
        <f t="shared" si="380"/>
        <v>24.26</v>
      </c>
      <c r="CA132" s="170">
        <f t="shared" si="380"/>
        <v>24.51</v>
      </c>
      <c r="CB132" s="170">
        <f t="shared" si="380"/>
        <v>24.76</v>
      </c>
      <c r="CC132" s="170">
        <f t="shared" si="380"/>
        <v>25.02</v>
      </c>
      <c r="CD132" s="170">
        <f t="shared" si="380"/>
        <v>37.31</v>
      </c>
      <c r="CE132" s="170">
        <f t="shared" si="380"/>
        <v>51.8</v>
      </c>
      <c r="CF132" s="170">
        <f t="shared" si="380"/>
        <v>66.599999999999994</v>
      </c>
      <c r="CG132" s="170">
        <f t="shared" si="380"/>
        <v>77.78</v>
      </c>
      <c r="CH132" s="170">
        <f t="shared" si="380"/>
        <v>59.45</v>
      </c>
      <c r="CI132" s="170">
        <f t="shared" si="380"/>
        <v>75.03</v>
      </c>
      <c r="CJ132" s="170">
        <f t="shared" si="380"/>
        <v>90.32</v>
      </c>
      <c r="CK132" s="170">
        <f t="shared" si="380"/>
        <v>103.17</v>
      </c>
      <c r="CM132" s="43" t="str">
        <f t="shared" si="133"/>
        <v>INFINITE 21.001 a 2.000</v>
      </c>
      <c r="CN132" s="44" t="s">
        <v>90</v>
      </c>
      <c r="CO132" s="44" t="s">
        <v>55</v>
      </c>
      <c r="CP132" s="170">
        <f t="shared" ref="CP132:DE132" si="388">ROUND(CP6-(CP6*$A$109),2)</f>
        <v>16.09</v>
      </c>
      <c r="CQ132" s="170">
        <f t="shared" si="388"/>
        <v>16.78</v>
      </c>
      <c r="CR132" s="170">
        <f t="shared" si="388"/>
        <v>16.93</v>
      </c>
      <c r="CS132" s="170">
        <f t="shared" si="388"/>
        <v>17.11</v>
      </c>
      <c r="CT132" s="170">
        <f t="shared" si="388"/>
        <v>19.98</v>
      </c>
      <c r="CU132" s="170">
        <f t="shared" si="388"/>
        <v>22.37</v>
      </c>
      <c r="CV132" s="170">
        <f t="shared" si="388"/>
        <v>24.97</v>
      </c>
      <c r="CW132" s="170">
        <f t="shared" si="388"/>
        <v>29.96</v>
      </c>
      <c r="CX132" s="170">
        <f t="shared" si="388"/>
        <v>21.97</v>
      </c>
      <c r="CY132" s="170">
        <f t="shared" si="388"/>
        <v>25.95</v>
      </c>
      <c r="CZ132" s="170">
        <f t="shared" si="388"/>
        <v>40.630000000000003</v>
      </c>
      <c r="DA132" s="170">
        <f t="shared" si="388"/>
        <v>54.52</v>
      </c>
      <c r="DB132" s="170">
        <f t="shared" si="388"/>
        <v>25.54</v>
      </c>
      <c r="DC132" s="170">
        <f t="shared" si="388"/>
        <v>30.17</v>
      </c>
      <c r="DD132" s="170">
        <f t="shared" si="388"/>
        <v>47.24</v>
      </c>
      <c r="DE132" s="170">
        <f t="shared" si="388"/>
        <v>63.4</v>
      </c>
      <c r="DG132" s="43" t="str">
        <f t="shared" si="377"/>
        <v>INFINITE 31.001 a 2.000</v>
      </c>
      <c r="DH132" s="44" t="s">
        <v>94</v>
      </c>
      <c r="DI132" s="44" t="s">
        <v>55</v>
      </c>
      <c r="DJ132" s="147">
        <f t="shared" ref="DJ132:DU132" si="389">ROUND(DJ6-(DJ6*$A$201),2)</f>
        <v>19</v>
      </c>
      <c r="DK132" s="147">
        <f t="shared" si="389"/>
        <v>19.809999999999999</v>
      </c>
      <c r="DL132" s="147">
        <f t="shared" si="389"/>
        <v>19.989999999999998</v>
      </c>
      <c r="DM132" s="147">
        <f t="shared" si="389"/>
        <v>20.2</v>
      </c>
      <c r="DN132" s="147">
        <f t="shared" si="389"/>
        <v>23.58</v>
      </c>
      <c r="DO132" s="147">
        <f t="shared" si="389"/>
        <v>26.41</v>
      </c>
      <c r="DP132" s="147">
        <f t="shared" si="389"/>
        <v>29.48</v>
      </c>
      <c r="DQ132" s="147">
        <f t="shared" si="389"/>
        <v>35.369999999999997</v>
      </c>
      <c r="DR132" s="147">
        <f t="shared" si="389"/>
        <v>30.14</v>
      </c>
      <c r="DS132" s="147">
        <f t="shared" si="389"/>
        <v>35.61</v>
      </c>
      <c r="DT132" s="147">
        <f t="shared" si="389"/>
        <v>55.76</v>
      </c>
      <c r="DU132" s="147">
        <f t="shared" si="389"/>
        <v>74.84</v>
      </c>
      <c r="EQ132" s="198" t="str">
        <f t="shared" si="383"/>
        <v>DIAMANTE 4Coleta Programada7787-91 ou mais</v>
      </c>
      <c r="ER132" s="198" t="s">
        <v>81</v>
      </c>
      <c r="ES132" s="199" t="s">
        <v>64</v>
      </c>
      <c r="ET132" s="200" t="s">
        <v>252</v>
      </c>
      <c r="EU132" s="201" t="s">
        <v>253</v>
      </c>
      <c r="EV132" s="200" t="s">
        <v>251</v>
      </c>
      <c r="EW132" s="60"/>
      <c r="EX132" s="60"/>
    </row>
    <row r="133" spans="1:154" x14ac:dyDescent="0.25">
      <c r="A133" s="162"/>
      <c r="B133" s="163"/>
      <c r="D133" s="43" t="str">
        <f t="shared" si="386"/>
        <v>INFINITE 22.001 a 3.000</v>
      </c>
      <c r="E133" s="44" t="s">
        <v>90</v>
      </c>
      <c r="F133" s="44" t="s">
        <v>62</v>
      </c>
      <c r="G133" s="170">
        <f t="shared" si="378"/>
        <v>13.38</v>
      </c>
      <c r="H133" s="170">
        <f t="shared" si="374"/>
        <v>13.66</v>
      </c>
      <c r="I133" s="170">
        <f t="shared" si="374"/>
        <v>13.94</v>
      </c>
      <c r="J133" s="170">
        <f t="shared" si="374"/>
        <v>14.22</v>
      </c>
      <c r="K133" s="170">
        <f t="shared" si="374"/>
        <v>21.17</v>
      </c>
      <c r="L133" s="170">
        <f t="shared" si="374"/>
        <v>21.38</v>
      </c>
      <c r="M133" s="170">
        <f t="shared" si="374"/>
        <v>21.61</v>
      </c>
      <c r="N133" s="170">
        <f t="shared" si="374"/>
        <v>21.82</v>
      </c>
      <c r="O133" s="170">
        <f t="shared" si="374"/>
        <v>35.21</v>
      </c>
      <c r="P133" s="170">
        <f t="shared" si="374"/>
        <v>47.54</v>
      </c>
      <c r="Q133" s="170">
        <f t="shared" si="374"/>
        <v>66.900000000000006</v>
      </c>
      <c r="R133" s="170">
        <f t="shared" si="374"/>
        <v>80.98</v>
      </c>
      <c r="S133" s="170">
        <f t="shared" si="374"/>
        <v>48.49</v>
      </c>
      <c r="T133" s="170">
        <f t="shared" si="374"/>
        <v>59.59</v>
      </c>
      <c r="U133" s="170">
        <f t="shared" si="374"/>
        <v>76.22</v>
      </c>
      <c r="V133" s="170">
        <f t="shared" si="374"/>
        <v>89.19</v>
      </c>
      <c r="W133" s="170">
        <f t="shared" si="374"/>
        <v>57.71</v>
      </c>
      <c r="X133" s="170">
        <f t="shared" si="374"/>
        <v>70.94</v>
      </c>
      <c r="Y133" s="170">
        <f t="shared" si="374"/>
        <v>90.74</v>
      </c>
      <c r="Z133" s="170">
        <f t="shared" si="374"/>
        <v>106.18</v>
      </c>
      <c r="AB133" s="176" t="str">
        <f t="shared" si="246"/>
        <v>INFINITE 22.001 a 3.000</v>
      </c>
      <c r="AC133" s="177" t="s">
        <v>90</v>
      </c>
      <c r="AD133" s="177" t="s">
        <v>62</v>
      </c>
      <c r="AE133" s="170">
        <f t="shared" si="379"/>
        <v>30.73</v>
      </c>
      <c r="AF133" s="170">
        <f t="shared" si="375"/>
        <v>31.38</v>
      </c>
      <c r="AG133" s="170">
        <f t="shared" si="375"/>
        <v>32.04</v>
      </c>
      <c r="AH133" s="170">
        <f t="shared" si="375"/>
        <v>32.69</v>
      </c>
      <c r="AI133" s="170">
        <f t="shared" si="375"/>
        <v>35.26</v>
      </c>
      <c r="AJ133" s="170">
        <f t="shared" si="375"/>
        <v>35.619999999999997</v>
      </c>
      <c r="AK133" s="170">
        <f t="shared" si="375"/>
        <v>35.979999999999997</v>
      </c>
      <c r="AL133" s="170">
        <f t="shared" si="375"/>
        <v>36.340000000000003</v>
      </c>
      <c r="AM133" s="170">
        <f t="shared" si="375"/>
        <v>60.84</v>
      </c>
      <c r="AN133" s="170">
        <f t="shared" si="375"/>
        <v>91.58</v>
      </c>
      <c r="AO133" s="170">
        <f t="shared" si="375"/>
        <v>111.75</v>
      </c>
      <c r="AP133" s="170">
        <f t="shared" si="375"/>
        <v>131.93</v>
      </c>
      <c r="AQ133" s="170">
        <f t="shared" si="375"/>
        <v>74.010000000000005</v>
      </c>
      <c r="AR133" s="170">
        <f t="shared" si="375"/>
        <v>102.14</v>
      </c>
      <c r="AS133" s="170">
        <f t="shared" si="375"/>
        <v>120.55</v>
      </c>
      <c r="AT133" s="170">
        <f t="shared" si="375"/>
        <v>138.96</v>
      </c>
      <c r="AU133" s="170">
        <f t="shared" si="375"/>
        <v>88.1</v>
      </c>
      <c r="AV133" s="170">
        <f t="shared" si="375"/>
        <v>121.6</v>
      </c>
      <c r="AW133" s="170">
        <f t="shared" si="375"/>
        <v>143.51</v>
      </c>
      <c r="AX133" s="170">
        <f t="shared" si="375"/>
        <v>165.44</v>
      </c>
      <c r="BL133" s="43" t="str">
        <f t="shared" si="387"/>
        <v>INFINITE 30 a 300</v>
      </c>
      <c r="BM133" s="44" t="s">
        <v>94</v>
      </c>
      <c r="BN133" s="46" t="s">
        <v>40</v>
      </c>
      <c r="BO133" s="170">
        <f t="shared" ref="BO133:BQ144" si="390">ROUND(BO3-(BO3*$A$91),2)</f>
        <v>13.87</v>
      </c>
      <c r="BP133" s="170">
        <f t="shared" si="390"/>
        <v>14.15</v>
      </c>
      <c r="BQ133" s="170">
        <f t="shared" si="390"/>
        <v>14.45</v>
      </c>
      <c r="BS133" s="43" t="str">
        <f t="shared" si="349"/>
        <v>INFINITE 32.001 a 3.000</v>
      </c>
      <c r="BT133" s="44" t="s">
        <v>94</v>
      </c>
      <c r="BU133" s="44" t="s">
        <v>62</v>
      </c>
      <c r="BV133" s="170">
        <f t="shared" si="380"/>
        <v>17.5</v>
      </c>
      <c r="BW133" s="170">
        <f t="shared" si="380"/>
        <v>17.86</v>
      </c>
      <c r="BX133" s="170">
        <f t="shared" si="380"/>
        <v>18.25</v>
      </c>
      <c r="BY133" s="170">
        <f t="shared" si="380"/>
        <v>18.61</v>
      </c>
      <c r="BZ133" s="170">
        <f t="shared" si="380"/>
        <v>26.69</v>
      </c>
      <c r="CA133" s="170">
        <f t="shared" si="380"/>
        <v>26.96</v>
      </c>
      <c r="CB133" s="170">
        <f t="shared" si="380"/>
        <v>27.24</v>
      </c>
      <c r="CC133" s="170">
        <f t="shared" si="380"/>
        <v>27.52</v>
      </c>
      <c r="CD133" s="170">
        <f t="shared" si="380"/>
        <v>43.68</v>
      </c>
      <c r="CE133" s="170">
        <f t="shared" si="380"/>
        <v>58.33</v>
      </c>
      <c r="CF133" s="170">
        <f t="shared" si="380"/>
        <v>82.11</v>
      </c>
      <c r="CG133" s="170">
        <f t="shared" si="380"/>
        <v>99.51</v>
      </c>
      <c r="CH133" s="170">
        <f t="shared" si="380"/>
        <v>71.400000000000006</v>
      </c>
      <c r="CI133" s="170">
        <f t="shared" si="380"/>
        <v>87.09</v>
      </c>
      <c r="CJ133" s="170">
        <f t="shared" si="380"/>
        <v>111.34</v>
      </c>
      <c r="CK133" s="170">
        <f t="shared" si="380"/>
        <v>130.41</v>
      </c>
      <c r="CM133" s="43" t="str">
        <f t="shared" si="133"/>
        <v>INFINITE 22.001 a 3.000</v>
      </c>
      <c r="CN133" s="44" t="s">
        <v>90</v>
      </c>
      <c r="CO133" s="44" t="s">
        <v>62</v>
      </c>
      <c r="CP133" s="170">
        <f t="shared" ref="CP133:DE133" si="391">ROUND(CP7-(CP7*$A$109),2)</f>
        <v>19.23</v>
      </c>
      <c r="CQ133" s="170">
        <f t="shared" si="391"/>
        <v>20.04</v>
      </c>
      <c r="CR133" s="170">
        <f t="shared" si="391"/>
        <v>20.25</v>
      </c>
      <c r="CS133" s="170">
        <f t="shared" si="391"/>
        <v>20.46</v>
      </c>
      <c r="CT133" s="170">
        <f t="shared" si="391"/>
        <v>23.88</v>
      </c>
      <c r="CU133" s="170">
        <f t="shared" si="391"/>
        <v>26.74</v>
      </c>
      <c r="CV133" s="170">
        <f t="shared" si="391"/>
        <v>29.85</v>
      </c>
      <c r="CW133" s="170">
        <f t="shared" si="391"/>
        <v>35.81</v>
      </c>
      <c r="CX133" s="170">
        <f t="shared" si="391"/>
        <v>25.32</v>
      </c>
      <c r="CY133" s="170">
        <f t="shared" si="391"/>
        <v>29.7</v>
      </c>
      <c r="CZ133" s="170">
        <f t="shared" si="391"/>
        <v>44.82</v>
      </c>
      <c r="DA133" s="170">
        <f t="shared" si="391"/>
        <v>59.54</v>
      </c>
      <c r="DB133" s="170">
        <f t="shared" si="391"/>
        <v>29.44</v>
      </c>
      <c r="DC133" s="170">
        <f t="shared" si="391"/>
        <v>34.54</v>
      </c>
      <c r="DD133" s="170">
        <f t="shared" si="391"/>
        <v>52.12</v>
      </c>
      <c r="DE133" s="170">
        <f t="shared" si="391"/>
        <v>69.239999999999995</v>
      </c>
      <c r="DG133" s="43" t="str">
        <f t="shared" si="373"/>
        <v>INFINITE 32.001 a 3.000</v>
      </c>
      <c r="DH133" s="44" t="s">
        <v>94</v>
      </c>
      <c r="DI133" s="44" t="s">
        <v>62</v>
      </c>
      <c r="DJ133" s="147">
        <f t="shared" ref="DJ133:DU133" si="392">ROUND(DJ7-(DJ7*$A$201),2)</f>
        <v>22.93</v>
      </c>
      <c r="DK133" s="147">
        <f t="shared" si="392"/>
        <v>23.9</v>
      </c>
      <c r="DL133" s="147">
        <f t="shared" si="392"/>
        <v>24.14</v>
      </c>
      <c r="DM133" s="147">
        <f t="shared" si="392"/>
        <v>24.39</v>
      </c>
      <c r="DN133" s="147">
        <f t="shared" si="392"/>
        <v>28.51</v>
      </c>
      <c r="DO133" s="147">
        <f t="shared" si="392"/>
        <v>31.63</v>
      </c>
      <c r="DP133" s="147">
        <f t="shared" si="392"/>
        <v>35.299999999999997</v>
      </c>
      <c r="DQ133" s="147">
        <f t="shared" si="392"/>
        <v>42.39</v>
      </c>
      <c r="DR133" s="147">
        <f t="shared" si="392"/>
        <v>35.42</v>
      </c>
      <c r="DS133" s="147">
        <f t="shared" si="392"/>
        <v>41.02</v>
      </c>
      <c r="DT133" s="147">
        <f t="shared" si="392"/>
        <v>61.66</v>
      </c>
      <c r="DU133" s="147">
        <f t="shared" si="392"/>
        <v>81.94</v>
      </c>
      <c r="EQ133" s="198" t="str">
        <f t="shared" si="383"/>
        <v>DIAMANTE 4Coleta Programada4209-90 a 10</v>
      </c>
      <c r="ER133" s="198" t="s">
        <v>81</v>
      </c>
      <c r="ES133" s="199" t="s">
        <v>64</v>
      </c>
      <c r="ET133" s="200" t="s">
        <v>65</v>
      </c>
      <c r="EU133" s="201" t="s">
        <v>45</v>
      </c>
      <c r="EV133" s="200">
        <f>ROUND(EV7-(EV7*$A$142),2)</f>
        <v>12.34</v>
      </c>
      <c r="EW133" s="60"/>
      <c r="EX133" s="60"/>
    </row>
    <row r="134" spans="1:154" x14ac:dyDescent="0.25">
      <c r="A134" s="193" t="s">
        <v>6</v>
      </c>
      <c r="B134" s="44"/>
      <c r="D134" s="43" t="str">
        <f t="shared" si="386"/>
        <v>INFINITE 23.001 a 4.000</v>
      </c>
      <c r="E134" s="44" t="s">
        <v>90</v>
      </c>
      <c r="F134" s="44" t="s">
        <v>68</v>
      </c>
      <c r="G134" s="170">
        <f t="shared" si="378"/>
        <v>14.46</v>
      </c>
      <c r="H134" s="170">
        <f t="shared" si="374"/>
        <v>14.76</v>
      </c>
      <c r="I134" s="170">
        <f t="shared" si="374"/>
        <v>15.07</v>
      </c>
      <c r="J134" s="170">
        <f t="shared" si="374"/>
        <v>15.37</v>
      </c>
      <c r="K134" s="170">
        <f t="shared" si="374"/>
        <v>23.32</v>
      </c>
      <c r="L134" s="170">
        <f t="shared" si="374"/>
        <v>23.54</v>
      </c>
      <c r="M134" s="170">
        <f t="shared" si="374"/>
        <v>23.78</v>
      </c>
      <c r="N134" s="170">
        <f t="shared" si="374"/>
        <v>24.03</v>
      </c>
      <c r="O134" s="170">
        <f t="shared" si="374"/>
        <v>40.36</v>
      </c>
      <c r="P134" s="170">
        <f t="shared" si="374"/>
        <v>54.5</v>
      </c>
      <c r="Q134" s="170">
        <f t="shared" si="374"/>
        <v>76.7</v>
      </c>
      <c r="R134" s="170">
        <f t="shared" si="374"/>
        <v>92.85</v>
      </c>
      <c r="S134" s="170">
        <f t="shared" si="374"/>
        <v>52.82</v>
      </c>
      <c r="T134" s="170">
        <f t="shared" si="374"/>
        <v>65.44</v>
      </c>
      <c r="U134" s="170">
        <f t="shared" si="374"/>
        <v>84.47</v>
      </c>
      <c r="V134" s="170">
        <f t="shared" si="374"/>
        <v>99.16</v>
      </c>
      <c r="W134" s="170">
        <f t="shared" si="374"/>
        <v>62.86</v>
      </c>
      <c r="X134" s="170">
        <f t="shared" si="374"/>
        <v>77.900000000000006</v>
      </c>
      <c r="Y134" s="170">
        <f t="shared" si="374"/>
        <v>100.56</v>
      </c>
      <c r="Z134" s="170">
        <f t="shared" si="374"/>
        <v>118.06</v>
      </c>
      <c r="AB134" s="176" t="str">
        <f t="shared" si="246"/>
        <v>INFINITE 23.001 a 4.000</v>
      </c>
      <c r="AC134" s="177" t="s">
        <v>90</v>
      </c>
      <c r="AD134" s="177" t="s">
        <v>68</v>
      </c>
      <c r="AE134" s="170">
        <f t="shared" si="379"/>
        <v>33.42</v>
      </c>
      <c r="AF134" s="170">
        <f t="shared" si="375"/>
        <v>34.119999999999997</v>
      </c>
      <c r="AG134" s="170">
        <f t="shared" si="375"/>
        <v>34.83</v>
      </c>
      <c r="AH134" s="170">
        <f t="shared" si="375"/>
        <v>35.549999999999997</v>
      </c>
      <c r="AI134" s="170">
        <f t="shared" si="375"/>
        <v>38.71</v>
      </c>
      <c r="AJ134" s="170">
        <f t="shared" si="375"/>
        <v>39.11</v>
      </c>
      <c r="AK134" s="170">
        <f t="shared" si="375"/>
        <v>39.5</v>
      </c>
      <c r="AL134" s="170">
        <f t="shared" si="375"/>
        <v>39.909999999999997</v>
      </c>
      <c r="AM134" s="170">
        <f t="shared" si="375"/>
        <v>69.48</v>
      </c>
      <c r="AN134" s="170">
        <f t="shared" si="375"/>
        <v>104.67</v>
      </c>
      <c r="AO134" s="170">
        <f t="shared" si="375"/>
        <v>128.02000000000001</v>
      </c>
      <c r="AP134" s="170">
        <f t="shared" si="375"/>
        <v>151.36000000000001</v>
      </c>
      <c r="AQ134" s="170">
        <f t="shared" si="375"/>
        <v>85.01</v>
      </c>
      <c r="AR134" s="170">
        <f t="shared" si="375"/>
        <v>119.21</v>
      </c>
      <c r="AS134" s="170">
        <f t="shared" si="375"/>
        <v>141.5</v>
      </c>
      <c r="AT134" s="170">
        <f t="shared" si="375"/>
        <v>163.81</v>
      </c>
      <c r="AU134" s="170">
        <f t="shared" si="375"/>
        <v>101.2</v>
      </c>
      <c r="AV134" s="170">
        <f t="shared" si="375"/>
        <v>141.91999999999999</v>
      </c>
      <c r="AW134" s="170">
        <f t="shared" si="375"/>
        <v>168.45</v>
      </c>
      <c r="AX134" s="170">
        <f t="shared" si="375"/>
        <v>195</v>
      </c>
      <c r="BL134" s="43" t="str">
        <f t="shared" si="387"/>
        <v>INFINITE 3301 a 500</v>
      </c>
      <c r="BM134" s="44" t="s">
        <v>94</v>
      </c>
      <c r="BN134" s="46" t="s">
        <v>49</v>
      </c>
      <c r="BO134" s="170">
        <f t="shared" si="390"/>
        <v>14.41</v>
      </c>
      <c r="BP134" s="170">
        <f t="shared" si="390"/>
        <v>14.71</v>
      </c>
      <c r="BQ134" s="170">
        <f t="shared" si="390"/>
        <v>15.02</v>
      </c>
      <c r="BS134" s="43" t="str">
        <f t="shared" si="349"/>
        <v>INFINITE 33.001 a 4.000</v>
      </c>
      <c r="BT134" s="44" t="s">
        <v>94</v>
      </c>
      <c r="BU134" s="44" t="s">
        <v>68</v>
      </c>
      <c r="BV134" s="170">
        <f t="shared" si="380"/>
        <v>19.48</v>
      </c>
      <c r="BW134" s="170">
        <f t="shared" si="380"/>
        <v>19.88</v>
      </c>
      <c r="BX134" s="170">
        <f t="shared" si="380"/>
        <v>20.309999999999999</v>
      </c>
      <c r="BY134" s="170">
        <f t="shared" si="380"/>
        <v>20.71</v>
      </c>
      <c r="BZ134" s="170">
        <f t="shared" si="380"/>
        <v>29.78</v>
      </c>
      <c r="CA134" s="170">
        <f t="shared" si="380"/>
        <v>30.08</v>
      </c>
      <c r="CB134" s="170">
        <f t="shared" si="380"/>
        <v>30.37</v>
      </c>
      <c r="CC134" s="170">
        <f t="shared" si="380"/>
        <v>30.72</v>
      </c>
      <c r="CD134" s="170">
        <f t="shared" si="380"/>
        <v>50.38</v>
      </c>
      <c r="CE134" s="170">
        <f t="shared" si="380"/>
        <v>66.94</v>
      </c>
      <c r="CF134" s="170">
        <f t="shared" si="380"/>
        <v>94.19</v>
      </c>
      <c r="CG134" s="170">
        <f t="shared" si="380"/>
        <v>114.26</v>
      </c>
      <c r="CH134" s="170">
        <f t="shared" si="380"/>
        <v>78.14</v>
      </c>
      <c r="CI134" s="170">
        <f t="shared" si="380"/>
        <v>95.76</v>
      </c>
      <c r="CJ134" s="170">
        <f t="shared" si="380"/>
        <v>123.5</v>
      </c>
      <c r="CK134" s="170">
        <f t="shared" si="380"/>
        <v>145.19999999999999</v>
      </c>
      <c r="CM134" s="43" t="str">
        <f t="shared" si="133"/>
        <v>INFINITE 23.001 a 4.000</v>
      </c>
      <c r="CN134" s="44" t="s">
        <v>90</v>
      </c>
      <c r="CO134" s="44" t="s">
        <v>68</v>
      </c>
      <c r="CP134" s="170">
        <f t="shared" ref="CP134:DE134" si="393">ROUND(CP8-(CP8*$A$109),2)</f>
        <v>20.52</v>
      </c>
      <c r="CQ134" s="170">
        <f t="shared" si="393"/>
        <v>21.4</v>
      </c>
      <c r="CR134" s="170">
        <f t="shared" si="393"/>
        <v>21.6</v>
      </c>
      <c r="CS134" s="170">
        <f t="shared" si="393"/>
        <v>21.84</v>
      </c>
      <c r="CT134" s="170">
        <f t="shared" si="393"/>
        <v>25.51</v>
      </c>
      <c r="CU134" s="170">
        <f t="shared" si="393"/>
        <v>28.57</v>
      </c>
      <c r="CV134" s="170">
        <f t="shared" si="393"/>
        <v>31.88</v>
      </c>
      <c r="CW134" s="170">
        <f t="shared" si="393"/>
        <v>38.25</v>
      </c>
      <c r="CX134" s="170">
        <f t="shared" si="393"/>
        <v>32.46</v>
      </c>
      <c r="CY134" s="170">
        <f t="shared" si="393"/>
        <v>37.01</v>
      </c>
      <c r="CZ134" s="170">
        <f t="shared" si="393"/>
        <v>52.31</v>
      </c>
      <c r="DA134" s="170">
        <f t="shared" si="393"/>
        <v>67.38</v>
      </c>
      <c r="DB134" s="170">
        <f t="shared" si="393"/>
        <v>37.75</v>
      </c>
      <c r="DC134" s="170">
        <f t="shared" si="393"/>
        <v>43.04</v>
      </c>
      <c r="DD134" s="170">
        <f t="shared" si="393"/>
        <v>60.83</v>
      </c>
      <c r="DE134" s="170">
        <f t="shared" si="393"/>
        <v>78.34</v>
      </c>
      <c r="DG134" s="43" t="str">
        <f t="shared" si="373"/>
        <v>INFINITE 33.001 a 4.000</v>
      </c>
      <c r="DH134" s="44" t="s">
        <v>94</v>
      </c>
      <c r="DI134" s="44" t="s">
        <v>68</v>
      </c>
      <c r="DJ134" s="147">
        <f t="shared" ref="DJ134:DU134" si="394">ROUND(DJ8-(DJ8*$A$201),2)</f>
        <v>24.69</v>
      </c>
      <c r="DK134" s="147">
        <f t="shared" si="394"/>
        <v>25.74</v>
      </c>
      <c r="DL134" s="147">
        <f t="shared" si="394"/>
        <v>26</v>
      </c>
      <c r="DM134" s="147">
        <f t="shared" si="394"/>
        <v>26.26</v>
      </c>
      <c r="DN134" s="147">
        <f t="shared" si="394"/>
        <v>30.8</v>
      </c>
      <c r="DO134" s="147">
        <f t="shared" si="394"/>
        <v>33.880000000000003</v>
      </c>
      <c r="DP134" s="147">
        <f t="shared" si="394"/>
        <v>37.770000000000003</v>
      </c>
      <c r="DQ134" s="147">
        <f t="shared" si="394"/>
        <v>45.42</v>
      </c>
      <c r="DR134" s="147">
        <f t="shared" si="394"/>
        <v>46.24</v>
      </c>
      <c r="DS134" s="147">
        <f t="shared" si="394"/>
        <v>51.41</v>
      </c>
      <c r="DT134" s="147">
        <f t="shared" si="394"/>
        <v>72.11</v>
      </c>
      <c r="DU134" s="147">
        <f t="shared" si="394"/>
        <v>92.97</v>
      </c>
      <c r="EQ134" s="198" t="str">
        <f t="shared" si="383"/>
        <v>DIAMANTE 4Coleta Programada4209-9Mais de 10</v>
      </c>
      <c r="ER134" s="198" t="s">
        <v>81</v>
      </c>
      <c r="ES134" s="199" t="s">
        <v>64</v>
      </c>
      <c r="ET134" s="200" t="s">
        <v>65</v>
      </c>
      <c r="EU134" s="201" t="s">
        <v>52</v>
      </c>
      <c r="EV134" s="200" t="s">
        <v>251</v>
      </c>
      <c r="EW134" s="60"/>
      <c r="EX134" s="60"/>
    </row>
    <row r="135" spans="1:154" x14ac:dyDescent="0.25">
      <c r="A135" s="84">
        <v>0</v>
      </c>
      <c r="B135" s="42" t="s">
        <v>61</v>
      </c>
      <c r="D135" s="43" t="str">
        <f t="shared" si="386"/>
        <v>INFINITE 24.001 a 5.000</v>
      </c>
      <c r="E135" s="44" t="s">
        <v>90</v>
      </c>
      <c r="F135" s="44" t="s">
        <v>70</v>
      </c>
      <c r="G135" s="170">
        <f t="shared" si="378"/>
        <v>15.62</v>
      </c>
      <c r="H135" s="170">
        <f t="shared" si="374"/>
        <v>15.96</v>
      </c>
      <c r="I135" s="170">
        <f t="shared" si="374"/>
        <v>16.27</v>
      </c>
      <c r="J135" s="170">
        <f t="shared" si="374"/>
        <v>16.61</v>
      </c>
      <c r="K135" s="170">
        <f t="shared" si="374"/>
        <v>25.12</v>
      </c>
      <c r="L135" s="170">
        <f t="shared" si="374"/>
        <v>25.38</v>
      </c>
      <c r="M135" s="170">
        <f t="shared" si="374"/>
        <v>25.65</v>
      </c>
      <c r="N135" s="170">
        <f t="shared" si="374"/>
        <v>25.9</v>
      </c>
      <c r="O135" s="170">
        <f t="shared" si="374"/>
        <v>44.55</v>
      </c>
      <c r="P135" s="170">
        <f t="shared" si="374"/>
        <v>60.14</v>
      </c>
      <c r="Q135" s="170">
        <f t="shared" si="374"/>
        <v>84.66</v>
      </c>
      <c r="R135" s="170">
        <f t="shared" si="374"/>
        <v>102.46</v>
      </c>
      <c r="S135" s="170">
        <f t="shared" si="374"/>
        <v>63.87</v>
      </c>
      <c r="T135" s="170">
        <f t="shared" si="374"/>
        <v>77.72</v>
      </c>
      <c r="U135" s="170">
        <f t="shared" si="374"/>
        <v>98.7</v>
      </c>
      <c r="V135" s="170">
        <f t="shared" si="374"/>
        <v>114.79</v>
      </c>
      <c r="W135" s="170">
        <f t="shared" si="374"/>
        <v>76.05</v>
      </c>
      <c r="X135" s="170">
        <f t="shared" si="374"/>
        <v>92.53</v>
      </c>
      <c r="Y135" s="170">
        <f t="shared" si="374"/>
        <v>117.49</v>
      </c>
      <c r="Z135" s="170">
        <f t="shared" si="374"/>
        <v>136.66</v>
      </c>
      <c r="AB135" s="176" t="str">
        <f t="shared" si="246"/>
        <v>INFINITE 24.001 a 5.000</v>
      </c>
      <c r="AC135" s="177" t="s">
        <v>90</v>
      </c>
      <c r="AD135" s="177" t="s">
        <v>70</v>
      </c>
      <c r="AE135" s="170">
        <f t="shared" si="379"/>
        <v>36.1</v>
      </c>
      <c r="AF135" s="170">
        <f t="shared" si="375"/>
        <v>36.86</v>
      </c>
      <c r="AG135" s="170">
        <f t="shared" si="375"/>
        <v>37.619999999999997</v>
      </c>
      <c r="AH135" s="170">
        <f t="shared" si="375"/>
        <v>38.4</v>
      </c>
      <c r="AI135" s="170">
        <f t="shared" si="375"/>
        <v>41.74</v>
      </c>
      <c r="AJ135" s="170">
        <f t="shared" si="375"/>
        <v>42.18</v>
      </c>
      <c r="AK135" s="170">
        <f t="shared" si="375"/>
        <v>42.6</v>
      </c>
      <c r="AL135" s="170">
        <f t="shared" si="375"/>
        <v>43.03</v>
      </c>
      <c r="AM135" s="170">
        <f t="shared" si="375"/>
        <v>78.569999999999993</v>
      </c>
      <c r="AN135" s="170">
        <f t="shared" si="375"/>
        <v>117.77</v>
      </c>
      <c r="AO135" s="170">
        <f t="shared" si="375"/>
        <v>144.13999999999999</v>
      </c>
      <c r="AP135" s="170">
        <f t="shared" si="375"/>
        <v>170.51</v>
      </c>
      <c r="AQ135" s="170">
        <f t="shared" si="375"/>
        <v>95.78</v>
      </c>
      <c r="AR135" s="170">
        <f t="shared" si="375"/>
        <v>136.34</v>
      </c>
      <c r="AS135" s="170">
        <f t="shared" si="375"/>
        <v>162.38</v>
      </c>
      <c r="AT135" s="170">
        <f t="shared" si="375"/>
        <v>188.42</v>
      </c>
      <c r="AU135" s="170">
        <f t="shared" si="375"/>
        <v>114.02</v>
      </c>
      <c r="AV135" s="170">
        <f t="shared" si="375"/>
        <v>162.31</v>
      </c>
      <c r="AW135" s="170">
        <f t="shared" si="375"/>
        <v>193.31</v>
      </c>
      <c r="AX135" s="170">
        <f t="shared" si="375"/>
        <v>224.31</v>
      </c>
      <c r="BL135" s="43" t="str">
        <f t="shared" si="387"/>
        <v>INFINITE 3501 a 1.000</v>
      </c>
      <c r="BM135" s="44" t="s">
        <v>94</v>
      </c>
      <c r="BN135" s="46" t="s">
        <v>50</v>
      </c>
      <c r="BO135" s="170">
        <f t="shared" si="390"/>
        <v>15.41</v>
      </c>
      <c r="BP135" s="170">
        <f t="shared" si="390"/>
        <v>15.74</v>
      </c>
      <c r="BQ135" s="170">
        <f t="shared" si="390"/>
        <v>16.07</v>
      </c>
      <c r="BS135" s="43" t="str">
        <f t="shared" si="349"/>
        <v>INFINITE 34.001 a 5.000</v>
      </c>
      <c r="BT135" s="44" t="s">
        <v>94</v>
      </c>
      <c r="BU135" s="44" t="s">
        <v>70</v>
      </c>
      <c r="BV135" s="170">
        <f t="shared" si="380"/>
        <v>20.81</v>
      </c>
      <c r="BW135" s="170">
        <f t="shared" si="380"/>
        <v>21.27</v>
      </c>
      <c r="BX135" s="170">
        <f t="shared" si="380"/>
        <v>21.7</v>
      </c>
      <c r="BY135" s="170">
        <f t="shared" si="380"/>
        <v>22.14</v>
      </c>
      <c r="BZ135" s="170">
        <f t="shared" si="380"/>
        <v>31.94</v>
      </c>
      <c r="CA135" s="170">
        <f t="shared" si="380"/>
        <v>32.26</v>
      </c>
      <c r="CB135" s="170">
        <f t="shared" si="380"/>
        <v>32.590000000000003</v>
      </c>
      <c r="CC135" s="170">
        <f t="shared" si="380"/>
        <v>32.93</v>
      </c>
      <c r="CD135" s="170">
        <f t="shared" si="380"/>
        <v>55.49</v>
      </c>
      <c r="CE135" s="170">
        <f t="shared" si="380"/>
        <v>73.84</v>
      </c>
      <c r="CF135" s="170">
        <f t="shared" si="380"/>
        <v>103.93</v>
      </c>
      <c r="CG135" s="170">
        <f t="shared" si="380"/>
        <v>126.02</v>
      </c>
      <c r="CH135" s="170">
        <f t="shared" si="380"/>
        <v>94.35</v>
      </c>
      <c r="CI135" s="170">
        <f t="shared" si="380"/>
        <v>113.7</v>
      </c>
      <c r="CJ135" s="170">
        <f t="shared" si="380"/>
        <v>144.26</v>
      </c>
      <c r="CK135" s="170">
        <f t="shared" si="380"/>
        <v>168.02</v>
      </c>
      <c r="CM135" s="43" t="str">
        <f t="shared" si="133"/>
        <v>INFINITE 24.001 a 5.000</v>
      </c>
      <c r="CN135" s="44" t="s">
        <v>90</v>
      </c>
      <c r="CO135" s="44" t="s">
        <v>70</v>
      </c>
      <c r="CP135" s="170">
        <f t="shared" ref="CP135:DE135" si="395">ROUND(CP9-(CP9*$A$109),2)</f>
        <v>21.95</v>
      </c>
      <c r="CQ135" s="170">
        <f t="shared" si="395"/>
        <v>22.87</v>
      </c>
      <c r="CR135" s="170">
        <f t="shared" si="395"/>
        <v>23.11</v>
      </c>
      <c r="CS135" s="170">
        <f t="shared" si="395"/>
        <v>23.34</v>
      </c>
      <c r="CT135" s="170">
        <f t="shared" si="395"/>
        <v>27.26</v>
      </c>
      <c r="CU135" s="170">
        <f t="shared" si="395"/>
        <v>30.54</v>
      </c>
      <c r="CV135" s="170">
        <f t="shared" si="395"/>
        <v>34.090000000000003</v>
      </c>
      <c r="CW135" s="170">
        <f t="shared" si="395"/>
        <v>40.909999999999997</v>
      </c>
      <c r="CX135" s="170">
        <f t="shared" si="395"/>
        <v>34</v>
      </c>
      <c r="CY135" s="170">
        <f t="shared" si="395"/>
        <v>38.729999999999997</v>
      </c>
      <c r="CZ135" s="170">
        <f t="shared" si="395"/>
        <v>54.22</v>
      </c>
      <c r="DA135" s="170">
        <f t="shared" si="395"/>
        <v>69.66</v>
      </c>
      <c r="DB135" s="170">
        <f t="shared" si="395"/>
        <v>39.520000000000003</v>
      </c>
      <c r="DC135" s="170">
        <f t="shared" si="395"/>
        <v>45.04</v>
      </c>
      <c r="DD135" s="170">
        <f t="shared" si="395"/>
        <v>63.06</v>
      </c>
      <c r="DE135" s="170">
        <f t="shared" si="395"/>
        <v>81.010000000000005</v>
      </c>
      <c r="DG135" s="43" t="str">
        <f t="shared" si="373"/>
        <v>INFINITE 34.001 a 5.000</v>
      </c>
      <c r="DH135" s="44" t="s">
        <v>94</v>
      </c>
      <c r="DI135" s="44" t="s">
        <v>70</v>
      </c>
      <c r="DJ135" s="147">
        <f t="shared" ref="DJ135:DU135" si="396">ROUND(DJ9-(DJ9*$A$201),2)</f>
        <v>26.98</v>
      </c>
      <c r="DK135" s="147">
        <f t="shared" si="396"/>
        <v>28.1</v>
      </c>
      <c r="DL135" s="147">
        <f t="shared" si="396"/>
        <v>28.41</v>
      </c>
      <c r="DM135" s="147">
        <f t="shared" si="396"/>
        <v>28.69</v>
      </c>
      <c r="DN135" s="147">
        <f t="shared" si="396"/>
        <v>33.79</v>
      </c>
      <c r="DO135" s="147">
        <f t="shared" si="396"/>
        <v>36.42</v>
      </c>
      <c r="DP135" s="147">
        <f t="shared" si="396"/>
        <v>40.58</v>
      </c>
      <c r="DQ135" s="147">
        <f t="shared" si="396"/>
        <v>48.89</v>
      </c>
      <c r="DR135" s="147">
        <f t="shared" si="396"/>
        <v>50.42</v>
      </c>
      <c r="DS135" s="147">
        <f t="shared" si="396"/>
        <v>54.49</v>
      </c>
      <c r="DT135" s="147">
        <f t="shared" si="396"/>
        <v>75.099999999999994</v>
      </c>
      <c r="DU135" s="147">
        <f t="shared" si="396"/>
        <v>96.69</v>
      </c>
      <c r="EQ135" s="198" t="str">
        <f t="shared" si="383"/>
        <v>DIAMANTE 4Coleta no mesmo dia4210-211 a 20</v>
      </c>
      <c r="ER135" s="198" t="s">
        <v>81</v>
      </c>
      <c r="ES135" s="199" t="s">
        <v>71</v>
      </c>
      <c r="ET135" s="200" t="s">
        <v>72</v>
      </c>
      <c r="EU135" s="201" t="s">
        <v>73</v>
      </c>
      <c r="EV135" s="200">
        <f>EW135</f>
        <v>1.77</v>
      </c>
      <c r="EW135" s="258">
        <v>1.77</v>
      </c>
      <c r="EX135" s="203" t="s">
        <v>264</v>
      </c>
    </row>
    <row r="136" spans="1:154" x14ac:dyDescent="0.25">
      <c r="A136" s="84">
        <v>0</v>
      </c>
      <c r="B136" s="42" t="s">
        <v>9</v>
      </c>
      <c r="D136" s="43" t="str">
        <f t="shared" si="386"/>
        <v>INFINITE 25.001 a 6.000</v>
      </c>
      <c r="E136" s="44" t="s">
        <v>90</v>
      </c>
      <c r="F136" s="44" t="s">
        <v>76</v>
      </c>
      <c r="G136" s="170">
        <f t="shared" si="378"/>
        <v>16.59</v>
      </c>
      <c r="H136" s="170">
        <f t="shared" si="374"/>
        <v>16.940000000000001</v>
      </c>
      <c r="I136" s="170">
        <f t="shared" si="374"/>
        <v>17.3</v>
      </c>
      <c r="J136" s="170">
        <f t="shared" si="374"/>
        <v>17.66</v>
      </c>
      <c r="K136" s="170">
        <f t="shared" si="374"/>
        <v>27.13</v>
      </c>
      <c r="L136" s="170">
        <f t="shared" si="374"/>
        <v>27.42</v>
      </c>
      <c r="M136" s="170">
        <f t="shared" si="374"/>
        <v>27.7</v>
      </c>
      <c r="N136" s="170">
        <f t="shared" si="374"/>
        <v>27.98</v>
      </c>
      <c r="O136" s="170">
        <f t="shared" si="374"/>
        <v>48.85</v>
      </c>
      <c r="P136" s="170">
        <f t="shared" si="374"/>
        <v>65.94</v>
      </c>
      <c r="Q136" s="170">
        <f t="shared" si="374"/>
        <v>92.81</v>
      </c>
      <c r="R136" s="170">
        <f t="shared" si="374"/>
        <v>112.34</v>
      </c>
      <c r="S136" s="170">
        <f t="shared" si="374"/>
        <v>67.5</v>
      </c>
      <c r="T136" s="170">
        <f t="shared" si="374"/>
        <v>82.59</v>
      </c>
      <c r="U136" s="170">
        <f t="shared" si="374"/>
        <v>105.55</v>
      </c>
      <c r="V136" s="170">
        <f t="shared" si="374"/>
        <v>123.09</v>
      </c>
      <c r="W136" s="170">
        <f t="shared" si="374"/>
        <v>80.34</v>
      </c>
      <c r="X136" s="170">
        <f t="shared" si="374"/>
        <v>98.34</v>
      </c>
      <c r="Y136" s="170">
        <f t="shared" si="374"/>
        <v>125.64</v>
      </c>
      <c r="Z136" s="170">
        <f t="shared" si="374"/>
        <v>146.54</v>
      </c>
      <c r="AB136" s="176" t="str">
        <f t="shared" si="246"/>
        <v>INFINITE 25.001 a 6.000</v>
      </c>
      <c r="AC136" s="177" t="s">
        <v>90</v>
      </c>
      <c r="AD136" s="177" t="s">
        <v>76</v>
      </c>
      <c r="AE136" s="170">
        <f t="shared" si="379"/>
        <v>38.6</v>
      </c>
      <c r="AF136" s="170">
        <f t="shared" si="375"/>
        <v>39.43</v>
      </c>
      <c r="AG136" s="170">
        <f t="shared" si="375"/>
        <v>40.25</v>
      </c>
      <c r="AH136" s="170">
        <f t="shared" si="375"/>
        <v>41.07</v>
      </c>
      <c r="AI136" s="170">
        <f t="shared" si="375"/>
        <v>45.1</v>
      </c>
      <c r="AJ136" s="170">
        <f t="shared" si="375"/>
        <v>45.57</v>
      </c>
      <c r="AK136" s="170">
        <f t="shared" si="375"/>
        <v>46.04</v>
      </c>
      <c r="AL136" s="170">
        <f t="shared" si="375"/>
        <v>46.5</v>
      </c>
      <c r="AM136" s="170">
        <f t="shared" si="375"/>
        <v>87.3</v>
      </c>
      <c r="AN136" s="170">
        <f t="shared" si="375"/>
        <v>131.22</v>
      </c>
      <c r="AO136" s="170">
        <f t="shared" si="375"/>
        <v>160.58000000000001</v>
      </c>
      <c r="AP136" s="170">
        <f t="shared" si="375"/>
        <v>189.93</v>
      </c>
      <c r="AQ136" s="170">
        <f t="shared" si="375"/>
        <v>106.49</v>
      </c>
      <c r="AR136" s="170">
        <f t="shared" si="375"/>
        <v>153.62</v>
      </c>
      <c r="AS136" s="170">
        <f t="shared" si="375"/>
        <v>183.52</v>
      </c>
      <c r="AT136" s="170">
        <f t="shared" si="375"/>
        <v>213.42</v>
      </c>
      <c r="AU136" s="170">
        <f t="shared" si="375"/>
        <v>126.77</v>
      </c>
      <c r="AV136" s="170">
        <f t="shared" si="375"/>
        <v>182.88</v>
      </c>
      <c r="AW136" s="170">
        <f t="shared" si="375"/>
        <v>218.48</v>
      </c>
      <c r="AX136" s="170">
        <f t="shared" si="375"/>
        <v>254.07</v>
      </c>
      <c r="BL136" s="43" t="str">
        <f t="shared" si="387"/>
        <v>INFINITE 31.001 a 2.000</v>
      </c>
      <c r="BM136" s="44" t="s">
        <v>94</v>
      </c>
      <c r="BN136" s="46" t="s">
        <v>55</v>
      </c>
      <c r="BO136" s="170">
        <f t="shared" si="390"/>
        <v>17.96</v>
      </c>
      <c r="BP136" s="170">
        <f t="shared" si="390"/>
        <v>18.329999999999998</v>
      </c>
      <c r="BQ136" s="170">
        <f t="shared" si="390"/>
        <v>18.72</v>
      </c>
      <c r="BS136" s="43" t="str">
        <f t="shared" si="349"/>
        <v>INFINITE 35.001 a 6.000</v>
      </c>
      <c r="BT136" s="44" t="s">
        <v>94</v>
      </c>
      <c r="BU136" s="44" t="s">
        <v>76</v>
      </c>
      <c r="BV136" s="170">
        <f t="shared" si="380"/>
        <v>21.19</v>
      </c>
      <c r="BW136" s="170">
        <f t="shared" si="380"/>
        <v>21.65</v>
      </c>
      <c r="BX136" s="170">
        <f t="shared" si="380"/>
        <v>22.08</v>
      </c>
      <c r="BY136" s="170">
        <f t="shared" si="380"/>
        <v>22.52</v>
      </c>
      <c r="BZ136" s="170">
        <f t="shared" si="380"/>
        <v>32.79</v>
      </c>
      <c r="CA136" s="170">
        <f t="shared" si="380"/>
        <v>33.14</v>
      </c>
      <c r="CB136" s="170">
        <f t="shared" si="380"/>
        <v>33.46</v>
      </c>
      <c r="CC136" s="170">
        <f t="shared" si="380"/>
        <v>33.799999999999997</v>
      </c>
      <c r="CD136" s="170">
        <f t="shared" si="380"/>
        <v>59.47</v>
      </c>
      <c r="CE136" s="170">
        <f t="shared" si="380"/>
        <v>80.7</v>
      </c>
      <c r="CF136" s="170">
        <f t="shared" si="380"/>
        <v>113.56</v>
      </c>
      <c r="CG136" s="170">
        <f t="shared" si="380"/>
        <v>137.38</v>
      </c>
      <c r="CH136" s="170">
        <f t="shared" si="380"/>
        <v>97.95</v>
      </c>
      <c r="CI136" s="170">
        <f t="shared" si="380"/>
        <v>120.3</v>
      </c>
      <c r="CJ136" s="170">
        <f t="shared" si="380"/>
        <v>153.76</v>
      </c>
      <c r="CK136" s="170">
        <f t="shared" si="380"/>
        <v>179.25</v>
      </c>
      <c r="CM136" s="43" t="str">
        <f t="shared" si="133"/>
        <v>INFINITE 25.001 a 6.000</v>
      </c>
      <c r="CN136" s="44" t="s">
        <v>90</v>
      </c>
      <c r="CO136" s="44" t="s">
        <v>76</v>
      </c>
      <c r="CP136" s="170">
        <f t="shared" ref="CP136:DE136" si="397">ROUND(CP10-(CP10*$A$109),2)</f>
        <v>23.15</v>
      </c>
      <c r="CQ136" s="170">
        <f t="shared" si="397"/>
        <v>24.12</v>
      </c>
      <c r="CR136" s="170">
        <f t="shared" si="397"/>
        <v>24.37</v>
      </c>
      <c r="CS136" s="170">
        <f t="shared" si="397"/>
        <v>24.63</v>
      </c>
      <c r="CT136" s="170">
        <f t="shared" si="397"/>
        <v>30.2</v>
      </c>
      <c r="CU136" s="170">
        <f t="shared" si="397"/>
        <v>34.729999999999997</v>
      </c>
      <c r="CV136" s="170">
        <f t="shared" si="397"/>
        <v>39.630000000000003</v>
      </c>
      <c r="CW136" s="170">
        <f t="shared" si="397"/>
        <v>49.06</v>
      </c>
      <c r="CX136" s="170">
        <f t="shared" si="397"/>
        <v>39.380000000000003</v>
      </c>
      <c r="CY136" s="170">
        <f t="shared" si="397"/>
        <v>45.2</v>
      </c>
      <c r="CZ136" s="170">
        <f t="shared" si="397"/>
        <v>61.88</v>
      </c>
      <c r="DA136" s="170">
        <f t="shared" si="397"/>
        <v>79.569999999999993</v>
      </c>
      <c r="DB136" s="170">
        <f t="shared" si="397"/>
        <v>45.8</v>
      </c>
      <c r="DC136" s="170">
        <f t="shared" si="397"/>
        <v>52.56</v>
      </c>
      <c r="DD136" s="170">
        <f t="shared" si="397"/>
        <v>71.94</v>
      </c>
      <c r="DE136" s="170">
        <f t="shared" si="397"/>
        <v>92.51</v>
      </c>
      <c r="DG136" s="43" t="str">
        <f t="shared" si="373"/>
        <v>INFINITE 35.001 a 6.000</v>
      </c>
      <c r="DH136" s="44" t="s">
        <v>94</v>
      </c>
      <c r="DI136" s="44" t="s">
        <v>76</v>
      </c>
      <c r="DJ136" s="147">
        <f t="shared" ref="DJ136:DU136" si="398">ROUND(DJ10-(DJ10*$A$201),2)</f>
        <v>27.97</v>
      </c>
      <c r="DK136" s="147">
        <f t="shared" si="398"/>
        <v>29.15</v>
      </c>
      <c r="DL136" s="147">
        <f t="shared" si="398"/>
        <v>29.45</v>
      </c>
      <c r="DM136" s="147">
        <f t="shared" si="398"/>
        <v>29.77</v>
      </c>
      <c r="DN136" s="147">
        <f t="shared" si="398"/>
        <v>36.67</v>
      </c>
      <c r="DO136" s="147">
        <f t="shared" si="398"/>
        <v>41.24</v>
      </c>
      <c r="DP136" s="147">
        <f t="shared" si="398"/>
        <v>47.02</v>
      </c>
      <c r="DQ136" s="147">
        <f t="shared" si="398"/>
        <v>58.34</v>
      </c>
      <c r="DR136" s="147">
        <f t="shared" si="398"/>
        <v>56.55</v>
      </c>
      <c r="DS136" s="147">
        <f t="shared" si="398"/>
        <v>62.92</v>
      </c>
      <c r="DT136" s="147">
        <f t="shared" si="398"/>
        <v>85.36</v>
      </c>
      <c r="DU136" s="147">
        <f t="shared" si="398"/>
        <v>109.92</v>
      </c>
      <c r="EQ136" s="198" t="str">
        <f t="shared" si="383"/>
        <v>DIAMANTE 4Coleta no mesmo dia4210-221 a 30</v>
      </c>
      <c r="ER136" s="198" t="s">
        <v>81</v>
      </c>
      <c r="ES136" s="199" t="s">
        <v>71</v>
      </c>
      <c r="ET136" s="200" t="s">
        <v>72</v>
      </c>
      <c r="EU136" s="201" t="s">
        <v>77</v>
      </c>
      <c r="EV136" s="200">
        <f t="shared" ref="EV136:EV144" si="399">EW136</f>
        <v>1.75</v>
      </c>
      <c r="EW136" s="258">
        <v>1.75</v>
      </c>
      <c r="EX136" s="203" t="s">
        <v>264</v>
      </c>
    </row>
    <row r="137" spans="1:154" x14ac:dyDescent="0.25">
      <c r="A137" s="84">
        <v>0</v>
      </c>
      <c r="B137" s="42" t="s">
        <v>116</v>
      </c>
      <c r="D137" s="43" t="str">
        <f t="shared" si="386"/>
        <v>INFINITE 26.001 a 7.000</v>
      </c>
      <c r="E137" s="44" t="s">
        <v>90</v>
      </c>
      <c r="F137" s="44" t="s">
        <v>82</v>
      </c>
      <c r="G137" s="170">
        <f t="shared" si="378"/>
        <v>17.64</v>
      </c>
      <c r="H137" s="170">
        <f t="shared" si="374"/>
        <v>18.02</v>
      </c>
      <c r="I137" s="170">
        <f t="shared" si="374"/>
        <v>18.39</v>
      </c>
      <c r="J137" s="170">
        <f t="shared" si="374"/>
        <v>18.77</v>
      </c>
      <c r="K137" s="170">
        <f t="shared" si="374"/>
        <v>29.06</v>
      </c>
      <c r="L137" s="170">
        <f t="shared" si="374"/>
        <v>29.35</v>
      </c>
      <c r="M137" s="170">
        <f t="shared" si="374"/>
        <v>29.66</v>
      </c>
      <c r="N137" s="170">
        <f t="shared" si="374"/>
        <v>29.96</v>
      </c>
      <c r="O137" s="170">
        <f t="shared" si="374"/>
        <v>53.9</v>
      </c>
      <c r="P137" s="170">
        <f t="shared" si="374"/>
        <v>72.760000000000005</v>
      </c>
      <c r="Q137" s="170">
        <f t="shared" si="374"/>
        <v>102.39</v>
      </c>
      <c r="R137" s="170">
        <f t="shared" si="374"/>
        <v>123.97</v>
      </c>
      <c r="S137" s="170">
        <f t="shared" si="374"/>
        <v>71.739999999999995</v>
      </c>
      <c r="T137" s="170">
        <f t="shared" si="374"/>
        <v>88.34</v>
      </c>
      <c r="U137" s="170">
        <f t="shared" si="374"/>
        <v>113.61</v>
      </c>
      <c r="V137" s="170">
        <f t="shared" si="374"/>
        <v>132.86000000000001</v>
      </c>
      <c r="W137" s="170">
        <f t="shared" si="374"/>
        <v>85.41</v>
      </c>
      <c r="X137" s="170">
        <f t="shared" si="374"/>
        <v>105.16</v>
      </c>
      <c r="Y137" s="170">
        <f t="shared" si="374"/>
        <v>135.22999999999999</v>
      </c>
      <c r="Z137" s="170">
        <f t="shared" si="374"/>
        <v>158.16</v>
      </c>
      <c r="AB137" s="176" t="str">
        <f t="shared" si="246"/>
        <v>INFINITE 26.001 a 7.000</v>
      </c>
      <c r="AC137" s="177" t="s">
        <v>90</v>
      </c>
      <c r="AD137" s="177" t="s">
        <v>82</v>
      </c>
      <c r="AE137" s="170">
        <f t="shared" si="379"/>
        <v>41.62</v>
      </c>
      <c r="AF137" s="170">
        <f t="shared" si="375"/>
        <v>42.5</v>
      </c>
      <c r="AG137" s="170">
        <f t="shared" si="375"/>
        <v>43.39</v>
      </c>
      <c r="AH137" s="170">
        <f t="shared" si="375"/>
        <v>44.27</v>
      </c>
      <c r="AI137" s="170">
        <f t="shared" si="375"/>
        <v>47.95</v>
      </c>
      <c r="AJ137" s="170">
        <f t="shared" si="375"/>
        <v>48.45</v>
      </c>
      <c r="AK137" s="170">
        <f t="shared" si="375"/>
        <v>48.94</v>
      </c>
      <c r="AL137" s="170">
        <f t="shared" si="375"/>
        <v>49.44</v>
      </c>
      <c r="AM137" s="170">
        <f t="shared" si="375"/>
        <v>96.03</v>
      </c>
      <c r="AN137" s="170">
        <f t="shared" si="375"/>
        <v>144.41</v>
      </c>
      <c r="AO137" s="170">
        <f t="shared" si="375"/>
        <v>176.74</v>
      </c>
      <c r="AP137" s="170">
        <f t="shared" si="375"/>
        <v>209.08</v>
      </c>
      <c r="AQ137" s="170">
        <f t="shared" si="375"/>
        <v>117.1</v>
      </c>
      <c r="AR137" s="170">
        <f t="shared" si="375"/>
        <v>170.54</v>
      </c>
      <c r="AS137" s="170">
        <f t="shared" si="375"/>
        <v>204.32</v>
      </c>
      <c r="AT137" s="170">
        <f t="shared" si="375"/>
        <v>238.1</v>
      </c>
      <c r="AU137" s="170">
        <f t="shared" si="375"/>
        <v>139.41999999999999</v>
      </c>
      <c r="AV137" s="170">
        <f t="shared" si="375"/>
        <v>203.02</v>
      </c>
      <c r="AW137" s="170">
        <f t="shared" si="375"/>
        <v>243.25</v>
      </c>
      <c r="AX137" s="170">
        <f t="shared" si="375"/>
        <v>283.45999999999998</v>
      </c>
      <c r="BL137" s="43" t="str">
        <f t="shared" si="387"/>
        <v>INFINITE 32.001 a 3.000</v>
      </c>
      <c r="BM137" s="44" t="s">
        <v>94</v>
      </c>
      <c r="BN137" s="46" t="s">
        <v>62</v>
      </c>
      <c r="BO137" s="170">
        <f t="shared" si="390"/>
        <v>19.96</v>
      </c>
      <c r="BP137" s="170">
        <f t="shared" si="390"/>
        <v>20.37</v>
      </c>
      <c r="BQ137" s="170">
        <f t="shared" si="390"/>
        <v>20.8</v>
      </c>
      <c r="BS137" s="43" t="str">
        <f t="shared" si="349"/>
        <v>INFINITE 36.001 a 7.000</v>
      </c>
      <c r="BT137" s="44" t="s">
        <v>94</v>
      </c>
      <c r="BU137" s="44" t="s">
        <v>82</v>
      </c>
      <c r="BV137" s="170">
        <f t="shared" si="380"/>
        <v>21.55</v>
      </c>
      <c r="BW137" s="170">
        <f t="shared" si="380"/>
        <v>22.01</v>
      </c>
      <c r="BX137" s="170">
        <f t="shared" si="380"/>
        <v>22.46</v>
      </c>
      <c r="BY137" s="170">
        <f t="shared" si="380"/>
        <v>22.91</v>
      </c>
      <c r="BZ137" s="170">
        <f t="shared" si="380"/>
        <v>35.1</v>
      </c>
      <c r="CA137" s="170">
        <f t="shared" si="380"/>
        <v>35.44</v>
      </c>
      <c r="CB137" s="170">
        <f t="shared" si="380"/>
        <v>35.81</v>
      </c>
      <c r="CC137" s="170">
        <f t="shared" si="380"/>
        <v>36.18</v>
      </c>
      <c r="CD137" s="170">
        <f t="shared" si="380"/>
        <v>65.599999999999994</v>
      </c>
      <c r="CE137" s="170">
        <f t="shared" si="380"/>
        <v>89.04</v>
      </c>
      <c r="CF137" s="170">
        <f t="shared" si="380"/>
        <v>125.32</v>
      </c>
      <c r="CG137" s="170">
        <f t="shared" si="380"/>
        <v>151.59</v>
      </c>
      <c r="CH137" s="170">
        <f t="shared" si="380"/>
        <v>104.09</v>
      </c>
      <c r="CI137" s="170">
        <f t="shared" si="380"/>
        <v>128.63999999999999</v>
      </c>
      <c r="CJ137" s="170">
        <f t="shared" si="380"/>
        <v>165.48</v>
      </c>
      <c r="CK137" s="170">
        <f t="shared" si="380"/>
        <v>193.43</v>
      </c>
      <c r="CM137" s="43" t="str">
        <f t="shared" si="133"/>
        <v>INFINITE 26.001 a 7.000</v>
      </c>
      <c r="CN137" s="44" t="s">
        <v>90</v>
      </c>
      <c r="CO137" s="44" t="s">
        <v>82</v>
      </c>
      <c r="CP137" s="170">
        <f t="shared" ref="CP137:DE137" si="400">ROUND(CP11-(CP11*$A$109),2)</f>
        <v>24.46</v>
      </c>
      <c r="CQ137" s="170">
        <f t="shared" si="400"/>
        <v>25.49</v>
      </c>
      <c r="CR137" s="170">
        <f t="shared" si="400"/>
        <v>25.75</v>
      </c>
      <c r="CS137" s="170">
        <f t="shared" si="400"/>
        <v>26.01</v>
      </c>
      <c r="CT137" s="170">
        <f t="shared" si="400"/>
        <v>33.340000000000003</v>
      </c>
      <c r="CU137" s="170">
        <f t="shared" si="400"/>
        <v>38.36</v>
      </c>
      <c r="CV137" s="170">
        <f t="shared" si="400"/>
        <v>43.77</v>
      </c>
      <c r="CW137" s="170">
        <f t="shared" si="400"/>
        <v>54.18</v>
      </c>
      <c r="CX137" s="170">
        <f t="shared" si="400"/>
        <v>42.09</v>
      </c>
      <c r="CY137" s="170">
        <f t="shared" si="400"/>
        <v>48.31</v>
      </c>
      <c r="CZ137" s="170">
        <f t="shared" si="400"/>
        <v>65.41</v>
      </c>
      <c r="DA137" s="170">
        <f t="shared" si="400"/>
        <v>83.96</v>
      </c>
      <c r="DB137" s="170">
        <f t="shared" si="400"/>
        <v>48.94</v>
      </c>
      <c r="DC137" s="170">
        <f t="shared" si="400"/>
        <v>56.17</v>
      </c>
      <c r="DD137" s="170">
        <f t="shared" si="400"/>
        <v>76.06</v>
      </c>
      <c r="DE137" s="170">
        <f t="shared" si="400"/>
        <v>97.62</v>
      </c>
      <c r="DG137" s="43" t="str">
        <f t="shared" si="373"/>
        <v>INFINITE 36.001 a 7.000</v>
      </c>
      <c r="DH137" s="44" t="s">
        <v>94</v>
      </c>
      <c r="DI137" s="44" t="s">
        <v>82</v>
      </c>
      <c r="DJ137" s="147">
        <f t="shared" ref="DJ137:DU137" si="401">ROUND(DJ11-(DJ11*$A$201),2)</f>
        <v>28.52</v>
      </c>
      <c r="DK137" s="147">
        <f t="shared" si="401"/>
        <v>29.73</v>
      </c>
      <c r="DL137" s="147">
        <f t="shared" si="401"/>
        <v>30.04</v>
      </c>
      <c r="DM137" s="147">
        <f t="shared" si="401"/>
        <v>30.34</v>
      </c>
      <c r="DN137" s="147">
        <f t="shared" si="401"/>
        <v>38.78</v>
      </c>
      <c r="DO137" s="147">
        <f t="shared" si="401"/>
        <v>45.15</v>
      </c>
      <c r="DP137" s="147">
        <f t="shared" si="401"/>
        <v>51.54</v>
      </c>
      <c r="DQ137" s="147">
        <f t="shared" si="401"/>
        <v>63.74</v>
      </c>
      <c r="DR137" s="147">
        <f t="shared" si="401"/>
        <v>56.41</v>
      </c>
      <c r="DS137" s="147">
        <f t="shared" si="401"/>
        <v>65.819999999999993</v>
      </c>
      <c r="DT137" s="147">
        <f t="shared" si="401"/>
        <v>89.56</v>
      </c>
      <c r="DU137" s="147">
        <f t="shared" si="401"/>
        <v>114.88</v>
      </c>
      <c r="EQ137" s="198" t="str">
        <f t="shared" si="383"/>
        <v>DIAMANTE 4Coleta no mesmo dia4210-231 a 40</v>
      </c>
      <c r="ER137" s="198" t="s">
        <v>81</v>
      </c>
      <c r="ES137" s="199" t="s">
        <v>71</v>
      </c>
      <c r="ET137" s="200" t="s">
        <v>72</v>
      </c>
      <c r="EU137" s="201" t="s">
        <v>83</v>
      </c>
      <c r="EV137" s="200">
        <f t="shared" si="399"/>
        <v>1.75</v>
      </c>
      <c r="EW137" s="258">
        <v>1.75</v>
      </c>
      <c r="EX137" s="203" t="s">
        <v>264</v>
      </c>
    </row>
    <row r="138" spans="1:154" x14ac:dyDescent="0.25">
      <c r="A138" s="84">
        <v>0</v>
      </c>
      <c r="B138" s="42" t="s">
        <v>117</v>
      </c>
      <c r="D138" s="43" t="str">
        <f t="shared" si="386"/>
        <v>INFINITE 27.001 a 8.000</v>
      </c>
      <c r="E138" s="44" t="s">
        <v>90</v>
      </c>
      <c r="F138" s="44" t="s">
        <v>86</v>
      </c>
      <c r="G138" s="170">
        <f t="shared" si="378"/>
        <v>18.649999999999999</v>
      </c>
      <c r="H138" s="170">
        <f t="shared" si="374"/>
        <v>19.04</v>
      </c>
      <c r="I138" s="170">
        <f t="shared" si="374"/>
        <v>19.440000000000001</v>
      </c>
      <c r="J138" s="170">
        <f t="shared" si="374"/>
        <v>19.829999999999998</v>
      </c>
      <c r="K138" s="170">
        <f t="shared" si="374"/>
        <v>31.07</v>
      </c>
      <c r="L138" s="170">
        <f t="shared" si="374"/>
        <v>31.42</v>
      </c>
      <c r="M138" s="170">
        <f t="shared" si="374"/>
        <v>31.71</v>
      </c>
      <c r="N138" s="170">
        <f t="shared" si="374"/>
        <v>32.049999999999997</v>
      </c>
      <c r="O138" s="170">
        <f t="shared" si="374"/>
        <v>59.03</v>
      </c>
      <c r="P138" s="170">
        <f t="shared" si="374"/>
        <v>79.7</v>
      </c>
      <c r="Q138" s="170">
        <f t="shared" si="374"/>
        <v>112.19</v>
      </c>
      <c r="R138" s="170">
        <f t="shared" si="374"/>
        <v>135.81</v>
      </c>
      <c r="S138" s="170">
        <f t="shared" si="374"/>
        <v>79.83</v>
      </c>
      <c r="T138" s="170">
        <f t="shared" si="374"/>
        <v>97.95</v>
      </c>
      <c r="U138" s="170">
        <f t="shared" si="374"/>
        <v>125.62</v>
      </c>
      <c r="V138" s="170">
        <f t="shared" si="374"/>
        <v>146.58000000000001</v>
      </c>
      <c r="W138" s="170">
        <f t="shared" si="374"/>
        <v>95.03</v>
      </c>
      <c r="X138" s="170">
        <f t="shared" si="374"/>
        <v>116.6</v>
      </c>
      <c r="Y138" s="170">
        <f t="shared" si="374"/>
        <v>149.54</v>
      </c>
      <c r="Z138" s="170">
        <f t="shared" si="374"/>
        <v>174.51</v>
      </c>
      <c r="AB138" s="176" t="str">
        <f t="shared" si="246"/>
        <v>INFINITE 27.001 a 8.000</v>
      </c>
      <c r="AC138" s="177" t="s">
        <v>90</v>
      </c>
      <c r="AD138" s="177" t="s">
        <v>86</v>
      </c>
      <c r="AE138" s="170">
        <f t="shared" si="379"/>
        <v>44.14</v>
      </c>
      <c r="AF138" s="170">
        <f t="shared" si="375"/>
        <v>45.06</v>
      </c>
      <c r="AG138" s="170">
        <f t="shared" si="375"/>
        <v>46</v>
      </c>
      <c r="AH138" s="170">
        <f t="shared" si="375"/>
        <v>46.94</v>
      </c>
      <c r="AI138" s="170">
        <f t="shared" si="375"/>
        <v>51.32</v>
      </c>
      <c r="AJ138" s="170">
        <f t="shared" si="375"/>
        <v>51.86</v>
      </c>
      <c r="AK138" s="170">
        <f t="shared" si="375"/>
        <v>52.38</v>
      </c>
      <c r="AL138" s="170">
        <f t="shared" si="375"/>
        <v>52.9</v>
      </c>
      <c r="AM138" s="170">
        <f t="shared" si="375"/>
        <v>104.77</v>
      </c>
      <c r="AN138" s="170">
        <f t="shared" si="375"/>
        <v>157.32</v>
      </c>
      <c r="AO138" s="170">
        <f t="shared" si="375"/>
        <v>192.87</v>
      </c>
      <c r="AP138" s="170">
        <f t="shared" si="375"/>
        <v>228.42</v>
      </c>
      <c r="AQ138" s="170">
        <f t="shared" si="375"/>
        <v>127.73</v>
      </c>
      <c r="AR138" s="170">
        <f t="shared" si="375"/>
        <v>188.5</v>
      </c>
      <c r="AS138" s="170">
        <f t="shared" si="375"/>
        <v>225.72</v>
      </c>
      <c r="AT138" s="170">
        <f t="shared" si="375"/>
        <v>262.95</v>
      </c>
      <c r="AU138" s="170">
        <f t="shared" si="375"/>
        <v>152.06</v>
      </c>
      <c r="AV138" s="170">
        <f t="shared" si="375"/>
        <v>224.4</v>
      </c>
      <c r="AW138" s="170">
        <f t="shared" si="375"/>
        <v>268.72000000000003</v>
      </c>
      <c r="AX138" s="170">
        <f t="shared" si="375"/>
        <v>313.02999999999997</v>
      </c>
      <c r="BL138" s="43" t="str">
        <f t="shared" si="387"/>
        <v>INFINITE 33.001 a 4.000</v>
      </c>
      <c r="BM138" s="44" t="s">
        <v>94</v>
      </c>
      <c r="BN138" s="46" t="s">
        <v>68</v>
      </c>
      <c r="BO138" s="170">
        <f t="shared" si="390"/>
        <v>21.94</v>
      </c>
      <c r="BP138" s="170">
        <f t="shared" si="390"/>
        <v>22.4</v>
      </c>
      <c r="BQ138" s="170">
        <f t="shared" si="390"/>
        <v>22.87</v>
      </c>
      <c r="BS138" s="43" t="str">
        <f t="shared" si="349"/>
        <v>INFINITE 37.001 a 8.000</v>
      </c>
      <c r="BT138" s="44" t="s">
        <v>94</v>
      </c>
      <c r="BU138" s="44" t="s">
        <v>86</v>
      </c>
      <c r="BV138" s="170">
        <f t="shared" si="380"/>
        <v>21.94</v>
      </c>
      <c r="BW138" s="170">
        <f t="shared" si="380"/>
        <v>22.41</v>
      </c>
      <c r="BX138" s="170">
        <f t="shared" si="380"/>
        <v>22.85</v>
      </c>
      <c r="BY138" s="170">
        <f t="shared" si="380"/>
        <v>23.31</v>
      </c>
      <c r="BZ138" s="170">
        <f t="shared" si="380"/>
        <v>37.590000000000003</v>
      </c>
      <c r="CA138" s="170">
        <f t="shared" si="380"/>
        <v>37.99</v>
      </c>
      <c r="CB138" s="170">
        <f t="shared" si="380"/>
        <v>38.369999999999997</v>
      </c>
      <c r="CC138" s="170">
        <f t="shared" si="380"/>
        <v>38.76</v>
      </c>
      <c r="CD138" s="170">
        <f t="shared" si="380"/>
        <v>71.92</v>
      </c>
      <c r="CE138" s="170">
        <f t="shared" si="380"/>
        <v>97.56</v>
      </c>
      <c r="CF138" s="170">
        <f t="shared" si="380"/>
        <v>137.30000000000001</v>
      </c>
      <c r="CG138" s="170">
        <f t="shared" si="380"/>
        <v>166.1</v>
      </c>
      <c r="CH138" s="170">
        <f t="shared" si="380"/>
        <v>115.91</v>
      </c>
      <c r="CI138" s="170">
        <f t="shared" si="380"/>
        <v>142.66</v>
      </c>
      <c r="CJ138" s="170">
        <f t="shared" si="380"/>
        <v>183.02</v>
      </c>
      <c r="CK138" s="170">
        <f t="shared" si="380"/>
        <v>213.48</v>
      </c>
      <c r="CM138" s="43" t="str">
        <f t="shared" si="133"/>
        <v>INFINITE 27.001 a 8.000</v>
      </c>
      <c r="CN138" s="44" t="s">
        <v>90</v>
      </c>
      <c r="CO138" s="44" t="s">
        <v>86</v>
      </c>
      <c r="CP138" s="170">
        <f t="shared" ref="CP138:DE138" si="402">ROUND(CP12-(CP12*$A$109),2)</f>
        <v>25.7</v>
      </c>
      <c r="CQ138" s="170">
        <f t="shared" si="402"/>
        <v>26.78</v>
      </c>
      <c r="CR138" s="170">
        <f t="shared" si="402"/>
        <v>27.06</v>
      </c>
      <c r="CS138" s="170">
        <f t="shared" si="402"/>
        <v>27.34</v>
      </c>
      <c r="CT138" s="170">
        <f t="shared" si="402"/>
        <v>36.32</v>
      </c>
      <c r="CU138" s="170">
        <f t="shared" si="402"/>
        <v>41.78</v>
      </c>
      <c r="CV138" s="170">
        <f t="shared" si="402"/>
        <v>47.68</v>
      </c>
      <c r="CW138" s="170">
        <f t="shared" si="402"/>
        <v>59.04</v>
      </c>
      <c r="CX138" s="170">
        <f t="shared" si="402"/>
        <v>54.22</v>
      </c>
      <c r="CY138" s="170">
        <f t="shared" si="402"/>
        <v>60.84</v>
      </c>
      <c r="CZ138" s="170">
        <f t="shared" si="402"/>
        <v>78.37</v>
      </c>
      <c r="DA138" s="170">
        <f t="shared" si="402"/>
        <v>97.71</v>
      </c>
      <c r="DB138" s="170">
        <f t="shared" si="402"/>
        <v>63.06</v>
      </c>
      <c r="DC138" s="170">
        <f t="shared" si="402"/>
        <v>70.75</v>
      </c>
      <c r="DD138" s="170">
        <f t="shared" si="402"/>
        <v>91.13</v>
      </c>
      <c r="DE138" s="170">
        <f t="shared" si="402"/>
        <v>113.62</v>
      </c>
      <c r="DG138" s="43" t="str">
        <f t="shared" si="373"/>
        <v>INFINITE 37.001 a 8.000</v>
      </c>
      <c r="DH138" s="44" t="s">
        <v>94</v>
      </c>
      <c r="DI138" s="44" t="s">
        <v>86</v>
      </c>
      <c r="DJ138" s="147">
        <f t="shared" ref="DJ138:DU138" si="403">ROUND(DJ12-(DJ12*$A$201),2)</f>
        <v>29.92</v>
      </c>
      <c r="DK138" s="147">
        <f t="shared" si="403"/>
        <v>31.22</v>
      </c>
      <c r="DL138" s="147">
        <f t="shared" si="403"/>
        <v>31.52</v>
      </c>
      <c r="DM138" s="147">
        <f t="shared" si="403"/>
        <v>31.86</v>
      </c>
      <c r="DN138" s="147">
        <f t="shared" si="403"/>
        <v>42.19</v>
      </c>
      <c r="DO138" s="147">
        <f t="shared" si="403"/>
        <v>49.16</v>
      </c>
      <c r="DP138" s="147">
        <f t="shared" si="403"/>
        <v>56.13</v>
      </c>
      <c r="DQ138" s="147">
        <f t="shared" si="403"/>
        <v>69.42</v>
      </c>
      <c r="DR138" s="147">
        <f t="shared" si="403"/>
        <v>72.55</v>
      </c>
      <c r="DS138" s="147">
        <f t="shared" si="403"/>
        <v>82.85</v>
      </c>
      <c r="DT138" s="147">
        <f t="shared" si="403"/>
        <v>107.27</v>
      </c>
      <c r="DU138" s="147">
        <f t="shared" si="403"/>
        <v>133.66</v>
      </c>
      <c r="EQ138" s="198" t="str">
        <f t="shared" si="383"/>
        <v>DIAMANTE 4Coleta no mesmo dia4210-241 a 50</v>
      </c>
      <c r="ER138" s="198" t="s">
        <v>81</v>
      </c>
      <c r="ES138" s="199" t="s">
        <v>71</v>
      </c>
      <c r="ET138" s="200" t="s">
        <v>72</v>
      </c>
      <c r="EU138" s="201" t="s">
        <v>87</v>
      </c>
      <c r="EV138" s="200">
        <f t="shared" si="399"/>
        <v>1.72</v>
      </c>
      <c r="EW138" s="258">
        <v>1.72</v>
      </c>
      <c r="EX138" s="203" t="s">
        <v>264</v>
      </c>
    </row>
    <row r="139" spans="1:154" x14ac:dyDescent="0.25">
      <c r="A139" s="84">
        <v>0</v>
      </c>
      <c r="B139" s="42" t="s">
        <v>66</v>
      </c>
      <c r="D139" s="43" t="str">
        <f t="shared" si="386"/>
        <v>INFINITE 28.001 a 9.000</v>
      </c>
      <c r="E139" s="44" t="s">
        <v>90</v>
      </c>
      <c r="F139" s="44" t="s">
        <v>91</v>
      </c>
      <c r="G139" s="170">
        <f t="shared" si="378"/>
        <v>19.260000000000002</v>
      </c>
      <c r="H139" s="170">
        <f t="shared" si="374"/>
        <v>19.670000000000002</v>
      </c>
      <c r="I139" s="170">
        <f t="shared" si="374"/>
        <v>20.079999999999998</v>
      </c>
      <c r="J139" s="170">
        <f t="shared" si="374"/>
        <v>20.48</v>
      </c>
      <c r="K139" s="170">
        <f t="shared" si="374"/>
        <v>33.1</v>
      </c>
      <c r="L139" s="170">
        <f t="shared" si="374"/>
        <v>33.44</v>
      </c>
      <c r="M139" s="170">
        <f t="shared" si="374"/>
        <v>33.799999999999997</v>
      </c>
      <c r="N139" s="170">
        <f t="shared" si="374"/>
        <v>34.119999999999997</v>
      </c>
      <c r="O139" s="170">
        <f t="shared" si="374"/>
        <v>64.19</v>
      </c>
      <c r="P139" s="170">
        <f t="shared" si="374"/>
        <v>86.66</v>
      </c>
      <c r="Q139" s="170">
        <f t="shared" si="374"/>
        <v>121.97</v>
      </c>
      <c r="R139" s="170">
        <f t="shared" si="374"/>
        <v>147.63999999999999</v>
      </c>
      <c r="S139" s="170">
        <f t="shared" si="374"/>
        <v>84.15</v>
      </c>
      <c r="T139" s="170">
        <f t="shared" si="374"/>
        <v>103.8</v>
      </c>
      <c r="U139" s="170">
        <f t="shared" si="374"/>
        <v>133.83000000000001</v>
      </c>
      <c r="V139" s="170">
        <f t="shared" si="374"/>
        <v>156.52000000000001</v>
      </c>
      <c r="W139" s="170">
        <f t="shared" si="374"/>
        <v>100.18</v>
      </c>
      <c r="X139" s="170">
        <f t="shared" si="374"/>
        <v>123.57</v>
      </c>
      <c r="Y139" s="170">
        <f t="shared" si="374"/>
        <v>159.33000000000001</v>
      </c>
      <c r="Z139" s="170">
        <f t="shared" si="374"/>
        <v>186.34</v>
      </c>
      <c r="AB139" s="176" t="str">
        <f t="shared" si="246"/>
        <v>INFINITE 28.001 a 9.000</v>
      </c>
      <c r="AC139" s="177" t="s">
        <v>90</v>
      </c>
      <c r="AD139" s="177" t="s">
        <v>91</v>
      </c>
      <c r="AE139" s="170">
        <f t="shared" si="379"/>
        <v>48.06</v>
      </c>
      <c r="AF139" s="170">
        <f t="shared" si="375"/>
        <v>49.1</v>
      </c>
      <c r="AG139" s="170">
        <f t="shared" si="375"/>
        <v>50.1</v>
      </c>
      <c r="AH139" s="170">
        <f t="shared" si="375"/>
        <v>51.14</v>
      </c>
      <c r="AI139" s="170">
        <f t="shared" si="375"/>
        <v>55.31</v>
      </c>
      <c r="AJ139" s="170">
        <f t="shared" si="375"/>
        <v>55.88</v>
      </c>
      <c r="AK139" s="170">
        <f t="shared" si="375"/>
        <v>56.45</v>
      </c>
      <c r="AL139" s="170">
        <f t="shared" si="375"/>
        <v>57.02</v>
      </c>
      <c r="AM139" s="170">
        <f t="shared" si="375"/>
        <v>114.21</v>
      </c>
      <c r="AN139" s="170">
        <f t="shared" si="375"/>
        <v>173.09</v>
      </c>
      <c r="AO139" s="170">
        <f t="shared" si="375"/>
        <v>210.86</v>
      </c>
      <c r="AP139" s="170">
        <f t="shared" si="375"/>
        <v>248.63</v>
      </c>
      <c r="AQ139" s="170">
        <f t="shared" si="375"/>
        <v>140.22999999999999</v>
      </c>
      <c r="AR139" s="170">
        <f t="shared" si="375"/>
        <v>209.46</v>
      </c>
      <c r="AS139" s="170">
        <f t="shared" si="375"/>
        <v>249.48</v>
      </c>
      <c r="AT139" s="170">
        <f t="shared" si="375"/>
        <v>289.52</v>
      </c>
      <c r="AU139" s="170">
        <f t="shared" si="375"/>
        <v>166.94</v>
      </c>
      <c r="AV139" s="170">
        <f t="shared" si="375"/>
        <v>249.35</v>
      </c>
      <c r="AW139" s="170">
        <f t="shared" si="375"/>
        <v>297</v>
      </c>
      <c r="AX139" s="170">
        <f t="shared" si="375"/>
        <v>344.66</v>
      </c>
      <c r="BL139" s="43" t="str">
        <f t="shared" si="387"/>
        <v>INFINITE 34.001 a 5.000</v>
      </c>
      <c r="BM139" s="44" t="s">
        <v>94</v>
      </c>
      <c r="BN139" s="46" t="s">
        <v>70</v>
      </c>
      <c r="BO139" s="170">
        <f t="shared" si="390"/>
        <v>24.17</v>
      </c>
      <c r="BP139" s="170">
        <f t="shared" si="390"/>
        <v>24.68</v>
      </c>
      <c r="BQ139" s="170">
        <f t="shared" si="390"/>
        <v>25.19</v>
      </c>
      <c r="BS139" s="43" t="str">
        <f t="shared" si="349"/>
        <v>INFINITE 38.001 a 9.000</v>
      </c>
      <c r="BT139" s="44" t="s">
        <v>94</v>
      </c>
      <c r="BU139" s="44" t="s">
        <v>91</v>
      </c>
      <c r="BV139" s="170">
        <f t="shared" si="380"/>
        <v>22.82</v>
      </c>
      <c r="BW139" s="170">
        <f t="shared" si="380"/>
        <v>23.29</v>
      </c>
      <c r="BX139" s="170">
        <f t="shared" si="380"/>
        <v>23.77</v>
      </c>
      <c r="BY139" s="170">
        <f t="shared" si="380"/>
        <v>24.25</v>
      </c>
      <c r="BZ139" s="170">
        <f t="shared" si="380"/>
        <v>39.97</v>
      </c>
      <c r="CA139" s="170">
        <f t="shared" si="380"/>
        <v>40.369999999999997</v>
      </c>
      <c r="CB139" s="170">
        <f t="shared" si="380"/>
        <v>40.81</v>
      </c>
      <c r="CC139" s="170">
        <f t="shared" si="380"/>
        <v>41.21</v>
      </c>
      <c r="CD139" s="170">
        <f t="shared" si="380"/>
        <v>78.13</v>
      </c>
      <c r="CE139" s="170">
        <f t="shared" si="380"/>
        <v>106.05</v>
      </c>
      <c r="CF139" s="170">
        <f t="shared" si="380"/>
        <v>149.25</v>
      </c>
      <c r="CG139" s="170">
        <f t="shared" si="380"/>
        <v>180.54</v>
      </c>
      <c r="CH139" s="170">
        <f t="shared" si="380"/>
        <v>122.1</v>
      </c>
      <c r="CI139" s="170">
        <f t="shared" si="380"/>
        <v>151.15</v>
      </c>
      <c r="CJ139" s="170">
        <f t="shared" si="380"/>
        <v>194.95</v>
      </c>
      <c r="CK139" s="170">
        <f t="shared" si="380"/>
        <v>227.89</v>
      </c>
      <c r="CM139" s="43" t="str">
        <f t="shared" si="133"/>
        <v>INFINITE 28.001 a 9.000</v>
      </c>
      <c r="CN139" s="44" t="s">
        <v>90</v>
      </c>
      <c r="CO139" s="44" t="s">
        <v>91</v>
      </c>
      <c r="CP139" s="170">
        <f t="shared" ref="CP139:DE139" si="404">ROUND(CP13-(CP13*$A$109),2)</f>
        <v>26.44</v>
      </c>
      <c r="CQ139" s="170">
        <f t="shared" si="404"/>
        <v>27.57</v>
      </c>
      <c r="CR139" s="170">
        <f t="shared" si="404"/>
        <v>27.84</v>
      </c>
      <c r="CS139" s="170">
        <f t="shared" si="404"/>
        <v>28.13</v>
      </c>
      <c r="CT139" s="170">
        <f t="shared" si="404"/>
        <v>38.11</v>
      </c>
      <c r="CU139" s="170">
        <f t="shared" si="404"/>
        <v>43.82</v>
      </c>
      <c r="CV139" s="170">
        <f t="shared" si="404"/>
        <v>50.01</v>
      </c>
      <c r="CW139" s="170">
        <f t="shared" si="404"/>
        <v>61.91</v>
      </c>
      <c r="CX139" s="170">
        <f t="shared" si="404"/>
        <v>55.76</v>
      </c>
      <c r="CY139" s="170">
        <f t="shared" si="404"/>
        <v>62.6</v>
      </c>
      <c r="CZ139" s="170">
        <f t="shared" si="404"/>
        <v>80.39</v>
      </c>
      <c r="DA139" s="170">
        <f t="shared" si="404"/>
        <v>100.21</v>
      </c>
      <c r="DB139" s="170">
        <f t="shared" si="404"/>
        <v>64.849999999999994</v>
      </c>
      <c r="DC139" s="170">
        <f t="shared" si="404"/>
        <v>72.78</v>
      </c>
      <c r="DD139" s="170">
        <f t="shared" si="404"/>
        <v>93.47</v>
      </c>
      <c r="DE139" s="170">
        <f t="shared" si="404"/>
        <v>116.52</v>
      </c>
      <c r="DG139" s="43" t="str">
        <f t="shared" si="373"/>
        <v>INFINITE 38.001 a 9.000</v>
      </c>
      <c r="DH139" s="44" t="s">
        <v>94</v>
      </c>
      <c r="DI139" s="44" t="s">
        <v>91</v>
      </c>
      <c r="DJ139" s="147">
        <f t="shared" ref="DJ139:DU139" si="405">ROUND(DJ13-(DJ13*$A$201),2)</f>
        <v>30.94</v>
      </c>
      <c r="DK139" s="147">
        <f t="shared" si="405"/>
        <v>32.26</v>
      </c>
      <c r="DL139" s="147">
        <f t="shared" si="405"/>
        <v>32.58</v>
      </c>
      <c r="DM139" s="147">
        <f t="shared" si="405"/>
        <v>32.9</v>
      </c>
      <c r="DN139" s="147">
        <f t="shared" si="405"/>
        <v>44.49</v>
      </c>
      <c r="DO139" s="147">
        <f t="shared" si="405"/>
        <v>51.62</v>
      </c>
      <c r="DP139" s="147">
        <f t="shared" si="405"/>
        <v>58.92</v>
      </c>
      <c r="DQ139" s="147">
        <f t="shared" si="405"/>
        <v>72.89</v>
      </c>
      <c r="DR139" s="147">
        <f t="shared" si="405"/>
        <v>75.17</v>
      </c>
      <c r="DS139" s="147">
        <f t="shared" si="405"/>
        <v>85.46</v>
      </c>
      <c r="DT139" s="147">
        <f t="shared" si="405"/>
        <v>110.12</v>
      </c>
      <c r="DU139" s="147">
        <f t="shared" si="405"/>
        <v>137.19999999999999</v>
      </c>
      <c r="EQ139" s="198" t="str">
        <f t="shared" si="383"/>
        <v>DIAMANTE 4Coleta no mesmo dia4210-251 a 60</v>
      </c>
      <c r="ER139" s="198" t="s">
        <v>81</v>
      </c>
      <c r="ES139" s="199" t="s">
        <v>71</v>
      </c>
      <c r="ET139" s="200" t="s">
        <v>72</v>
      </c>
      <c r="EU139" s="201" t="s">
        <v>92</v>
      </c>
      <c r="EV139" s="200">
        <f t="shared" si="399"/>
        <v>1.71</v>
      </c>
      <c r="EW139" s="258">
        <v>1.71</v>
      </c>
      <c r="EX139" s="203" t="s">
        <v>264</v>
      </c>
    </row>
    <row r="140" spans="1:154" x14ac:dyDescent="0.25">
      <c r="A140" s="84">
        <v>0</v>
      </c>
      <c r="B140" s="42" t="s">
        <v>69</v>
      </c>
      <c r="D140" s="43" t="str">
        <f t="shared" si="386"/>
        <v>INFINITE 29.001 a 10.000</v>
      </c>
      <c r="E140" s="44" t="s">
        <v>90</v>
      </c>
      <c r="F140" s="44" t="s">
        <v>95</v>
      </c>
      <c r="G140" s="170">
        <f t="shared" si="378"/>
        <v>19.690000000000001</v>
      </c>
      <c r="H140" s="170">
        <f t="shared" si="374"/>
        <v>20.100000000000001</v>
      </c>
      <c r="I140" s="170">
        <f t="shared" si="374"/>
        <v>20.52</v>
      </c>
      <c r="J140" s="170">
        <f t="shared" si="374"/>
        <v>20.94</v>
      </c>
      <c r="K140" s="170">
        <f t="shared" si="374"/>
        <v>35.340000000000003</v>
      </c>
      <c r="L140" s="170">
        <f t="shared" si="374"/>
        <v>35.700000000000003</v>
      </c>
      <c r="M140" s="170">
        <f t="shared" si="374"/>
        <v>36.07</v>
      </c>
      <c r="N140" s="170">
        <f t="shared" si="374"/>
        <v>36.43</v>
      </c>
      <c r="O140" s="170">
        <f t="shared" si="374"/>
        <v>69.349999999999994</v>
      </c>
      <c r="P140" s="170">
        <f t="shared" si="374"/>
        <v>93.62</v>
      </c>
      <c r="Q140" s="170">
        <f t="shared" si="374"/>
        <v>131.77000000000001</v>
      </c>
      <c r="R140" s="170">
        <f t="shared" si="374"/>
        <v>159.5</v>
      </c>
      <c r="S140" s="170">
        <f t="shared" si="374"/>
        <v>88.5</v>
      </c>
      <c r="T140" s="170">
        <f t="shared" si="374"/>
        <v>109.62</v>
      </c>
      <c r="U140" s="170">
        <f t="shared" si="374"/>
        <v>142.05000000000001</v>
      </c>
      <c r="V140" s="170">
        <f t="shared" si="374"/>
        <v>166.49</v>
      </c>
      <c r="W140" s="170">
        <f t="shared" si="374"/>
        <v>105.35</v>
      </c>
      <c r="X140" s="170">
        <f t="shared" si="374"/>
        <v>130.5</v>
      </c>
      <c r="Y140" s="170">
        <f t="shared" si="374"/>
        <v>169.11</v>
      </c>
      <c r="Z140" s="170">
        <f t="shared" si="374"/>
        <v>198.18</v>
      </c>
      <c r="AB140" s="176" t="str">
        <f t="shared" si="246"/>
        <v>INFINITE 29.001 a 10.000</v>
      </c>
      <c r="AC140" s="177" t="s">
        <v>90</v>
      </c>
      <c r="AD140" s="177" t="s">
        <v>95</v>
      </c>
      <c r="AE140" s="170">
        <f t="shared" si="379"/>
        <v>51.91</v>
      </c>
      <c r="AF140" s="170">
        <f t="shared" si="375"/>
        <v>53.02</v>
      </c>
      <c r="AG140" s="170">
        <f t="shared" si="375"/>
        <v>54.14</v>
      </c>
      <c r="AH140" s="170">
        <f t="shared" si="375"/>
        <v>55.23</v>
      </c>
      <c r="AI140" s="170">
        <f t="shared" si="375"/>
        <v>59.19</v>
      </c>
      <c r="AJ140" s="170">
        <f t="shared" si="375"/>
        <v>59.8</v>
      </c>
      <c r="AK140" s="170">
        <f t="shared" si="375"/>
        <v>60.42</v>
      </c>
      <c r="AL140" s="170">
        <f t="shared" si="375"/>
        <v>61.02</v>
      </c>
      <c r="AM140" s="170">
        <f t="shared" si="375"/>
        <v>123.46</v>
      </c>
      <c r="AN140" s="170">
        <f t="shared" si="375"/>
        <v>188.58</v>
      </c>
      <c r="AO140" s="170">
        <f t="shared" si="375"/>
        <v>228.82</v>
      </c>
      <c r="AP140" s="170">
        <f t="shared" si="375"/>
        <v>269.02</v>
      </c>
      <c r="AQ140" s="170">
        <f t="shared" si="375"/>
        <v>152.72999999999999</v>
      </c>
      <c r="AR140" s="170">
        <f t="shared" si="375"/>
        <v>229.65</v>
      </c>
      <c r="AS140" s="170">
        <f t="shared" si="375"/>
        <v>272.8</v>
      </c>
      <c r="AT140" s="170">
        <f t="shared" si="375"/>
        <v>315.94</v>
      </c>
      <c r="AU140" s="170">
        <f t="shared" si="375"/>
        <v>181.82</v>
      </c>
      <c r="AV140" s="170">
        <f t="shared" si="375"/>
        <v>273.39</v>
      </c>
      <c r="AW140" s="170">
        <f t="shared" si="375"/>
        <v>324.75</v>
      </c>
      <c r="AX140" s="170">
        <f t="shared" si="375"/>
        <v>376.11</v>
      </c>
      <c r="BL140" s="43" t="str">
        <f t="shared" si="387"/>
        <v>INFINITE 35.001 a 6.000</v>
      </c>
      <c r="BM140" s="44" t="s">
        <v>94</v>
      </c>
      <c r="BN140" s="46" t="s">
        <v>76</v>
      </c>
      <c r="BO140" s="170">
        <f t="shared" si="390"/>
        <v>28.15</v>
      </c>
      <c r="BP140" s="170">
        <f t="shared" si="390"/>
        <v>28.74</v>
      </c>
      <c r="BQ140" s="170">
        <f t="shared" si="390"/>
        <v>29.35</v>
      </c>
      <c r="BS140" s="43" t="str">
        <f t="shared" si="349"/>
        <v>INFINITE 39.001 a 10.000</v>
      </c>
      <c r="BT140" s="44" t="s">
        <v>94</v>
      </c>
      <c r="BU140" s="44" t="s">
        <v>95</v>
      </c>
      <c r="BV140" s="170">
        <f t="shared" si="380"/>
        <v>23.22</v>
      </c>
      <c r="BW140" s="170">
        <f t="shared" si="380"/>
        <v>23.71</v>
      </c>
      <c r="BX140" s="170">
        <f t="shared" si="380"/>
        <v>24.2</v>
      </c>
      <c r="BY140" s="170">
        <f t="shared" si="380"/>
        <v>24.69</v>
      </c>
      <c r="BZ140" s="170">
        <f t="shared" si="380"/>
        <v>42.59</v>
      </c>
      <c r="CA140" s="170">
        <f t="shared" si="380"/>
        <v>43.03</v>
      </c>
      <c r="CB140" s="170">
        <f t="shared" si="380"/>
        <v>43.47</v>
      </c>
      <c r="CC140" s="170">
        <f t="shared" si="380"/>
        <v>43.91</v>
      </c>
      <c r="CD140" s="170">
        <f t="shared" si="380"/>
        <v>84.34</v>
      </c>
      <c r="CE140" s="170">
        <f t="shared" si="380"/>
        <v>114.53</v>
      </c>
      <c r="CF140" s="170">
        <f t="shared" si="380"/>
        <v>161.21</v>
      </c>
      <c r="CG140" s="170">
        <f t="shared" si="380"/>
        <v>195.02</v>
      </c>
      <c r="CH140" s="170">
        <f t="shared" si="380"/>
        <v>128.33000000000001</v>
      </c>
      <c r="CI140" s="170">
        <f t="shared" si="380"/>
        <v>159.63</v>
      </c>
      <c r="CJ140" s="170">
        <f t="shared" si="380"/>
        <v>206.89</v>
      </c>
      <c r="CK140" s="170">
        <f t="shared" si="380"/>
        <v>242.35</v>
      </c>
      <c r="CM140" s="43" t="str">
        <f t="shared" si="133"/>
        <v>INFINITE 29.001 a 10.000</v>
      </c>
      <c r="CN140" s="44" t="s">
        <v>90</v>
      </c>
      <c r="CO140" s="44" t="s">
        <v>95</v>
      </c>
      <c r="CP140" s="170">
        <f t="shared" ref="CP140:DE140" si="406">ROUND(CP14-(CP14*$A$109),2)</f>
        <v>26.98</v>
      </c>
      <c r="CQ140" s="170">
        <f t="shared" si="406"/>
        <v>28.13</v>
      </c>
      <c r="CR140" s="170">
        <f t="shared" si="406"/>
        <v>28.4</v>
      </c>
      <c r="CS140" s="170">
        <f t="shared" si="406"/>
        <v>28.69</v>
      </c>
      <c r="CT140" s="170">
        <f t="shared" si="406"/>
        <v>39.380000000000003</v>
      </c>
      <c r="CU140" s="170">
        <f t="shared" si="406"/>
        <v>45.3</v>
      </c>
      <c r="CV140" s="170">
        <f t="shared" si="406"/>
        <v>51.69</v>
      </c>
      <c r="CW140" s="170">
        <f t="shared" si="406"/>
        <v>64.010000000000005</v>
      </c>
      <c r="CX140" s="170">
        <f t="shared" si="406"/>
        <v>56.86</v>
      </c>
      <c r="CY140" s="170">
        <f t="shared" si="406"/>
        <v>63.86</v>
      </c>
      <c r="CZ140" s="170">
        <f t="shared" si="406"/>
        <v>81.83</v>
      </c>
      <c r="DA140" s="170">
        <f t="shared" si="406"/>
        <v>101.99</v>
      </c>
      <c r="DB140" s="170">
        <f t="shared" si="406"/>
        <v>66.13</v>
      </c>
      <c r="DC140" s="170">
        <f t="shared" si="406"/>
        <v>74.260000000000005</v>
      </c>
      <c r="DD140" s="170">
        <f t="shared" si="406"/>
        <v>95.14</v>
      </c>
      <c r="DE140" s="170">
        <f t="shared" si="406"/>
        <v>118.58</v>
      </c>
      <c r="DG140" s="43" t="str">
        <f t="shared" si="373"/>
        <v>INFINITE 39.001 a 10.000</v>
      </c>
      <c r="DH140" s="44" t="s">
        <v>94</v>
      </c>
      <c r="DI140" s="44" t="s">
        <v>95</v>
      </c>
      <c r="DJ140" s="147">
        <f t="shared" ref="DJ140:DU140" si="407">ROUND(DJ14-(DJ14*$A$201),2)</f>
        <v>31.5</v>
      </c>
      <c r="DK140" s="147">
        <f t="shared" si="407"/>
        <v>32.840000000000003</v>
      </c>
      <c r="DL140" s="147">
        <f t="shared" si="407"/>
        <v>33.19</v>
      </c>
      <c r="DM140" s="147">
        <f t="shared" si="407"/>
        <v>33.51</v>
      </c>
      <c r="DN140" s="147">
        <f t="shared" si="407"/>
        <v>45.9</v>
      </c>
      <c r="DO140" s="147">
        <f t="shared" si="407"/>
        <v>53.34</v>
      </c>
      <c r="DP140" s="147">
        <f t="shared" si="407"/>
        <v>60.89</v>
      </c>
      <c r="DQ140" s="147">
        <f t="shared" si="407"/>
        <v>75.33</v>
      </c>
      <c r="DR140" s="147">
        <f t="shared" si="407"/>
        <v>76.44</v>
      </c>
      <c r="DS140" s="147">
        <f t="shared" si="407"/>
        <v>87.09</v>
      </c>
      <c r="DT140" s="147">
        <f t="shared" si="407"/>
        <v>112.05</v>
      </c>
      <c r="DU140" s="147">
        <f t="shared" si="407"/>
        <v>139.59</v>
      </c>
      <c r="EQ140" s="198" t="str">
        <f t="shared" si="383"/>
        <v>DIAMANTE 4Coleta no mesmo dia4210-261 a 70</v>
      </c>
      <c r="ER140" s="198" t="s">
        <v>81</v>
      </c>
      <c r="ES140" s="199" t="s">
        <v>71</v>
      </c>
      <c r="ET140" s="200" t="s">
        <v>72</v>
      </c>
      <c r="EU140" s="201" t="s">
        <v>96</v>
      </c>
      <c r="EV140" s="200">
        <f t="shared" si="399"/>
        <v>1.68</v>
      </c>
      <c r="EW140" s="258">
        <v>1.68</v>
      </c>
      <c r="EX140" s="203" t="s">
        <v>264</v>
      </c>
    </row>
    <row r="141" spans="1:154" x14ac:dyDescent="0.25">
      <c r="A141" s="84">
        <v>0</v>
      </c>
      <c r="B141" s="42" t="s">
        <v>75</v>
      </c>
      <c r="D141" s="40" t="str">
        <f t="shared" si="386"/>
        <v>INFINITE 2Kg Adicional</v>
      </c>
      <c r="E141" s="168" t="s">
        <v>90</v>
      </c>
      <c r="F141" s="168" t="s">
        <v>63</v>
      </c>
      <c r="G141" s="171">
        <f t="shared" si="378"/>
        <v>2.4300000000000002</v>
      </c>
      <c r="H141" s="171">
        <f t="shared" si="374"/>
        <v>2.5</v>
      </c>
      <c r="I141" s="171">
        <f t="shared" si="374"/>
        <v>2.5499999999999998</v>
      </c>
      <c r="J141" s="171">
        <f t="shared" si="374"/>
        <v>2.59</v>
      </c>
      <c r="K141" s="171">
        <f t="shared" si="374"/>
        <v>4.38</v>
      </c>
      <c r="L141" s="171">
        <f t="shared" si="374"/>
        <v>4.43</v>
      </c>
      <c r="M141" s="171">
        <f t="shared" si="374"/>
        <v>4.47</v>
      </c>
      <c r="N141" s="171">
        <f t="shared" si="374"/>
        <v>4.5199999999999996</v>
      </c>
      <c r="O141" s="171">
        <f t="shared" si="374"/>
        <v>8.6</v>
      </c>
      <c r="P141" s="171">
        <f t="shared" si="374"/>
        <v>11.61</v>
      </c>
      <c r="Q141" s="171">
        <f t="shared" si="374"/>
        <v>16.34</v>
      </c>
      <c r="R141" s="171">
        <f t="shared" si="374"/>
        <v>19.78</v>
      </c>
      <c r="S141" s="171">
        <f t="shared" si="374"/>
        <v>10.98</v>
      </c>
      <c r="T141" s="171">
        <f t="shared" si="374"/>
        <v>13.58</v>
      </c>
      <c r="U141" s="171">
        <f t="shared" si="374"/>
        <v>17.62</v>
      </c>
      <c r="V141" s="171">
        <f t="shared" si="374"/>
        <v>20.65</v>
      </c>
      <c r="W141" s="171">
        <f t="shared" si="374"/>
        <v>13.06</v>
      </c>
      <c r="X141" s="171">
        <f t="shared" si="374"/>
        <v>16.18</v>
      </c>
      <c r="Y141" s="171">
        <f t="shared" si="374"/>
        <v>20.97</v>
      </c>
      <c r="Z141" s="171">
        <f t="shared" si="374"/>
        <v>24.57</v>
      </c>
      <c r="AB141" s="40" t="str">
        <f t="shared" si="246"/>
        <v>INFINITE 2Kg Adicional</v>
      </c>
      <c r="AC141" s="168" t="s">
        <v>90</v>
      </c>
      <c r="AD141" s="168" t="s">
        <v>63</v>
      </c>
      <c r="AE141" s="169">
        <f t="shared" si="379"/>
        <v>5.27</v>
      </c>
      <c r="AF141" s="169">
        <f t="shared" si="375"/>
        <v>5.39</v>
      </c>
      <c r="AG141" s="169">
        <f t="shared" si="375"/>
        <v>5.5</v>
      </c>
      <c r="AH141" s="169">
        <f t="shared" si="375"/>
        <v>5.62</v>
      </c>
      <c r="AI141" s="169">
        <f t="shared" si="375"/>
        <v>5.96</v>
      </c>
      <c r="AJ141" s="169">
        <f t="shared" si="375"/>
        <v>6.02</v>
      </c>
      <c r="AK141" s="169">
        <f t="shared" si="375"/>
        <v>6.09</v>
      </c>
      <c r="AL141" s="169">
        <f t="shared" si="375"/>
        <v>6.14</v>
      </c>
      <c r="AM141" s="169">
        <f t="shared" si="375"/>
        <v>12.21</v>
      </c>
      <c r="AN141" s="169">
        <f t="shared" si="375"/>
        <v>18.72</v>
      </c>
      <c r="AO141" s="169">
        <f t="shared" si="375"/>
        <v>22.67</v>
      </c>
      <c r="AP141" s="169">
        <f t="shared" si="375"/>
        <v>26.64</v>
      </c>
      <c r="AQ141" s="169">
        <f t="shared" si="375"/>
        <v>15.27</v>
      </c>
      <c r="AR141" s="169">
        <f t="shared" si="375"/>
        <v>22.9</v>
      </c>
      <c r="AS141" s="169">
        <f t="shared" si="375"/>
        <v>27.08</v>
      </c>
      <c r="AT141" s="169">
        <f t="shared" si="375"/>
        <v>31.29</v>
      </c>
      <c r="AU141" s="169">
        <f t="shared" si="375"/>
        <v>18.18</v>
      </c>
      <c r="AV141" s="169">
        <f t="shared" si="375"/>
        <v>27.26</v>
      </c>
      <c r="AW141" s="169">
        <f t="shared" si="375"/>
        <v>32.26</v>
      </c>
      <c r="AX141" s="169">
        <f t="shared" si="375"/>
        <v>37.24</v>
      </c>
      <c r="BL141" s="43" t="str">
        <f t="shared" si="387"/>
        <v>INFINITE 36.001 a 7.000</v>
      </c>
      <c r="BM141" s="44" t="s">
        <v>94</v>
      </c>
      <c r="BN141" s="46" t="s">
        <v>82</v>
      </c>
      <c r="BO141" s="170">
        <f t="shared" si="390"/>
        <v>33.49</v>
      </c>
      <c r="BP141" s="170">
        <f t="shared" si="390"/>
        <v>34.17</v>
      </c>
      <c r="BQ141" s="170">
        <f t="shared" si="390"/>
        <v>34.89</v>
      </c>
      <c r="BS141" s="40" t="str">
        <f t="shared" si="349"/>
        <v>INFINITE 3Kg Adicional</v>
      </c>
      <c r="BT141" s="168" t="s">
        <v>94</v>
      </c>
      <c r="BU141" s="168" t="s">
        <v>63</v>
      </c>
      <c r="BV141" s="171">
        <f t="shared" si="380"/>
        <v>2.98</v>
      </c>
      <c r="BW141" s="171">
        <f t="shared" si="380"/>
        <v>3.04</v>
      </c>
      <c r="BX141" s="171">
        <f t="shared" si="380"/>
        <v>3.13</v>
      </c>
      <c r="BY141" s="171">
        <f t="shared" si="380"/>
        <v>3.18</v>
      </c>
      <c r="BZ141" s="171">
        <f t="shared" si="380"/>
        <v>5.38</v>
      </c>
      <c r="CA141" s="171">
        <f t="shared" si="380"/>
        <v>5.42</v>
      </c>
      <c r="CB141" s="171">
        <f t="shared" si="380"/>
        <v>5.47</v>
      </c>
      <c r="CC141" s="171">
        <f t="shared" si="380"/>
        <v>5.54</v>
      </c>
      <c r="CD141" s="171">
        <f t="shared" si="380"/>
        <v>10.54</v>
      </c>
      <c r="CE141" s="171">
        <f t="shared" si="380"/>
        <v>14.22</v>
      </c>
      <c r="CF141" s="171">
        <f t="shared" si="380"/>
        <v>20.010000000000002</v>
      </c>
      <c r="CG141" s="171">
        <f t="shared" si="380"/>
        <v>24.22</v>
      </c>
      <c r="CH141" s="171">
        <f t="shared" si="380"/>
        <v>16</v>
      </c>
      <c r="CI141" s="171">
        <f t="shared" si="380"/>
        <v>19.82</v>
      </c>
      <c r="CJ141" s="171">
        <f t="shared" si="380"/>
        <v>25.69</v>
      </c>
      <c r="CK141" s="171">
        <f t="shared" si="380"/>
        <v>30.09</v>
      </c>
      <c r="CM141" s="40" t="str">
        <f t="shared" si="133"/>
        <v>INFINITE 2Kg Adicional</v>
      </c>
      <c r="CN141" s="168" t="s">
        <v>90</v>
      </c>
      <c r="CO141" s="168" t="s">
        <v>63</v>
      </c>
      <c r="CP141" s="171">
        <f t="shared" ref="CP141:DE141" si="408">ROUND(CP15-(CP15*$A$109),2)</f>
        <v>3.35</v>
      </c>
      <c r="CQ141" s="171">
        <f t="shared" si="408"/>
        <v>3.49</v>
      </c>
      <c r="CR141" s="171">
        <f t="shared" si="408"/>
        <v>3.52</v>
      </c>
      <c r="CS141" s="171">
        <f t="shared" si="408"/>
        <v>3.57</v>
      </c>
      <c r="CT141" s="171">
        <f t="shared" si="408"/>
        <v>4.88</v>
      </c>
      <c r="CU141" s="171">
        <f t="shared" si="408"/>
        <v>5.61</v>
      </c>
      <c r="CV141" s="171">
        <f t="shared" si="408"/>
        <v>6.42</v>
      </c>
      <c r="CW141" s="171">
        <f t="shared" si="408"/>
        <v>7.93</v>
      </c>
      <c r="CX141" s="171">
        <f t="shared" si="408"/>
        <v>7.05</v>
      </c>
      <c r="CY141" s="171">
        <f t="shared" si="408"/>
        <v>7.93</v>
      </c>
      <c r="CZ141" s="171">
        <f t="shared" si="408"/>
        <v>10.15</v>
      </c>
      <c r="DA141" s="171">
        <f t="shared" si="408"/>
        <v>12.64</v>
      </c>
      <c r="DB141" s="171">
        <f t="shared" si="408"/>
        <v>8.18</v>
      </c>
      <c r="DC141" s="171">
        <f t="shared" si="408"/>
        <v>9.2100000000000009</v>
      </c>
      <c r="DD141" s="171">
        <f t="shared" si="408"/>
        <v>11.79</v>
      </c>
      <c r="DE141" s="171">
        <f t="shared" si="408"/>
        <v>14.7</v>
      </c>
      <c r="DG141" s="40" t="str">
        <f t="shared" si="373"/>
        <v>INFINITE 3Kg Adicional</v>
      </c>
      <c r="DH141" s="168" t="s">
        <v>94</v>
      </c>
      <c r="DI141" s="168" t="s">
        <v>63</v>
      </c>
      <c r="DJ141" s="169">
        <f t="shared" ref="DJ141:DU141" si="409">ROUND(DJ15-(DJ15*$A$201),2)</f>
        <v>3.9</v>
      </c>
      <c r="DK141" s="169">
        <f t="shared" si="409"/>
        <v>4.08</v>
      </c>
      <c r="DL141" s="169">
        <f t="shared" si="409"/>
        <v>4.0999999999999996</v>
      </c>
      <c r="DM141" s="169">
        <f t="shared" si="409"/>
        <v>4.1500000000000004</v>
      </c>
      <c r="DN141" s="169">
        <f t="shared" si="409"/>
        <v>5.68</v>
      </c>
      <c r="DO141" s="169">
        <f t="shared" si="409"/>
        <v>6.6</v>
      </c>
      <c r="DP141" s="169">
        <f t="shared" si="409"/>
        <v>7.55</v>
      </c>
      <c r="DQ141" s="169">
        <f t="shared" si="409"/>
        <v>9.33</v>
      </c>
      <c r="DR141" s="169">
        <f t="shared" si="409"/>
        <v>9.44</v>
      </c>
      <c r="DS141" s="169">
        <f t="shared" si="409"/>
        <v>10.79</v>
      </c>
      <c r="DT141" s="169">
        <f t="shared" si="409"/>
        <v>13.89</v>
      </c>
      <c r="DU141" s="169">
        <f t="shared" si="409"/>
        <v>17.3</v>
      </c>
      <c r="EQ141" s="198" t="str">
        <f t="shared" si="383"/>
        <v>DIAMANTE 4Coleta no mesmo dia4210-271 a 80</v>
      </c>
      <c r="ER141" s="198" t="s">
        <v>81</v>
      </c>
      <c r="ES141" s="199" t="s">
        <v>71</v>
      </c>
      <c r="ET141" s="200" t="s">
        <v>72</v>
      </c>
      <c r="EU141" s="201" t="s">
        <v>99</v>
      </c>
      <c r="EV141" s="200">
        <f t="shared" si="399"/>
        <v>1.68</v>
      </c>
      <c r="EW141" s="258">
        <v>1.68</v>
      </c>
      <c r="EX141" s="203" t="s">
        <v>264</v>
      </c>
    </row>
    <row r="142" spans="1:154" x14ac:dyDescent="0.25">
      <c r="A142" s="84">
        <v>0</v>
      </c>
      <c r="B142" s="42" t="s">
        <v>81</v>
      </c>
      <c r="D142" s="43" t="str">
        <f t="shared" si="386"/>
        <v>Peso (g)</v>
      </c>
      <c r="F142" s="44" t="s">
        <v>32</v>
      </c>
      <c r="G142" s="173" t="s">
        <v>12</v>
      </c>
      <c r="H142" s="173" t="s">
        <v>13</v>
      </c>
      <c r="I142" s="173" t="s">
        <v>14</v>
      </c>
      <c r="J142" s="173" t="s">
        <v>15</v>
      </c>
      <c r="K142" s="173" t="s">
        <v>16</v>
      </c>
      <c r="L142" s="173" t="s">
        <v>17</v>
      </c>
      <c r="M142" s="173" t="s">
        <v>18</v>
      </c>
      <c r="N142" s="173" t="s">
        <v>19</v>
      </c>
      <c r="O142" s="173" t="s">
        <v>20</v>
      </c>
      <c r="P142" s="173" t="s">
        <v>21</v>
      </c>
      <c r="Q142" s="173" t="s">
        <v>22</v>
      </c>
      <c r="R142" s="173" t="s">
        <v>23</v>
      </c>
      <c r="S142" s="173" t="s">
        <v>24</v>
      </c>
      <c r="T142" s="173" t="s">
        <v>25</v>
      </c>
      <c r="U142" s="173" t="s">
        <v>26</v>
      </c>
      <c r="V142" s="173" t="s">
        <v>27</v>
      </c>
      <c r="W142" s="173" t="s">
        <v>28</v>
      </c>
      <c r="X142" s="173" t="s">
        <v>29</v>
      </c>
      <c r="Y142" s="173" t="s">
        <v>30</v>
      </c>
      <c r="Z142" s="173" t="s">
        <v>31</v>
      </c>
      <c r="AB142" s="176" t="str">
        <f t="shared" si="246"/>
        <v>Peso (g)</v>
      </c>
      <c r="AC142" s="177"/>
      <c r="AD142" s="177" t="s">
        <v>32</v>
      </c>
      <c r="AE142" s="170" t="s">
        <v>12</v>
      </c>
      <c r="AF142" s="170" t="s">
        <v>13</v>
      </c>
      <c r="AG142" s="170" t="s">
        <v>14</v>
      </c>
      <c r="AH142" s="170" t="s">
        <v>15</v>
      </c>
      <c r="AI142" s="170" t="s">
        <v>16</v>
      </c>
      <c r="AJ142" s="170" t="s">
        <v>17</v>
      </c>
      <c r="AK142" s="170" t="s">
        <v>18</v>
      </c>
      <c r="AL142" s="170" t="s">
        <v>19</v>
      </c>
      <c r="AM142" s="170" t="s">
        <v>20</v>
      </c>
      <c r="AN142" s="170" t="s">
        <v>21</v>
      </c>
      <c r="AO142" s="170" t="s">
        <v>22</v>
      </c>
      <c r="AP142" s="170" t="s">
        <v>23</v>
      </c>
      <c r="AQ142" s="170" t="s">
        <v>24</v>
      </c>
      <c r="AR142" s="170" t="s">
        <v>25</v>
      </c>
      <c r="AS142" s="170" t="s">
        <v>26</v>
      </c>
      <c r="AT142" s="170" t="s">
        <v>27</v>
      </c>
      <c r="AU142" s="170" t="s">
        <v>28</v>
      </c>
      <c r="AV142" s="170" t="s">
        <v>29</v>
      </c>
      <c r="AW142" s="170" t="s">
        <v>30</v>
      </c>
      <c r="AX142" s="170" t="s">
        <v>31</v>
      </c>
      <c r="BL142" s="43" t="str">
        <f t="shared" si="387"/>
        <v>INFINITE 37.001 a 8.000</v>
      </c>
      <c r="BM142" s="44" t="s">
        <v>94</v>
      </c>
      <c r="BN142" s="46" t="s">
        <v>86</v>
      </c>
      <c r="BO142" s="170">
        <f t="shared" si="390"/>
        <v>43.24</v>
      </c>
      <c r="BP142" s="170">
        <f t="shared" si="390"/>
        <v>44.14</v>
      </c>
      <c r="BQ142" s="170">
        <f t="shared" si="390"/>
        <v>45.05</v>
      </c>
      <c r="BS142" s="43" t="str">
        <f t="shared" si="349"/>
        <v>Peso (g)</v>
      </c>
      <c r="BT142" s="44"/>
      <c r="BU142" s="44" t="s">
        <v>32</v>
      </c>
      <c r="BV142" s="170" t="s">
        <v>12</v>
      </c>
      <c r="BW142" s="170" t="s">
        <v>13</v>
      </c>
      <c r="BX142" s="170" t="s">
        <v>14</v>
      </c>
      <c r="BY142" s="170" t="s">
        <v>15</v>
      </c>
      <c r="BZ142" s="170" t="s">
        <v>16</v>
      </c>
      <c r="CA142" s="170" t="s">
        <v>17</v>
      </c>
      <c r="CB142" s="170" t="s">
        <v>18</v>
      </c>
      <c r="CC142" s="170" t="s">
        <v>19</v>
      </c>
      <c r="CD142" s="170" t="s">
        <v>20</v>
      </c>
      <c r="CE142" s="170" t="s">
        <v>21</v>
      </c>
      <c r="CF142" s="170" t="s">
        <v>22</v>
      </c>
      <c r="CG142" s="170" t="s">
        <v>23</v>
      </c>
      <c r="CH142" s="170" t="s">
        <v>28</v>
      </c>
      <c r="CI142" s="170" t="s">
        <v>29</v>
      </c>
      <c r="CJ142" s="170" t="s">
        <v>30</v>
      </c>
      <c r="CK142" s="170" t="s">
        <v>31</v>
      </c>
      <c r="CM142" s="43" t="str">
        <f t="shared" ref="CM142:CM210" si="410">CONCATENATE(CN142,CO142)</f>
        <v>Peso (g)</v>
      </c>
      <c r="CO142" s="44" t="s">
        <v>32</v>
      </c>
      <c r="CP142" s="45" t="s">
        <v>16</v>
      </c>
      <c r="CQ142" s="45" t="s">
        <v>17</v>
      </c>
      <c r="CR142" s="45" t="s">
        <v>18</v>
      </c>
      <c r="CS142" s="45" t="s">
        <v>19</v>
      </c>
      <c r="CT142" s="45" t="s">
        <v>20</v>
      </c>
      <c r="CU142" s="45" t="s">
        <v>21</v>
      </c>
      <c r="CV142" s="45" t="s">
        <v>22</v>
      </c>
      <c r="CW142" s="45" t="s">
        <v>23</v>
      </c>
      <c r="CX142" s="45" t="s">
        <v>24</v>
      </c>
      <c r="CY142" s="45" t="s">
        <v>25</v>
      </c>
      <c r="CZ142" s="45" t="s">
        <v>26</v>
      </c>
      <c r="DA142" s="45" t="s">
        <v>27</v>
      </c>
      <c r="DB142" s="45" t="s">
        <v>28</v>
      </c>
      <c r="DC142" s="45" t="s">
        <v>29</v>
      </c>
      <c r="DD142" s="45" t="s">
        <v>30</v>
      </c>
      <c r="DE142" s="45" t="s">
        <v>31</v>
      </c>
      <c r="DF142" s="159"/>
      <c r="DG142" s="43" t="str">
        <f t="shared" si="373"/>
        <v>Peso (g)</v>
      </c>
      <c r="DI142" s="44" t="s">
        <v>32</v>
      </c>
      <c r="DJ142" s="147" t="s">
        <v>16</v>
      </c>
      <c r="DK142" s="147" t="s">
        <v>17</v>
      </c>
      <c r="DL142" s="147" t="s">
        <v>18</v>
      </c>
      <c r="DM142" s="147" t="s">
        <v>19</v>
      </c>
      <c r="DN142" s="147" t="s">
        <v>20</v>
      </c>
      <c r="DO142" s="147" t="s">
        <v>21</v>
      </c>
      <c r="DP142" s="147" t="s">
        <v>22</v>
      </c>
      <c r="DQ142" s="147" t="s">
        <v>23</v>
      </c>
      <c r="DR142" s="147" t="s">
        <v>28</v>
      </c>
      <c r="DS142" s="147" t="s">
        <v>29</v>
      </c>
      <c r="DT142" s="147" t="s">
        <v>30</v>
      </c>
      <c r="DU142" s="147" t="s">
        <v>31</v>
      </c>
      <c r="EQ142" s="198" t="str">
        <f t="shared" si="383"/>
        <v>DIAMANTE 4Coleta no mesmo dia4210-281 a 90</v>
      </c>
      <c r="ER142" s="198" t="s">
        <v>81</v>
      </c>
      <c r="ES142" s="199" t="s">
        <v>71</v>
      </c>
      <c r="ET142" s="200" t="s">
        <v>72</v>
      </c>
      <c r="EU142" s="201" t="s">
        <v>102</v>
      </c>
      <c r="EV142" s="200">
        <f t="shared" si="399"/>
        <v>1.67</v>
      </c>
      <c r="EW142" s="258">
        <v>1.67</v>
      </c>
      <c r="EX142" s="203" t="s">
        <v>264</v>
      </c>
    </row>
    <row r="143" spans="1:154" x14ac:dyDescent="0.25">
      <c r="A143" s="84">
        <v>0</v>
      </c>
      <c r="B143" s="42" t="s">
        <v>85</v>
      </c>
      <c r="D143" s="43" t="str">
        <f t="shared" si="386"/>
        <v>INFINITE 30 a 300</v>
      </c>
      <c r="E143" s="44" t="s">
        <v>94</v>
      </c>
      <c r="F143" s="44" t="s">
        <v>40</v>
      </c>
      <c r="G143" s="170">
        <f>ROUND(G3-(G3*$A$37),2)</f>
        <v>7.85</v>
      </c>
      <c r="H143" s="170">
        <f t="shared" ref="H143:Z155" si="411">ROUND(H3-(H3*$A$37),2)</f>
        <v>8.0299999999999994</v>
      </c>
      <c r="I143" s="170">
        <f t="shared" si="411"/>
        <v>8.18</v>
      </c>
      <c r="J143" s="170">
        <f t="shared" si="411"/>
        <v>8.35</v>
      </c>
      <c r="K143" s="170">
        <f t="shared" si="411"/>
        <v>15.01</v>
      </c>
      <c r="L143" s="170">
        <f t="shared" si="411"/>
        <v>15.33</v>
      </c>
      <c r="M143" s="170">
        <f t="shared" si="411"/>
        <v>15.67</v>
      </c>
      <c r="N143" s="170">
        <f t="shared" si="411"/>
        <v>16.68</v>
      </c>
      <c r="O143" s="170">
        <f t="shared" si="411"/>
        <v>22.79</v>
      </c>
      <c r="P143" s="170">
        <f t="shared" si="411"/>
        <v>31.91</v>
      </c>
      <c r="Q143" s="170">
        <f t="shared" si="411"/>
        <v>41.02</v>
      </c>
      <c r="R143" s="170">
        <f t="shared" si="411"/>
        <v>47.87</v>
      </c>
      <c r="S143" s="170">
        <f t="shared" si="411"/>
        <v>30.34</v>
      </c>
      <c r="T143" s="170">
        <f t="shared" si="411"/>
        <v>38.74</v>
      </c>
      <c r="U143" s="170">
        <f t="shared" si="411"/>
        <v>46.77</v>
      </c>
      <c r="V143" s="170">
        <f t="shared" si="411"/>
        <v>53.64</v>
      </c>
      <c r="W143" s="170">
        <f t="shared" si="411"/>
        <v>36.130000000000003</v>
      </c>
      <c r="X143" s="170">
        <f t="shared" si="411"/>
        <v>46.13</v>
      </c>
      <c r="Y143" s="170">
        <f t="shared" si="411"/>
        <v>55.69</v>
      </c>
      <c r="Z143" s="170">
        <f t="shared" si="411"/>
        <v>63.87</v>
      </c>
      <c r="AB143" s="176" t="str">
        <f t="shared" si="246"/>
        <v>INFINITE 30 a 300</v>
      </c>
      <c r="AC143" s="177" t="s">
        <v>94</v>
      </c>
      <c r="AD143" s="177" t="s">
        <v>40</v>
      </c>
      <c r="AE143" s="170">
        <f>ROUND(AE3-(AE3*$A$55),2)</f>
        <v>23.23</v>
      </c>
      <c r="AF143" s="170">
        <f t="shared" ref="AF143:AX155" si="412">ROUND(AF3-(AF3*$A$55),2)</f>
        <v>23.73</v>
      </c>
      <c r="AG143" s="170">
        <f t="shared" si="412"/>
        <v>24.22</v>
      </c>
      <c r="AH143" s="170">
        <f t="shared" si="412"/>
        <v>24.72</v>
      </c>
      <c r="AI143" s="170">
        <f t="shared" si="412"/>
        <v>25.77</v>
      </c>
      <c r="AJ143" s="170">
        <f t="shared" si="412"/>
        <v>26.03</v>
      </c>
      <c r="AK143" s="170">
        <f t="shared" si="412"/>
        <v>26.31</v>
      </c>
      <c r="AL143" s="170">
        <f t="shared" si="412"/>
        <v>26.57</v>
      </c>
      <c r="AM143" s="170">
        <f t="shared" si="412"/>
        <v>37.56</v>
      </c>
      <c r="AN143" s="170">
        <f t="shared" si="412"/>
        <v>58.33</v>
      </c>
      <c r="AO143" s="170">
        <f t="shared" si="412"/>
        <v>70.95</v>
      </c>
      <c r="AP143" s="170">
        <f t="shared" si="412"/>
        <v>83.57</v>
      </c>
      <c r="AQ143" s="170">
        <f t="shared" si="412"/>
        <v>48.32</v>
      </c>
      <c r="AR143" s="170">
        <f t="shared" si="412"/>
        <v>64.349999999999994</v>
      </c>
      <c r="AS143" s="170">
        <f t="shared" si="412"/>
        <v>74.599999999999994</v>
      </c>
      <c r="AT143" s="170">
        <f t="shared" si="412"/>
        <v>84.84</v>
      </c>
      <c r="AU143" s="170">
        <f t="shared" si="412"/>
        <v>57.54</v>
      </c>
      <c r="AV143" s="170">
        <f t="shared" si="412"/>
        <v>76.62</v>
      </c>
      <c r="AW143" s="170">
        <f t="shared" si="412"/>
        <v>88.8</v>
      </c>
      <c r="AX143" s="170">
        <f t="shared" si="412"/>
        <v>100.99</v>
      </c>
      <c r="AY143" s="159"/>
      <c r="BL143" s="43" t="str">
        <f t="shared" si="387"/>
        <v>INFINITE 38.001 a 9.000</v>
      </c>
      <c r="BM143" s="44" t="s">
        <v>94</v>
      </c>
      <c r="BN143" s="46" t="s">
        <v>91</v>
      </c>
      <c r="BO143" s="170">
        <f t="shared" si="390"/>
        <v>55.88</v>
      </c>
      <c r="BP143" s="170">
        <f t="shared" si="390"/>
        <v>57.03</v>
      </c>
      <c r="BQ143" s="170">
        <f t="shared" si="390"/>
        <v>58.23</v>
      </c>
      <c r="BS143" s="43" t="str">
        <f t="shared" si="349"/>
        <v>INFINITE 40 a 300</v>
      </c>
      <c r="BT143" s="44" t="s">
        <v>98</v>
      </c>
      <c r="BU143" s="44" t="s">
        <v>40</v>
      </c>
      <c r="BV143" s="170">
        <f>ROUND(BV3-(BV3*$A$185),2)</f>
        <v>9.5299999999999994</v>
      </c>
      <c r="BW143" s="170">
        <f t="shared" ref="BW143:CK143" si="413">ROUND(BW3-(BW3*$A$185),2)</f>
        <v>9.74</v>
      </c>
      <c r="BX143" s="170">
        <f t="shared" si="413"/>
        <v>9.94</v>
      </c>
      <c r="BY143" s="170">
        <f t="shared" si="413"/>
        <v>10.14</v>
      </c>
      <c r="BZ143" s="170">
        <f t="shared" si="413"/>
        <v>18.440000000000001</v>
      </c>
      <c r="CA143" s="170">
        <f t="shared" si="413"/>
        <v>18.84</v>
      </c>
      <c r="CB143" s="170">
        <f t="shared" si="413"/>
        <v>19.27</v>
      </c>
      <c r="CC143" s="170">
        <f t="shared" si="413"/>
        <v>20.5</v>
      </c>
      <c r="CD143" s="170">
        <f t="shared" si="413"/>
        <v>28.15</v>
      </c>
      <c r="CE143" s="170">
        <f t="shared" si="413"/>
        <v>39.549999999999997</v>
      </c>
      <c r="CF143" s="170">
        <f t="shared" si="413"/>
        <v>50.86</v>
      </c>
      <c r="CG143" s="170">
        <f t="shared" si="413"/>
        <v>59.3</v>
      </c>
      <c r="CH143" s="170">
        <f t="shared" si="413"/>
        <v>44.65</v>
      </c>
      <c r="CI143" s="170">
        <f t="shared" si="413"/>
        <v>57.16</v>
      </c>
      <c r="CJ143" s="170">
        <f t="shared" si="413"/>
        <v>69.010000000000005</v>
      </c>
      <c r="CK143" s="170">
        <f t="shared" si="413"/>
        <v>79.14</v>
      </c>
      <c r="CM143" s="231" t="str">
        <f t="shared" ref="CM143" si="414">CONCATENATE(CN143,CO143)</f>
        <v>INFINITE 30 a 300</v>
      </c>
      <c r="CN143" s="230" t="s">
        <v>94</v>
      </c>
      <c r="CO143" s="230" t="s">
        <v>40</v>
      </c>
      <c r="CP143" s="260">
        <v>12.67</v>
      </c>
      <c r="CQ143" s="260">
        <v>13.21</v>
      </c>
      <c r="CR143" s="260">
        <v>13.34</v>
      </c>
      <c r="CS143" s="260">
        <v>13.48</v>
      </c>
      <c r="CT143" s="260">
        <v>15.09</v>
      </c>
      <c r="CU143" s="260">
        <v>16.91</v>
      </c>
      <c r="CV143" s="260">
        <v>18.86</v>
      </c>
      <c r="CW143" s="260">
        <v>22.62</v>
      </c>
      <c r="CX143" s="260">
        <v>15.54</v>
      </c>
      <c r="CY143" s="260">
        <v>18.79</v>
      </c>
      <c r="CZ143" s="260">
        <v>31.56</v>
      </c>
      <c r="DA143" s="260">
        <v>43.31</v>
      </c>
      <c r="DB143" s="260">
        <v>18.05</v>
      </c>
      <c r="DC143" s="260">
        <v>21.84</v>
      </c>
      <c r="DD143" s="260">
        <v>36.700000000000003</v>
      </c>
      <c r="DE143" s="260">
        <v>50.37</v>
      </c>
      <c r="DF143" s="230" t="s">
        <v>264</v>
      </c>
      <c r="DG143" s="43" t="str">
        <f t="shared" ref="DG143:DG144" si="415">DH143&amp;DI143</f>
        <v>INFINITE 40 a 300</v>
      </c>
      <c r="DH143" s="44" t="s">
        <v>98</v>
      </c>
      <c r="DI143" s="228" t="s">
        <v>40</v>
      </c>
      <c r="DJ143" s="229" t="s">
        <v>426</v>
      </c>
      <c r="DK143" s="229" t="s">
        <v>427</v>
      </c>
      <c r="DL143" s="229" t="s">
        <v>428</v>
      </c>
      <c r="DM143" s="229" t="s">
        <v>429</v>
      </c>
      <c r="DN143" s="229" t="s">
        <v>430</v>
      </c>
      <c r="DO143" s="229" t="s">
        <v>431</v>
      </c>
      <c r="DP143" s="229" t="s">
        <v>432</v>
      </c>
      <c r="DQ143" s="229" t="s">
        <v>433</v>
      </c>
      <c r="DR143" s="229" t="s">
        <v>434</v>
      </c>
      <c r="DS143" s="229" t="s">
        <v>435</v>
      </c>
      <c r="DT143" s="229" t="s">
        <v>436</v>
      </c>
      <c r="DU143" s="229" t="s">
        <v>437</v>
      </c>
      <c r="DV143" s="248" t="s">
        <v>264</v>
      </c>
      <c r="EQ143" s="198" t="str">
        <f t="shared" si="383"/>
        <v>DIAMANTE 4Coleta no mesmo dia4210-291 a 100</v>
      </c>
      <c r="ER143" s="198" t="s">
        <v>81</v>
      </c>
      <c r="ES143" s="199" t="s">
        <v>71</v>
      </c>
      <c r="ET143" s="200" t="s">
        <v>72</v>
      </c>
      <c r="EU143" s="201" t="s">
        <v>105</v>
      </c>
      <c r="EV143" s="200">
        <f t="shared" si="399"/>
        <v>1.65</v>
      </c>
      <c r="EW143" s="258">
        <v>1.65</v>
      </c>
      <c r="EX143" s="203" t="s">
        <v>264</v>
      </c>
    </row>
    <row r="144" spans="1:154" x14ac:dyDescent="0.25">
      <c r="A144" s="84">
        <v>0</v>
      </c>
      <c r="B144" s="42" t="s">
        <v>90</v>
      </c>
      <c r="D144" s="43" t="str">
        <f t="shared" si="386"/>
        <v>INFINITE 3301 a 500</v>
      </c>
      <c r="E144" s="44" t="s">
        <v>94</v>
      </c>
      <c r="F144" s="44" t="s">
        <v>49</v>
      </c>
      <c r="G144" s="170">
        <f t="shared" ref="G144:V155" si="416">ROUND(G4-(G4*$A$37),2)</f>
        <v>8.81</v>
      </c>
      <c r="H144" s="170">
        <f t="shared" si="416"/>
        <v>9</v>
      </c>
      <c r="I144" s="170">
        <f t="shared" si="416"/>
        <v>9.19</v>
      </c>
      <c r="J144" s="170">
        <f t="shared" si="416"/>
        <v>9.36</v>
      </c>
      <c r="K144" s="170">
        <f t="shared" si="416"/>
        <v>15.56</v>
      </c>
      <c r="L144" s="170">
        <f t="shared" si="416"/>
        <v>15.89</v>
      </c>
      <c r="M144" s="170">
        <f t="shared" si="416"/>
        <v>16.25</v>
      </c>
      <c r="N144" s="170">
        <f t="shared" si="416"/>
        <v>17.28</v>
      </c>
      <c r="O144" s="170">
        <f t="shared" si="416"/>
        <v>23.75</v>
      </c>
      <c r="P144" s="170">
        <f t="shared" si="416"/>
        <v>33.24</v>
      </c>
      <c r="Q144" s="170">
        <f t="shared" si="416"/>
        <v>42.73</v>
      </c>
      <c r="R144" s="170">
        <f t="shared" si="416"/>
        <v>49.85</v>
      </c>
      <c r="S144" s="170">
        <f t="shared" si="416"/>
        <v>31.14</v>
      </c>
      <c r="T144" s="170">
        <f t="shared" si="416"/>
        <v>39.86</v>
      </c>
      <c r="U144" s="170">
        <f t="shared" si="416"/>
        <v>48.22</v>
      </c>
      <c r="V144" s="170">
        <f t="shared" si="416"/>
        <v>55.33</v>
      </c>
      <c r="W144" s="170">
        <f t="shared" si="411"/>
        <v>37.07</v>
      </c>
      <c r="X144" s="170">
        <f t="shared" si="411"/>
        <v>47.46</v>
      </c>
      <c r="Y144" s="170">
        <f t="shared" si="411"/>
        <v>57.4</v>
      </c>
      <c r="Z144" s="170">
        <f t="shared" si="411"/>
        <v>65.86</v>
      </c>
      <c r="AB144" s="176" t="str">
        <f t="shared" ref="AB144:AB207" si="417">CONCATENATE(AC144,AD144)</f>
        <v>INFINITE 3301 a 500</v>
      </c>
      <c r="AC144" s="177" t="s">
        <v>94</v>
      </c>
      <c r="AD144" s="177" t="s">
        <v>49</v>
      </c>
      <c r="AE144" s="170">
        <f t="shared" ref="AE144:AT155" si="418">ROUND(AE4-(AE4*$A$55),2)</f>
        <v>24.07</v>
      </c>
      <c r="AF144" s="170">
        <f t="shared" si="418"/>
        <v>24.58</v>
      </c>
      <c r="AG144" s="170">
        <f t="shared" si="418"/>
        <v>25.08</v>
      </c>
      <c r="AH144" s="170">
        <f t="shared" si="418"/>
        <v>25.59</v>
      </c>
      <c r="AI144" s="170">
        <f t="shared" si="418"/>
        <v>27.26</v>
      </c>
      <c r="AJ144" s="170">
        <f t="shared" si="418"/>
        <v>27.54</v>
      </c>
      <c r="AK144" s="170">
        <f t="shared" si="418"/>
        <v>27.82</v>
      </c>
      <c r="AL144" s="170">
        <f t="shared" si="418"/>
        <v>28.12</v>
      </c>
      <c r="AM144" s="170">
        <f t="shared" si="418"/>
        <v>40.119999999999997</v>
      </c>
      <c r="AN144" s="170">
        <f t="shared" si="418"/>
        <v>61.31</v>
      </c>
      <c r="AO144" s="170">
        <f t="shared" si="418"/>
        <v>74.62</v>
      </c>
      <c r="AP144" s="170">
        <f t="shared" si="418"/>
        <v>87.92</v>
      </c>
      <c r="AQ144" s="170">
        <f t="shared" si="418"/>
        <v>50.03</v>
      </c>
      <c r="AR144" s="170">
        <f t="shared" si="418"/>
        <v>65.55</v>
      </c>
      <c r="AS144" s="170">
        <f t="shared" si="418"/>
        <v>75.98</v>
      </c>
      <c r="AT144" s="170">
        <f t="shared" si="418"/>
        <v>86.41</v>
      </c>
      <c r="AU144" s="170">
        <f t="shared" si="412"/>
        <v>59.55</v>
      </c>
      <c r="AV144" s="170">
        <f t="shared" si="412"/>
        <v>78.03</v>
      </c>
      <c r="AW144" s="170">
        <f t="shared" si="412"/>
        <v>90.46</v>
      </c>
      <c r="AX144" s="170">
        <f t="shared" si="412"/>
        <v>102.88</v>
      </c>
      <c r="AY144" s="159"/>
      <c r="BL144" s="43" t="str">
        <f t="shared" si="387"/>
        <v>INFINITE 39.001 a 10.000</v>
      </c>
      <c r="BM144" s="44" t="s">
        <v>94</v>
      </c>
      <c r="BN144" s="46" t="s">
        <v>95</v>
      </c>
      <c r="BO144" s="170">
        <f t="shared" si="390"/>
        <v>71.400000000000006</v>
      </c>
      <c r="BP144" s="170">
        <f t="shared" si="390"/>
        <v>72.88</v>
      </c>
      <c r="BQ144" s="170">
        <f t="shared" si="390"/>
        <v>74.400000000000006</v>
      </c>
      <c r="BS144" s="43" t="str">
        <f t="shared" si="349"/>
        <v>INFINITE 4301 a 500</v>
      </c>
      <c r="BT144" s="44" t="s">
        <v>98</v>
      </c>
      <c r="BU144" s="44" t="s">
        <v>49</v>
      </c>
      <c r="BV144" s="170">
        <f t="shared" ref="BV144:CK155" si="419">ROUND(BV4-(BV4*$A$185),2)</f>
        <v>10.91</v>
      </c>
      <c r="BW144" s="170">
        <f t="shared" si="419"/>
        <v>11.14</v>
      </c>
      <c r="BX144" s="170">
        <f t="shared" si="419"/>
        <v>11.36</v>
      </c>
      <c r="BY144" s="170">
        <f t="shared" si="419"/>
        <v>11.59</v>
      </c>
      <c r="BZ144" s="170">
        <f t="shared" si="419"/>
        <v>19.28</v>
      </c>
      <c r="CA144" s="170">
        <f t="shared" si="419"/>
        <v>19.71</v>
      </c>
      <c r="CB144" s="170">
        <f t="shared" si="419"/>
        <v>20.14</v>
      </c>
      <c r="CC144" s="170">
        <f t="shared" si="419"/>
        <v>21.42</v>
      </c>
      <c r="CD144" s="170">
        <f t="shared" si="419"/>
        <v>29.44</v>
      </c>
      <c r="CE144" s="170">
        <f t="shared" si="419"/>
        <v>41.23</v>
      </c>
      <c r="CF144" s="170">
        <f t="shared" si="419"/>
        <v>53</v>
      </c>
      <c r="CG144" s="170">
        <f t="shared" si="419"/>
        <v>61.82</v>
      </c>
      <c r="CH144" s="170">
        <f t="shared" si="419"/>
        <v>45.96</v>
      </c>
      <c r="CI144" s="170">
        <f t="shared" si="419"/>
        <v>58.86</v>
      </c>
      <c r="CJ144" s="170">
        <f t="shared" si="419"/>
        <v>71.2</v>
      </c>
      <c r="CK144" s="170">
        <f t="shared" si="419"/>
        <v>81.680000000000007</v>
      </c>
      <c r="CM144" s="43" t="str">
        <f t="shared" si="410"/>
        <v>INFINITE 3301 a 500</v>
      </c>
      <c r="CN144" s="44" t="s">
        <v>94</v>
      </c>
      <c r="CO144" s="225" t="s">
        <v>49</v>
      </c>
      <c r="CP144" s="170">
        <f t="shared" ref="CP144:DE144" si="420">ROUND(CP4-(CP4*$A$110),2)</f>
        <v>14.08</v>
      </c>
      <c r="CQ144" s="170">
        <f t="shared" si="420"/>
        <v>14.68</v>
      </c>
      <c r="CR144" s="170">
        <f t="shared" si="420"/>
        <v>14.83</v>
      </c>
      <c r="CS144" s="170">
        <f t="shared" si="420"/>
        <v>14.98</v>
      </c>
      <c r="CT144" s="170">
        <f t="shared" si="420"/>
        <v>16.760000000000002</v>
      </c>
      <c r="CU144" s="170">
        <f t="shared" si="420"/>
        <v>18.79</v>
      </c>
      <c r="CV144" s="170">
        <f t="shared" si="420"/>
        <v>20.96</v>
      </c>
      <c r="CW144" s="170">
        <f t="shared" si="420"/>
        <v>25.14</v>
      </c>
      <c r="CX144" s="170">
        <f t="shared" si="420"/>
        <v>17.260000000000002</v>
      </c>
      <c r="CY144" s="170">
        <f t="shared" si="420"/>
        <v>20.89</v>
      </c>
      <c r="CZ144" s="170">
        <f t="shared" si="420"/>
        <v>35.07</v>
      </c>
      <c r="DA144" s="170">
        <f t="shared" si="420"/>
        <v>48.13</v>
      </c>
      <c r="DB144" s="170">
        <f t="shared" si="420"/>
        <v>20.059999999999999</v>
      </c>
      <c r="DC144" s="170">
        <f t="shared" si="420"/>
        <v>24.26</v>
      </c>
      <c r="DD144" s="170">
        <f t="shared" si="420"/>
        <v>40.770000000000003</v>
      </c>
      <c r="DE144" s="170">
        <f t="shared" si="420"/>
        <v>55.97</v>
      </c>
      <c r="DF144" s="159"/>
      <c r="DG144" s="43" t="str">
        <f t="shared" si="415"/>
        <v>INFINITE 4301 a 500</v>
      </c>
      <c r="DH144" s="44" t="s">
        <v>98</v>
      </c>
      <c r="DI144" s="44" t="s">
        <v>49</v>
      </c>
      <c r="DJ144" s="147">
        <f t="shared" ref="DJ144:DU144" si="421">ROUND(DJ4-(DJ4*$A$202),2)</f>
        <v>16.760000000000002</v>
      </c>
      <c r="DK144" s="147">
        <f t="shared" si="421"/>
        <v>17.47</v>
      </c>
      <c r="DL144" s="147">
        <f t="shared" si="421"/>
        <v>17.64</v>
      </c>
      <c r="DM144" s="147">
        <f t="shared" si="421"/>
        <v>17.82</v>
      </c>
      <c r="DN144" s="147">
        <f t="shared" si="421"/>
        <v>19.920000000000002</v>
      </c>
      <c r="DO144" s="147">
        <f t="shared" si="421"/>
        <v>22.42</v>
      </c>
      <c r="DP144" s="147">
        <f t="shared" si="421"/>
        <v>25.02</v>
      </c>
      <c r="DQ144" s="147">
        <f t="shared" si="421"/>
        <v>30.01</v>
      </c>
      <c r="DR144" s="147">
        <f t="shared" si="421"/>
        <v>23.78</v>
      </c>
      <c r="DS144" s="147">
        <f t="shared" si="421"/>
        <v>28.93</v>
      </c>
      <c r="DT144" s="147">
        <f t="shared" si="421"/>
        <v>48.68</v>
      </c>
      <c r="DU144" s="147">
        <f t="shared" si="421"/>
        <v>66.790000000000006</v>
      </c>
      <c r="EQ144" s="198" t="str">
        <f t="shared" si="383"/>
        <v>DIAMANTE 4Coleta no mesmo dia4210-2Mais de 100</v>
      </c>
      <c r="ER144" s="198" t="s">
        <v>81</v>
      </c>
      <c r="ES144" s="199" t="s">
        <v>71</v>
      </c>
      <c r="ET144" s="200" t="s">
        <v>72</v>
      </c>
      <c r="EU144" s="201" t="s">
        <v>108</v>
      </c>
      <c r="EV144" s="200">
        <f t="shared" si="399"/>
        <v>1.65</v>
      </c>
      <c r="EW144" s="258">
        <v>1.65</v>
      </c>
      <c r="EX144" s="203" t="s">
        <v>264</v>
      </c>
    </row>
    <row r="145" spans="1:154" x14ac:dyDescent="0.25">
      <c r="A145" s="84">
        <v>0</v>
      </c>
      <c r="B145" s="42" t="s">
        <v>94</v>
      </c>
      <c r="D145" s="43" t="str">
        <f t="shared" si="386"/>
        <v>INFINITE 3501 a 1.000</v>
      </c>
      <c r="E145" s="44" t="s">
        <v>94</v>
      </c>
      <c r="F145" s="44" t="s">
        <v>50</v>
      </c>
      <c r="G145" s="170">
        <f t="shared" si="416"/>
        <v>9.43</v>
      </c>
      <c r="H145" s="170">
        <f t="shared" si="411"/>
        <v>9.6199999999999992</v>
      </c>
      <c r="I145" s="170">
        <f t="shared" si="411"/>
        <v>9.84</v>
      </c>
      <c r="J145" s="170">
        <f t="shared" si="411"/>
        <v>10.039999999999999</v>
      </c>
      <c r="K145" s="170">
        <f t="shared" si="411"/>
        <v>17.350000000000001</v>
      </c>
      <c r="L145" s="170">
        <f t="shared" si="411"/>
        <v>17.52</v>
      </c>
      <c r="M145" s="170">
        <f t="shared" si="411"/>
        <v>17.7</v>
      </c>
      <c r="N145" s="170">
        <f t="shared" si="411"/>
        <v>17.89</v>
      </c>
      <c r="O145" s="170">
        <f t="shared" si="411"/>
        <v>24.7</v>
      </c>
      <c r="P145" s="170">
        <f t="shared" si="411"/>
        <v>34.58</v>
      </c>
      <c r="Q145" s="170">
        <f t="shared" si="411"/>
        <v>44.47</v>
      </c>
      <c r="R145" s="170">
        <f t="shared" si="411"/>
        <v>51.89</v>
      </c>
      <c r="S145" s="170">
        <f t="shared" si="411"/>
        <v>31.94</v>
      </c>
      <c r="T145" s="170">
        <f t="shared" si="411"/>
        <v>40.99</v>
      </c>
      <c r="U145" s="170">
        <f t="shared" si="411"/>
        <v>49.67</v>
      </c>
      <c r="V145" s="170">
        <f t="shared" si="411"/>
        <v>57.01</v>
      </c>
      <c r="W145" s="170">
        <f t="shared" si="411"/>
        <v>38.04</v>
      </c>
      <c r="X145" s="170">
        <f t="shared" si="411"/>
        <v>48.81</v>
      </c>
      <c r="Y145" s="170">
        <f t="shared" si="411"/>
        <v>59.13</v>
      </c>
      <c r="Z145" s="170">
        <f t="shared" si="411"/>
        <v>67.86</v>
      </c>
      <c r="AB145" s="176" t="str">
        <f t="shared" si="417"/>
        <v>INFINITE 3501 a 1.000</v>
      </c>
      <c r="AC145" s="177" t="s">
        <v>94</v>
      </c>
      <c r="AD145" s="177" t="s">
        <v>50</v>
      </c>
      <c r="AE145" s="170">
        <f t="shared" si="418"/>
        <v>24.89</v>
      </c>
      <c r="AF145" s="170">
        <f t="shared" si="412"/>
        <v>25.42</v>
      </c>
      <c r="AG145" s="170">
        <f t="shared" si="412"/>
        <v>25.95</v>
      </c>
      <c r="AH145" s="170">
        <f t="shared" si="412"/>
        <v>26.47</v>
      </c>
      <c r="AI145" s="170">
        <f t="shared" si="412"/>
        <v>28.76</v>
      </c>
      <c r="AJ145" s="170">
        <f t="shared" si="412"/>
        <v>29.05</v>
      </c>
      <c r="AK145" s="170">
        <f t="shared" si="412"/>
        <v>29.35</v>
      </c>
      <c r="AL145" s="170">
        <f t="shared" si="412"/>
        <v>29.64</v>
      </c>
      <c r="AM145" s="170">
        <f t="shared" si="412"/>
        <v>42.66</v>
      </c>
      <c r="AN145" s="170">
        <f t="shared" si="412"/>
        <v>64.31</v>
      </c>
      <c r="AO145" s="170">
        <f t="shared" si="412"/>
        <v>78.3</v>
      </c>
      <c r="AP145" s="170">
        <f t="shared" si="412"/>
        <v>92.28</v>
      </c>
      <c r="AQ145" s="170">
        <f t="shared" si="412"/>
        <v>51.73</v>
      </c>
      <c r="AR145" s="170">
        <f t="shared" si="412"/>
        <v>66.72</v>
      </c>
      <c r="AS145" s="170">
        <f t="shared" si="412"/>
        <v>77.38</v>
      </c>
      <c r="AT145" s="170">
        <f t="shared" si="412"/>
        <v>88.01</v>
      </c>
      <c r="AU145" s="170">
        <f t="shared" si="412"/>
        <v>61.57</v>
      </c>
      <c r="AV145" s="170">
        <f t="shared" si="412"/>
        <v>79.430000000000007</v>
      </c>
      <c r="AW145" s="170">
        <f t="shared" si="412"/>
        <v>92.11</v>
      </c>
      <c r="AX145" s="170">
        <f t="shared" si="412"/>
        <v>104.76</v>
      </c>
      <c r="AY145" s="159"/>
      <c r="BL145" s="43" t="str">
        <f t="shared" si="387"/>
        <v>Peso (g)</v>
      </c>
      <c r="BN145" s="46" t="s">
        <v>32</v>
      </c>
      <c r="BO145" s="170" t="s">
        <v>12</v>
      </c>
      <c r="BP145" s="170" t="s">
        <v>13</v>
      </c>
      <c r="BQ145" s="170" t="s">
        <v>14</v>
      </c>
      <c r="BS145" s="43" t="str">
        <f t="shared" si="349"/>
        <v>INFINITE 4501 a 1.000</v>
      </c>
      <c r="BT145" s="44" t="s">
        <v>98</v>
      </c>
      <c r="BU145" s="44" t="s">
        <v>50</v>
      </c>
      <c r="BV145" s="170">
        <f t="shared" si="419"/>
        <v>11.72</v>
      </c>
      <c r="BW145" s="170">
        <f t="shared" si="419"/>
        <v>11.96</v>
      </c>
      <c r="BX145" s="170">
        <f t="shared" si="419"/>
        <v>12.21</v>
      </c>
      <c r="BY145" s="170">
        <f t="shared" si="419"/>
        <v>12.46</v>
      </c>
      <c r="BZ145" s="170">
        <f t="shared" si="419"/>
        <v>21.52</v>
      </c>
      <c r="CA145" s="170">
        <f t="shared" si="419"/>
        <v>21.74</v>
      </c>
      <c r="CB145" s="170">
        <f t="shared" si="419"/>
        <v>21.96</v>
      </c>
      <c r="CC145" s="170">
        <f t="shared" si="419"/>
        <v>22.19</v>
      </c>
      <c r="CD145" s="170">
        <f t="shared" si="419"/>
        <v>30.64</v>
      </c>
      <c r="CE145" s="170">
        <f t="shared" si="419"/>
        <v>42.89</v>
      </c>
      <c r="CF145" s="170">
        <f t="shared" si="419"/>
        <v>55.16</v>
      </c>
      <c r="CG145" s="170">
        <f t="shared" si="419"/>
        <v>64.34</v>
      </c>
      <c r="CH145" s="170">
        <f t="shared" si="419"/>
        <v>47.18</v>
      </c>
      <c r="CI145" s="170">
        <f t="shared" si="419"/>
        <v>60.54</v>
      </c>
      <c r="CJ145" s="170">
        <f t="shared" si="419"/>
        <v>73.34</v>
      </c>
      <c r="CK145" s="170">
        <f t="shared" si="419"/>
        <v>84.17</v>
      </c>
      <c r="CM145" s="43" t="str">
        <f t="shared" si="410"/>
        <v>INFINITE 3501 a 1.000</v>
      </c>
      <c r="CN145" s="44" t="s">
        <v>94</v>
      </c>
      <c r="CO145" s="44" t="s">
        <v>50</v>
      </c>
      <c r="CP145" s="170">
        <f t="shared" ref="CP145:DE145" si="422">ROUND(CP5-(CP5*$A$110),2)</f>
        <v>15.08</v>
      </c>
      <c r="CQ145" s="170">
        <f t="shared" si="422"/>
        <v>15.72</v>
      </c>
      <c r="CR145" s="170">
        <f t="shared" si="422"/>
        <v>15.88</v>
      </c>
      <c r="CS145" s="170">
        <f t="shared" si="422"/>
        <v>16.05</v>
      </c>
      <c r="CT145" s="170">
        <f t="shared" si="422"/>
        <v>17.96</v>
      </c>
      <c r="CU145" s="170">
        <f t="shared" si="422"/>
        <v>20.12</v>
      </c>
      <c r="CV145" s="170">
        <f t="shared" si="422"/>
        <v>22.46</v>
      </c>
      <c r="CW145" s="170">
        <f t="shared" si="422"/>
        <v>26.94</v>
      </c>
      <c r="CX145" s="170">
        <f t="shared" si="422"/>
        <v>18.29</v>
      </c>
      <c r="CY145" s="170">
        <f t="shared" si="422"/>
        <v>22.03</v>
      </c>
      <c r="CZ145" s="170">
        <f t="shared" si="422"/>
        <v>36.340000000000003</v>
      </c>
      <c r="DA145" s="170">
        <f t="shared" si="422"/>
        <v>49.68</v>
      </c>
      <c r="DB145" s="170">
        <f t="shared" si="422"/>
        <v>21.27</v>
      </c>
      <c r="DC145" s="170">
        <f t="shared" si="422"/>
        <v>25.62</v>
      </c>
      <c r="DD145" s="170">
        <f t="shared" si="422"/>
        <v>42.26</v>
      </c>
      <c r="DE145" s="170">
        <f t="shared" si="422"/>
        <v>57.75</v>
      </c>
      <c r="DF145" s="159"/>
      <c r="DG145" s="43" t="str">
        <f t="shared" ref="DG145" si="423">DH145&amp;DI145</f>
        <v>INFINITE 4501 a 1.000</v>
      </c>
      <c r="DH145" s="44" t="s">
        <v>98</v>
      </c>
      <c r="DI145" s="44" t="s">
        <v>50</v>
      </c>
      <c r="DJ145" s="147">
        <f t="shared" ref="DJ145:DU145" si="424">ROUND(DJ5-(DJ5*$A$202),2)</f>
        <v>17.940000000000001</v>
      </c>
      <c r="DK145" s="147">
        <f t="shared" si="424"/>
        <v>18.71</v>
      </c>
      <c r="DL145" s="147">
        <f t="shared" si="424"/>
        <v>18.91</v>
      </c>
      <c r="DM145" s="147">
        <f t="shared" si="424"/>
        <v>19.079999999999998</v>
      </c>
      <c r="DN145" s="147">
        <f t="shared" si="424"/>
        <v>21.34</v>
      </c>
      <c r="DO145" s="147">
        <f t="shared" si="424"/>
        <v>24.01</v>
      </c>
      <c r="DP145" s="147">
        <f t="shared" si="424"/>
        <v>26.82</v>
      </c>
      <c r="DQ145" s="147">
        <f t="shared" si="424"/>
        <v>32.14</v>
      </c>
      <c r="DR145" s="147">
        <f t="shared" si="424"/>
        <v>25.2</v>
      </c>
      <c r="DS145" s="147">
        <f t="shared" si="424"/>
        <v>30.53</v>
      </c>
      <c r="DT145" s="147">
        <f t="shared" si="424"/>
        <v>50.46</v>
      </c>
      <c r="DU145" s="147">
        <f t="shared" si="424"/>
        <v>68.94</v>
      </c>
      <c r="EQ145" s="198" t="str">
        <f t="shared" si="383"/>
        <v>DIAMANTE 4Coleta no mesmo dia7790-9Unitizador</v>
      </c>
      <c r="ER145" s="198" t="s">
        <v>81</v>
      </c>
      <c r="ES145" s="199" t="s">
        <v>71</v>
      </c>
      <c r="ET145" s="200" t="s">
        <v>111</v>
      </c>
      <c r="EU145" s="201" t="s">
        <v>112</v>
      </c>
      <c r="EV145" s="200">
        <f>ROUND(EV19-(EV19*$A$142),2)</f>
        <v>41.98</v>
      </c>
      <c r="EW145" s="204"/>
      <c r="EX145" s="204"/>
    </row>
    <row r="146" spans="1:154" x14ac:dyDescent="0.25">
      <c r="A146" s="84">
        <v>0</v>
      </c>
      <c r="B146" s="42" t="s">
        <v>98</v>
      </c>
      <c r="D146" s="43" t="str">
        <f t="shared" si="386"/>
        <v>INFINITE 31.001 a 2.000</v>
      </c>
      <c r="E146" s="44" t="s">
        <v>94</v>
      </c>
      <c r="F146" s="44" t="s">
        <v>55</v>
      </c>
      <c r="G146" s="170">
        <f t="shared" si="416"/>
        <v>11.83</v>
      </c>
      <c r="H146" s="170">
        <f t="shared" si="411"/>
        <v>12.09</v>
      </c>
      <c r="I146" s="170">
        <f t="shared" si="411"/>
        <v>12.36</v>
      </c>
      <c r="J146" s="170">
        <f t="shared" si="411"/>
        <v>12.59</v>
      </c>
      <c r="K146" s="170">
        <f t="shared" si="411"/>
        <v>19.13</v>
      </c>
      <c r="L146" s="170">
        <f t="shared" si="411"/>
        <v>19.32</v>
      </c>
      <c r="M146" s="170">
        <f t="shared" si="411"/>
        <v>19.53</v>
      </c>
      <c r="N146" s="170">
        <f t="shared" si="411"/>
        <v>19.72</v>
      </c>
      <c r="O146" s="170">
        <f t="shared" si="411"/>
        <v>29.78</v>
      </c>
      <c r="P146" s="170">
        <f t="shared" si="411"/>
        <v>41.71</v>
      </c>
      <c r="Q146" s="170">
        <f t="shared" si="411"/>
        <v>53.63</v>
      </c>
      <c r="R146" s="170">
        <f t="shared" si="411"/>
        <v>62.54</v>
      </c>
      <c r="S146" s="170">
        <f t="shared" si="411"/>
        <v>39.950000000000003</v>
      </c>
      <c r="T146" s="170">
        <f t="shared" si="411"/>
        <v>50.71</v>
      </c>
      <c r="U146" s="170">
        <f t="shared" si="411"/>
        <v>61.09</v>
      </c>
      <c r="V146" s="170">
        <f t="shared" si="411"/>
        <v>69.72</v>
      </c>
      <c r="W146" s="170">
        <f t="shared" si="411"/>
        <v>47.56</v>
      </c>
      <c r="X146" s="170">
        <f t="shared" si="411"/>
        <v>60.37</v>
      </c>
      <c r="Y146" s="170">
        <f t="shared" si="411"/>
        <v>72.72</v>
      </c>
      <c r="Z146" s="170">
        <f t="shared" si="411"/>
        <v>82.99</v>
      </c>
      <c r="AB146" s="176" t="str">
        <f t="shared" si="417"/>
        <v>INFINITE 31.001 a 2.000</v>
      </c>
      <c r="AC146" s="177" t="s">
        <v>94</v>
      </c>
      <c r="AD146" s="177" t="s">
        <v>55</v>
      </c>
      <c r="AE146" s="170">
        <f t="shared" si="418"/>
        <v>27.53</v>
      </c>
      <c r="AF146" s="170">
        <f t="shared" si="412"/>
        <v>28.12</v>
      </c>
      <c r="AG146" s="170">
        <f t="shared" si="412"/>
        <v>28.71</v>
      </c>
      <c r="AH146" s="170">
        <f t="shared" si="412"/>
        <v>29.29</v>
      </c>
      <c r="AI146" s="170">
        <f t="shared" si="412"/>
        <v>31.66</v>
      </c>
      <c r="AJ146" s="170">
        <f t="shared" si="412"/>
        <v>32</v>
      </c>
      <c r="AK146" s="170">
        <f t="shared" si="412"/>
        <v>32.31</v>
      </c>
      <c r="AL146" s="170">
        <f t="shared" si="412"/>
        <v>32.630000000000003</v>
      </c>
      <c r="AM146" s="170">
        <f t="shared" si="412"/>
        <v>51.11</v>
      </c>
      <c r="AN146" s="170">
        <f t="shared" si="412"/>
        <v>77.42</v>
      </c>
      <c r="AO146" s="170">
        <f t="shared" si="412"/>
        <v>94.44</v>
      </c>
      <c r="AP146" s="170">
        <f t="shared" si="412"/>
        <v>111.46</v>
      </c>
      <c r="AQ146" s="170">
        <f t="shared" si="412"/>
        <v>62.3</v>
      </c>
      <c r="AR146" s="170">
        <f t="shared" si="412"/>
        <v>84.02</v>
      </c>
      <c r="AS146" s="170">
        <f t="shared" si="412"/>
        <v>98.29</v>
      </c>
      <c r="AT146" s="170">
        <f t="shared" si="412"/>
        <v>112.55</v>
      </c>
      <c r="AU146" s="170">
        <f t="shared" si="412"/>
        <v>74.16</v>
      </c>
      <c r="AV146" s="170">
        <f t="shared" si="412"/>
        <v>100.02</v>
      </c>
      <c r="AW146" s="170">
        <f t="shared" si="412"/>
        <v>117.01</v>
      </c>
      <c r="AX146" s="170">
        <f t="shared" si="412"/>
        <v>133.97999999999999</v>
      </c>
      <c r="AY146" s="159"/>
      <c r="BL146" s="43" t="str">
        <f t="shared" si="387"/>
        <v>INFINITE 40 a 300</v>
      </c>
      <c r="BM146" s="44" t="s">
        <v>98</v>
      </c>
      <c r="BN146" s="46" t="s">
        <v>40</v>
      </c>
      <c r="BO146" s="170">
        <f t="shared" ref="BO146:BQ157" si="425">ROUND(BO3-(BO3*$A$92),2)</f>
        <v>13.87</v>
      </c>
      <c r="BP146" s="170">
        <f t="shared" si="425"/>
        <v>14.15</v>
      </c>
      <c r="BQ146" s="170">
        <f t="shared" si="425"/>
        <v>14.45</v>
      </c>
      <c r="BS146" s="43" t="str">
        <f t="shared" si="349"/>
        <v>INFINITE 41.001 a 2.000</v>
      </c>
      <c r="BT146" s="44" t="s">
        <v>98</v>
      </c>
      <c r="BU146" s="44" t="s">
        <v>55</v>
      </c>
      <c r="BV146" s="170">
        <f t="shared" si="419"/>
        <v>15.45</v>
      </c>
      <c r="BW146" s="170">
        <f t="shared" si="419"/>
        <v>15.79</v>
      </c>
      <c r="BX146" s="170">
        <f t="shared" si="419"/>
        <v>16.13</v>
      </c>
      <c r="BY146" s="170">
        <f t="shared" si="419"/>
        <v>16.45</v>
      </c>
      <c r="BZ146" s="170">
        <f t="shared" si="419"/>
        <v>24.26</v>
      </c>
      <c r="CA146" s="170">
        <f t="shared" si="419"/>
        <v>24.51</v>
      </c>
      <c r="CB146" s="170">
        <f t="shared" si="419"/>
        <v>24.76</v>
      </c>
      <c r="CC146" s="170">
        <f t="shared" si="419"/>
        <v>25.02</v>
      </c>
      <c r="CD146" s="170">
        <f t="shared" si="419"/>
        <v>37.31</v>
      </c>
      <c r="CE146" s="170">
        <f t="shared" si="419"/>
        <v>51.8</v>
      </c>
      <c r="CF146" s="170">
        <f t="shared" si="419"/>
        <v>66.599999999999994</v>
      </c>
      <c r="CG146" s="170">
        <f t="shared" si="419"/>
        <v>77.78</v>
      </c>
      <c r="CH146" s="170">
        <f t="shared" si="419"/>
        <v>59.45</v>
      </c>
      <c r="CI146" s="170">
        <f t="shared" si="419"/>
        <v>75.03</v>
      </c>
      <c r="CJ146" s="170">
        <f t="shared" si="419"/>
        <v>90.32</v>
      </c>
      <c r="CK146" s="170">
        <f t="shared" si="419"/>
        <v>103.17</v>
      </c>
      <c r="CM146" s="43" t="str">
        <f t="shared" si="410"/>
        <v>INFINITE 31.001 a 2.000</v>
      </c>
      <c r="CN146" s="44" t="s">
        <v>94</v>
      </c>
      <c r="CO146" s="44" t="s">
        <v>55</v>
      </c>
      <c r="CP146" s="170">
        <f t="shared" ref="CP146:DE146" si="426">ROUND(CP6-(CP6*$A$110),2)</f>
        <v>15.89</v>
      </c>
      <c r="CQ146" s="170">
        <f t="shared" si="426"/>
        <v>16.579999999999998</v>
      </c>
      <c r="CR146" s="170">
        <f t="shared" si="426"/>
        <v>16.73</v>
      </c>
      <c r="CS146" s="170">
        <f t="shared" si="426"/>
        <v>16.899999999999999</v>
      </c>
      <c r="CT146" s="170">
        <f t="shared" si="426"/>
        <v>19.739999999999998</v>
      </c>
      <c r="CU146" s="170">
        <f t="shared" si="426"/>
        <v>22.1</v>
      </c>
      <c r="CV146" s="170">
        <f t="shared" si="426"/>
        <v>24.67</v>
      </c>
      <c r="CW146" s="170">
        <f t="shared" si="426"/>
        <v>29.6</v>
      </c>
      <c r="CX146" s="170">
        <f t="shared" si="426"/>
        <v>21.71</v>
      </c>
      <c r="CY146" s="170">
        <f t="shared" si="426"/>
        <v>25.63</v>
      </c>
      <c r="CZ146" s="170">
        <f t="shared" si="426"/>
        <v>40.14</v>
      </c>
      <c r="DA146" s="170">
        <f t="shared" si="426"/>
        <v>53.87</v>
      </c>
      <c r="DB146" s="170">
        <f t="shared" si="426"/>
        <v>25.23</v>
      </c>
      <c r="DC146" s="170">
        <f t="shared" si="426"/>
        <v>29.81</v>
      </c>
      <c r="DD146" s="170">
        <f t="shared" si="426"/>
        <v>46.67</v>
      </c>
      <c r="DE146" s="170">
        <f t="shared" si="426"/>
        <v>62.63</v>
      </c>
      <c r="DF146" s="159"/>
      <c r="DG146" s="43" t="str">
        <f t="shared" si="373"/>
        <v>INFINITE 41.001 a 2.000</v>
      </c>
      <c r="DH146" s="44" t="s">
        <v>98</v>
      </c>
      <c r="DI146" s="44" t="s">
        <v>55</v>
      </c>
      <c r="DJ146" s="147">
        <f t="shared" ref="DJ146:DU146" si="427">ROUND(DJ6-(DJ6*$A$202),2)</f>
        <v>19</v>
      </c>
      <c r="DK146" s="147">
        <f t="shared" si="427"/>
        <v>19.809999999999999</v>
      </c>
      <c r="DL146" s="147">
        <f t="shared" si="427"/>
        <v>19.989999999999998</v>
      </c>
      <c r="DM146" s="147">
        <f t="shared" si="427"/>
        <v>20.2</v>
      </c>
      <c r="DN146" s="147">
        <f t="shared" si="427"/>
        <v>23.58</v>
      </c>
      <c r="DO146" s="147">
        <f t="shared" si="427"/>
        <v>26.41</v>
      </c>
      <c r="DP146" s="147">
        <f t="shared" si="427"/>
        <v>29.48</v>
      </c>
      <c r="DQ146" s="147">
        <f t="shared" si="427"/>
        <v>35.369999999999997</v>
      </c>
      <c r="DR146" s="147">
        <f t="shared" si="427"/>
        <v>30.14</v>
      </c>
      <c r="DS146" s="147">
        <f t="shared" si="427"/>
        <v>35.61</v>
      </c>
      <c r="DT146" s="147">
        <f t="shared" si="427"/>
        <v>55.76</v>
      </c>
      <c r="DU146" s="147">
        <f t="shared" si="427"/>
        <v>74.84</v>
      </c>
      <c r="ET146" s="44"/>
    </row>
    <row r="147" spans="1:154" x14ac:dyDescent="0.25">
      <c r="A147" s="84">
        <v>0</v>
      </c>
      <c r="B147" s="42" t="s">
        <v>100</v>
      </c>
      <c r="D147" s="43" t="str">
        <f t="shared" si="386"/>
        <v>INFINITE 32.001 a 3.000</v>
      </c>
      <c r="E147" s="44" t="s">
        <v>94</v>
      </c>
      <c r="F147" s="44" t="s">
        <v>62</v>
      </c>
      <c r="G147" s="170">
        <f t="shared" si="416"/>
        <v>13.21</v>
      </c>
      <c r="H147" s="170">
        <f t="shared" si="411"/>
        <v>13.49</v>
      </c>
      <c r="I147" s="170">
        <f t="shared" si="411"/>
        <v>13.77</v>
      </c>
      <c r="J147" s="170">
        <f t="shared" si="411"/>
        <v>14.05</v>
      </c>
      <c r="K147" s="170">
        <f t="shared" si="411"/>
        <v>20.9</v>
      </c>
      <c r="L147" s="170">
        <f t="shared" si="411"/>
        <v>21.11</v>
      </c>
      <c r="M147" s="170">
        <f t="shared" si="411"/>
        <v>21.34</v>
      </c>
      <c r="N147" s="170">
        <f t="shared" si="411"/>
        <v>21.55</v>
      </c>
      <c r="O147" s="170">
        <f t="shared" si="411"/>
        <v>34.770000000000003</v>
      </c>
      <c r="P147" s="170">
        <f t="shared" si="411"/>
        <v>46.94</v>
      </c>
      <c r="Q147" s="170">
        <f t="shared" si="411"/>
        <v>66.069999999999993</v>
      </c>
      <c r="R147" s="170">
        <f t="shared" si="411"/>
        <v>79.959999999999994</v>
      </c>
      <c r="S147" s="170">
        <f t="shared" si="411"/>
        <v>47.88</v>
      </c>
      <c r="T147" s="170">
        <f t="shared" si="411"/>
        <v>58.85</v>
      </c>
      <c r="U147" s="170">
        <f t="shared" si="411"/>
        <v>75.27</v>
      </c>
      <c r="V147" s="170">
        <f t="shared" si="411"/>
        <v>88.08</v>
      </c>
      <c r="W147" s="170">
        <f t="shared" si="411"/>
        <v>56.99</v>
      </c>
      <c r="X147" s="170">
        <f t="shared" si="411"/>
        <v>70.05</v>
      </c>
      <c r="Y147" s="170">
        <f t="shared" si="411"/>
        <v>89.61</v>
      </c>
      <c r="Z147" s="170">
        <f t="shared" si="411"/>
        <v>104.86</v>
      </c>
      <c r="AB147" s="176" t="str">
        <f t="shared" si="417"/>
        <v>INFINITE 32.001 a 3.000</v>
      </c>
      <c r="AC147" s="177" t="s">
        <v>94</v>
      </c>
      <c r="AD147" s="177" t="s">
        <v>62</v>
      </c>
      <c r="AE147" s="170">
        <f t="shared" si="418"/>
        <v>30.34</v>
      </c>
      <c r="AF147" s="170">
        <f t="shared" si="412"/>
        <v>30.99</v>
      </c>
      <c r="AG147" s="170">
        <f t="shared" si="412"/>
        <v>31.64</v>
      </c>
      <c r="AH147" s="170">
        <f t="shared" si="412"/>
        <v>32.28</v>
      </c>
      <c r="AI147" s="170">
        <f t="shared" si="412"/>
        <v>34.82</v>
      </c>
      <c r="AJ147" s="170">
        <f t="shared" si="412"/>
        <v>35.17</v>
      </c>
      <c r="AK147" s="170">
        <f t="shared" si="412"/>
        <v>35.53</v>
      </c>
      <c r="AL147" s="170">
        <f t="shared" si="412"/>
        <v>35.89</v>
      </c>
      <c r="AM147" s="170">
        <f t="shared" si="412"/>
        <v>60.08</v>
      </c>
      <c r="AN147" s="170">
        <f t="shared" si="412"/>
        <v>90.43</v>
      </c>
      <c r="AO147" s="170">
        <f t="shared" si="412"/>
        <v>110.36</v>
      </c>
      <c r="AP147" s="170">
        <f t="shared" si="412"/>
        <v>130.28</v>
      </c>
      <c r="AQ147" s="170">
        <f t="shared" si="412"/>
        <v>73.08</v>
      </c>
      <c r="AR147" s="170">
        <f t="shared" si="412"/>
        <v>100.87</v>
      </c>
      <c r="AS147" s="170">
        <f t="shared" si="412"/>
        <v>119.05</v>
      </c>
      <c r="AT147" s="170">
        <f t="shared" si="412"/>
        <v>137.22</v>
      </c>
      <c r="AU147" s="170">
        <f t="shared" si="412"/>
        <v>87</v>
      </c>
      <c r="AV147" s="170">
        <f t="shared" si="412"/>
        <v>120.08</v>
      </c>
      <c r="AW147" s="170">
        <f t="shared" si="412"/>
        <v>141.72</v>
      </c>
      <c r="AX147" s="170">
        <f t="shared" si="412"/>
        <v>163.37</v>
      </c>
      <c r="AY147" s="159"/>
      <c r="BL147" s="43" t="str">
        <f t="shared" si="387"/>
        <v>INFINITE 4301 a 500</v>
      </c>
      <c r="BM147" s="44" t="s">
        <v>98</v>
      </c>
      <c r="BN147" s="46" t="s">
        <v>49</v>
      </c>
      <c r="BO147" s="170">
        <f t="shared" si="425"/>
        <v>14.41</v>
      </c>
      <c r="BP147" s="170">
        <f t="shared" si="425"/>
        <v>14.71</v>
      </c>
      <c r="BQ147" s="170">
        <f t="shared" si="425"/>
        <v>15.02</v>
      </c>
      <c r="BS147" s="43" t="str">
        <f t="shared" si="349"/>
        <v>INFINITE 42.001 a 3.000</v>
      </c>
      <c r="BT147" s="44" t="s">
        <v>98</v>
      </c>
      <c r="BU147" s="44" t="s">
        <v>62</v>
      </c>
      <c r="BV147" s="170">
        <f t="shared" si="419"/>
        <v>17.5</v>
      </c>
      <c r="BW147" s="170">
        <f t="shared" si="419"/>
        <v>17.86</v>
      </c>
      <c r="BX147" s="170">
        <f t="shared" si="419"/>
        <v>18.25</v>
      </c>
      <c r="BY147" s="170">
        <f t="shared" si="419"/>
        <v>18.61</v>
      </c>
      <c r="BZ147" s="170">
        <f t="shared" si="419"/>
        <v>26.69</v>
      </c>
      <c r="CA147" s="170">
        <f t="shared" si="419"/>
        <v>26.96</v>
      </c>
      <c r="CB147" s="170">
        <f t="shared" si="419"/>
        <v>27.24</v>
      </c>
      <c r="CC147" s="170">
        <f t="shared" si="419"/>
        <v>27.52</v>
      </c>
      <c r="CD147" s="170">
        <f t="shared" si="419"/>
        <v>43.68</v>
      </c>
      <c r="CE147" s="170">
        <f t="shared" si="419"/>
        <v>58.33</v>
      </c>
      <c r="CF147" s="170">
        <f t="shared" si="419"/>
        <v>82.11</v>
      </c>
      <c r="CG147" s="170">
        <f t="shared" si="419"/>
        <v>99.51</v>
      </c>
      <c r="CH147" s="170">
        <f t="shared" si="419"/>
        <v>71.400000000000006</v>
      </c>
      <c r="CI147" s="170">
        <f t="shared" si="419"/>
        <v>87.09</v>
      </c>
      <c r="CJ147" s="170">
        <f t="shared" si="419"/>
        <v>111.34</v>
      </c>
      <c r="CK147" s="170">
        <f t="shared" si="419"/>
        <v>130.41</v>
      </c>
      <c r="CM147" s="43" t="str">
        <f t="shared" si="410"/>
        <v>INFINITE 32.001 a 3.000</v>
      </c>
      <c r="CN147" s="44" t="s">
        <v>94</v>
      </c>
      <c r="CO147" s="44" t="s">
        <v>62</v>
      </c>
      <c r="CP147" s="170">
        <f t="shared" ref="CP147:DE147" si="428">ROUND(CP7-(CP7*$A$110),2)</f>
        <v>19</v>
      </c>
      <c r="CQ147" s="170">
        <f t="shared" si="428"/>
        <v>19.8</v>
      </c>
      <c r="CR147" s="170">
        <f t="shared" si="428"/>
        <v>20.010000000000002</v>
      </c>
      <c r="CS147" s="170">
        <f t="shared" si="428"/>
        <v>20.21</v>
      </c>
      <c r="CT147" s="170">
        <f t="shared" si="428"/>
        <v>23.59</v>
      </c>
      <c r="CU147" s="170">
        <f t="shared" si="428"/>
        <v>26.42</v>
      </c>
      <c r="CV147" s="170">
        <f t="shared" si="428"/>
        <v>29.49</v>
      </c>
      <c r="CW147" s="170">
        <f t="shared" si="428"/>
        <v>35.369999999999997</v>
      </c>
      <c r="CX147" s="170">
        <f t="shared" si="428"/>
        <v>25.01</v>
      </c>
      <c r="CY147" s="170">
        <f t="shared" si="428"/>
        <v>29.34</v>
      </c>
      <c r="CZ147" s="170">
        <f t="shared" si="428"/>
        <v>44.28</v>
      </c>
      <c r="DA147" s="170">
        <f t="shared" si="428"/>
        <v>58.83</v>
      </c>
      <c r="DB147" s="170">
        <f t="shared" si="428"/>
        <v>29.09</v>
      </c>
      <c r="DC147" s="170">
        <f t="shared" si="428"/>
        <v>34.130000000000003</v>
      </c>
      <c r="DD147" s="170">
        <f t="shared" si="428"/>
        <v>51.49</v>
      </c>
      <c r="DE147" s="170">
        <f t="shared" si="428"/>
        <v>68.400000000000006</v>
      </c>
      <c r="DF147" s="159"/>
      <c r="DG147" s="43" t="str">
        <f t="shared" si="373"/>
        <v>INFINITE 42.001 a 3.000</v>
      </c>
      <c r="DH147" s="44" t="s">
        <v>98</v>
      </c>
      <c r="DI147" s="44" t="s">
        <v>62</v>
      </c>
      <c r="DJ147" s="147">
        <f t="shared" ref="DJ147:DU147" si="429">ROUND(DJ7-(DJ7*$A$202),2)</f>
        <v>22.93</v>
      </c>
      <c r="DK147" s="147">
        <f t="shared" si="429"/>
        <v>23.9</v>
      </c>
      <c r="DL147" s="147">
        <f t="shared" si="429"/>
        <v>24.14</v>
      </c>
      <c r="DM147" s="147">
        <f t="shared" si="429"/>
        <v>24.39</v>
      </c>
      <c r="DN147" s="147">
        <f t="shared" si="429"/>
        <v>28.51</v>
      </c>
      <c r="DO147" s="147">
        <f t="shared" si="429"/>
        <v>31.63</v>
      </c>
      <c r="DP147" s="147">
        <f t="shared" si="429"/>
        <v>35.299999999999997</v>
      </c>
      <c r="DQ147" s="147">
        <f t="shared" si="429"/>
        <v>42.39</v>
      </c>
      <c r="DR147" s="147">
        <f t="shared" si="429"/>
        <v>35.42</v>
      </c>
      <c r="DS147" s="147">
        <f t="shared" si="429"/>
        <v>41.02</v>
      </c>
      <c r="DT147" s="147">
        <f t="shared" si="429"/>
        <v>61.66</v>
      </c>
      <c r="DU147" s="147">
        <f t="shared" si="429"/>
        <v>81.94</v>
      </c>
      <c r="EQ147" s="198" t="str">
        <f>CONCATENATE(ER147,ES147,ET147,EU147)</f>
        <v>INFINITE 1Coleta Agendada7789-50 a 10</v>
      </c>
      <c r="ER147" s="198" t="s">
        <v>85</v>
      </c>
      <c r="ES147" s="199" t="s">
        <v>43</v>
      </c>
      <c r="ET147" s="200" t="s">
        <v>44</v>
      </c>
      <c r="EU147" s="201" t="s">
        <v>45</v>
      </c>
      <c r="EV147" s="200">
        <f>ROUND(EV3-(EV3*$A$143),2)</f>
        <v>14.82</v>
      </c>
    </row>
    <row r="148" spans="1:154" x14ac:dyDescent="0.25">
      <c r="A148" s="84">
        <v>0</v>
      </c>
      <c r="B148" s="42" t="s">
        <v>104</v>
      </c>
      <c r="D148" s="43" t="str">
        <f t="shared" si="386"/>
        <v>INFINITE 33.001 a 4.000</v>
      </c>
      <c r="E148" s="44" t="s">
        <v>94</v>
      </c>
      <c r="F148" s="44" t="s">
        <v>68</v>
      </c>
      <c r="G148" s="170">
        <f t="shared" si="416"/>
        <v>14.28</v>
      </c>
      <c r="H148" s="170">
        <f t="shared" si="411"/>
        <v>14.58</v>
      </c>
      <c r="I148" s="170">
        <f t="shared" si="411"/>
        <v>14.88</v>
      </c>
      <c r="J148" s="170">
        <f t="shared" si="411"/>
        <v>15.18</v>
      </c>
      <c r="K148" s="170">
        <f t="shared" si="411"/>
        <v>23.03</v>
      </c>
      <c r="L148" s="170">
        <f t="shared" si="411"/>
        <v>23.24</v>
      </c>
      <c r="M148" s="170">
        <f t="shared" si="411"/>
        <v>23.49</v>
      </c>
      <c r="N148" s="170">
        <f t="shared" si="411"/>
        <v>23.73</v>
      </c>
      <c r="O148" s="170">
        <f t="shared" si="411"/>
        <v>39.86</v>
      </c>
      <c r="P148" s="170">
        <f t="shared" si="411"/>
        <v>53.82</v>
      </c>
      <c r="Q148" s="170">
        <f t="shared" si="411"/>
        <v>75.739999999999995</v>
      </c>
      <c r="R148" s="170">
        <f t="shared" si="411"/>
        <v>91.69</v>
      </c>
      <c r="S148" s="170">
        <f t="shared" si="411"/>
        <v>52.16</v>
      </c>
      <c r="T148" s="170">
        <f t="shared" si="411"/>
        <v>64.62</v>
      </c>
      <c r="U148" s="170">
        <f t="shared" si="411"/>
        <v>83.42</v>
      </c>
      <c r="V148" s="170">
        <f t="shared" si="411"/>
        <v>97.92</v>
      </c>
      <c r="W148" s="170">
        <f t="shared" si="411"/>
        <v>62.08</v>
      </c>
      <c r="X148" s="170">
        <f t="shared" si="411"/>
        <v>76.92</v>
      </c>
      <c r="Y148" s="170">
        <f t="shared" si="411"/>
        <v>99.3</v>
      </c>
      <c r="Z148" s="170">
        <f t="shared" si="411"/>
        <v>116.58</v>
      </c>
      <c r="AB148" s="176" t="str">
        <f t="shared" si="417"/>
        <v>INFINITE 33.001 a 4.000</v>
      </c>
      <c r="AC148" s="177" t="s">
        <v>94</v>
      </c>
      <c r="AD148" s="177" t="s">
        <v>68</v>
      </c>
      <c r="AE148" s="170">
        <f t="shared" si="418"/>
        <v>33</v>
      </c>
      <c r="AF148" s="170">
        <f t="shared" si="412"/>
        <v>33.69</v>
      </c>
      <c r="AG148" s="170">
        <f t="shared" si="412"/>
        <v>34.4</v>
      </c>
      <c r="AH148" s="170">
        <f t="shared" si="412"/>
        <v>35.11</v>
      </c>
      <c r="AI148" s="170">
        <f t="shared" si="412"/>
        <v>38.229999999999997</v>
      </c>
      <c r="AJ148" s="170">
        <f t="shared" si="412"/>
        <v>38.619999999999997</v>
      </c>
      <c r="AK148" s="170">
        <f t="shared" si="412"/>
        <v>39.01</v>
      </c>
      <c r="AL148" s="170">
        <f t="shared" si="412"/>
        <v>39.409999999999997</v>
      </c>
      <c r="AM148" s="170">
        <f t="shared" si="412"/>
        <v>68.61</v>
      </c>
      <c r="AN148" s="170">
        <f t="shared" si="412"/>
        <v>103.36</v>
      </c>
      <c r="AO148" s="170">
        <f t="shared" si="412"/>
        <v>126.42</v>
      </c>
      <c r="AP148" s="170">
        <f t="shared" si="412"/>
        <v>149.47</v>
      </c>
      <c r="AQ148" s="170">
        <f t="shared" si="412"/>
        <v>83.95</v>
      </c>
      <c r="AR148" s="170">
        <f t="shared" si="412"/>
        <v>117.72</v>
      </c>
      <c r="AS148" s="170">
        <f t="shared" si="412"/>
        <v>139.72999999999999</v>
      </c>
      <c r="AT148" s="170">
        <f t="shared" si="412"/>
        <v>161.76</v>
      </c>
      <c r="AU148" s="170">
        <f t="shared" si="412"/>
        <v>99.94</v>
      </c>
      <c r="AV148" s="170">
        <f t="shared" si="412"/>
        <v>140.15</v>
      </c>
      <c r="AW148" s="170">
        <f t="shared" si="412"/>
        <v>166.34</v>
      </c>
      <c r="AX148" s="170">
        <f t="shared" si="412"/>
        <v>192.56</v>
      </c>
      <c r="AY148" s="159"/>
      <c r="BL148" s="43" t="str">
        <f t="shared" si="387"/>
        <v>INFINITE 4501 a 1.000</v>
      </c>
      <c r="BM148" s="44" t="s">
        <v>98</v>
      </c>
      <c r="BN148" s="46" t="s">
        <v>50</v>
      </c>
      <c r="BO148" s="170">
        <f t="shared" si="425"/>
        <v>15.41</v>
      </c>
      <c r="BP148" s="170">
        <f t="shared" si="425"/>
        <v>15.74</v>
      </c>
      <c r="BQ148" s="170">
        <f t="shared" si="425"/>
        <v>16.07</v>
      </c>
      <c r="BS148" s="43" t="str">
        <f t="shared" si="349"/>
        <v>INFINITE 43.001 a 4.000</v>
      </c>
      <c r="BT148" s="44" t="s">
        <v>98</v>
      </c>
      <c r="BU148" s="44" t="s">
        <v>68</v>
      </c>
      <c r="BV148" s="170">
        <f t="shared" si="419"/>
        <v>19.48</v>
      </c>
      <c r="BW148" s="170">
        <f t="shared" si="419"/>
        <v>19.88</v>
      </c>
      <c r="BX148" s="170">
        <f t="shared" si="419"/>
        <v>20.309999999999999</v>
      </c>
      <c r="BY148" s="170">
        <f t="shared" si="419"/>
        <v>20.71</v>
      </c>
      <c r="BZ148" s="170">
        <f t="shared" si="419"/>
        <v>29.78</v>
      </c>
      <c r="CA148" s="170">
        <f t="shared" si="419"/>
        <v>30.08</v>
      </c>
      <c r="CB148" s="170">
        <f t="shared" si="419"/>
        <v>30.37</v>
      </c>
      <c r="CC148" s="170">
        <f t="shared" si="419"/>
        <v>30.72</v>
      </c>
      <c r="CD148" s="170">
        <f t="shared" si="419"/>
        <v>50.38</v>
      </c>
      <c r="CE148" s="170">
        <f t="shared" si="419"/>
        <v>66.94</v>
      </c>
      <c r="CF148" s="170">
        <f t="shared" si="419"/>
        <v>94.19</v>
      </c>
      <c r="CG148" s="170">
        <f t="shared" si="419"/>
        <v>114.26</v>
      </c>
      <c r="CH148" s="170">
        <f t="shared" si="419"/>
        <v>78.14</v>
      </c>
      <c r="CI148" s="170">
        <f t="shared" si="419"/>
        <v>95.76</v>
      </c>
      <c r="CJ148" s="170">
        <f t="shared" si="419"/>
        <v>123.5</v>
      </c>
      <c r="CK148" s="170">
        <f t="shared" si="419"/>
        <v>145.19999999999999</v>
      </c>
      <c r="CM148" s="43" t="str">
        <f t="shared" si="410"/>
        <v>INFINITE 33.001 a 4.000</v>
      </c>
      <c r="CN148" s="44" t="s">
        <v>94</v>
      </c>
      <c r="CO148" s="44" t="s">
        <v>68</v>
      </c>
      <c r="CP148" s="170">
        <f t="shared" ref="CP148:DE148" si="430">ROUND(CP8-(CP8*$A$110),2)</f>
        <v>20.27</v>
      </c>
      <c r="CQ148" s="170">
        <f t="shared" si="430"/>
        <v>21.14</v>
      </c>
      <c r="CR148" s="170">
        <f t="shared" si="430"/>
        <v>21.34</v>
      </c>
      <c r="CS148" s="170">
        <f t="shared" si="430"/>
        <v>21.57</v>
      </c>
      <c r="CT148" s="170">
        <f t="shared" si="430"/>
        <v>25.2</v>
      </c>
      <c r="CU148" s="170">
        <f t="shared" si="430"/>
        <v>28.22</v>
      </c>
      <c r="CV148" s="170">
        <f t="shared" si="430"/>
        <v>31.5</v>
      </c>
      <c r="CW148" s="170">
        <f t="shared" si="430"/>
        <v>37.79</v>
      </c>
      <c r="CX148" s="170">
        <f t="shared" si="430"/>
        <v>32.07</v>
      </c>
      <c r="CY148" s="170">
        <f t="shared" si="430"/>
        <v>36.56</v>
      </c>
      <c r="CZ148" s="170">
        <f t="shared" si="430"/>
        <v>51.68</v>
      </c>
      <c r="DA148" s="170">
        <f t="shared" si="430"/>
        <v>66.569999999999993</v>
      </c>
      <c r="DB148" s="170">
        <f t="shared" si="430"/>
        <v>37.29</v>
      </c>
      <c r="DC148" s="170">
        <f t="shared" si="430"/>
        <v>42.53</v>
      </c>
      <c r="DD148" s="170">
        <f t="shared" si="430"/>
        <v>60.1</v>
      </c>
      <c r="DE148" s="170">
        <f t="shared" si="430"/>
        <v>77.400000000000006</v>
      </c>
      <c r="DF148" s="159"/>
      <c r="DG148" s="43" t="str">
        <f t="shared" si="373"/>
        <v>INFINITE 43.001 a 4.000</v>
      </c>
      <c r="DH148" s="44" t="s">
        <v>98</v>
      </c>
      <c r="DI148" s="44" t="s">
        <v>68</v>
      </c>
      <c r="DJ148" s="147">
        <f t="shared" ref="DJ148:DU148" si="431">ROUND(DJ8-(DJ8*$A$202),2)</f>
        <v>24.69</v>
      </c>
      <c r="DK148" s="147">
        <f t="shared" si="431"/>
        <v>25.74</v>
      </c>
      <c r="DL148" s="147">
        <f t="shared" si="431"/>
        <v>26</v>
      </c>
      <c r="DM148" s="147">
        <f t="shared" si="431"/>
        <v>26.26</v>
      </c>
      <c r="DN148" s="147">
        <f t="shared" si="431"/>
        <v>30.8</v>
      </c>
      <c r="DO148" s="147">
        <f t="shared" si="431"/>
        <v>33.880000000000003</v>
      </c>
      <c r="DP148" s="147">
        <f t="shared" si="431"/>
        <v>37.770000000000003</v>
      </c>
      <c r="DQ148" s="147">
        <f t="shared" si="431"/>
        <v>45.42</v>
      </c>
      <c r="DR148" s="147">
        <f t="shared" si="431"/>
        <v>46.24</v>
      </c>
      <c r="DS148" s="147">
        <f t="shared" si="431"/>
        <v>51.41</v>
      </c>
      <c r="DT148" s="147">
        <f t="shared" si="431"/>
        <v>72.11</v>
      </c>
      <c r="DU148" s="147">
        <f t="shared" si="431"/>
        <v>92.97</v>
      </c>
      <c r="EQ148" s="198" t="str">
        <f t="shared" ref="EQ148:EQ163" si="432">CONCATENATE(ER148,ES148,ET148,EU148)</f>
        <v>INFINITE 1Coleta Agendada7789-5Mais de 10</v>
      </c>
      <c r="ER148" s="198" t="s">
        <v>85</v>
      </c>
      <c r="ES148" s="199" t="s">
        <v>43</v>
      </c>
      <c r="ET148" s="200" t="s">
        <v>44</v>
      </c>
      <c r="EU148" s="201" t="s">
        <v>52</v>
      </c>
      <c r="EV148" s="200" t="s">
        <v>251</v>
      </c>
    </row>
    <row r="149" spans="1:154" x14ac:dyDescent="0.25">
      <c r="A149" s="84">
        <v>0</v>
      </c>
      <c r="B149" s="42" t="s">
        <v>107</v>
      </c>
      <c r="D149" s="43" t="str">
        <f t="shared" si="386"/>
        <v>INFINITE 34.001 a 5.000</v>
      </c>
      <c r="E149" s="44" t="s">
        <v>94</v>
      </c>
      <c r="F149" s="44" t="s">
        <v>70</v>
      </c>
      <c r="G149" s="170">
        <f t="shared" si="416"/>
        <v>15.42</v>
      </c>
      <c r="H149" s="170">
        <f t="shared" si="411"/>
        <v>15.76</v>
      </c>
      <c r="I149" s="170">
        <f t="shared" si="411"/>
        <v>16.07</v>
      </c>
      <c r="J149" s="170">
        <f t="shared" si="411"/>
        <v>16.399999999999999</v>
      </c>
      <c r="K149" s="170">
        <f t="shared" si="411"/>
        <v>24.81</v>
      </c>
      <c r="L149" s="170">
        <f t="shared" si="411"/>
        <v>25.06</v>
      </c>
      <c r="M149" s="170">
        <f t="shared" si="411"/>
        <v>25.33</v>
      </c>
      <c r="N149" s="170">
        <f t="shared" si="411"/>
        <v>25.57</v>
      </c>
      <c r="O149" s="170">
        <f t="shared" si="411"/>
        <v>44</v>
      </c>
      <c r="P149" s="170">
        <f t="shared" si="411"/>
        <v>59.39</v>
      </c>
      <c r="Q149" s="170">
        <f t="shared" si="411"/>
        <v>83.6</v>
      </c>
      <c r="R149" s="170">
        <f t="shared" si="411"/>
        <v>101.18</v>
      </c>
      <c r="S149" s="170">
        <f t="shared" si="411"/>
        <v>63.07</v>
      </c>
      <c r="T149" s="170">
        <f t="shared" si="411"/>
        <v>76.75</v>
      </c>
      <c r="U149" s="170">
        <f t="shared" si="411"/>
        <v>97.46</v>
      </c>
      <c r="V149" s="170">
        <f t="shared" si="411"/>
        <v>113.36</v>
      </c>
      <c r="W149" s="170">
        <f t="shared" si="411"/>
        <v>75.099999999999994</v>
      </c>
      <c r="X149" s="170">
        <f t="shared" si="411"/>
        <v>91.37</v>
      </c>
      <c r="Y149" s="170">
        <f t="shared" si="411"/>
        <v>116.02</v>
      </c>
      <c r="Z149" s="170">
        <f t="shared" si="411"/>
        <v>134.96</v>
      </c>
      <c r="AB149" s="176" t="str">
        <f t="shared" si="417"/>
        <v>INFINITE 34.001 a 5.000</v>
      </c>
      <c r="AC149" s="177" t="s">
        <v>94</v>
      </c>
      <c r="AD149" s="177" t="s">
        <v>70</v>
      </c>
      <c r="AE149" s="170">
        <f t="shared" si="418"/>
        <v>35.64</v>
      </c>
      <c r="AF149" s="170">
        <f t="shared" si="412"/>
        <v>36.4</v>
      </c>
      <c r="AG149" s="170">
        <f t="shared" si="412"/>
        <v>37.15</v>
      </c>
      <c r="AH149" s="170">
        <f t="shared" si="412"/>
        <v>37.92</v>
      </c>
      <c r="AI149" s="170">
        <f t="shared" si="412"/>
        <v>41.21</v>
      </c>
      <c r="AJ149" s="170">
        <f t="shared" si="412"/>
        <v>41.65</v>
      </c>
      <c r="AK149" s="170">
        <f t="shared" si="412"/>
        <v>42.07</v>
      </c>
      <c r="AL149" s="170">
        <f t="shared" si="412"/>
        <v>42.49</v>
      </c>
      <c r="AM149" s="170">
        <f t="shared" si="412"/>
        <v>77.59</v>
      </c>
      <c r="AN149" s="170">
        <f t="shared" si="412"/>
        <v>116.3</v>
      </c>
      <c r="AO149" s="170">
        <f t="shared" si="412"/>
        <v>142.34</v>
      </c>
      <c r="AP149" s="170">
        <f t="shared" si="412"/>
        <v>168.38</v>
      </c>
      <c r="AQ149" s="170">
        <f t="shared" si="412"/>
        <v>94.59</v>
      </c>
      <c r="AR149" s="170">
        <f t="shared" si="412"/>
        <v>134.63</v>
      </c>
      <c r="AS149" s="170">
        <f t="shared" si="412"/>
        <v>160.35</v>
      </c>
      <c r="AT149" s="170">
        <f t="shared" si="412"/>
        <v>186.06</v>
      </c>
      <c r="AU149" s="170">
        <f t="shared" si="412"/>
        <v>112.6</v>
      </c>
      <c r="AV149" s="170">
        <f t="shared" si="412"/>
        <v>160.28</v>
      </c>
      <c r="AW149" s="170">
        <f t="shared" si="412"/>
        <v>190.9</v>
      </c>
      <c r="AX149" s="170">
        <f t="shared" si="412"/>
        <v>221.51</v>
      </c>
      <c r="AY149" s="159"/>
      <c r="BL149" s="43" t="str">
        <f t="shared" si="387"/>
        <v>INFINITE 41.001 a 2.000</v>
      </c>
      <c r="BM149" s="44" t="s">
        <v>98</v>
      </c>
      <c r="BN149" s="46" t="s">
        <v>55</v>
      </c>
      <c r="BO149" s="170">
        <f t="shared" si="425"/>
        <v>17.96</v>
      </c>
      <c r="BP149" s="170">
        <f t="shared" si="425"/>
        <v>18.329999999999998</v>
      </c>
      <c r="BQ149" s="170">
        <f t="shared" si="425"/>
        <v>18.72</v>
      </c>
      <c r="BS149" s="43" t="str">
        <f t="shared" si="349"/>
        <v>INFINITE 44.001 a 5.000</v>
      </c>
      <c r="BT149" s="44" t="s">
        <v>98</v>
      </c>
      <c r="BU149" s="44" t="s">
        <v>70</v>
      </c>
      <c r="BV149" s="170">
        <f t="shared" si="419"/>
        <v>20.81</v>
      </c>
      <c r="BW149" s="170">
        <f t="shared" si="419"/>
        <v>21.27</v>
      </c>
      <c r="BX149" s="170">
        <f t="shared" si="419"/>
        <v>21.7</v>
      </c>
      <c r="BY149" s="170">
        <f t="shared" si="419"/>
        <v>22.14</v>
      </c>
      <c r="BZ149" s="170">
        <f t="shared" si="419"/>
        <v>31.94</v>
      </c>
      <c r="CA149" s="170">
        <f t="shared" si="419"/>
        <v>32.26</v>
      </c>
      <c r="CB149" s="170">
        <f t="shared" si="419"/>
        <v>32.590000000000003</v>
      </c>
      <c r="CC149" s="170">
        <f t="shared" si="419"/>
        <v>32.93</v>
      </c>
      <c r="CD149" s="170">
        <f t="shared" si="419"/>
        <v>55.49</v>
      </c>
      <c r="CE149" s="170">
        <f t="shared" si="419"/>
        <v>73.84</v>
      </c>
      <c r="CF149" s="170">
        <f t="shared" si="419"/>
        <v>103.93</v>
      </c>
      <c r="CG149" s="170">
        <f t="shared" si="419"/>
        <v>126.02</v>
      </c>
      <c r="CH149" s="170">
        <f t="shared" si="419"/>
        <v>94.35</v>
      </c>
      <c r="CI149" s="170">
        <f t="shared" si="419"/>
        <v>113.7</v>
      </c>
      <c r="CJ149" s="170">
        <f t="shared" si="419"/>
        <v>144.26</v>
      </c>
      <c r="CK149" s="170">
        <f t="shared" si="419"/>
        <v>168.02</v>
      </c>
      <c r="CM149" s="43" t="str">
        <f t="shared" si="410"/>
        <v>INFINITE 34.001 a 5.000</v>
      </c>
      <c r="CN149" s="44" t="s">
        <v>94</v>
      </c>
      <c r="CO149" s="44" t="s">
        <v>70</v>
      </c>
      <c r="CP149" s="170">
        <f t="shared" ref="CP149:DE149" si="433">ROUND(CP9-(CP9*$A$110),2)</f>
        <v>21.69</v>
      </c>
      <c r="CQ149" s="170">
        <f t="shared" si="433"/>
        <v>22.6</v>
      </c>
      <c r="CR149" s="170">
        <f t="shared" si="433"/>
        <v>22.83</v>
      </c>
      <c r="CS149" s="170">
        <f t="shared" si="433"/>
        <v>23.06</v>
      </c>
      <c r="CT149" s="170">
        <f t="shared" si="433"/>
        <v>26.93</v>
      </c>
      <c r="CU149" s="170">
        <f t="shared" si="433"/>
        <v>30.17</v>
      </c>
      <c r="CV149" s="170">
        <f t="shared" si="433"/>
        <v>33.68</v>
      </c>
      <c r="CW149" s="170">
        <f t="shared" si="433"/>
        <v>40.42</v>
      </c>
      <c r="CX149" s="170">
        <f t="shared" si="433"/>
        <v>33.590000000000003</v>
      </c>
      <c r="CY149" s="170">
        <f t="shared" si="433"/>
        <v>38.26</v>
      </c>
      <c r="CZ149" s="170">
        <f t="shared" si="433"/>
        <v>53.57</v>
      </c>
      <c r="DA149" s="170">
        <f t="shared" si="433"/>
        <v>68.819999999999993</v>
      </c>
      <c r="DB149" s="170">
        <f t="shared" si="433"/>
        <v>39.049999999999997</v>
      </c>
      <c r="DC149" s="170">
        <f t="shared" si="433"/>
        <v>44.49</v>
      </c>
      <c r="DD149" s="170">
        <f t="shared" si="433"/>
        <v>62.3</v>
      </c>
      <c r="DE149" s="170">
        <f t="shared" si="433"/>
        <v>80.03</v>
      </c>
      <c r="DF149" s="159"/>
      <c r="DG149" s="43" t="str">
        <f t="shared" si="373"/>
        <v>INFINITE 44.001 a 5.000</v>
      </c>
      <c r="DH149" s="44" t="s">
        <v>98</v>
      </c>
      <c r="DI149" s="44" t="s">
        <v>70</v>
      </c>
      <c r="DJ149" s="147">
        <f t="shared" ref="DJ149:DU149" si="434">ROUND(DJ9-(DJ9*$A$202),2)</f>
        <v>26.98</v>
      </c>
      <c r="DK149" s="147">
        <f t="shared" si="434"/>
        <v>28.1</v>
      </c>
      <c r="DL149" s="147">
        <f t="shared" si="434"/>
        <v>28.41</v>
      </c>
      <c r="DM149" s="147">
        <f t="shared" si="434"/>
        <v>28.69</v>
      </c>
      <c r="DN149" s="147">
        <f t="shared" si="434"/>
        <v>33.79</v>
      </c>
      <c r="DO149" s="147">
        <f t="shared" si="434"/>
        <v>36.42</v>
      </c>
      <c r="DP149" s="147">
        <f t="shared" si="434"/>
        <v>40.58</v>
      </c>
      <c r="DQ149" s="147">
        <f t="shared" si="434"/>
        <v>48.89</v>
      </c>
      <c r="DR149" s="147">
        <f t="shared" si="434"/>
        <v>50.42</v>
      </c>
      <c r="DS149" s="147">
        <f t="shared" si="434"/>
        <v>54.49</v>
      </c>
      <c r="DT149" s="147">
        <f t="shared" si="434"/>
        <v>75.099999999999994</v>
      </c>
      <c r="DU149" s="147">
        <f t="shared" si="434"/>
        <v>96.69</v>
      </c>
      <c r="EQ149" s="198" t="str">
        <f t="shared" si="432"/>
        <v>INFINITE 1Coleta Agendada7788-70 a 10</v>
      </c>
      <c r="ER149" s="198" t="s">
        <v>85</v>
      </c>
      <c r="ES149" s="199" t="s">
        <v>43</v>
      </c>
      <c r="ET149" s="200" t="s">
        <v>57</v>
      </c>
      <c r="EU149" s="201" t="s">
        <v>45</v>
      </c>
      <c r="EV149" s="200">
        <f>ROUND(EV5-(EV5*$A$143),2)</f>
        <v>14.82</v>
      </c>
    </row>
    <row r="150" spans="1:154" x14ac:dyDescent="0.25">
      <c r="A150" s="84">
        <v>0</v>
      </c>
      <c r="B150" s="42" t="s">
        <v>110</v>
      </c>
      <c r="D150" s="43" t="str">
        <f t="shared" si="386"/>
        <v>INFINITE 35.001 a 6.000</v>
      </c>
      <c r="E150" s="44" t="s">
        <v>94</v>
      </c>
      <c r="F150" s="44" t="s">
        <v>76</v>
      </c>
      <c r="G150" s="170">
        <f t="shared" si="416"/>
        <v>16.38</v>
      </c>
      <c r="H150" s="170">
        <f t="shared" si="411"/>
        <v>16.73</v>
      </c>
      <c r="I150" s="170">
        <f t="shared" si="411"/>
        <v>17.09</v>
      </c>
      <c r="J150" s="170">
        <f t="shared" si="411"/>
        <v>17.440000000000001</v>
      </c>
      <c r="K150" s="170">
        <f t="shared" si="411"/>
        <v>26.79</v>
      </c>
      <c r="L150" s="170">
        <f t="shared" si="411"/>
        <v>27.08</v>
      </c>
      <c r="M150" s="170">
        <f t="shared" si="411"/>
        <v>27.35</v>
      </c>
      <c r="N150" s="170">
        <f t="shared" si="411"/>
        <v>27.63</v>
      </c>
      <c r="O150" s="170">
        <f t="shared" si="411"/>
        <v>48.24</v>
      </c>
      <c r="P150" s="170">
        <f t="shared" si="411"/>
        <v>65.11</v>
      </c>
      <c r="Q150" s="170">
        <f t="shared" si="411"/>
        <v>91.65</v>
      </c>
      <c r="R150" s="170">
        <f t="shared" si="411"/>
        <v>110.93</v>
      </c>
      <c r="S150" s="170">
        <f t="shared" si="411"/>
        <v>66.650000000000006</v>
      </c>
      <c r="T150" s="170">
        <f t="shared" si="411"/>
        <v>81.56</v>
      </c>
      <c r="U150" s="170">
        <f t="shared" si="411"/>
        <v>104.23</v>
      </c>
      <c r="V150" s="170">
        <f t="shared" si="411"/>
        <v>121.55</v>
      </c>
      <c r="W150" s="170">
        <f t="shared" si="411"/>
        <v>79.33</v>
      </c>
      <c r="X150" s="170">
        <f t="shared" si="411"/>
        <v>97.11</v>
      </c>
      <c r="Y150" s="170">
        <f t="shared" si="411"/>
        <v>124.07</v>
      </c>
      <c r="Z150" s="170">
        <f t="shared" si="411"/>
        <v>144.71</v>
      </c>
      <c r="AB150" s="176" t="str">
        <f t="shared" si="417"/>
        <v>INFINITE 35.001 a 6.000</v>
      </c>
      <c r="AC150" s="177" t="s">
        <v>94</v>
      </c>
      <c r="AD150" s="177" t="s">
        <v>76</v>
      </c>
      <c r="AE150" s="170">
        <f t="shared" si="418"/>
        <v>38.119999999999997</v>
      </c>
      <c r="AF150" s="170">
        <f t="shared" si="412"/>
        <v>38.94</v>
      </c>
      <c r="AG150" s="170">
        <f t="shared" si="412"/>
        <v>39.74</v>
      </c>
      <c r="AH150" s="170">
        <f t="shared" si="412"/>
        <v>40.56</v>
      </c>
      <c r="AI150" s="170">
        <f t="shared" si="412"/>
        <v>44.54</v>
      </c>
      <c r="AJ150" s="170">
        <f t="shared" si="412"/>
        <v>45</v>
      </c>
      <c r="AK150" s="170">
        <f t="shared" si="412"/>
        <v>45.46</v>
      </c>
      <c r="AL150" s="170">
        <f t="shared" si="412"/>
        <v>45.92</v>
      </c>
      <c r="AM150" s="170">
        <f t="shared" si="412"/>
        <v>86.21</v>
      </c>
      <c r="AN150" s="170">
        <f t="shared" si="412"/>
        <v>129.58000000000001</v>
      </c>
      <c r="AO150" s="170">
        <f t="shared" si="412"/>
        <v>158.57</v>
      </c>
      <c r="AP150" s="170">
        <f t="shared" si="412"/>
        <v>187.55</v>
      </c>
      <c r="AQ150" s="170">
        <f t="shared" si="412"/>
        <v>105.16</v>
      </c>
      <c r="AR150" s="170">
        <f t="shared" si="412"/>
        <v>151.69999999999999</v>
      </c>
      <c r="AS150" s="170">
        <f t="shared" si="412"/>
        <v>181.23</v>
      </c>
      <c r="AT150" s="170">
        <f t="shared" si="412"/>
        <v>210.75</v>
      </c>
      <c r="AU150" s="170">
        <f t="shared" si="412"/>
        <v>125.18</v>
      </c>
      <c r="AV150" s="170">
        <f t="shared" si="412"/>
        <v>180.59</v>
      </c>
      <c r="AW150" s="170">
        <f t="shared" si="412"/>
        <v>215.75</v>
      </c>
      <c r="AX150" s="170">
        <f t="shared" si="412"/>
        <v>250.9</v>
      </c>
      <c r="AY150" s="159"/>
      <c r="BL150" s="43" t="str">
        <f t="shared" si="387"/>
        <v>INFINITE 42.001 a 3.000</v>
      </c>
      <c r="BM150" s="44" t="s">
        <v>98</v>
      </c>
      <c r="BN150" s="46" t="s">
        <v>62</v>
      </c>
      <c r="BO150" s="170">
        <f t="shared" si="425"/>
        <v>19.96</v>
      </c>
      <c r="BP150" s="170">
        <f t="shared" si="425"/>
        <v>20.37</v>
      </c>
      <c r="BQ150" s="170">
        <f t="shared" si="425"/>
        <v>20.8</v>
      </c>
      <c r="BS150" s="43" t="str">
        <f t="shared" si="349"/>
        <v>INFINITE 45.001 a 6.000</v>
      </c>
      <c r="BT150" s="44" t="s">
        <v>98</v>
      </c>
      <c r="BU150" s="44" t="s">
        <v>76</v>
      </c>
      <c r="BV150" s="170">
        <f t="shared" si="419"/>
        <v>21.19</v>
      </c>
      <c r="BW150" s="170">
        <f t="shared" si="419"/>
        <v>21.65</v>
      </c>
      <c r="BX150" s="170">
        <f t="shared" si="419"/>
        <v>22.08</v>
      </c>
      <c r="BY150" s="170">
        <f t="shared" si="419"/>
        <v>22.52</v>
      </c>
      <c r="BZ150" s="170">
        <f t="shared" si="419"/>
        <v>32.79</v>
      </c>
      <c r="CA150" s="170">
        <f t="shared" si="419"/>
        <v>33.14</v>
      </c>
      <c r="CB150" s="170">
        <f t="shared" si="419"/>
        <v>33.46</v>
      </c>
      <c r="CC150" s="170">
        <f t="shared" si="419"/>
        <v>33.799999999999997</v>
      </c>
      <c r="CD150" s="170">
        <f t="shared" si="419"/>
        <v>59.47</v>
      </c>
      <c r="CE150" s="170">
        <f t="shared" si="419"/>
        <v>80.7</v>
      </c>
      <c r="CF150" s="170">
        <f t="shared" si="419"/>
        <v>113.56</v>
      </c>
      <c r="CG150" s="170">
        <f t="shared" si="419"/>
        <v>137.38</v>
      </c>
      <c r="CH150" s="170">
        <f t="shared" si="419"/>
        <v>97.95</v>
      </c>
      <c r="CI150" s="170">
        <f t="shared" si="419"/>
        <v>120.3</v>
      </c>
      <c r="CJ150" s="170">
        <f t="shared" si="419"/>
        <v>153.76</v>
      </c>
      <c r="CK150" s="170">
        <f t="shared" si="419"/>
        <v>179.25</v>
      </c>
      <c r="CM150" s="43" t="str">
        <f t="shared" si="410"/>
        <v>INFINITE 35.001 a 6.000</v>
      </c>
      <c r="CN150" s="44" t="s">
        <v>94</v>
      </c>
      <c r="CO150" s="44" t="s">
        <v>76</v>
      </c>
      <c r="CP150" s="170">
        <f t="shared" ref="CP150:DE150" si="435">ROUND(CP10-(CP10*$A$110),2)</f>
        <v>22.87</v>
      </c>
      <c r="CQ150" s="170">
        <f t="shared" si="435"/>
        <v>23.83</v>
      </c>
      <c r="CR150" s="170">
        <f t="shared" si="435"/>
        <v>24.08</v>
      </c>
      <c r="CS150" s="170">
        <f t="shared" si="435"/>
        <v>24.34</v>
      </c>
      <c r="CT150" s="170">
        <f t="shared" si="435"/>
        <v>29.83</v>
      </c>
      <c r="CU150" s="170">
        <f t="shared" si="435"/>
        <v>34.31</v>
      </c>
      <c r="CV150" s="170">
        <f t="shared" si="435"/>
        <v>39.159999999999997</v>
      </c>
      <c r="CW150" s="170">
        <f t="shared" si="435"/>
        <v>48.47</v>
      </c>
      <c r="CX150" s="170">
        <f t="shared" si="435"/>
        <v>38.909999999999997</v>
      </c>
      <c r="CY150" s="170">
        <f t="shared" si="435"/>
        <v>44.66</v>
      </c>
      <c r="CZ150" s="170">
        <f t="shared" si="435"/>
        <v>61.13</v>
      </c>
      <c r="DA150" s="170">
        <f t="shared" si="435"/>
        <v>78.61</v>
      </c>
      <c r="DB150" s="170">
        <f t="shared" si="435"/>
        <v>45.25</v>
      </c>
      <c r="DC150" s="170">
        <f t="shared" si="435"/>
        <v>51.93</v>
      </c>
      <c r="DD150" s="170">
        <f t="shared" si="435"/>
        <v>71.069999999999993</v>
      </c>
      <c r="DE150" s="170">
        <f t="shared" si="435"/>
        <v>91.4</v>
      </c>
      <c r="DF150" s="159"/>
      <c r="DG150" s="43" t="str">
        <f t="shared" si="373"/>
        <v>INFINITE 45.001 a 6.000</v>
      </c>
      <c r="DH150" s="44" t="s">
        <v>98</v>
      </c>
      <c r="DI150" s="44" t="s">
        <v>76</v>
      </c>
      <c r="DJ150" s="147">
        <f t="shared" ref="DJ150:DU150" si="436">ROUND(DJ10-(DJ10*$A$202),2)</f>
        <v>27.97</v>
      </c>
      <c r="DK150" s="147">
        <f t="shared" si="436"/>
        <v>29.15</v>
      </c>
      <c r="DL150" s="147">
        <f t="shared" si="436"/>
        <v>29.45</v>
      </c>
      <c r="DM150" s="147">
        <f t="shared" si="436"/>
        <v>29.77</v>
      </c>
      <c r="DN150" s="147">
        <f t="shared" si="436"/>
        <v>36.67</v>
      </c>
      <c r="DO150" s="147">
        <f t="shared" si="436"/>
        <v>41.24</v>
      </c>
      <c r="DP150" s="147">
        <f t="shared" si="436"/>
        <v>47.02</v>
      </c>
      <c r="DQ150" s="147">
        <f t="shared" si="436"/>
        <v>58.34</v>
      </c>
      <c r="DR150" s="147">
        <f t="shared" si="436"/>
        <v>56.55</v>
      </c>
      <c r="DS150" s="147">
        <f t="shared" si="436"/>
        <v>62.92</v>
      </c>
      <c r="DT150" s="147">
        <f t="shared" si="436"/>
        <v>85.36</v>
      </c>
      <c r="DU150" s="147">
        <f t="shared" si="436"/>
        <v>109.92</v>
      </c>
      <c r="EQ150" s="198" t="str">
        <f t="shared" si="432"/>
        <v>INFINITE 1Coleta Programada7787-91 ou mais</v>
      </c>
      <c r="ER150" s="198" t="s">
        <v>85</v>
      </c>
      <c r="ES150" s="199" t="s">
        <v>64</v>
      </c>
      <c r="ET150" s="200" t="s">
        <v>252</v>
      </c>
      <c r="EU150" s="201" t="s">
        <v>253</v>
      </c>
      <c r="EV150" s="200" t="s">
        <v>251</v>
      </c>
      <c r="EW150" s="60"/>
      <c r="EX150" s="60"/>
    </row>
    <row r="151" spans="1:154" x14ac:dyDescent="0.25">
      <c r="A151" s="44"/>
      <c r="B151" s="44"/>
      <c r="D151" s="43" t="str">
        <f t="shared" si="386"/>
        <v>INFINITE 36.001 a 7.000</v>
      </c>
      <c r="E151" s="44" t="s">
        <v>94</v>
      </c>
      <c r="F151" s="44" t="s">
        <v>82</v>
      </c>
      <c r="G151" s="170">
        <f t="shared" si="416"/>
        <v>17.420000000000002</v>
      </c>
      <c r="H151" s="170">
        <f t="shared" si="411"/>
        <v>17.79</v>
      </c>
      <c r="I151" s="170">
        <f t="shared" si="411"/>
        <v>18.16</v>
      </c>
      <c r="J151" s="170">
        <f t="shared" si="411"/>
        <v>18.53</v>
      </c>
      <c r="K151" s="170">
        <f t="shared" si="411"/>
        <v>28.7</v>
      </c>
      <c r="L151" s="170">
        <f t="shared" si="411"/>
        <v>28.99</v>
      </c>
      <c r="M151" s="170">
        <f t="shared" si="411"/>
        <v>29.29</v>
      </c>
      <c r="N151" s="170">
        <f t="shared" si="411"/>
        <v>29.59</v>
      </c>
      <c r="O151" s="170">
        <f t="shared" si="411"/>
        <v>53.22</v>
      </c>
      <c r="P151" s="170">
        <f t="shared" si="411"/>
        <v>71.849999999999994</v>
      </c>
      <c r="Q151" s="170">
        <f t="shared" si="411"/>
        <v>101.11</v>
      </c>
      <c r="R151" s="170">
        <f t="shared" si="411"/>
        <v>122.42</v>
      </c>
      <c r="S151" s="170">
        <f t="shared" si="411"/>
        <v>70.84</v>
      </c>
      <c r="T151" s="170">
        <f t="shared" si="411"/>
        <v>87.23</v>
      </c>
      <c r="U151" s="170">
        <f t="shared" si="411"/>
        <v>112.19</v>
      </c>
      <c r="V151" s="170">
        <f t="shared" si="411"/>
        <v>131.19999999999999</v>
      </c>
      <c r="W151" s="170">
        <f t="shared" si="411"/>
        <v>84.34</v>
      </c>
      <c r="X151" s="170">
        <f t="shared" si="411"/>
        <v>103.85</v>
      </c>
      <c r="Y151" s="170">
        <f t="shared" si="411"/>
        <v>133.54</v>
      </c>
      <c r="Z151" s="170">
        <f t="shared" si="411"/>
        <v>156.18</v>
      </c>
      <c r="AB151" s="176" t="str">
        <f t="shared" si="417"/>
        <v>INFINITE 36.001 a 7.000</v>
      </c>
      <c r="AC151" s="177" t="s">
        <v>94</v>
      </c>
      <c r="AD151" s="177" t="s">
        <v>82</v>
      </c>
      <c r="AE151" s="170">
        <f t="shared" si="418"/>
        <v>41.1</v>
      </c>
      <c r="AF151" s="170">
        <f t="shared" si="412"/>
        <v>41.97</v>
      </c>
      <c r="AG151" s="170">
        <f t="shared" si="412"/>
        <v>42.85</v>
      </c>
      <c r="AH151" s="170">
        <f t="shared" si="412"/>
        <v>43.72</v>
      </c>
      <c r="AI151" s="170">
        <f t="shared" si="412"/>
        <v>47.35</v>
      </c>
      <c r="AJ151" s="170">
        <f t="shared" si="412"/>
        <v>47.84</v>
      </c>
      <c r="AK151" s="170">
        <f t="shared" si="412"/>
        <v>48.32</v>
      </c>
      <c r="AL151" s="170">
        <f t="shared" si="412"/>
        <v>48.82</v>
      </c>
      <c r="AM151" s="170">
        <f t="shared" si="412"/>
        <v>94.83</v>
      </c>
      <c r="AN151" s="170">
        <f t="shared" si="412"/>
        <v>142.6</v>
      </c>
      <c r="AO151" s="170">
        <f t="shared" si="412"/>
        <v>174.53</v>
      </c>
      <c r="AP151" s="170">
        <f t="shared" si="412"/>
        <v>206.47</v>
      </c>
      <c r="AQ151" s="170">
        <f t="shared" si="412"/>
        <v>115.64</v>
      </c>
      <c r="AR151" s="170">
        <f t="shared" si="412"/>
        <v>168.4</v>
      </c>
      <c r="AS151" s="170">
        <f t="shared" si="412"/>
        <v>201.77</v>
      </c>
      <c r="AT151" s="170">
        <f t="shared" si="412"/>
        <v>235.13</v>
      </c>
      <c r="AU151" s="170">
        <f t="shared" si="412"/>
        <v>137.68</v>
      </c>
      <c r="AV151" s="170">
        <f t="shared" si="412"/>
        <v>200.48</v>
      </c>
      <c r="AW151" s="170">
        <f t="shared" si="412"/>
        <v>240.21</v>
      </c>
      <c r="AX151" s="170">
        <f t="shared" si="412"/>
        <v>279.92</v>
      </c>
      <c r="AY151" s="159"/>
      <c r="BL151" s="43" t="str">
        <f t="shared" si="387"/>
        <v>INFINITE 43.001 a 4.000</v>
      </c>
      <c r="BM151" s="44" t="s">
        <v>98</v>
      </c>
      <c r="BN151" s="46" t="s">
        <v>68</v>
      </c>
      <c r="BO151" s="170">
        <f t="shared" si="425"/>
        <v>21.94</v>
      </c>
      <c r="BP151" s="170">
        <f t="shared" si="425"/>
        <v>22.4</v>
      </c>
      <c r="BQ151" s="170">
        <f t="shared" si="425"/>
        <v>22.87</v>
      </c>
      <c r="BS151" s="43" t="str">
        <f t="shared" si="349"/>
        <v>INFINITE 46.001 a 7.000</v>
      </c>
      <c r="BT151" s="44" t="s">
        <v>98</v>
      </c>
      <c r="BU151" s="44" t="s">
        <v>82</v>
      </c>
      <c r="BV151" s="170">
        <f t="shared" si="419"/>
        <v>21.55</v>
      </c>
      <c r="BW151" s="170">
        <f t="shared" si="419"/>
        <v>22.01</v>
      </c>
      <c r="BX151" s="170">
        <f t="shared" si="419"/>
        <v>22.46</v>
      </c>
      <c r="BY151" s="170">
        <f t="shared" si="419"/>
        <v>22.91</v>
      </c>
      <c r="BZ151" s="170">
        <f t="shared" si="419"/>
        <v>35.1</v>
      </c>
      <c r="CA151" s="170">
        <f t="shared" si="419"/>
        <v>35.44</v>
      </c>
      <c r="CB151" s="170">
        <f t="shared" si="419"/>
        <v>35.81</v>
      </c>
      <c r="CC151" s="170">
        <f t="shared" si="419"/>
        <v>36.18</v>
      </c>
      <c r="CD151" s="170">
        <f t="shared" si="419"/>
        <v>65.599999999999994</v>
      </c>
      <c r="CE151" s="170">
        <f t="shared" si="419"/>
        <v>89.04</v>
      </c>
      <c r="CF151" s="170">
        <f t="shared" si="419"/>
        <v>125.32</v>
      </c>
      <c r="CG151" s="170">
        <f t="shared" si="419"/>
        <v>151.59</v>
      </c>
      <c r="CH151" s="170">
        <f t="shared" si="419"/>
        <v>104.09</v>
      </c>
      <c r="CI151" s="170">
        <f t="shared" si="419"/>
        <v>128.63999999999999</v>
      </c>
      <c r="CJ151" s="170">
        <f t="shared" si="419"/>
        <v>165.48</v>
      </c>
      <c r="CK151" s="170">
        <f t="shared" si="419"/>
        <v>193.43</v>
      </c>
      <c r="CM151" s="43" t="str">
        <f t="shared" si="410"/>
        <v>INFINITE 36.001 a 7.000</v>
      </c>
      <c r="CN151" s="44" t="s">
        <v>94</v>
      </c>
      <c r="CO151" s="44" t="s">
        <v>82</v>
      </c>
      <c r="CP151" s="170">
        <f t="shared" ref="CP151:DE151" si="437">ROUND(CP11-(CP11*$A$110),2)</f>
        <v>24.17</v>
      </c>
      <c r="CQ151" s="170">
        <f t="shared" si="437"/>
        <v>25.18</v>
      </c>
      <c r="CR151" s="170">
        <f t="shared" si="437"/>
        <v>25.44</v>
      </c>
      <c r="CS151" s="170">
        <f t="shared" si="437"/>
        <v>25.7</v>
      </c>
      <c r="CT151" s="170">
        <f t="shared" si="437"/>
        <v>32.94</v>
      </c>
      <c r="CU151" s="170">
        <f t="shared" si="437"/>
        <v>37.9</v>
      </c>
      <c r="CV151" s="170">
        <f t="shared" si="437"/>
        <v>43.24</v>
      </c>
      <c r="CW151" s="170">
        <f t="shared" si="437"/>
        <v>53.53</v>
      </c>
      <c r="CX151" s="170">
        <f t="shared" si="437"/>
        <v>41.58</v>
      </c>
      <c r="CY151" s="170">
        <f t="shared" si="437"/>
        <v>47.73</v>
      </c>
      <c r="CZ151" s="170">
        <f t="shared" si="437"/>
        <v>64.62</v>
      </c>
      <c r="DA151" s="170">
        <f t="shared" si="437"/>
        <v>82.95</v>
      </c>
      <c r="DB151" s="170">
        <f t="shared" si="437"/>
        <v>48.35</v>
      </c>
      <c r="DC151" s="170">
        <f t="shared" si="437"/>
        <v>55.49</v>
      </c>
      <c r="DD151" s="170">
        <f t="shared" si="437"/>
        <v>75.14</v>
      </c>
      <c r="DE151" s="170">
        <f t="shared" si="437"/>
        <v>96.45</v>
      </c>
      <c r="DF151" s="159"/>
      <c r="DG151" s="43" t="str">
        <f t="shared" si="373"/>
        <v>INFINITE 46.001 a 7.000</v>
      </c>
      <c r="DH151" s="44" t="s">
        <v>98</v>
      </c>
      <c r="DI151" s="44" t="s">
        <v>82</v>
      </c>
      <c r="DJ151" s="147">
        <f t="shared" ref="DJ151:DU151" si="438">ROUND(DJ11-(DJ11*$A$202),2)</f>
        <v>28.52</v>
      </c>
      <c r="DK151" s="147">
        <f t="shared" si="438"/>
        <v>29.73</v>
      </c>
      <c r="DL151" s="147">
        <f t="shared" si="438"/>
        <v>30.04</v>
      </c>
      <c r="DM151" s="147">
        <f t="shared" si="438"/>
        <v>30.34</v>
      </c>
      <c r="DN151" s="147">
        <f t="shared" si="438"/>
        <v>38.78</v>
      </c>
      <c r="DO151" s="147">
        <f t="shared" si="438"/>
        <v>45.15</v>
      </c>
      <c r="DP151" s="147">
        <f t="shared" si="438"/>
        <v>51.54</v>
      </c>
      <c r="DQ151" s="147">
        <f t="shared" si="438"/>
        <v>63.74</v>
      </c>
      <c r="DR151" s="147">
        <f t="shared" si="438"/>
        <v>56.41</v>
      </c>
      <c r="DS151" s="147">
        <f t="shared" si="438"/>
        <v>65.819999999999993</v>
      </c>
      <c r="DT151" s="147">
        <f t="shared" si="438"/>
        <v>89.56</v>
      </c>
      <c r="DU151" s="147">
        <f t="shared" si="438"/>
        <v>114.88</v>
      </c>
      <c r="EQ151" s="198" t="str">
        <f t="shared" si="432"/>
        <v>INFINITE 1Coleta Programada4209-90 a 10</v>
      </c>
      <c r="ER151" s="198" t="s">
        <v>85</v>
      </c>
      <c r="ES151" s="199" t="s">
        <v>64</v>
      </c>
      <c r="ET151" s="200" t="s">
        <v>65</v>
      </c>
      <c r="EU151" s="201" t="s">
        <v>45</v>
      </c>
      <c r="EV151" s="200">
        <f>ROUND(EV7-(EV7*$A$143),2)</f>
        <v>12.34</v>
      </c>
      <c r="EW151" s="60"/>
      <c r="EX151" s="60"/>
    </row>
    <row r="152" spans="1:154" x14ac:dyDescent="0.25">
      <c r="A152" s="193" t="s">
        <v>263</v>
      </c>
      <c r="B152" s="44"/>
      <c r="D152" s="43" t="str">
        <f t="shared" si="386"/>
        <v>INFINITE 37.001 a 8.000</v>
      </c>
      <c r="E152" s="44" t="s">
        <v>94</v>
      </c>
      <c r="F152" s="44" t="s">
        <v>86</v>
      </c>
      <c r="G152" s="170">
        <f t="shared" si="416"/>
        <v>18.41</v>
      </c>
      <c r="H152" s="170">
        <f t="shared" si="411"/>
        <v>18.8</v>
      </c>
      <c r="I152" s="170">
        <f t="shared" si="411"/>
        <v>19.2</v>
      </c>
      <c r="J152" s="170">
        <f t="shared" si="411"/>
        <v>19.579999999999998</v>
      </c>
      <c r="K152" s="170">
        <f t="shared" si="411"/>
        <v>30.68</v>
      </c>
      <c r="L152" s="170">
        <f t="shared" si="411"/>
        <v>31.02</v>
      </c>
      <c r="M152" s="170">
        <f t="shared" si="411"/>
        <v>31.32</v>
      </c>
      <c r="N152" s="170">
        <f t="shared" si="411"/>
        <v>31.65</v>
      </c>
      <c r="O152" s="170">
        <f t="shared" si="411"/>
        <v>58.29</v>
      </c>
      <c r="P152" s="170">
        <f t="shared" si="411"/>
        <v>78.709999999999994</v>
      </c>
      <c r="Q152" s="170">
        <f t="shared" si="411"/>
        <v>110.79</v>
      </c>
      <c r="R152" s="170">
        <f t="shared" si="411"/>
        <v>134.11000000000001</v>
      </c>
      <c r="S152" s="170">
        <f t="shared" si="411"/>
        <v>78.83</v>
      </c>
      <c r="T152" s="170">
        <f t="shared" si="411"/>
        <v>96.73</v>
      </c>
      <c r="U152" s="170">
        <f t="shared" si="411"/>
        <v>124.05</v>
      </c>
      <c r="V152" s="170">
        <f t="shared" si="411"/>
        <v>144.75</v>
      </c>
      <c r="W152" s="170">
        <f t="shared" si="411"/>
        <v>93.84</v>
      </c>
      <c r="X152" s="170">
        <f t="shared" si="411"/>
        <v>115.14</v>
      </c>
      <c r="Y152" s="170">
        <f t="shared" si="411"/>
        <v>147.66999999999999</v>
      </c>
      <c r="Z152" s="170">
        <f t="shared" si="411"/>
        <v>172.33</v>
      </c>
      <c r="AB152" s="176" t="str">
        <f t="shared" si="417"/>
        <v>INFINITE 37.001 a 8.000</v>
      </c>
      <c r="AC152" s="177" t="s">
        <v>94</v>
      </c>
      <c r="AD152" s="177" t="s">
        <v>86</v>
      </c>
      <c r="AE152" s="170">
        <f t="shared" si="418"/>
        <v>43.58</v>
      </c>
      <c r="AF152" s="170">
        <f t="shared" si="412"/>
        <v>44.5</v>
      </c>
      <c r="AG152" s="170">
        <f t="shared" si="412"/>
        <v>45.43</v>
      </c>
      <c r="AH152" s="170">
        <f t="shared" si="412"/>
        <v>46.36</v>
      </c>
      <c r="AI152" s="170">
        <f t="shared" si="412"/>
        <v>50.68</v>
      </c>
      <c r="AJ152" s="170">
        <f t="shared" si="412"/>
        <v>51.21</v>
      </c>
      <c r="AK152" s="170">
        <f t="shared" si="412"/>
        <v>51.73</v>
      </c>
      <c r="AL152" s="170">
        <f t="shared" si="412"/>
        <v>52.24</v>
      </c>
      <c r="AM152" s="170">
        <f t="shared" si="412"/>
        <v>103.46</v>
      </c>
      <c r="AN152" s="170">
        <f t="shared" si="412"/>
        <v>155.35</v>
      </c>
      <c r="AO152" s="170">
        <f t="shared" si="412"/>
        <v>190.46</v>
      </c>
      <c r="AP152" s="170">
        <f t="shared" si="412"/>
        <v>225.56</v>
      </c>
      <c r="AQ152" s="170">
        <f t="shared" si="412"/>
        <v>126.13</v>
      </c>
      <c r="AR152" s="170">
        <f t="shared" si="412"/>
        <v>186.14</v>
      </c>
      <c r="AS152" s="170">
        <f t="shared" si="412"/>
        <v>222.9</v>
      </c>
      <c r="AT152" s="170">
        <f t="shared" si="412"/>
        <v>259.67</v>
      </c>
      <c r="AU152" s="170">
        <f t="shared" si="412"/>
        <v>150.16</v>
      </c>
      <c r="AV152" s="170">
        <f t="shared" si="412"/>
        <v>221.6</v>
      </c>
      <c r="AW152" s="170">
        <f t="shared" si="412"/>
        <v>265.36</v>
      </c>
      <c r="AX152" s="170">
        <f t="shared" si="412"/>
        <v>309.12</v>
      </c>
      <c r="AY152" s="159"/>
      <c r="BL152" s="43" t="str">
        <f t="shared" si="387"/>
        <v>INFINITE 44.001 a 5.000</v>
      </c>
      <c r="BM152" s="44" t="s">
        <v>98</v>
      </c>
      <c r="BN152" s="46" t="s">
        <v>70</v>
      </c>
      <c r="BO152" s="170">
        <f t="shared" si="425"/>
        <v>24.17</v>
      </c>
      <c r="BP152" s="170">
        <f t="shared" si="425"/>
        <v>24.68</v>
      </c>
      <c r="BQ152" s="170">
        <f t="shared" si="425"/>
        <v>25.19</v>
      </c>
      <c r="BS152" s="43" t="str">
        <f t="shared" si="349"/>
        <v>INFINITE 47.001 a 8.000</v>
      </c>
      <c r="BT152" s="44" t="s">
        <v>98</v>
      </c>
      <c r="BU152" s="44" t="s">
        <v>86</v>
      </c>
      <c r="BV152" s="170">
        <f t="shared" si="419"/>
        <v>21.94</v>
      </c>
      <c r="BW152" s="170">
        <f t="shared" si="419"/>
        <v>22.41</v>
      </c>
      <c r="BX152" s="170">
        <f t="shared" si="419"/>
        <v>22.85</v>
      </c>
      <c r="BY152" s="170">
        <f t="shared" si="419"/>
        <v>23.31</v>
      </c>
      <c r="BZ152" s="170">
        <f t="shared" si="419"/>
        <v>37.590000000000003</v>
      </c>
      <c r="CA152" s="170">
        <f t="shared" si="419"/>
        <v>37.99</v>
      </c>
      <c r="CB152" s="170">
        <f t="shared" si="419"/>
        <v>38.369999999999997</v>
      </c>
      <c r="CC152" s="170">
        <f t="shared" si="419"/>
        <v>38.76</v>
      </c>
      <c r="CD152" s="170">
        <f t="shared" si="419"/>
        <v>71.92</v>
      </c>
      <c r="CE152" s="170">
        <f t="shared" si="419"/>
        <v>97.56</v>
      </c>
      <c r="CF152" s="170">
        <f t="shared" si="419"/>
        <v>137.30000000000001</v>
      </c>
      <c r="CG152" s="170">
        <f t="shared" si="419"/>
        <v>166.1</v>
      </c>
      <c r="CH152" s="170">
        <f t="shared" si="419"/>
        <v>115.91</v>
      </c>
      <c r="CI152" s="170">
        <f t="shared" si="419"/>
        <v>142.66</v>
      </c>
      <c r="CJ152" s="170">
        <f t="shared" si="419"/>
        <v>183.02</v>
      </c>
      <c r="CK152" s="170">
        <f t="shared" si="419"/>
        <v>213.48</v>
      </c>
      <c r="CM152" s="43" t="str">
        <f t="shared" si="410"/>
        <v>INFINITE 37.001 a 8.000</v>
      </c>
      <c r="CN152" s="44" t="s">
        <v>94</v>
      </c>
      <c r="CO152" s="44" t="s">
        <v>86</v>
      </c>
      <c r="CP152" s="170">
        <f t="shared" ref="CP152:DE152" si="439">ROUND(CP12-(CP12*$A$110),2)</f>
        <v>25.39</v>
      </c>
      <c r="CQ152" s="170">
        <f t="shared" si="439"/>
        <v>26.46</v>
      </c>
      <c r="CR152" s="170">
        <f t="shared" si="439"/>
        <v>26.73</v>
      </c>
      <c r="CS152" s="170">
        <f t="shared" si="439"/>
        <v>27.01</v>
      </c>
      <c r="CT152" s="170">
        <f t="shared" si="439"/>
        <v>35.880000000000003</v>
      </c>
      <c r="CU152" s="170">
        <f t="shared" si="439"/>
        <v>41.28</v>
      </c>
      <c r="CV152" s="170">
        <f t="shared" si="439"/>
        <v>47.1</v>
      </c>
      <c r="CW152" s="170">
        <f t="shared" si="439"/>
        <v>58.33</v>
      </c>
      <c r="CX152" s="170">
        <f t="shared" si="439"/>
        <v>53.57</v>
      </c>
      <c r="CY152" s="170">
        <f t="shared" si="439"/>
        <v>60.11</v>
      </c>
      <c r="CZ152" s="170">
        <f t="shared" si="439"/>
        <v>77.42</v>
      </c>
      <c r="DA152" s="170">
        <f t="shared" si="439"/>
        <v>96.53</v>
      </c>
      <c r="DB152" s="170">
        <f t="shared" si="439"/>
        <v>62.3</v>
      </c>
      <c r="DC152" s="170">
        <f t="shared" si="439"/>
        <v>69.900000000000006</v>
      </c>
      <c r="DD152" s="170">
        <f t="shared" si="439"/>
        <v>90.03</v>
      </c>
      <c r="DE152" s="170">
        <f t="shared" si="439"/>
        <v>112.25</v>
      </c>
      <c r="DF152" s="159"/>
      <c r="DG152" s="43" t="str">
        <f t="shared" si="373"/>
        <v>INFINITE 47.001 a 8.000</v>
      </c>
      <c r="DH152" s="44" t="s">
        <v>98</v>
      </c>
      <c r="DI152" s="44" t="s">
        <v>86</v>
      </c>
      <c r="DJ152" s="147">
        <f t="shared" ref="DJ152:DU152" si="440">ROUND(DJ12-(DJ12*$A$202),2)</f>
        <v>29.92</v>
      </c>
      <c r="DK152" s="147">
        <f t="shared" si="440"/>
        <v>31.22</v>
      </c>
      <c r="DL152" s="147">
        <f t="shared" si="440"/>
        <v>31.52</v>
      </c>
      <c r="DM152" s="147">
        <f t="shared" si="440"/>
        <v>31.86</v>
      </c>
      <c r="DN152" s="147">
        <f t="shared" si="440"/>
        <v>42.19</v>
      </c>
      <c r="DO152" s="147">
        <f t="shared" si="440"/>
        <v>49.16</v>
      </c>
      <c r="DP152" s="147">
        <f t="shared" si="440"/>
        <v>56.13</v>
      </c>
      <c r="DQ152" s="147">
        <f t="shared" si="440"/>
        <v>69.42</v>
      </c>
      <c r="DR152" s="147">
        <f t="shared" si="440"/>
        <v>72.55</v>
      </c>
      <c r="DS152" s="147">
        <f t="shared" si="440"/>
        <v>82.85</v>
      </c>
      <c r="DT152" s="147">
        <f t="shared" si="440"/>
        <v>107.27</v>
      </c>
      <c r="DU152" s="147">
        <f t="shared" si="440"/>
        <v>133.66</v>
      </c>
      <c r="EQ152" s="198" t="str">
        <f t="shared" si="432"/>
        <v>INFINITE 1Coleta Programada4209-9Mais de 10</v>
      </c>
      <c r="ER152" s="198" t="s">
        <v>85</v>
      </c>
      <c r="ES152" s="199" t="s">
        <v>64</v>
      </c>
      <c r="ET152" s="200" t="s">
        <v>65</v>
      </c>
      <c r="EU152" s="201" t="s">
        <v>52</v>
      </c>
      <c r="EV152" s="200" t="s">
        <v>251</v>
      </c>
      <c r="EW152" s="60"/>
      <c r="EX152" s="60"/>
    </row>
    <row r="153" spans="1:154" x14ac:dyDescent="0.25">
      <c r="A153" s="84">
        <v>0</v>
      </c>
      <c r="B153" s="42" t="s">
        <v>61</v>
      </c>
      <c r="D153" s="43" t="str">
        <f t="shared" si="386"/>
        <v>INFINITE 38.001 a 9.000</v>
      </c>
      <c r="E153" s="44" t="s">
        <v>94</v>
      </c>
      <c r="F153" s="44" t="s">
        <v>91</v>
      </c>
      <c r="G153" s="170">
        <f t="shared" si="416"/>
        <v>19.02</v>
      </c>
      <c r="H153" s="170">
        <f t="shared" si="411"/>
        <v>19.43</v>
      </c>
      <c r="I153" s="170">
        <f t="shared" si="411"/>
        <v>19.829999999999998</v>
      </c>
      <c r="J153" s="170">
        <f t="shared" si="411"/>
        <v>20.22</v>
      </c>
      <c r="K153" s="170">
        <f t="shared" si="411"/>
        <v>32.69</v>
      </c>
      <c r="L153" s="170">
        <f t="shared" si="411"/>
        <v>33.020000000000003</v>
      </c>
      <c r="M153" s="170">
        <f t="shared" si="411"/>
        <v>33.380000000000003</v>
      </c>
      <c r="N153" s="170">
        <f t="shared" si="411"/>
        <v>33.69</v>
      </c>
      <c r="O153" s="170">
        <f t="shared" si="411"/>
        <v>63.39</v>
      </c>
      <c r="P153" s="170">
        <f t="shared" si="411"/>
        <v>85.57</v>
      </c>
      <c r="Q153" s="170">
        <f t="shared" si="411"/>
        <v>120.44</v>
      </c>
      <c r="R153" s="170">
        <f t="shared" si="411"/>
        <v>145.79</v>
      </c>
      <c r="S153" s="170">
        <f t="shared" si="411"/>
        <v>83.1</v>
      </c>
      <c r="T153" s="170">
        <f t="shared" si="411"/>
        <v>102.5</v>
      </c>
      <c r="U153" s="170">
        <f t="shared" si="411"/>
        <v>132.16</v>
      </c>
      <c r="V153" s="170">
        <f t="shared" si="411"/>
        <v>154.56</v>
      </c>
      <c r="W153" s="170">
        <f t="shared" si="411"/>
        <v>98.93</v>
      </c>
      <c r="X153" s="170">
        <f t="shared" si="411"/>
        <v>122.02</v>
      </c>
      <c r="Y153" s="170">
        <f t="shared" si="411"/>
        <v>157.34</v>
      </c>
      <c r="Z153" s="170">
        <f t="shared" si="411"/>
        <v>184.01</v>
      </c>
      <c r="AB153" s="176" t="str">
        <f t="shared" si="417"/>
        <v>INFINITE 38.001 a 9.000</v>
      </c>
      <c r="AC153" s="177" t="s">
        <v>94</v>
      </c>
      <c r="AD153" s="177" t="s">
        <v>91</v>
      </c>
      <c r="AE153" s="170">
        <f t="shared" si="418"/>
        <v>47.46</v>
      </c>
      <c r="AF153" s="170">
        <f t="shared" si="412"/>
        <v>48.48</v>
      </c>
      <c r="AG153" s="170">
        <f t="shared" si="412"/>
        <v>49.48</v>
      </c>
      <c r="AH153" s="170">
        <f t="shared" si="412"/>
        <v>50.5</v>
      </c>
      <c r="AI153" s="170">
        <f t="shared" si="412"/>
        <v>54.62</v>
      </c>
      <c r="AJ153" s="170">
        <f t="shared" si="412"/>
        <v>55.18</v>
      </c>
      <c r="AK153" s="170">
        <f t="shared" si="412"/>
        <v>55.74</v>
      </c>
      <c r="AL153" s="170">
        <f t="shared" si="412"/>
        <v>56.31</v>
      </c>
      <c r="AM153" s="170">
        <f t="shared" si="412"/>
        <v>112.78</v>
      </c>
      <c r="AN153" s="170">
        <f t="shared" si="412"/>
        <v>170.92</v>
      </c>
      <c r="AO153" s="170">
        <f t="shared" si="412"/>
        <v>208.23</v>
      </c>
      <c r="AP153" s="170">
        <f t="shared" si="412"/>
        <v>245.52</v>
      </c>
      <c r="AQ153" s="170">
        <f t="shared" si="412"/>
        <v>138.47999999999999</v>
      </c>
      <c r="AR153" s="170">
        <f t="shared" si="412"/>
        <v>206.84</v>
      </c>
      <c r="AS153" s="170">
        <f t="shared" si="412"/>
        <v>246.36</v>
      </c>
      <c r="AT153" s="170">
        <f t="shared" si="412"/>
        <v>285.89999999999998</v>
      </c>
      <c r="AU153" s="170">
        <f t="shared" si="412"/>
        <v>164.86</v>
      </c>
      <c r="AV153" s="170">
        <f t="shared" si="412"/>
        <v>246.24</v>
      </c>
      <c r="AW153" s="170">
        <f t="shared" si="412"/>
        <v>293.29000000000002</v>
      </c>
      <c r="AX153" s="170">
        <f t="shared" si="412"/>
        <v>340.36</v>
      </c>
      <c r="AY153" s="159"/>
      <c r="BL153" s="43" t="str">
        <f t="shared" si="387"/>
        <v>INFINITE 45.001 a 6.000</v>
      </c>
      <c r="BM153" s="44" t="s">
        <v>98</v>
      </c>
      <c r="BN153" s="46" t="s">
        <v>76</v>
      </c>
      <c r="BO153" s="170">
        <f t="shared" si="425"/>
        <v>28.15</v>
      </c>
      <c r="BP153" s="170">
        <f t="shared" si="425"/>
        <v>28.74</v>
      </c>
      <c r="BQ153" s="170">
        <f t="shared" si="425"/>
        <v>29.35</v>
      </c>
      <c r="BS153" s="43" t="str">
        <f t="shared" si="349"/>
        <v>INFINITE 48.001 a 9.000</v>
      </c>
      <c r="BT153" s="44" t="s">
        <v>98</v>
      </c>
      <c r="BU153" s="44" t="s">
        <v>91</v>
      </c>
      <c r="BV153" s="170">
        <f t="shared" si="419"/>
        <v>22.82</v>
      </c>
      <c r="BW153" s="170">
        <f t="shared" si="419"/>
        <v>23.29</v>
      </c>
      <c r="BX153" s="170">
        <f t="shared" si="419"/>
        <v>23.77</v>
      </c>
      <c r="BY153" s="170">
        <f t="shared" si="419"/>
        <v>24.25</v>
      </c>
      <c r="BZ153" s="170">
        <f t="shared" si="419"/>
        <v>39.97</v>
      </c>
      <c r="CA153" s="170">
        <f t="shared" si="419"/>
        <v>40.369999999999997</v>
      </c>
      <c r="CB153" s="170">
        <f t="shared" si="419"/>
        <v>40.81</v>
      </c>
      <c r="CC153" s="170">
        <f t="shared" si="419"/>
        <v>41.21</v>
      </c>
      <c r="CD153" s="170">
        <f t="shared" si="419"/>
        <v>78.13</v>
      </c>
      <c r="CE153" s="170">
        <f t="shared" si="419"/>
        <v>106.05</v>
      </c>
      <c r="CF153" s="170">
        <f t="shared" si="419"/>
        <v>149.25</v>
      </c>
      <c r="CG153" s="170">
        <f t="shared" si="419"/>
        <v>180.54</v>
      </c>
      <c r="CH153" s="170">
        <f t="shared" si="419"/>
        <v>122.1</v>
      </c>
      <c r="CI153" s="170">
        <f t="shared" si="419"/>
        <v>151.15</v>
      </c>
      <c r="CJ153" s="170">
        <f t="shared" si="419"/>
        <v>194.95</v>
      </c>
      <c r="CK153" s="170">
        <f t="shared" si="419"/>
        <v>227.89</v>
      </c>
      <c r="CM153" s="43" t="str">
        <f t="shared" si="410"/>
        <v>INFINITE 38.001 a 9.000</v>
      </c>
      <c r="CN153" s="44" t="s">
        <v>94</v>
      </c>
      <c r="CO153" s="44" t="s">
        <v>91</v>
      </c>
      <c r="CP153" s="170">
        <f t="shared" ref="CP153:DE153" si="441">ROUND(CP13-(CP13*$A$110),2)</f>
        <v>26.13</v>
      </c>
      <c r="CQ153" s="170">
        <f t="shared" si="441"/>
        <v>27.24</v>
      </c>
      <c r="CR153" s="170">
        <f t="shared" si="441"/>
        <v>27.5</v>
      </c>
      <c r="CS153" s="170">
        <f t="shared" si="441"/>
        <v>27.79</v>
      </c>
      <c r="CT153" s="170">
        <f t="shared" si="441"/>
        <v>37.65</v>
      </c>
      <c r="CU153" s="170">
        <f t="shared" si="441"/>
        <v>43.3</v>
      </c>
      <c r="CV153" s="170">
        <f t="shared" si="441"/>
        <v>49.41</v>
      </c>
      <c r="CW153" s="170">
        <f t="shared" si="441"/>
        <v>61.16</v>
      </c>
      <c r="CX153" s="170">
        <f t="shared" si="441"/>
        <v>55.09</v>
      </c>
      <c r="CY153" s="170">
        <f t="shared" si="441"/>
        <v>61.84</v>
      </c>
      <c r="CZ153" s="170">
        <f t="shared" si="441"/>
        <v>79.42</v>
      </c>
      <c r="DA153" s="170">
        <f t="shared" si="441"/>
        <v>99.01</v>
      </c>
      <c r="DB153" s="170">
        <f t="shared" si="441"/>
        <v>64.069999999999993</v>
      </c>
      <c r="DC153" s="170">
        <f t="shared" si="441"/>
        <v>71.91</v>
      </c>
      <c r="DD153" s="170">
        <f t="shared" si="441"/>
        <v>92.35</v>
      </c>
      <c r="DE153" s="170">
        <f t="shared" si="441"/>
        <v>115.11</v>
      </c>
      <c r="DF153" s="159"/>
      <c r="DG153" s="43" t="str">
        <f t="shared" si="373"/>
        <v>INFINITE 48.001 a 9.000</v>
      </c>
      <c r="DH153" s="44" t="s">
        <v>98</v>
      </c>
      <c r="DI153" s="44" t="s">
        <v>91</v>
      </c>
      <c r="DJ153" s="147">
        <f t="shared" ref="DJ153:DU153" si="442">ROUND(DJ13-(DJ13*$A$202),2)</f>
        <v>30.94</v>
      </c>
      <c r="DK153" s="147">
        <f t="shared" si="442"/>
        <v>32.26</v>
      </c>
      <c r="DL153" s="147">
        <f t="shared" si="442"/>
        <v>32.58</v>
      </c>
      <c r="DM153" s="147">
        <f t="shared" si="442"/>
        <v>32.9</v>
      </c>
      <c r="DN153" s="147">
        <f t="shared" si="442"/>
        <v>44.49</v>
      </c>
      <c r="DO153" s="147">
        <f t="shared" si="442"/>
        <v>51.62</v>
      </c>
      <c r="DP153" s="147">
        <f t="shared" si="442"/>
        <v>58.92</v>
      </c>
      <c r="DQ153" s="147">
        <f t="shared" si="442"/>
        <v>72.89</v>
      </c>
      <c r="DR153" s="147">
        <f t="shared" si="442"/>
        <v>75.17</v>
      </c>
      <c r="DS153" s="147">
        <f t="shared" si="442"/>
        <v>85.46</v>
      </c>
      <c r="DT153" s="147">
        <f t="shared" si="442"/>
        <v>110.12</v>
      </c>
      <c r="DU153" s="147">
        <f t="shared" si="442"/>
        <v>137.19999999999999</v>
      </c>
      <c r="EQ153" s="198" t="str">
        <f t="shared" si="432"/>
        <v>INFINITE 1Coleta no mesmo dia4210-211 a 20</v>
      </c>
      <c r="ER153" s="198" t="s">
        <v>85</v>
      </c>
      <c r="ES153" s="199" t="s">
        <v>71</v>
      </c>
      <c r="ET153" s="200" t="s">
        <v>72</v>
      </c>
      <c r="EU153" s="201" t="s">
        <v>73</v>
      </c>
      <c r="EV153" s="200">
        <f>EW153</f>
        <v>1.77</v>
      </c>
      <c r="EW153" s="258">
        <v>1.77</v>
      </c>
      <c r="EX153" s="203" t="s">
        <v>264</v>
      </c>
    </row>
    <row r="154" spans="1:154" x14ac:dyDescent="0.25">
      <c r="A154" s="84">
        <v>0</v>
      </c>
      <c r="B154" s="42" t="s">
        <v>9</v>
      </c>
      <c r="D154" s="43" t="str">
        <f t="shared" si="386"/>
        <v>INFINITE 39.001 a 10.000</v>
      </c>
      <c r="E154" s="44" t="s">
        <v>94</v>
      </c>
      <c r="F154" s="44" t="s">
        <v>95</v>
      </c>
      <c r="G154" s="170">
        <f t="shared" si="416"/>
        <v>19.440000000000001</v>
      </c>
      <c r="H154" s="170">
        <f t="shared" si="411"/>
        <v>19.850000000000001</v>
      </c>
      <c r="I154" s="170">
        <f t="shared" si="411"/>
        <v>20.260000000000002</v>
      </c>
      <c r="J154" s="170">
        <f t="shared" si="411"/>
        <v>20.67</v>
      </c>
      <c r="K154" s="170">
        <f t="shared" si="411"/>
        <v>34.9</v>
      </c>
      <c r="L154" s="170">
        <f t="shared" si="411"/>
        <v>35.26</v>
      </c>
      <c r="M154" s="170">
        <f t="shared" si="411"/>
        <v>35.619999999999997</v>
      </c>
      <c r="N154" s="170">
        <f t="shared" si="411"/>
        <v>35.979999999999997</v>
      </c>
      <c r="O154" s="170">
        <f t="shared" si="411"/>
        <v>68.489999999999995</v>
      </c>
      <c r="P154" s="170">
        <f t="shared" si="411"/>
        <v>92.45</v>
      </c>
      <c r="Q154" s="170">
        <f t="shared" si="411"/>
        <v>130.12</v>
      </c>
      <c r="R154" s="170">
        <f t="shared" si="411"/>
        <v>157.51</v>
      </c>
      <c r="S154" s="170">
        <f t="shared" si="411"/>
        <v>87.39</v>
      </c>
      <c r="T154" s="170">
        <f t="shared" si="411"/>
        <v>108.25</v>
      </c>
      <c r="U154" s="170">
        <f t="shared" si="411"/>
        <v>140.27000000000001</v>
      </c>
      <c r="V154" s="170">
        <f t="shared" si="411"/>
        <v>164.41</v>
      </c>
      <c r="W154" s="170">
        <f t="shared" si="411"/>
        <v>104.04</v>
      </c>
      <c r="X154" s="170">
        <f t="shared" si="411"/>
        <v>128.87</v>
      </c>
      <c r="Y154" s="170">
        <f t="shared" si="411"/>
        <v>167</v>
      </c>
      <c r="Z154" s="170">
        <f t="shared" si="411"/>
        <v>195.71</v>
      </c>
      <c r="AB154" s="176" t="str">
        <f t="shared" si="417"/>
        <v>INFINITE 39.001 a 10.000</v>
      </c>
      <c r="AC154" s="177" t="s">
        <v>94</v>
      </c>
      <c r="AD154" s="177" t="s">
        <v>95</v>
      </c>
      <c r="AE154" s="170">
        <f t="shared" si="418"/>
        <v>51.26</v>
      </c>
      <c r="AF154" s="170">
        <f t="shared" si="412"/>
        <v>52.36</v>
      </c>
      <c r="AG154" s="170">
        <f t="shared" si="412"/>
        <v>53.46</v>
      </c>
      <c r="AH154" s="170">
        <f t="shared" si="412"/>
        <v>54.54</v>
      </c>
      <c r="AI154" s="170">
        <f t="shared" si="412"/>
        <v>58.45</v>
      </c>
      <c r="AJ154" s="170">
        <f t="shared" si="412"/>
        <v>59.05</v>
      </c>
      <c r="AK154" s="170">
        <f t="shared" si="412"/>
        <v>59.66</v>
      </c>
      <c r="AL154" s="170">
        <f t="shared" si="412"/>
        <v>60.26</v>
      </c>
      <c r="AM154" s="170">
        <f t="shared" si="412"/>
        <v>121.92</v>
      </c>
      <c r="AN154" s="170">
        <f t="shared" si="412"/>
        <v>186.23</v>
      </c>
      <c r="AO154" s="170">
        <f t="shared" si="412"/>
        <v>225.96</v>
      </c>
      <c r="AP154" s="170">
        <f t="shared" si="412"/>
        <v>265.66000000000003</v>
      </c>
      <c r="AQ154" s="170">
        <f t="shared" si="412"/>
        <v>150.82</v>
      </c>
      <c r="AR154" s="170">
        <f t="shared" si="412"/>
        <v>226.78</v>
      </c>
      <c r="AS154" s="170">
        <f t="shared" si="412"/>
        <v>269.39</v>
      </c>
      <c r="AT154" s="170">
        <f t="shared" si="412"/>
        <v>311.99</v>
      </c>
      <c r="AU154" s="170">
        <f t="shared" si="412"/>
        <v>179.55</v>
      </c>
      <c r="AV154" s="170">
        <f t="shared" si="412"/>
        <v>269.97000000000003</v>
      </c>
      <c r="AW154" s="170">
        <f t="shared" si="412"/>
        <v>320.69</v>
      </c>
      <c r="AX154" s="170">
        <f t="shared" si="412"/>
        <v>371.41</v>
      </c>
      <c r="AY154" s="159"/>
      <c r="BL154" s="43" t="str">
        <f t="shared" si="387"/>
        <v>INFINITE 46.001 a 7.000</v>
      </c>
      <c r="BM154" s="44" t="s">
        <v>98</v>
      </c>
      <c r="BN154" s="46" t="s">
        <v>82</v>
      </c>
      <c r="BO154" s="170">
        <f t="shared" si="425"/>
        <v>33.49</v>
      </c>
      <c r="BP154" s="170">
        <f t="shared" si="425"/>
        <v>34.17</v>
      </c>
      <c r="BQ154" s="170">
        <f t="shared" si="425"/>
        <v>34.89</v>
      </c>
      <c r="BS154" s="43" t="str">
        <f t="shared" si="349"/>
        <v>INFINITE 49.001 a 10.000</v>
      </c>
      <c r="BT154" s="44" t="s">
        <v>98</v>
      </c>
      <c r="BU154" s="44" t="s">
        <v>95</v>
      </c>
      <c r="BV154" s="170">
        <f t="shared" si="419"/>
        <v>23.22</v>
      </c>
      <c r="BW154" s="170">
        <f t="shared" si="419"/>
        <v>23.71</v>
      </c>
      <c r="BX154" s="170">
        <f t="shared" si="419"/>
        <v>24.2</v>
      </c>
      <c r="BY154" s="170">
        <f t="shared" si="419"/>
        <v>24.69</v>
      </c>
      <c r="BZ154" s="170">
        <f t="shared" si="419"/>
        <v>42.59</v>
      </c>
      <c r="CA154" s="170">
        <f t="shared" si="419"/>
        <v>43.03</v>
      </c>
      <c r="CB154" s="170">
        <f t="shared" si="419"/>
        <v>43.47</v>
      </c>
      <c r="CC154" s="170">
        <f t="shared" si="419"/>
        <v>43.91</v>
      </c>
      <c r="CD154" s="170">
        <f t="shared" si="419"/>
        <v>84.34</v>
      </c>
      <c r="CE154" s="170">
        <f t="shared" si="419"/>
        <v>114.53</v>
      </c>
      <c r="CF154" s="170">
        <f t="shared" si="419"/>
        <v>161.21</v>
      </c>
      <c r="CG154" s="170">
        <f t="shared" si="419"/>
        <v>195.02</v>
      </c>
      <c r="CH154" s="170">
        <f t="shared" si="419"/>
        <v>128.33000000000001</v>
      </c>
      <c r="CI154" s="170">
        <f t="shared" si="419"/>
        <v>159.63</v>
      </c>
      <c r="CJ154" s="170">
        <f t="shared" si="419"/>
        <v>206.89</v>
      </c>
      <c r="CK154" s="170">
        <f t="shared" si="419"/>
        <v>242.35</v>
      </c>
      <c r="CM154" s="43" t="str">
        <f t="shared" si="410"/>
        <v>INFINITE 39.001 a 10.000</v>
      </c>
      <c r="CN154" s="44" t="s">
        <v>94</v>
      </c>
      <c r="CO154" s="44" t="s">
        <v>95</v>
      </c>
      <c r="CP154" s="170">
        <f t="shared" ref="CP154:DE154" si="443">ROUND(CP14-(CP14*$A$110),2)</f>
        <v>26.66</v>
      </c>
      <c r="CQ154" s="170">
        <f t="shared" si="443"/>
        <v>27.79</v>
      </c>
      <c r="CR154" s="170">
        <f t="shared" si="443"/>
        <v>28.06</v>
      </c>
      <c r="CS154" s="170">
        <f t="shared" si="443"/>
        <v>28.35</v>
      </c>
      <c r="CT154" s="170">
        <f t="shared" si="443"/>
        <v>38.909999999999997</v>
      </c>
      <c r="CU154" s="170">
        <f t="shared" si="443"/>
        <v>44.76</v>
      </c>
      <c r="CV154" s="170">
        <f t="shared" si="443"/>
        <v>51.07</v>
      </c>
      <c r="CW154" s="170">
        <f t="shared" si="443"/>
        <v>63.24</v>
      </c>
      <c r="CX154" s="170">
        <f t="shared" si="443"/>
        <v>56.18</v>
      </c>
      <c r="CY154" s="170">
        <f t="shared" si="443"/>
        <v>63.09</v>
      </c>
      <c r="CZ154" s="170">
        <f t="shared" si="443"/>
        <v>80.84</v>
      </c>
      <c r="DA154" s="170">
        <f t="shared" si="443"/>
        <v>100.76</v>
      </c>
      <c r="DB154" s="170">
        <f t="shared" si="443"/>
        <v>65.33</v>
      </c>
      <c r="DC154" s="170">
        <f t="shared" si="443"/>
        <v>73.37</v>
      </c>
      <c r="DD154" s="170">
        <f t="shared" si="443"/>
        <v>94</v>
      </c>
      <c r="DE154" s="170">
        <f t="shared" si="443"/>
        <v>117.15</v>
      </c>
      <c r="DF154" s="159"/>
      <c r="DG154" s="43" t="str">
        <f t="shared" si="373"/>
        <v>INFINITE 49.001 a 10.000</v>
      </c>
      <c r="DH154" s="44" t="s">
        <v>98</v>
      </c>
      <c r="DI154" s="44" t="s">
        <v>95</v>
      </c>
      <c r="DJ154" s="147">
        <f t="shared" ref="DJ154:DU154" si="444">ROUND(DJ14-(DJ14*$A$202),2)</f>
        <v>31.5</v>
      </c>
      <c r="DK154" s="147">
        <f t="shared" si="444"/>
        <v>32.840000000000003</v>
      </c>
      <c r="DL154" s="147">
        <f t="shared" si="444"/>
        <v>33.19</v>
      </c>
      <c r="DM154" s="147">
        <f t="shared" si="444"/>
        <v>33.51</v>
      </c>
      <c r="DN154" s="147">
        <f t="shared" si="444"/>
        <v>45.9</v>
      </c>
      <c r="DO154" s="147">
        <f t="shared" si="444"/>
        <v>53.34</v>
      </c>
      <c r="DP154" s="147">
        <f t="shared" si="444"/>
        <v>60.89</v>
      </c>
      <c r="DQ154" s="147">
        <f t="shared" si="444"/>
        <v>75.33</v>
      </c>
      <c r="DR154" s="147">
        <f t="shared" si="444"/>
        <v>76.44</v>
      </c>
      <c r="DS154" s="147">
        <f t="shared" si="444"/>
        <v>87.09</v>
      </c>
      <c r="DT154" s="147">
        <f t="shared" si="444"/>
        <v>112.05</v>
      </c>
      <c r="DU154" s="147">
        <f t="shared" si="444"/>
        <v>139.59</v>
      </c>
      <c r="EQ154" s="198" t="str">
        <f t="shared" si="432"/>
        <v>INFINITE 1Coleta no mesmo dia4210-221 a 30</v>
      </c>
      <c r="ER154" s="198" t="s">
        <v>85</v>
      </c>
      <c r="ES154" s="199" t="s">
        <v>71</v>
      </c>
      <c r="ET154" s="200" t="s">
        <v>72</v>
      </c>
      <c r="EU154" s="201" t="s">
        <v>77</v>
      </c>
      <c r="EV154" s="200">
        <f t="shared" ref="EV154:EV162" si="445">EW154</f>
        <v>1.75</v>
      </c>
      <c r="EW154" s="258">
        <v>1.75</v>
      </c>
      <c r="EX154" s="203" t="s">
        <v>264</v>
      </c>
    </row>
    <row r="155" spans="1:154" x14ac:dyDescent="0.25">
      <c r="A155" s="84">
        <v>0</v>
      </c>
      <c r="B155" s="42" t="s">
        <v>116</v>
      </c>
      <c r="D155" s="40" t="str">
        <f t="shared" si="386"/>
        <v>INFINITE 3Kg Adicional</v>
      </c>
      <c r="E155" s="168" t="s">
        <v>94</v>
      </c>
      <c r="F155" s="168" t="s">
        <v>63</v>
      </c>
      <c r="G155" s="171">
        <f t="shared" si="416"/>
        <v>2.4</v>
      </c>
      <c r="H155" s="171">
        <f t="shared" si="411"/>
        <v>2.46</v>
      </c>
      <c r="I155" s="171">
        <f t="shared" si="411"/>
        <v>2.52</v>
      </c>
      <c r="J155" s="171">
        <f t="shared" si="411"/>
        <v>2.56</v>
      </c>
      <c r="K155" s="171">
        <f t="shared" si="411"/>
        <v>4.33</v>
      </c>
      <c r="L155" s="171">
        <f t="shared" si="411"/>
        <v>4.38</v>
      </c>
      <c r="M155" s="171">
        <f t="shared" si="411"/>
        <v>4.42</v>
      </c>
      <c r="N155" s="171">
        <f t="shared" si="411"/>
        <v>4.46</v>
      </c>
      <c r="O155" s="171">
        <f t="shared" si="411"/>
        <v>8.49</v>
      </c>
      <c r="P155" s="171">
        <f t="shared" si="411"/>
        <v>11.46</v>
      </c>
      <c r="Q155" s="171">
        <f t="shared" si="411"/>
        <v>16.14</v>
      </c>
      <c r="R155" s="171">
        <f t="shared" si="411"/>
        <v>19.53</v>
      </c>
      <c r="S155" s="171">
        <f t="shared" si="411"/>
        <v>10.84</v>
      </c>
      <c r="T155" s="171">
        <f t="shared" si="411"/>
        <v>13.41</v>
      </c>
      <c r="U155" s="171">
        <f t="shared" si="411"/>
        <v>17.399999999999999</v>
      </c>
      <c r="V155" s="171">
        <f t="shared" si="411"/>
        <v>20.39</v>
      </c>
      <c r="W155" s="171">
        <f t="shared" si="411"/>
        <v>12.9</v>
      </c>
      <c r="X155" s="171">
        <f t="shared" si="411"/>
        <v>15.98</v>
      </c>
      <c r="Y155" s="171">
        <f t="shared" si="411"/>
        <v>20.71</v>
      </c>
      <c r="Z155" s="171">
        <f t="shared" si="411"/>
        <v>24.26</v>
      </c>
      <c r="AB155" s="40" t="str">
        <f t="shared" si="417"/>
        <v>INFINITE 3Kg Adicional</v>
      </c>
      <c r="AC155" s="168" t="s">
        <v>94</v>
      </c>
      <c r="AD155" s="168" t="s">
        <v>63</v>
      </c>
      <c r="AE155" s="169">
        <f t="shared" si="418"/>
        <v>5.21</v>
      </c>
      <c r="AF155" s="169">
        <f t="shared" si="412"/>
        <v>5.32</v>
      </c>
      <c r="AG155" s="169">
        <f t="shared" si="412"/>
        <v>5.43</v>
      </c>
      <c r="AH155" s="169">
        <f t="shared" si="412"/>
        <v>5.55</v>
      </c>
      <c r="AI155" s="169">
        <f t="shared" si="412"/>
        <v>5.89</v>
      </c>
      <c r="AJ155" s="169">
        <f t="shared" si="412"/>
        <v>5.95</v>
      </c>
      <c r="AK155" s="169">
        <f t="shared" si="412"/>
        <v>6.01</v>
      </c>
      <c r="AL155" s="169">
        <f t="shared" si="412"/>
        <v>6.07</v>
      </c>
      <c r="AM155" s="169">
        <f t="shared" si="412"/>
        <v>12.06</v>
      </c>
      <c r="AN155" s="169">
        <f t="shared" si="412"/>
        <v>18.489999999999998</v>
      </c>
      <c r="AO155" s="169">
        <f t="shared" si="412"/>
        <v>22.39</v>
      </c>
      <c r="AP155" s="169">
        <f t="shared" si="412"/>
        <v>26.31</v>
      </c>
      <c r="AQ155" s="169">
        <f t="shared" si="412"/>
        <v>15.08</v>
      </c>
      <c r="AR155" s="169">
        <f t="shared" si="412"/>
        <v>22.61</v>
      </c>
      <c r="AS155" s="169">
        <f t="shared" si="412"/>
        <v>26.74</v>
      </c>
      <c r="AT155" s="169">
        <f t="shared" si="412"/>
        <v>30.9</v>
      </c>
      <c r="AU155" s="169">
        <f t="shared" si="412"/>
        <v>17.95</v>
      </c>
      <c r="AV155" s="169">
        <f t="shared" si="412"/>
        <v>26.92</v>
      </c>
      <c r="AW155" s="169">
        <f t="shared" si="412"/>
        <v>31.85</v>
      </c>
      <c r="AX155" s="169">
        <f t="shared" si="412"/>
        <v>36.770000000000003</v>
      </c>
      <c r="AY155" s="159"/>
      <c r="BL155" s="43" t="str">
        <f t="shared" si="387"/>
        <v>INFINITE 47.001 a 8.000</v>
      </c>
      <c r="BM155" s="44" t="s">
        <v>98</v>
      </c>
      <c r="BN155" s="46" t="s">
        <v>86</v>
      </c>
      <c r="BO155" s="170">
        <f t="shared" si="425"/>
        <v>43.24</v>
      </c>
      <c r="BP155" s="170">
        <f t="shared" si="425"/>
        <v>44.14</v>
      </c>
      <c r="BQ155" s="170">
        <f t="shared" si="425"/>
        <v>45.05</v>
      </c>
      <c r="BS155" s="40" t="str">
        <f t="shared" si="349"/>
        <v>INFINITE 4Kg Adicional</v>
      </c>
      <c r="BT155" s="168" t="s">
        <v>98</v>
      </c>
      <c r="BU155" s="168" t="s">
        <v>63</v>
      </c>
      <c r="BV155" s="171">
        <f t="shared" si="419"/>
        <v>2.98</v>
      </c>
      <c r="BW155" s="171">
        <f t="shared" si="419"/>
        <v>3.04</v>
      </c>
      <c r="BX155" s="171">
        <f t="shared" si="419"/>
        <v>3.13</v>
      </c>
      <c r="BY155" s="171">
        <f t="shared" si="419"/>
        <v>3.18</v>
      </c>
      <c r="BZ155" s="171">
        <f t="shared" si="419"/>
        <v>5.38</v>
      </c>
      <c r="CA155" s="171">
        <f t="shared" si="419"/>
        <v>5.42</v>
      </c>
      <c r="CB155" s="171">
        <f t="shared" si="419"/>
        <v>5.47</v>
      </c>
      <c r="CC155" s="171">
        <f t="shared" si="419"/>
        <v>5.54</v>
      </c>
      <c r="CD155" s="171">
        <f t="shared" si="419"/>
        <v>10.54</v>
      </c>
      <c r="CE155" s="171">
        <f t="shared" si="419"/>
        <v>14.22</v>
      </c>
      <c r="CF155" s="171">
        <f t="shared" si="419"/>
        <v>20.010000000000002</v>
      </c>
      <c r="CG155" s="171">
        <f t="shared" si="419"/>
        <v>24.22</v>
      </c>
      <c r="CH155" s="171">
        <f t="shared" si="419"/>
        <v>16</v>
      </c>
      <c r="CI155" s="171">
        <f t="shared" si="419"/>
        <v>19.82</v>
      </c>
      <c r="CJ155" s="171">
        <f t="shared" si="419"/>
        <v>25.69</v>
      </c>
      <c r="CK155" s="171">
        <f t="shared" si="419"/>
        <v>30.09</v>
      </c>
      <c r="CM155" s="40" t="str">
        <f t="shared" si="410"/>
        <v>INFINITE 3Kg Adicional</v>
      </c>
      <c r="CN155" s="168" t="s">
        <v>94</v>
      </c>
      <c r="CO155" s="168" t="s">
        <v>63</v>
      </c>
      <c r="CP155" s="171">
        <f t="shared" ref="CP155:DE155" si="446">ROUND(CP15-(CP15*$A$110),2)</f>
        <v>3.31</v>
      </c>
      <c r="CQ155" s="171">
        <f t="shared" si="446"/>
        <v>3.44</v>
      </c>
      <c r="CR155" s="171">
        <f t="shared" si="446"/>
        <v>3.48</v>
      </c>
      <c r="CS155" s="171">
        <f t="shared" si="446"/>
        <v>3.53</v>
      </c>
      <c r="CT155" s="171">
        <f t="shared" si="446"/>
        <v>4.82</v>
      </c>
      <c r="CU155" s="171">
        <f t="shared" si="446"/>
        <v>5.54</v>
      </c>
      <c r="CV155" s="171">
        <f t="shared" si="446"/>
        <v>6.34</v>
      </c>
      <c r="CW155" s="171">
        <f t="shared" si="446"/>
        <v>7.84</v>
      </c>
      <c r="CX155" s="171">
        <f t="shared" si="446"/>
        <v>6.96</v>
      </c>
      <c r="CY155" s="171">
        <f t="shared" si="446"/>
        <v>7.83</v>
      </c>
      <c r="CZ155" s="171">
        <f t="shared" si="446"/>
        <v>10.029999999999999</v>
      </c>
      <c r="DA155" s="171">
        <f t="shared" si="446"/>
        <v>12.49</v>
      </c>
      <c r="DB155" s="171">
        <f t="shared" si="446"/>
        <v>8.09</v>
      </c>
      <c r="DC155" s="171">
        <f t="shared" si="446"/>
        <v>9.1</v>
      </c>
      <c r="DD155" s="171">
        <f t="shared" si="446"/>
        <v>11.64</v>
      </c>
      <c r="DE155" s="171">
        <f t="shared" si="446"/>
        <v>14.52</v>
      </c>
      <c r="DG155" s="40" t="str">
        <f t="shared" si="373"/>
        <v>INFINITE 4Kg Adicional</v>
      </c>
      <c r="DH155" s="168" t="s">
        <v>98</v>
      </c>
      <c r="DI155" s="168" t="s">
        <v>63</v>
      </c>
      <c r="DJ155" s="169">
        <f t="shared" ref="DJ155:DU155" si="447">ROUND(DJ15-(DJ15*$A$202),2)</f>
        <v>3.9</v>
      </c>
      <c r="DK155" s="169">
        <f t="shared" si="447"/>
        <v>4.08</v>
      </c>
      <c r="DL155" s="169">
        <f t="shared" si="447"/>
        <v>4.0999999999999996</v>
      </c>
      <c r="DM155" s="169">
        <f t="shared" si="447"/>
        <v>4.1500000000000004</v>
      </c>
      <c r="DN155" s="169">
        <f t="shared" si="447"/>
        <v>5.68</v>
      </c>
      <c r="DO155" s="169">
        <f t="shared" si="447"/>
        <v>6.6</v>
      </c>
      <c r="DP155" s="169">
        <f t="shared" si="447"/>
        <v>7.55</v>
      </c>
      <c r="DQ155" s="169">
        <f t="shared" si="447"/>
        <v>9.33</v>
      </c>
      <c r="DR155" s="169">
        <f t="shared" si="447"/>
        <v>9.44</v>
      </c>
      <c r="DS155" s="169">
        <f t="shared" si="447"/>
        <v>10.79</v>
      </c>
      <c r="DT155" s="169">
        <f t="shared" si="447"/>
        <v>13.89</v>
      </c>
      <c r="DU155" s="169">
        <f t="shared" si="447"/>
        <v>17.3</v>
      </c>
      <c r="EQ155" s="198" t="str">
        <f t="shared" si="432"/>
        <v>INFINITE 1Coleta no mesmo dia4210-231 a 40</v>
      </c>
      <c r="ER155" s="198" t="s">
        <v>85</v>
      </c>
      <c r="ES155" s="199" t="s">
        <v>71</v>
      </c>
      <c r="ET155" s="200" t="s">
        <v>72</v>
      </c>
      <c r="EU155" s="201" t="s">
        <v>83</v>
      </c>
      <c r="EV155" s="200">
        <f t="shared" si="445"/>
        <v>1.75</v>
      </c>
      <c r="EW155" s="258">
        <v>1.75</v>
      </c>
      <c r="EX155" s="203" t="s">
        <v>264</v>
      </c>
    </row>
    <row r="156" spans="1:154" x14ac:dyDescent="0.25">
      <c r="A156" s="84">
        <v>0</v>
      </c>
      <c r="B156" s="42" t="s">
        <v>117</v>
      </c>
      <c r="D156" s="43" t="str">
        <f t="shared" si="386"/>
        <v>Peso (g)</v>
      </c>
      <c r="F156" s="44" t="s">
        <v>32</v>
      </c>
      <c r="G156" s="173" t="s">
        <v>12</v>
      </c>
      <c r="H156" s="173" t="s">
        <v>13</v>
      </c>
      <c r="I156" s="173" t="s">
        <v>14</v>
      </c>
      <c r="J156" s="173" t="s">
        <v>15</v>
      </c>
      <c r="K156" s="173" t="s">
        <v>16</v>
      </c>
      <c r="L156" s="173" t="s">
        <v>17</v>
      </c>
      <c r="M156" s="173" t="s">
        <v>18</v>
      </c>
      <c r="N156" s="173" t="s">
        <v>19</v>
      </c>
      <c r="O156" s="173" t="s">
        <v>20</v>
      </c>
      <c r="P156" s="173" t="s">
        <v>21</v>
      </c>
      <c r="Q156" s="173" t="s">
        <v>22</v>
      </c>
      <c r="R156" s="173" t="s">
        <v>23</v>
      </c>
      <c r="S156" s="173" t="s">
        <v>24</v>
      </c>
      <c r="T156" s="173" t="s">
        <v>25</v>
      </c>
      <c r="U156" s="173" t="s">
        <v>26</v>
      </c>
      <c r="V156" s="173" t="s">
        <v>27</v>
      </c>
      <c r="W156" s="173" t="s">
        <v>28</v>
      </c>
      <c r="X156" s="173" t="s">
        <v>29</v>
      </c>
      <c r="Y156" s="173" t="s">
        <v>30</v>
      </c>
      <c r="Z156" s="173" t="s">
        <v>31</v>
      </c>
      <c r="AB156" s="176" t="str">
        <f t="shared" si="417"/>
        <v>Peso (g)</v>
      </c>
      <c r="AC156" s="177"/>
      <c r="AD156" s="177" t="s">
        <v>32</v>
      </c>
      <c r="AE156" s="170" t="s">
        <v>12</v>
      </c>
      <c r="AF156" s="170" t="s">
        <v>13</v>
      </c>
      <c r="AG156" s="170" t="s">
        <v>14</v>
      </c>
      <c r="AH156" s="170" t="s">
        <v>15</v>
      </c>
      <c r="AI156" s="170" t="s">
        <v>16</v>
      </c>
      <c r="AJ156" s="170" t="s">
        <v>17</v>
      </c>
      <c r="AK156" s="170" t="s">
        <v>18</v>
      </c>
      <c r="AL156" s="170" t="s">
        <v>19</v>
      </c>
      <c r="AM156" s="170" t="s">
        <v>20</v>
      </c>
      <c r="AN156" s="170" t="s">
        <v>21</v>
      </c>
      <c r="AO156" s="170" t="s">
        <v>22</v>
      </c>
      <c r="AP156" s="170" t="s">
        <v>23</v>
      </c>
      <c r="AQ156" s="170" t="s">
        <v>24</v>
      </c>
      <c r="AR156" s="170" t="s">
        <v>25</v>
      </c>
      <c r="AS156" s="170" t="s">
        <v>26</v>
      </c>
      <c r="AT156" s="170" t="s">
        <v>27</v>
      </c>
      <c r="AU156" s="170" t="s">
        <v>28</v>
      </c>
      <c r="AV156" s="170" t="s">
        <v>29</v>
      </c>
      <c r="AW156" s="170" t="s">
        <v>30</v>
      </c>
      <c r="AX156" s="170" t="s">
        <v>31</v>
      </c>
      <c r="BL156" s="43" t="str">
        <f t="shared" si="387"/>
        <v>INFINITE 48.001 a 9.000</v>
      </c>
      <c r="BM156" s="44" t="s">
        <v>98</v>
      </c>
      <c r="BN156" s="46" t="s">
        <v>91</v>
      </c>
      <c r="BO156" s="170">
        <f t="shared" si="425"/>
        <v>55.88</v>
      </c>
      <c r="BP156" s="170">
        <f t="shared" si="425"/>
        <v>57.03</v>
      </c>
      <c r="BQ156" s="170">
        <f t="shared" si="425"/>
        <v>58.23</v>
      </c>
      <c r="BS156" s="43" t="str">
        <f t="shared" si="349"/>
        <v>Peso (g)</v>
      </c>
      <c r="BT156" s="44"/>
      <c r="BU156" s="44" t="s">
        <v>32</v>
      </c>
      <c r="BV156" s="170" t="s">
        <v>12</v>
      </c>
      <c r="BW156" s="170" t="s">
        <v>13</v>
      </c>
      <c r="BX156" s="170" t="s">
        <v>14</v>
      </c>
      <c r="BY156" s="170" t="s">
        <v>15</v>
      </c>
      <c r="BZ156" s="170" t="s">
        <v>16</v>
      </c>
      <c r="CA156" s="170" t="s">
        <v>17</v>
      </c>
      <c r="CB156" s="170" t="s">
        <v>18</v>
      </c>
      <c r="CC156" s="170" t="s">
        <v>19</v>
      </c>
      <c r="CD156" s="170" t="s">
        <v>20</v>
      </c>
      <c r="CE156" s="170" t="s">
        <v>21</v>
      </c>
      <c r="CF156" s="170" t="s">
        <v>22</v>
      </c>
      <c r="CG156" s="170" t="s">
        <v>23</v>
      </c>
      <c r="CH156" s="170" t="s">
        <v>28</v>
      </c>
      <c r="CI156" s="170" t="s">
        <v>29</v>
      </c>
      <c r="CJ156" s="170" t="s">
        <v>30</v>
      </c>
      <c r="CK156" s="170" t="s">
        <v>31</v>
      </c>
      <c r="CM156" s="43" t="str">
        <f t="shared" si="410"/>
        <v>Peso (g)</v>
      </c>
      <c r="CO156" s="44" t="s">
        <v>32</v>
      </c>
      <c r="CP156" s="45" t="s">
        <v>16</v>
      </c>
      <c r="CQ156" s="45" t="s">
        <v>17</v>
      </c>
      <c r="CR156" s="45" t="s">
        <v>18</v>
      </c>
      <c r="CS156" s="45" t="s">
        <v>19</v>
      </c>
      <c r="CT156" s="45" t="s">
        <v>20</v>
      </c>
      <c r="CU156" s="45" t="s">
        <v>21</v>
      </c>
      <c r="CV156" s="45" t="s">
        <v>22</v>
      </c>
      <c r="CW156" s="45" t="s">
        <v>23</v>
      </c>
      <c r="CX156" s="45" t="s">
        <v>24</v>
      </c>
      <c r="CY156" s="45" t="s">
        <v>25</v>
      </c>
      <c r="CZ156" s="45" t="s">
        <v>26</v>
      </c>
      <c r="DA156" s="45" t="s">
        <v>27</v>
      </c>
      <c r="DB156" s="45" t="s">
        <v>28</v>
      </c>
      <c r="DC156" s="45" t="s">
        <v>29</v>
      </c>
      <c r="DD156" s="45" t="s">
        <v>30</v>
      </c>
      <c r="DE156" s="45" t="s">
        <v>31</v>
      </c>
      <c r="DF156" s="159"/>
      <c r="DG156" s="43" t="str">
        <f t="shared" si="373"/>
        <v>Peso (g)</v>
      </c>
      <c r="DI156" s="44" t="s">
        <v>32</v>
      </c>
      <c r="DJ156" s="147" t="s">
        <v>16</v>
      </c>
      <c r="DK156" s="147" t="s">
        <v>17</v>
      </c>
      <c r="DL156" s="147" t="s">
        <v>18</v>
      </c>
      <c r="DM156" s="147" t="s">
        <v>19</v>
      </c>
      <c r="DN156" s="147" t="s">
        <v>20</v>
      </c>
      <c r="DO156" s="147" t="s">
        <v>21</v>
      </c>
      <c r="DP156" s="147" t="s">
        <v>22</v>
      </c>
      <c r="DQ156" s="147" t="s">
        <v>23</v>
      </c>
      <c r="DR156" s="147" t="s">
        <v>28</v>
      </c>
      <c r="DS156" s="147" t="s">
        <v>29</v>
      </c>
      <c r="DT156" s="147" t="s">
        <v>30</v>
      </c>
      <c r="DU156" s="147" t="s">
        <v>31</v>
      </c>
      <c r="EQ156" s="198" t="str">
        <f t="shared" si="432"/>
        <v>INFINITE 1Coleta no mesmo dia4210-241 a 50</v>
      </c>
      <c r="ER156" s="198" t="s">
        <v>85</v>
      </c>
      <c r="ES156" s="199" t="s">
        <v>71</v>
      </c>
      <c r="ET156" s="200" t="s">
        <v>72</v>
      </c>
      <c r="EU156" s="201" t="s">
        <v>87</v>
      </c>
      <c r="EV156" s="200">
        <f t="shared" si="445"/>
        <v>1.72</v>
      </c>
      <c r="EW156" s="258">
        <v>1.72</v>
      </c>
      <c r="EX156" s="203" t="s">
        <v>264</v>
      </c>
    </row>
    <row r="157" spans="1:154" x14ac:dyDescent="0.25">
      <c r="A157" s="84">
        <v>0</v>
      </c>
      <c r="B157" s="42" t="s">
        <v>66</v>
      </c>
      <c r="D157" s="43" t="str">
        <f t="shared" si="386"/>
        <v>INFINITE 40 a 300</v>
      </c>
      <c r="E157" s="44" t="s">
        <v>98</v>
      </c>
      <c r="F157" s="44" t="s">
        <v>40</v>
      </c>
      <c r="G157" s="170">
        <f>ROUND(G3-(G3*$A$38),2)</f>
        <v>7.75</v>
      </c>
      <c r="H157" s="170">
        <f t="shared" ref="H157:Z169" si="448">ROUND(H3-(H3*$A$38),2)</f>
        <v>7.92</v>
      </c>
      <c r="I157" s="170">
        <f t="shared" si="448"/>
        <v>8.08</v>
      </c>
      <c r="J157" s="170">
        <f t="shared" si="448"/>
        <v>8.24</v>
      </c>
      <c r="K157" s="170">
        <f t="shared" si="448"/>
        <v>14.82</v>
      </c>
      <c r="L157" s="170">
        <f t="shared" si="448"/>
        <v>15.14</v>
      </c>
      <c r="M157" s="170">
        <f t="shared" si="448"/>
        <v>15.48</v>
      </c>
      <c r="N157" s="170">
        <f t="shared" si="448"/>
        <v>16.47</v>
      </c>
      <c r="O157" s="170">
        <f t="shared" si="448"/>
        <v>22.5</v>
      </c>
      <c r="P157" s="170">
        <f t="shared" si="448"/>
        <v>31.5</v>
      </c>
      <c r="Q157" s="170">
        <f t="shared" si="448"/>
        <v>40.51</v>
      </c>
      <c r="R157" s="170">
        <f t="shared" si="448"/>
        <v>47.26</v>
      </c>
      <c r="S157" s="170">
        <f t="shared" si="448"/>
        <v>29.96</v>
      </c>
      <c r="T157" s="170">
        <f t="shared" si="448"/>
        <v>38.25</v>
      </c>
      <c r="U157" s="170">
        <f t="shared" si="448"/>
        <v>46.18</v>
      </c>
      <c r="V157" s="170">
        <f t="shared" si="448"/>
        <v>52.96</v>
      </c>
      <c r="W157" s="170">
        <f t="shared" si="448"/>
        <v>35.67</v>
      </c>
      <c r="X157" s="170">
        <f t="shared" si="448"/>
        <v>45.54</v>
      </c>
      <c r="Y157" s="170">
        <f t="shared" si="448"/>
        <v>54.98</v>
      </c>
      <c r="Z157" s="170">
        <f t="shared" si="448"/>
        <v>63.06</v>
      </c>
      <c r="AB157" s="176" t="str">
        <f t="shared" si="417"/>
        <v>INFINITE 40 a 300</v>
      </c>
      <c r="AC157" s="177" t="s">
        <v>98</v>
      </c>
      <c r="AD157" s="177" t="s">
        <v>40</v>
      </c>
      <c r="AE157" s="170">
        <f>ROUND(AE3-(AE3*$A$56),2)</f>
        <v>22.93</v>
      </c>
      <c r="AF157" s="170">
        <f t="shared" ref="AF157:AX169" si="449">ROUND(AF3-(AF3*$A$56),2)</f>
        <v>23.43</v>
      </c>
      <c r="AG157" s="170">
        <f t="shared" si="449"/>
        <v>23.91</v>
      </c>
      <c r="AH157" s="170">
        <f t="shared" si="449"/>
        <v>24.41</v>
      </c>
      <c r="AI157" s="170">
        <f t="shared" si="449"/>
        <v>25.44</v>
      </c>
      <c r="AJ157" s="170">
        <f t="shared" si="449"/>
        <v>25.7</v>
      </c>
      <c r="AK157" s="170">
        <f t="shared" si="449"/>
        <v>25.97</v>
      </c>
      <c r="AL157" s="170">
        <f t="shared" si="449"/>
        <v>26.23</v>
      </c>
      <c r="AM157" s="170">
        <f t="shared" si="449"/>
        <v>37.08</v>
      </c>
      <c r="AN157" s="170">
        <f t="shared" si="449"/>
        <v>57.6</v>
      </c>
      <c r="AO157" s="170">
        <f t="shared" si="449"/>
        <v>70.05</v>
      </c>
      <c r="AP157" s="170">
        <f t="shared" si="449"/>
        <v>82.52</v>
      </c>
      <c r="AQ157" s="170">
        <f t="shared" si="449"/>
        <v>47.7</v>
      </c>
      <c r="AR157" s="170">
        <f t="shared" si="449"/>
        <v>63.54</v>
      </c>
      <c r="AS157" s="170">
        <f t="shared" si="449"/>
        <v>73.66</v>
      </c>
      <c r="AT157" s="170">
        <f t="shared" si="449"/>
        <v>83.76</v>
      </c>
      <c r="AU157" s="170">
        <f t="shared" si="449"/>
        <v>56.81</v>
      </c>
      <c r="AV157" s="170">
        <f t="shared" si="449"/>
        <v>75.650000000000006</v>
      </c>
      <c r="AW157" s="170">
        <f t="shared" si="449"/>
        <v>87.68</v>
      </c>
      <c r="AX157" s="170">
        <f t="shared" si="449"/>
        <v>99.72</v>
      </c>
      <c r="BL157" s="43" t="str">
        <f t="shared" si="387"/>
        <v>INFINITE 49.001 a 10.000</v>
      </c>
      <c r="BM157" s="44" t="s">
        <v>98</v>
      </c>
      <c r="BN157" s="46" t="s">
        <v>95</v>
      </c>
      <c r="BO157" s="170">
        <f t="shared" si="425"/>
        <v>71.400000000000006</v>
      </c>
      <c r="BP157" s="170">
        <f t="shared" si="425"/>
        <v>72.88</v>
      </c>
      <c r="BQ157" s="170">
        <f t="shared" si="425"/>
        <v>74.400000000000006</v>
      </c>
      <c r="BS157" s="43" t="str">
        <f t="shared" si="349"/>
        <v>INFINITE 50 a 300</v>
      </c>
      <c r="BT157" s="44" t="s">
        <v>100</v>
      </c>
      <c r="BU157" s="44" t="s">
        <v>40</v>
      </c>
      <c r="BV157" s="170">
        <f>ROUND(BV3-(BV3*$A$186),2)</f>
        <v>9.5299999999999994</v>
      </c>
      <c r="BW157" s="170">
        <f t="shared" ref="BW157:CK157" si="450">ROUND(BW3-(BW3*$A$186),2)</f>
        <v>9.74</v>
      </c>
      <c r="BX157" s="170">
        <f t="shared" si="450"/>
        <v>9.94</v>
      </c>
      <c r="BY157" s="170">
        <f t="shared" si="450"/>
        <v>10.14</v>
      </c>
      <c r="BZ157" s="170">
        <f t="shared" si="450"/>
        <v>18.440000000000001</v>
      </c>
      <c r="CA157" s="170">
        <f t="shared" si="450"/>
        <v>18.84</v>
      </c>
      <c r="CB157" s="170">
        <f t="shared" si="450"/>
        <v>19.27</v>
      </c>
      <c r="CC157" s="170">
        <f t="shared" si="450"/>
        <v>20.5</v>
      </c>
      <c r="CD157" s="170">
        <f t="shared" si="450"/>
        <v>28.15</v>
      </c>
      <c r="CE157" s="170">
        <f t="shared" si="450"/>
        <v>39.549999999999997</v>
      </c>
      <c r="CF157" s="170">
        <f t="shared" si="450"/>
        <v>50.86</v>
      </c>
      <c r="CG157" s="170">
        <f t="shared" si="450"/>
        <v>59.3</v>
      </c>
      <c r="CH157" s="170">
        <f t="shared" si="450"/>
        <v>44.65</v>
      </c>
      <c r="CI157" s="170">
        <f t="shared" si="450"/>
        <v>57.16</v>
      </c>
      <c r="CJ157" s="170">
        <f t="shared" si="450"/>
        <v>69.010000000000005</v>
      </c>
      <c r="CK157" s="170">
        <f t="shared" si="450"/>
        <v>79.14</v>
      </c>
      <c r="CM157" s="231" t="str">
        <f t="shared" ref="CM157" si="451">CONCATENATE(CN157,CO157)</f>
        <v>INFINITE 40 a 300</v>
      </c>
      <c r="CN157" s="230" t="s">
        <v>98</v>
      </c>
      <c r="CO157" s="230" t="s">
        <v>40</v>
      </c>
      <c r="CP157" s="260">
        <v>12.51</v>
      </c>
      <c r="CQ157" s="260">
        <v>13.05</v>
      </c>
      <c r="CR157" s="260">
        <v>13.18</v>
      </c>
      <c r="CS157" s="260">
        <v>13.32</v>
      </c>
      <c r="CT157" s="260">
        <v>14.9</v>
      </c>
      <c r="CU157" s="260">
        <v>16.7</v>
      </c>
      <c r="CV157" s="260">
        <v>18.63</v>
      </c>
      <c r="CW157" s="260">
        <v>22.35</v>
      </c>
      <c r="CX157" s="260">
        <v>15.35</v>
      </c>
      <c r="CY157" s="260">
        <v>18.57</v>
      </c>
      <c r="CZ157" s="260">
        <v>31.18</v>
      </c>
      <c r="DA157" s="260">
        <v>42.78</v>
      </c>
      <c r="DB157" s="260">
        <v>17.829999999999998</v>
      </c>
      <c r="DC157" s="260">
        <v>21.57</v>
      </c>
      <c r="DD157" s="260">
        <v>36.25</v>
      </c>
      <c r="DE157" s="260">
        <v>49.76</v>
      </c>
      <c r="DF157" s="230" t="s">
        <v>264</v>
      </c>
      <c r="DG157" s="43" t="str">
        <f>DH157&amp;DI157</f>
        <v>INFINITE 50 a 300</v>
      </c>
      <c r="DH157" s="44" t="s">
        <v>100</v>
      </c>
      <c r="DI157" s="228" t="s">
        <v>40</v>
      </c>
      <c r="DJ157" s="229" t="s">
        <v>426</v>
      </c>
      <c r="DK157" s="229" t="s">
        <v>427</v>
      </c>
      <c r="DL157" s="229" t="s">
        <v>428</v>
      </c>
      <c r="DM157" s="229" t="s">
        <v>429</v>
      </c>
      <c r="DN157" s="229" t="s">
        <v>430</v>
      </c>
      <c r="DO157" s="229" t="s">
        <v>431</v>
      </c>
      <c r="DP157" s="229" t="s">
        <v>432</v>
      </c>
      <c r="DQ157" s="229" t="s">
        <v>433</v>
      </c>
      <c r="DR157" s="229" t="s">
        <v>434</v>
      </c>
      <c r="DS157" s="229" t="s">
        <v>435</v>
      </c>
      <c r="DT157" s="229" t="s">
        <v>436</v>
      </c>
      <c r="DU157" s="229" t="s">
        <v>437</v>
      </c>
      <c r="DV157" s="248" t="s">
        <v>264</v>
      </c>
      <c r="EQ157" s="198" t="str">
        <f t="shared" si="432"/>
        <v>INFINITE 1Coleta no mesmo dia4210-251 a 60</v>
      </c>
      <c r="ER157" s="198" t="s">
        <v>85</v>
      </c>
      <c r="ES157" s="199" t="s">
        <v>71</v>
      </c>
      <c r="ET157" s="200" t="s">
        <v>72</v>
      </c>
      <c r="EU157" s="201" t="s">
        <v>92</v>
      </c>
      <c r="EV157" s="200">
        <f t="shared" si="445"/>
        <v>1.71</v>
      </c>
      <c r="EW157" s="258">
        <v>1.71</v>
      </c>
      <c r="EX157" s="203" t="s">
        <v>264</v>
      </c>
    </row>
    <row r="158" spans="1:154" x14ac:dyDescent="0.25">
      <c r="A158" s="84">
        <v>0</v>
      </c>
      <c r="B158" s="42" t="s">
        <v>69</v>
      </c>
      <c r="D158" s="43" t="str">
        <f t="shared" si="386"/>
        <v>INFINITE 4301 a 500</v>
      </c>
      <c r="E158" s="44" t="s">
        <v>98</v>
      </c>
      <c r="F158" s="44" t="s">
        <v>49</v>
      </c>
      <c r="G158" s="170">
        <f t="shared" ref="G158:V169" si="452">ROUND(G4-(G4*$A$38),2)</f>
        <v>8.6999999999999993</v>
      </c>
      <c r="H158" s="170">
        <f t="shared" si="452"/>
        <v>8.8800000000000008</v>
      </c>
      <c r="I158" s="170">
        <f t="shared" si="452"/>
        <v>9.07</v>
      </c>
      <c r="J158" s="170">
        <f t="shared" si="452"/>
        <v>9.24</v>
      </c>
      <c r="K158" s="170">
        <f t="shared" si="452"/>
        <v>15.36</v>
      </c>
      <c r="L158" s="170">
        <f t="shared" si="452"/>
        <v>15.69</v>
      </c>
      <c r="M158" s="170">
        <f t="shared" si="452"/>
        <v>16.04</v>
      </c>
      <c r="N158" s="170">
        <f t="shared" si="452"/>
        <v>17.059999999999999</v>
      </c>
      <c r="O158" s="170">
        <f t="shared" si="452"/>
        <v>23.45</v>
      </c>
      <c r="P158" s="170">
        <f t="shared" si="452"/>
        <v>32.82</v>
      </c>
      <c r="Q158" s="170">
        <f t="shared" si="452"/>
        <v>42.19</v>
      </c>
      <c r="R158" s="170">
        <f t="shared" si="452"/>
        <v>49.22</v>
      </c>
      <c r="S158" s="170">
        <f t="shared" si="452"/>
        <v>30.75</v>
      </c>
      <c r="T158" s="170">
        <f t="shared" si="452"/>
        <v>39.35</v>
      </c>
      <c r="U158" s="170">
        <f t="shared" si="452"/>
        <v>47.61</v>
      </c>
      <c r="V158" s="170">
        <f t="shared" si="452"/>
        <v>54.63</v>
      </c>
      <c r="W158" s="170">
        <f t="shared" si="448"/>
        <v>36.6</v>
      </c>
      <c r="X158" s="170">
        <f t="shared" si="448"/>
        <v>46.85</v>
      </c>
      <c r="Y158" s="170">
        <f t="shared" si="448"/>
        <v>56.67</v>
      </c>
      <c r="Z158" s="170">
        <f t="shared" si="448"/>
        <v>65.03</v>
      </c>
      <c r="AB158" s="176" t="str">
        <f t="shared" si="417"/>
        <v>INFINITE 4301 a 500</v>
      </c>
      <c r="AC158" s="177" t="s">
        <v>98</v>
      </c>
      <c r="AD158" s="177" t="s">
        <v>49</v>
      </c>
      <c r="AE158" s="170">
        <f t="shared" ref="AE158:AT169" si="453">ROUND(AE4-(AE4*$A$56),2)</f>
        <v>23.77</v>
      </c>
      <c r="AF158" s="170">
        <f t="shared" si="453"/>
        <v>24.27</v>
      </c>
      <c r="AG158" s="170">
        <f t="shared" si="453"/>
        <v>24.77</v>
      </c>
      <c r="AH158" s="170">
        <f t="shared" si="453"/>
        <v>25.26</v>
      </c>
      <c r="AI158" s="170">
        <f t="shared" si="453"/>
        <v>26.92</v>
      </c>
      <c r="AJ158" s="170">
        <f t="shared" si="453"/>
        <v>27.19</v>
      </c>
      <c r="AK158" s="170">
        <f t="shared" si="453"/>
        <v>27.47</v>
      </c>
      <c r="AL158" s="170">
        <f t="shared" si="453"/>
        <v>27.76</v>
      </c>
      <c r="AM158" s="170">
        <f t="shared" si="453"/>
        <v>39.61</v>
      </c>
      <c r="AN158" s="170">
        <f t="shared" si="453"/>
        <v>60.54</v>
      </c>
      <c r="AO158" s="170">
        <f t="shared" si="453"/>
        <v>73.67</v>
      </c>
      <c r="AP158" s="170">
        <f t="shared" si="453"/>
        <v>86.81</v>
      </c>
      <c r="AQ158" s="170">
        <f t="shared" si="453"/>
        <v>49.4</v>
      </c>
      <c r="AR158" s="170">
        <f t="shared" si="453"/>
        <v>64.72</v>
      </c>
      <c r="AS158" s="170">
        <f t="shared" si="453"/>
        <v>75.02</v>
      </c>
      <c r="AT158" s="170">
        <f t="shared" si="453"/>
        <v>85.32</v>
      </c>
      <c r="AU158" s="170">
        <f t="shared" si="449"/>
        <v>58.8</v>
      </c>
      <c r="AV158" s="170">
        <f t="shared" si="449"/>
        <v>77.040000000000006</v>
      </c>
      <c r="AW158" s="170">
        <f t="shared" si="449"/>
        <v>89.32</v>
      </c>
      <c r="AX158" s="170">
        <f t="shared" si="449"/>
        <v>101.58</v>
      </c>
      <c r="BL158" s="43" t="str">
        <f t="shared" si="387"/>
        <v>Peso (g)</v>
      </c>
      <c r="BN158" s="46" t="s">
        <v>32</v>
      </c>
      <c r="BO158" s="170" t="s">
        <v>12</v>
      </c>
      <c r="BP158" s="170" t="s">
        <v>13</v>
      </c>
      <c r="BQ158" s="170" t="s">
        <v>14</v>
      </c>
      <c r="BS158" s="43" t="str">
        <f t="shared" si="349"/>
        <v>INFINITE 5301 a 500</v>
      </c>
      <c r="BT158" s="44" t="s">
        <v>100</v>
      </c>
      <c r="BU158" s="44" t="s">
        <v>49</v>
      </c>
      <c r="BV158" s="170">
        <f t="shared" ref="BV158:CK169" si="454">ROUND(BV4-(BV4*$A$186),2)</f>
        <v>10.91</v>
      </c>
      <c r="BW158" s="170">
        <f t="shared" si="454"/>
        <v>11.14</v>
      </c>
      <c r="BX158" s="170">
        <f t="shared" si="454"/>
        <v>11.36</v>
      </c>
      <c r="BY158" s="170">
        <f t="shared" si="454"/>
        <v>11.59</v>
      </c>
      <c r="BZ158" s="170">
        <f t="shared" si="454"/>
        <v>19.28</v>
      </c>
      <c r="CA158" s="170">
        <f t="shared" si="454"/>
        <v>19.71</v>
      </c>
      <c r="CB158" s="170">
        <f t="shared" si="454"/>
        <v>20.14</v>
      </c>
      <c r="CC158" s="170">
        <f t="shared" si="454"/>
        <v>21.42</v>
      </c>
      <c r="CD158" s="170">
        <f t="shared" si="454"/>
        <v>29.44</v>
      </c>
      <c r="CE158" s="170">
        <f t="shared" si="454"/>
        <v>41.23</v>
      </c>
      <c r="CF158" s="170">
        <f t="shared" si="454"/>
        <v>53</v>
      </c>
      <c r="CG158" s="170">
        <f t="shared" si="454"/>
        <v>61.82</v>
      </c>
      <c r="CH158" s="170">
        <f t="shared" si="454"/>
        <v>45.96</v>
      </c>
      <c r="CI158" s="170">
        <f t="shared" si="454"/>
        <v>58.86</v>
      </c>
      <c r="CJ158" s="170">
        <f t="shared" si="454"/>
        <v>71.2</v>
      </c>
      <c r="CK158" s="170">
        <f t="shared" si="454"/>
        <v>81.680000000000007</v>
      </c>
      <c r="CM158" s="43" t="str">
        <f t="shared" si="410"/>
        <v>INFINITE 4301 a 500</v>
      </c>
      <c r="CN158" s="44" t="s">
        <v>98</v>
      </c>
      <c r="CO158" s="225" t="s">
        <v>49</v>
      </c>
      <c r="CP158" s="170">
        <f t="shared" ref="CP158:DE158" si="455">ROUND(CP4-(CP4*$A$111),2)</f>
        <v>13.91</v>
      </c>
      <c r="CQ158" s="170">
        <f t="shared" si="455"/>
        <v>14.5</v>
      </c>
      <c r="CR158" s="170">
        <f t="shared" si="455"/>
        <v>14.64</v>
      </c>
      <c r="CS158" s="170">
        <f t="shared" si="455"/>
        <v>14.8</v>
      </c>
      <c r="CT158" s="170">
        <f t="shared" si="455"/>
        <v>16.559999999999999</v>
      </c>
      <c r="CU158" s="170">
        <f t="shared" si="455"/>
        <v>18.559999999999999</v>
      </c>
      <c r="CV158" s="170">
        <f t="shared" si="455"/>
        <v>20.7</v>
      </c>
      <c r="CW158" s="170">
        <f t="shared" si="455"/>
        <v>24.83</v>
      </c>
      <c r="CX158" s="170">
        <f t="shared" si="455"/>
        <v>17.05</v>
      </c>
      <c r="CY158" s="170">
        <f t="shared" si="455"/>
        <v>20.63</v>
      </c>
      <c r="CZ158" s="170">
        <f t="shared" si="455"/>
        <v>34.64</v>
      </c>
      <c r="DA158" s="170">
        <f t="shared" si="455"/>
        <v>47.54</v>
      </c>
      <c r="DB158" s="170">
        <f t="shared" si="455"/>
        <v>19.809999999999999</v>
      </c>
      <c r="DC158" s="170">
        <f t="shared" si="455"/>
        <v>23.97</v>
      </c>
      <c r="DD158" s="170">
        <f t="shared" si="455"/>
        <v>40.270000000000003</v>
      </c>
      <c r="DE158" s="170">
        <f t="shared" si="455"/>
        <v>55.28</v>
      </c>
      <c r="DF158" s="159"/>
      <c r="DG158" s="43" t="str">
        <f>DH158&amp;DI158</f>
        <v>INFINITE 5301 a 500</v>
      </c>
      <c r="DH158" s="44" t="s">
        <v>100</v>
      </c>
      <c r="DI158" s="44" t="s">
        <v>49</v>
      </c>
      <c r="DJ158" s="147">
        <f t="shared" ref="DJ158:DU158" si="456">ROUND(DJ4-(DJ4*$A$203),2)</f>
        <v>16.760000000000002</v>
      </c>
      <c r="DK158" s="147">
        <f t="shared" si="456"/>
        <v>17.47</v>
      </c>
      <c r="DL158" s="147">
        <f t="shared" si="456"/>
        <v>17.64</v>
      </c>
      <c r="DM158" s="147">
        <f t="shared" si="456"/>
        <v>17.82</v>
      </c>
      <c r="DN158" s="147">
        <f t="shared" si="456"/>
        <v>19.920000000000002</v>
      </c>
      <c r="DO158" s="147">
        <f t="shared" si="456"/>
        <v>22.42</v>
      </c>
      <c r="DP158" s="147">
        <f t="shared" si="456"/>
        <v>25.02</v>
      </c>
      <c r="DQ158" s="147">
        <f t="shared" si="456"/>
        <v>30.01</v>
      </c>
      <c r="DR158" s="147">
        <f t="shared" si="456"/>
        <v>23.78</v>
      </c>
      <c r="DS158" s="147">
        <f t="shared" si="456"/>
        <v>28.93</v>
      </c>
      <c r="DT158" s="147">
        <f t="shared" si="456"/>
        <v>48.68</v>
      </c>
      <c r="DU158" s="147">
        <f t="shared" si="456"/>
        <v>66.790000000000006</v>
      </c>
      <c r="EQ158" s="198" t="str">
        <f t="shared" si="432"/>
        <v>INFINITE 1Coleta no mesmo dia4210-261 a 70</v>
      </c>
      <c r="ER158" s="198" t="s">
        <v>85</v>
      </c>
      <c r="ES158" s="199" t="s">
        <v>71</v>
      </c>
      <c r="ET158" s="200" t="s">
        <v>72</v>
      </c>
      <c r="EU158" s="201" t="s">
        <v>96</v>
      </c>
      <c r="EV158" s="200">
        <f t="shared" si="445"/>
        <v>1.68</v>
      </c>
      <c r="EW158" s="258">
        <v>1.68</v>
      </c>
      <c r="EX158" s="203" t="s">
        <v>264</v>
      </c>
    </row>
    <row r="159" spans="1:154" x14ac:dyDescent="0.25">
      <c r="A159" s="84">
        <v>0</v>
      </c>
      <c r="B159" s="42" t="s">
        <v>75</v>
      </c>
      <c r="D159" s="43" t="str">
        <f t="shared" si="386"/>
        <v>INFINITE 4501 a 1.000</v>
      </c>
      <c r="E159" s="44" t="s">
        <v>98</v>
      </c>
      <c r="F159" s="44" t="s">
        <v>50</v>
      </c>
      <c r="G159" s="170">
        <f t="shared" si="452"/>
        <v>9.31</v>
      </c>
      <c r="H159" s="170">
        <f t="shared" si="448"/>
        <v>9.5</v>
      </c>
      <c r="I159" s="170">
        <f t="shared" si="448"/>
        <v>9.7100000000000009</v>
      </c>
      <c r="J159" s="170">
        <f t="shared" si="448"/>
        <v>9.91</v>
      </c>
      <c r="K159" s="170">
        <f t="shared" si="448"/>
        <v>17.13</v>
      </c>
      <c r="L159" s="170">
        <f t="shared" si="448"/>
        <v>17.3</v>
      </c>
      <c r="M159" s="170">
        <f t="shared" si="448"/>
        <v>17.47</v>
      </c>
      <c r="N159" s="170">
        <f t="shared" si="448"/>
        <v>17.66</v>
      </c>
      <c r="O159" s="170">
        <f t="shared" si="448"/>
        <v>24.39</v>
      </c>
      <c r="P159" s="170">
        <f t="shared" si="448"/>
        <v>34.14</v>
      </c>
      <c r="Q159" s="170">
        <f t="shared" si="448"/>
        <v>43.91</v>
      </c>
      <c r="R159" s="170">
        <f t="shared" si="448"/>
        <v>51.23</v>
      </c>
      <c r="S159" s="170">
        <f t="shared" si="448"/>
        <v>31.54</v>
      </c>
      <c r="T159" s="170">
        <f t="shared" si="448"/>
        <v>40.47</v>
      </c>
      <c r="U159" s="170">
        <f t="shared" si="448"/>
        <v>49.04</v>
      </c>
      <c r="V159" s="170">
        <f t="shared" si="448"/>
        <v>56.28</v>
      </c>
      <c r="W159" s="170">
        <f t="shared" si="448"/>
        <v>37.56</v>
      </c>
      <c r="X159" s="170">
        <f t="shared" si="448"/>
        <v>48.19</v>
      </c>
      <c r="Y159" s="170">
        <f t="shared" si="448"/>
        <v>58.38</v>
      </c>
      <c r="Z159" s="170">
        <f t="shared" si="448"/>
        <v>67</v>
      </c>
      <c r="AB159" s="176" t="str">
        <f t="shared" si="417"/>
        <v>INFINITE 4501 a 1.000</v>
      </c>
      <c r="AC159" s="177" t="s">
        <v>98</v>
      </c>
      <c r="AD159" s="177" t="s">
        <v>50</v>
      </c>
      <c r="AE159" s="170">
        <f t="shared" si="453"/>
        <v>24.57</v>
      </c>
      <c r="AF159" s="170">
        <f t="shared" si="449"/>
        <v>25.1</v>
      </c>
      <c r="AG159" s="170">
        <f t="shared" si="449"/>
        <v>25.62</v>
      </c>
      <c r="AH159" s="170">
        <f t="shared" si="449"/>
        <v>26.14</v>
      </c>
      <c r="AI159" s="170">
        <f t="shared" si="449"/>
        <v>28.4</v>
      </c>
      <c r="AJ159" s="170">
        <f t="shared" si="449"/>
        <v>28.68</v>
      </c>
      <c r="AK159" s="170">
        <f t="shared" si="449"/>
        <v>28.98</v>
      </c>
      <c r="AL159" s="170">
        <f t="shared" si="449"/>
        <v>29.27</v>
      </c>
      <c r="AM159" s="170">
        <f t="shared" si="449"/>
        <v>42.12</v>
      </c>
      <c r="AN159" s="170">
        <f t="shared" si="449"/>
        <v>63.49</v>
      </c>
      <c r="AO159" s="170">
        <f t="shared" si="449"/>
        <v>77.31</v>
      </c>
      <c r="AP159" s="170">
        <f t="shared" si="449"/>
        <v>91.11</v>
      </c>
      <c r="AQ159" s="170">
        <f t="shared" si="449"/>
        <v>51.07</v>
      </c>
      <c r="AR159" s="170">
        <f t="shared" si="449"/>
        <v>65.88</v>
      </c>
      <c r="AS159" s="170">
        <f t="shared" si="449"/>
        <v>76.400000000000006</v>
      </c>
      <c r="AT159" s="170">
        <f t="shared" si="449"/>
        <v>86.9</v>
      </c>
      <c r="AU159" s="170">
        <f t="shared" si="449"/>
        <v>60.79</v>
      </c>
      <c r="AV159" s="170">
        <f t="shared" si="449"/>
        <v>78.430000000000007</v>
      </c>
      <c r="AW159" s="170">
        <f t="shared" si="449"/>
        <v>90.95</v>
      </c>
      <c r="AX159" s="170">
        <f t="shared" si="449"/>
        <v>103.44</v>
      </c>
      <c r="BL159" s="43" t="str">
        <f t="shared" si="387"/>
        <v>INFINITE 50 a 300</v>
      </c>
      <c r="BM159" s="44" t="s">
        <v>100</v>
      </c>
      <c r="BN159" s="46" t="s">
        <v>40</v>
      </c>
      <c r="BO159" s="170">
        <f t="shared" ref="BO159:BQ170" si="457">ROUND(BO3-(BO3*$A$93),2)</f>
        <v>13.87</v>
      </c>
      <c r="BP159" s="170">
        <f t="shared" si="457"/>
        <v>14.15</v>
      </c>
      <c r="BQ159" s="170">
        <f t="shared" si="457"/>
        <v>14.45</v>
      </c>
      <c r="BS159" s="43" t="str">
        <f t="shared" si="349"/>
        <v>INFINITE 5501 a 1.000</v>
      </c>
      <c r="BT159" s="44" t="s">
        <v>100</v>
      </c>
      <c r="BU159" s="44" t="s">
        <v>50</v>
      </c>
      <c r="BV159" s="170">
        <f t="shared" si="454"/>
        <v>11.72</v>
      </c>
      <c r="BW159" s="170">
        <f t="shared" si="454"/>
        <v>11.96</v>
      </c>
      <c r="BX159" s="170">
        <f t="shared" si="454"/>
        <v>12.21</v>
      </c>
      <c r="BY159" s="170">
        <f t="shared" si="454"/>
        <v>12.46</v>
      </c>
      <c r="BZ159" s="170">
        <f t="shared" si="454"/>
        <v>21.52</v>
      </c>
      <c r="CA159" s="170">
        <f t="shared" si="454"/>
        <v>21.74</v>
      </c>
      <c r="CB159" s="170">
        <f t="shared" si="454"/>
        <v>21.96</v>
      </c>
      <c r="CC159" s="170">
        <f t="shared" si="454"/>
        <v>22.19</v>
      </c>
      <c r="CD159" s="170">
        <f t="shared" si="454"/>
        <v>30.64</v>
      </c>
      <c r="CE159" s="170">
        <f t="shared" si="454"/>
        <v>42.89</v>
      </c>
      <c r="CF159" s="170">
        <f t="shared" si="454"/>
        <v>55.16</v>
      </c>
      <c r="CG159" s="170">
        <f t="shared" si="454"/>
        <v>64.34</v>
      </c>
      <c r="CH159" s="170">
        <f t="shared" si="454"/>
        <v>47.18</v>
      </c>
      <c r="CI159" s="170">
        <f t="shared" si="454"/>
        <v>60.54</v>
      </c>
      <c r="CJ159" s="170">
        <f t="shared" si="454"/>
        <v>73.34</v>
      </c>
      <c r="CK159" s="170">
        <f t="shared" si="454"/>
        <v>84.17</v>
      </c>
      <c r="CM159" s="43" t="str">
        <f t="shared" si="410"/>
        <v>INFINITE 4501 a 1.000</v>
      </c>
      <c r="CN159" s="44" t="s">
        <v>98</v>
      </c>
      <c r="CO159" s="44" t="s">
        <v>50</v>
      </c>
      <c r="CP159" s="170">
        <f t="shared" ref="CP159:DE159" si="458">ROUND(CP5-(CP5*$A$111),2)</f>
        <v>14.9</v>
      </c>
      <c r="CQ159" s="170">
        <f t="shared" si="458"/>
        <v>15.53</v>
      </c>
      <c r="CR159" s="170">
        <f t="shared" si="458"/>
        <v>15.69</v>
      </c>
      <c r="CS159" s="170">
        <f t="shared" si="458"/>
        <v>15.85</v>
      </c>
      <c r="CT159" s="170">
        <f t="shared" si="458"/>
        <v>17.739999999999998</v>
      </c>
      <c r="CU159" s="170">
        <f t="shared" si="458"/>
        <v>19.88</v>
      </c>
      <c r="CV159" s="170">
        <f t="shared" si="458"/>
        <v>22.19</v>
      </c>
      <c r="CW159" s="170">
        <f t="shared" si="458"/>
        <v>26.61</v>
      </c>
      <c r="CX159" s="170">
        <f t="shared" si="458"/>
        <v>18.059999999999999</v>
      </c>
      <c r="CY159" s="170">
        <f t="shared" si="458"/>
        <v>21.76</v>
      </c>
      <c r="CZ159" s="170">
        <f t="shared" si="458"/>
        <v>35.9</v>
      </c>
      <c r="DA159" s="170">
        <f t="shared" si="458"/>
        <v>49.08</v>
      </c>
      <c r="DB159" s="170">
        <f t="shared" si="458"/>
        <v>21.01</v>
      </c>
      <c r="DC159" s="170">
        <f t="shared" si="458"/>
        <v>25.3</v>
      </c>
      <c r="DD159" s="170">
        <f t="shared" si="458"/>
        <v>41.75</v>
      </c>
      <c r="DE159" s="170">
        <f t="shared" si="458"/>
        <v>57.05</v>
      </c>
      <c r="DF159" s="159"/>
      <c r="DG159" s="43" t="str">
        <f t="shared" si="373"/>
        <v>INFINITE 5501 a 1.000</v>
      </c>
      <c r="DH159" s="44" t="s">
        <v>100</v>
      </c>
      <c r="DI159" s="44" t="s">
        <v>50</v>
      </c>
      <c r="DJ159" s="147">
        <f t="shared" ref="DJ159:DU159" si="459">ROUND(DJ5-(DJ5*$A$203),2)</f>
        <v>17.940000000000001</v>
      </c>
      <c r="DK159" s="147">
        <f t="shared" si="459"/>
        <v>18.71</v>
      </c>
      <c r="DL159" s="147">
        <f t="shared" si="459"/>
        <v>18.91</v>
      </c>
      <c r="DM159" s="147">
        <f t="shared" si="459"/>
        <v>19.079999999999998</v>
      </c>
      <c r="DN159" s="147">
        <f t="shared" si="459"/>
        <v>21.34</v>
      </c>
      <c r="DO159" s="147">
        <f t="shared" si="459"/>
        <v>24.01</v>
      </c>
      <c r="DP159" s="147">
        <f t="shared" si="459"/>
        <v>26.82</v>
      </c>
      <c r="DQ159" s="147">
        <f t="shared" si="459"/>
        <v>32.14</v>
      </c>
      <c r="DR159" s="147">
        <f t="shared" si="459"/>
        <v>25.2</v>
      </c>
      <c r="DS159" s="147">
        <f t="shared" si="459"/>
        <v>30.53</v>
      </c>
      <c r="DT159" s="147">
        <f t="shared" si="459"/>
        <v>50.46</v>
      </c>
      <c r="DU159" s="147">
        <f t="shared" si="459"/>
        <v>68.94</v>
      </c>
      <c r="EQ159" s="198" t="str">
        <f t="shared" si="432"/>
        <v>INFINITE 1Coleta no mesmo dia4210-271 a 80</v>
      </c>
      <c r="ER159" s="198" t="s">
        <v>85</v>
      </c>
      <c r="ES159" s="199" t="s">
        <v>71</v>
      </c>
      <c r="ET159" s="200" t="s">
        <v>72</v>
      </c>
      <c r="EU159" s="201" t="s">
        <v>99</v>
      </c>
      <c r="EV159" s="200">
        <f t="shared" si="445"/>
        <v>1.68</v>
      </c>
      <c r="EW159" s="258">
        <v>1.68</v>
      </c>
      <c r="EX159" s="203" t="s">
        <v>264</v>
      </c>
    </row>
    <row r="160" spans="1:154" x14ac:dyDescent="0.25">
      <c r="A160" s="84">
        <v>0</v>
      </c>
      <c r="B160" s="42" t="s">
        <v>81</v>
      </c>
      <c r="D160" s="43" t="str">
        <f t="shared" si="386"/>
        <v>INFINITE 41.001 a 2.000</v>
      </c>
      <c r="E160" s="44" t="s">
        <v>98</v>
      </c>
      <c r="F160" s="44" t="s">
        <v>55</v>
      </c>
      <c r="G160" s="170">
        <f t="shared" si="452"/>
        <v>11.68</v>
      </c>
      <c r="H160" s="170">
        <f t="shared" si="448"/>
        <v>11.94</v>
      </c>
      <c r="I160" s="170">
        <f t="shared" si="448"/>
        <v>12.2</v>
      </c>
      <c r="J160" s="170">
        <f t="shared" si="448"/>
        <v>12.43</v>
      </c>
      <c r="K160" s="170">
        <f t="shared" si="448"/>
        <v>18.89</v>
      </c>
      <c r="L160" s="170">
        <f t="shared" si="448"/>
        <v>19.079999999999998</v>
      </c>
      <c r="M160" s="170">
        <f t="shared" si="448"/>
        <v>19.28</v>
      </c>
      <c r="N160" s="170">
        <f t="shared" si="448"/>
        <v>19.47</v>
      </c>
      <c r="O160" s="170">
        <f t="shared" si="448"/>
        <v>29.4</v>
      </c>
      <c r="P160" s="170">
        <f t="shared" si="448"/>
        <v>41.18</v>
      </c>
      <c r="Q160" s="170">
        <f t="shared" si="448"/>
        <v>52.95</v>
      </c>
      <c r="R160" s="170">
        <f t="shared" si="448"/>
        <v>61.75</v>
      </c>
      <c r="S160" s="170">
        <f t="shared" si="448"/>
        <v>39.44</v>
      </c>
      <c r="T160" s="170">
        <f t="shared" si="448"/>
        <v>50.07</v>
      </c>
      <c r="U160" s="170">
        <f t="shared" si="448"/>
        <v>60.32</v>
      </c>
      <c r="V160" s="170">
        <f t="shared" si="448"/>
        <v>68.84</v>
      </c>
      <c r="W160" s="170">
        <f t="shared" si="448"/>
        <v>46.96</v>
      </c>
      <c r="X160" s="170">
        <f t="shared" si="448"/>
        <v>59.61</v>
      </c>
      <c r="Y160" s="170">
        <f t="shared" si="448"/>
        <v>71.8</v>
      </c>
      <c r="Z160" s="170">
        <f t="shared" si="448"/>
        <v>81.94</v>
      </c>
      <c r="AB160" s="176" t="str">
        <f t="shared" si="417"/>
        <v>INFINITE 41.001 a 2.000</v>
      </c>
      <c r="AC160" s="177" t="s">
        <v>98</v>
      </c>
      <c r="AD160" s="177" t="s">
        <v>55</v>
      </c>
      <c r="AE160" s="170">
        <f t="shared" si="453"/>
        <v>27.18</v>
      </c>
      <c r="AF160" s="170">
        <f t="shared" si="449"/>
        <v>27.77</v>
      </c>
      <c r="AG160" s="170">
        <f t="shared" si="449"/>
        <v>28.35</v>
      </c>
      <c r="AH160" s="170">
        <f t="shared" si="449"/>
        <v>28.92</v>
      </c>
      <c r="AI160" s="170">
        <f t="shared" si="449"/>
        <v>31.25</v>
      </c>
      <c r="AJ160" s="170">
        <f t="shared" si="449"/>
        <v>31.59</v>
      </c>
      <c r="AK160" s="170">
        <f t="shared" si="449"/>
        <v>31.9</v>
      </c>
      <c r="AL160" s="170">
        <f t="shared" si="449"/>
        <v>32.22</v>
      </c>
      <c r="AM160" s="170">
        <f t="shared" si="449"/>
        <v>50.46</v>
      </c>
      <c r="AN160" s="170">
        <f t="shared" si="449"/>
        <v>76.44</v>
      </c>
      <c r="AO160" s="170">
        <f t="shared" si="449"/>
        <v>93.24</v>
      </c>
      <c r="AP160" s="170">
        <f t="shared" si="449"/>
        <v>110.05</v>
      </c>
      <c r="AQ160" s="170">
        <f t="shared" si="449"/>
        <v>61.51</v>
      </c>
      <c r="AR160" s="170">
        <f t="shared" si="449"/>
        <v>82.95</v>
      </c>
      <c r="AS160" s="170">
        <f t="shared" si="449"/>
        <v>97.05</v>
      </c>
      <c r="AT160" s="170">
        <f t="shared" si="449"/>
        <v>111.13</v>
      </c>
      <c r="AU160" s="170">
        <f t="shared" si="449"/>
        <v>73.22</v>
      </c>
      <c r="AV160" s="170">
        <f t="shared" si="449"/>
        <v>98.76</v>
      </c>
      <c r="AW160" s="170">
        <f t="shared" si="449"/>
        <v>115.53</v>
      </c>
      <c r="AX160" s="170">
        <f t="shared" si="449"/>
        <v>132.29</v>
      </c>
      <c r="BL160" s="43" t="str">
        <f t="shared" si="387"/>
        <v>INFINITE 5301 a 500</v>
      </c>
      <c r="BM160" s="44" t="s">
        <v>100</v>
      </c>
      <c r="BN160" s="46" t="s">
        <v>49</v>
      </c>
      <c r="BO160" s="170">
        <f t="shared" si="457"/>
        <v>14.41</v>
      </c>
      <c r="BP160" s="170">
        <f t="shared" si="457"/>
        <v>14.71</v>
      </c>
      <c r="BQ160" s="170">
        <f t="shared" si="457"/>
        <v>15.02</v>
      </c>
      <c r="BS160" s="43" t="str">
        <f t="shared" si="349"/>
        <v>INFINITE 51.001 a 2.000</v>
      </c>
      <c r="BT160" s="44" t="s">
        <v>100</v>
      </c>
      <c r="BU160" s="44" t="s">
        <v>55</v>
      </c>
      <c r="BV160" s="170">
        <f t="shared" si="454"/>
        <v>15.45</v>
      </c>
      <c r="BW160" s="170">
        <f t="shared" si="454"/>
        <v>15.79</v>
      </c>
      <c r="BX160" s="170">
        <f t="shared" si="454"/>
        <v>16.13</v>
      </c>
      <c r="BY160" s="170">
        <f t="shared" si="454"/>
        <v>16.45</v>
      </c>
      <c r="BZ160" s="170">
        <f t="shared" si="454"/>
        <v>24.26</v>
      </c>
      <c r="CA160" s="170">
        <f t="shared" si="454"/>
        <v>24.51</v>
      </c>
      <c r="CB160" s="170">
        <f t="shared" si="454"/>
        <v>24.76</v>
      </c>
      <c r="CC160" s="170">
        <f t="shared" si="454"/>
        <v>25.02</v>
      </c>
      <c r="CD160" s="170">
        <f t="shared" si="454"/>
        <v>37.31</v>
      </c>
      <c r="CE160" s="170">
        <f t="shared" si="454"/>
        <v>51.8</v>
      </c>
      <c r="CF160" s="170">
        <f t="shared" si="454"/>
        <v>66.599999999999994</v>
      </c>
      <c r="CG160" s="170">
        <f t="shared" si="454"/>
        <v>77.78</v>
      </c>
      <c r="CH160" s="170">
        <f t="shared" si="454"/>
        <v>59.45</v>
      </c>
      <c r="CI160" s="170">
        <f t="shared" si="454"/>
        <v>75.03</v>
      </c>
      <c r="CJ160" s="170">
        <f t="shared" si="454"/>
        <v>90.32</v>
      </c>
      <c r="CK160" s="170">
        <f t="shared" si="454"/>
        <v>103.17</v>
      </c>
      <c r="CM160" s="43" t="str">
        <f t="shared" si="410"/>
        <v>INFINITE 41.001 a 2.000</v>
      </c>
      <c r="CN160" s="44" t="s">
        <v>98</v>
      </c>
      <c r="CO160" s="44" t="s">
        <v>55</v>
      </c>
      <c r="CP160" s="170">
        <f t="shared" ref="CP160:DE160" si="460">ROUND(CP6-(CP6*$A$111),2)</f>
        <v>15.7</v>
      </c>
      <c r="CQ160" s="170">
        <f t="shared" si="460"/>
        <v>16.38</v>
      </c>
      <c r="CR160" s="170">
        <f t="shared" si="460"/>
        <v>16.52</v>
      </c>
      <c r="CS160" s="170">
        <f t="shared" si="460"/>
        <v>16.690000000000001</v>
      </c>
      <c r="CT160" s="170">
        <f t="shared" si="460"/>
        <v>19.5</v>
      </c>
      <c r="CU160" s="170">
        <f t="shared" si="460"/>
        <v>21.83</v>
      </c>
      <c r="CV160" s="170">
        <f t="shared" si="460"/>
        <v>24.37</v>
      </c>
      <c r="CW160" s="170">
        <f t="shared" si="460"/>
        <v>29.24</v>
      </c>
      <c r="CX160" s="170">
        <f t="shared" si="460"/>
        <v>21.44</v>
      </c>
      <c r="CY160" s="170">
        <f t="shared" si="460"/>
        <v>25.32</v>
      </c>
      <c r="CZ160" s="170">
        <f t="shared" si="460"/>
        <v>39.65</v>
      </c>
      <c r="DA160" s="170">
        <f t="shared" si="460"/>
        <v>53.21</v>
      </c>
      <c r="DB160" s="170">
        <f t="shared" si="460"/>
        <v>24.92</v>
      </c>
      <c r="DC160" s="170">
        <f t="shared" si="460"/>
        <v>29.44</v>
      </c>
      <c r="DD160" s="170">
        <f t="shared" si="460"/>
        <v>46.11</v>
      </c>
      <c r="DE160" s="170">
        <f t="shared" si="460"/>
        <v>61.87</v>
      </c>
      <c r="DF160" s="159"/>
      <c r="DG160" s="43" t="str">
        <f t="shared" si="373"/>
        <v>INFINITE 51.001 a 2.000</v>
      </c>
      <c r="DH160" s="44" t="s">
        <v>100</v>
      </c>
      <c r="DI160" s="44" t="s">
        <v>55</v>
      </c>
      <c r="DJ160" s="147">
        <f t="shared" ref="DJ160:DU160" si="461">ROUND(DJ6-(DJ6*$A$203),2)</f>
        <v>19</v>
      </c>
      <c r="DK160" s="147">
        <f t="shared" si="461"/>
        <v>19.809999999999999</v>
      </c>
      <c r="DL160" s="147">
        <f t="shared" si="461"/>
        <v>19.989999999999998</v>
      </c>
      <c r="DM160" s="147">
        <f t="shared" si="461"/>
        <v>20.2</v>
      </c>
      <c r="DN160" s="147">
        <f t="shared" si="461"/>
        <v>23.58</v>
      </c>
      <c r="DO160" s="147">
        <f t="shared" si="461"/>
        <v>26.41</v>
      </c>
      <c r="DP160" s="147">
        <f t="shared" si="461"/>
        <v>29.48</v>
      </c>
      <c r="DQ160" s="147">
        <f t="shared" si="461"/>
        <v>35.369999999999997</v>
      </c>
      <c r="DR160" s="147">
        <f t="shared" si="461"/>
        <v>30.14</v>
      </c>
      <c r="DS160" s="147">
        <f t="shared" si="461"/>
        <v>35.61</v>
      </c>
      <c r="DT160" s="147">
        <f t="shared" si="461"/>
        <v>55.76</v>
      </c>
      <c r="DU160" s="147">
        <f t="shared" si="461"/>
        <v>74.84</v>
      </c>
      <c r="EQ160" s="198" t="str">
        <f t="shared" si="432"/>
        <v>INFINITE 1Coleta no mesmo dia4210-281 a 90</v>
      </c>
      <c r="ER160" s="198" t="s">
        <v>85</v>
      </c>
      <c r="ES160" s="199" t="s">
        <v>71</v>
      </c>
      <c r="ET160" s="200" t="s">
        <v>72</v>
      </c>
      <c r="EU160" s="201" t="s">
        <v>102</v>
      </c>
      <c r="EV160" s="200">
        <f t="shared" si="445"/>
        <v>1.67</v>
      </c>
      <c r="EW160" s="258">
        <v>1.67</v>
      </c>
      <c r="EX160" s="203" t="s">
        <v>264</v>
      </c>
    </row>
    <row r="161" spans="1:154" x14ac:dyDescent="0.25">
      <c r="A161" s="84">
        <v>0</v>
      </c>
      <c r="B161" s="42" t="s">
        <v>85</v>
      </c>
      <c r="D161" s="43" t="str">
        <f t="shared" si="386"/>
        <v>INFINITE 42.001 a 3.000</v>
      </c>
      <c r="E161" s="44" t="s">
        <v>98</v>
      </c>
      <c r="F161" s="44" t="s">
        <v>62</v>
      </c>
      <c r="G161" s="170">
        <f t="shared" si="452"/>
        <v>13.04</v>
      </c>
      <c r="H161" s="170">
        <f t="shared" si="448"/>
        <v>13.32</v>
      </c>
      <c r="I161" s="170">
        <f t="shared" si="448"/>
        <v>13.6</v>
      </c>
      <c r="J161" s="170">
        <f t="shared" si="448"/>
        <v>13.87</v>
      </c>
      <c r="K161" s="170">
        <f t="shared" si="448"/>
        <v>20.64</v>
      </c>
      <c r="L161" s="170">
        <f t="shared" si="448"/>
        <v>20.84</v>
      </c>
      <c r="M161" s="170">
        <f t="shared" si="448"/>
        <v>21.07</v>
      </c>
      <c r="N161" s="170">
        <f t="shared" si="448"/>
        <v>21.28</v>
      </c>
      <c r="O161" s="170">
        <f t="shared" si="448"/>
        <v>34.33</v>
      </c>
      <c r="P161" s="170">
        <f t="shared" si="448"/>
        <v>46.35</v>
      </c>
      <c r="Q161" s="170">
        <f t="shared" si="448"/>
        <v>65.23</v>
      </c>
      <c r="R161" s="170">
        <f t="shared" si="448"/>
        <v>78.95</v>
      </c>
      <c r="S161" s="170">
        <f t="shared" si="448"/>
        <v>47.28</v>
      </c>
      <c r="T161" s="170">
        <f t="shared" si="448"/>
        <v>58.1</v>
      </c>
      <c r="U161" s="170">
        <f t="shared" si="448"/>
        <v>74.319999999999993</v>
      </c>
      <c r="V161" s="170">
        <f t="shared" si="448"/>
        <v>86.96</v>
      </c>
      <c r="W161" s="170">
        <f t="shared" si="448"/>
        <v>56.27</v>
      </c>
      <c r="X161" s="170">
        <f t="shared" si="448"/>
        <v>69.16</v>
      </c>
      <c r="Y161" s="170">
        <f t="shared" si="448"/>
        <v>88.48</v>
      </c>
      <c r="Z161" s="170">
        <f t="shared" si="448"/>
        <v>103.53</v>
      </c>
      <c r="AB161" s="176" t="str">
        <f t="shared" si="417"/>
        <v>INFINITE 42.001 a 3.000</v>
      </c>
      <c r="AC161" s="177" t="s">
        <v>98</v>
      </c>
      <c r="AD161" s="177" t="s">
        <v>62</v>
      </c>
      <c r="AE161" s="170">
        <f t="shared" si="453"/>
        <v>29.96</v>
      </c>
      <c r="AF161" s="170">
        <f t="shared" si="449"/>
        <v>30.6</v>
      </c>
      <c r="AG161" s="170">
        <f t="shared" si="449"/>
        <v>31.24</v>
      </c>
      <c r="AH161" s="170">
        <f t="shared" si="449"/>
        <v>31.87</v>
      </c>
      <c r="AI161" s="170">
        <f t="shared" si="449"/>
        <v>34.369999999999997</v>
      </c>
      <c r="AJ161" s="170">
        <f t="shared" si="449"/>
        <v>34.729999999999997</v>
      </c>
      <c r="AK161" s="170">
        <f t="shared" si="449"/>
        <v>35.08</v>
      </c>
      <c r="AL161" s="170">
        <f t="shared" si="449"/>
        <v>35.44</v>
      </c>
      <c r="AM161" s="170">
        <f t="shared" si="449"/>
        <v>59.32</v>
      </c>
      <c r="AN161" s="170">
        <f t="shared" si="449"/>
        <v>89.29</v>
      </c>
      <c r="AO161" s="170">
        <f t="shared" si="449"/>
        <v>108.96</v>
      </c>
      <c r="AP161" s="170">
        <f t="shared" si="449"/>
        <v>128.63</v>
      </c>
      <c r="AQ161" s="170">
        <f t="shared" si="449"/>
        <v>72.16</v>
      </c>
      <c r="AR161" s="170">
        <f t="shared" si="449"/>
        <v>99.59</v>
      </c>
      <c r="AS161" s="170">
        <f t="shared" si="449"/>
        <v>117.54</v>
      </c>
      <c r="AT161" s="170">
        <f t="shared" si="449"/>
        <v>135.49</v>
      </c>
      <c r="AU161" s="170">
        <f t="shared" si="449"/>
        <v>85.9</v>
      </c>
      <c r="AV161" s="170">
        <f t="shared" si="449"/>
        <v>118.56</v>
      </c>
      <c r="AW161" s="170">
        <f t="shared" si="449"/>
        <v>139.91999999999999</v>
      </c>
      <c r="AX161" s="170">
        <f t="shared" si="449"/>
        <v>161.30000000000001</v>
      </c>
      <c r="BL161" s="43" t="str">
        <f t="shared" si="387"/>
        <v>INFINITE 5501 a 1.000</v>
      </c>
      <c r="BM161" s="44" t="s">
        <v>100</v>
      </c>
      <c r="BN161" s="46" t="s">
        <v>50</v>
      </c>
      <c r="BO161" s="170">
        <f t="shared" si="457"/>
        <v>15.41</v>
      </c>
      <c r="BP161" s="170">
        <f t="shared" si="457"/>
        <v>15.74</v>
      </c>
      <c r="BQ161" s="170">
        <f t="shared" si="457"/>
        <v>16.07</v>
      </c>
      <c r="BS161" s="43" t="str">
        <f t="shared" si="349"/>
        <v>INFINITE 52.001 a 3.000</v>
      </c>
      <c r="BT161" s="44" t="s">
        <v>100</v>
      </c>
      <c r="BU161" s="44" t="s">
        <v>62</v>
      </c>
      <c r="BV161" s="170">
        <f t="shared" si="454"/>
        <v>17.5</v>
      </c>
      <c r="BW161" s="170">
        <f t="shared" si="454"/>
        <v>17.86</v>
      </c>
      <c r="BX161" s="170">
        <f t="shared" si="454"/>
        <v>18.25</v>
      </c>
      <c r="BY161" s="170">
        <f t="shared" si="454"/>
        <v>18.61</v>
      </c>
      <c r="BZ161" s="170">
        <f t="shared" si="454"/>
        <v>26.69</v>
      </c>
      <c r="CA161" s="170">
        <f t="shared" si="454"/>
        <v>26.96</v>
      </c>
      <c r="CB161" s="170">
        <f t="shared" si="454"/>
        <v>27.24</v>
      </c>
      <c r="CC161" s="170">
        <f t="shared" si="454"/>
        <v>27.52</v>
      </c>
      <c r="CD161" s="170">
        <f t="shared" si="454"/>
        <v>43.68</v>
      </c>
      <c r="CE161" s="170">
        <f t="shared" si="454"/>
        <v>58.33</v>
      </c>
      <c r="CF161" s="170">
        <f t="shared" si="454"/>
        <v>82.11</v>
      </c>
      <c r="CG161" s="170">
        <f t="shared" si="454"/>
        <v>99.51</v>
      </c>
      <c r="CH161" s="170">
        <f t="shared" si="454"/>
        <v>71.400000000000006</v>
      </c>
      <c r="CI161" s="170">
        <f t="shared" si="454"/>
        <v>87.09</v>
      </c>
      <c r="CJ161" s="170">
        <f t="shared" si="454"/>
        <v>111.34</v>
      </c>
      <c r="CK161" s="170">
        <f t="shared" si="454"/>
        <v>130.41</v>
      </c>
      <c r="CM161" s="43" t="str">
        <f t="shared" si="410"/>
        <v>INFINITE 42.001 a 3.000</v>
      </c>
      <c r="CN161" s="44" t="s">
        <v>98</v>
      </c>
      <c r="CO161" s="44" t="s">
        <v>62</v>
      </c>
      <c r="CP161" s="170">
        <f t="shared" ref="CP161:DE161" si="462">ROUND(CP7-(CP7*$A$111),2)</f>
        <v>18.77</v>
      </c>
      <c r="CQ161" s="170">
        <f t="shared" si="462"/>
        <v>19.559999999999999</v>
      </c>
      <c r="CR161" s="170">
        <f t="shared" si="462"/>
        <v>19.760000000000002</v>
      </c>
      <c r="CS161" s="170">
        <f t="shared" si="462"/>
        <v>19.97</v>
      </c>
      <c r="CT161" s="170">
        <f t="shared" si="462"/>
        <v>23.3</v>
      </c>
      <c r="CU161" s="170">
        <f t="shared" si="462"/>
        <v>26.1</v>
      </c>
      <c r="CV161" s="170">
        <f t="shared" si="462"/>
        <v>29.13</v>
      </c>
      <c r="CW161" s="170">
        <f t="shared" si="462"/>
        <v>34.94</v>
      </c>
      <c r="CX161" s="170">
        <f t="shared" si="462"/>
        <v>24.71</v>
      </c>
      <c r="CY161" s="170">
        <f t="shared" si="462"/>
        <v>28.98</v>
      </c>
      <c r="CZ161" s="170">
        <f t="shared" si="462"/>
        <v>43.74</v>
      </c>
      <c r="DA161" s="170">
        <f t="shared" si="462"/>
        <v>58.11</v>
      </c>
      <c r="DB161" s="170">
        <f t="shared" si="462"/>
        <v>28.73</v>
      </c>
      <c r="DC161" s="170">
        <f t="shared" si="462"/>
        <v>33.71</v>
      </c>
      <c r="DD161" s="170">
        <f t="shared" si="462"/>
        <v>50.86</v>
      </c>
      <c r="DE161" s="170">
        <f t="shared" si="462"/>
        <v>67.569999999999993</v>
      </c>
      <c r="DF161" s="159"/>
      <c r="DG161" s="43" t="str">
        <f t="shared" si="373"/>
        <v>INFINITE 52.001 a 3.000</v>
      </c>
      <c r="DH161" s="44" t="s">
        <v>100</v>
      </c>
      <c r="DI161" s="44" t="s">
        <v>62</v>
      </c>
      <c r="DJ161" s="147">
        <f t="shared" ref="DJ161:DU161" si="463">ROUND(DJ7-(DJ7*$A$203),2)</f>
        <v>22.93</v>
      </c>
      <c r="DK161" s="147">
        <f t="shared" si="463"/>
        <v>23.9</v>
      </c>
      <c r="DL161" s="147">
        <f t="shared" si="463"/>
        <v>24.14</v>
      </c>
      <c r="DM161" s="147">
        <f t="shared" si="463"/>
        <v>24.39</v>
      </c>
      <c r="DN161" s="147">
        <f t="shared" si="463"/>
        <v>28.51</v>
      </c>
      <c r="DO161" s="147">
        <f t="shared" si="463"/>
        <v>31.63</v>
      </c>
      <c r="DP161" s="147">
        <f t="shared" si="463"/>
        <v>35.299999999999997</v>
      </c>
      <c r="DQ161" s="147">
        <f t="shared" si="463"/>
        <v>42.39</v>
      </c>
      <c r="DR161" s="147">
        <f t="shared" si="463"/>
        <v>35.42</v>
      </c>
      <c r="DS161" s="147">
        <f t="shared" si="463"/>
        <v>41.02</v>
      </c>
      <c r="DT161" s="147">
        <f t="shared" si="463"/>
        <v>61.66</v>
      </c>
      <c r="DU161" s="147">
        <f t="shared" si="463"/>
        <v>81.94</v>
      </c>
      <c r="EQ161" s="198" t="str">
        <f t="shared" si="432"/>
        <v>INFINITE 1Coleta no mesmo dia4210-291 a 100</v>
      </c>
      <c r="ER161" s="198" t="s">
        <v>85</v>
      </c>
      <c r="ES161" s="199" t="s">
        <v>71</v>
      </c>
      <c r="ET161" s="200" t="s">
        <v>72</v>
      </c>
      <c r="EU161" s="201" t="s">
        <v>105</v>
      </c>
      <c r="EV161" s="200">
        <f t="shared" si="445"/>
        <v>1.65</v>
      </c>
      <c r="EW161" s="258">
        <v>1.65</v>
      </c>
      <c r="EX161" s="203" t="s">
        <v>264</v>
      </c>
    </row>
    <row r="162" spans="1:154" x14ac:dyDescent="0.25">
      <c r="A162" s="84">
        <v>0</v>
      </c>
      <c r="B162" s="42" t="s">
        <v>90</v>
      </c>
      <c r="D162" s="43" t="str">
        <f t="shared" si="386"/>
        <v>INFINITE 43.001 a 4.000</v>
      </c>
      <c r="E162" s="44" t="s">
        <v>98</v>
      </c>
      <c r="F162" s="44" t="s">
        <v>68</v>
      </c>
      <c r="G162" s="170">
        <f t="shared" si="452"/>
        <v>14.09</v>
      </c>
      <c r="H162" s="170">
        <f t="shared" si="448"/>
        <v>14.39</v>
      </c>
      <c r="I162" s="170">
        <f t="shared" si="448"/>
        <v>14.7</v>
      </c>
      <c r="J162" s="170">
        <f t="shared" si="448"/>
        <v>14.98</v>
      </c>
      <c r="K162" s="170">
        <f t="shared" si="448"/>
        <v>22.74</v>
      </c>
      <c r="L162" s="170">
        <f t="shared" si="448"/>
        <v>22.95</v>
      </c>
      <c r="M162" s="170">
        <f t="shared" si="448"/>
        <v>23.19</v>
      </c>
      <c r="N162" s="170">
        <f t="shared" si="448"/>
        <v>23.43</v>
      </c>
      <c r="O162" s="170">
        <f t="shared" si="448"/>
        <v>39.35</v>
      </c>
      <c r="P162" s="170">
        <f t="shared" si="448"/>
        <v>53.14</v>
      </c>
      <c r="Q162" s="170">
        <f t="shared" si="448"/>
        <v>74.78</v>
      </c>
      <c r="R162" s="170">
        <f t="shared" si="448"/>
        <v>90.53</v>
      </c>
      <c r="S162" s="170">
        <f t="shared" si="448"/>
        <v>51.5</v>
      </c>
      <c r="T162" s="170">
        <f t="shared" si="448"/>
        <v>63.8</v>
      </c>
      <c r="U162" s="170">
        <f t="shared" si="448"/>
        <v>82.36</v>
      </c>
      <c r="V162" s="170">
        <f t="shared" si="448"/>
        <v>96.68</v>
      </c>
      <c r="W162" s="170">
        <f t="shared" si="448"/>
        <v>61.29</v>
      </c>
      <c r="X162" s="170">
        <f t="shared" si="448"/>
        <v>75.95</v>
      </c>
      <c r="Y162" s="170">
        <f t="shared" si="448"/>
        <v>98.05</v>
      </c>
      <c r="Z162" s="170">
        <f t="shared" si="448"/>
        <v>115.1</v>
      </c>
      <c r="AB162" s="176" t="str">
        <f t="shared" si="417"/>
        <v>INFINITE 43.001 a 4.000</v>
      </c>
      <c r="AC162" s="177" t="s">
        <v>98</v>
      </c>
      <c r="AD162" s="177" t="s">
        <v>68</v>
      </c>
      <c r="AE162" s="170">
        <f t="shared" si="453"/>
        <v>32.58</v>
      </c>
      <c r="AF162" s="170">
        <f t="shared" si="449"/>
        <v>33.270000000000003</v>
      </c>
      <c r="AG162" s="170">
        <f t="shared" si="449"/>
        <v>33.96</v>
      </c>
      <c r="AH162" s="170">
        <f t="shared" si="449"/>
        <v>34.659999999999997</v>
      </c>
      <c r="AI162" s="170">
        <f t="shared" si="449"/>
        <v>37.74</v>
      </c>
      <c r="AJ162" s="170">
        <f t="shared" si="449"/>
        <v>38.130000000000003</v>
      </c>
      <c r="AK162" s="170">
        <f t="shared" si="449"/>
        <v>38.520000000000003</v>
      </c>
      <c r="AL162" s="170">
        <f t="shared" si="449"/>
        <v>38.909999999999997</v>
      </c>
      <c r="AM162" s="170">
        <f t="shared" si="449"/>
        <v>67.739999999999995</v>
      </c>
      <c r="AN162" s="170">
        <f t="shared" si="449"/>
        <v>102.06</v>
      </c>
      <c r="AO162" s="170">
        <f t="shared" si="449"/>
        <v>124.82</v>
      </c>
      <c r="AP162" s="170">
        <f t="shared" si="449"/>
        <v>147.58000000000001</v>
      </c>
      <c r="AQ162" s="170">
        <f t="shared" si="449"/>
        <v>82.88</v>
      </c>
      <c r="AR162" s="170">
        <f t="shared" si="449"/>
        <v>116.23</v>
      </c>
      <c r="AS162" s="170">
        <f t="shared" si="449"/>
        <v>137.96</v>
      </c>
      <c r="AT162" s="170">
        <f t="shared" si="449"/>
        <v>159.71</v>
      </c>
      <c r="AU162" s="170">
        <f t="shared" si="449"/>
        <v>98.67</v>
      </c>
      <c r="AV162" s="170">
        <f t="shared" si="449"/>
        <v>138.37</v>
      </c>
      <c r="AW162" s="170">
        <f t="shared" si="449"/>
        <v>164.24</v>
      </c>
      <c r="AX162" s="170">
        <f t="shared" si="449"/>
        <v>190.13</v>
      </c>
      <c r="BL162" s="43" t="str">
        <f t="shared" si="387"/>
        <v>INFINITE 51.001 a 2.000</v>
      </c>
      <c r="BM162" s="44" t="s">
        <v>100</v>
      </c>
      <c r="BN162" s="46" t="s">
        <v>55</v>
      </c>
      <c r="BO162" s="170">
        <f t="shared" si="457"/>
        <v>17.96</v>
      </c>
      <c r="BP162" s="170">
        <f t="shared" si="457"/>
        <v>18.329999999999998</v>
      </c>
      <c r="BQ162" s="170">
        <f t="shared" si="457"/>
        <v>18.72</v>
      </c>
      <c r="BS162" s="43" t="str">
        <f t="shared" si="349"/>
        <v>INFINITE 53.001 a 4.000</v>
      </c>
      <c r="BT162" s="44" t="s">
        <v>100</v>
      </c>
      <c r="BU162" s="44" t="s">
        <v>68</v>
      </c>
      <c r="BV162" s="170">
        <f t="shared" si="454"/>
        <v>19.48</v>
      </c>
      <c r="BW162" s="170">
        <f t="shared" si="454"/>
        <v>19.88</v>
      </c>
      <c r="BX162" s="170">
        <f t="shared" si="454"/>
        <v>20.309999999999999</v>
      </c>
      <c r="BY162" s="170">
        <f t="shared" si="454"/>
        <v>20.71</v>
      </c>
      <c r="BZ162" s="170">
        <f t="shared" si="454"/>
        <v>29.78</v>
      </c>
      <c r="CA162" s="170">
        <f t="shared" si="454"/>
        <v>30.08</v>
      </c>
      <c r="CB162" s="170">
        <f t="shared" si="454"/>
        <v>30.37</v>
      </c>
      <c r="CC162" s="170">
        <f t="shared" si="454"/>
        <v>30.72</v>
      </c>
      <c r="CD162" s="170">
        <f t="shared" si="454"/>
        <v>50.38</v>
      </c>
      <c r="CE162" s="170">
        <f t="shared" si="454"/>
        <v>66.94</v>
      </c>
      <c r="CF162" s="170">
        <f t="shared" si="454"/>
        <v>94.19</v>
      </c>
      <c r="CG162" s="170">
        <f t="shared" si="454"/>
        <v>114.26</v>
      </c>
      <c r="CH162" s="170">
        <f t="shared" si="454"/>
        <v>78.14</v>
      </c>
      <c r="CI162" s="170">
        <f t="shared" si="454"/>
        <v>95.76</v>
      </c>
      <c r="CJ162" s="170">
        <f t="shared" si="454"/>
        <v>123.5</v>
      </c>
      <c r="CK162" s="170">
        <f t="shared" si="454"/>
        <v>145.19999999999999</v>
      </c>
      <c r="CM162" s="43" t="str">
        <f t="shared" si="410"/>
        <v>INFINITE 43.001 a 4.000</v>
      </c>
      <c r="CN162" s="44" t="s">
        <v>98</v>
      </c>
      <c r="CO162" s="44" t="s">
        <v>68</v>
      </c>
      <c r="CP162" s="170">
        <f t="shared" ref="CP162:DE162" si="464">ROUND(CP8-(CP8*$A$111),2)</f>
        <v>20.02</v>
      </c>
      <c r="CQ162" s="170">
        <f t="shared" si="464"/>
        <v>20.88</v>
      </c>
      <c r="CR162" s="170">
        <f t="shared" si="464"/>
        <v>21.08</v>
      </c>
      <c r="CS162" s="170">
        <f t="shared" si="464"/>
        <v>21.31</v>
      </c>
      <c r="CT162" s="170">
        <f t="shared" si="464"/>
        <v>24.89</v>
      </c>
      <c r="CU162" s="170">
        <f t="shared" si="464"/>
        <v>27.88</v>
      </c>
      <c r="CV162" s="170">
        <f t="shared" si="464"/>
        <v>31.11</v>
      </c>
      <c r="CW162" s="170">
        <f t="shared" si="464"/>
        <v>37.32</v>
      </c>
      <c r="CX162" s="170">
        <f t="shared" si="464"/>
        <v>31.68</v>
      </c>
      <c r="CY162" s="170">
        <f t="shared" si="464"/>
        <v>36.119999999999997</v>
      </c>
      <c r="CZ162" s="170">
        <f t="shared" si="464"/>
        <v>51.05</v>
      </c>
      <c r="DA162" s="170">
        <f t="shared" si="464"/>
        <v>65.760000000000005</v>
      </c>
      <c r="DB162" s="170">
        <f t="shared" si="464"/>
        <v>36.840000000000003</v>
      </c>
      <c r="DC162" s="170">
        <f t="shared" si="464"/>
        <v>42.01</v>
      </c>
      <c r="DD162" s="170">
        <f t="shared" si="464"/>
        <v>59.36</v>
      </c>
      <c r="DE162" s="170">
        <f t="shared" si="464"/>
        <v>76.459999999999994</v>
      </c>
      <c r="DF162" s="159"/>
      <c r="DG162" s="43" t="str">
        <f t="shared" si="373"/>
        <v>INFINITE 53.001 a 4.000</v>
      </c>
      <c r="DH162" s="44" t="s">
        <v>100</v>
      </c>
      <c r="DI162" s="44" t="s">
        <v>68</v>
      </c>
      <c r="DJ162" s="147">
        <f t="shared" ref="DJ162:DU162" si="465">ROUND(DJ8-(DJ8*$A$203),2)</f>
        <v>24.69</v>
      </c>
      <c r="DK162" s="147">
        <f t="shared" si="465"/>
        <v>25.74</v>
      </c>
      <c r="DL162" s="147">
        <f t="shared" si="465"/>
        <v>26</v>
      </c>
      <c r="DM162" s="147">
        <f t="shared" si="465"/>
        <v>26.26</v>
      </c>
      <c r="DN162" s="147">
        <f t="shared" si="465"/>
        <v>30.8</v>
      </c>
      <c r="DO162" s="147">
        <f t="shared" si="465"/>
        <v>33.880000000000003</v>
      </c>
      <c r="DP162" s="147">
        <f t="shared" si="465"/>
        <v>37.770000000000003</v>
      </c>
      <c r="DQ162" s="147">
        <f t="shared" si="465"/>
        <v>45.42</v>
      </c>
      <c r="DR162" s="147">
        <f t="shared" si="465"/>
        <v>46.24</v>
      </c>
      <c r="DS162" s="147">
        <f t="shared" si="465"/>
        <v>51.41</v>
      </c>
      <c r="DT162" s="147">
        <f t="shared" si="465"/>
        <v>72.11</v>
      </c>
      <c r="DU162" s="147">
        <f t="shared" si="465"/>
        <v>92.97</v>
      </c>
      <c r="EQ162" s="198" t="str">
        <f t="shared" si="432"/>
        <v>INFINITE 1Coleta no mesmo dia4210-2Mais de 100</v>
      </c>
      <c r="ER162" s="198" t="s">
        <v>85</v>
      </c>
      <c r="ES162" s="199" t="s">
        <v>71</v>
      </c>
      <c r="ET162" s="200" t="s">
        <v>72</v>
      </c>
      <c r="EU162" s="201" t="s">
        <v>108</v>
      </c>
      <c r="EV162" s="200">
        <f t="shared" si="445"/>
        <v>1.65</v>
      </c>
      <c r="EW162" s="258">
        <v>1.65</v>
      </c>
      <c r="EX162" s="203" t="s">
        <v>264</v>
      </c>
    </row>
    <row r="163" spans="1:154" x14ac:dyDescent="0.25">
      <c r="A163" s="84">
        <v>0</v>
      </c>
      <c r="B163" s="42" t="s">
        <v>94</v>
      </c>
      <c r="D163" s="43" t="str">
        <f t="shared" si="386"/>
        <v>INFINITE 44.001 a 5.000</v>
      </c>
      <c r="E163" s="44" t="s">
        <v>98</v>
      </c>
      <c r="F163" s="44" t="s">
        <v>70</v>
      </c>
      <c r="G163" s="170">
        <f t="shared" si="452"/>
        <v>15.23</v>
      </c>
      <c r="H163" s="170">
        <f t="shared" si="448"/>
        <v>15.56</v>
      </c>
      <c r="I163" s="170">
        <f t="shared" si="448"/>
        <v>15.87</v>
      </c>
      <c r="J163" s="170">
        <f t="shared" si="448"/>
        <v>16.190000000000001</v>
      </c>
      <c r="K163" s="170">
        <f t="shared" si="448"/>
        <v>24.49</v>
      </c>
      <c r="L163" s="170">
        <f t="shared" si="448"/>
        <v>24.74</v>
      </c>
      <c r="M163" s="170">
        <f t="shared" si="448"/>
        <v>25.01</v>
      </c>
      <c r="N163" s="170">
        <f t="shared" si="448"/>
        <v>25.25</v>
      </c>
      <c r="O163" s="170">
        <f t="shared" si="448"/>
        <v>43.44</v>
      </c>
      <c r="P163" s="170">
        <f t="shared" si="448"/>
        <v>58.64</v>
      </c>
      <c r="Q163" s="170">
        <f t="shared" si="448"/>
        <v>82.54</v>
      </c>
      <c r="R163" s="170">
        <f t="shared" si="448"/>
        <v>99.9</v>
      </c>
      <c r="S163" s="170">
        <f t="shared" si="448"/>
        <v>62.28</v>
      </c>
      <c r="T163" s="170">
        <f t="shared" si="448"/>
        <v>75.78</v>
      </c>
      <c r="U163" s="170">
        <f t="shared" si="448"/>
        <v>96.23</v>
      </c>
      <c r="V163" s="170">
        <f t="shared" si="448"/>
        <v>111.92</v>
      </c>
      <c r="W163" s="170">
        <f t="shared" si="448"/>
        <v>74.150000000000006</v>
      </c>
      <c r="X163" s="170">
        <f t="shared" si="448"/>
        <v>90.21</v>
      </c>
      <c r="Y163" s="170">
        <f t="shared" si="448"/>
        <v>114.55</v>
      </c>
      <c r="Z163" s="170">
        <f t="shared" si="448"/>
        <v>133.25</v>
      </c>
      <c r="AB163" s="176" t="str">
        <f t="shared" si="417"/>
        <v>INFINITE 44.001 a 5.000</v>
      </c>
      <c r="AC163" s="177" t="s">
        <v>98</v>
      </c>
      <c r="AD163" s="177" t="s">
        <v>70</v>
      </c>
      <c r="AE163" s="170">
        <f t="shared" si="453"/>
        <v>35.19</v>
      </c>
      <c r="AF163" s="170">
        <f t="shared" si="449"/>
        <v>35.93</v>
      </c>
      <c r="AG163" s="170">
        <f t="shared" si="449"/>
        <v>36.68</v>
      </c>
      <c r="AH163" s="170">
        <f t="shared" si="449"/>
        <v>37.44</v>
      </c>
      <c r="AI163" s="170">
        <f t="shared" si="449"/>
        <v>40.69</v>
      </c>
      <c r="AJ163" s="170">
        <f t="shared" si="449"/>
        <v>41.12</v>
      </c>
      <c r="AK163" s="170">
        <f t="shared" si="449"/>
        <v>41.54</v>
      </c>
      <c r="AL163" s="170">
        <f t="shared" si="449"/>
        <v>41.96</v>
      </c>
      <c r="AM163" s="170">
        <f t="shared" si="449"/>
        <v>76.599999999999994</v>
      </c>
      <c r="AN163" s="170">
        <f t="shared" si="449"/>
        <v>114.82</v>
      </c>
      <c r="AO163" s="170">
        <f t="shared" si="449"/>
        <v>140.54</v>
      </c>
      <c r="AP163" s="170">
        <f t="shared" si="449"/>
        <v>166.25</v>
      </c>
      <c r="AQ163" s="170">
        <f t="shared" si="449"/>
        <v>93.39</v>
      </c>
      <c r="AR163" s="170">
        <f t="shared" si="449"/>
        <v>132.93</v>
      </c>
      <c r="AS163" s="170">
        <f t="shared" si="449"/>
        <v>158.32</v>
      </c>
      <c r="AT163" s="170">
        <f t="shared" si="449"/>
        <v>183.71</v>
      </c>
      <c r="AU163" s="170">
        <f t="shared" si="449"/>
        <v>111.17</v>
      </c>
      <c r="AV163" s="170">
        <f t="shared" si="449"/>
        <v>158.25</v>
      </c>
      <c r="AW163" s="170">
        <f t="shared" si="449"/>
        <v>188.48</v>
      </c>
      <c r="AX163" s="170">
        <f t="shared" si="449"/>
        <v>218.7</v>
      </c>
      <c r="BL163" s="43" t="str">
        <f t="shared" si="387"/>
        <v>INFINITE 52.001 a 3.000</v>
      </c>
      <c r="BM163" s="44" t="s">
        <v>100</v>
      </c>
      <c r="BN163" s="46" t="s">
        <v>62</v>
      </c>
      <c r="BO163" s="170">
        <f t="shared" si="457"/>
        <v>19.96</v>
      </c>
      <c r="BP163" s="170">
        <f t="shared" si="457"/>
        <v>20.37</v>
      </c>
      <c r="BQ163" s="170">
        <f t="shared" si="457"/>
        <v>20.8</v>
      </c>
      <c r="BS163" s="43" t="str">
        <f t="shared" si="349"/>
        <v>INFINITE 54.001 a 5.000</v>
      </c>
      <c r="BT163" s="44" t="s">
        <v>100</v>
      </c>
      <c r="BU163" s="44" t="s">
        <v>70</v>
      </c>
      <c r="BV163" s="170">
        <f t="shared" si="454"/>
        <v>20.81</v>
      </c>
      <c r="BW163" s="170">
        <f t="shared" si="454"/>
        <v>21.27</v>
      </c>
      <c r="BX163" s="170">
        <f t="shared" si="454"/>
        <v>21.7</v>
      </c>
      <c r="BY163" s="170">
        <f t="shared" si="454"/>
        <v>22.14</v>
      </c>
      <c r="BZ163" s="170">
        <f t="shared" si="454"/>
        <v>31.94</v>
      </c>
      <c r="CA163" s="170">
        <f t="shared" si="454"/>
        <v>32.26</v>
      </c>
      <c r="CB163" s="170">
        <f t="shared" si="454"/>
        <v>32.590000000000003</v>
      </c>
      <c r="CC163" s="170">
        <f t="shared" si="454"/>
        <v>32.93</v>
      </c>
      <c r="CD163" s="170">
        <f t="shared" si="454"/>
        <v>55.49</v>
      </c>
      <c r="CE163" s="170">
        <f t="shared" si="454"/>
        <v>73.84</v>
      </c>
      <c r="CF163" s="170">
        <f t="shared" si="454"/>
        <v>103.93</v>
      </c>
      <c r="CG163" s="170">
        <f t="shared" si="454"/>
        <v>126.02</v>
      </c>
      <c r="CH163" s="170">
        <f t="shared" si="454"/>
        <v>94.35</v>
      </c>
      <c r="CI163" s="170">
        <f t="shared" si="454"/>
        <v>113.7</v>
      </c>
      <c r="CJ163" s="170">
        <f t="shared" si="454"/>
        <v>144.26</v>
      </c>
      <c r="CK163" s="170">
        <f t="shared" si="454"/>
        <v>168.02</v>
      </c>
      <c r="CM163" s="43" t="str">
        <f t="shared" si="410"/>
        <v>INFINITE 44.001 a 5.000</v>
      </c>
      <c r="CN163" s="44" t="s">
        <v>98</v>
      </c>
      <c r="CO163" s="44" t="s">
        <v>70</v>
      </c>
      <c r="CP163" s="170">
        <f t="shared" ref="CP163:DE163" si="466">ROUND(CP9-(CP9*$A$111),2)</f>
        <v>21.42</v>
      </c>
      <c r="CQ163" s="170">
        <f t="shared" si="466"/>
        <v>22.32</v>
      </c>
      <c r="CR163" s="170">
        <f t="shared" si="466"/>
        <v>22.55</v>
      </c>
      <c r="CS163" s="170">
        <f t="shared" si="466"/>
        <v>22.78</v>
      </c>
      <c r="CT163" s="170">
        <f t="shared" si="466"/>
        <v>26.6</v>
      </c>
      <c r="CU163" s="170">
        <f t="shared" si="466"/>
        <v>29.8</v>
      </c>
      <c r="CV163" s="170">
        <f t="shared" si="466"/>
        <v>33.270000000000003</v>
      </c>
      <c r="CW163" s="170">
        <f t="shared" si="466"/>
        <v>39.92</v>
      </c>
      <c r="CX163" s="170">
        <f t="shared" si="466"/>
        <v>33.18</v>
      </c>
      <c r="CY163" s="170">
        <f t="shared" si="466"/>
        <v>37.79</v>
      </c>
      <c r="CZ163" s="170">
        <f t="shared" si="466"/>
        <v>52.92</v>
      </c>
      <c r="DA163" s="170">
        <f t="shared" si="466"/>
        <v>67.98</v>
      </c>
      <c r="DB163" s="170">
        <f t="shared" si="466"/>
        <v>38.57</v>
      </c>
      <c r="DC163" s="170">
        <f t="shared" si="466"/>
        <v>43.95</v>
      </c>
      <c r="DD163" s="170">
        <f t="shared" si="466"/>
        <v>61.54</v>
      </c>
      <c r="DE163" s="170">
        <f t="shared" si="466"/>
        <v>79.06</v>
      </c>
      <c r="DF163" s="159"/>
      <c r="DG163" s="43" t="str">
        <f t="shared" si="373"/>
        <v>INFINITE 54.001 a 5.000</v>
      </c>
      <c r="DH163" s="44" t="s">
        <v>100</v>
      </c>
      <c r="DI163" s="44" t="s">
        <v>70</v>
      </c>
      <c r="DJ163" s="147">
        <f t="shared" ref="DJ163:DU163" si="467">ROUND(DJ9-(DJ9*$A$203),2)</f>
        <v>26.98</v>
      </c>
      <c r="DK163" s="147">
        <f t="shared" si="467"/>
        <v>28.1</v>
      </c>
      <c r="DL163" s="147">
        <f t="shared" si="467"/>
        <v>28.41</v>
      </c>
      <c r="DM163" s="147">
        <f t="shared" si="467"/>
        <v>28.69</v>
      </c>
      <c r="DN163" s="147">
        <f t="shared" si="467"/>
        <v>33.79</v>
      </c>
      <c r="DO163" s="147">
        <f t="shared" si="467"/>
        <v>36.42</v>
      </c>
      <c r="DP163" s="147">
        <f t="shared" si="467"/>
        <v>40.58</v>
      </c>
      <c r="DQ163" s="147">
        <f t="shared" si="467"/>
        <v>48.89</v>
      </c>
      <c r="DR163" s="147">
        <f t="shared" si="467"/>
        <v>50.42</v>
      </c>
      <c r="DS163" s="147">
        <f t="shared" si="467"/>
        <v>54.49</v>
      </c>
      <c r="DT163" s="147">
        <f t="shared" si="467"/>
        <v>75.099999999999994</v>
      </c>
      <c r="DU163" s="147">
        <f t="shared" si="467"/>
        <v>96.69</v>
      </c>
      <c r="EQ163" s="198" t="str">
        <f t="shared" si="432"/>
        <v>INFINITE 1Coleta no mesmo dia7790-9Unitizador</v>
      </c>
      <c r="ER163" s="198" t="s">
        <v>85</v>
      </c>
      <c r="ES163" s="199" t="s">
        <v>71</v>
      </c>
      <c r="ET163" s="200" t="s">
        <v>111</v>
      </c>
      <c r="EU163" s="201" t="s">
        <v>112</v>
      </c>
      <c r="EV163" s="200">
        <f>ROUND(EV19-(EV19*$A$143),2)</f>
        <v>41.98</v>
      </c>
      <c r="EW163" s="204"/>
      <c r="EX163" s="204"/>
    </row>
    <row r="164" spans="1:154" x14ac:dyDescent="0.25">
      <c r="A164" s="84">
        <v>0</v>
      </c>
      <c r="B164" s="42" t="s">
        <v>98</v>
      </c>
      <c r="D164" s="43" t="str">
        <f t="shared" si="386"/>
        <v>INFINITE 45.001 a 6.000</v>
      </c>
      <c r="E164" s="44" t="s">
        <v>98</v>
      </c>
      <c r="F164" s="44" t="s">
        <v>76</v>
      </c>
      <c r="G164" s="170">
        <f t="shared" si="452"/>
        <v>16.18</v>
      </c>
      <c r="H164" s="170">
        <f t="shared" si="448"/>
        <v>16.52</v>
      </c>
      <c r="I164" s="170">
        <f t="shared" si="448"/>
        <v>16.87</v>
      </c>
      <c r="J164" s="170">
        <f t="shared" si="448"/>
        <v>17.22</v>
      </c>
      <c r="K164" s="170">
        <f t="shared" si="448"/>
        <v>26.45</v>
      </c>
      <c r="L164" s="170">
        <f t="shared" si="448"/>
        <v>26.74</v>
      </c>
      <c r="M164" s="170">
        <f t="shared" si="448"/>
        <v>27</v>
      </c>
      <c r="N164" s="170">
        <f t="shared" si="448"/>
        <v>27.28</v>
      </c>
      <c r="O164" s="170">
        <f t="shared" si="448"/>
        <v>47.63</v>
      </c>
      <c r="P164" s="170">
        <f t="shared" si="448"/>
        <v>64.290000000000006</v>
      </c>
      <c r="Q164" s="170">
        <f t="shared" si="448"/>
        <v>90.49</v>
      </c>
      <c r="R164" s="170">
        <f t="shared" si="448"/>
        <v>109.53</v>
      </c>
      <c r="S164" s="170">
        <f t="shared" si="448"/>
        <v>65.81</v>
      </c>
      <c r="T164" s="170">
        <f t="shared" si="448"/>
        <v>80.53</v>
      </c>
      <c r="U164" s="170">
        <f t="shared" si="448"/>
        <v>102.91</v>
      </c>
      <c r="V164" s="170">
        <f t="shared" si="448"/>
        <v>120.01</v>
      </c>
      <c r="W164" s="170">
        <f t="shared" si="448"/>
        <v>78.33</v>
      </c>
      <c r="X164" s="170">
        <f t="shared" si="448"/>
        <v>95.88</v>
      </c>
      <c r="Y164" s="170">
        <f t="shared" si="448"/>
        <v>122.5</v>
      </c>
      <c r="Z164" s="170">
        <f t="shared" si="448"/>
        <v>142.88</v>
      </c>
      <c r="AB164" s="176" t="str">
        <f t="shared" si="417"/>
        <v>INFINITE 45.001 a 6.000</v>
      </c>
      <c r="AC164" s="177" t="s">
        <v>98</v>
      </c>
      <c r="AD164" s="177" t="s">
        <v>76</v>
      </c>
      <c r="AE164" s="170">
        <f t="shared" si="453"/>
        <v>37.64</v>
      </c>
      <c r="AF164" s="170">
        <f t="shared" si="449"/>
        <v>38.450000000000003</v>
      </c>
      <c r="AG164" s="170">
        <f t="shared" si="449"/>
        <v>39.24</v>
      </c>
      <c r="AH164" s="170">
        <f t="shared" si="449"/>
        <v>40.049999999999997</v>
      </c>
      <c r="AI164" s="170">
        <f t="shared" si="449"/>
        <v>43.98</v>
      </c>
      <c r="AJ164" s="170">
        <f t="shared" si="449"/>
        <v>44.43</v>
      </c>
      <c r="AK164" s="170">
        <f t="shared" si="449"/>
        <v>44.89</v>
      </c>
      <c r="AL164" s="170">
        <f t="shared" si="449"/>
        <v>45.34</v>
      </c>
      <c r="AM164" s="170">
        <f t="shared" si="449"/>
        <v>85.12</v>
      </c>
      <c r="AN164" s="170">
        <f t="shared" si="449"/>
        <v>127.94</v>
      </c>
      <c r="AO164" s="170">
        <f t="shared" si="449"/>
        <v>156.56</v>
      </c>
      <c r="AP164" s="170">
        <f t="shared" si="449"/>
        <v>185.18</v>
      </c>
      <c r="AQ164" s="170">
        <f t="shared" si="449"/>
        <v>103.83</v>
      </c>
      <c r="AR164" s="170">
        <f t="shared" si="449"/>
        <v>149.78</v>
      </c>
      <c r="AS164" s="170">
        <f t="shared" si="449"/>
        <v>178.93</v>
      </c>
      <c r="AT164" s="170">
        <f t="shared" si="449"/>
        <v>208.08</v>
      </c>
      <c r="AU164" s="170">
        <f t="shared" si="449"/>
        <v>123.6</v>
      </c>
      <c r="AV164" s="170">
        <f t="shared" si="449"/>
        <v>178.31</v>
      </c>
      <c r="AW164" s="170">
        <f t="shared" si="449"/>
        <v>213.02</v>
      </c>
      <c r="AX164" s="170">
        <f t="shared" si="449"/>
        <v>247.72</v>
      </c>
      <c r="BL164" s="43" t="str">
        <f t="shared" si="387"/>
        <v>INFINITE 53.001 a 4.000</v>
      </c>
      <c r="BM164" s="44" t="s">
        <v>100</v>
      </c>
      <c r="BN164" s="46" t="s">
        <v>68</v>
      </c>
      <c r="BO164" s="170">
        <f t="shared" si="457"/>
        <v>21.94</v>
      </c>
      <c r="BP164" s="170">
        <f t="shared" si="457"/>
        <v>22.4</v>
      </c>
      <c r="BQ164" s="170">
        <f t="shared" si="457"/>
        <v>22.87</v>
      </c>
      <c r="BS164" s="43" t="str">
        <f t="shared" si="349"/>
        <v>INFINITE 55.001 a 6.000</v>
      </c>
      <c r="BT164" s="44" t="s">
        <v>100</v>
      </c>
      <c r="BU164" s="44" t="s">
        <v>76</v>
      </c>
      <c r="BV164" s="170">
        <f t="shared" si="454"/>
        <v>21.19</v>
      </c>
      <c r="BW164" s="170">
        <f t="shared" si="454"/>
        <v>21.65</v>
      </c>
      <c r="BX164" s="170">
        <f t="shared" si="454"/>
        <v>22.08</v>
      </c>
      <c r="BY164" s="170">
        <f t="shared" si="454"/>
        <v>22.52</v>
      </c>
      <c r="BZ164" s="170">
        <f t="shared" si="454"/>
        <v>32.79</v>
      </c>
      <c r="CA164" s="170">
        <f t="shared" si="454"/>
        <v>33.14</v>
      </c>
      <c r="CB164" s="170">
        <f t="shared" si="454"/>
        <v>33.46</v>
      </c>
      <c r="CC164" s="170">
        <f t="shared" si="454"/>
        <v>33.799999999999997</v>
      </c>
      <c r="CD164" s="170">
        <f t="shared" si="454"/>
        <v>59.47</v>
      </c>
      <c r="CE164" s="170">
        <f t="shared" si="454"/>
        <v>80.7</v>
      </c>
      <c r="CF164" s="170">
        <f t="shared" si="454"/>
        <v>113.56</v>
      </c>
      <c r="CG164" s="170">
        <f t="shared" si="454"/>
        <v>137.38</v>
      </c>
      <c r="CH164" s="170">
        <f t="shared" si="454"/>
        <v>97.95</v>
      </c>
      <c r="CI164" s="170">
        <f t="shared" si="454"/>
        <v>120.3</v>
      </c>
      <c r="CJ164" s="170">
        <f t="shared" si="454"/>
        <v>153.76</v>
      </c>
      <c r="CK164" s="170">
        <f t="shared" si="454"/>
        <v>179.25</v>
      </c>
      <c r="CM164" s="43" t="str">
        <f t="shared" si="410"/>
        <v>INFINITE 45.001 a 6.000</v>
      </c>
      <c r="CN164" s="44" t="s">
        <v>98</v>
      </c>
      <c r="CO164" s="44" t="s">
        <v>76</v>
      </c>
      <c r="CP164" s="170">
        <f t="shared" ref="CP164:DE164" si="468">ROUND(CP10-(CP10*$A$111),2)</f>
        <v>22.59</v>
      </c>
      <c r="CQ164" s="170">
        <f t="shared" si="468"/>
        <v>23.54</v>
      </c>
      <c r="CR164" s="170">
        <f t="shared" si="468"/>
        <v>23.78</v>
      </c>
      <c r="CS164" s="170">
        <f t="shared" si="468"/>
        <v>24.04</v>
      </c>
      <c r="CT164" s="170">
        <f t="shared" si="468"/>
        <v>29.47</v>
      </c>
      <c r="CU164" s="170">
        <f t="shared" si="468"/>
        <v>33.89</v>
      </c>
      <c r="CV164" s="170">
        <f t="shared" si="468"/>
        <v>38.68</v>
      </c>
      <c r="CW164" s="170">
        <f t="shared" si="468"/>
        <v>47.88</v>
      </c>
      <c r="CX164" s="170">
        <f t="shared" si="468"/>
        <v>38.43</v>
      </c>
      <c r="CY164" s="170">
        <f t="shared" si="468"/>
        <v>44.11</v>
      </c>
      <c r="CZ164" s="170">
        <f t="shared" si="468"/>
        <v>60.39</v>
      </c>
      <c r="DA164" s="170">
        <f t="shared" si="468"/>
        <v>77.650000000000006</v>
      </c>
      <c r="DB164" s="170">
        <f t="shared" si="468"/>
        <v>44.7</v>
      </c>
      <c r="DC164" s="170">
        <f t="shared" si="468"/>
        <v>51.3</v>
      </c>
      <c r="DD164" s="170">
        <f t="shared" si="468"/>
        <v>70.2</v>
      </c>
      <c r="DE164" s="170">
        <f t="shared" si="468"/>
        <v>90.28</v>
      </c>
      <c r="DF164" s="159"/>
      <c r="DG164" s="43" t="str">
        <f t="shared" si="373"/>
        <v>INFINITE 55.001 a 6.000</v>
      </c>
      <c r="DH164" s="44" t="s">
        <v>100</v>
      </c>
      <c r="DI164" s="44" t="s">
        <v>76</v>
      </c>
      <c r="DJ164" s="147">
        <f t="shared" ref="DJ164:DU164" si="469">ROUND(DJ10-(DJ10*$A$203),2)</f>
        <v>27.97</v>
      </c>
      <c r="DK164" s="147">
        <f t="shared" si="469"/>
        <v>29.15</v>
      </c>
      <c r="DL164" s="147">
        <f t="shared" si="469"/>
        <v>29.45</v>
      </c>
      <c r="DM164" s="147">
        <f t="shared" si="469"/>
        <v>29.77</v>
      </c>
      <c r="DN164" s="147">
        <f t="shared" si="469"/>
        <v>36.67</v>
      </c>
      <c r="DO164" s="147">
        <f t="shared" si="469"/>
        <v>41.24</v>
      </c>
      <c r="DP164" s="147">
        <f t="shared" si="469"/>
        <v>47.02</v>
      </c>
      <c r="DQ164" s="147">
        <f t="shared" si="469"/>
        <v>58.34</v>
      </c>
      <c r="DR164" s="147">
        <f t="shared" si="469"/>
        <v>56.55</v>
      </c>
      <c r="DS164" s="147">
        <f t="shared" si="469"/>
        <v>62.92</v>
      </c>
      <c r="DT164" s="147">
        <f t="shared" si="469"/>
        <v>85.36</v>
      </c>
      <c r="DU164" s="147">
        <f t="shared" si="469"/>
        <v>109.92</v>
      </c>
      <c r="ET164" s="44"/>
    </row>
    <row r="165" spans="1:154" x14ac:dyDescent="0.25">
      <c r="A165" s="84">
        <v>0</v>
      </c>
      <c r="B165" s="42" t="s">
        <v>100</v>
      </c>
      <c r="D165" s="43" t="str">
        <f t="shared" si="386"/>
        <v>INFINITE 46.001 a 7.000</v>
      </c>
      <c r="E165" s="44" t="s">
        <v>98</v>
      </c>
      <c r="F165" s="44" t="s">
        <v>82</v>
      </c>
      <c r="G165" s="170">
        <f t="shared" si="452"/>
        <v>17.2</v>
      </c>
      <c r="H165" s="170">
        <f t="shared" si="448"/>
        <v>17.57</v>
      </c>
      <c r="I165" s="170">
        <f t="shared" si="448"/>
        <v>17.93</v>
      </c>
      <c r="J165" s="170">
        <f t="shared" si="448"/>
        <v>18.3</v>
      </c>
      <c r="K165" s="170">
        <f t="shared" si="448"/>
        <v>28.34</v>
      </c>
      <c r="L165" s="170">
        <f t="shared" si="448"/>
        <v>28.62</v>
      </c>
      <c r="M165" s="170">
        <f t="shared" si="448"/>
        <v>28.92</v>
      </c>
      <c r="N165" s="170">
        <f t="shared" si="448"/>
        <v>29.21</v>
      </c>
      <c r="O165" s="170">
        <f t="shared" si="448"/>
        <v>52.55</v>
      </c>
      <c r="P165" s="170">
        <f t="shared" si="448"/>
        <v>70.94</v>
      </c>
      <c r="Q165" s="170">
        <f t="shared" si="448"/>
        <v>99.83</v>
      </c>
      <c r="R165" s="170">
        <f t="shared" si="448"/>
        <v>120.87</v>
      </c>
      <c r="S165" s="170">
        <f t="shared" si="448"/>
        <v>69.94</v>
      </c>
      <c r="T165" s="170">
        <f t="shared" si="448"/>
        <v>86.13</v>
      </c>
      <c r="U165" s="170">
        <f t="shared" si="448"/>
        <v>110.77</v>
      </c>
      <c r="V165" s="170">
        <f t="shared" si="448"/>
        <v>129.53</v>
      </c>
      <c r="W165" s="170">
        <f t="shared" si="448"/>
        <v>83.27</v>
      </c>
      <c r="X165" s="170">
        <f t="shared" si="448"/>
        <v>102.53</v>
      </c>
      <c r="Y165" s="170">
        <f t="shared" si="448"/>
        <v>131.85</v>
      </c>
      <c r="Z165" s="170">
        <f t="shared" si="448"/>
        <v>154.21</v>
      </c>
      <c r="AB165" s="176" t="str">
        <f t="shared" si="417"/>
        <v>INFINITE 46.001 a 7.000</v>
      </c>
      <c r="AC165" s="177" t="s">
        <v>98</v>
      </c>
      <c r="AD165" s="177" t="s">
        <v>82</v>
      </c>
      <c r="AE165" s="170">
        <f t="shared" si="453"/>
        <v>40.58</v>
      </c>
      <c r="AF165" s="170">
        <f t="shared" si="449"/>
        <v>41.44</v>
      </c>
      <c r="AG165" s="170">
        <f t="shared" si="449"/>
        <v>42.31</v>
      </c>
      <c r="AH165" s="170">
        <f t="shared" si="449"/>
        <v>43.17</v>
      </c>
      <c r="AI165" s="170">
        <f t="shared" si="449"/>
        <v>46.75</v>
      </c>
      <c r="AJ165" s="170">
        <f t="shared" si="449"/>
        <v>47.24</v>
      </c>
      <c r="AK165" s="170">
        <f t="shared" si="449"/>
        <v>47.71</v>
      </c>
      <c r="AL165" s="170">
        <f t="shared" si="449"/>
        <v>48.2</v>
      </c>
      <c r="AM165" s="170">
        <f t="shared" si="449"/>
        <v>93.63</v>
      </c>
      <c r="AN165" s="170">
        <f t="shared" si="449"/>
        <v>140.80000000000001</v>
      </c>
      <c r="AO165" s="170">
        <f t="shared" si="449"/>
        <v>172.33</v>
      </c>
      <c r="AP165" s="170">
        <f t="shared" si="449"/>
        <v>203.85</v>
      </c>
      <c r="AQ165" s="170">
        <f t="shared" si="449"/>
        <v>114.18</v>
      </c>
      <c r="AR165" s="170">
        <f t="shared" si="449"/>
        <v>166.27</v>
      </c>
      <c r="AS165" s="170">
        <f t="shared" si="449"/>
        <v>199.21</v>
      </c>
      <c r="AT165" s="170">
        <f t="shared" si="449"/>
        <v>232.15</v>
      </c>
      <c r="AU165" s="170">
        <f t="shared" si="449"/>
        <v>135.94</v>
      </c>
      <c r="AV165" s="170">
        <f t="shared" si="449"/>
        <v>197.94</v>
      </c>
      <c r="AW165" s="170">
        <f t="shared" si="449"/>
        <v>237.17</v>
      </c>
      <c r="AX165" s="170">
        <f t="shared" si="449"/>
        <v>276.38</v>
      </c>
      <c r="BL165" s="43" t="str">
        <f t="shared" si="387"/>
        <v>INFINITE 54.001 a 5.000</v>
      </c>
      <c r="BM165" s="44" t="s">
        <v>100</v>
      </c>
      <c r="BN165" s="46" t="s">
        <v>70</v>
      </c>
      <c r="BO165" s="170">
        <f t="shared" si="457"/>
        <v>24.17</v>
      </c>
      <c r="BP165" s="170">
        <f t="shared" si="457"/>
        <v>24.68</v>
      </c>
      <c r="BQ165" s="170">
        <f t="shared" si="457"/>
        <v>25.19</v>
      </c>
      <c r="BS165" s="43" t="str">
        <f t="shared" si="349"/>
        <v>INFINITE 56.001 a 7.000</v>
      </c>
      <c r="BT165" s="44" t="s">
        <v>100</v>
      </c>
      <c r="BU165" s="44" t="s">
        <v>82</v>
      </c>
      <c r="BV165" s="170">
        <f t="shared" si="454"/>
        <v>21.55</v>
      </c>
      <c r="BW165" s="170">
        <f t="shared" si="454"/>
        <v>22.01</v>
      </c>
      <c r="BX165" s="170">
        <f t="shared" si="454"/>
        <v>22.46</v>
      </c>
      <c r="BY165" s="170">
        <f t="shared" si="454"/>
        <v>22.91</v>
      </c>
      <c r="BZ165" s="170">
        <f t="shared" si="454"/>
        <v>35.1</v>
      </c>
      <c r="CA165" s="170">
        <f t="shared" si="454"/>
        <v>35.44</v>
      </c>
      <c r="CB165" s="170">
        <f t="shared" si="454"/>
        <v>35.81</v>
      </c>
      <c r="CC165" s="170">
        <f t="shared" si="454"/>
        <v>36.18</v>
      </c>
      <c r="CD165" s="170">
        <f t="shared" si="454"/>
        <v>65.599999999999994</v>
      </c>
      <c r="CE165" s="170">
        <f t="shared" si="454"/>
        <v>89.04</v>
      </c>
      <c r="CF165" s="170">
        <f t="shared" si="454"/>
        <v>125.32</v>
      </c>
      <c r="CG165" s="170">
        <f t="shared" si="454"/>
        <v>151.59</v>
      </c>
      <c r="CH165" s="170">
        <f t="shared" si="454"/>
        <v>104.09</v>
      </c>
      <c r="CI165" s="170">
        <f t="shared" si="454"/>
        <v>128.63999999999999</v>
      </c>
      <c r="CJ165" s="170">
        <f t="shared" si="454"/>
        <v>165.48</v>
      </c>
      <c r="CK165" s="170">
        <f t="shared" si="454"/>
        <v>193.43</v>
      </c>
      <c r="CM165" s="43" t="str">
        <f t="shared" si="410"/>
        <v>INFINITE 46.001 a 7.000</v>
      </c>
      <c r="CN165" s="44" t="s">
        <v>98</v>
      </c>
      <c r="CO165" s="44" t="s">
        <v>82</v>
      </c>
      <c r="CP165" s="170">
        <f t="shared" ref="CP165:DE165" si="470">ROUND(CP11-(CP11*$A$111),2)</f>
        <v>23.87</v>
      </c>
      <c r="CQ165" s="170">
        <f t="shared" si="470"/>
        <v>24.88</v>
      </c>
      <c r="CR165" s="170">
        <f t="shared" si="470"/>
        <v>25.13</v>
      </c>
      <c r="CS165" s="170">
        <f t="shared" si="470"/>
        <v>25.39</v>
      </c>
      <c r="CT165" s="170">
        <f t="shared" si="470"/>
        <v>32.54</v>
      </c>
      <c r="CU165" s="170">
        <f t="shared" si="470"/>
        <v>37.44</v>
      </c>
      <c r="CV165" s="170">
        <f t="shared" si="470"/>
        <v>42.71</v>
      </c>
      <c r="CW165" s="170">
        <f t="shared" si="470"/>
        <v>52.88</v>
      </c>
      <c r="CX165" s="170">
        <f t="shared" si="470"/>
        <v>41.08</v>
      </c>
      <c r="CY165" s="170">
        <f t="shared" si="470"/>
        <v>47.15</v>
      </c>
      <c r="CZ165" s="170">
        <f t="shared" si="470"/>
        <v>63.84</v>
      </c>
      <c r="DA165" s="170">
        <f t="shared" si="470"/>
        <v>81.94</v>
      </c>
      <c r="DB165" s="170">
        <f t="shared" si="470"/>
        <v>47.76</v>
      </c>
      <c r="DC165" s="170">
        <f t="shared" si="470"/>
        <v>54.81</v>
      </c>
      <c r="DD165" s="170">
        <f t="shared" si="470"/>
        <v>74.23</v>
      </c>
      <c r="DE165" s="170">
        <f t="shared" si="470"/>
        <v>95.27</v>
      </c>
      <c r="DF165" s="159"/>
      <c r="DG165" s="43" t="str">
        <f t="shared" si="373"/>
        <v>INFINITE 56.001 a 7.000</v>
      </c>
      <c r="DH165" s="44" t="s">
        <v>100</v>
      </c>
      <c r="DI165" s="44" t="s">
        <v>82</v>
      </c>
      <c r="DJ165" s="147">
        <f t="shared" ref="DJ165:DU165" si="471">ROUND(DJ11-(DJ11*$A$203),2)</f>
        <v>28.52</v>
      </c>
      <c r="DK165" s="147">
        <f t="shared" si="471"/>
        <v>29.73</v>
      </c>
      <c r="DL165" s="147">
        <f t="shared" si="471"/>
        <v>30.04</v>
      </c>
      <c r="DM165" s="147">
        <f t="shared" si="471"/>
        <v>30.34</v>
      </c>
      <c r="DN165" s="147">
        <f t="shared" si="471"/>
        <v>38.78</v>
      </c>
      <c r="DO165" s="147">
        <f t="shared" si="471"/>
        <v>45.15</v>
      </c>
      <c r="DP165" s="147">
        <f t="shared" si="471"/>
        <v>51.54</v>
      </c>
      <c r="DQ165" s="147">
        <f t="shared" si="471"/>
        <v>63.74</v>
      </c>
      <c r="DR165" s="147">
        <f t="shared" si="471"/>
        <v>56.41</v>
      </c>
      <c r="DS165" s="147">
        <f t="shared" si="471"/>
        <v>65.819999999999993</v>
      </c>
      <c r="DT165" s="147">
        <f t="shared" si="471"/>
        <v>89.56</v>
      </c>
      <c r="DU165" s="147">
        <f t="shared" si="471"/>
        <v>114.88</v>
      </c>
      <c r="ET165" s="44"/>
    </row>
    <row r="166" spans="1:154" x14ac:dyDescent="0.25">
      <c r="A166" s="84">
        <v>0</v>
      </c>
      <c r="B166" s="42" t="s">
        <v>104</v>
      </c>
      <c r="D166" s="43" t="str">
        <f t="shared" si="386"/>
        <v>INFINITE 47.001 a 8.000</v>
      </c>
      <c r="E166" s="44" t="s">
        <v>98</v>
      </c>
      <c r="F166" s="44" t="s">
        <v>86</v>
      </c>
      <c r="G166" s="170">
        <f t="shared" si="452"/>
        <v>18.18</v>
      </c>
      <c r="H166" s="170">
        <f t="shared" si="448"/>
        <v>18.559999999999999</v>
      </c>
      <c r="I166" s="170">
        <f t="shared" si="448"/>
        <v>18.95</v>
      </c>
      <c r="J166" s="170">
        <f t="shared" si="448"/>
        <v>19.34</v>
      </c>
      <c r="K166" s="170">
        <f t="shared" si="448"/>
        <v>30.3</v>
      </c>
      <c r="L166" s="170">
        <f t="shared" si="448"/>
        <v>30.63</v>
      </c>
      <c r="M166" s="170">
        <f t="shared" si="448"/>
        <v>30.92</v>
      </c>
      <c r="N166" s="170">
        <f t="shared" si="448"/>
        <v>31.25</v>
      </c>
      <c r="O166" s="170">
        <f t="shared" si="448"/>
        <v>57.56</v>
      </c>
      <c r="P166" s="170">
        <f t="shared" si="448"/>
        <v>77.709999999999994</v>
      </c>
      <c r="Q166" s="170">
        <f t="shared" si="448"/>
        <v>109.39</v>
      </c>
      <c r="R166" s="170">
        <f t="shared" si="448"/>
        <v>132.41</v>
      </c>
      <c r="S166" s="170">
        <f t="shared" si="448"/>
        <v>77.84</v>
      </c>
      <c r="T166" s="170">
        <f t="shared" si="448"/>
        <v>95.5</v>
      </c>
      <c r="U166" s="170">
        <f t="shared" si="448"/>
        <v>122.48</v>
      </c>
      <c r="V166" s="170">
        <f t="shared" si="448"/>
        <v>142.91999999999999</v>
      </c>
      <c r="W166" s="170">
        <f t="shared" si="448"/>
        <v>92.66</v>
      </c>
      <c r="X166" s="170">
        <f t="shared" si="448"/>
        <v>113.69</v>
      </c>
      <c r="Y166" s="170">
        <f t="shared" si="448"/>
        <v>145.81</v>
      </c>
      <c r="Z166" s="170">
        <f t="shared" si="448"/>
        <v>170.15</v>
      </c>
      <c r="AB166" s="176" t="str">
        <f t="shared" si="417"/>
        <v>INFINITE 47.001 a 8.000</v>
      </c>
      <c r="AC166" s="177" t="s">
        <v>98</v>
      </c>
      <c r="AD166" s="177" t="s">
        <v>86</v>
      </c>
      <c r="AE166" s="170">
        <f t="shared" si="453"/>
        <v>43.03</v>
      </c>
      <c r="AF166" s="170">
        <f t="shared" si="449"/>
        <v>43.94</v>
      </c>
      <c r="AG166" s="170">
        <f t="shared" si="449"/>
        <v>44.85</v>
      </c>
      <c r="AH166" s="170">
        <f t="shared" si="449"/>
        <v>45.77</v>
      </c>
      <c r="AI166" s="170">
        <f t="shared" si="449"/>
        <v>50.04</v>
      </c>
      <c r="AJ166" s="170">
        <f t="shared" si="449"/>
        <v>50.56</v>
      </c>
      <c r="AK166" s="170">
        <f t="shared" si="449"/>
        <v>51.07</v>
      </c>
      <c r="AL166" s="170">
        <f t="shared" si="449"/>
        <v>51.58</v>
      </c>
      <c r="AM166" s="170">
        <f t="shared" si="449"/>
        <v>102.15</v>
      </c>
      <c r="AN166" s="170">
        <f t="shared" si="449"/>
        <v>153.38999999999999</v>
      </c>
      <c r="AO166" s="170">
        <f t="shared" si="449"/>
        <v>188.05</v>
      </c>
      <c r="AP166" s="170">
        <f t="shared" si="449"/>
        <v>222.71</v>
      </c>
      <c r="AQ166" s="170">
        <f t="shared" si="449"/>
        <v>124.53</v>
      </c>
      <c r="AR166" s="170">
        <f t="shared" si="449"/>
        <v>183.78</v>
      </c>
      <c r="AS166" s="170">
        <f t="shared" si="449"/>
        <v>220.08</v>
      </c>
      <c r="AT166" s="170">
        <f t="shared" si="449"/>
        <v>256.38</v>
      </c>
      <c r="AU166" s="170">
        <f t="shared" si="449"/>
        <v>148.26</v>
      </c>
      <c r="AV166" s="170">
        <f t="shared" si="449"/>
        <v>218.79</v>
      </c>
      <c r="AW166" s="170">
        <f t="shared" si="449"/>
        <v>262</v>
      </c>
      <c r="AX166" s="170">
        <f t="shared" si="449"/>
        <v>305.20999999999998</v>
      </c>
      <c r="BL166" s="43" t="str">
        <f t="shared" si="387"/>
        <v>INFINITE 55.001 a 6.000</v>
      </c>
      <c r="BM166" s="44" t="s">
        <v>100</v>
      </c>
      <c r="BN166" s="46" t="s">
        <v>76</v>
      </c>
      <c r="BO166" s="170">
        <f t="shared" si="457"/>
        <v>28.15</v>
      </c>
      <c r="BP166" s="170">
        <f t="shared" si="457"/>
        <v>28.74</v>
      </c>
      <c r="BQ166" s="170">
        <f t="shared" si="457"/>
        <v>29.35</v>
      </c>
      <c r="BS166" s="43" t="str">
        <f t="shared" si="349"/>
        <v>INFINITE 57.001 a 8.000</v>
      </c>
      <c r="BT166" s="44" t="s">
        <v>100</v>
      </c>
      <c r="BU166" s="44" t="s">
        <v>86</v>
      </c>
      <c r="BV166" s="170">
        <f t="shared" si="454"/>
        <v>21.94</v>
      </c>
      <c r="BW166" s="170">
        <f t="shared" si="454"/>
        <v>22.41</v>
      </c>
      <c r="BX166" s="170">
        <f t="shared" si="454"/>
        <v>22.85</v>
      </c>
      <c r="BY166" s="170">
        <f t="shared" si="454"/>
        <v>23.31</v>
      </c>
      <c r="BZ166" s="170">
        <f t="shared" si="454"/>
        <v>37.590000000000003</v>
      </c>
      <c r="CA166" s="170">
        <f t="shared" si="454"/>
        <v>37.99</v>
      </c>
      <c r="CB166" s="170">
        <f t="shared" si="454"/>
        <v>38.369999999999997</v>
      </c>
      <c r="CC166" s="170">
        <f t="shared" si="454"/>
        <v>38.76</v>
      </c>
      <c r="CD166" s="170">
        <f t="shared" si="454"/>
        <v>71.92</v>
      </c>
      <c r="CE166" s="170">
        <f t="shared" si="454"/>
        <v>97.56</v>
      </c>
      <c r="CF166" s="170">
        <f t="shared" si="454"/>
        <v>137.30000000000001</v>
      </c>
      <c r="CG166" s="170">
        <f t="shared" si="454"/>
        <v>166.1</v>
      </c>
      <c r="CH166" s="170">
        <f t="shared" si="454"/>
        <v>115.91</v>
      </c>
      <c r="CI166" s="170">
        <f t="shared" si="454"/>
        <v>142.66</v>
      </c>
      <c r="CJ166" s="170">
        <f t="shared" si="454"/>
        <v>183.02</v>
      </c>
      <c r="CK166" s="170">
        <f t="shared" si="454"/>
        <v>213.48</v>
      </c>
      <c r="CM166" s="43" t="str">
        <f t="shared" si="410"/>
        <v>INFINITE 47.001 a 8.000</v>
      </c>
      <c r="CN166" s="44" t="s">
        <v>98</v>
      </c>
      <c r="CO166" s="44" t="s">
        <v>86</v>
      </c>
      <c r="CP166" s="170">
        <f t="shared" ref="CP166:DE166" si="472">ROUND(CP12-(CP12*$A$111),2)</f>
        <v>25.08</v>
      </c>
      <c r="CQ166" s="170">
        <f t="shared" si="472"/>
        <v>26.14</v>
      </c>
      <c r="CR166" s="170">
        <f t="shared" si="472"/>
        <v>26.41</v>
      </c>
      <c r="CS166" s="170">
        <f t="shared" si="472"/>
        <v>26.68</v>
      </c>
      <c r="CT166" s="170">
        <f t="shared" si="472"/>
        <v>35.450000000000003</v>
      </c>
      <c r="CU166" s="170">
        <f t="shared" si="472"/>
        <v>40.78</v>
      </c>
      <c r="CV166" s="170">
        <f t="shared" si="472"/>
        <v>46.53</v>
      </c>
      <c r="CW166" s="170">
        <f t="shared" si="472"/>
        <v>57.62</v>
      </c>
      <c r="CX166" s="170">
        <f t="shared" si="472"/>
        <v>52.92</v>
      </c>
      <c r="CY166" s="170">
        <f t="shared" si="472"/>
        <v>59.37</v>
      </c>
      <c r="CZ166" s="170">
        <f t="shared" si="472"/>
        <v>76.48</v>
      </c>
      <c r="DA166" s="170">
        <f t="shared" si="472"/>
        <v>95.35</v>
      </c>
      <c r="DB166" s="170">
        <f t="shared" si="472"/>
        <v>61.54</v>
      </c>
      <c r="DC166" s="170">
        <f t="shared" si="472"/>
        <v>69.040000000000006</v>
      </c>
      <c r="DD166" s="170">
        <f t="shared" si="472"/>
        <v>88.93</v>
      </c>
      <c r="DE166" s="170">
        <f t="shared" si="472"/>
        <v>110.88</v>
      </c>
      <c r="DF166" s="159"/>
      <c r="DG166" s="43" t="str">
        <f t="shared" si="373"/>
        <v>INFINITE 57.001 a 8.000</v>
      </c>
      <c r="DH166" s="44" t="s">
        <v>100</v>
      </c>
      <c r="DI166" s="44" t="s">
        <v>86</v>
      </c>
      <c r="DJ166" s="147">
        <f t="shared" ref="DJ166:DU166" si="473">ROUND(DJ12-(DJ12*$A$203),2)</f>
        <v>29.92</v>
      </c>
      <c r="DK166" s="147">
        <f t="shared" si="473"/>
        <v>31.22</v>
      </c>
      <c r="DL166" s="147">
        <f t="shared" si="473"/>
        <v>31.52</v>
      </c>
      <c r="DM166" s="147">
        <f t="shared" si="473"/>
        <v>31.86</v>
      </c>
      <c r="DN166" s="147">
        <f t="shared" si="473"/>
        <v>42.19</v>
      </c>
      <c r="DO166" s="147">
        <f t="shared" si="473"/>
        <v>49.16</v>
      </c>
      <c r="DP166" s="147">
        <f t="shared" si="473"/>
        <v>56.13</v>
      </c>
      <c r="DQ166" s="147">
        <f t="shared" si="473"/>
        <v>69.42</v>
      </c>
      <c r="DR166" s="147">
        <f t="shared" si="473"/>
        <v>72.55</v>
      </c>
      <c r="DS166" s="147">
        <f t="shared" si="473"/>
        <v>82.85</v>
      </c>
      <c r="DT166" s="147">
        <f t="shared" si="473"/>
        <v>107.27</v>
      </c>
      <c r="DU166" s="147">
        <f t="shared" si="473"/>
        <v>133.66</v>
      </c>
      <c r="EQ166" s="198" t="str">
        <f>CONCATENATE(ER166,ES166,ET166,EU166)</f>
        <v>INFINITE 2Coleta Agendada7789-50 a 10</v>
      </c>
      <c r="ER166" s="198" t="s">
        <v>90</v>
      </c>
      <c r="ES166" s="199" t="s">
        <v>43</v>
      </c>
      <c r="ET166" s="200" t="s">
        <v>44</v>
      </c>
      <c r="EU166" s="201" t="s">
        <v>45</v>
      </c>
      <c r="EV166" s="200">
        <f>ROUND(EV3-(EV3*$A$144),2)</f>
        <v>14.82</v>
      </c>
    </row>
    <row r="167" spans="1:154" x14ac:dyDescent="0.25">
      <c r="A167" s="84">
        <v>0</v>
      </c>
      <c r="B167" s="42" t="s">
        <v>107</v>
      </c>
      <c r="D167" s="43" t="str">
        <f t="shared" si="386"/>
        <v>INFINITE 48.001 a 9.000</v>
      </c>
      <c r="E167" s="44" t="s">
        <v>98</v>
      </c>
      <c r="F167" s="44" t="s">
        <v>91</v>
      </c>
      <c r="G167" s="170">
        <f t="shared" si="452"/>
        <v>18.77</v>
      </c>
      <c r="H167" s="170">
        <f t="shared" si="448"/>
        <v>19.18</v>
      </c>
      <c r="I167" s="170">
        <f t="shared" si="448"/>
        <v>19.579999999999998</v>
      </c>
      <c r="J167" s="170">
        <f t="shared" si="448"/>
        <v>19.97</v>
      </c>
      <c r="K167" s="170">
        <f t="shared" si="448"/>
        <v>32.28</v>
      </c>
      <c r="L167" s="170">
        <f t="shared" si="448"/>
        <v>32.6</v>
      </c>
      <c r="M167" s="170">
        <f t="shared" si="448"/>
        <v>32.96</v>
      </c>
      <c r="N167" s="170">
        <f t="shared" si="448"/>
        <v>33.270000000000003</v>
      </c>
      <c r="O167" s="170">
        <f t="shared" si="448"/>
        <v>62.59</v>
      </c>
      <c r="P167" s="170">
        <f t="shared" si="448"/>
        <v>84.49</v>
      </c>
      <c r="Q167" s="170">
        <f t="shared" si="448"/>
        <v>118.92</v>
      </c>
      <c r="R167" s="170">
        <f t="shared" si="448"/>
        <v>143.94999999999999</v>
      </c>
      <c r="S167" s="170">
        <f t="shared" si="448"/>
        <v>82.05</v>
      </c>
      <c r="T167" s="170">
        <f t="shared" si="448"/>
        <v>101.21</v>
      </c>
      <c r="U167" s="170">
        <f t="shared" si="448"/>
        <v>130.49</v>
      </c>
      <c r="V167" s="170">
        <f t="shared" si="448"/>
        <v>152.61000000000001</v>
      </c>
      <c r="W167" s="170">
        <f t="shared" si="448"/>
        <v>97.68</v>
      </c>
      <c r="X167" s="170">
        <f t="shared" si="448"/>
        <v>120.48</v>
      </c>
      <c r="Y167" s="170">
        <f t="shared" si="448"/>
        <v>155.34</v>
      </c>
      <c r="Z167" s="170">
        <f t="shared" si="448"/>
        <v>181.69</v>
      </c>
      <c r="AB167" s="176" t="str">
        <f t="shared" si="417"/>
        <v>INFINITE 48.001 a 9.000</v>
      </c>
      <c r="AC167" s="177" t="s">
        <v>98</v>
      </c>
      <c r="AD167" s="177" t="s">
        <v>91</v>
      </c>
      <c r="AE167" s="170">
        <f t="shared" si="453"/>
        <v>46.86</v>
      </c>
      <c r="AF167" s="170">
        <f t="shared" si="449"/>
        <v>47.87</v>
      </c>
      <c r="AG167" s="170">
        <f t="shared" si="449"/>
        <v>48.85</v>
      </c>
      <c r="AH167" s="170">
        <f t="shared" si="449"/>
        <v>49.86</v>
      </c>
      <c r="AI167" s="170">
        <f t="shared" si="449"/>
        <v>53.93</v>
      </c>
      <c r="AJ167" s="170">
        <f t="shared" si="449"/>
        <v>54.48</v>
      </c>
      <c r="AK167" s="170">
        <f t="shared" si="449"/>
        <v>55.04</v>
      </c>
      <c r="AL167" s="170">
        <f t="shared" si="449"/>
        <v>55.6</v>
      </c>
      <c r="AM167" s="170">
        <f t="shared" si="449"/>
        <v>111.35</v>
      </c>
      <c r="AN167" s="170">
        <f t="shared" si="449"/>
        <v>168.76</v>
      </c>
      <c r="AO167" s="170">
        <f t="shared" si="449"/>
        <v>205.59</v>
      </c>
      <c r="AP167" s="170">
        <f t="shared" si="449"/>
        <v>242.42</v>
      </c>
      <c r="AQ167" s="170">
        <f t="shared" si="449"/>
        <v>136.72999999999999</v>
      </c>
      <c r="AR167" s="170">
        <f t="shared" si="449"/>
        <v>204.22</v>
      </c>
      <c r="AS167" s="170">
        <f t="shared" si="449"/>
        <v>243.24</v>
      </c>
      <c r="AT167" s="170">
        <f t="shared" si="449"/>
        <v>282.27999999999997</v>
      </c>
      <c r="AU167" s="170">
        <f t="shared" si="449"/>
        <v>162.77000000000001</v>
      </c>
      <c r="AV167" s="170">
        <f t="shared" si="449"/>
        <v>243.12</v>
      </c>
      <c r="AW167" s="170">
        <f t="shared" si="449"/>
        <v>289.58</v>
      </c>
      <c r="AX167" s="170">
        <f t="shared" si="449"/>
        <v>336.05</v>
      </c>
      <c r="BL167" s="43" t="str">
        <f t="shared" si="387"/>
        <v>INFINITE 56.001 a 7.000</v>
      </c>
      <c r="BM167" s="44" t="s">
        <v>100</v>
      </c>
      <c r="BN167" s="46" t="s">
        <v>82</v>
      </c>
      <c r="BO167" s="170">
        <f t="shared" si="457"/>
        <v>33.49</v>
      </c>
      <c r="BP167" s="170">
        <f t="shared" si="457"/>
        <v>34.17</v>
      </c>
      <c r="BQ167" s="170">
        <f t="shared" si="457"/>
        <v>34.89</v>
      </c>
      <c r="BS167" s="43" t="str">
        <f t="shared" si="349"/>
        <v>INFINITE 58.001 a 9.000</v>
      </c>
      <c r="BT167" s="44" t="s">
        <v>100</v>
      </c>
      <c r="BU167" s="44" t="s">
        <v>91</v>
      </c>
      <c r="BV167" s="170">
        <f t="shared" si="454"/>
        <v>22.82</v>
      </c>
      <c r="BW167" s="170">
        <f t="shared" si="454"/>
        <v>23.29</v>
      </c>
      <c r="BX167" s="170">
        <f t="shared" si="454"/>
        <v>23.77</v>
      </c>
      <c r="BY167" s="170">
        <f t="shared" si="454"/>
        <v>24.25</v>
      </c>
      <c r="BZ167" s="170">
        <f t="shared" si="454"/>
        <v>39.97</v>
      </c>
      <c r="CA167" s="170">
        <f t="shared" si="454"/>
        <v>40.369999999999997</v>
      </c>
      <c r="CB167" s="170">
        <f t="shared" si="454"/>
        <v>40.81</v>
      </c>
      <c r="CC167" s="170">
        <f t="shared" si="454"/>
        <v>41.21</v>
      </c>
      <c r="CD167" s="170">
        <f t="shared" si="454"/>
        <v>78.13</v>
      </c>
      <c r="CE167" s="170">
        <f t="shared" si="454"/>
        <v>106.05</v>
      </c>
      <c r="CF167" s="170">
        <f t="shared" si="454"/>
        <v>149.25</v>
      </c>
      <c r="CG167" s="170">
        <f t="shared" si="454"/>
        <v>180.54</v>
      </c>
      <c r="CH167" s="170">
        <f t="shared" si="454"/>
        <v>122.1</v>
      </c>
      <c r="CI167" s="170">
        <f t="shared" si="454"/>
        <v>151.15</v>
      </c>
      <c r="CJ167" s="170">
        <f t="shared" si="454"/>
        <v>194.95</v>
      </c>
      <c r="CK167" s="170">
        <f t="shared" si="454"/>
        <v>227.89</v>
      </c>
      <c r="CM167" s="43" t="str">
        <f t="shared" si="410"/>
        <v>INFINITE 48.001 a 9.000</v>
      </c>
      <c r="CN167" s="44" t="s">
        <v>98</v>
      </c>
      <c r="CO167" s="44" t="s">
        <v>91</v>
      </c>
      <c r="CP167" s="170">
        <f t="shared" ref="CP167:DE167" si="474">ROUND(CP13-(CP13*$A$111),2)</f>
        <v>25.81</v>
      </c>
      <c r="CQ167" s="170">
        <f t="shared" si="474"/>
        <v>26.91</v>
      </c>
      <c r="CR167" s="170">
        <f t="shared" si="474"/>
        <v>27.17</v>
      </c>
      <c r="CS167" s="170">
        <f t="shared" si="474"/>
        <v>27.45</v>
      </c>
      <c r="CT167" s="170">
        <f t="shared" si="474"/>
        <v>37.200000000000003</v>
      </c>
      <c r="CU167" s="170">
        <f t="shared" si="474"/>
        <v>42.77</v>
      </c>
      <c r="CV167" s="170">
        <f t="shared" si="474"/>
        <v>48.8</v>
      </c>
      <c r="CW167" s="170">
        <f t="shared" si="474"/>
        <v>60.42</v>
      </c>
      <c r="CX167" s="170">
        <f t="shared" si="474"/>
        <v>54.42</v>
      </c>
      <c r="CY167" s="170">
        <f t="shared" si="474"/>
        <v>61.09</v>
      </c>
      <c r="CZ167" s="170">
        <f t="shared" si="474"/>
        <v>78.45</v>
      </c>
      <c r="DA167" s="170">
        <f t="shared" si="474"/>
        <v>97.8</v>
      </c>
      <c r="DB167" s="170">
        <f t="shared" si="474"/>
        <v>63.29</v>
      </c>
      <c r="DC167" s="170">
        <f t="shared" si="474"/>
        <v>71.03</v>
      </c>
      <c r="DD167" s="170">
        <f t="shared" si="474"/>
        <v>91.22</v>
      </c>
      <c r="DE167" s="170">
        <f t="shared" si="474"/>
        <v>113.71</v>
      </c>
      <c r="DF167" s="159"/>
      <c r="DG167" s="43" t="str">
        <f t="shared" si="373"/>
        <v>INFINITE 58.001 a 9.000</v>
      </c>
      <c r="DH167" s="44" t="s">
        <v>100</v>
      </c>
      <c r="DI167" s="44" t="s">
        <v>91</v>
      </c>
      <c r="DJ167" s="147">
        <f t="shared" ref="DJ167:DU167" si="475">ROUND(DJ13-(DJ13*$A$203),2)</f>
        <v>30.94</v>
      </c>
      <c r="DK167" s="147">
        <f t="shared" si="475"/>
        <v>32.26</v>
      </c>
      <c r="DL167" s="147">
        <f t="shared" si="475"/>
        <v>32.58</v>
      </c>
      <c r="DM167" s="147">
        <f t="shared" si="475"/>
        <v>32.9</v>
      </c>
      <c r="DN167" s="147">
        <f t="shared" si="475"/>
        <v>44.49</v>
      </c>
      <c r="DO167" s="147">
        <f t="shared" si="475"/>
        <v>51.62</v>
      </c>
      <c r="DP167" s="147">
        <f t="shared" si="475"/>
        <v>58.92</v>
      </c>
      <c r="DQ167" s="147">
        <f t="shared" si="475"/>
        <v>72.89</v>
      </c>
      <c r="DR167" s="147">
        <f t="shared" si="475"/>
        <v>75.17</v>
      </c>
      <c r="DS167" s="147">
        <f t="shared" si="475"/>
        <v>85.46</v>
      </c>
      <c r="DT167" s="147">
        <f t="shared" si="475"/>
        <v>110.12</v>
      </c>
      <c r="DU167" s="147">
        <f t="shared" si="475"/>
        <v>137.19999999999999</v>
      </c>
      <c r="EQ167" s="198" t="str">
        <f t="shared" ref="EQ167:EQ182" si="476">CONCATENATE(ER167,ES167,ET167,EU167)</f>
        <v>INFINITE 2Coleta Agendada7789-5Mais de 10</v>
      </c>
      <c r="ER167" s="198" t="s">
        <v>90</v>
      </c>
      <c r="ES167" s="199" t="s">
        <v>43</v>
      </c>
      <c r="ET167" s="200" t="s">
        <v>44</v>
      </c>
      <c r="EU167" s="201" t="s">
        <v>52</v>
      </c>
      <c r="EV167" s="200" t="s">
        <v>251</v>
      </c>
    </row>
    <row r="168" spans="1:154" x14ac:dyDescent="0.25">
      <c r="A168" s="84">
        <v>0</v>
      </c>
      <c r="B168" s="42" t="s">
        <v>110</v>
      </c>
      <c r="D168" s="43" t="str">
        <f t="shared" si="386"/>
        <v>INFINITE 49.001 a 10.000</v>
      </c>
      <c r="E168" s="44" t="s">
        <v>98</v>
      </c>
      <c r="F168" s="44" t="s">
        <v>95</v>
      </c>
      <c r="G168" s="170">
        <f t="shared" si="452"/>
        <v>19.2</v>
      </c>
      <c r="H168" s="170">
        <f t="shared" si="448"/>
        <v>19.600000000000001</v>
      </c>
      <c r="I168" s="170">
        <f t="shared" si="448"/>
        <v>20.010000000000002</v>
      </c>
      <c r="J168" s="170">
        <f t="shared" si="448"/>
        <v>20.41</v>
      </c>
      <c r="K168" s="170">
        <f t="shared" si="448"/>
        <v>34.46</v>
      </c>
      <c r="L168" s="170">
        <f t="shared" si="448"/>
        <v>34.81</v>
      </c>
      <c r="M168" s="170">
        <f t="shared" si="448"/>
        <v>35.17</v>
      </c>
      <c r="N168" s="170">
        <f t="shared" si="448"/>
        <v>35.520000000000003</v>
      </c>
      <c r="O168" s="170">
        <f t="shared" si="448"/>
        <v>67.62</v>
      </c>
      <c r="P168" s="170">
        <f t="shared" si="448"/>
        <v>91.28</v>
      </c>
      <c r="Q168" s="170">
        <f t="shared" si="448"/>
        <v>128.47</v>
      </c>
      <c r="R168" s="170">
        <f t="shared" si="448"/>
        <v>155.52000000000001</v>
      </c>
      <c r="S168" s="170">
        <f t="shared" si="448"/>
        <v>86.28</v>
      </c>
      <c r="T168" s="170">
        <f t="shared" si="448"/>
        <v>106.88</v>
      </c>
      <c r="U168" s="170">
        <f t="shared" si="448"/>
        <v>138.5</v>
      </c>
      <c r="V168" s="170">
        <f t="shared" si="448"/>
        <v>162.33000000000001</v>
      </c>
      <c r="W168" s="170">
        <f t="shared" si="448"/>
        <v>102.72</v>
      </c>
      <c r="X168" s="170">
        <f t="shared" si="448"/>
        <v>127.24</v>
      </c>
      <c r="Y168" s="170">
        <f t="shared" si="448"/>
        <v>164.88</v>
      </c>
      <c r="Z168" s="170">
        <f t="shared" si="448"/>
        <v>193.23</v>
      </c>
      <c r="AB168" s="176" t="str">
        <f t="shared" si="417"/>
        <v>INFINITE 49.001 a 10.000</v>
      </c>
      <c r="AC168" s="177" t="s">
        <v>98</v>
      </c>
      <c r="AD168" s="177" t="s">
        <v>95</v>
      </c>
      <c r="AE168" s="170">
        <f t="shared" si="453"/>
        <v>50.61</v>
      </c>
      <c r="AF168" s="170">
        <f t="shared" si="449"/>
        <v>51.7</v>
      </c>
      <c r="AG168" s="170">
        <f t="shared" si="449"/>
        <v>52.78</v>
      </c>
      <c r="AH168" s="170">
        <f t="shared" si="449"/>
        <v>53.85</v>
      </c>
      <c r="AI168" s="170">
        <f t="shared" si="449"/>
        <v>57.71</v>
      </c>
      <c r="AJ168" s="170">
        <f t="shared" si="449"/>
        <v>58.31</v>
      </c>
      <c r="AK168" s="170">
        <f t="shared" si="449"/>
        <v>58.91</v>
      </c>
      <c r="AL168" s="170">
        <f t="shared" si="449"/>
        <v>59.5</v>
      </c>
      <c r="AM168" s="170">
        <f t="shared" si="449"/>
        <v>120.38</v>
      </c>
      <c r="AN168" s="170">
        <f t="shared" si="449"/>
        <v>183.87</v>
      </c>
      <c r="AO168" s="170">
        <f t="shared" si="449"/>
        <v>223.1</v>
      </c>
      <c r="AP168" s="170">
        <f t="shared" si="449"/>
        <v>262.3</v>
      </c>
      <c r="AQ168" s="170">
        <f t="shared" si="449"/>
        <v>148.91</v>
      </c>
      <c r="AR168" s="170">
        <f t="shared" si="449"/>
        <v>223.91</v>
      </c>
      <c r="AS168" s="170">
        <f t="shared" si="449"/>
        <v>265.98</v>
      </c>
      <c r="AT168" s="170">
        <f t="shared" si="449"/>
        <v>308.04000000000002</v>
      </c>
      <c r="AU168" s="170">
        <f t="shared" si="449"/>
        <v>177.28</v>
      </c>
      <c r="AV168" s="170">
        <f t="shared" si="449"/>
        <v>266.56</v>
      </c>
      <c r="AW168" s="170">
        <f t="shared" si="449"/>
        <v>316.63</v>
      </c>
      <c r="AX168" s="170">
        <f t="shared" si="449"/>
        <v>366.71</v>
      </c>
      <c r="BL168" s="43" t="str">
        <f t="shared" si="387"/>
        <v>INFINITE 57.001 a 8.000</v>
      </c>
      <c r="BM168" s="44" t="s">
        <v>100</v>
      </c>
      <c r="BN168" s="46" t="s">
        <v>86</v>
      </c>
      <c r="BO168" s="170">
        <f t="shared" si="457"/>
        <v>43.24</v>
      </c>
      <c r="BP168" s="170">
        <f t="shared" si="457"/>
        <v>44.14</v>
      </c>
      <c r="BQ168" s="170">
        <f t="shared" si="457"/>
        <v>45.05</v>
      </c>
      <c r="BS168" s="43" t="str">
        <f t="shared" si="349"/>
        <v>INFINITE 59.001 a 10.000</v>
      </c>
      <c r="BT168" s="44" t="s">
        <v>100</v>
      </c>
      <c r="BU168" s="44" t="s">
        <v>95</v>
      </c>
      <c r="BV168" s="170">
        <f t="shared" si="454"/>
        <v>23.22</v>
      </c>
      <c r="BW168" s="170">
        <f t="shared" si="454"/>
        <v>23.71</v>
      </c>
      <c r="BX168" s="170">
        <f t="shared" si="454"/>
        <v>24.2</v>
      </c>
      <c r="BY168" s="170">
        <f t="shared" si="454"/>
        <v>24.69</v>
      </c>
      <c r="BZ168" s="170">
        <f t="shared" si="454"/>
        <v>42.59</v>
      </c>
      <c r="CA168" s="170">
        <f t="shared" si="454"/>
        <v>43.03</v>
      </c>
      <c r="CB168" s="170">
        <f t="shared" si="454"/>
        <v>43.47</v>
      </c>
      <c r="CC168" s="170">
        <f t="shared" si="454"/>
        <v>43.91</v>
      </c>
      <c r="CD168" s="170">
        <f t="shared" si="454"/>
        <v>84.34</v>
      </c>
      <c r="CE168" s="170">
        <f t="shared" si="454"/>
        <v>114.53</v>
      </c>
      <c r="CF168" s="170">
        <f t="shared" si="454"/>
        <v>161.21</v>
      </c>
      <c r="CG168" s="170">
        <f t="shared" si="454"/>
        <v>195.02</v>
      </c>
      <c r="CH168" s="170">
        <f t="shared" si="454"/>
        <v>128.33000000000001</v>
      </c>
      <c r="CI168" s="170">
        <f t="shared" si="454"/>
        <v>159.63</v>
      </c>
      <c r="CJ168" s="170">
        <f t="shared" si="454"/>
        <v>206.89</v>
      </c>
      <c r="CK168" s="170">
        <f t="shared" si="454"/>
        <v>242.35</v>
      </c>
      <c r="CM168" s="43" t="str">
        <f t="shared" si="410"/>
        <v>INFINITE 49.001 a 10.000</v>
      </c>
      <c r="CN168" s="44" t="s">
        <v>98</v>
      </c>
      <c r="CO168" s="44" t="s">
        <v>95</v>
      </c>
      <c r="CP168" s="170">
        <f t="shared" ref="CP168:DE168" si="477">ROUND(CP14-(CP14*$A$111),2)</f>
        <v>26.33</v>
      </c>
      <c r="CQ168" s="170">
        <f t="shared" si="477"/>
        <v>27.45</v>
      </c>
      <c r="CR168" s="170">
        <f t="shared" si="477"/>
        <v>27.72</v>
      </c>
      <c r="CS168" s="170">
        <f t="shared" si="477"/>
        <v>28</v>
      </c>
      <c r="CT168" s="170">
        <f t="shared" si="477"/>
        <v>38.43</v>
      </c>
      <c r="CU168" s="170">
        <f t="shared" si="477"/>
        <v>44.21</v>
      </c>
      <c r="CV168" s="170">
        <f t="shared" si="477"/>
        <v>50.45</v>
      </c>
      <c r="CW168" s="170">
        <f t="shared" si="477"/>
        <v>62.47</v>
      </c>
      <c r="CX168" s="170">
        <f t="shared" si="477"/>
        <v>55.49</v>
      </c>
      <c r="CY168" s="170">
        <f t="shared" si="477"/>
        <v>62.32</v>
      </c>
      <c r="CZ168" s="170">
        <f t="shared" si="477"/>
        <v>79.86</v>
      </c>
      <c r="DA168" s="170">
        <f t="shared" si="477"/>
        <v>99.53</v>
      </c>
      <c r="DB168" s="170">
        <f t="shared" si="477"/>
        <v>64.53</v>
      </c>
      <c r="DC168" s="170">
        <f t="shared" si="477"/>
        <v>72.47</v>
      </c>
      <c r="DD168" s="170">
        <f t="shared" si="477"/>
        <v>92.85</v>
      </c>
      <c r="DE168" s="170">
        <f t="shared" si="477"/>
        <v>115.72</v>
      </c>
      <c r="DF168" s="159"/>
      <c r="DG168" s="43" t="str">
        <f t="shared" si="373"/>
        <v>INFINITE 59.001 a 10.000</v>
      </c>
      <c r="DH168" s="44" t="s">
        <v>100</v>
      </c>
      <c r="DI168" s="44" t="s">
        <v>95</v>
      </c>
      <c r="DJ168" s="147">
        <f t="shared" ref="DJ168:DU168" si="478">ROUND(DJ14-(DJ14*$A$203),2)</f>
        <v>31.5</v>
      </c>
      <c r="DK168" s="147">
        <f t="shared" si="478"/>
        <v>32.840000000000003</v>
      </c>
      <c r="DL168" s="147">
        <f t="shared" si="478"/>
        <v>33.19</v>
      </c>
      <c r="DM168" s="147">
        <f t="shared" si="478"/>
        <v>33.51</v>
      </c>
      <c r="DN168" s="147">
        <f t="shared" si="478"/>
        <v>45.9</v>
      </c>
      <c r="DO168" s="147">
        <f t="shared" si="478"/>
        <v>53.34</v>
      </c>
      <c r="DP168" s="147">
        <f t="shared" si="478"/>
        <v>60.89</v>
      </c>
      <c r="DQ168" s="147">
        <f t="shared" si="478"/>
        <v>75.33</v>
      </c>
      <c r="DR168" s="147">
        <f t="shared" si="478"/>
        <v>76.44</v>
      </c>
      <c r="DS168" s="147">
        <f t="shared" si="478"/>
        <v>87.09</v>
      </c>
      <c r="DT168" s="147">
        <f t="shared" si="478"/>
        <v>112.05</v>
      </c>
      <c r="DU168" s="147">
        <f t="shared" si="478"/>
        <v>139.59</v>
      </c>
      <c r="EQ168" s="198" t="str">
        <f t="shared" si="476"/>
        <v>INFINITE 2Coleta Agendada7788-70 a 10</v>
      </c>
      <c r="ER168" s="198" t="s">
        <v>90</v>
      </c>
      <c r="ES168" s="199" t="s">
        <v>43</v>
      </c>
      <c r="ET168" s="200" t="s">
        <v>57</v>
      </c>
      <c r="EU168" s="201" t="s">
        <v>45</v>
      </c>
      <c r="EV168" s="200">
        <f>ROUND(EV5-(EV5*$A$144),2)</f>
        <v>14.82</v>
      </c>
    </row>
    <row r="169" spans="1:154" x14ac:dyDescent="0.25">
      <c r="A169" s="162"/>
      <c r="B169" s="146"/>
      <c r="D169" s="40" t="str">
        <f t="shared" si="386"/>
        <v>INFINITE 4Kg Adicional</v>
      </c>
      <c r="E169" s="168" t="s">
        <v>98</v>
      </c>
      <c r="F169" s="168" t="s">
        <v>63</v>
      </c>
      <c r="G169" s="171">
        <f t="shared" si="452"/>
        <v>2.37</v>
      </c>
      <c r="H169" s="171">
        <f t="shared" si="448"/>
        <v>2.4300000000000002</v>
      </c>
      <c r="I169" s="171">
        <f t="shared" si="448"/>
        <v>2.4900000000000002</v>
      </c>
      <c r="J169" s="171">
        <f t="shared" si="448"/>
        <v>2.5299999999999998</v>
      </c>
      <c r="K169" s="171">
        <f t="shared" si="448"/>
        <v>4.2699999999999996</v>
      </c>
      <c r="L169" s="171">
        <f t="shared" si="448"/>
        <v>4.32</v>
      </c>
      <c r="M169" s="171">
        <f t="shared" si="448"/>
        <v>4.3600000000000003</v>
      </c>
      <c r="N169" s="171">
        <f t="shared" si="448"/>
        <v>4.41</v>
      </c>
      <c r="O169" s="171">
        <f t="shared" si="448"/>
        <v>8.39</v>
      </c>
      <c r="P169" s="171">
        <f t="shared" si="448"/>
        <v>11.32</v>
      </c>
      <c r="Q169" s="171">
        <f t="shared" si="448"/>
        <v>15.94</v>
      </c>
      <c r="R169" s="171">
        <f t="shared" si="448"/>
        <v>19.28</v>
      </c>
      <c r="S169" s="171">
        <f t="shared" si="448"/>
        <v>10.7</v>
      </c>
      <c r="T169" s="171">
        <f t="shared" si="448"/>
        <v>13.24</v>
      </c>
      <c r="U169" s="171">
        <f t="shared" si="448"/>
        <v>17.18</v>
      </c>
      <c r="V169" s="171">
        <f t="shared" si="448"/>
        <v>20.13</v>
      </c>
      <c r="W169" s="171">
        <f t="shared" si="448"/>
        <v>12.74</v>
      </c>
      <c r="X169" s="171">
        <f t="shared" si="448"/>
        <v>15.78</v>
      </c>
      <c r="Y169" s="171">
        <f t="shared" si="448"/>
        <v>20.440000000000001</v>
      </c>
      <c r="Z169" s="171">
        <f t="shared" si="448"/>
        <v>23.95</v>
      </c>
      <c r="AB169" s="40" t="str">
        <f t="shared" si="417"/>
        <v>INFINITE 4Kg Adicional</v>
      </c>
      <c r="AC169" s="168" t="s">
        <v>98</v>
      </c>
      <c r="AD169" s="168" t="s">
        <v>63</v>
      </c>
      <c r="AE169" s="169">
        <f t="shared" si="453"/>
        <v>5.14</v>
      </c>
      <c r="AF169" s="169">
        <f t="shared" si="449"/>
        <v>5.26</v>
      </c>
      <c r="AG169" s="169">
        <f t="shared" si="449"/>
        <v>5.36</v>
      </c>
      <c r="AH169" s="169">
        <f t="shared" si="449"/>
        <v>5.48</v>
      </c>
      <c r="AI169" s="169">
        <f t="shared" si="449"/>
        <v>5.81</v>
      </c>
      <c r="AJ169" s="169">
        <f t="shared" si="449"/>
        <v>5.87</v>
      </c>
      <c r="AK169" s="169">
        <f t="shared" si="449"/>
        <v>5.94</v>
      </c>
      <c r="AL169" s="169">
        <f t="shared" si="449"/>
        <v>5.99</v>
      </c>
      <c r="AM169" s="169">
        <f t="shared" si="449"/>
        <v>11.9</v>
      </c>
      <c r="AN169" s="169">
        <f t="shared" si="449"/>
        <v>18.25</v>
      </c>
      <c r="AO169" s="169">
        <f t="shared" si="449"/>
        <v>22.11</v>
      </c>
      <c r="AP169" s="169">
        <f t="shared" si="449"/>
        <v>25.97</v>
      </c>
      <c r="AQ169" s="169">
        <f t="shared" si="449"/>
        <v>14.89</v>
      </c>
      <c r="AR169" s="169">
        <f t="shared" si="449"/>
        <v>22.32</v>
      </c>
      <c r="AS169" s="169">
        <f t="shared" si="449"/>
        <v>26.4</v>
      </c>
      <c r="AT169" s="169">
        <f t="shared" si="449"/>
        <v>30.51</v>
      </c>
      <c r="AU169" s="169">
        <f t="shared" si="449"/>
        <v>17.72</v>
      </c>
      <c r="AV169" s="169">
        <f t="shared" si="449"/>
        <v>26.58</v>
      </c>
      <c r="AW169" s="169">
        <f t="shared" si="449"/>
        <v>31.45</v>
      </c>
      <c r="AX169" s="169">
        <f t="shared" si="449"/>
        <v>36.31</v>
      </c>
      <c r="BL169" s="43" t="str">
        <f t="shared" si="387"/>
        <v>INFINITE 58.001 a 9.000</v>
      </c>
      <c r="BM169" s="44" t="s">
        <v>100</v>
      </c>
      <c r="BN169" s="46" t="s">
        <v>91</v>
      </c>
      <c r="BO169" s="170">
        <f t="shared" si="457"/>
        <v>55.88</v>
      </c>
      <c r="BP169" s="170">
        <f t="shared" si="457"/>
        <v>57.03</v>
      </c>
      <c r="BQ169" s="170">
        <f t="shared" si="457"/>
        <v>58.23</v>
      </c>
      <c r="BS169" s="40" t="str">
        <f t="shared" si="349"/>
        <v>INFINITE 5Kg Adicional</v>
      </c>
      <c r="BT169" s="168" t="s">
        <v>100</v>
      </c>
      <c r="BU169" s="168" t="s">
        <v>63</v>
      </c>
      <c r="BV169" s="171">
        <f t="shared" si="454"/>
        <v>2.98</v>
      </c>
      <c r="BW169" s="171">
        <f t="shared" si="454"/>
        <v>3.04</v>
      </c>
      <c r="BX169" s="171">
        <f t="shared" si="454"/>
        <v>3.13</v>
      </c>
      <c r="BY169" s="171">
        <f t="shared" si="454"/>
        <v>3.18</v>
      </c>
      <c r="BZ169" s="171">
        <f t="shared" si="454"/>
        <v>5.38</v>
      </c>
      <c r="CA169" s="171">
        <f t="shared" si="454"/>
        <v>5.42</v>
      </c>
      <c r="CB169" s="171">
        <f t="shared" si="454"/>
        <v>5.47</v>
      </c>
      <c r="CC169" s="171">
        <f t="shared" si="454"/>
        <v>5.54</v>
      </c>
      <c r="CD169" s="171">
        <f t="shared" si="454"/>
        <v>10.54</v>
      </c>
      <c r="CE169" s="171">
        <f t="shared" si="454"/>
        <v>14.22</v>
      </c>
      <c r="CF169" s="171">
        <f t="shared" si="454"/>
        <v>20.010000000000002</v>
      </c>
      <c r="CG169" s="171">
        <f t="shared" si="454"/>
        <v>24.22</v>
      </c>
      <c r="CH169" s="171">
        <f t="shared" si="454"/>
        <v>16</v>
      </c>
      <c r="CI169" s="171">
        <f t="shared" si="454"/>
        <v>19.82</v>
      </c>
      <c r="CJ169" s="171">
        <f t="shared" si="454"/>
        <v>25.69</v>
      </c>
      <c r="CK169" s="171">
        <f t="shared" si="454"/>
        <v>30.09</v>
      </c>
      <c r="CM169" s="40" t="str">
        <f t="shared" si="410"/>
        <v>INFINITE 4Kg Adicional</v>
      </c>
      <c r="CN169" s="168" t="s">
        <v>98</v>
      </c>
      <c r="CO169" s="168" t="s">
        <v>63</v>
      </c>
      <c r="CP169" s="171">
        <f t="shared" ref="CP169:DE169" si="479">ROUND(CP15-(CP15*$A$111),2)</f>
        <v>3.27</v>
      </c>
      <c r="CQ169" s="171">
        <f t="shared" si="479"/>
        <v>3.4</v>
      </c>
      <c r="CR169" s="171">
        <f t="shared" si="479"/>
        <v>3.43</v>
      </c>
      <c r="CS169" s="171">
        <f t="shared" si="479"/>
        <v>3.48</v>
      </c>
      <c r="CT169" s="171">
        <f t="shared" si="479"/>
        <v>4.76</v>
      </c>
      <c r="CU169" s="171">
        <f t="shared" si="479"/>
        <v>5.48</v>
      </c>
      <c r="CV169" s="171">
        <f t="shared" si="479"/>
        <v>6.26</v>
      </c>
      <c r="CW169" s="171">
        <f t="shared" si="479"/>
        <v>7.74</v>
      </c>
      <c r="CX169" s="171">
        <f t="shared" si="479"/>
        <v>6.88</v>
      </c>
      <c r="CY169" s="171">
        <f t="shared" si="479"/>
        <v>7.74</v>
      </c>
      <c r="CZ169" s="171">
        <f t="shared" si="479"/>
        <v>9.91</v>
      </c>
      <c r="DA169" s="171">
        <f t="shared" si="479"/>
        <v>12.34</v>
      </c>
      <c r="DB169" s="171">
        <f t="shared" si="479"/>
        <v>7.99</v>
      </c>
      <c r="DC169" s="171">
        <f t="shared" si="479"/>
        <v>8.99</v>
      </c>
      <c r="DD169" s="171">
        <f t="shared" si="479"/>
        <v>11.5</v>
      </c>
      <c r="DE169" s="171">
        <f t="shared" si="479"/>
        <v>14.35</v>
      </c>
      <c r="DG169" s="40" t="str">
        <f t="shared" si="373"/>
        <v>INFINITE 5Kg Adicional</v>
      </c>
      <c r="DH169" s="168" t="s">
        <v>100</v>
      </c>
      <c r="DI169" s="168" t="s">
        <v>63</v>
      </c>
      <c r="DJ169" s="169">
        <f t="shared" ref="DJ169:DU169" si="480">ROUND(DJ15-(DJ15*$A$203),2)</f>
        <v>3.9</v>
      </c>
      <c r="DK169" s="169">
        <f t="shared" si="480"/>
        <v>4.08</v>
      </c>
      <c r="DL169" s="169">
        <f t="shared" si="480"/>
        <v>4.0999999999999996</v>
      </c>
      <c r="DM169" s="169">
        <f t="shared" si="480"/>
        <v>4.1500000000000004</v>
      </c>
      <c r="DN169" s="169">
        <f t="shared" si="480"/>
        <v>5.68</v>
      </c>
      <c r="DO169" s="169">
        <f t="shared" si="480"/>
        <v>6.6</v>
      </c>
      <c r="DP169" s="169">
        <f t="shared" si="480"/>
        <v>7.55</v>
      </c>
      <c r="DQ169" s="169">
        <f t="shared" si="480"/>
        <v>9.33</v>
      </c>
      <c r="DR169" s="169">
        <f t="shared" si="480"/>
        <v>9.44</v>
      </c>
      <c r="DS169" s="169">
        <f t="shared" si="480"/>
        <v>10.79</v>
      </c>
      <c r="DT169" s="169">
        <f t="shared" si="480"/>
        <v>13.89</v>
      </c>
      <c r="DU169" s="169">
        <f t="shared" si="480"/>
        <v>17.3</v>
      </c>
      <c r="EQ169" s="198" t="str">
        <f t="shared" si="476"/>
        <v>INFINITE 2Coleta Programada7787-91 ou mais</v>
      </c>
      <c r="ER169" s="198" t="s">
        <v>90</v>
      </c>
      <c r="ES169" s="199" t="s">
        <v>64</v>
      </c>
      <c r="ET169" s="200" t="s">
        <v>252</v>
      </c>
      <c r="EU169" s="201" t="s">
        <v>253</v>
      </c>
      <c r="EV169" s="200" t="s">
        <v>251</v>
      </c>
      <c r="EW169" s="60"/>
      <c r="EX169" s="60"/>
    </row>
    <row r="170" spans="1:154" x14ac:dyDescent="0.25">
      <c r="A170" s="162"/>
      <c r="B170" s="146"/>
      <c r="D170" s="43" t="str">
        <f t="shared" si="386"/>
        <v>Peso (g)</v>
      </c>
      <c r="F170" s="44" t="s">
        <v>32</v>
      </c>
      <c r="G170" s="173" t="s">
        <v>12</v>
      </c>
      <c r="H170" s="173" t="s">
        <v>13</v>
      </c>
      <c r="I170" s="173" t="s">
        <v>14</v>
      </c>
      <c r="J170" s="173" t="s">
        <v>15</v>
      </c>
      <c r="K170" s="173" t="s">
        <v>16</v>
      </c>
      <c r="L170" s="173" t="s">
        <v>17</v>
      </c>
      <c r="M170" s="173" t="s">
        <v>18</v>
      </c>
      <c r="N170" s="173" t="s">
        <v>19</v>
      </c>
      <c r="O170" s="173" t="s">
        <v>20</v>
      </c>
      <c r="P170" s="173" t="s">
        <v>21</v>
      </c>
      <c r="Q170" s="173" t="s">
        <v>22</v>
      </c>
      <c r="R170" s="173" t="s">
        <v>23</v>
      </c>
      <c r="S170" s="173" t="s">
        <v>24</v>
      </c>
      <c r="T170" s="173" t="s">
        <v>25</v>
      </c>
      <c r="U170" s="173" t="s">
        <v>26</v>
      </c>
      <c r="V170" s="173" t="s">
        <v>27</v>
      </c>
      <c r="W170" s="173" t="s">
        <v>28</v>
      </c>
      <c r="X170" s="173" t="s">
        <v>29</v>
      </c>
      <c r="Y170" s="173" t="s">
        <v>30</v>
      </c>
      <c r="Z170" s="173" t="s">
        <v>31</v>
      </c>
      <c r="AB170" s="176" t="str">
        <f t="shared" si="417"/>
        <v>Peso (g)</v>
      </c>
      <c r="AC170" s="177"/>
      <c r="AD170" s="177" t="s">
        <v>32</v>
      </c>
      <c r="AE170" s="170" t="s">
        <v>12</v>
      </c>
      <c r="AF170" s="170" t="s">
        <v>13</v>
      </c>
      <c r="AG170" s="170" t="s">
        <v>14</v>
      </c>
      <c r="AH170" s="170" t="s">
        <v>15</v>
      </c>
      <c r="AI170" s="170" t="s">
        <v>16</v>
      </c>
      <c r="AJ170" s="170" t="s">
        <v>17</v>
      </c>
      <c r="AK170" s="170" t="s">
        <v>18</v>
      </c>
      <c r="AL170" s="170" t="s">
        <v>19</v>
      </c>
      <c r="AM170" s="170" t="s">
        <v>20</v>
      </c>
      <c r="AN170" s="170" t="s">
        <v>21</v>
      </c>
      <c r="AO170" s="170" t="s">
        <v>22</v>
      </c>
      <c r="AP170" s="170" t="s">
        <v>23</v>
      </c>
      <c r="AQ170" s="170" t="s">
        <v>24</v>
      </c>
      <c r="AR170" s="170" t="s">
        <v>25</v>
      </c>
      <c r="AS170" s="170" t="s">
        <v>26</v>
      </c>
      <c r="AT170" s="170" t="s">
        <v>27</v>
      </c>
      <c r="AU170" s="170" t="s">
        <v>28</v>
      </c>
      <c r="AV170" s="170" t="s">
        <v>29</v>
      </c>
      <c r="AW170" s="170" t="s">
        <v>30</v>
      </c>
      <c r="AX170" s="170" t="s">
        <v>31</v>
      </c>
      <c r="BL170" s="43" t="str">
        <f t="shared" si="387"/>
        <v>INFINITE 59.001 a 10.000</v>
      </c>
      <c r="BM170" s="44" t="s">
        <v>100</v>
      </c>
      <c r="BN170" s="46" t="s">
        <v>95</v>
      </c>
      <c r="BO170" s="170">
        <f t="shared" si="457"/>
        <v>71.400000000000006</v>
      </c>
      <c r="BP170" s="170">
        <f t="shared" si="457"/>
        <v>72.88</v>
      </c>
      <c r="BQ170" s="170">
        <f t="shared" si="457"/>
        <v>74.400000000000006</v>
      </c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  <c r="CG170"/>
      <c r="CM170" s="43" t="str">
        <f t="shared" si="410"/>
        <v>Peso (g)</v>
      </c>
      <c r="CO170" s="44" t="s">
        <v>32</v>
      </c>
      <c r="CP170" s="45" t="s">
        <v>16</v>
      </c>
      <c r="CQ170" s="45" t="s">
        <v>17</v>
      </c>
      <c r="CR170" s="45" t="s">
        <v>18</v>
      </c>
      <c r="CS170" s="45" t="s">
        <v>19</v>
      </c>
      <c r="CT170" s="45" t="s">
        <v>20</v>
      </c>
      <c r="CU170" s="45" t="s">
        <v>21</v>
      </c>
      <c r="CV170" s="45" t="s">
        <v>22</v>
      </c>
      <c r="CW170" s="45" t="s">
        <v>23</v>
      </c>
      <c r="CX170" s="45" t="s">
        <v>24</v>
      </c>
      <c r="CY170" s="45" t="s">
        <v>25</v>
      </c>
      <c r="CZ170" s="45" t="s">
        <v>26</v>
      </c>
      <c r="DA170" s="45" t="s">
        <v>27</v>
      </c>
      <c r="DB170" s="45" t="s">
        <v>28</v>
      </c>
      <c r="DC170" s="45" t="s">
        <v>29</v>
      </c>
      <c r="DD170" s="45" t="s">
        <v>30</v>
      </c>
      <c r="DE170" s="45" t="s">
        <v>31</v>
      </c>
      <c r="DG170" s="43" t="str">
        <f t="shared" ref="DG170:DG183" si="481">CONCATENATE(DH170,DI170)</f>
        <v>Peso (g)</v>
      </c>
      <c r="DI170" s="44" t="s">
        <v>32</v>
      </c>
      <c r="DJ170" s="147" t="s">
        <v>16</v>
      </c>
      <c r="DK170" s="147" t="s">
        <v>17</v>
      </c>
      <c r="DL170" s="147" t="s">
        <v>18</v>
      </c>
      <c r="DM170" s="147" t="s">
        <v>19</v>
      </c>
      <c r="DN170" s="147" t="s">
        <v>20</v>
      </c>
      <c r="DO170" s="147" t="s">
        <v>21</v>
      </c>
      <c r="DP170" s="147" t="s">
        <v>22</v>
      </c>
      <c r="DQ170" s="147" t="s">
        <v>23</v>
      </c>
      <c r="DR170" s="147" t="s">
        <v>28</v>
      </c>
      <c r="DS170" s="147" t="s">
        <v>29</v>
      </c>
      <c r="DT170" s="147" t="s">
        <v>30</v>
      </c>
      <c r="DU170" s="147" t="s">
        <v>31</v>
      </c>
      <c r="EQ170" s="198" t="str">
        <f t="shared" si="476"/>
        <v>INFINITE 2Coleta Programada4209-90 a 10</v>
      </c>
      <c r="ER170" s="198" t="s">
        <v>90</v>
      </c>
      <c r="ES170" s="199" t="s">
        <v>64</v>
      </c>
      <c r="ET170" s="200" t="s">
        <v>65</v>
      </c>
      <c r="EU170" s="201" t="s">
        <v>45</v>
      </c>
      <c r="EV170" s="200">
        <f>ROUND(EV7-(EV7*$A$144),2)</f>
        <v>12.34</v>
      </c>
      <c r="EW170" s="60"/>
      <c r="EX170" s="60"/>
    </row>
    <row r="171" spans="1:154" x14ac:dyDescent="0.25">
      <c r="A171" s="76" t="s">
        <v>227</v>
      </c>
      <c r="B171" s="163"/>
      <c r="D171" s="43" t="str">
        <f t="shared" si="386"/>
        <v>INFINITE 50 a 300</v>
      </c>
      <c r="E171" s="44" t="s">
        <v>100</v>
      </c>
      <c r="F171" s="44" t="s">
        <v>40</v>
      </c>
      <c r="G171" s="170">
        <f>ROUND(G3-(G3*$A$39),2)</f>
        <v>7.65</v>
      </c>
      <c r="H171" s="170">
        <f t="shared" ref="H171:Z183" si="482">ROUND(H3-(H3*$A$39),2)</f>
        <v>7.82</v>
      </c>
      <c r="I171" s="170">
        <f t="shared" si="482"/>
        <v>7.98</v>
      </c>
      <c r="J171" s="170">
        <f t="shared" si="482"/>
        <v>8.14</v>
      </c>
      <c r="K171" s="170">
        <f t="shared" si="482"/>
        <v>14.63</v>
      </c>
      <c r="L171" s="170">
        <f t="shared" si="482"/>
        <v>14.95</v>
      </c>
      <c r="M171" s="170">
        <f t="shared" si="482"/>
        <v>15.28</v>
      </c>
      <c r="N171" s="170">
        <f t="shared" si="482"/>
        <v>16.25</v>
      </c>
      <c r="O171" s="170">
        <f t="shared" si="482"/>
        <v>22.21</v>
      </c>
      <c r="P171" s="170">
        <f t="shared" si="482"/>
        <v>31.1</v>
      </c>
      <c r="Q171" s="170">
        <f t="shared" si="482"/>
        <v>39.99</v>
      </c>
      <c r="R171" s="170">
        <f t="shared" si="482"/>
        <v>46.65</v>
      </c>
      <c r="S171" s="170">
        <f t="shared" si="482"/>
        <v>29.58</v>
      </c>
      <c r="T171" s="170">
        <f t="shared" si="482"/>
        <v>37.76</v>
      </c>
      <c r="U171" s="170">
        <f t="shared" si="482"/>
        <v>45.58</v>
      </c>
      <c r="V171" s="170">
        <f t="shared" si="482"/>
        <v>52.28</v>
      </c>
      <c r="W171" s="170">
        <f t="shared" si="482"/>
        <v>35.21</v>
      </c>
      <c r="X171" s="170">
        <f t="shared" si="482"/>
        <v>44.96</v>
      </c>
      <c r="Y171" s="170">
        <f t="shared" si="482"/>
        <v>54.28</v>
      </c>
      <c r="Z171" s="170">
        <f t="shared" si="482"/>
        <v>62.25</v>
      </c>
      <c r="AB171" s="176" t="str">
        <f t="shared" si="417"/>
        <v>INFINITE 50 a 300</v>
      </c>
      <c r="AC171" s="177" t="s">
        <v>100</v>
      </c>
      <c r="AD171" s="177" t="s">
        <v>40</v>
      </c>
      <c r="AE171" s="170">
        <f>ROUND(AE3-(AE3*$A$57),2)</f>
        <v>22.64</v>
      </c>
      <c r="AF171" s="170">
        <f t="shared" ref="AF171:AX183" si="483">ROUND(AF3-(AF3*$A$57),2)</f>
        <v>23.13</v>
      </c>
      <c r="AG171" s="170">
        <f t="shared" si="483"/>
        <v>23.61</v>
      </c>
      <c r="AH171" s="170">
        <f t="shared" si="483"/>
        <v>24.09</v>
      </c>
      <c r="AI171" s="170">
        <f t="shared" si="483"/>
        <v>25.12</v>
      </c>
      <c r="AJ171" s="170">
        <f t="shared" si="483"/>
        <v>25.37</v>
      </c>
      <c r="AK171" s="170">
        <f t="shared" si="483"/>
        <v>25.64</v>
      </c>
      <c r="AL171" s="170">
        <f t="shared" si="483"/>
        <v>25.9</v>
      </c>
      <c r="AM171" s="170">
        <f t="shared" si="483"/>
        <v>36.61</v>
      </c>
      <c r="AN171" s="170">
        <f t="shared" si="483"/>
        <v>56.86</v>
      </c>
      <c r="AO171" s="170">
        <f t="shared" si="483"/>
        <v>69.150000000000006</v>
      </c>
      <c r="AP171" s="170">
        <f t="shared" si="483"/>
        <v>81.459999999999994</v>
      </c>
      <c r="AQ171" s="170">
        <f t="shared" si="483"/>
        <v>47.09</v>
      </c>
      <c r="AR171" s="170">
        <f t="shared" si="483"/>
        <v>62.72</v>
      </c>
      <c r="AS171" s="170">
        <f t="shared" si="483"/>
        <v>72.709999999999994</v>
      </c>
      <c r="AT171" s="170">
        <f t="shared" si="483"/>
        <v>82.69</v>
      </c>
      <c r="AU171" s="170">
        <f t="shared" si="483"/>
        <v>56.08</v>
      </c>
      <c r="AV171" s="170">
        <f t="shared" si="483"/>
        <v>74.680000000000007</v>
      </c>
      <c r="AW171" s="170">
        <f t="shared" si="483"/>
        <v>86.56</v>
      </c>
      <c r="AX171" s="170">
        <f t="shared" si="483"/>
        <v>98.44</v>
      </c>
      <c r="BL171" s="43" t="str">
        <f t="shared" si="387"/>
        <v>Peso (g)</v>
      </c>
      <c r="BN171" s="46" t="s">
        <v>32</v>
      </c>
      <c r="BO171" s="170" t="s">
        <v>12</v>
      </c>
      <c r="BP171" s="170" t="s">
        <v>13</v>
      </c>
      <c r="BQ171" s="170" t="s">
        <v>14</v>
      </c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  <c r="CG171"/>
      <c r="CM171" s="231" t="str">
        <f t="shared" ref="CM171" si="484">CONCATENATE(CN171,CO171)</f>
        <v>INFINITE 50 a 300</v>
      </c>
      <c r="CN171" s="230" t="s">
        <v>100</v>
      </c>
      <c r="CO171" s="230" t="s">
        <v>40</v>
      </c>
      <c r="CP171" s="260">
        <v>12.36</v>
      </c>
      <c r="CQ171" s="260">
        <v>12.89</v>
      </c>
      <c r="CR171" s="260">
        <v>13.02</v>
      </c>
      <c r="CS171" s="260">
        <v>13.15</v>
      </c>
      <c r="CT171" s="260">
        <v>14.72</v>
      </c>
      <c r="CU171" s="260">
        <v>16.5</v>
      </c>
      <c r="CV171" s="260">
        <v>18.399999999999999</v>
      </c>
      <c r="CW171" s="260">
        <v>22.07</v>
      </c>
      <c r="CX171" s="260">
        <v>15.16</v>
      </c>
      <c r="CY171" s="260">
        <v>18.34</v>
      </c>
      <c r="CZ171" s="260">
        <v>30.79</v>
      </c>
      <c r="DA171" s="260">
        <v>42.26</v>
      </c>
      <c r="DB171" s="260">
        <v>17.61</v>
      </c>
      <c r="DC171" s="260">
        <v>21.3</v>
      </c>
      <c r="DD171" s="260">
        <v>35.799999999999997</v>
      </c>
      <c r="DE171" s="260">
        <v>49.14</v>
      </c>
      <c r="DF171" s="230">
        <v>49.14</v>
      </c>
      <c r="DG171" s="43" t="str">
        <f>DH171&amp;DI171</f>
        <v>INFINITE 60 a 300</v>
      </c>
      <c r="DH171" s="44" t="s">
        <v>104</v>
      </c>
      <c r="DI171" s="228" t="s">
        <v>40</v>
      </c>
      <c r="DJ171" s="229" t="s">
        <v>426</v>
      </c>
      <c r="DK171" s="229" t="s">
        <v>427</v>
      </c>
      <c r="DL171" s="229" t="s">
        <v>428</v>
      </c>
      <c r="DM171" s="229" t="s">
        <v>429</v>
      </c>
      <c r="DN171" s="229" t="s">
        <v>430</v>
      </c>
      <c r="DO171" s="229" t="s">
        <v>431</v>
      </c>
      <c r="DP171" s="229" t="s">
        <v>432</v>
      </c>
      <c r="DQ171" s="229" t="s">
        <v>433</v>
      </c>
      <c r="DR171" s="229" t="s">
        <v>434</v>
      </c>
      <c r="DS171" s="229" t="s">
        <v>435</v>
      </c>
      <c r="DT171" s="229" t="s">
        <v>436</v>
      </c>
      <c r="DU171" s="229" t="s">
        <v>437</v>
      </c>
      <c r="DV171" s="248" t="s">
        <v>264</v>
      </c>
      <c r="EQ171" s="198" t="str">
        <f t="shared" si="476"/>
        <v>INFINITE 2Coleta Programada4209-9Mais de 10</v>
      </c>
      <c r="ER171" s="198" t="s">
        <v>90</v>
      </c>
      <c r="ES171" s="199" t="s">
        <v>64</v>
      </c>
      <c r="ET171" s="200" t="s">
        <v>65</v>
      </c>
      <c r="EU171" s="201" t="s">
        <v>52</v>
      </c>
      <c r="EV171" s="200" t="s">
        <v>251</v>
      </c>
      <c r="EW171" s="60"/>
      <c r="EX171" s="60"/>
    </row>
    <row r="172" spans="1:154" x14ac:dyDescent="0.25">
      <c r="A172" s="77">
        <v>1.048311</v>
      </c>
      <c r="B172" s="163"/>
      <c r="D172" s="43" t="str">
        <f t="shared" si="386"/>
        <v>INFINITE 5301 a 500</v>
      </c>
      <c r="E172" s="44" t="s">
        <v>100</v>
      </c>
      <c r="F172" s="44" t="s">
        <v>49</v>
      </c>
      <c r="G172" s="170">
        <f t="shared" ref="G172:V183" si="485">ROUND(G4-(G4*$A$39),2)</f>
        <v>8.59</v>
      </c>
      <c r="H172" s="170">
        <f t="shared" si="485"/>
        <v>8.77</v>
      </c>
      <c r="I172" s="170">
        <f t="shared" si="485"/>
        <v>8.9600000000000009</v>
      </c>
      <c r="J172" s="170">
        <f t="shared" si="485"/>
        <v>9.1199999999999992</v>
      </c>
      <c r="K172" s="170">
        <f t="shared" si="485"/>
        <v>15.16</v>
      </c>
      <c r="L172" s="170">
        <f t="shared" si="485"/>
        <v>15.49</v>
      </c>
      <c r="M172" s="170">
        <f t="shared" si="485"/>
        <v>15.84</v>
      </c>
      <c r="N172" s="170">
        <f t="shared" si="485"/>
        <v>16.84</v>
      </c>
      <c r="O172" s="170">
        <f t="shared" si="485"/>
        <v>23.15</v>
      </c>
      <c r="P172" s="170">
        <f t="shared" si="485"/>
        <v>32.4</v>
      </c>
      <c r="Q172" s="170">
        <f t="shared" si="485"/>
        <v>41.65</v>
      </c>
      <c r="R172" s="170">
        <f t="shared" si="485"/>
        <v>48.59</v>
      </c>
      <c r="S172" s="170">
        <f t="shared" si="485"/>
        <v>30.35</v>
      </c>
      <c r="T172" s="170">
        <f t="shared" si="485"/>
        <v>38.85</v>
      </c>
      <c r="U172" s="170">
        <f t="shared" si="485"/>
        <v>47</v>
      </c>
      <c r="V172" s="170">
        <f t="shared" si="485"/>
        <v>53.93</v>
      </c>
      <c r="W172" s="170">
        <f t="shared" si="482"/>
        <v>36.130000000000003</v>
      </c>
      <c r="X172" s="170">
        <f t="shared" si="482"/>
        <v>46.25</v>
      </c>
      <c r="Y172" s="170">
        <f t="shared" si="482"/>
        <v>55.95</v>
      </c>
      <c r="Z172" s="170">
        <f t="shared" si="482"/>
        <v>64.19</v>
      </c>
      <c r="AB172" s="176" t="str">
        <f t="shared" si="417"/>
        <v>INFINITE 5301 a 500</v>
      </c>
      <c r="AC172" s="177" t="s">
        <v>100</v>
      </c>
      <c r="AD172" s="177" t="s">
        <v>49</v>
      </c>
      <c r="AE172" s="170">
        <f t="shared" ref="AE172:AT183" si="486">ROUND(AE4-(AE4*$A$57),2)</f>
        <v>23.46</v>
      </c>
      <c r="AF172" s="170">
        <f t="shared" si="486"/>
        <v>23.95</v>
      </c>
      <c r="AG172" s="170">
        <f t="shared" si="486"/>
        <v>24.45</v>
      </c>
      <c r="AH172" s="170">
        <f t="shared" si="486"/>
        <v>24.94</v>
      </c>
      <c r="AI172" s="170">
        <f t="shared" si="486"/>
        <v>26.57</v>
      </c>
      <c r="AJ172" s="170">
        <f t="shared" si="486"/>
        <v>26.84</v>
      </c>
      <c r="AK172" s="170">
        <f t="shared" si="486"/>
        <v>27.12</v>
      </c>
      <c r="AL172" s="170">
        <f t="shared" si="486"/>
        <v>27.4</v>
      </c>
      <c r="AM172" s="170">
        <f t="shared" si="486"/>
        <v>39.1</v>
      </c>
      <c r="AN172" s="170">
        <f t="shared" si="486"/>
        <v>59.76</v>
      </c>
      <c r="AO172" s="170">
        <f t="shared" si="486"/>
        <v>72.73</v>
      </c>
      <c r="AP172" s="170">
        <f t="shared" si="486"/>
        <v>85.69</v>
      </c>
      <c r="AQ172" s="170">
        <f t="shared" si="486"/>
        <v>48.76</v>
      </c>
      <c r="AR172" s="170">
        <f t="shared" si="486"/>
        <v>63.89</v>
      </c>
      <c r="AS172" s="170">
        <f t="shared" si="486"/>
        <v>74.06</v>
      </c>
      <c r="AT172" s="170">
        <f t="shared" si="486"/>
        <v>84.22</v>
      </c>
      <c r="AU172" s="170">
        <f t="shared" si="483"/>
        <v>58.04</v>
      </c>
      <c r="AV172" s="170">
        <f t="shared" si="483"/>
        <v>76.05</v>
      </c>
      <c r="AW172" s="170">
        <f t="shared" si="483"/>
        <v>88.17</v>
      </c>
      <c r="AX172" s="170">
        <f t="shared" si="483"/>
        <v>100.28</v>
      </c>
      <c r="BL172" s="43" t="str">
        <f t="shared" si="387"/>
        <v>INFINITE 60 a 300</v>
      </c>
      <c r="BM172" s="44" t="s">
        <v>104</v>
      </c>
      <c r="BN172" s="46" t="s">
        <v>40</v>
      </c>
      <c r="BO172" s="170">
        <f t="shared" ref="BO172:BQ183" si="487">ROUND(BO3-(BO3*$A$94),2)</f>
        <v>13.87</v>
      </c>
      <c r="BP172" s="170">
        <f t="shared" si="487"/>
        <v>14.15</v>
      </c>
      <c r="BQ172" s="170">
        <f t="shared" si="487"/>
        <v>14.45</v>
      </c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  <c r="CG172"/>
      <c r="CM172" s="43" t="str">
        <f t="shared" si="410"/>
        <v>INFINITE 5301 a 500</v>
      </c>
      <c r="CN172" s="44" t="s">
        <v>100</v>
      </c>
      <c r="CO172" s="225" t="s">
        <v>49</v>
      </c>
      <c r="CP172" s="170">
        <f t="shared" ref="CP172:DE172" si="488">ROUND(CP4-(CP4*$A$112),2)</f>
        <v>13.74</v>
      </c>
      <c r="CQ172" s="170">
        <f t="shared" si="488"/>
        <v>14.32</v>
      </c>
      <c r="CR172" s="170">
        <f t="shared" si="488"/>
        <v>14.46</v>
      </c>
      <c r="CS172" s="170">
        <f t="shared" si="488"/>
        <v>14.62</v>
      </c>
      <c r="CT172" s="170">
        <f t="shared" si="488"/>
        <v>16.350000000000001</v>
      </c>
      <c r="CU172" s="170">
        <f t="shared" si="488"/>
        <v>18.329999999999998</v>
      </c>
      <c r="CV172" s="170">
        <f t="shared" si="488"/>
        <v>20.45</v>
      </c>
      <c r="CW172" s="170">
        <f t="shared" si="488"/>
        <v>24.53</v>
      </c>
      <c r="CX172" s="170">
        <f t="shared" si="488"/>
        <v>16.84</v>
      </c>
      <c r="CY172" s="170">
        <f t="shared" si="488"/>
        <v>20.38</v>
      </c>
      <c r="CZ172" s="170">
        <f t="shared" si="488"/>
        <v>34.22</v>
      </c>
      <c r="DA172" s="170">
        <f t="shared" si="488"/>
        <v>46.95</v>
      </c>
      <c r="DB172" s="170">
        <f t="shared" si="488"/>
        <v>19.57</v>
      </c>
      <c r="DC172" s="170">
        <f t="shared" si="488"/>
        <v>23.67</v>
      </c>
      <c r="DD172" s="170">
        <f t="shared" si="488"/>
        <v>39.78</v>
      </c>
      <c r="DE172" s="170">
        <f t="shared" si="488"/>
        <v>54.6</v>
      </c>
      <c r="DG172" s="43" t="str">
        <f>DH172&amp;DI172</f>
        <v>INFINITE 6301 a 500</v>
      </c>
      <c r="DH172" s="44" t="s">
        <v>104</v>
      </c>
      <c r="DI172" s="44" t="s">
        <v>49</v>
      </c>
      <c r="DJ172" s="147">
        <f t="shared" ref="DJ172:DU172" si="489">ROUND(DJ18-(DJ18*$A$204),2)</f>
        <v>16.760000000000002</v>
      </c>
      <c r="DK172" s="147">
        <f t="shared" si="489"/>
        <v>17.47</v>
      </c>
      <c r="DL172" s="147">
        <f t="shared" si="489"/>
        <v>17.64</v>
      </c>
      <c r="DM172" s="147">
        <f t="shared" si="489"/>
        <v>17.82</v>
      </c>
      <c r="DN172" s="147">
        <f t="shared" si="489"/>
        <v>19.920000000000002</v>
      </c>
      <c r="DO172" s="147">
        <f t="shared" si="489"/>
        <v>22.42</v>
      </c>
      <c r="DP172" s="147">
        <f t="shared" si="489"/>
        <v>25.02</v>
      </c>
      <c r="DQ172" s="147">
        <f t="shared" si="489"/>
        <v>30.01</v>
      </c>
      <c r="DR172" s="147">
        <f t="shared" si="489"/>
        <v>23.78</v>
      </c>
      <c r="DS172" s="147">
        <f t="shared" si="489"/>
        <v>28.93</v>
      </c>
      <c r="DT172" s="147">
        <f t="shared" si="489"/>
        <v>48.68</v>
      </c>
      <c r="DU172" s="147">
        <f t="shared" si="489"/>
        <v>66.790000000000006</v>
      </c>
      <c r="EQ172" s="198" t="str">
        <f t="shared" si="476"/>
        <v>INFINITE 2Coleta no mesmo dia4210-211 a 20</v>
      </c>
      <c r="ER172" s="198" t="s">
        <v>90</v>
      </c>
      <c r="ES172" s="199" t="s">
        <v>71</v>
      </c>
      <c r="ET172" s="200" t="s">
        <v>72</v>
      </c>
      <c r="EU172" s="201" t="s">
        <v>73</v>
      </c>
      <c r="EV172" s="200">
        <f>EW172</f>
        <v>1.77</v>
      </c>
      <c r="EW172" s="258">
        <v>1.77</v>
      </c>
      <c r="EX172" s="203" t="s">
        <v>264</v>
      </c>
    </row>
    <row r="173" spans="1:154" x14ac:dyDescent="0.25">
      <c r="A173" s="43" t="s">
        <v>7</v>
      </c>
      <c r="B173" s="163"/>
      <c r="D173" s="43" t="str">
        <f t="shared" si="386"/>
        <v>INFINITE 5501 a 1.000</v>
      </c>
      <c r="E173" s="44" t="s">
        <v>100</v>
      </c>
      <c r="F173" s="44" t="s">
        <v>50</v>
      </c>
      <c r="G173" s="170">
        <f t="shared" si="485"/>
        <v>9.19</v>
      </c>
      <c r="H173" s="170">
        <f t="shared" si="482"/>
        <v>9.3800000000000008</v>
      </c>
      <c r="I173" s="170">
        <f t="shared" si="482"/>
        <v>9.59</v>
      </c>
      <c r="J173" s="170">
        <f t="shared" si="482"/>
        <v>9.7899999999999991</v>
      </c>
      <c r="K173" s="170">
        <f t="shared" si="482"/>
        <v>16.91</v>
      </c>
      <c r="L173" s="170">
        <f t="shared" si="482"/>
        <v>17.079999999999998</v>
      </c>
      <c r="M173" s="170">
        <f t="shared" si="482"/>
        <v>17.25</v>
      </c>
      <c r="N173" s="170">
        <f t="shared" si="482"/>
        <v>17.43</v>
      </c>
      <c r="O173" s="170">
        <f t="shared" si="482"/>
        <v>24.08</v>
      </c>
      <c r="P173" s="170">
        <f t="shared" si="482"/>
        <v>33.700000000000003</v>
      </c>
      <c r="Q173" s="170">
        <f t="shared" si="482"/>
        <v>43.34</v>
      </c>
      <c r="R173" s="170">
        <f t="shared" si="482"/>
        <v>50.57</v>
      </c>
      <c r="S173" s="170">
        <f t="shared" si="482"/>
        <v>31.13</v>
      </c>
      <c r="T173" s="170">
        <f t="shared" si="482"/>
        <v>39.96</v>
      </c>
      <c r="U173" s="170">
        <f t="shared" si="482"/>
        <v>48.41</v>
      </c>
      <c r="V173" s="170">
        <f t="shared" si="482"/>
        <v>55.56</v>
      </c>
      <c r="W173" s="170">
        <f t="shared" si="482"/>
        <v>37.08</v>
      </c>
      <c r="X173" s="170">
        <f t="shared" si="482"/>
        <v>47.57</v>
      </c>
      <c r="Y173" s="170">
        <f t="shared" si="482"/>
        <v>57.63</v>
      </c>
      <c r="Z173" s="170">
        <f t="shared" si="482"/>
        <v>66.14</v>
      </c>
      <c r="AB173" s="176" t="str">
        <f t="shared" si="417"/>
        <v>INFINITE 5501 a 1.000</v>
      </c>
      <c r="AC173" s="177" t="s">
        <v>100</v>
      </c>
      <c r="AD173" s="177" t="s">
        <v>50</v>
      </c>
      <c r="AE173" s="170">
        <f t="shared" si="486"/>
        <v>24.26</v>
      </c>
      <c r="AF173" s="170">
        <f t="shared" si="483"/>
        <v>24.78</v>
      </c>
      <c r="AG173" s="170">
        <f t="shared" si="483"/>
        <v>25.29</v>
      </c>
      <c r="AH173" s="170">
        <f t="shared" si="483"/>
        <v>25.8</v>
      </c>
      <c r="AI173" s="170">
        <f t="shared" si="483"/>
        <v>28.04</v>
      </c>
      <c r="AJ173" s="170">
        <f t="shared" si="483"/>
        <v>28.31</v>
      </c>
      <c r="AK173" s="170">
        <f t="shared" si="483"/>
        <v>28.61</v>
      </c>
      <c r="AL173" s="170">
        <f t="shared" si="483"/>
        <v>28.89</v>
      </c>
      <c r="AM173" s="170">
        <f t="shared" si="483"/>
        <v>41.58</v>
      </c>
      <c r="AN173" s="170">
        <f t="shared" si="483"/>
        <v>62.68</v>
      </c>
      <c r="AO173" s="170">
        <f t="shared" si="483"/>
        <v>76.31</v>
      </c>
      <c r="AP173" s="170">
        <f t="shared" si="483"/>
        <v>89.94</v>
      </c>
      <c r="AQ173" s="170">
        <f t="shared" si="483"/>
        <v>50.42</v>
      </c>
      <c r="AR173" s="170">
        <f t="shared" si="483"/>
        <v>65.03</v>
      </c>
      <c r="AS173" s="170">
        <f t="shared" si="483"/>
        <v>75.42</v>
      </c>
      <c r="AT173" s="170">
        <f t="shared" si="483"/>
        <v>85.79</v>
      </c>
      <c r="AU173" s="170">
        <f t="shared" si="483"/>
        <v>60.01</v>
      </c>
      <c r="AV173" s="170">
        <f t="shared" si="483"/>
        <v>77.42</v>
      </c>
      <c r="AW173" s="170">
        <f t="shared" si="483"/>
        <v>89.78</v>
      </c>
      <c r="AX173" s="170">
        <f t="shared" si="483"/>
        <v>102.11</v>
      </c>
      <c r="BL173" s="43" t="str">
        <f t="shared" si="387"/>
        <v>INFINITE 6301 a 500</v>
      </c>
      <c r="BM173" s="44" t="s">
        <v>104</v>
      </c>
      <c r="BN173" s="46" t="s">
        <v>49</v>
      </c>
      <c r="BO173" s="170">
        <f t="shared" si="487"/>
        <v>14.41</v>
      </c>
      <c r="BP173" s="170">
        <f t="shared" si="487"/>
        <v>14.71</v>
      </c>
      <c r="BQ173" s="170">
        <f t="shared" si="487"/>
        <v>15.02</v>
      </c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  <c r="CG173"/>
      <c r="CM173" s="43" t="str">
        <f t="shared" si="410"/>
        <v>INFINITE 5501 a 1.000</v>
      </c>
      <c r="CN173" s="44" t="s">
        <v>100</v>
      </c>
      <c r="CO173" s="44" t="s">
        <v>50</v>
      </c>
      <c r="CP173" s="170">
        <f t="shared" ref="CP173:DE173" si="490">ROUND(CP5-(CP5*$A$112),2)</f>
        <v>14.71</v>
      </c>
      <c r="CQ173" s="170">
        <f t="shared" si="490"/>
        <v>15.34</v>
      </c>
      <c r="CR173" s="170">
        <f t="shared" si="490"/>
        <v>15.5</v>
      </c>
      <c r="CS173" s="170">
        <f t="shared" si="490"/>
        <v>15.66</v>
      </c>
      <c r="CT173" s="170">
        <f t="shared" si="490"/>
        <v>17.52</v>
      </c>
      <c r="CU173" s="170">
        <f t="shared" si="490"/>
        <v>19.63</v>
      </c>
      <c r="CV173" s="170">
        <f t="shared" si="490"/>
        <v>21.91</v>
      </c>
      <c r="CW173" s="170">
        <f t="shared" si="490"/>
        <v>26.28</v>
      </c>
      <c r="CX173" s="170">
        <f t="shared" si="490"/>
        <v>17.84</v>
      </c>
      <c r="CY173" s="170">
        <f t="shared" si="490"/>
        <v>21.5</v>
      </c>
      <c r="CZ173" s="170">
        <f t="shared" si="490"/>
        <v>35.46</v>
      </c>
      <c r="DA173" s="170">
        <f t="shared" si="490"/>
        <v>48.47</v>
      </c>
      <c r="DB173" s="170">
        <f t="shared" si="490"/>
        <v>20.75</v>
      </c>
      <c r="DC173" s="170">
        <f t="shared" si="490"/>
        <v>24.99</v>
      </c>
      <c r="DD173" s="170">
        <f t="shared" si="490"/>
        <v>41.23</v>
      </c>
      <c r="DE173" s="170">
        <f t="shared" si="490"/>
        <v>56.34</v>
      </c>
      <c r="DG173" s="43" t="str">
        <f t="shared" si="481"/>
        <v>INFINITE 6501 a 1.000</v>
      </c>
      <c r="DH173" s="44" t="s">
        <v>104</v>
      </c>
      <c r="DI173" s="44" t="s">
        <v>50</v>
      </c>
      <c r="DJ173" s="147">
        <f t="shared" ref="DJ173:DU173" si="491">ROUND(DJ19-(DJ19*$A$204),2)</f>
        <v>17.940000000000001</v>
      </c>
      <c r="DK173" s="147">
        <f t="shared" si="491"/>
        <v>18.71</v>
      </c>
      <c r="DL173" s="147">
        <f t="shared" si="491"/>
        <v>18.91</v>
      </c>
      <c r="DM173" s="147">
        <f t="shared" si="491"/>
        <v>19.079999999999998</v>
      </c>
      <c r="DN173" s="147">
        <f t="shared" si="491"/>
        <v>21.34</v>
      </c>
      <c r="DO173" s="147">
        <f t="shared" si="491"/>
        <v>24.01</v>
      </c>
      <c r="DP173" s="147">
        <f t="shared" si="491"/>
        <v>26.82</v>
      </c>
      <c r="DQ173" s="147">
        <f t="shared" si="491"/>
        <v>32.14</v>
      </c>
      <c r="DR173" s="147">
        <f t="shared" si="491"/>
        <v>25.2</v>
      </c>
      <c r="DS173" s="147">
        <f t="shared" si="491"/>
        <v>30.53</v>
      </c>
      <c r="DT173" s="147">
        <f t="shared" si="491"/>
        <v>50.46</v>
      </c>
      <c r="DU173" s="147">
        <f t="shared" si="491"/>
        <v>68.94</v>
      </c>
      <c r="EQ173" s="198" t="str">
        <f t="shared" si="476"/>
        <v>INFINITE 2Coleta no mesmo dia4210-221 a 30</v>
      </c>
      <c r="ER173" s="198" t="s">
        <v>90</v>
      </c>
      <c r="ES173" s="199" t="s">
        <v>71</v>
      </c>
      <c r="ET173" s="200" t="s">
        <v>72</v>
      </c>
      <c r="EU173" s="201" t="s">
        <v>77</v>
      </c>
      <c r="EV173" s="200">
        <f t="shared" ref="EV173:EV181" si="492">EW173</f>
        <v>1.75</v>
      </c>
      <c r="EW173" s="258">
        <v>1.75</v>
      </c>
      <c r="EX173" s="203" t="s">
        <v>264</v>
      </c>
    </row>
    <row r="174" spans="1:154" x14ac:dyDescent="0.25">
      <c r="A174" s="84">
        <v>0</v>
      </c>
      <c r="B174" s="42" t="s">
        <v>61</v>
      </c>
      <c r="D174" s="43" t="str">
        <f t="shared" si="386"/>
        <v>INFINITE 51.001 a 2.000</v>
      </c>
      <c r="E174" s="44" t="s">
        <v>100</v>
      </c>
      <c r="F174" s="44" t="s">
        <v>55</v>
      </c>
      <c r="G174" s="170">
        <f t="shared" si="485"/>
        <v>11.53</v>
      </c>
      <c r="H174" s="170">
        <f t="shared" si="482"/>
        <v>11.79</v>
      </c>
      <c r="I174" s="170">
        <f t="shared" si="482"/>
        <v>12.04</v>
      </c>
      <c r="J174" s="170">
        <f t="shared" si="482"/>
        <v>12.27</v>
      </c>
      <c r="K174" s="170">
        <f t="shared" si="482"/>
        <v>18.649999999999999</v>
      </c>
      <c r="L174" s="170">
        <f t="shared" si="482"/>
        <v>18.829999999999998</v>
      </c>
      <c r="M174" s="170">
        <f t="shared" si="482"/>
        <v>19.03</v>
      </c>
      <c r="N174" s="170">
        <f t="shared" si="482"/>
        <v>19.22</v>
      </c>
      <c r="O174" s="170">
        <f t="shared" si="482"/>
        <v>29.02</v>
      </c>
      <c r="P174" s="170">
        <f t="shared" si="482"/>
        <v>40.659999999999997</v>
      </c>
      <c r="Q174" s="170">
        <f t="shared" si="482"/>
        <v>52.27</v>
      </c>
      <c r="R174" s="170">
        <f t="shared" si="482"/>
        <v>60.96</v>
      </c>
      <c r="S174" s="170">
        <f t="shared" si="482"/>
        <v>38.94</v>
      </c>
      <c r="T174" s="170">
        <f t="shared" si="482"/>
        <v>49.43</v>
      </c>
      <c r="U174" s="170">
        <f t="shared" si="482"/>
        <v>59.54</v>
      </c>
      <c r="V174" s="170">
        <f t="shared" si="482"/>
        <v>67.95</v>
      </c>
      <c r="W174" s="170">
        <f t="shared" si="482"/>
        <v>46.35</v>
      </c>
      <c r="X174" s="170">
        <f t="shared" si="482"/>
        <v>58.84</v>
      </c>
      <c r="Y174" s="170">
        <f t="shared" si="482"/>
        <v>70.88</v>
      </c>
      <c r="Z174" s="170">
        <f t="shared" si="482"/>
        <v>80.89</v>
      </c>
      <c r="AB174" s="176" t="str">
        <f t="shared" si="417"/>
        <v>INFINITE 51.001 a 2.000</v>
      </c>
      <c r="AC174" s="177" t="s">
        <v>100</v>
      </c>
      <c r="AD174" s="177" t="s">
        <v>55</v>
      </c>
      <c r="AE174" s="170">
        <f t="shared" si="486"/>
        <v>26.83</v>
      </c>
      <c r="AF174" s="170">
        <f t="shared" si="483"/>
        <v>27.41</v>
      </c>
      <c r="AG174" s="170">
        <f t="shared" si="483"/>
        <v>27.98</v>
      </c>
      <c r="AH174" s="170">
        <f t="shared" si="483"/>
        <v>28.55</v>
      </c>
      <c r="AI174" s="170">
        <f t="shared" si="483"/>
        <v>30.85</v>
      </c>
      <c r="AJ174" s="170">
        <f t="shared" si="483"/>
        <v>31.19</v>
      </c>
      <c r="AK174" s="170">
        <f t="shared" si="483"/>
        <v>31.49</v>
      </c>
      <c r="AL174" s="170">
        <f t="shared" si="483"/>
        <v>31.81</v>
      </c>
      <c r="AM174" s="170">
        <f t="shared" si="483"/>
        <v>49.81</v>
      </c>
      <c r="AN174" s="170">
        <f t="shared" si="483"/>
        <v>75.459999999999994</v>
      </c>
      <c r="AO174" s="170">
        <f t="shared" si="483"/>
        <v>92.05</v>
      </c>
      <c r="AP174" s="170">
        <f t="shared" si="483"/>
        <v>108.64</v>
      </c>
      <c r="AQ174" s="170">
        <f t="shared" si="483"/>
        <v>60.72</v>
      </c>
      <c r="AR174" s="170">
        <f t="shared" si="483"/>
        <v>81.89</v>
      </c>
      <c r="AS174" s="170">
        <f t="shared" si="483"/>
        <v>95.8</v>
      </c>
      <c r="AT174" s="170">
        <f t="shared" si="483"/>
        <v>109.7</v>
      </c>
      <c r="AU174" s="170">
        <f t="shared" si="483"/>
        <v>72.28</v>
      </c>
      <c r="AV174" s="170">
        <f t="shared" si="483"/>
        <v>97.49</v>
      </c>
      <c r="AW174" s="170">
        <f t="shared" si="483"/>
        <v>114.04</v>
      </c>
      <c r="AX174" s="170">
        <f t="shared" si="483"/>
        <v>130.59</v>
      </c>
      <c r="BL174" s="43" t="str">
        <f t="shared" si="387"/>
        <v>INFINITE 6501 a 1.000</v>
      </c>
      <c r="BM174" s="44" t="s">
        <v>104</v>
      </c>
      <c r="BN174" s="46" t="s">
        <v>50</v>
      </c>
      <c r="BO174" s="170">
        <f t="shared" si="487"/>
        <v>15.41</v>
      </c>
      <c r="BP174" s="170">
        <f t="shared" si="487"/>
        <v>15.74</v>
      </c>
      <c r="BQ174" s="170">
        <f t="shared" si="487"/>
        <v>16.07</v>
      </c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  <c r="CG174"/>
      <c r="CM174" s="43" t="str">
        <f t="shared" si="410"/>
        <v>INFINITE 51.001 a 2.000</v>
      </c>
      <c r="CN174" s="44" t="s">
        <v>100</v>
      </c>
      <c r="CO174" s="44" t="s">
        <v>55</v>
      </c>
      <c r="CP174" s="170">
        <f t="shared" ref="CP174:DE174" si="493">ROUND(CP6-(CP6*$A$112),2)</f>
        <v>15.5</v>
      </c>
      <c r="CQ174" s="170">
        <f t="shared" si="493"/>
        <v>16.18</v>
      </c>
      <c r="CR174" s="170">
        <f t="shared" si="493"/>
        <v>16.32</v>
      </c>
      <c r="CS174" s="170">
        <f t="shared" si="493"/>
        <v>16.489999999999998</v>
      </c>
      <c r="CT174" s="170">
        <f t="shared" si="493"/>
        <v>19.260000000000002</v>
      </c>
      <c r="CU174" s="170">
        <f t="shared" si="493"/>
        <v>21.56</v>
      </c>
      <c r="CV174" s="170">
        <f t="shared" si="493"/>
        <v>24.07</v>
      </c>
      <c r="CW174" s="170">
        <f t="shared" si="493"/>
        <v>28.88</v>
      </c>
      <c r="CX174" s="170">
        <f t="shared" si="493"/>
        <v>21.18</v>
      </c>
      <c r="CY174" s="170">
        <f t="shared" si="493"/>
        <v>25.01</v>
      </c>
      <c r="CZ174" s="170">
        <f t="shared" si="493"/>
        <v>39.159999999999997</v>
      </c>
      <c r="DA174" s="170">
        <f t="shared" si="493"/>
        <v>52.55</v>
      </c>
      <c r="DB174" s="170">
        <f t="shared" si="493"/>
        <v>24.62</v>
      </c>
      <c r="DC174" s="170">
        <f t="shared" si="493"/>
        <v>29.08</v>
      </c>
      <c r="DD174" s="170">
        <f t="shared" si="493"/>
        <v>45.54</v>
      </c>
      <c r="DE174" s="170">
        <f t="shared" si="493"/>
        <v>61.1</v>
      </c>
      <c r="DG174" s="43" t="str">
        <f t="shared" si="481"/>
        <v>INFINITE 61.001 a 2.000</v>
      </c>
      <c r="DH174" s="44" t="s">
        <v>104</v>
      </c>
      <c r="DI174" s="44" t="s">
        <v>55</v>
      </c>
      <c r="DJ174" s="147">
        <f t="shared" ref="DJ174:DU174" si="494">ROUND(DJ20-(DJ20*$A$204),2)</f>
        <v>19</v>
      </c>
      <c r="DK174" s="147">
        <f t="shared" si="494"/>
        <v>19.809999999999999</v>
      </c>
      <c r="DL174" s="147">
        <f t="shared" si="494"/>
        <v>19.989999999999998</v>
      </c>
      <c r="DM174" s="147">
        <f t="shared" si="494"/>
        <v>20.2</v>
      </c>
      <c r="DN174" s="147">
        <f t="shared" si="494"/>
        <v>23.58</v>
      </c>
      <c r="DO174" s="147">
        <f t="shared" si="494"/>
        <v>26.41</v>
      </c>
      <c r="DP174" s="147">
        <f t="shared" si="494"/>
        <v>29.48</v>
      </c>
      <c r="DQ174" s="147">
        <f t="shared" si="494"/>
        <v>35.369999999999997</v>
      </c>
      <c r="DR174" s="147">
        <f t="shared" si="494"/>
        <v>30.14</v>
      </c>
      <c r="DS174" s="147">
        <f t="shared" si="494"/>
        <v>35.61</v>
      </c>
      <c r="DT174" s="147">
        <f t="shared" si="494"/>
        <v>55.76</v>
      </c>
      <c r="DU174" s="147">
        <f t="shared" si="494"/>
        <v>74.84</v>
      </c>
      <c r="EQ174" s="198" t="str">
        <f t="shared" si="476"/>
        <v>INFINITE 2Coleta no mesmo dia4210-231 a 40</v>
      </c>
      <c r="ER174" s="198" t="s">
        <v>90</v>
      </c>
      <c r="ES174" s="199" t="s">
        <v>71</v>
      </c>
      <c r="ET174" s="200" t="s">
        <v>72</v>
      </c>
      <c r="EU174" s="201" t="s">
        <v>83</v>
      </c>
      <c r="EV174" s="200">
        <f t="shared" si="492"/>
        <v>1.75</v>
      </c>
      <c r="EW174" s="258">
        <v>1.75</v>
      </c>
      <c r="EX174" s="203" t="s">
        <v>264</v>
      </c>
    </row>
    <row r="175" spans="1:154" x14ac:dyDescent="0.25">
      <c r="A175" s="84">
        <v>0</v>
      </c>
      <c r="B175" s="42" t="s">
        <v>116</v>
      </c>
      <c r="D175" s="43" t="str">
        <f t="shared" si="386"/>
        <v>INFINITE 52.001 a 3.000</v>
      </c>
      <c r="E175" s="44" t="s">
        <v>100</v>
      </c>
      <c r="F175" s="44" t="s">
        <v>62</v>
      </c>
      <c r="G175" s="170">
        <f t="shared" si="485"/>
        <v>12.87</v>
      </c>
      <c r="H175" s="170">
        <f t="shared" si="482"/>
        <v>13.15</v>
      </c>
      <c r="I175" s="170">
        <f t="shared" si="482"/>
        <v>13.42</v>
      </c>
      <c r="J175" s="170">
        <f t="shared" si="482"/>
        <v>13.69</v>
      </c>
      <c r="K175" s="170">
        <f t="shared" si="482"/>
        <v>20.37</v>
      </c>
      <c r="L175" s="170">
        <f t="shared" si="482"/>
        <v>20.57</v>
      </c>
      <c r="M175" s="170">
        <f t="shared" si="482"/>
        <v>20.8</v>
      </c>
      <c r="N175" s="170">
        <f t="shared" si="482"/>
        <v>21.01</v>
      </c>
      <c r="O175" s="170">
        <f t="shared" si="482"/>
        <v>33.89</v>
      </c>
      <c r="P175" s="170">
        <f t="shared" si="482"/>
        <v>45.75</v>
      </c>
      <c r="Q175" s="170">
        <f t="shared" si="482"/>
        <v>64.400000000000006</v>
      </c>
      <c r="R175" s="170">
        <f t="shared" si="482"/>
        <v>77.94</v>
      </c>
      <c r="S175" s="170">
        <f t="shared" si="482"/>
        <v>46.67</v>
      </c>
      <c r="T175" s="170">
        <f t="shared" si="482"/>
        <v>57.36</v>
      </c>
      <c r="U175" s="170">
        <f t="shared" si="482"/>
        <v>73.37</v>
      </c>
      <c r="V175" s="170">
        <f t="shared" si="482"/>
        <v>85.85</v>
      </c>
      <c r="W175" s="170">
        <f t="shared" si="482"/>
        <v>55.55</v>
      </c>
      <c r="X175" s="170">
        <f t="shared" si="482"/>
        <v>68.28</v>
      </c>
      <c r="Y175" s="170">
        <f t="shared" si="482"/>
        <v>87.34</v>
      </c>
      <c r="Z175" s="170">
        <f t="shared" si="482"/>
        <v>102.2</v>
      </c>
      <c r="AB175" s="176" t="str">
        <f t="shared" si="417"/>
        <v>INFINITE 52.001 a 3.000</v>
      </c>
      <c r="AC175" s="177" t="s">
        <v>100</v>
      </c>
      <c r="AD175" s="177" t="s">
        <v>62</v>
      </c>
      <c r="AE175" s="170">
        <f t="shared" si="486"/>
        <v>29.58</v>
      </c>
      <c r="AF175" s="170">
        <f t="shared" si="483"/>
        <v>30.21</v>
      </c>
      <c r="AG175" s="170">
        <f t="shared" si="483"/>
        <v>30.84</v>
      </c>
      <c r="AH175" s="170">
        <f t="shared" si="483"/>
        <v>31.46</v>
      </c>
      <c r="AI175" s="170">
        <f t="shared" si="483"/>
        <v>33.93</v>
      </c>
      <c r="AJ175" s="170">
        <f t="shared" si="483"/>
        <v>34.28</v>
      </c>
      <c r="AK175" s="170">
        <f t="shared" si="483"/>
        <v>34.630000000000003</v>
      </c>
      <c r="AL175" s="170">
        <f t="shared" si="483"/>
        <v>34.979999999999997</v>
      </c>
      <c r="AM175" s="170">
        <f t="shared" si="483"/>
        <v>58.56</v>
      </c>
      <c r="AN175" s="170">
        <f t="shared" si="483"/>
        <v>88.14</v>
      </c>
      <c r="AO175" s="170">
        <f t="shared" si="483"/>
        <v>107.56</v>
      </c>
      <c r="AP175" s="170">
        <f t="shared" si="483"/>
        <v>126.98</v>
      </c>
      <c r="AQ175" s="170">
        <f t="shared" si="483"/>
        <v>71.23</v>
      </c>
      <c r="AR175" s="170">
        <f t="shared" si="483"/>
        <v>98.31</v>
      </c>
      <c r="AS175" s="170">
        <f t="shared" si="483"/>
        <v>116.03</v>
      </c>
      <c r="AT175" s="170">
        <f t="shared" si="483"/>
        <v>133.75</v>
      </c>
      <c r="AU175" s="170">
        <f t="shared" si="483"/>
        <v>84.8</v>
      </c>
      <c r="AV175" s="170">
        <f t="shared" si="483"/>
        <v>117.04</v>
      </c>
      <c r="AW175" s="170">
        <f t="shared" si="483"/>
        <v>138.13</v>
      </c>
      <c r="AX175" s="170">
        <f t="shared" si="483"/>
        <v>159.24</v>
      </c>
      <c r="BL175" s="43" t="str">
        <f t="shared" si="387"/>
        <v>INFINITE 61.001 a 2.000</v>
      </c>
      <c r="BM175" s="44" t="s">
        <v>104</v>
      </c>
      <c r="BN175" s="46" t="s">
        <v>55</v>
      </c>
      <c r="BO175" s="170">
        <f t="shared" si="487"/>
        <v>17.96</v>
      </c>
      <c r="BP175" s="170">
        <f t="shared" si="487"/>
        <v>18.329999999999998</v>
      </c>
      <c r="BQ175" s="170">
        <f t="shared" si="487"/>
        <v>18.72</v>
      </c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  <c r="CG175"/>
      <c r="CM175" s="43" t="str">
        <f t="shared" si="410"/>
        <v>INFINITE 52.001 a 3.000</v>
      </c>
      <c r="CN175" s="44" t="s">
        <v>100</v>
      </c>
      <c r="CO175" s="44" t="s">
        <v>62</v>
      </c>
      <c r="CP175" s="170">
        <f t="shared" ref="CP175:DE175" si="495">ROUND(CP7-(CP7*$A$112),2)</f>
        <v>18.54</v>
      </c>
      <c r="CQ175" s="170">
        <f t="shared" si="495"/>
        <v>19.32</v>
      </c>
      <c r="CR175" s="170">
        <f t="shared" si="495"/>
        <v>19.52</v>
      </c>
      <c r="CS175" s="170">
        <f t="shared" si="495"/>
        <v>19.72</v>
      </c>
      <c r="CT175" s="170">
        <f t="shared" si="495"/>
        <v>23.02</v>
      </c>
      <c r="CU175" s="170">
        <f t="shared" si="495"/>
        <v>25.78</v>
      </c>
      <c r="CV175" s="170">
        <f t="shared" si="495"/>
        <v>28.77</v>
      </c>
      <c r="CW175" s="170">
        <f t="shared" si="495"/>
        <v>34.51</v>
      </c>
      <c r="CX175" s="170">
        <f t="shared" si="495"/>
        <v>24.4</v>
      </c>
      <c r="CY175" s="170">
        <f t="shared" si="495"/>
        <v>28.62</v>
      </c>
      <c r="CZ175" s="170">
        <f t="shared" si="495"/>
        <v>43.2</v>
      </c>
      <c r="DA175" s="170">
        <f t="shared" si="495"/>
        <v>57.39</v>
      </c>
      <c r="DB175" s="170">
        <f t="shared" si="495"/>
        <v>28.38</v>
      </c>
      <c r="DC175" s="170">
        <f t="shared" si="495"/>
        <v>33.299999999999997</v>
      </c>
      <c r="DD175" s="170">
        <f t="shared" si="495"/>
        <v>50.23</v>
      </c>
      <c r="DE175" s="170">
        <f t="shared" si="495"/>
        <v>66.739999999999995</v>
      </c>
      <c r="DG175" s="43" t="str">
        <f t="shared" si="481"/>
        <v>INFINITE 62.001 a 3.000</v>
      </c>
      <c r="DH175" s="44" t="s">
        <v>104</v>
      </c>
      <c r="DI175" s="44" t="s">
        <v>62</v>
      </c>
      <c r="DJ175" s="147">
        <f t="shared" ref="DJ175:DU175" si="496">ROUND(DJ21-(DJ21*$A$204),2)</f>
        <v>22.93</v>
      </c>
      <c r="DK175" s="147">
        <f t="shared" si="496"/>
        <v>23.9</v>
      </c>
      <c r="DL175" s="147">
        <f t="shared" si="496"/>
        <v>24.14</v>
      </c>
      <c r="DM175" s="147">
        <f t="shared" si="496"/>
        <v>24.39</v>
      </c>
      <c r="DN175" s="147">
        <f t="shared" si="496"/>
        <v>28.51</v>
      </c>
      <c r="DO175" s="147">
        <f t="shared" si="496"/>
        <v>31.63</v>
      </c>
      <c r="DP175" s="147">
        <f t="shared" si="496"/>
        <v>35.299999999999997</v>
      </c>
      <c r="DQ175" s="147">
        <f t="shared" si="496"/>
        <v>42.39</v>
      </c>
      <c r="DR175" s="147">
        <f t="shared" si="496"/>
        <v>35.42</v>
      </c>
      <c r="DS175" s="147">
        <f t="shared" si="496"/>
        <v>41.02</v>
      </c>
      <c r="DT175" s="147">
        <f t="shared" si="496"/>
        <v>61.66</v>
      </c>
      <c r="DU175" s="147">
        <f t="shared" si="496"/>
        <v>81.94</v>
      </c>
      <c r="EQ175" s="198" t="str">
        <f t="shared" si="476"/>
        <v>INFINITE 2Coleta no mesmo dia4210-241 a 50</v>
      </c>
      <c r="ER175" s="198" t="s">
        <v>90</v>
      </c>
      <c r="ES175" s="199" t="s">
        <v>71</v>
      </c>
      <c r="ET175" s="200" t="s">
        <v>72</v>
      </c>
      <c r="EU175" s="201" t="s">
        <v>87</v>
      </c>
      <c r="EV175" s="200">
        <f t="shared" si="492"/>
        <v>1.72</v>
      </c>
      <c r="EW175" s="258">
        <v>1.72</v>
      </c>
      <c r="EX175" s="203" t="s">
        <v>264</v>
      </c>
    </row>
    <row r="176" spans="1:154" x14ac:dyDescent="0.25">
      <c r="A176" s="84">
        <v>0</v>
      </c>
      <c r="B176" s="42" t="s">
        <v>117</v>
      </c>
      <c r="D176" s="43" t="str">
        <f t="shared" si="386"/>
        <v>INFINITE 53.001 a 4.000</v>
      </c>
      <c r="E176" s="44" t="s">
        <v>100</v>
      </c>
      <c r="F176" s="44" t="s">
        <v>68</v>
      </c>
      <c r="G176" s="170">
        <f t="shared" si="485"/>
        <v>13.91</v>
      </c>
      <c r="H176" s="170">
        <f t="shared" si="482"/>
        <v>14.21</v>
      </c>
      <c r="I176" s="170">
        <f t="shared" si="482"/>
        <v>14.51</v>
      </c>
      <c r="J176" s="170">
        <f t="shared" si="482"/>
        <v>14.79</v>
      </c>
      <c r="K176" s="170">
        <f t="shared" si="482"/>
        <v>22.45</v>
      </c>
      <c r="L176" s="170">
        <f t="shared" si="482"/>
        <v>22.65</v>
      </c>
      <c r="M176" s="170">
        <f t="shared" si="482"/>
        <v>22.89</v>
      </c>
      <c r="N176" s="170">
        <f t="shared" si="482"/>
        <v>23.13</v>
      </c>
      <c r="O176" s="170">
        <f t="shared" si="482"/>
        <v>38.85</v>
      </c>
      <c r="P176" s="170">
        <f t="shared" si="482"/>
        <v>52.46</v>
      </c>
      <c r="Q176" s="170">
        <f t="shared" si="482"/>
        <v>73.819999999999993</v>
      </c>
      <c r="R176" s="170">
        <f t="shared" si="482"/>
        <v>89.37</v>
      </c>
      <c r="S176" s="170">
        <f t="shared" si="482"/>
        <v>50.84</v>
      </c>
      <c r="T176" s="170">
        <f t="shared" si="482"/>
        <v>62.99</v>
      </c>
      <c r="U176" s="170">
        <f t="shared" si="482"/>
        <v>81.3</v>
      </c>
      <c r="V176" s="170">
        <f t="shared" si="482"/>
        <v>95.44</v>
      </c>
      <c r="W176" s="170">
        <f t="shared" si="482"/>
        <v>60.51</v>
      </c>
      <c r="X176" s="170">
        <f t="shared" si="482"/>
        <v>74.97</v>
      </c>
      <c r="Y176" s="170">
        <f t="shared" si="482"/>
        <v>96.79</v>
      </c>
      <c r="Z176" s="170">
        <f t="shared" si="482"/>
        <v>113.63</v>
      </c>
      <c r="AB176" s="176" t="str">
        <f t="shared" si="417"/>
        <v>INFINITE 53.001 a 4.000</v>
      </c>
      <c r="AC176" s="177" t="s">
        <v>100</v>
      </c>
      <c r="AD176" s="177" t="s">
        <v>68</v>
      </c>
      <c r="AE176" s="170">
        <f t="shared" si="486"/>
        <v>32.159999999999997</v>
      </c>
      <c r="AF176" s="170">
        <f t="shared" si="483"/>
        <v>32.840000000000003</v>
      </c>
      <c r="AG176" s="170">
        <f t="shared" si="483"/>
        <v>33.53</v>
      </c>
      <c r="AH176" s="170">
        <f t="shared" si="483"/>
        <v>34.22</v>
      </c>
      <c r="AI176" s="170">
        <f t="shared" si="483"/>
        <v>37.26</v>
      </c>
      <c r="AJ176" s="170">
        <f t="shared" si="483"/>
        <v>37.65</v>
      </c>
      <c r="AK176" s="170">
        <f t="shared" si="483"/>
        <v>38.020000000000003</v>
      </c>
      <c r="AL176" s="170">
        <f t="shared" si="483"/>
        <v>38.42</v>
      </c>
      <c r="AM176" s="170">
        <f t="shared" si="483"/>
        <v>66.87</v>
      </c>
      <c r="AN176" s="170">
        <f t="shared" si="483"/>
        <v>100.75</v>
      </c>
      <c r="AO176" s="170">
        <f t="shared" si="483"/>
        <v>123.22</v>
      </c>
      <c r="AP176" s="170">
        <f t="shared" si="483"/>
        <v>145.68</v>
      </c>
      <c r="AQ176" s="170">
        <f t="shared" si="483"/>
        <v>81.819999999999993</v>
      </c>
      <c r="AR176" s="170">
        <f t="shared" si="483"/>
        <v>114.74</v>
      </c>
      <c r="AS176" s="170">
        <f t="shared" si="483"/>
        <v>136.19</v>
      </c>
      <c r="AT176" s="170">
        <f t="shared" si="483"/>
        <v>157.66999999999999</v>
      </c>
      <c r="AU176" s="170">
        <f t="shared" si="483"/>
        <v>97.41</v>
      </c>
      <c r="AV176" s="170">
        <f t="shared" si="483"/>
        <v>136.6</v>
      </c>
      <c r="AW176" s="170">
        <f t="shared" si="483"/>
        <v>162.13</v>
      </c>
      <c r="AX176" s="170">
        <f t="shared" si="483"/>
        <v>187.69</v>
      </c>
      <c r="BL176" s="43" t="str">
        <f t="shared" si="387"/>
        <v>INFINITE 62.001 a 3.000</v>
      </c>
      <c r="BM176" s="44" t="s">
        <v>104</v>
      </c>
      <c r="BN176" s="46" t="s">
        <v>62</v>
      </c>
      <c r="BO176" s="170">
        <f t="shared" si="487"/>
        <v>19.96</v>
      </c>
      <c r="BP176" s="170">
        <f t="shared" si="487"/>
        <v>20.37</v>
      </c>
      <c r="BQ176" s="170">
        <f t="shared" si="487"/>
        <v>20.8</v>
      </c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  <c r="CG176"/>
      <c r="CM176" s="43" t="str">
        <f t="shared" si="410"/>
        <v>INFINITE 53.001 a 4.000</v>
      </c>
      <c r="CN176" s="44" t="s">
        <v>100</v>
      </c>
      <c r="CO176" s="44" t="s">
        <v>68</v>
      </c>
      <c r="CP176" s="170">
        <f t="shared" ref="CP176:DE176" si="497">ROUND(CP8-(CP8*$A$112),2)</f>
        <v>19.78</v>
      </c>
      <c r="CQ176" s="170">
        <f t="shared" si="497"/>
        <v>20.62</v>
      </c>
      <c r="CR176" s="170">
        <f t="shared" si="497"/>
        <v>20.82</v>
      </c>
      <c r="CS176" s="170">
        <f t="shared" si="497"/>
        <v>21.05</v>
      </c>
      <c r="CT176" s="170">
        <f t="shared" si="497"/>
        <v>24.58</v>
      </c>
      <c r="CU176" s="170">
        <f t="shared" si="497"/>
        <v>27.54</v>
      </c>
      <c r="CV176" s="170">
        <f t="shared" si="497"/>
        <v>30.73</v>
      </c>
      <c r="CW176" s="170">
        <f t="shared" si="497"/>
        <v>36.86</v>
      </c>
      <c r="CX176" s="170">
        <f t="shared" si="497"/>
        <v>31.29</v>
      </c>
      <c r="CY176" s="170">
        <f t="shared" si="497"/>
        <v>35.67</v>
      </c>
      <c r="CZ176" s="170">
        <f t="shared" si="497"/>
        <v>50.42</v>
      </c>
      <c r="DA176" s="170">
        <f t="shared" si="497"/>
        <v>64.94</v>
      </c>
      <c r="DB176" s="170">
        <f t="shared" si="497"/>
        <v>36.380000000000003</v>
      </c>
      <c r="DC176" s="170">
        <f t="shared" si="497"/>
        <v>41.49</v>
      </c>
      <c r="DD176" s="170">
        <f t="shared" si="497"/>
        <v>58.63</v>
      </c>
      <c r="DE176" s="170">
        <f t="shared" si="497"/>
        <v>75.510000000000005</v>
      </c>
      <c r="DG176" s="43" t="str">
        <f t="shared" si="481"/>
        <v>INFINITE 63.001 a 4.000</v>
      </c>
      <c r="DH176" s="44" t="s">
        <v>104</v>
      </c>
      <c r="DI176" s="44" t="s">
        <v>68</v>
      </c>
      <c r="DJ176" s="147">
        <f t="shared" ref="DJ176:DU176" si="498">ROUND(DJ22-(DJ22*$A$204),2)</f>
        <v>24.69</v>
      </c>
      <c r="DK176" s="147">
        <f t="shared" si="498"/>
        <v>25.74</v>
      </c>
      <c r="DL176" s="147">
        <f t="shared" si="498"/>
        <v>26</v>
      </c>
      <c r="DM176" s="147">
        <f t="shared" si="498"/>
        <v>26.26</v>
      </c>
      <c r="DN176" s="147">
        <f t="shared" si="498"/>
        <v>30.8</v>
      </c>
      <c r="DO176" s="147">
        <f t="shared" si="498"/>
        <v>33.880000000000003</v>
      </c>
      <c r="DP176" s="147">
        <f t="shared" si="498"/>
        <v>37.770000000000003</v>
      </c>
      <c r="DQ176" s="147">
        <f t="shared" si="498"/>
        <v>45.42</v>
      </c>
      <c r="DR176" s="147">
        <f t="shared" si="498"/>
        <v>46.24</v>
      </c>
      <c r="DS176" s="147">
        <f t="shared" si="498"/>
        <v>51.41</v>
      </c>
      <c r="DT176" s="147">
        <f t="shared" si="498"/>
        <v>72.11</v>
      </c>
      <c r="DU176" s="147">
        <f t="shared" si="498"/>
        <v>92.97</v>
      </c>
      <c r="EQ176" s="198" t="str">
        <f t="shared" si="476"/>
        <v>INFINITE 2Coleta no mesmo dia4210-251 a 60</v>
      </c>
      <c r="ER176" s="198" t="s">
        <v>90</v>
      </c>
      <c r="ES176" s="199" t="s">
        <v>71</v>
      </c>
      <c r="ET176" s="200" t="s">
        <v>72</v>
      </c>
      <c r="EU176" s="201" t="s">
        <v>92</v>
      </c>
      <c r="EV176" s="200">
        <f t="shared" si="492"/>
        <v>1.71</v>
      </c>
      <c r="EW176" s="258">
        <v>1.71</v>
      </c>
      <c r="EX176" s="203" t="s">
        <v>264</v>
      </c>
    </row>
    <row r="177" spans="1:154" x14ac:dyDescent="0.25">
      <c r="A177" s="84">
        <v>0</v>
      </c>
      <c r="B177" s="42" t="s">
        <v>66</v>
      </c>
      <c r="D177" s="43" t="str">
        <f t="shared" si="386"/>
        <v>INFINITE 54.001 a 5.000</v>
      </c>
      <c r="E177" s="44" t="s">
        <v>100</v>
      </c>
      <c r="F177" s="44" t="s">
        <v>70</v>
      </c>
      <c r="G177" s="170">
        <f t="shared" si="485"/>
        <v>15.03</v>
      </c>
      <c r="H177" s="170">
        <f t="shared" si="482"/>
        <v>15.36</v>
      </c>
      <c r="I177" s="170">
        <f t="shared" si="482"/>
        <v>15.66</v>
      </c>
      <c r="J177" s="170">
        <f t="shared" si="482"/>
        <v>15.99</v>
      </c>
      <c r="K177" s="170">
        <f t="shared" si="482"/>
        <v>24.18</v>
      </c>
      <c r="L177" s="170">
        <f t="shared" si="482"/>
        <v>24.42</v>
      </c>
      <c r="M177" s="170">
        <f t="shared" si="482"/>
        <v>24.69</v>
      </c>
      <c r="N177" s="170">
        <f t="shared" si="482"/>
        <v>24.92</v>
      </c>
      <c r="O177" s="170">
        <f t="shared" si="482"/>
        <v>42.88</v>
      </c>
      <c r="P177" s="170">
        <f t="shared" si="482"/>
        <v>57.89</v>
      </c>
      <c r="Q177" s="170">
        <f t="shared" si="482"/>
        <v>81.48</v>
      </c>
      <c r="R177" s="170">
        <f t="shared" si="482"/>
        <v>98.62</v>
      </c>
      <c r="S177" s="170">
        <f t="shared" si="482"/>
        <v>61.48</v>
      </c>
      <c r="T177" s="170">
        <f t="shared" si="482"/>
        <v>74.81</v>
      </c>
      <c r="U177" s="170">
        <f t="shared" si="482"/>
        <v>94.99</v>
      </c>
      <c r="V177" s="170">
        <f t="shared" si="482"/>
        <v>110.49</v>
      </c>
      <c r="W177" s="170">
        <f t="shared" si="482"/>
        <v>73.2</v>
      </c>
      <c r="X177" s="170">
        <f t="shared" si="482"/>
        <v>89.06</v>
      </c>
      <c r="Y177" s="170">
        <f t="shared" si="482"/>
        <v>113.08</v>
      </c>
      <c r="Z177" s="170">
        <f t="shared" si="482"/>
        <v>131.54</v>
      </c>
      <c r="AB177" s="176" t="str">
        <f t="shared" si="417"/>
        <v>INFINITE 54.001 a 5.000</v>
      </c>
      <c r="AC177" s="177" t="s">
        <v>100</v>
      </c>
      <c r="AD177" s="177" t="s">
        <v>70</v>
      </c>
      <c r="AE177" s="170">
        <f t="shared" si="486"/>
        <v>34.74</v>
      </c>
      <c r="AF177" s="170">
        <f t="shared" si="483"/>
        <v>35.47</v>
      </c>
      <c r="AG177" s="170">
        <f t="shared" si="483"/>
        <v>36.21</v>
      </c>
      <c r="AH177" s="170">
        <f t="shared" si="483"/>
        <v>36.96</v>
      </c>
      <c r="AI177" s="170">
        <f t="shared" si="483"/>
        <v>40.17</v>
      </c>
      <c r="AJ177" s="170">
        <f t="shared" si="483"/>
        <v>40.590000000000003</v>
      </c>
      <c r="AK177" s="170">
        <f t="shared" si="483"/>
        <v>41</v>
      </c>
      <c r="AL177" s="170">
        <f t="shared" si="483"/>
        <v>41.42</v>
      </c>
      <c r="AM177" s="170">
        <f t="shared" si="483"/>
        <v>75.62</v>
      </c>
      <c r="AN177" s="170">
        <f t="shared" si="483"/>
        <v>113.35</v>
      </c>
      <c r="AO177" s="170">
        <f t="shared" si="483"/>
        <v>138.74</v>
      </c>
      <c r="AP177" s="170">
        <f t="shared" si="483"/>
        <v>164.12</v>
      </c>
      <c r="AQ177" s="170">
        <f t="shared" si="483"/>
        <v>92.19</v>
      </c>
      <c r="AR177" s="170">
        <f t="shared" si="483"/>
        <v>131.22</v>
      </c>
      <c r="AS177" s="170">
        <f t="shared" si="483"/>
        <v>156.29</v>
      </c>
      <c r="AT177" s="170">
        <f t="shared" si="483"/>
        <v>181.35</v>
      </c>
      <c r="AU177" s="170">
        <f t="shared" si="483"/>
        <v>109.75</v>
      </c>
      <c r="AV177" s="170">
        <f t="shared" si="483"/>
        <v>156.22999999999999</v>
      </c>
      <c r="AW177" s="170">
        <f t="shared" si="483"/>
        <v>186.06</v>
      </c>
      <c r="AX177" s="170">
        <f t="shared" si="483"/>
        <v>215.9</v>
      </c>
      <c r="BL177" s="43" t="str">
        <f t="shared" si="387"/>
        <v>INFINITE 63.001 a 4.000</v>
      </c>
      <c r="BM177" s="44" t="s">
        <v>104</v>
      </c>
      <c r="BN177" s="46" t="s">
        <v>68</v>
      </c>
      <c r="BO177" s="170">
        <f t="shared" si="487"/>
        <v>21.94</v>
      </c>
      <c r="BP177" s="170">
        <f t="shared" si="487"/>
        <v>22.4</v>
      </c>
      <c r="BQ177" s="170">
        <f t="shared" si="487"/>
        <v>22.87</v>
      </c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  <c r="CG177"/>
      <c r="CM177" s="43" t="str">
        <f t="shared" si="410"/>
        <v>INFINITE 54.001 a 5.000</v>
      </c>
      <c r="CN177" s="44" t="s">
        <v>100</v>
      </c>
      <c r="CO177" s="44" t="s">
        <v>70</v>
      </c>
      <c r="CP177" s="170">
        <f t="shared" ref="CP177:DE177" si="499">ROUND(CP9-(CP9*$A$112),2)</f>
        <v>21.16</v>
      </c>
      <c r="CQ177" s="170">
        <f t="shared" si="499"/>
        <v>22.05</v>
      </c>
      <c r="CR177" s="170">
        <f t="shared" si="499"/>
        <v>22.27</v>
      </c>
      <c r="CS177" s="170">
        <f t="shared" si="499"/>
        <v>22.5</v>
      </c>
      <c r="CT177" s="170">
        <f t="shared" si="499"/>
        <v>26.27</v>
      </c>
      <c r="CU177" s="170">
        <f t="shared" si="499"/>
        <v>29.43</v>
      </c>
      <c r="CV177" s="170">
        <f t="shared" si="499"/>
        <v>32.86</v>
      </c>
      <c r="CW177" s="170">
        <f t="shared" si="499"/>
        <v>39.43</v>
      </c>
      <c r="CX177" s="170">
        <f t="shared" si="499"/>
        <v>32.770000000000003</v>
      </c>
      <c r="CY177" s="170">
        <f t="shared" si="499"/>
        <v>37.33</v>
      </c>
      <c r="CZ177" s="170">
        <f t="shared" si="499"/>
        <v>52.26</v>
      </c>
      <c r="DA177" s="170">
        <f t="shared" si="499"/>
        <v>67.14</v>
      </c>
      <c r="DB177" s="170">
        <f t="shared" si="499"/>
        <v>38.1</v>
      </c>
      <c r="DC177" s="170">
        <f t="shared" si="499"/>
        <v>43.41</v>
      </c>
      <c r="DD177" s="170">
        <f t="shared" si="499"/>
        <v>60.78</v>
      </c>
      <c r="DE177" s="170">
        <f t="shared" si="499"/>
        <v>78.08</v>
      </c>
      <c r="DG177" s="43" t="str">
        <f t="shared" si="481"/>
        <v>INFINITE 64.001 a 5.000</v>
      </c>
      <c r="DH177" s="44" t="s">
        <v>104</v>
      </c>
      <c r="DI177" s="44" t="s">
        <v>70</v>
      </c>
      <c r="DJ177" s="147">
        <f t="shared" ref="DJ177:DU177" si="500">ROUND(DJ23-(DJ23*$A$204),2)</f>
        <v>26.98</v>
      </c>
      <c r="DK177" s="147">
        <f t="shared" si="500"/>
        <v>28.1</v>
      </c>
      <c r="DL177" s="147">
        <f t="shared" si="500"/>
        <v>28.41</v>
      </c>
      <c r="DM177" s="147">
        <f t="shared" si="500"/>
        <v>28.69</v>
      </c>
      <c r="DN177" s="147">
        <f t="shared" si="500"/>
        <v>33.79</v>
      </c>
      <c r="DO177" s="147">
        <f t="shared" si="500"/>
        <v>36.42</v>
      </c>
      <c r="DP177" s="147">
        <f t="shared" si="500"/>
        <v>40.58</v>
      </c>
      <c r="DQ177" s="147">
        <f t="shared" si="500"/>
        <v>48.89</v>
      </c>
      <c r="DR177" s="147">
        <f t="shared" si="500"/>
        <v>50.42</v>
      </c>
      <c r="DS177" s="147">
        <f t="shared" si="500"/>
        <v>54.49</v>
      </c>
      <c r="DT177" s="147">
        <f t="shared" si="500"/>
        <v>75.099999999999994</v>
      </c>
      <c r="DU177" s="147">
        <f t="shared" si="500"/>
        <v>96.69</v>
      </c>
      <c r="EQ177" s="198" t="str">
        <f t="shared" si="476"/>
        <v>INFINITE 2Coleta no mesmo dia4210-261 a 70</v>
      </c>
      <c r="ER177" s="198" t="s">
        <v>90</v>
      </c>
      <c r="ES177" s="199" t="s">
        <v>71</v>
      </c>
      <c r="ET177" s="200" t="s">
        <v>72</v>
      </c>
      <c r="EU177" s="201" t="s">
        <v>96</v>
      </c>
      <c r="EV177" s="200">
        <f t="shared" si="492"/>
        <v>1.68</v>
      </c>
      <c r="EW177" s="258">
        <v>1.68</v>
      </c>
      <c r="EX177" s="203" t="s">
        <v>264</v>
      </c>
    </row>
    <row r="178" spans="1:154" x14ac:dyDescent="0.25">
      <c r="A178" s="84">
        <v>0</v>
      </c>
      <c r="B178" s="42" t="s">
        <v>69</v>
      </c>
      <c r="D178" s="43" t="str">
        <f t="shared" si="386"/>
        <v>INFINITE 55.001 a 6.000</v>
      </c>
      <c r="E178" s="44" t="s">
        <v>100</v>
      </c>
      <c r="F178" s="44" t="s">
        <v>76</v>
      </c>
      <c r="G178" s="170">
        <f t="shared" si="485"/>
        <v>15.97</v>
      </c>
      <c r="H178" s="170">
        <f t="shared" si="482"/>
        <v>16.309999999999999</v>
      </c>
      <c r="I178" s="170">
        <f t="shared" si="482"/>
        <v>16.66</v>
      </c>
      <c r="J178" s="170">
        <f t="shared" si="482"/>
        <v>17</v>
      </c>
      <c r="K178" s="170">
        <f t="shared" si="482"/>
        <v>26.11</v>
      </c>
      <c r="L178" s="170">
        <f t="shared" si="482"/>
        <v>26.4</v>
      </c>
      <c r="M178" s="170">
        <f t="shared" si="482"/>
        <v>26.66</v>
      </c>
      <c r="N178" s="170">
        <f t="shared" si="482"/>
        <v>26.93</v>
      </c>
      <c r="O178" s="170">
        <f t="shared" si="482"/>
        <v>47.02</v>
      </c>
      <c r="P178" s="170">
        <f t="shared" si="482"/>
        <v>63.46</v>
      </c>
      <c r="Q178" s="170">
        <f t="shared" si="482"/>
        <v>89.33</v>
      </c>
      <c r="R178" s="170">
        <f t="shared" si="482"/>
        <v>108.12</v>
      </c>
      <c r="S178" s="170">
        <f t="shared" si="482"/>
        <v>64.959999999999994</v>
      </c>
      <c r="T178" s="170">
        <f t="shared" si="482"/>
        <v>79.489999999999995</v>
      </c>
      <c r="U178" s="170">
        <f t="shared" si="482"/>
        <v>101.59</v>
      </c>
      <c r="V178" s="170">
        <f t="shared" si="482"/>
        <v>118.47</v>
      </c>
      <c r="W178" s="170">
        <f t="shared" si="482"/>
        <v>77.319999999999993</v>
      </c>
      <c r="X178" s="170">
        <f t="shared" si="482"/>
        <v>94.65</v>
      </c>
      <c r="Y178" s="170">
        <f t="shared" si="482"/>
        <v>120.93</v>
      </c>
      <c r="Z178" s="170">
        <f t="shared" si="482"/>
        <v>141.05000000000001</v>
      </c>
      <c r="AB178" s="176" t="str">
        <f t="shared" si="417"/>
        <v>INFINITE 55.001 a 6.000</v>
      </c>
      <c r="AC178" s="177" t="s">
        <v>100</v>
      </c>
      <c r="AD178" s="177" t="s">
        <v>76</v>
      </c>
      <c r="AE178" s="170">
        <f t="shared" si="486"/>
        <v>37.15</v>
      </c>
      <c r="AF178" s="170">
        <f t="shared" si="483"/>
        <v>37.950000000000003</v>
      </c>
      <c r="AG178" s="170">
        <f t="shared" si="483"/>
        <v>38.74</v>
      </c>
      <c r="AH178" s="170">
        <f t="shared" si="483"/>
        <v>39.53</v>
      </c>
      <c r="AI178" s="170">
        <f t="shared" si="483"/>
        <v>43.41</v>
      </c>
      <c r="AJ178" s="170">
        <f t="shared" si="483"/>
        <v>43.86</v>
      </c>
      <c r="AK178" s="170">
        <f t="shared" si="483"/>
        <v>44.31</v>
      </c>
      <c r="AL178" s="170">
        <f t="shared" si="483"/>
        <v>44.76</v>
      </c>
      <c r="AM178" s="170">
        <f t="shared" si="483"/>
        <v>84.03</v>
      </c>
      <c r="AN178" s="170">
        <f t="shared" si="483"/>
        <v>126.3</v>
      </c>
      <c r="AO178" s="170">
        <f t="shared" si="483"/>
        <v>154.55000000000001</v>
      </c>
      <c r="AP178" s="170">
        <f t="shared" si="483"/>
        <v>182.81</v>
      </c>
      <c r="AQ178" s="170">
        <f t="shared" si="483"/>
        <v>102.49</v>
      </c>
      <c r="AR178" s="170">
        <f t="shared" si="483"/>
        <v>147.86000000000001</v>
      </c>
      <c r="AS178" s="170">
        <f t="shared" si="483"/>
        <v>176.64</v>
      </c>
      <c r="AT178" s="170">
        <f t="shared" si="483"/>
        <v>205.41</v>
      </c>
      <c r="AU178" s="170">
        <f t="shared" si="483"/>
        <v>122.01</v>
      </c>
      <c r="AV178" s="170">
        <f t="shared" si="483"/>
        <v>176.02</v>
      </c>
      <c r="AW178" s="170">
        <f t="shared" si="483"/>
        <v>210.29</v>
      </c>
      <c r="AX178" s="170">
        <f t="shared" si="483"/>
        <v>244.54</v>
      </c>
      <c r="BL178" s="43" t="str">
        <f t="shared" si="387"/>
        <v>INFINITE 64.001 a 5.000</v>
      </c>
      <c r="BM178" s="44" t="s">
        <v>104</v>
      </c>
      <c r="BN178" s="46" t="s">
        <v>70</v>
      </c>
      <c r="BO178" s="170">
        <f t="shared" si="487"/>
        <v>24.17</v>
      </c>
      <c r="BP178" s="170">
        <f t="shared" si="487"/>
        <v>24.68</v>
      </c>
      <c r="BQ178" s="170">
        <f t="shared" si="487"/>
        <v>25.19</v>
      </c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  <c r="CG178"/>
      <c r="CM178" s="43" t="str">
        <f t="shared" si="410"/>
        <v>INFINITE 55.001 a 6.000</v>
      </c>
      <c r="CN178" s="44" t="s">
        <v>100</v>
      </c>
      <c r="CO178" s="44" t="s">
        <v>76</v>
      </c>
      <c r="CP178" s="170">
        <f t="shared" ref="CP178:DE178" si="501">ROUND(CP10-(CP10*$A$112),2)</f>
        <v>22.31</v>
      </c>
      <c r="CQ178" s="170">
        <f t="shared" si="501"/>
        <v>23.25</v>
      </c>
      <c r="CR178" s="170">
        <f t="shared" si="501"/>
        <v>23.49</v>
      </c>
      <c r="CS178" s="170">
        <f t="shared" si="501"/>
        <v>23.74</v>
      </c>
      <c r="CT178" s="170">
        <f t="shared" si="501"/>
        <v>29.1</v>
      </c>
      <c r="CU178" s="170">
        <f t="shared" si="501"/>
        <v>33.47</v>
      </c>
      <c r="CV178" s="170">
        <f t="shared" si="501"/>
        <v>38.200000000000003</v>
      </c>
      <c r="CW178" s="170">
        <f t="shared" si="501"/>
        <v>47.29</v>
      </c>
      <c r="CX178" s="170">
        <f t="shared" si="501"/>
        <v>37.96</v>
      </c>
      <c r="CY178" s="170">
        <f t="shared" si="501"/>
        <v>43.57</v>
      </c>
      <c r="CZ178" s="170">
        <f t="shared" si="501"/>
        <v>59.64</v>
      </c>
      <c r="DA178" s="170">
        <f t="shared" si="501"/>
        <v>76.7</v>
      </c>
      <c r="DB178" s="170">
        <f t="shared" si="501"/>
        <v>44.14</v>
      </c>
      <c r="DC178" s="170">
        <f t="shared" si="501"/>
        <v>50.66</v>
      </c>
      <c r="DD178" s="170">
        <f t="shared" si="501"/>
        <v>69.34</v>
      </c>
      <c r="DE178" s="170">
        <f t="shared" si="501"/>
        <v>89.17</v>
      </c>
      <c r="DG178" s="43" t="str">
        <f t="shared" si="481"/>
        <v>INFINITE 65.001 a 6.000</v>
      </c>
      <c r="DH178" s="44" t="s">
        <v>104</v>
      </c>
      <c r="DI178" s="44" t="s">
        <v>76</v>
      </c>
      <c r="DJ178" s="147">
        <f t="shared" ref="DJ178:DU178" si="502">ROUND(DJ24-(DJ24*$A$204),2)</f>
        <v>27.97</v>
      </c>
      <c r="DK178" s="147">
        <f t="shared" si="502"/>
        <v>29.15</v>
      </c>
      <c r="DL178" s="147">
        <f t="shared" si="502"/>
        <v>29.45</v>
      </c>
      <c r="DM178" s="147">
        <f t="shared" si="502"/>
        <v>29.77</v>
      </c>
      <c r="DN178" s="147">
        <f t="shared" si="502"/>
        <v>36.67</v>
      </c>
      <c r="DO178" s="147">
        <f t="shared" si="502"/>
        <v>41.24</v>
      </c>
      <c r="DP178" s="147">
        <f t="shared" si="502"/>
        <v>47.02</v>
      </c>
      <c r="DQ178" s="147">
        <f t="shared" si="502"/>
        <v>58.34</v>
      </c>
      <c r="DR178" s="147">
        <f t="shared" si="502"/>
        <v>56.55</v>
      </c>
      <c r="DS178" s="147">
        <f t="shared" si="502"/>
        <v>62.92</v>
      </c>
      <c r="DT178" s="147">
        <f t="shared" si="502"/>
        <v>85.36</v>
      </c>
      <c r="DU178" s="147">
        <f t="shared" si="502"/>
        <v>109.92</v>
      </c>
      <c r="EQ178" s="198" t="str">
        <f t="shared" si="476"/>
        <v>INFINITE 2Coleta no mesmo dia4210-271 a 80</v>
      </c>
      <c r="ER178" s="198" t="s">
        <v>90</v>
      </c>
      <c r="ES178" s="199" t="s">
        <v>71</v>
      </c>
      <c r="ET178" s="200" t="s">
        <v>72</v>
      </c>
      <c r="EU178" s="201" t="s">
        <v>99</v>
      </c>
      <c r="EV178" s="200">
        <f t="shared" si="492"/>
        <v>1.68</v>
      </c>
      <c r="EW178" s="258">
        <v>1.68</v>
      </c>
      <c r="EX178" s="203" t="s">
        <v>264</v>
      </c>
    </row>
    <row r="179" spans="1:154" x14ac:dyDescent="0.25">
      <c r="A179" s="84">
        <v>0</v>
      </c>
      <c r="B179" s="42" t="s">
        <v>75</v>
      </c>
      <c r="D179" s="43" t="str">
        <f t="shared" si="386"/>
        <v>INFINITE 56.001 a 7.000</v>
      </c>
      <c r="E179" s="44" t="s">
        <v>100</v>
      </c>
      <c r="F179" s="44" t="s">
        <v>82</v>
      </c>
      <c r="G179" s="170">
        <f t="shared" si="485"/>
        <v>16.98</v>
      </c>
      <c r="H179" s="170">
        <f t="shared" si="482"/>
        <v>17.34</v>
      </c>
      <c r="I179" s="170">
        <f t="shared" si="482"/>
        <v>17.7</v>
      </c>
      <c r="J179" s="170">
        <f t="shared" si="482"/>
        <v>18.059999999999999</v>
      </c>
      <c r="K179" s="170">
        <f t="shared" si="482"/>
        <v>27.97</v>
      </c>
      <c r="L179" s="170">
        <f t="shared" si="482"/>
        <v>28.25</v>
      </c>
      <c r="M179" s="170">
        <f t="shared" si="482"/>
        <v>28.55</v>
      </c>
      <c r="N179" s="170">
        <f t="shared" si="482"/>
        <v>28.84</v>
      </c>
      <c r="O179" s="170">
        <f t="shared" si="482"/>
        <v>51.87</v>
      </c>
      <c r="P179" s="170">
        <f t="shared" si="482"/>
        <v>70.03</v>
      </c>
      <c r="Q179" s="170">
        <f t="shared" si="482"/>
        <v>98.55</v>
      </c>
      <c r="R179" s="170">
        <f t="shared" si="482"/>
        <v>119.32</v>
      </c>
      <c r="S179" s="170">
        <f t="shared" si="482"/>
        <v>69.05</v>
      </c>
      <c r="T179" s="170">
        <f t="shared" si="482"/>
        <v>85.02</v>
      </c>
      <c r="U179" s="170">
        <f t="shared" si="482"/>
        <v>109.35</v>
      </c>
      <c r="V179" s="170">
        <f t="shared" si="482"/>
        <v>127.87</v>
      </c>
      <c r="W179" s="170">
        <f t="shared" si="482"/>
        <v>82.21</v>
      </c>
      <c r="X179" s="170">
        <f t="shared" si="482"/>
        <v>101.22</v>
      </c>
      <c r="Y179" s="170">
        <f t="shared" si="482"/>
        <v>130.16</v>
      </c>
      <c r="Z179" s="170">
        <f t="shared" si="482"/>
        <v>152.22999999999999</v>
      </c>
      <c r="AB179" s="176" t="str">
        <f t="shared" si="417"/>
        <v>INFINITE 56.001 a 7.000</v>
      </c>
      <c r="AC179" s="177" t="s">
        <v>100</v>
      </c>
      <c r="AD179" s="177" t="s">
        <v>82</v>
      </c>
      <c r="AE179" s="170">
        <f t="shared" si="486"/>
        <v>40.06</v>
      </c>
      <c r="AF179" s="170">
        <f t="shared" si="483"/>
        <v>40.909999999999997</v>
      </c>
      <c r="AG179" s="170">
        <f t="shared" si="483"/>
        <v>41.76</v>
      </c>
      <c r="AH179" s="170">
        <f t="shared" si="483"/>
        <v>42.61</v>
      </c>
      <c r="AI179" s="170">
        <f t="shared" si="483"/>
        <v>46.15</v>
      </c>
      <c r="AJ179" s="170">
        <f t="shared" si="483"/>
        <v>46.63</v>
      </c>
      <c r="AK179" s="170">
        <f t="shared" si="483"/>
        <v>47.1</v>
      </c>
      <c r="AL179" s="170">
        <f t="shared" si="483"/>
        <v>47.59</v>
      </c>
      <c r="AM179" s="170">
        <f t="shared" si="483"/>
        <v>92.43</v>
      </c>
      <c r="AN179" s="170">
        <f t="shared" si="483"/>
        <v>138.99</v>
      </c>
      <c r="AO179" s="170">
        <f t="shared" si="483"/>
        <v>170.12</v>
      </c>
      <c r="AP179" s="170">
        <f t="shared" si="483"/>
        <v>201.24</v>
      </c>
      <c r="AQ179" s="170">
        <f t="shared" si="483"/>
        <v>112.71</v>
      </c>
      <c r="AR179" s="170">
        <f t="shared" si="483"/>
        <v>164.14</v>
      </c>
      <c r="AS179" s="170">
        <f t="shared" si="483"/>
        <v>196.66</v>
      </c>
      <c r="AT179" s="170">
        <f t="shared" si="483"/>
        <v>229.18</v>
      </c>
      <c r="AU179" s="170">
        <f t="shared" si="483"/>
        <v>134.19999999999999</v>
      </c>
      <c r="AV179" s="170">
        <f t="shared" si="483"/>
        <v>195.4</v>
      </c>
      <c r="AW179" s="170">
        <f t="shared" si="483"/>
        <v>234.13</v>
      </c>
      <c r="AX179" s="170">
        <f t="shared" si="483"/>
        <v>272.83</v>
      </c>
      <c r="BL179" s="43" t="str">
        <f t="shared" si="387"/>
        <v>INFINITE 65.001 a 6.000</v>
      </c>
      <c r="BM179" s="44" t="s">
        <v>104</v>
      </c>
      <c r="BN179" s="46" t="s">
        <v>76</v>
      </c>
      <c r="BO179" s="170">
        <f t="shared" si="487"/>
        <v>28.15</v>
      </c>
      <c r="BP179" s="170">
        <f t="shared" si="487"/>
        <v>28.74</v>
      </c>
      <c r="BQ179" s="170">
        <f t="shared" si="487"/>
        <v>29.35</v>
      </c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  <c r="CG179"/>
      <c r="CM179" s="43" t="str">
        <f t="shared" si="410"/>
        <v>INFINITE 56.001 a 7.000</v>
      </c>
      <c r="CN179" s="44" t="s">
        <v>100</v>
      </c>
      <c r="CO179" s="44" t="s">
        <v>82</v>
      </c>
      <c r="CP179" s="170">
        <f t="shared" ref="CP179:DE179" si="503">ROUND(CP11-(CP11*$A$112),2)</f>
        <v>23.58</v>
      </c>
      <c r="CQ179" s="170">
        <f t="shared" si="503"/>
        <v>24.57</v>
      </c>
      <c r="CR179" s="170">
        <f t="shared" si="503"/>
        <v>24.82</v>
      </c>
      <c r="CS179" s="170">
        <f t="shared" si="503"/>
        <v>25.07</v>
      </c>
      <c r="CT179" s="170">
        <f t="shared" si="503"/>
        <v>32.14</v>
      </c>
      <c r="CU179" s="170">
        <f t="shared" si="503"/>
        <v>36.979999999999997</v>
      </c>
      <c r="CV179" s="170">
        <f t="shared" si="503"/>
        <v>42.18</v>
      </c>
      <c r="CW179" s="170">
        <f t="shared" si="503"/>
        <v>52.22</v>
      </c>
      <c r="CX179" s="170">
        <f t="shared" si="503"/>
        <v>40.57</v>
      </c>
      <c r="CY179" s="170">
        <f t="shared" si="503"/>
        <v>46.57</v>
      </c>
      <c r="CZ179" s="170">
        <f t="shared" si="503"/>
        <v>63.05</v>
      </c>
      <c r="DA179" s="170">
        <f t="shared" si="503"/>
        <v>80.930000000000007</v>
      </c>
      <c r="DB179" s="170">
        <f t="shared" si="503"/>
        <v>47.17</v>
      </c>
      <c r="DC179" s="170">
        <f t="shared" si="503"/>
        <v>54.14</v>
      </c>
      <c r="DD179" s="170">
        <f t="shared" si="503"/>
        <v>73.31</v>
      </c>
      <c r="DE179" s="170">
        <f t="shared" si="503"/>
        <v>94.1</v>
      </c>
      <c r="DG179" s="43" t="str">
        <f t="shared" si="481"/>
        <v>INFINITE 66.001 a 7.000</v>
      </c>
      <c r="DH179" s="44" t="s">
        <v>104</v>
      </c>
      <c r="DI179" s="44" t="s">
        <v>82</v>
      </c>
      <c r="DJ179" s="147">
        <f t="shared" ref="DJ179:DU179" si="504">ROUND(DJ25-(DJ25*$A$204),2)</f>
        <v>28.52</v>
      </c>
      <c r="DK179" s="147">
        <f t="shared" si="504"/>
        <v>29.73</v>
      </c>
      <c r="DL179" s="147">
        <f t="shared" si="504"/>
        <v>30.04</v>
      </c>
      <c r="DM179" s="147">
        <f t="shared" si="504"/>
        <v>30.34</v>
      </c>
      <c r="DN179" s="147">
        <f t="shared" si="504"/>
        <v>38.78</v>
      </c>
      <c r="DO179" s="147">
        <f t="shared" si="504"/>
        <v>45.15</v>
      </c>
      <c r="DP179" s="147">
        <f t="shared" si="504"/>
        <v>51.54</v>
      </c>
      <c r="DQ179" s="147">
        <f t="shared" si="504"/>
        <v>63.74</v>
      </c>
      <c r="DR179" s="147">
        <f t="shared" si="504"/>
        <v>56.41</v>
      </c>
      <c r="DS179" s="147">
        <f t="shared" si="504"/>
        <v>65.819999999999993</v>
      </c>
      <c r="DT179" s="147">
        <f t="shared" si="504"/>
        <v>89.56</v>
      </c>
      <c r="DU179" s="147">
        <f t="shared" si="504"/>
        <v>114.88</v>
      </c>
      <c r="EQ179" s="198" t="str">
        <f t="shared" si="476"/>
        <v>INFINITE 2Coleta no mesmo dia4210-281 a 90</v>
      </c>
      <c r="ER179" s="198" t="s">
        <v>90</v>
      </c>
      <c r="ES179" s="199" t="s">
        <v>71</v>
      </c>
      <c r="ET179" s="200" t="s">
        <v>72</v>
      </c>
      <c r="EU179" s="201" t="s">
        <v>102</v>
      </c>
      <c r="EV179" s="200">
        <f t="shared" si="492"/>
        <v>1.67</v>
      </c>
      <c r="EW179" s="258">
        <v>1.67</v>
      </c>
      <c r="EX179" s="203" t="s">
        <v>264</v>
      </c>
    </row>
    <row r="180" spans="1:154" x14ac:dyDescent="0.25">
      <c r="A180" s="84">
        <v>0</v>
      </c>
      <c r="B180" s="42" t="s">
        <v>81</v>
      </c>
      <c r="D180" s="43" t="str">
        <f t="shared" si="386"/>
        <v>INFINITE 57.001 a 8.000</v>
      </c>
      <c r="E180" s="44" t="s">
        <v>100</v>
      </c>
      <c r="F180" s="44" t="s">
        <v>86</v>
      </c>
      <c r="G180" s="170">
        <f t="shared" si="485"/>
        <v>17.95</v>
      </c>
      <c r="H180" s="170">
        <f t="shared" si="482"/>
        <v>18.329999999999998</v>
      </c>
      <c r="I180" s="170">
        <f t="shared" si="482"/>
        <v>18.71</v>
      </c>
      <c r="J180" s="170">
        <f t="shared" si="482"/>
        <v>19.09</v>
      </c>
      <c r="K180" s="170">
        <f t="shared" si="482"/>
        <v>29.91</v>
      </c>
      <c r="L180" s="170">
        <f t="shared" si="482"/>
        <v>30.24</v>
      </c>
      <c r="M180" s="170">
        <f t="shared" si="482"/>
        <v>30.52</v>
      </c>
      <c r="N180" s="170">
        <f t="shared" si="482"/>
        <v>30.85</v>
      </c>
      <c r="O180" s="170">
        <f t="shared" si="482"/>
        <v>56.82</v>
      </c>
      <c r="P180" s="170">
        <f t="shared" si="482"/>
        <v>76.72</v>
      </c>
      <c r="Q180" s="170">
        <f t="shared" si="482"/>
        <v>107.98</v>
      </c>
      <c r="R180" s="170">
        <f t="shared" si="482"/>
        <v>130.72</v>
      </c>
      <c r="S180" s="170">
        <f t="shared" si="482"/>
        <v>76.84</v>
      </c>
      <c r="T180" s="170">
        <f t="shared" si="482"/>
        <v>94.28</v>
      </c>
      <c r="U180" s="170">
        <f t="shared" si="482"/>
        <v>120.91</v>
      </c>
      <c r="V180" s="170">
        <f t="shared" si="482"/>
        <v>141.09</v>
      </c>
      <c r="W180" s="170">
        <f t="shared" si="482"/>
        <v>91.47</v>
      </c>
      <c r="X180" s="170">
        <f t="shared" si="482"/>
        <v>112.23</v>
      </c>
      <c r="Y180" s="170">
        <f t="shared" si="482"/>
        <v>143.94</v>
      </c>
      <c r="Z180" s="170">
        <f t="shared" si="482"/>
        <v>167.97</v>
      </c>
      <c r="AB180" s="176" t="str">
        <f t="shared" si="417"/>
        <v>INFINITE 57.001 a 8.000</v>
      </c>
      <c r="AC180" s="177" t="s">
        <v>100</v>
      </c>
      <c r="AD180" s="177" t="s">
        <v>86</v>
      </c>
      <c r="AE180" s="170">
        <f t="shared" si="486"/>
        <v>42.48</v>
      </c>
      <c r="AF180" s="170">
        <f t="shared" si="483"/>
        <v>43.37</v>
      </c>
      <c r="AG180" s="170">
        <f t="shared" si="483"/>
        <v>44.28</v>
      </c>
      <c r="AH180" s="170">
        <f t="shared" si="483"/>
        <v>45.18</v>
      </c>
      <c r="AI180" s="170">
        <f t="shared" si="483"/>
        <v>49.4</v>
      </c>
      <c r="AJ180" s="170">
        <f t="shared" si="483"/>
        <v>49.91</v>
      </c>
      <c r="AK180" s="170">
        <f t="shared" si="483"/>
        <v>50.42</v>
      </c>
      <c r="AL180" s="170">
        <f t="shared" si="483"/>
        <v>50.92</v>
      </c>
      <c r="AM180" s="170">
        <f t="shared" si="483"/>
        <v>100.84</v>
      </c>
      <c r="AN180" s="170">
        <f t="shared" si="483"/>
        <v>151.41999999999999</v>
      </c>
      <c r="AO180" s="170">
        <f t="shared" si="483"/>
        <v>185.64</v>
      </c>
      <c r="AP180" s="170">
        <f t="shared" si="483"/>
        <v>219.85</v>
      </c>
      <c r="AQ180" s="170">
        <f t="shared" si="483"/>
        <v>122.94</v>
      </c>
      <c r="AR180" s="170">
        <f t="shared" si="483"/>
        <v>181.43</v>
      </c>
      <c r="AS180" s="170">
        <f t="shared" si="483"/>
        <v>217.26</v>
      </c>
      <c r="AT180" s="170">
        <f t="shared" si="483"/>
        <v>253.09</v>
      </c>
      <c r="AU180" s="170">
        <f t="shared" si="483"/>
        <v>146.36000000000001</v>
      </c>
      <c r="AV180" s="170">
        <f t="shared" si="483"/>
        <v>215.99</v>
      </c>
      <c r="AW180" s="170">
        <f t="shared" si="483"/>
        <v>258.64</v>
      </c>
      <c r="AX180" s="170">
        <f t="shared" si="483"/>
        <v>301.29000000000002</v>
      </c>
      <c r="BL180" s="43" t="str">
        <f t="shared" si="387"/>
        <v>INFINITE 66.001 a 7.000</v>
      </c>
      <c r="BM180" s="44" t="s">
        <v>104</v>
      </c>
      <c r="BN180" s="46" t="s">
        <v>82</v>
      </c>
      <c r="BO180" s="170">
        <f t="shared" si="487"/>
        <v>33.49</v>
      </c>
      <c r="BP180" s="170">
        <f t="shared" si="487"/>
        <v>34.17</v>
      </c>
      <c r="BQ180" s="170">
        <f t="shared" si="487"/>
        <v>34.89</v>
      </c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  <c r="CG180"/>
      <c r="CM180" s="43" t="str">
        <f t="shared" si="410"/>
        <v>INFINITE 57.001 a 8.000</v>
      </c>
      <c r="CN180" s="44" t="s">
        <v>100</v>
      </c>
      <c r="CO180" s="44" t="s">
        <v>86</v>
      </c>
      <c r="CP180" s="170">
        <f t="shared" ref="CP180:DE180" si="505">ROUND(CP12-(CP12*$A$112),2)</f>
        <v>24.77</v>
      </c>
      <c r="CQ180" s="170">
        <f t="shared" si="505"/>
        <v>25.82</v>
      </c>
      <c r="CR180" s="170">
        <f t="shared" si="505"/>
        <v>26.08</v>
      </c>
      <c r="CS180" s="170">
        <f t="shared" si="505"/>
        <v>26.35</v>
      </c>
      <c r="CT180" s="170">
        <f t="shared" si="505"/>
        <v>35.01</v>
      </c>
      <c r="CU180" s="170">
        <f t="shared" si="505"/>
        <v>40.270000000000003</v>
      </c>
      <c r="CV180" s="170">
        <f t="shared" si="505"/>
        <v>45.95</v>
      </c>
      <c r="CW180" s="170">
        <f t="shared" si="505"/>
        <v>56.9</v>
      </c>
      <c r="CX180" s="170">
        <f t="shared" si="505"/>
        <v>52.26</v>
      </c>
      <c r="CY180" s="170">
        <f t="shared" si="505"/>
        <v>58.64</v>
      </c>
      <c r="CZ180" s="170">
        <f t="shared" si="505"/>
        <v>75.540000000000006</v>
      </c>
      <c r="DA180" s="170">
        <f t="shared" si="505"/>
        <v>94.18</v>
      </c>
      <c r="DB180" s="170">
        <f t="shared" si="505"/>
        <v>60.78</v>
      </c>
      <c r="DC180" s="170">
        <f t="shared" si="505"/>
        <v>68.19</v>
      </c>
      <c r="DD180" s="170">
        <f t="shared" si="505"/>
        <v>87.83</v>
      </c>
      <c r="DE180" s="170">
        <f t="shared" si="505"/>
        <v>109.51</v>
      </c>
      <c r="DG180" s="43" t="str">
        <f t="shared" si="481"/>
        <v>INFINITE 67.001 a 8.000</v>
      </c>
      <c r="DH180" s="44" t="s">
        <v>104</v>
      </c>
      <c r="DI180" s="44" t="s">
        <v>86</v>
      </c>
      <c r="DJ180" s="147">
        <f t="shared" ref="DJ180:DU180" si="506">ROUND(DJ26-(DJ26*$A$204),2)</f>
        <v>29.92</v>
      </c>
      <c r="DK180" s="147">
        <f t="shared" si="506"/>
        <v>31.22</v>
      </c>
      <c r="DL180" s="147">
        <f t="shared" si="506"/>
        <v>31.52</v>
      </c>
      <c r="DM180" s="147">
        <f t="shared" si="506"/>
        <v>31.86</v>
      </c>
      <c r="DN180" s="147">
        <f t="shared" si="506"/>
        <v>42.19</v>
      </c>
      <c r="DO180" s="147">
        <f t="shared" si="506"/>
        <v>49.16</v>
      </c>
      <c r="DP180" s="147">
        <f t="shared" si="506"/>
        <v>56.13</v>
      </c>
      <c r="DQ180" s="147">
        <f t="shared" si="506"/>
        <v>69.42</v>
      </c>
      <c r="DR180" s="147">
        <f t="shared" si="506"/>
        <v>72.55</v>
      </c>
      <c r="DS180" s="147">
        <f t="shared" si="506"/>
        <v>82.85</v>
      </c>
      <c r="DT180" s="147">
        <f t="shared" si="506"/>
        <v>107.27</v>
      </c>
      <c r="DU180" s="147">
        <f t="shared" si="506"/>
        <v>133.66</v>
      </c>
      <c r="EQ180" s="198" t="str">
        <f t="shared" si="476"/>
        <v>INFINITE 2Coleta no mesmo dia4210-291 a 100</v>
      </c>
      <c r="ER180" s="198" t="s">
        <v>90</v>
      </c>
      <c r="ES180" s="199" t="s">
        <v>71</v>
      </c>
      <c r="ET180" s="200" t="s">
        <v>72</v>
      </c>
      <c r="EU180" s="201" t="s">
        <v>105</v>
      </c>
      <c r="EV180" s="200">
        <f t="shared" si="492"/>
        <v>1.65</v>
      </c>
      <c r="EW180" s="258">
        <v>1.65</v>
      </c>
      <c r="EX180" s="203" t="s">
        <v>264</v>
      </c>
    </row>
    <row r="181" spans="1:154" x14ac:dyDescent="0.25">
      <c r="A181" s="84">
        <v>0</v>
      </c>
      <c r="B181" s="42" t="s">
        <v>85</v>
      </c>
      <c r="D181" s="43" t="str">
        <f t="shared" si="386"/>
        <v>INFINITE 58.001 a 9.000</v>
      </c>
      <c r="E181" s="44" t="s">
        <v>100</v>
      </c>
      <c r="F181" s="44" t="s">
        <v>91</v>
      </c>
      <c r="G181" s="170">
        <f t="shared" si="485"/>
        <v>18.53</v>
      </c>
      <c r="H181" s="170">
        <f t="shared" si="482"/>
        <v>18.93</v>
      </c>
      <c r="I181" s="170">
        <f t="shared" si="482"/>
        <v>19.329999999999998</v>
      </c>
      <c r="J181" s="170">
        <f t="shared" si="482"/>
        <v>19.71</v>
      </c>
      <c r="K181" s="170">
        <f t="shared" si="482"/>
        <v>31.86</v>
      </c>
      <c r="L181" s="170">
        <f t="shared" si="482"/>
        <v>32.19</v>
      </c>
      <c r="M181" s="170">
        <f t="shared" si="482"/>
        <v>32.53</v>
      </c>
      <c r="N181" s="170">
        <f t="shared" si="482"/>
        <v>32.840000000000003</v>
      </c>
      <c r="O181" s="170">
        <f t="shared" si="482"/>
        <v>61.78</v>
      </c>
      <c r="P181" s="170">
        <f t="shared" si="482"/>
        <v>83.41</v>
      </c>
      <c r="Q181" s="170">
        <f t="shared" si="482"/>
        <v>117.39</v>
      </c>
      <c r="R181" s="170">
        <f t="shared" si="482"/>
        <v>142.1</v>
      </c>
      <c r="S181" s="170">
        <f t="shared" si="482"/>
        <v>81</v>
      </c>
      <c r="T181" s="170">
        <f t="shared" si="482"/>
        <v>99.91</v>
      </c>
      <c r="U181" s="170">
        <f t="shared" si="482"/>
        <v>128.81</v>
      </c>
      <c r="V181" s="170">
        <f t="shared" si="482"/>
        <v>150.65</v>
      </c>
      <c r="W181" s="170">
        <f t="shared" si="482"/>
        <v>96.43</v>
      </c>
      <c r="X181" s="170">
        <f t="shared" si="482"/>
        <v>118.93</v>
      </c>
      <c r="Y181" s="170">
        <f t="shared" si="482"/>
        <v>153.35</v>
      </c>
      <c r="Z181" s="170">
        <f t="shared" si="482"/>
        <v>179.36</v>
      </c>
      <c r="AB181" s="176" t="str">
        <f t="shared" si="417"/>
        <v>INFINITE 58.001 a 9.000</v>
      </c>
      <c r="AC181" s="177" t="s">
        <v>100</v>
      </c>
      <c r="AD181" s="177" t="s">
        <v>91</v>
      </c>
      <c r="AE181" s="170">
        <f t="shared" si="486"/>
        <v>46.26</v>
      </c>
      <c r="AF181" s="170">
        <f t="shared" si="483"/>
        <v>47.25</v>
      </c>
      <c r="AG181" s="170">
        <f t="shared" si="483"/>
        <v>48.23</v>
      </c>
      <c r="AH181" s="170">
        <f t="shared" si="483"/>
        <v>49.22</v>
      </c>
      <c r="AI181" s="170">
        <f t="shared" si="483"/>
        <v>53.24</v>
      </c>
      <c r="AJ181" s="170">
        <f t="shared" si="483"/>
        <v>53.78</v>
      </c>
      <c r="AK181" s="170">
        <f t="shared" si="483"/>
        <v>54.33</v>
      </c>
      <c r="AL181" s="170">
        <f t="shared" si="483"/>
        <v>54.89</v>
      </c>
      <c r="AM181" s="170">
        <f t="shared" si="483"/>
        <v>109.93</v>
      </c>
      <c r="AN181" s="170">
        <f t="shared" si="483"/>
        <v>166.6</v>
      </c>
      <c r="AO181" s="170">
        <f t="shared" si="483"/>
        <v>202.96</v>
      </c>
      <c r="AP181" s="170">
        <f t="shared" si="483"/>
        <v>239.31</v>
      </c>
      <c r="AQ181" s="170">
        <f t="shared" si="483"/>
        <v>134.97</v>
      </c>
      <c r="AR181" s="170">
        <f t="shared" si="483"/>
        <v>201.6</v>
      </c>
      <c r="AS181" s="170">
        <f t="shared" si="483"/>
        <v>240.12</v>
      </c>
      <c r="AT181" s="170">
        <f t="shared" si="483"/>
        <v>278.66000000000003</v>
      </c>
      <c r="AU181" s="170">
        <f t="shared" si="483"/>
        <v>160.68</v>
      </c>
      <c r="AV181" s="170">
        <f t="shared" si="483"/>
        <v>240</v>
      </c>
      <c r="AW181" s="170">
        <f t="shared" si="483"/>
        <v>285.86</v>
      </c>
      <c r="AX181" s="170">
        <f t="shared" si="483"/>
        <v>331.74</v>
      </c>
      <c r="BL181" s="43" t="str">
        <f t="shared" si="387"/>
        <v>INFINITE 67.001 a 8.000</v>
      </c>
      <c r="BM181" s="44" t="s">
        <v>104</v>
      </c>
      <c r="BN181" s="46" t="s">
        <v>86</v>
      </c>
      <c r="BO181" s="170">
        <f t="shared" si="487"/>
        <v>43.24</v>
      </c>
      <c r="BP181" s="170">
        <f t="shared" si="487"/>
        <v>44.14</v>
      </c>
      <c r="BQ181" s="170">
        <f t="shared" si="487"/>
        <v>45.05</v>
      </c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  <c r="CG181"/>
      <c r="CM181" s="43" t="str">
        <f t="shared" si="410"/>
        <v>INFINITE 58.001 a 9.000</v>
      </c>
      <c r="CN181" s="44" t="s">
        <v>100</v>
      </c>
      <c r="CO181" s="44" t="s">
        <v>91</v>
      </c>
      <c r="CP181" s="170">
        <f t="shared" ref="CP181:DE181" si="507">ROUND(CP13-(CP13*$A$112),2)</f>
        <v>25.49</v>
      </c>
      <c r="CQ181" s="170">
        <f t="shared" si="507"/>
        <v>26.58</v>
      </c>
      <c r="CR181" s="170">
        <f t="shared" si="507"/>
        <v>26.83</v>
      </c>
      <c r="CS181" s="170">
        <f t="shared" si="507"/>
        <v>27.11</v>
      </c>
      <c r="CT181" s="170">
        <f t="shared" si="507"/>
        <v>36.74</v>
      </c>
      <c r="CU181" s="170">
        <f t="shared" si="507"/>
        <v>42.24</v>
      </c>
      <c r="CV181" s="170">
        <f t="shared" si="507"/>
        <v>48.2</v>
      </c>
      <c r="CW181" s="170">
        <f t="shared" si="507"/>
        <v>59.67</v>
      </c>
      <c r="CX181" s="170">
        <f t="shared" si="507"/>
        <v>53.74</v>
      </c>
      <c r="CY181" s="170">
        <f t="shared" si="507"/>
        <v>60.34</v>
      </c>
      <c r="CZ181" s="170">
        <f t="shared" si="507"/>
        <v>77.48</v>
      </c>
      <c r="DA181" s="170">
        <f t="shared" si="507"/>
        <v>96.59</v>
      </c>
      <c r="DB181" s="170">
        <f t="shared" si="507"/>
        <v>62.5</v>
      </c>
      <c r="DC181" s="170">
        <f t="shared" si="507"/>
        <v>70.150000000000006</v>
      </c>
      <c r="DD181" s="170">
        <f t="shared" si="507"/>
        <v>90.1</v>
      </c>
      <c r="DE181" s="170">
        <f t="shared" si="507"/>
        <v>112.3</v>
      </c>
      <c r="DG181" s="43" t="str">
        <f t="shared" si="481"/>
        <v>INFINITE 68.001 a 9.000</v>
      </c>
      <c r="DH181" s="44" t="s">
        <v>104</v>
      </c>
      <c r="DI181" s="44" t="s">
        <v>91</v>
      </c>
      <c r="DJ181" s="147">
        <f t="shared" ref="DJ181:DU181" si="508">ROUND(DJ27-(DJ27*$A$204),2)</f>
        <v>30.94</v>
      </c>
      <c r="DK181" s="147">
        <f t="shared" si="508"/>
        <v>32.26</v>
      </c>
      <c r="DL181" s="147">
        <f t="shared" si="508"/>
        <v>32.58</v>
      </c>
      <c r="DM181" s="147">
        <f t="shared" si="508"/>
        <v>32.9</v>
      </c>
      <c r="DN181" s="147">
        <f t="shared" si="508"/>
        <v>44.49</v>
      </c>
      <c r="DO181" s="147">
        <f t="shared" si="508"/>
        <v>51.62</v>
      </c>
      <c r="DP181" s="147">
        <f t="shared" si="508"/>
        <v>58.92</v>
      </c>
      <c r="DQ181" s="147">
        <f t="shared" si="508"/>
        <v>72.89</v>
      </c>
      <c r="DR181" s="147">
        <f t="shared" si="508"/>
        <v>75.17</v>
      </c>
      <c r="DS181" s="147">
        <f t="shared" si="508"/>
        <v>85.46</v>
      </c>
      <c r="DT181" s="147">
        <f t="shared" si="508"/>
        <v>110.12</v>
      </c>
      <c r="DU181" s="147">
        <f t="shared" si="508"/>
        <v>137.19999999999999</v>
      </c>
      <c r="EQ181" s="198" t="str">
        <f t="shared" si="476"/>
        <v>INFINITE 2Coleta no mesmo dia4210-2Mais de 100</v>
      </c>
      <c r="ER181" s="198" t="s">
        <v>90</v>
      </c>
      <c r="ES181" s="199" t="s">
        <v>71</v>
      </c>
      <c r="ET181" s="200" t="s">
        <v>72</v>
      </c>
      <c r="EU181" s="201" t="s">
        <v>108</v>
      </c>
      <c r="EV181" s="200">
        <f t="shared" si="492"/>
        <v>1.65</v>
      </c>
      <c r="EW181" s="258">
        <v>1.65</v>
      </c>
      <c r="EX181" s="203" t="s">
        <v>264</v>
      </c>
    </row>
    <row r="182" spans="1:154" x14ac:dyDescent="0.25">
      <c r="A182" s="84">
        <v>0</v>
      </c>
      <c r="B182" s="42" t="s">
        <v>90</v>
      </c>
      <c r="D182" s="43" t="str">
        <f t="shared" si="386"/>
        <v>INFINITE 59.001 a 10.000</v>
      </c>
      <c r="E182" s="44" t="s">
        <v>100</v>
      </c>
      <c r="F182" s="44" t="s">
        <v>95</v>
      </c>
      <c r="G182" s="170">
        <f t="shared" si="485"/>
        <v>18.95</v>
      </c>
      <c r="H182" s="170">
        <f t="shared" si="482"/>
        <v>19.350000000000001</v>
      </c>
      <c r="I182" s="170">
        <f t="shared" si="482"/>
        <v>19.75</v>
      </c>
      <c r="J182" s="170">
        <f t="shared" si="482"/>
        <v>20.149999999999999</v>
      </c>
      <c r="K182" s="170">
        <f t="shared" si="482"/>
        <v>34.020000000000003</v>
      </c>
      <c r="L182" s="170">
        <f t="shared" si="482"/>
        <v>34.369999999999997</v>
      </c>
      <c r="M182" s="170">
        <f t="shared" si="482"/>
        <v>34.72</v>
      </c>
      <c r="N182" s="170">
        <f t="shared" si="482"/>
        <v>35.07</v>
      </c>
      <c r="O182" s="170">
        <f t="shared" si="482"/>
        <v>66.75</v>
      </c>
      <c r="P182" s="170">
        <f t="shared" si="482"/>
        <v>90.11</v>
      </c>
      <c r="Q182" s="170">
        <f t="shared" si="482"/>
        <v>126.83</v>
      </c>
      <c r="R182" s="170">
        <f t="shared" si="482"/>
        <v>153.52000000000001</v>
      </c>
      <c r="S182" s="170">
        <f t="shared" si="482"/>
        <v>85.18</v>
      </c>
      <c r="T182" s="170">
        <f t="shared" si="482"/>
        <v>105.51</v>
      </c>
      <c r="U182" s="170">
        <f t="shared" si="482"/>
        <v>136.72</v>
      </c>
      <c r="V182" s="170">
        <f t="shared" si="482"/>
        <v>160.24</v>
      </c>
      <c r="W182" s="170">
        <f t="shared" si="482"/>
        <v>101.4</v>
      </c>
      <c r="X182" s="170">
        <f t="shared" si="482"/>
        <v>125.61</v>
      </c>
      <c r="Y182" s="170">
        <f t="shared" si="482"/>
        <v>162.77000000000001</v>
      </c>
      <c r="Z182" s="170">
        <f t="shared" si="482"/>
        <v>190.75</v>
      </c>
      <c r="AB182" s="176" t="str">
        <f t="shared" si="417"/>
        <v>INFINITE 59.001 a 10.000</v>
      </c>
      <c r="AC182" s="177" t="s">
        <v>100</v>
      </c>
      <c r="AD182" s="177" t="s">
        <v>95</v>
      </c>
      <c r="AE182" s="170">
        <f t="shared" si="486"/>
        <v>49.97</v>
      </c>
      <c r="AF182" s="170">
        <f t="shared" si="483"/>
        <v>51.04</v>
      </c>
      <c r="AG182" s="170">
        <f t="shared" si="483"/>
        <v>52.11</v>
      </c>
      <c r="AH182" s="170">
        <f t="shared" si="483"/>
        <v>53.16</v>
      </c>
      <c r="AI182" s="170">
        <f t="shared" si="483"/>
        <v>56.97</v>
      </c>
      <c r="AJ182" s="170">
        <f t="shared" si="483"/>
        <v>57.56</v>
      </c>
      <c r="AK182" s="170">
        <f t="shared" si="483"/>
        <v>58.15</v>
      </c>
      <c r="AL182" s="170">
        <f t="shared" si="483"/>
        <v>58.74</v>
      </c>
      <c r="AM182" s="170">
        <f t="shared" si="483"/>
        <v>118.83</v>
      </c>
      <c r="AN182" s="170">
        <f t="shared" si="483"/>
        <v>181.51</v>
      </c>
      <c r="AO182" s="170">
        <f t="shared" si="483"/>
        <v>220.24</v>
      </c>
      <c r="AP182" s="170">
        <f t="shared" si="483"/>
        <v>258.94</v>
      </c>
      <c r="AQ182" s="170">
        <f t="shared" si="483"/>
        <v>147</v>
      </c>
      <c r="AR182" s="170">
        <f t="shared" si="483"/>
        <v>221.04</v>
      </c>
      <c r="AS182" s="170">
        <f t="shared" si="483"/>
        <v>262.57</v>
      </c>
      <c r="AT182" s="170">
        <f t="shared" si="483"/>
        <v>304.08999999999997</v>
      </c>
      <c r="AU182" s="170">
        <f t="shared" si="483"/>
        <v>175.01</v>
      </c>
      <c r="AV182" s="170">
        <f t="shared" si="483"/>
        <v>263.14</v>
      </c>
      <c r="AW182" s="170">
        <f t="shared" si="483"/>
        <v>312.57</v>
      </c>
      <c r="AX182" s="170">
        <f t="shared" si="483"/>
        <v>362.01</v>
      </c>
      <c r="BL182" s="43" t="str">
        <f t="shared" si="387"/>
        <v>INFINITE 68.001 a 9.000</v>
      </c>
      <c r="BM182" s="44" t="s">
        <v>104</v>
      </c>
      <c r="BN182" s="46" t="s">
        <v>91</v>
      </c>
      <c r="BO182" s="170">
        <f t="shared" si="487"/>
        <v>55.88</v>
      </c>
      <c r="BP182" s="170">
        <f t="shared" si="487"/>
        <v>57.03</v>
      </c>
      <c r="BQ182" s="170">
        <f t="shared" si="487"/>
        <v>58.23</v>
      </c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  <c r="CG182"/>
      <c r="CM182" s="43" t="str">
        <f t="shared" si="410"/>
        <v>INFINITE 59.001 a 10.000</v>
      </c>
      <c r="CN182" s="44" t="s">
        <v>100</v>
      </c>
      <c r="CO182" s="44" t="s">
        <v>95</v>
      </c>
      <c r="CP182" s="170">
        <f t="shared" ref="CP182:DE182" si="509">ROUND(CP14-(CP14*$A$112),2)</f>
        <v>26.01</v>
      </c>
      <c r="CQ182" s="170">
        <f t="shared" si="509"/>
        <v>27.11</v>
      </c>
      <c r="CR182" s="170">
        <f t="shared" si="509"/>
        <v>27.38</v>
      </c>
      <c r="CS182" s="170">
        <f t="shared" si="509"/>
        <v>27.66</v>
      </c>
      <c r="CT182" s="170">
        <f t="shared" si="509"/>
        <v>37.96</v>
      </c>
      <c r="CU182" s="170">
        <f t="shared" si="509"/>
        <v>43.66</v>
      </c>
      <c r="CV182" s="170">
        <f t="shared" si="509"/>
        <v>49.82</v>
      </c>
      <c r="CW182" s="170">
        <f t="shared" si="509"/>
        <v>61.7</v>
      </c>
      <c r="CX182" s="170">
        <f t="shared" si="509"/>
        <v>54.81</v>
      </c>
      <c r="CY182" s="170">
        <f t="shared" si="509"/>
        <v>61.55</v>
      </c>
      <c r="CZ182" s="170">
        <f t="shared" si="509"/>
        <v>78.87</v>
      </c>
      <c r="DA182" s="170">
        <f t="shared" si="509"/>
        <v>98.3</v>
      </c>
      <c r="DB182" s="170">
        <f t="shared" si="509"/>
        <v>63.74</v>
      </c>
      <c r="DC182" s="170">
        <f t="shared" si="509"/>
        <v>71.58</v>
      </c>
      <c r="DD182" s="170">
        <f t="shared" si="509"/>
        <v>91.7</v>
      </c>
      <c r="DE182" s="170">
        <f t="shared" si="509"/>
        <v>114.3</v>
      </c>
      <c r="DG182" s="43" t="str">
        <f t="shared" si="481"/>
        <v>INFINITE 69.001 a 10.000</v>
      </c>
      <c r="DH182" s="44" t="s">
        <v>104</v>
      </c>
      <c r="DI182" s="44" t="s">
        <v>95</v>
      </c>
      <c r="DJ182" s="147">
        <f t="shared" ref="DJ182:DU182" si="510">ROUND(DJ28-(DJ28*$A$204),2)</f>
        <v>31.5</v>
      </c>
      <c r="DK182" s="147">
        <f t="shared" si="510"/>
        <v>32.840000000000003</v>
      </c>
      <c r="DL182" s="147">
        <f t="shared" si="510"/>
        <v>33.19</v>
      </c>
      <c r="DM182" s="147">
        <f t="shared" si="510"/>
        <v>33.51</v>
      </c>
      <c r="DN182" s="147">
        <f t="shared" si="510"/>
        <v>45.9</v>
      </c>
      <c r="DO182" s="147">
        <f t="shared" si="510"/>
        <v>53.34</v>
      </c>
      <c r="DP182" s="147">
        <f t="shared" si="510"/>
        <v>60.89</v>
      </c>
      <c r="DQ182" s="147">
        <f t="shared" si="510"/>
        <v>75.33</v>
      </c>
      <c r="DR182" s="147">
        <f t="shared" si="510"/>
        <v>76.44</v>
      </c>
      <c r="DS182" s="147">
        <f t="shared" si="510"/>
        <v>87.09</v>
      </c>
      <c r="DT182" s="147">
        <f t="shared" si="510"/>
        <v>112.05</v>
      </c>
      <c r="DU182" s="147">
        <f t="shared" si="510"/>
        <v>139.59</v>
      </c>
      <c r="EQ182" s="198" t="str">
        <f t="shared" si="476"/>
        <v>INFINITE 2Coleta no mesmo dia7790-9Unitizador</v>
      </c>
      <c r="ER182" s="198" t="s">
        <v>90</v>
      </c>
      <c r="ES182" s="199" t="s">
        <v>71</v>
      </c>
      <c r="ET182" s="200" t="s">
        <v>111</v>
      </c>
      <c r="EU182" s="201" t="s">
        <v>112</v>
      </c>
      <c r="EV182" s="200">
        <f>ROUND(EV19-(EV19*$A$144),2)</f>
        <v>41.98</v>
      </c>
      <c r="EW182" s="204"/>
      <c r="EX182" s="204"/>
    </row>
    <row r="183" spans="1:154" x14ac:dyDescent="0.25">
      <c r="A183" s="84">
        <v>0</v>
      </c>
      <c r="B183" s="42" t="s">
        <v>94</v>
      </c>
      <c r="D183" s="40" t="str">
        <f t="shared" si="386"/>
        <v>INFINITE 5Kg Adicional</v>
      </c>
      <c r="E183" s="168" t="s">
        <v>100</v>
      </c>
      <c r="F183" s="168" t="s">
        <v>63</v>
      </c>
      <c r="G183" s="171">
        <f t="shared" si="485"/>
        <v>2.34</v>
      </c>
      <c r="H183" s="171">
        <f t="shared" si="482"/>
        <v>2.4</v>
      </c>
      <c r="I183" s="171">
        <f t="shared" si="482"/>
        <v>2.46</v>
      </c>
      <c r="J183" s="171">
        <f t="shared" si="482"/>
        <v>2.4900000000000002</v>
      </c>
      <c r="K183" s="171">
        <f t="shared" si="482"/>
        <v>4.22</v>
      </c>
      <c r="L183" s="171">
        <f t="shared" si="482"/>
        <v>4.2699999999999996</v>
      </c>
      <c r="M183" s="171">
        <f t="shared" si="482"/>
        <v>4.3</v>
      </c>
      <c r="N183" s="171">
        <f t="shared" si="482"/>
        <v>4.3499999999999996</v>
      </c>
      <c r="O183" s="171">
        <f t="shared" si="482"/>
        <v>8.2799999999999994</v>
      </c>
      <c r="P183" s="171">
        <f t="shared" si="482"/>
        <v>11.17</v>
      </c>
      <c r="Q183" s="171">
        <f t="shared" si="482"/>
        <v>15.73</v>
      </c>
      <c r="R183" s="171">
        <f t="shared" si="482"/>
        <v>19.03</v>
      </c>
      <c r="S183" s="171">
        <f t="shared" si="482"/>
        <v>10.56</v>
      </c>
      <c r="T183" s="171">
        <f t="shared" si="482"/>
        <v>13.07</v>
      </c>
      <c r="U183" s="171">
        <f t="shared" si="482"/>
        <v>16.96</v>
      </c>
      <c r="V183" s="171">
        <f t="shared" si="482"/>
        <v>19.87</v>
      </c>
      <c r="W183" s="171">
        <f t="shared" si="482"/>
        <v>12.57</v>
      </c>
      <c r="X183" s="171">
        <f t="shared" si="482"/>
        <v>15.58</v>
      </c>
      <c r="Y183" s="171">
        <f t="shared" si="482"/>
        <v>20.18</v>
      </c>
      <c r="Z183" s="171">
        <f t="shared" si="482"/>
        <v>23.65</v>
      </c>
      <c r="AB183" s="40" t="str">
        <f t="shared" si="417"/>
        <v>INFINITE 5Kg Adicional</v>
      </c>
      <c r="AC183" s="168" t="s">
        <v>100</v>
      </c>
      <c r="AD183" s="168" t="s">
        <v>63</v>
      </c>
      <c r="AE183" s="169">
        <f t="shared" si="486"/>
        <v>5.07</v>
      </c>
      <c r="AF183" s="169">
        <f t="shared" si="483"/>
        <v>5.19</v>
      </c>
      <c r="AG183" s="169">
        <f t="shared" si="483"/>
        <v>5.29</v>
      </c>
      <c r="AH183" s="169">
        <f t="shared" si="483"/>
        <v>5.41</v>
      </c>
      <c r="AI183" s="169">
        <f t="shared" si="483"/>
        <v>5.74</v>
      </c>
      <c r="AJ183" s="169">
        <f t="shared" si="483"/>
        <v>5.8</v>
      </c>
      <c r="AK183" s="169">
        <f t="shared" si="483"/>
        <v>5.86</v>
      </c>
      <c r="AL183" s="169">
        <f t="shared" si="483"/>
        <v>5.91</v>
      </c>
      <c r="AM183" s="169">
        <f t="shared" si="483"/>
        <v>11.75</v>
      </c>
      <c r="AN183" s="169">
        <f t="shared" si="483"/>
        <v>18.02</v>
      </c>
      <c r="AO183" s="169">
        <f t="shared" si="483"/>
        <v>21.82</v>
      </c>
      <c r="AP183" s="169">
        <f t="shared" si="483"/>
        <v>25.64</v>
      </c>
      <c r="AQ183" s="169">
        <f t="shared" si="483"/>
        <v>14.7</v>
      </c>
      <c r="AR183" s="169">
        <f t="shared" si="483"/>
        <v>22.04</v>
      </c>
      <c r="AS183" s="169">
        <f t="shared" si="483"/>
        <v>26.06</v>
      </c>
      <c r="AT183" s="169">
        <f t="shared" si="483"/>
        <v>30.11</v>
      </c>
      <c r="AU183" s="169">
        <f t="shared" si="483"/>
        <v>17.489999999999998</v>
      </c>
      <c r="AV183" s="169">
        <f t="shared" si="483"/>
        <v>26.24</v>
      </c>
      <c r="AW183" s="169">
        <f t="shared" si="483"/>
        <v>31.05</v>
      </c>
      <c r="AX183" s="169">
        <f t="shared" si="483"/>
        <v>35.840000000000003</v>
      </c>
      <c r="BL183" s="43" t="str">
        <f t="shared" si="387"/>
        <v>INFINITE 69.001 a 10.000</v>
      </c>
      <c r="BM183" s="44" t="s">
        <v>104</v>
      </c>
      <c r="BN183" s="46" t="s">
        <v>95</v>
      </c>
      <c r="BO183" s="170">
        <f t="shared" si="487"/>
        <v>71.400000000000006</v>
      </c>
      <c r="BP183" s="170">
        <f t="shared" si="487"/>
        <v>72.88</v>
      </c>
      <c r="BQ183" s="170">
        <f t="shared" si="487"/>
        <v>74.400000000000006</v>
      </c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  <c r="CG183"/>
      <c r="CM183" s="40" t="str">
        <f t="shared" si="410"/>
        <v>INFINITE 5Kg Adicional</v>
      </c>
      <c r="CN183" s="168" t="s">
        <v>100</v>
      </c>
      <c r="CO183" s="168" t="s">
        <v>63</v>
      </c>
      <c r="CP183" s="171">
        <f t="shared" ref="CP183:DE183" si="511">ROUND(CP15-(CP15*$A$112),2)</f>
        <v>3.23</v>
      </c>
      <c r="CQ183" s="171">
        <f t="shared" si="511"/>
        <v>3.36</v>
      </c>
      <c r="CR183" s="171">
        <f t="shared" si="511"/>
        <v>3.39</v>
      </c>
      <c r="CS183" s="171">
        <f t="shared" si="511"/>
        <v>3.44</v>
      </c>
      <c r="CT183" s="171">
        <f t="shared" si="511"/>
        <v>4.7</v>
      </c>
      <c r="CU183" s="171">
        <f t="shared" si="511"/>
        <v>5.41</v>
      </c>
      <c r="CV183" s="171">
        <f t="shared" si="511"/>
        <v>6.18</v>
      </c>
      <c r="CW183" s="171">
        <f t="shared" si="511"/>
        <v>7.65</v>
      </c>
      <c r="CX183" s="171">
        <f t="shared" si="511"/>
        <v>6.79</v>
      </c>
      <c r="CY183" s="171">
        <f t="shared" si="511"/>
        <v>7.64</v>
      </c>
      <c r="CZ183" s="171">
        <f t="shared" si="511"/>
        <v>9.7799999999999994</v>
      </c>
      <c r="DA183" s="171">
        <f t="shared" si="511"/>
        <v>12.18</v>
      </c>
      <c r="DB183" s="171">
        <f t="shared" si="511"/>
        <v>7.89</v>
      </c>
      <c r="DC183" s="171">
        <f t="shared" si="511"/>
        <v>8.8800000000000008</v>
      </c>
      <c r="DD183" s="171">
        <f t="shared" si="511"/>
        <v>11.36</v>
      </c>
      <c r="DE183" s="171">
        <f t="shared" si="511"/>
        <v>14.17</v>
      </c>
      <c r="DG183" s="40" t="str">
        <f t="shared" si="481"/>
        <v>INFINITE 6Kg Adicional</v>
      </c>
      <c r="DH183" s="44" t="s">
        <v>104</v>
      </c>
      <c r="DI183" s="168" t="s">
        <v>63</v>
      </c>
      <c r="DJ183" s="169">
        <f t="shared" ref="DJ183:DU183" si="512">ROUND(DJ29-(DJ29*$A$204),2)</f>
        <v>3.9</v>
      </c>
      <c r="DK183" s="169">
        <f t="shared" si="512"/>
        <v>4.08</v>
      </c>
      <c r="DL183" s="169">
        <f t="shared" si="512"/>
        <v>4.0999999999999996</v>
      </c>
      <c r="DM183" s="169">
        <f t="shared" si="512"/>
        <v>4.1500000000000004</v>
      </c>
      <c r="DN183" s="169">
        <f t="shared" si="512"/>
        <v>5.68</v>
      </c>
      <c r="DO183" s="169">
        <f t="shared" si="512"/>
        <v>6.6</v>
      </c>
      <c r="DP183" s="169">
        <f t="shared" si="512"/>
        <v>7.55</v>
      </c>
      <c r="DQ183" s="169">
        <f t="shared" si="512"/>
        <v>9.33</v>
      </c>
      <c r="DR183" s="169">
        <f t="shared" si="512"/>
        <v>9.44</v>
      </c>
      <c r="DS183" s="169">
        <f t="shared" si="512"/>
        <v>10.79</v>
      </c>
      <c r="DT183" s="169">
        <f t="shared" si="512"/>
        <v>13.89</v>
      </c>
      <c r="DU183" s="169">
        <f t="shared" si="512"/>
        <v>17.3</v>
      </c>
      <c r="ET183" s="44"/>
    </row>
    <row r="184" spans="1:154" x14ac:dyDescent="0.25">
      <c r="A184" s="84">
        <v>0</v>
      </c>
      <c r="B184" s="42" t="s">
        <v>98</v>
      </c>
      <c r="D184" s="43" t="str">
        <f t="shared" si="386"/>
        <v>Peso (g)</v>
      </c>
      <c r="F184" s="44" t="s">
        <v>32</v>
      </c>
      <c r="G184" s="173" t="s">
        <v>12</v>
      </c>
      <c r="H184" s="173" t="s">
        <v>13</v>
      </c>
      <c r="I184" s="173" t="s">
        <v>14</v>
      </c>
      <c r="J184" s="173" t="s">
        <v>15</v>
      </c>
      <c r="K184" s="173" t="s">
        <v>16</v>
      </c>
      <c r="L184" s="173" t="s">
        <v>17</v>
      </c>
      <c r="M184" s="173" t="s">
        <v>18</v>
      </c>
      <c r="N184" s="173" t="s">
        <v>19</v>
      </c>
      <c r="O184" s="173" t="s">
        <v>20</v>
      </c>
      <c r="P184" s="173" t="s">
        <v>21</v>
      </c>
      <c r="Q184" s="173" t="s">
        <v>22</v>
      </c>
      <c r="R184" s="173" t="s">
        <v>23</v>
      </c>
      <c r="S184" s="173" t="s">
        <v>24</v>
      </c>
      <c r="T184" s="173" t="s">
        <v>25</v>
      </c>
      <c r="U184" s="173" t="s">
        <v>26</v>
      </c>
      <c r="V184" s="173" t="s">
        <v>27</v>
      </c>
      <c r="W184" s="173" t="s">
        <v>28</v>
      </c>
      <c r="X184" s="173" t="s">
        <v>29</v>
      </c>
      <c r="Y184" s="173" t="s">
        <v>30</v>
      </c>
      <c r="Z184" s="173" t="s">
        <v>31</v>
      </c>
      <c r="AB184" s="176" t="str">
        <f t="shared" si="417"/>
        <v>Peso (g)</v>
      </c>
      <c r="AC184" s="177"/>
      <c r="AD184" s="177" t="s">
        <v>32</v>
      </c>
      <c r="AE184" s="170" t="s">
        <v>12</v>
      </c>
      <c r="AF184" s="170" t="s">
        <v>13</v>
      </c>
      <c r="AG184" s="170" t="s">
        <v>14</v>
      </c>
      <c r="AH184" s="170" t="s">
        <v>15</v>
      </c>
      <c r="AI184" s="170" t="s">
        <v>16</v>
      </c>
      <c r="AJ184" s="170" t="s">
        <v>17</v>
      </c>
      <c r="AK184" s="170" t="s">
        <v>18</v>
      </c>
      <c r="AL184" s="170" t="s">
        <v>19</v>
      </c>
      <c r="AM184" s="170" t="s">
        <v>20</v>
      </c>
      <c r="AN184" s="170" t="s">
        <v>21</v>
      </c>
      <c r="AO184" s="170" t="s">
        <v>22</v>
      </c>
      <c r="AP184" s="170" t="s">
        <v>23</v>
      </c>
      <c r="AQ184" s="170" t="s">
        <v>24</v>
      </c>
      <c r="AR184" s="170" t="s">
        <v>25</v>
      </c>
      <c r="AS184" s="170" t="s">
        <v>26</v>
      </c>
      <c r="AT184" s="170" t="s">
        <v>27</v>
      </c>
      <c r="AU184" s="170" t="s">
        <v>28</v>
      </c>
      <c r="AV184" s="170" t="s">
        <v>29</v>
      </c>
      <c r="AW184" s="170" t="s">
        <v>30</v>
      </c>
      <c r="AX184" s="170" t="s">
        <v>31</v>
      </c>
      <c r="BL184" s="43" t="str">
        <f t="shared" si="387"/>
        <v>Peso (g)</v>
      </c>
      <c r="BN184" s="46" t="s">
        <v>32</v>
      </c>
      <c r="BO184" s="170" t="s">
        <v>12</v>
      </c>
      <c r="BP184" s="170" t="s">
        <v>13</v>
      </c>
      <c r="BQ184" s="170" t="s">
        <v>14</v>
      </c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  <c r="CG184"/>
      <c r="CM184" s="43" t="str">
        <f t="shared" si="410"/>
        <v>Peso (g)</v>
      </c>
      <c r="CO184" s="44" t="s">
        <v>32</v>
      </c>
      <c r="CP184" s="45" t="s">
        <v>16</v>
      </c>
      <c r="CQ184" s="45" t="s">
        <v>17</v>
      </c>
      <c r="CR184" s="45" t="s">
        <v>18</v>
      </c>
      <c r="CS184" s="45" t="s">
        <v>19</v>
      </c>
      <c r="CT184" s="45" t="s">
        <v>20</v>
      </c>
      <c r="CU184" s="45" t="s">
        <v>21</v>
      </c>
      <c r="CV184" s="45" t="s">
        <v>22</v>
      </c>
      <c r="CW184" s="45" t="s">
        <v>23</v>
      </c>
      <c r="CX184" s="45" t="s">
        <v>24</v>
      </c>
      <c r="CY184" s="45" t="s">
        <v>25</v>
      </c>
      <c r="CZ184" s="45" t="s">
        <v>26</v>
      </c>
      <c r="DA184" s="45" t="s">
        <v>27</v>
      </c>
      <c r="DB184" s="45" t="s">
        <v>28</v>
      </c>
      <c r="DC184" s="45" t="s">
        <v>29</v>
      </c>
      <c r="DD184" s="45" t="s">
        <v>30</v>
      </c>
      <c r="DE184" s="45" t="s">
        <v>31</v>
      </c>
      <c r="DG184" s="43" t="str">
        <f t="shared" ref="DG184:DG197" si="513">CONCATENATE(DH184,DI184)</f>
        <v>Peso (g)</v>
      </c>
      <c r="DI184" s="44" t="s">
        <v>32</v>
      </c>
      <c r="DJ184" s="147" t="s">
        <v>16</v>
      </c>
      <c r="DK184" s="147" t="s">
        <v>17</v>
      </c>
      <c r="DL184" s="147" t="s">
        <v>18</v>
      </c>
      <c r="DM184" s="147" t="s">
        <v>19</v>
      </c>
      <c r="DN184" s="147" t="s">
        <v>20</v>
      </c>
      <c r="DO184" s="147" t="s">
        <v>21</v>
      </c>
      <c r="DP184" s="147" t="s">
        <v>22</v>
      </c>
      <c r="DQ184" s="147" t="s">
        <v>23</v>
      </c>
      <c r="DR184" s="147" t="s">
        <v>28</v>
      </c>
      <c r="DS184" s="147" t="s">
        <v>29</v>
      </c>
      <c r="DT184" s="147" t="s">
        <v>30</v>
      </c>
      <c r="DU184" s="147" t="s">
        <v>31</v>
      </c>
      <c r="EQ184" s="198" t="str">
        <f>CONCATENATE(ER184,ES184,ET184,EU184)</f>
        <v>INFINITE 3Coleta Agendada7789-50 a 10</v>
      </c>
      <c r="ER184" s="198" t="s">
        <v>94</v>
      </c>
      <c r="ES184" s="199" t="s">
        <v>43</v>
      </c>
      <c r="ET184" s="200" t="s">
        <v>44</v>
      </c>
      <c r="EU184" s="201" t="s">
        <v>45</v>
      </c>
      <c r="EV184" s="200">
        <f>ROUND(EV3-(EV3*$A$145),2)</f>
        <v>14.82</v>
      </c>
    </row>
    <row r="185" spans="1:154" x14ac:dyDescent="0.25">
      <c r="A185" s="84">
        <v>0</v>
      </c>
      <c r="B185" s="42" t="s">
        <v>100</v>
      </c>
      <c r="D185" s="43" t="str">
        <f t="shared" si="386"/>
        <v>INFINITE 60 a 300</v>
      </c>
      <c r="E185" s="44" t="s">
        <v>104</v>
      </c>
      <c r="F185" s="44" t="s">
        <v>40</v>
      </c>
      <c r="G185" s="170">
        <f>ROUND(G3-(G3*$A$40),2)</f>
        <v>7.55</v>
      </c>
      <c r="H185" s="170">
        <f t="shared" ref="H185:Z197" si="514">ROUND(H3-(H3*$A$40),2)</f>
        <v>7.72</v>
      </c>
      <c r="I185" s="170">
        <f t="shared" si="514"/>
        <v>7.87</v>
      </c>
      <c r="J185" s="170">
        <f t="shared" si="514"/>
        <v>8.0299999999999994</v>
      </c>
      <c r="K185" s="170">
        <f t="shared" si="514"/>
        <v>14.44</v>
      </c>
      <c r="L185" s="170">
        <f t="shared" si="514"/>
        <v>14.75</v>
      </c>
      <c r="M185" s="170">
        <f t="shared" si="514"/>
        <v>15.08</v>
      </c>
      <c r="N185" s="170">
        <f t="shared" si="514"/>
        <v>16.04</v>
      </c>
      <c r="O185" s="170">
        <f t="shared" si="514"/>
        <v>21.93</v>
      </c>
      <c r="P185" s="170">
        <f t="shared" si="514"/>
        <v>30.7</v>
      </c>
      <c r="Q185" s="170">
        <f t="shared" si="514"/>
        <v>39.47</v>
      </c>
      <c r="R185" s="170">
        <f t="shared" si="514"/>
        <v>46.05</v>
      </c>
      <c r="S185" s="170">
        <f t="shared" si="514"/>
        <v>29.19</v>
      </c>
      <c r="T185" s="170">
        <f t="shared" si="514"/>
        <v>37.270000000000003</v>
      </c>
      <c r="U185" s="170">
        <f t="shared" si="514"/>
        <v>44.99</v>
      </c>
      <c r="V185" s="170">
        <f t="shared" si="514"/>
        <v>51.6</v>
      </c>
      <c r="W185" s="170">
        <f t="shared" si="514"/>
        <v>34.75</v>
      </c>
      <c r="X185" s="170">
        <f t="shared" si="514"/>
        <v>44.38</v>
      </c>
      <c r="Y185" s="170">
        <f t="shared" si="514"/>
        <v>53.57</v>
      </c>
      <c r="Z185" s="170">
        <f t="shared" si="514"/>
        <v>61.45</v>
      </c>
      <c r="AB185" s="176" t="str">
        <f t="shared" si="417"/>
        <v>INFINITE 60 a 300</v>
      </c>
      <c r="AC185" s="177" t="s">
        <v>104</v>
      </c>
      <c r="AD185" s="177" t="s">
        <v>40</v>
      </c>
      <c r="AE185" s="170">
        <f>ROUND(AE3-(AE3*$A$58),2)</f>
        <v>22.34</v>
      </c>
      <c r="AF185" s="170">
        <f t="shared" ref="AF185:AX197" si="515">ROUND(AF3-(AF3*$A$58),2)</f>
        <v>22.83</v>
      </c>
      <c r="AG185" s="170">
        <f t="shared" si="515"/>
        <v>23.3</v>
      </c>
      <c r="AH185" s="170">
        <f t="shared" si="515"/>
        <v>23.78</v>
      </c>
      <c r="AI185" s="170">
        <f t="shared" si="515"/>
        <v>24.79</v>
      </c>
      <c r="AJ185" s="170">
        <f t="shared" si="515"/>
        <v>25.04</v>
      </c>
      <c r="AK185" s="170">
        <f t="shared" si="515"/>
        <v>25.31</v>
      </c>
      <c r="AL185" s="170">
        <f t="shared" si="515"/>
        <v>25.56</v>
      </c>
      <c r="AM185" s="170">
        <f t="shared" si="515"/>
        <v>36.130000000000003</v>
      </c>
      <c r="AN185" s="170">
        <f t="shared" si="515"/>
        <v>56.12</v>
      </c>
      <c r="AO185" s="170">
        <f t="shared" si="515"/>
        <v>68.260000000000005</v>
      </c>
      <c r="AP185" s="170">
        <f t="shared" si="515"/>
        <v>80.400000000000006</v>
      </c>
      <c r="AQ185" s="170">
        <f t="shared" si="515"/>
        <v>46.48</v>
      </c>
      <c r="AR185" s="170">
        <f t="shared" si="515"/>
        <v>61.91</v>
      </c>
      <c r="AS185" s="170">
        <f t="shared" si="515"/>
        <v>71.77</v>
      </c>
      <c r="AT185" s="170">
        <f t="shared" si="515"/>
        <v>81.62</v>
      </c>
      <c r="AU185" s="170">
        <f t="shared" si="515"/>
        <v>55.35</v>
      </c>
      <c r="AV185" s="170">
        <f t="shared" si="515"/>
        <v>73.709999999999994</v>
      </c>
      <c r="AW185" s="170">
        <f t="shared" si="515"/>
        <v>85.43</v>
      </c>
      <c r="AX185" s="170">
        <f t="shared" si="515"/>
        <v>97.16</v>
      </c>
      <c r="BL185" s="43" t="str">
        <f t="shared" si="387"/>
        <v>INFINITE 70 a 300</v>
      </c>
      <c r="BM185" s="44" t="s">
        <v>107</v>
      </c>
      <c r="BN185" s="46" t="s">
        <v>40</v>
      </c>
      <c r="BO185" s="170">
        <f t="shared" ref="BO185:BQ196" si="516">ROUND(BO3-(BO3*$A$95),2)</f>
        <v>13.87</v>
      </c>
      <c r="BP185" s="170">
        <f t="shared" si="516"/>
        <v>14.15</v>
      </c>
      <c r="BQ185" s="170">
        <f t="shared" si="516"/>
        <v>14.45</v>
      </c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  <c r="CG185"/>
      <c r="CM185" s="231" t="str">
        <f t="shared" ref="CM185" si="517">CONCATENATE(CN185,CO185)</f>
        <v>INFINITE 60 a 300</v>
      </c>
      <c r="CN185" s="230" t="s">
        <v>104</v>
      </c>
      <c r="CO185" s="230" t="s">
        <v>40</v>
      </c>
      <c r="CP185" s="260">
        <v>12.21</v>
      </c>
      <c r="CQ185" s="260">
        <v>12.73</v>
      </c>
      <c r="CR185" s="260">
        <v>12.85</v>
      </c>
      <c r="CS185" s="260">
        <v>12.99</v>
      </c>
      <c r="CT185" s="260">
        <v>14.54</v>
      </c>
      <c r="CU185" s="260">
        <v>16.29</v>
      </c>
      <c r="CV185" s="260">
        <v>18.170000000000002</v>
      </c>
      <c r="CW185" s="260">
        <v>21.8</v>
      </c>
      <c r="CX185" s="260">
        <v>14.97</v>
      </c>
      <c r="CY185" s="260">
        <v>18.11</v>
      </c>
      <c r="CZ185" s="260">
        <v>30.41</v>
      </c>
      <c r="DA185" s="260">
        <v>41.73</v>
      </c>
      <c r="DB185" s="260">
        <v>17.39</v>
      </c>
      <c r="DC185" s="260">
        <v>21.04</v>
      </c>
      <c r="DD185" s="260">
        <v>35.35</v>
      </c>
      <c r="DE185" s="260">
        <v>48.53</v>
      </c>
      <c r="DF185" s="230" t="s">
        <v>264</v>
      </c>
      <c r="DG185" s="43" t="str">
        <f>DH185&amp;DI185</f>
        <v>INFINITE 70 a 300</v>
      </c>
      <c r="DH185" s="44" t="s">
        <v>107</v>
      </c>
      <c r="DI185" s="228" t="s">
        <v>40</v>
      </c>
      <c r="DJ185" s="229" t="s">
        <v>426</v>
      </c>
      <c r="DK185" s="229" t="s">
        <v>427</v>
      </c>
      <c r="DL185" s="229" t="s">
        <v>428</v>
      </c>
      <c r="DM185" s="229" t="s">
        <v>429</v>
      </c>
      <c r="DN185" s="229" t="s">
        <v>430</v>
      </c>
      <c r="DO185" s="229" t="s">
        <v>431</v>
      </c>
      <c r="DP185" s="229" t="s">
        <v>432</v>
      </c>
      <c r="DQ185" s="229" t="s">
        <v>433</v>
      </c>
      <c r="DR185" s="229" t="s">
        <v>434</v>
      </c>
      <c r="DS185" s="229" t="s">
        <v>435</v>
      </c>
      <c r="DT185" s="229" t="s">
        <v>436</v>
      </c>
      <c r="DU185" s="229" t="s">
        <v>437</v>
      </c>
      <c r="DV185" s="248" t="s">
        <v>264</v>
      </c>
      <c r="EQ185" s="198" t="str">
        <f t="shared" ref="EQ185:EQ200" si="518">CONCATENATE(ER185,ES185,ET185,EU185)</f>
        <v>INFINITE 3Coleta Agendada7789-5Mais de 10</v>
      </c>
      <c r="ER185" s="198" t="s">
        <v>94</v>
      </c>
      <c r="ES185" s="199" t="s">
        <v>43</v>
      </c>
      <c r="ET185" s="200" t="s">
        <v>44</v>
      </c>
      <c r="EU185" s="201" t="s">
        <v>52</v>
      </c>
      <c r="EV185" s="200" t="s">
        <v>251</v>
      </c>
    </row>
    <row r="186" spans="1:154" x14ac:dyDescent="0.25">
      <c r="A186" s="84">
        <v>0</v>
      </c>
      <c r="B186" s="42" t="s">
        <v>104</v>
      </c>
      <c r="D186" s="43" t="str">
        <f t="shared" si="386"/>
        <v>INFINITE 6301 a 500</v>
      </c>
      <c r="E186" s="44" t="s">
        <v>104</v>
      </c>
      <c r="F186" s="44" t="s">
        <v>49</v>
      </c>
      <c r="G186" s="170">
        <f t="shared" ref="G186:V197" si="519">ROUND(G4-(G4*$A$40),2)</f>
        <v>8.4700000000000006</v>
      </c>
      <c r="H186" s="170">
        <f t="shared" si="519"/>
        <v>8.66</v>
      </c>
      <c r="I186" s="170">
        <f t="shared" si="519"/>
        <v>8.84</v>
      </c>
      <c r="J186" s="170">
        <f t="shared" si="519"/>
        <v>9.01</v>
      </c>
      <c r="K186" s="170">
        <f t="shared" si="519"/>
        <v>14.96</v>
      </c>
      <c r="L186" s="170">
        <f t="shared" si="519"/>
        <v>15.29</v>
      </c>
      <c r="M186" s="170">
        <f t="shared" si="519"/>
        <v>15.63</v>
      </c>
      <c r="N186" s="170">
        <f t="shared" si="519"/>
        <v>16.62</v>
      </c>
      <c r="O186" s="170">
        <f t="shared" si="519"/>
        <v>22.85</v>
      </c>
      <c r="P186" s="170">
        <f t="shared" si="519"/>
        <v>31.98</v>
      </c>
      <c r="Q186" s="170">
        <f t="shared" si="519"/>
        <v>41.11</v>
      </c>
      <c r="R186" s="170">
        <f t="shared" si="519"/>
        <v>47.96</v>
      </c>
      <c r="S186" s="170">
        <f t="shared" si="519"/>
        <v>29.96</v>
      </c>
      <c r="T186" s="170">
        <f t="shared" si="519"/>
        <v>38.340000000000003</v>
      </c>
      <c r="U186" s="170">
        <f t="shared" si="519"/>
        <v>46.39</v>
      </c>
      <c r="V186" s="170">
        <f t="shared" si="519"/>
        <v>53.23</v>
      </c>
      <c r="W186" s="170">
        <f t="shared" si="514"/>
        <v>35.659999999999997</v>
      </c>
      <c r="X186" s="170">
        <f t="shared" si="514"/>
        <v>45.65</v>
      </c>
      <c r="Y186" s="170">
        <f t="shared" si="514"/>
        <v>55.22</v>
      </c>
      <c r="Z186" s="170">
        <f t="shared" si="514"/>
        <v>63.36</v>
      </c>
      <c r="AB186" s="176" t="str">
        <f t="shared" si="417"/>
        <v>INFINITE 6301 a 500</v>
      </c>
      <c r="AC186" s="177" t="s">
        <v>104</v>
      </c>
      <c r="AD186" s="177" t="s">
        <v>49</v>
      </c>
      <c r="AE186" s="170">
        <f t="shared" ref="AE186:AT197" si="520">ROUND(AE4-(AE4*$A$58),2)</f>
        <v>23.16</v>
      </c>
      <c r="AF186" s="170">
        <f t="shared" si="520"/>
        <v>23.64</v>
      </c>
      <c r="AG186" s="170">
        <f t="shared" si="520"/>
        <v>24.13</v>
      </c>
      <c r="AH186" s="170">
        <f t="shared" si="520"/>
        <v>24.62</v>
      </c>
      <c r="AI186" s="170">
        <f t="shared" si="520"/>
        <v>26.23</v>
      </c>
      <c r="AJ186" s="170">
        <f t="shared" si="520"/>
        <v>26.49</v>
      </c>
      <c r="AK186" s="170">
        <f t="shared" si="520"/>
        <v>26.77</v>
      </c>
      <c r="AL186" s="170">
        <f t="shared" si="520"/>
        <v>27.05</v>
      </c>
      <c r="AM186" s="170">
        <f t="shared" si="520"/>
        <v>38.590000000000003</v>
      </c>
      <c r="AN186" s="170">
        <f t="shared" si="520"/>
        <v>58.98</v>
      </c>
      <c r="AO186" s="170">
        <f t="shared" si="520"/>
        <v>71.78</v>
      </c>
      <c r="AP186" s="170">
        <f t="shared" si="520"/>
        <v>84.58</v>
      </c>
      <c r="AQ186" s="170">
        <f t="shared" si="520"/>
        <v>48.13</v>
      </c>
      <c r="AR186" s="170">
        <f t="shared" si="520"/>
        <v>63.06</v>
      </c>
      <c r="AS186" s="170">
        <f t="shared" si="520"/>
        <v>73.099999999999994</v>
      </c>
      <c r="AT186" s="170">
        <f t="shared" si="520"/>
        <v>83.13</v>
      </c>
      <c r="AU186" s="170">
        <f t="shared" si="515"/>
        <v>57.29</v>
      </c>
      <c r="AV186" s="170">
        <f t="shared" si="515"/>
        <v>75.069999999999993</v>
      </c>
      <c r="AW186" s="170">
        <f t="shared" si="515"/>
        <v>87.03</v>
      </c>
      <c r="AX186" s="170">
        <f t="shared" si="515"/>
        <v>98.97</v>
      </c>
      <c r="BL186" s="43" t="str">
        <f t="shared" si="387"/>
        <v>INFINITE 7301 a 500</v>
      </c>
      <c r="BM186" s="44" t="s">
        <v>107</v>
      </c>
      <c r="BN186" s="46" t="s">
        <v>49</v>
      </c>
      <c r="BO186" s="170">
        <f t="shared" si="516"/>
        <v>14.41</v>
      </c>
      <c r="BP186" s="170">
        <f t="shared" si="516"/>
        <v>14.71</v>
      </c>
      <c r="BQ186" s="170">
        <f t="shared" si="516"/>
        <v>15.02</v>
      </c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  <c r="CG186"/>
      <c r="CM186" s="43" t="str">
        <f t="shared" si="410"/>
        <v>INFINITE 6301 a 500</v>
      </c>
      <c r="CN186" s="44" t="s">
        <v>104</v>
      </c>
      <c r="CO186" s="225" t="s">
        <v>49</v>
      </c>
      <c r="CP186" s="170">
        <f t="shared" ref="CP186:DE186" si="521">ROUND(CP4-(CP4*$A$113),2)</f>
        <v>13.56</v>
      </c>
      <c r="CQ186" s="170">
        <f t="shared" si="521"/>
        <v>14.14</v>
      </c>
      <c r="CR186" s="170">
        <f t="shared" si="521"/>
        <v>14.28</v>
      </c>
      <c r="CS186" s="170">
        <f t="shared" si="521"/>
        <v>14.43</v>
      </c>
      <c r="CT186" s="170">
        <f t="shared" si="521"/>
        <v>16.149999999999999</v>
      </c>
      <c r="CU186" s="170">
        <f t="shared" si="521"/>
        <v>18.100000000000001</v>
      </c>
      <c r="CV186" s="170">
        <f t="shared" si="521"/>
        <v>20.190000000000001</v>
      </c>
      <c r="CW186" s="170">
        <f t="shared" si="521"/>
        <v>24.22</v>
      </c>
      <c r="CX186" s="170">
        <f t="shared" si="521"/>
        <v>16.63</v>
      </c>
      <c r="CY186" s="170">
        <f t="shared" si="521"/>
        <v>20.12</v>
      </c>
      <c r="CZ186" s="170">
        <f t="shared" si="521"/>
        <v>33.79</v>
      </c>
      <c r="DA186" s="170">
        <f t="shared" si="521"/>
        <v>46.37</v>
      </c>
      <c r="DB186" s="170">
        <f t="shared" si="521"/>
        <v>19.32</v>
      </c>
      <c r="DC186" s="170">
        <f t="shared" si="521"/>
        <v>23.38</v>
      </c>
      <c r="DD186" s="170">
        <f t="shared" si="521"/>
        <v>39.28</v>
      </c>
      <c r="DE186" s="170">
        <f t="shared" si="521"/>
        <v>53.92</v>
      </c>
      <c r="DG186" s="43" t="str">
        <f>DH186&amp;DI186</f>
        <v>INFINITE 7301 a 500</v>
      </c>
      <c r="DH186" s="44" t="s">
        <v>107</v>
      </c>
      <c r="DI186" s="44" t="s">
        <v>49</v>
      </c>
      <c r="DJ186" s="147">
        <f t="shared" ref="DJ186:DU186" si="522">ROUND(DJ32-(DJ32*$A$205),2)</f>
        <v>16.760000000000002</v>
      </c>
      <c r="DK186" s="147">
        <f t="shared" si="522"/>
        <v>17.47</v>
      </c>
      <c r="DL186" s="147">
        <f t="shared" si="522"/>
        <v>17.64</v>
      </c>
      <c r="DM186" s="147">
        <f t="shared" si="522"/>
        <v>17.82</v>
      </c>
      <c r="DN186" s="147">
        <f t="shared" si="522"/>
        <v>19.920000000000002</v>
      </c>
      <c r="DO186" s="147">
        <f t="shared" si="522"/>
        <v>22.42</v>
      </c>
      <c r="DP186" s="147">
        <f t="shared" si="522"/>
        <v>25.02</v>
      </c>
      <c r="DQ186" s="147">
        <f t="shared" si="522"/>
        <v>30.01</v>
      </c>
      <c r="DR186" s="147">
        <f t="shared" si="522"/>
        <v>23.78</v>
      </c>
      <c r="DS186" s="147">
        <f t="shared" si="522"/>
        <v>28.93</v>
      </c>
      <c r="DT186" s="147">
        <f t="shared" si="522"/>
        <v>48.68</v>
      </c>
      <c r="DU186" s="147">
        <f t="shared" si="522"/>
        <v>66.790000000000006</v>
      </c>
      <c r="EQ186" s="198" t="str">
        <f t="shared" si="518"/>
        <v>INFINITE 3Coleta Agendada7788-70 a 10</v>
      </c>
      <c r="ER186" s="198" t="s">
        <v>94</v>
      </c>
      <c r="ES186" s="199" t="s">
        <v>43</v>
      </c>
      <c r="ET186" s="200" t="s">
        <v>57</v>
      </c>
      <c r="EU186" s="201" t="s">
        <v>45</v>
      </c>
      <c r="EV186" s="200">
        <f>ROUND(EV5-(EV5*$A$145),2)</f>
        <v>14.82</v>
      </c>
    </row>
    <row r="187" spans="1:154" x14ac:dyDescent="0.25">
      <c r="A187" s="84">
        <v>0</v>
      </c>
      <c r="B187" s="42" t="s">
        <v>107</v>
      </c>
      <c r="D187" s="43" t="str">
        <f t="shared" si="386"/>
        <v>INFINITE 6501 a 1.000</v>
      </c>
      <c r="E187" s="44" t="s">
        <v>104</v>
      </c>
      <c r="F187" s="44" t="s">
        <v>50</v>
      </c>
      <c r="G187" s="170">
        <f t="shared" si="519"/>
        <v>9.07</v>
      </c>
      <c r="H187" s="170">
        <f t="shared" si="514"/>
        <v>9.26</v>
      </c>
      <c r="I187" s="170">
        <f t="shared" si="514"/>
        <v>9.4600000000000009</v>
      </c>
      <c r="J187" s="170">
        <f t="shared" si="514"/>
        <v>9.66</v>
      </c>
      <c r="K187" s="170">
        <f t="shared" si="514"/>
        <v>16.690000000000001</v>
      </c>
      <c r="L187" s="170">
        <f t="shared" si="514"/>
        <v>16.86</v>
      </c>
      <c r="M187" s="170">
        <f t="shared" si="514"/>
        <v>17.02</v>
      </c>
      <c r="N187" s="170">
        <f t="shared" si="514"/>
        <v>17.21</v>
      </c>
      <c r="O187" s="170">
        <f t="shared" si="514"/>
        <v>23.77</v>
      </c>
      <c r="P187" s="170">
        <f t="shared" si="514"/>
        <v>33.270000000000003</v>
      </c>
      <c r="Q187" s="170">
        <f t="shared" si="514"/>
        <v>42.78</v>
      </c>
      <c r="R187" s="170">
        <f t="shared" si="514"/>
        <v>49.92</v>
      </c>
      <c r="S187" s="170">
        <f t="shared" si="514"/>
        <v>30.73</v>
      </c>
      <c r="T187" s="170">
        <f t="shared" si="514"/>
        <v>39.44</v>
      </c>
      <c r="U187" s="170">
        <f t="shared" si="514"/>
        <v>47.78</v>
      </c>
      <c r="V187" s="170">
        <f t="shared" si="514"/>
        <v>54.84</v>
      </c>
      <c r="W187" s="170">
        <f t="shared" si="514"/>
        <v>36.590000000000003</v>
      </c>
      <c r="X187" s="170">
        <f t="shared" si="514"/>
        <v>46.95</v>
      </c>
      <c r="Y187" s="170">
        <f t="shared" si="514"/>
        <v>56.89</v>
      </c>
      <c r="Z187" s="170">
        <f t="shared" si="514"/>
        <v>65.28</v>
      </c>
      <c r="AB187" s="176" t="str">
        <f t="shared" si="417"/>
        <v>INFINITE 6501 a 1.000</v>
      </c>
      <c r="AC187" s="177" t="s">
        <v>104</v>
      </c>
      <c r="AD187" s="177" t="s">
        <v>50</v>
      </c>
      <c r="AE187" s="170">
        <f t="shared" si="520"/>
        <v>23.94</v>
      </c>
      <c r="AF187" s="170">
        <f t="shared" si="515"/>
        <v>24.46</v>
      </c>
      <c r="AG187" s="170">
        <f t="shared" si="515"/>
        <v>24.97</v>
      </c>
      <c r="AH187" s="170">
        <f t="shared" si="515"/>
        <v>25.47</v>
      </c>
      <c r="AI187" s="170">
        <f t="shared" si="515"/>
        <v>27.67</v>
      </c>
      <c r="AJ187" s="170">
        <f t="shared" si="515"/>
        <v>27.95</v>
      </c>
      <c r="AK187" s="170">
        <f t="shared" si="515"/>
        <v>28.23</v>
      </c>
      <c r="AL187" s="170">
        <f t="shared" si="515"/>
        <v>28.52</v>
      </c>
      <c r="AM187" s="170">
        <f t="shared" si="515"/>
        <v>41.04</v>
      </c>
      <c r="AN187" s="170">
        <f t="shared" si="515"/>
        <v>61.86</v>
      </c>
      <c r="AO187" s="170">
        <f t="shared" si="515"/>
        <v>75.319999999999993</v>
      </c>
      <c r="AP187" s="170">
        <f t="shared" si="515"/>
        <v>88.78</v>
      </c>
      <c r="AQ187" s="170">
        <f t="shared" si="515"/>
        <v>49.76</v>
      </c>
      <c r="AR187" s="170">
        <f t="shared" si="515"/>
        <v>64.19</v>
      </c>
      <c r="AS187" s="170">
        <f t="shared" si="515"/>
        <v>74.44</v>
      </c>
      <c r="AT187" s="170">
        <f t="shared" si="515"/>
        <v>84.67</v>
      </c>
      <c r="AU187" s="170">
        <f t="shared" si="515"/>
        <v>59.23</v>
      </c>
      <c r="AV187" s="170">
        <f t="shared" si="515"/>
        <v>76.42</v>
      </c>
      <c r="AW187" s="170">
        <f t="shared" si="515"/>
        <v>88.62</v>
      </c>
      <c r="AX187" s="170">
        <f t="shared" si="515"/>
        <v>100.78</v>
      </c>
      <c r="BL187" s="43" t="str">
        <f t="shared" si="387"/>
        <v>INFINITE 7501 a 1.000</v>
      </c>
      <c r="BM187" s="44" t="s">
        <v>107</v>
      </c>
      <c r="BN187" s="46" t="s">
        <v>50</v>
      </c>
      <c r="BO187" s="170">
        <f t="shared" si="516"/>
        <v>15.41</v>
      </c>
      <c r="BP187" s="170">
        <f t="shared" si="516"/>
        <v>15.74</v>
      </c>
      <c r="BQ187" s="170">
        <f t="shared" si="516"/>
        <v>16.07</v>
      </c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  <c r="CG187"/>
      <c r="CM187" s="43" t="str">
        <f t="shared" si="410"/>
        <v>INFINITE 6501 a 1.000</v>
      </c>
      <c r="CN187" s="44" t="s">
        <v>104</v>
      </c>
      <c r="CO187" s="44" t="s">
        <v>50</v>
      </c>
      <c r="CP187" s="170">
        <f t="shared" ref="CP187:DE187" si="523">ROUND(CP5-(CP5*$A$113),2)</f>
        <v>14.53</v>
      </c>
      <c r="CQ187" s="170">
        <f t="shared" si="523"/>
        <v>15.14</v>
      </c>
      <c r="CR187" s="170">
        <f t="shared" si="523"/>
        <v>15.3</v>
      </c>
      <c r="CS187" s="170">
        <f t="shared" si="523"/>
        <v>15.46</v>
      </c>
      <c r="CT187" s="170">
        <f t="shared" si="523"/>
        <v>17.3</v>
      </c>
      <c r="CU187" s="170">
        <f t="shared" si="523"/>
        <v>19.39</v>
      </c>
      <c r="CV187" s="170">
        <f t="shared" si="523"/>
        <v>21.64</v>
      </c>
      <c r="CW187" s="170">
        <f t="shared" si="523"/>
        <v>25.95</v>
      </c>
      <c r="CX187" s="170">
        <f t="shared" si="523"/>
        <v>17.62</v>
      </c>
      <c r="CY187" s="170">
        <f t="shared" si="523"/>
        <v>21.23</v>
      </c>
      <c r="CZ187" s="170">
        <f t="shared" si="523"/>
        <v>35.01</v>
      </c>
      <c r="DA187" s="170">
        <f t="shared" si="523"/>
        <v>47.87</v>
      </c>
      <c r="DB187" s="170">
        <f t="shared" si="523"/>
        <v>20.49</v>
      </c>
      <c r="DC187" s="170">
        <f t="shared" si="523"/>
        <v>24.68</v>
      </c>
      <c r="DD187" s="170">
        <f t="shared" si="523"/>
        <v>40.72</v>
      </c>
      <c r="DE187" s="170">
        <f t="shared" si="523"/>
        <v>55.64</v>
      </c>
      <c r="DG187" s="43" t="str">
        <f t="shared" si="513"/>
        <v>INFINITE 7501 a 1.000</v>
      </c>
      <c r="DH187" s="44" t="s">
        <v>107</v>
      </c>
      <c r="DI187" s="44" t="s">
        <v>50</v>
      </c>
      <c r="DJ187" s="147">
        <f t="shared" ref="DJ187:DU187" si="524">ROUND(DJ33-(DJ33*$A$205),2)</f>
        <v>17.940000000000001</v>
      </c>
      <c r="DK187" s="147">
        <f t="shared" si="524"/>
        <v>18.71</v>
      </c>
      <c r="DL187" s="147">
        <f t="shared" si="524"/>
        <v>18.91</v>
      </c>
      <c r="DM187" s="147">
        <f t="shared" si="524"/>
        <v>19.079999999999998</v>
      </c>
      <c r="DN187" s="147">
        <f t="shared" si="524"/>
        <v>21.34</v>
      </c>
      <c r="DO187" s="147">
        <f t="shared" si="524"/>
        <v>24.01</v>
      </c>
      <c r="DP187" s="147">
        <f t="shared" si="524"/>
        <v>26.82</v>
      </c>
      <c r="DQ187" s="147">
        <f t="shared" si="524"/>
        <v>32.14</v>
      </c>
      <c r="DR187" s="147">
        <f t="shared" si="524"/>
        <v>25.2</v>
      </c>
      <c r="DS187" s="147">
        <f t="shared" si="524"/>
        <v>30.53</v>
      </c>
      <c r="DT187" s="147">
        <f t="shared" si="524"/>
        <v>50.46</v>
      </c>
      <c r="DU187" s="147">
        <f t="shared" si="524"/>
        <v>68.94</v>
      </c>
      <c r="EQ187" s="198" t="str">
        <f t="shared" si="518"/>
        <v>INFINITE 3Coleta Programada7787-91 ou mais</v>
      </c>
      <c r="ER187" s="198" t="s">
        <v>94</v>
      </c>
      <c r="ES187" s="199" t="s">
        <v>64</v>
      </c>
      <c r="ET187" s="200" t="s">
        <v>252</v>
      </c>
      <c r="EU187" s="201" t="s">
        <v>253</v>
      </c>
      <c r="EV187" s="200" t="s">
        <v>251</v>
      </c>
      <c r="EW187" s="60"/>
      <c r="EX187" s="60"/>
    </row>
    <row r="188" spans="1:154" x14ac:dyDescent="0.25">
      <c r="A188" s="84">
        <v>0</v>
      </c>
      <c r="B188" s="42" t="s">
        <v>110</v>
      </c>
      <c r="D188" s="43" t="str">
        <f t="shared" si="386"/>
        <v>INFINITE 61.001 a 2.000</v>
      </c>
      <c r="E188" s="44" t="s">
        <v>104</v>
      </c>
      <c r="F188" s="44" t="s">
        <v>55</v>
      </c>
      <c r="G188" s="170">
        <f t="shared" si="519"/>
        <v>11.38</v>
      </c>
      <c r="H188" s="170">
        <f t="shared" si="514"/>
        <v>11.64</v>
      </c>
      <c r="I188" s="170">
        <f t="shared" si="514"/>
        <v>11.89</v>
      </c>
      <c r="J188" s="170">
        <f t="shared" si="514"/>
        <v>12.11</v>
      </c>
      <c r="K188" s="170">
        <f t="shared" si="514"/>
        <v>18.41</v>
      </c>
      <c r="L188" s="170">
        <f t="shared" si="514"/>
        <v>18.59</v>
      </c>
      <c r="M188" s="170">
        <f t="shared" si="514"/>
        <v>18.79</v>
      </c>
      <c r="N188" s="170">
        <f t="shared" si="514"/>
        <v>18.97</v>
      </c>
      <c r="O188" s="170">
        <f t="shared" si="514"/>
        <v>28.64</v>
      </c>
      <c r="P188" s="170">
        <f t="shared" si="514"/>
        <v>40.130000000000003</v>
      </c>
      <c r="Q188" s="170">
        <f t="shared" si="514"/>
        <v>51.59</v>
      </c>
      <c r="R188" s="170">
        <f t="shared" si="514"/>
        <v>60.17</v>
      </c>
      <c r="S188" s="170">
        <f t="shared" si="514"/>
        <v>38.43</v>
      </c>
      <c r="T188" s="170">
        <f t="shared" si="514"/>
        <v>48.78</v>
      </c>
      <c r="U188" s="170">
        <f t="shared" si="514"/>
        <v>58.77</v>
      </c>
      <c r="V188" s="170">
        <f t="shared" si="514"/>
        <v>67.069999999999993</v>
      </c>
      <c r="W188" s="170">
        <f t="shared" si="514"/>
        <v>45.75</v>
      </c>
      <c r="X188" s="170">
        <f t="shared" si="514"/>
        <v>58.08</v>
      </c>
      <c r="Y188" s="170">
        <f t="shared" si="514"/>
        <v>69.959999999999994</v>
      </c>
      <c r="Z188" s="170">
        <f t="shared" si="514"/>
        <v>79.84</v>
      </c>
      <c r="AB188" s="176" t="str">
        <f t="shared" si="417"/>
        <v>INFINITE 61.001 a 2.000</v>
      </c>
      <c r="AC188" s="177" t="s">
        <v>104</v>
      </c>
      <c r="AD188" s="177" t="s">
        <v>55</v>
      </c>
      <c r="AE188" s="170">
        <f t="shared" si="520"/>
        <v>26.49</v>
      </c>
      <c r="AF188" s="170">
        <f t="shared" si="515"/>
        <v>27.06</v>
      </c>
      <c r="AG188" s="170">
        <f t="shared" si="515"/>
        <v>27.62</v>
      </c>
      <c r="AH188" s="170">
        <f t="shared" si="515"/>
        <v>28.18</v>
      </c>
      <c r="AI188" s="170">
        <f t="shared" si="515"/>
        <v>30.45</v>
      </c>
      <c r="AJ188" s="170">
        <f t="shared" si="515"/>
        <v>30.78</v>
      </c>
      <c r="AK188" s="170">
        <f t="shared" si="515"/>
        <v>31.08</v>
      </c>
      <c r="AL188" s="170">
        <f t="shared" si="515"/>
        <v>31.4</v>
      </c>
      <c r="AM188" s="170">
        <f t="shared" si="515"/>
        <v>49.16</v>
      </c>
      <c r="AN188" s="170">
        <f t="shared" si="515"/>
        <v>74.48</v>
      </c>
      <c r="AO188" s="170">
        <f t="shared" si="515"/>
        <v>90.85</v>
      </c>
      <c r="AP188" s="170">
        <f t="shared" si="515"/>
        <v>107.23</v>
      </c>
      <c r="AQ188" s="170">
        <f t="shared" si="515"/>
        <v>59.93</v>
      </c>
      <c r="AR188" s="170">
        <f t="shared" si="515"/>
        <v>80.83</v>
      </c>
      <c r="AS188" s="170">
        <f t="shared" si="515"/>
        <v>94.56</v>
      </c>
      <c r="AT188" s="170">
        <f t="shared" si="515"/>
        <v>108.28</v>
      </c>
      <c r="AU188" s="170">
        <f t="shared" si="515"/>
        <v>71.34</v>
      </c>
      <c r="AV188" s="170">
        <f t="shared" si="515"/>
        <v>96.22</v>
      </c>
      <c r="AW188" s="170">
        <f t="shared" si="515"/>
        <v>112.56</v>
      </c>
      <c r="AX188" s="170">
        <f t="shared" si="515"/>
        <v>128.9</v>
      </c>
      <c r="BL188" s="43" t="str">
        <f t="shared" si="387"/>
        <v>INFINITE 71.001 a 2.000</v>
      </c>
      <c r="BM188" s="44" t="s">
        <v>107</v>
      </c>
      <c r="BN188" s="46" t="s">
        <v>55</v>
      </c>
      <c r="BO188" s="170">
        <f t="shared" si="516"/>
        <v>17.96</v>
      </c>
      <c r="BP188" s="170">
        <f t="shared" si="516"/>
        <v>18.329999999999998</v>
      </c>
      <c r="BQ188" s="170">
        <f t="shared" si="516"/>
        <v>18.72</v>
      </c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  <c r="CG188"/>
      <c r="CM188" s="43" t="str">
        <f t="shared" si="410"/>
        <v>INFINITE 61.001 a 2.000</v>
      </c>
      <c r="CN188" s="44" t="s">
        <v>104</v>
      </c>
      <c r="CO188" s="44" t="s">
        <v>55</v>
      </c>
      <c r="CP188" s="170">
        <f t="shared" ref="CP188:DE188" si="525">ROUND(CP6-(CP6*$A$113),2)</f>
        <v>15.31</v>
      </c>
      <c r="CQ188" s="170">
        <f t="shared" si="525"/>
        <v>15.97</v>
      </c>
      <c r="CR188" s="170">
        <f t="shared" si="525"/>
        <v>16.12</v>
      </c>
      <c r="CS188" s="170">
        <f t="shared" si="525"/>
        <v>16.28</v>
      </c>
      <c r="CT188" s="170">
        <f t="shared" si="525"/>
        <v>19.02</v>
      </c>
      <c r="CU188" s="170">
        <f t="shared" si="525"/>
        <v>21.29</v>
      </c>
      <c r="CV188" s="170">
        <f t="shared" si="525"/>
        <v>23.77</v>
      </c>
      <c r="CW188" s="170">
        <f t="shared" si="525"/>
        <v>28.52</v>
      </c>
      <c r="CX188" s="170">
        <f t="shared" si="525"/>
        <v>20.91</v>
      </c>
      <c r="CY188" s="170">
        <f t="shared" si="525"/>
        <v>24.7</v>
      </c>
      <c r="CZ188" s="170">
        <f t="shared" si="525"/>
        <v>38.67</v>
      </c>
      <c r="DA188" s="170">
        <f t="shared" si="525"/>
        <v>51.9</v>
      </c>
      <c r="DB188" s="170">
        <f t="shared" si="525"/>
        <v>24.31</v>
      </c>
      <c r="DC188" s="170">
        <f t="shared" si="525"/>
        <v>28.72</v>
      </c>
      <c r="DD188" s="170">
        <f t="shared" si="525"/>
        <v>44.97</v>
      </c>
      <c r="DE188" s="170">
        <f t="shared" si="525"/>
        <v>60.34</v>
      </c>
      <c r="DG188" s="43" t="str">
        <f t="shared" si="513"/>
        <v>INFINITE 71.001 a 2.000</v>
      </c>
      <c r="DH188" s="44" t="s">
        <v>107</v>
      </c>
      <c r="DI188" s="44" t="s">
        <v>55</v>
      </c>
      <c r="DJ188" s="147">
        <f t="shared" ref="DJ188:DU188" si="526">ROUND(DJ34-(DJ34*$A$205),2)</f>
        <v>19</v>
      </c>
      <c r="DK188" s="147">
        <f t="shared" si="526"/>
        <v>19.809999999999999</v>
      </c>
      <c r="DL188" s="147">
        <f t="shared" si="526"/>
        <v>19.989999999999998</v>
      </c>
      <c r="DM188" s="147">
        <f t="shared" si="526"/>
        <v>20.2</v>
      </c>
      <c r="DN188" s="147">
        <f t="shared" si="526"/>
        <v>23.58</v>
      </c>
      <c r="DO188" s="147">
        <f t="shared" si="526"/>
        <v>26.41</v>
      </c>
      <c r="DP188" s="147">
        <f t="shared" si="526"/>
        <v>29.48</v>
      </c>
      <c r="DQ188" s="147">
        <f t="shared" si="526"/>
        <v>35.369999999999997</v>
      </c>
      <c r="DR188" s="147">
        <f t="shared" si="526"/>
        <v>30.14</v>
      </c>
      <c r="DS188" s="147">
        <f t="shared" si="526"/>
        <v>35.61</v>
      </c>
      <c r="DT188" s="147">
        <f t="shared" si="526"/>
        <v>55.76</v>
      </c>
      <c r="DU188" s="147">
        <f t="shared" si="526"/>
        <v>74.84</v>
      </c>
      <c r="EQ188" s="198" t="str">
        <f t="shared" si="518"/>
        <v>INFINITE 3Coleta Programada4209-90 a 10</v>
      </c>
      <c r="ER188" s="198" t="s">
        <v>94</v>
      </c>
      <c r="ES188" s="199" t="s">
        <v>64</v>
      </c>
      <c r="ET188" s="200" t="s">
        <v>65</v>
      </c>
      <c r="EU188" s="201" t="s">
        <v>45</v>
      </c>
      <c r="EV188" s="200">
        <f>ROUND(EV7-(EV7*$A$145),2)</f>
        <v>12.34</v>
      </c>
      <c r="EW188" s="60"/>
      <c r="EX188" s="60"/>
    </row>
    <row r="189" spans="1:154" x14ac:dyDescent="0.25">
      <c r="B189" s="160"/>
      <c r="D189" s="43" t="str">
        <f t="shared" si="386"/>
        <v>INFINITE 62.001 a 3.000</v>
      </c>
      <c r="E189" s="44" t="s">
        <v>104</v>
      </c>
      <c r="F189" s="44" t="s">
        <v>62</v>
      </c>
      <c r="G189" s="170">
        <f t="shared" si="519"/>
        <v>12.71</v>
      </c>
      <c r="H189" s="170">
        <f t="shared" si="514"/>
        <v>12.98</v>
      </c>
      <c r="I189" s="170">
        <f t="shared" si="514"/>
        <v>13.25</v>
      </c>
      <c r="J189" s="170">
        <f t="shared" si="514"/>
        <v>13.51</v>
      </c>
      <c r="K189" s="170">
        <f t="shared" si="514"/>
        <v>20.11</v>
      </c>
      <c r="L189" s="170">
        <f t="shared" si="514"/>
        <v>20.309999999999999</v>
      </c>
      <c r="M189" s="170">
        <f t="shared" si="514"/>
        <v>20.53</v>
      </c>
      <c r="N189" s="170">
        <f t="shared" si="514"/>
        <v>20.73</v>
      </c>
      <c r="O189" s="170">
        <f t="shared" si="514"/>
        <v>33.450000000000003</v>
      </c>
      <c r="P189" s="170">
        <f t="shared" si="514"/>
        <v>45.16</v>
      </c>
      <c r="Q189" s="170">
        <f t="shared" si="514"/>
        <v>63.56</v>
      </c>
      <c r="R189" s="170">
        <f t="shared" si="514"/>
        <v>76.930000000000007</v>
      </c>
      <c r="S189" s="170">
        <f t="shared" si="514"/>
        <v>46.06</v>
      </c>
      <c r="T189" s="170">
        <f t="shared" si="514"/>
        <v>56.61</v>
      </c>
      <c r="U189" s="170">
        <f t="shared" si="514"/>
        <v>72.41</v>
      </c>
      <c r="V189" s="170">
        <f t="shared" si="514"/>
        <v>84.73</v>
      </c>
      <c r="W189" s="170">
        <f t="shared" si="514"/>
        <v>54.83</v>
      </c>
      <c r="X189" s="170">
        <f t="shared" si="514"/>
        <v>67.39</v>
      </c>
      <c r="Y189" s="170">
        <f t="shared" si="514"/>
        <v>86.21</v>
      </c>
      <c r="Z189" s="170">
        <f t="shared" si="514"/>
        <v>100.87</v>
      </c>
      <c r="AB189" s="176" t="str">
        <f t="shared" si="417"/>
        <v>INFINITE 62.001 a 3.000</v>
      </c>
      <c r="AC189" s="177" t="s">
        <v>104</v>
      </c>
      <c r="AD189" s="177" t="s">
        <v>62</v>
      </c>
      <c r="AE189" s="170">
        <f t="shared" si="520"/>
        <v>29.19</v>
      </c>
      <c r="AF189" s="170">
        <f t="shared" si="515"/>
        <v>29.81</v>
      </c>
      <c r="AG189" s="170">
        <f t="shared" si="515"/>
        <v>30.44</v>
      </c>
      <c r="AH189" s="170">
        <f t="shared" si="515"/>
        <v>31.05</v>
      </c>
      <c r="AI189" s="170">
        <f t="shared" si="515"/>
        <v>33.49</v>
      </c>
      <c r="AJ189" s="170">
        <f t="shared" si="515"/>
        <v>33.840000000000003</v>
      </c>
      <c r="AK189" s="170">
        <f t="shared" si="515"/>
        <v>34.18</v>
      </c>
      <c r="AL189" s="170">
        <f t="shared" si="515"/>
        <v>34.53</v>
      </c>
      <c r="AM189" s="170">
        <f t="shared" si="515"/>
        <v>57.8</v>
      </c>
      <c r="AN189" s="170">
        <f t="shared" si="515"/>
        <v>87</v>
      </c>
      <c r="AO189" s="170">
        <f t="shared" si="515"/>
        <v>106.16</v>
      </c>
      <c r="AP189" s="170">
        <f t="shared" si="515"/>
        <v>125.33</v>
      </c>
      <c r="AQ189" s="170">
        <f t="shared" si="515"/>
        <v>70.31</v>
      </c>
      <c r="AR189" s="170">
        <f t="shared" si="515"/>
        <v>97.04</v>
      </c>
      <c r="AS189" s="170">
        <f t="shared" si="515"/>
        <v>114.52</v>
      </c>
      <c r="AT189" s="170">
        <f t="shared" si="515"/>
        <v>132.01</v>
      </c>
      <c r="AU189" s="170">
        <f t="shared" si="515"/>
        <v>83.7</v>
      </c>
      <c r="AV189" s="170">
        <f t="shared" si="515"/>
        <v>115.52</v>
      </c>
      <c r="AW189" s="170">
        <f t="shared" si="515"/>
        <v>136.34</v>
      </c>
      <c r="AX189" s="170">
        <f t="shared" si="515"/>
        <v>157.16999999999999</v>
      </c>
      <c r="BL189" s="43" t="str">
        <f t="shared" si="387"/>
        <v>INFINITE 72.001 a 3.000</v>
      </c>
      <c r="BM189" s="44" t="s">
        <v>107</v>
      </c>
      <c r="BN189" s="46" t="s">
        <v>62</v>
      </c>
      <c r="BO189" s="170">
        <f t="shared" si="516"/>
        <v>19.96</v>
      </c>
      <c r="BP189" s="170">
        <f t="shared" si="516"/>
        <v>20.37</v>
      </c>
      <c r="BQ189" s="170">
        <f t="shared" si="516"/>
        <v>20.8</v>
      </c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  <c r="CG189"/>
      <c r="CM189" s="43" t="str">
        <f t="shared" si="410"/>
        <v>INFINITE 62.001 a 3.000</v>
      </c>
      <c r="CN189" s="44" t="s">
        <v>104</v>
      </c>
      <c r="CO189" s="44" t="s">
        <v>62</v>
      </c>
      <c r="CP189" s="170">
        <f t="shared" ref="CP189:DE189" si="527">ROUND(CP7-(CP7*$A$113),2)</f>
        <v>18.3</v>
      </c>
      <c r="CQ189" s="170">
        <f t="shared" si="527"/>
        <v>19.079999999999998</v>
      </c>
      <c r="CR189" s="170">
        <f t="shared" si="527"/>
        <v>19.28</v>
      </c>
      <c r="CS189" s="170">
        <f t="shared" si="527"/>
        <v>19.47</v>
      </c>
      <c r="CT189" s="170">
        <f t="shared" si="527"/>
        <v>22.73</v>
      </c>
      <c r="CU189" s="170">
        <f t="shared" si="527"/>
        <v>25.45</v>
      </c>
      <c r="CV189" s="170">
        <f t="shared" si="527"/>
        <v>28.41</v>
      </c>
      <c r="CW189" s="170">
        <f t="shared" si="527"/>
        <v>34.08</v>
      </c>
      <c r="CX189" s="170">
        <f t="shared" si="527"/>
        <v>24.1</v>
      </c>
      <c r="CY189" s="170">
        <f t="shared" si="527"/>
        <v>28.27</v>
      </c>
      <c r="CZ189" s="170">
        <f t="shared" si="527"/>
        <v>42.66</v>
      </c>
      <c r="DA189" s="170">
        <f t="shared" si="527"/>
        <v>56.67</v>
      </c>
      <c r="DB189" s="170">
        <f t="shared" si="527"/>
        <v>28.02</v>
      </c>
      <c r="DC189" s="170">
        <f t="shared" si="527"/>
        <v>32.880000000000003</v>
      </c>
      <c r="DD189" s="170">
        <f t="shared" si="527"/>
        <v>49.6</v>
      </c>
      <c r="DE189" s="170">
        <f t="shared" si="527"/>
        <v>65.900000000000006</v>
      </c>
      <c r="DG189" s="43" t="str">
        <f t="shared" si="513"/>
        <v>INFINITE 72.001 a 3.000</v>
      </c>
      <c r="DH189" s="44" t="s">
        <v>107</v>
      </c>
      <c r="DI189" s="44" t="s">
        <v>62</v>
      </c>
      <c r="DJ189" s="147">
        <f t="shared" ref="DJ189:DU189" si="528">ROUND(DJ35-(DJ35*$A$205),2)</f>
        <v>22.93</v>
      </c>
      <c r="DK189" s="147">
        <f t="shared" si="528"/>
        <v>23.9</v>
      </c>
      <c r="DL189" s="147">
        <f t="shared" si="528"/>
        <v>24.14</v>
      </c>
      <c r="DM189" s="147">
        <f t="shared" si="528"/>
        <v>24.39</v>
      </c>
      <c r="DN189" s="147">
        <f t="shared" si="528"/>
        <v>28.51</v>
      </c>
      <c r="DO189" s="147">
        <f t="shared" si="528"/>
        <v>31.63</v>
      </c>
      <c r="DP189" s="147">
        <f t="shared" si="528"/>
        <v>35.299999999999997</v>
      </c>
      <c r="DQ189" s="147">
        <f t="shared" si="528"/>
        <v>42.39</v>
      </c>
      <c r="DR189" s="147">
        <f t="shared" si="528"/>
        <v>35.42</v>
      </c>
      <c r="DS189" s="147">
        <f t="shared" si="528"/>
        <v>41.02</v>
      </c>
      <c r="DT189" s="147">
        <f t="shared" si="528"/>
        <v>61.66</v>
      </c>
      <c r="DU189" s="147">
        <f t="shared" si="528"/>
        <v>81.94</v>
      </c>
      <c r="EQ189" s="198" t="str">
        <f t="shared" si="518"/>
        <v>INFINITE 3Coleta Programada4209-9Mais de 10</v>
      </c>
      <c r="ER189" s="198" t="s">
        <v>94</v>
      </c>
      <c r="ES189" s="199" t="s">
        <v>64</v>
      </c>
      <c r="ET189" s="200" t="s">
        <v>65</v>
      </c>
      <c r="EU189" s="201" t="s">
        <v>52</v>
      </c>
      <c r="EV189" s="200" t="s">
        <v>251</v>
      </c>
      <c r="EW189" s="60"/>
      <c r="EX189" s="60"/>
    </row>
    <row r="190" spans="1:154" x14ac:dyDescent="0.25">
      <c r="D190" s="43" t="str">
        <f t="shared" si="386"/>
        <v>INFINITE 63.001 a 4.000</v>
      </c>
      <c r="E190" s="44" t="s">
        <v>104</v>
      </c>
      <c r="F190" s="44" t="s">
        <v>68</v>
      </c>
      <c r="G190" s="170">
        <f t="shared" si="519"/>
        <v>13.73</v>
      </c>
      <c r="H190" s="170">
        <f t="shared" si="514"/>
        <v>14.02</v>
      </c>
      <c r="I190" s="170">
        <f t="shared" si="514"/>
        <v>14.32</v>
      </c>
      <c r="J190" s="170">
        <f t="shared" si="514"/>
        <v>14.6</v>
      </c>
      <c r="K190" s="170">
        <f t="shared" si="514"/>
        <v>22.15</v>
      </c>
      <c r="L190" s="170">
        <f t="shared" si="514"/>
        <v>22.36</v>
      </c>
      <c r="M190" s="170">
        <f t="shared" si="514"/>
        <v>22.59</v>
      </c>
      <c r="N190" s="170">
        <f t="shared" si="514"/>
        <v>22.83</v>
      </c>
      <c r="O190" s="170">
        <f t="shared" si="514"/>
        <v>38.340000000000003</v>
      </c>
      <c r="P190" s="170">
        <f t="shared" si="514"/>
        <v>51.78</v>
      </c>
      <c r="Q190" s="170">
        <f t="shared" si="514"/>
        <v>72.86</v>
      </c>
      <c r="R190" s="170">
        <f t="shared" si="514"/>
        <v>88.21</v>
      </c>
      <c r="S190" s="170">
        <f t="shared" si="514"/>
        <v>50.18</v>
      </c>
      <c r="T190" s="170">
        <f t="shared" si="514"/>
        <v>62.17</v>
      </c>
      <c r="U190" s="170">
        <f t="shared" si="514"/>
        <v>80.25</v>
      </c>
      <c r="V190" s="170">
        <f t="shared" si="514"/>
        <v>94.2</v>
      </c>
      <c r="W190" s="170">
        <f t="shared" si="514"/>
        <v>59.72</v>
      </c>
      <c r="X190" s="170">
        <f t="shared" si="514"/>
        <v>74</v>
      </c>
      <c r="Y190" s="170">
        <f t="shared" si="514"/>
        <v>95.53</v>
      </c>
      <c r="Z190" s="170">
        <f t="shared" si="514"/>
        <v>112.15</v>
      </c>
      <c r="AB190" s="176" t="str">
        <f t="shared" si="417"/>
        <v>INFINITE 63.001 a 4.000</v>
      </c>
      <c r="AC190" s="177" t="s">
        <v>104</v>
      </c>
      <c r="AD190" s="177" t="s">
        <v>68</v>
      </c>
      <c r="AE190" s="170">
        <f t="shared" si="520"/>
        <v>31.75</v>
      </c>
      <c r="AF190" s="170">
        <f t="shared" si="515"/>
        <v>32.409999999999997</v>
      </c>
      <c r="AG190" s="170">
        <f t="shared" si="515"/>
        <v>33.090000000000003</v>
      </c>
      <c r="AH190" s="170">
        <f t="shared" si="515"/>
        <v>33.770000000000003</v>
      </c>
      <c r="AI190" s="170">
        <f t="shared" si="515"/>
        <v>36.78</v>
      </c>
      <c r="AJ190" s="170">
        <f t="shared" si="515"/>
        <v>37.159999999999997</v>
      </c>
      <c r="AK190" s="170">
        <f t="shared" si="515"/>
        <v>37.53</v>
      </c>
      <c r="AL190" s="170">
        <f t="shared" si="515"/>
        <v>37.92</v>
      </c>
      <c r="AM190" s="170">
        <f t="shared" si="515"/>
        <v>66.010000000000005</v>
      </c>
      <c r="AN190" s="170">
        <f t="shared" si="515"/>
        <v>99.44</v>
      </c>
      <c r="AO190" s="170">
        <f t="shared" si="515"/>
        <v>121.62</v>
      </c>
      <c r="AP190" s="170">
        <f t="shared" si="515"/>
        <v>143.79</v>
      </c>
      <c r="AQ190" s="170">
        <f t="shared" si="515"/>
        <v>80.760000000000005</v>
      </c>
      <c r="AR190" s="170">
        <f t="shared" si="515"/>
        <v>113.25</v>
      </c>
      <c r="AS190" s="170">
        <f t="shared" si="515"/>
        <v>134.41999999999999</v>
      </c>
      <c r="AT190" s="170">
        <f t="shared" si="515"/>
        <v>155.62</v>
      </c>
      <c r="AU190" s="170">
        <f t="shared" si="515"/>
        <v>96.14</v>
      </c>
      <c r="AV190" s="170">
        <f t="shared" si="515"/>
        <v>134.82</v>
      </c>
      <c r="AW190" s="170">
        <f t="shared" si="515"/>
        <v>160.03</v>
      </c>
      <c r="AX190" s="170">
        <f t="shared" si="515"/>
        <v>185.25</v>
      </c>
      <c r="BL190" s="43" t="str">
        <f t="shared" si="387"/>
        <v>INFINITE 73.001 a 4.000</v>
      </c>
      <c r="BM190" s="44" t="s">
        <v>107</v>
      </c>
      <c r="BN190" s="46" t="s">
        <v>68</v>
      </c>
      <c r="BO190" s="170">
        <f t="shared" si="516"/>
        <v>21.94</v>
      </c>
      <c r="BP190" s="170">
        <f t="shared" si="516"/>
        <v>22.4</v>
      </c>
      <c r="BQ190" s="170">
        <f t="shared" si="516"/>
        <v>22.87</v>
      </c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  <c r="CG190"/>
      <c r="CM190" s="43" t="str">
        <f t="shared" si="410"/>
        <v>INFINITE 63.001 a 4.000</v>
      </c>
      <c r="CN190" s="44" t="s">
        <v>104</v>
      </c>
      <c r="CO190" s="44" t="s">
        <v>68</v>
      </c>
      <c r="CP190" s="170">
        <f t="shared" ref="CP190:DE190" si="529">ROUND(CP8-(CP8*$A$113),2)</f>
        <v>19.53</v>
      </c>
      <c r="CQ190" s="170">
        <f t="shared" si="529"/>
        <v>20.37</v>
      </c>
      <c r="CR190" s="170">
        <f t="shared" si="529"/>
        <v>20.56</v>
      </c>
      <c r="CS190" s="170">
        <f t="shared" si="529"/>
        <v>20.78</v>
      </c>
      <c r="CT190" s="170">
        <f t="shared" si="529"/>
        <v>24.28</v>
      </c>
      <c r="CU190" s="170">
        <f t="shared" si="529"/>
        <v>27.19</v>
      </c>
      <c r="CV190" s="170">
        <f t="shared" si="529"/>
        <v>30.34</v>
      </c>
      <c r="CW190" s="170">
        <f t="shared" si="529"/>
        <v>36.4</v>
      </c>
      <c r="CX190" s="170">
        <f t="shared" si="529"/>
        <v>30.9</v>
      </c>
      <c r="CY190" s="170">
        <f t="shared" si="529"/>
        <v>35.229999999999997</v>
      </c>
      <c r="CZ190" s="170">
        <f t="shared" si="529"/>
        <v>49.79</v>
      </c>
      <c r="DA190" s="170">
        <f t="shared" si="529"/>
        <v>64.13</v>
      </c>
      <c r="DB190" s="170">
        <f t="shared" si="529"/>
        <v>35.93</v>
      </c>
      <c r="DC190" s="170">
        <f t="shared" si="529"/>
        <v>40.97</v>
      </c>
      <c r="DD190" s="170">
        <f t="shared" si="529"/>
        <v>57.9</v>
      </c>
      <c r="DE190" s="170">
        <f t="shared" si="529"/>
        <v>74.569999999999993</v>
      </c>
      <c r="DG190" s="43" t="str">
        <f t="shared" si="513"/>
        <v>INFINITE 73.001 a 4.000</v>
      </c>
      <c r="DH190" s="44" t="s">
        <v>107</v>
      </c>
      <c r="DI190" s="44" t="s">
        <v>68</v>
      </c>
      <c r="DJ190" s="147">
        <f t="shared" ref="DJ190:DU190" si="530">ROUND(DJ36-(DJ36*$A$205),2)</f>
        <v>24.69</v>
      </c>
      <c r="DK190" s="147">
        <f t="shared" si="530"/>
        <v>25.74</v>
      </c>
      <c r="DL190" s="147">
        <f t="shared" si="530"/>
        <v>26</v>
      </c>
      <c r="DM190" s="147">
        <f t="shared" si="530"/>
        <v>26.26</v>
      </c>
      <c r="DN190" s="147">
        <f t="shared" si="530"/>
        <v>30.8</v>
      </c>
      <c r="DO190" s="147">
        <f t="shared" si="530"/>
        <v>33.880000000000003</v>
      </c>
      <c r="DP190" s="147">
        <f t="shared" si="530"/>
        <v>37.770000000000003</v>
      </c>
      <c r="DQ190" s="147">
        <f t="shared" si="530"/>
        <v>45.42</v>
      </c>
      <c r="DR190" s="147">
        <f t="shared" si="530"/>
        <v>46.24</v>
      </c>
      <c r="DS190" s="147">
        <f t="shared" si="530"/>
        <v>51.41</v>
      </c>
      <c r="DT190" s="147">
        <f t="shared" si="530"/>
        <v>72.11</v>
      </c>
      <c r="DU190" s="147">
        <f t="shared" si="530"/>
        <v>92.97</v>
      </c>
      <c r="EQ190" s="198" t="str">
        <f t="shared" si="518"/>
        <v>INFINITE 3Coleta no mesmo dia4210-211 a 20</v>
      </c>
      <c r="ER190" s="198" t="s">
        <v>94</v>
      </c>
      <c r="ES190" s="199" t="s">
        <v>71</v>
      </c>
      <c r="ET190" s="200" t="s">
        <v>72</v>
      </c>
      <c r="EU190" s="201" t="s">
        <v>73</v>
      </c>
      <c r="EV190" s="200">
        <f>EW190</f>
        <v>1.77</v>
      </c>
      <c r="EW190" s="258">
        <v>1.77</v>
      </c>
      <c r="EX190" s="203" t="s">
        <v>264</v>
      </c>
    </row>
    <row r="191" spans="1:154" x14ac:dyDescent="0.25">
      <c r="A191" s="43" t="s">
        <v>228</v>
      </c>
      <c r="B191" s="163"/>
      <c r="D191" s="43" t="str">
        <f t="shared" si="386"/>
        <v>INFINITE 64.001 a 5.000</v>
      </c>
      <c r="E191" s="44" t="s">
        <v>104</v>
      </c>
      <c r="F191" s="44" t="s">
        <v>70</v>
      </c>
      <c r="G191" s="170">
        <f t="shared" si="519"/>
        <v>14.84</v>
      </c>
      <c r="H191" s="170">
        <f t="shared" si="514"/>
        <v>15.16</v>
      </c>
      <c r="I191" s="170">
        <f t="shared" si="514"/>
        <v>15.46</v>
      </c>
      <c r="J191" s="170">
        <f t="shared" si="514"/>
        <v>15.78</v>
      </c>
      <c r="K191" s="170">
        <f t="shared" si="514"/>
        <v>23.86</v>
      </c>
      <c r="L191" s="170">
        <f t="shared" si="514"/>
        <v>24.11</v>
      </c>
      <c r="M191" s="170">
        <f t="shared" si="514"/>
        <v>24.37</v>
      </c>
      <c r="N191" s="170">
        <f t="shared" si="514"/>
        <v>24.6</v>
      </c>
      <c r="O191" s="170">
        <f t="shared" si="514"/>
        <v>42.32</v>
      </c>
      <c r="P191" s="170">
        <f t="shared" si="514"/>
        <v>57.14</v>
      </c>
      <c r="Q191" s="170">
        <f t="shared" si="514"/>
        <v>80.42</v>
      </c>
      <c r="R191" s="170">
        <f t="shared" si="514"/>
        <v>97.34</v>
      </c>
      <c r="S191" s="170">
        <f t="shared" si="514"/>
        <v>60.68</v>
      </c>
      <c r="T191" s="170">
        <f t="shared" si="514"/>
        <v>73.83</v>
      </c>
      <c r="U191" s="170">
        <f t="shared" si="514"/>
        <v>93.76</v>
      </c>
      <c r="V191" s="170">
        <f t="shared" si="514"/>
        <v>109.05</v>
      </c>
      <c r="W191" s="170">
        <f t="shared" si="514"/>
        <v>72.25</v>
      </c>
      <c r="X191" s="170">
        <f t="shared" si="514"/>
        <v>87.9</v>
      </c>
      <c r="Y191" s="170">
        <f t="shared" si="514"/>
        <v>111.61</v>
      </c>
      <c r="Z191" s="170">
        <f t="shared" si="514"/>
        <v>129.83000000000001</v>
      </c>
      <c r="AB191" s="176" t="str">
        <f t="shared" si="417"/>
        <v>INFINITE 64.001 a 5.000</v>
      </c>
      <c r="AC191" s="177" t="s">
        <v>104</v>
      </c>
      <c r="AD191" s="177" t="s">
        <v>70</v>
      </c>
      <c r="AE191" s="170">
        <f t="shared" si="520"/>
        <v>34.29</v>
      </c>
      <c r="AF191" s="170">
        <f t="shared" si="515"/>
        <v>35.01</v>
      </c>
      <c r="AG191" s="170">
        <f t="shared" si="515"/>
        <v>35.74</v>
      </c>
      <c r="AH191" s="170">
        <f t="shared" si="515"/>
        <v>36.479999999999997</v>
      </c>
      <c r="AI191" s="170">
        <f t="shared" si="515"/>
        <v>39.65</v>
      </c>
      <c r="AJ191" s="170">
        <f t="shared" si="515"/>
        <v>40.07</v>
      </c>
      <c r="AK191" s="170">
        <f t="shared" si="515"/>
        <v>40.47</v>
      </c>
      <c r="AL191" s="170">
        <f t="shared" si="515"/>
        <v>40.880000000000003</v>
      </c>
      <c r="AM191" s="170">
        <f t="shared" si="515"/>
        <v>74.64</v>
      </c>
      <c r="AN191" s="170">
        <f t="shared" si="515"/>
        <v>111.88</v>
      </c>
      <c r="AO191" s="170">
        <f t="shared" si="515"/>
        <v>136.94</v>
      </c>
      <c r="AP191" s="170">
        <f t="shared" si="515"/>
        <v>161.99</v>
      </c>
      <c r="AQ191" s="170">
        <f t="shared" si="515"/>
        <v>90.99</v>
      </c>
      <c r="AR191" s="170">
        <f t="shared" si="515"/>
        <v>129.52000000000001</v>
      </c>
      <c r="AS191" s="170">
        <f t="shared" si="515"/>
        <v>154.26</v>
      </c>
      <c r="AT191" s="170">
        <f t="shared" si="515"/>
        <v>179</v>
      </c>
      <c r="AU191" s="170">
        <f t="shared" si="515"/>
        <v>108.32</v>
      </c>
      <c r="AV191" s="170">
        <f t="shared" si="515"/>
        <v>154.19999999999999</v>
      </c>
      <c r="AW191" s="170">
        <f t="shared" si="515"/>
        <v>183.65</v>
      </c>
      <c r="AX191" s="170">
        <f t="shared" si="515"/>
        <v>213.1</v>
      </c>
      <c r="BL191" s="43" t="str">
        <f t="shared" si="387"/>
        <v>INFINITE 74.001 a 5.000</v>
      </c>
      <c r="BM191" s="44" t="s">
        <v>107</v>
      </c>
      <c r="BN191" s="46" t="s">
        <v>70</v>
      </c>
      <c r="BO191" s="170">
        <f t="shared" si="516"/>
        <v>24.17</v>
      </c>
      <c r="BP191" s="170">
        <f t="shared" si="516"/>
        <v>24.68</v>
      </c>
      <c r="BQ191" s="170">
        <f t="shared" si="516"/>
        <v>25.19</v>
      </c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  <c r="CG191"/>
      <c r="CM191" s="43" t="str">
        <f t="shared" si="410"/>
        <v>INFINITE 64.001 a 5.000</v>
      </c>
      <c r="CN191" s="44" t="s">
        <v>104</v>
      </c>
      <c r="CO191" s="44" t="s">
        <v>70</v>
      </c>
      <c r="CP191" s="170">
        <f t="shared" ref="CP191:DE191" si="531">ROUND(CP9-(CP9*$A$113),2)</f>
        <v>20.9</v>
      </c>
      <c r="CQ191" s="170">
        <f t="shared" si="531"/>
        <v>21.77</v>
      </c>
      <c r="CR191" s="170">
        <f t="shared" si="531"/>
        <v>21.99</v>
      </c>
      <c r="CS191" s="170">
        <f t="shared" si="531"/>
        <v>22.21</v>
      </c>
      <c r="CT191" s="170">
        <f t="shared" si="531"/>
        <v>25.94</v>
      </c>
      <c r="CU191" s="170">
        <f t="shared" si="531"/>
        <v>29.06</v>
      </c>
      <c r="CV191" s="170">
        <f t="shared" si="531"/>
        <v>32.450000000000003</v>
      </c>
      <c r="CW191" s="170">
        <f t="shared" si="531"/>
        <v>38.94</v>
      </c>
      <c r="CX191" s="170">
        <f t="shared" si="531"/>
        <v>32.36</v>
      </c>
      <c r="CY191" s="170">
        <f t="shared" si="531"/>
        <v>36.86</v>
      </c>
      <c r="CZ191" s="170">
        <f t="shared" si="531"/>
        <v>51.61</v>
      </c>
      <c r="DA191" s="170">
        <f t="shared" si="531"/>
        <v>66.3</v>
      </c>
      <c r="DB191" s="170">
        <f t="shared" si="531"/>
        <v>37.619999999999997</v>
      </c>
      <c r="DC191" s="170">
        <f t="shared" si="531"/>
        <v>42.87</v>
      </c>
      <c r="DD191" s="170">
        <f t="shared" si="531"/>
        <v>60.02</v>
      </c>
      <c r="DE191" s="170">
        <f t="shared" si="531"/>
        <v>77.099999999999994</v>
      </c>
      <c r="DG191" s="43" t="str">
        <f t="shared" si="513"/>
        <v>INFINITE 74.001 a 5.000</v>
      </c>
      <c r="DH191" s="44" t="s">
        <v>107</v>
      </c>
      <c r="DI191" s="44" t="s">
        <v>70</v>
      </c>
      <c r="DJ191" s="147">
        <f t="shared" ref="DJ191:DU191" si="532">ROUND(DJ37-(DJ37*$A$205),2)</f>
        <v>26.98</v>
      </c>
      <c r="DK191" s="147">
        <f t="shared" si="532"/>
        <v>28.1</v>
      </c>
      <c r="DL191" s="147">
        <f t="shared" si="532"/>
        <v>28.41</v>
      </c>
      <c r="DM191" s="147">
        <f t="shared" si="532"/>
        <v>28.69</v>
      </c>
      <c r="DN191" s="147">
        <f t="shared" si="532"/>
        <v>33.79</v>
      </c>
      <c r="DO191" s="147">
        <f t="shared" si="532"/>
        <v>36.42</v>
      </c>
      <c r="DP191" s="147">
        <f t="shared" si="532"/>
        <v>40.58</v>
      </c>
      <c r="DQ191" s="147">
        <f t="shared" si="532"/>
        <v>48.89</v>
      </c>
      <c r="DR191" s="147">
        <f t="shared" si="532"/>
        <v>50.42</v>
      </c>
      <c r="DS191" s="147">
        <f t="shared" si="532"/>
        <v>54.49</v>
      </c>
      <c r="DT191" s="147">
        <f t="shared" si="532"/>
        <v>75.099999999999994</v>
      </c>
      <c r="DU191" s="147">
        <f t="shared" si="532"/>
        <v>96.69</v>
      </c>
      <c r="EQ191" s="198" t="str">
        <f t="shared" si="518"/>
        <v>INFINITE 3Coleta no mesmo dia4210-221 a 30</v>
      </c>
      <c r="ER191" s="198" t="s">
        <v>94</v>
      </c>
      <c r="ES191" s="199" t="s">
        <v>71</v>
      </c>
      <c r="ET191" s="200" t="s">
        <v>72</v>
      </c>
      <c r="EU191" s="201" t="s">
        <v>77</v>
      </c>
      <c r="EV191" s="200">
        <f t="shared" ref="EV191:EV199" si="533">EW191</f>
        <v>1.75</v>
      </c>
      <c r="EW191" s="258">
        <v>1.75</v>
      </c>
      <c r="EX191" s="203" t="s">
        <v>264</v>
      </c>
    </row>
    <row r="192" spans="1:154" x14ac:dyDescent="0.25">
      <c r="A192" s="84">
        <v>0</v>
      </c>
      <c r="B192" s="42" t="s">
        <v>61</v>
      </c>
      <c r="D192" s="43" t="str">
        <f t="shared" si="386"/>
        <v>INFINITE 65.001 a 6.000</v>
      </c>
      <c r="E192" s="44" t="s">
        <v>104</v>
      </c>
      <c r="F192" s="44" t="s">
        <v>76</v>
      </c>
      <c r="G192" s="170">
        <f t="shared" si="519"/>
        <v>15.76</v>
      </c>
      <c r="H192" s="170">
        <f t="shared" si="514"/>
        <v>16.100000000000001</v>
      </c>
      <c r="I192" s="170">
        <f t="shared" si="514"/>
        <v>16.440000000000001</v>
      </c>
      <c r="J192" s="170">
        <f t="shared" si="514"/>
        <v>16.78</v>
      </c>
      <c r="K192" s="170">
        <f t="shared" si="514"/>
        <v>25.77</v>
      </c>
      <c r="L192" s="170">
        <f t="shared" si="514"/>
        <v>26.05</v>
      </c>
      <c r="M192" s="170">
        <f t="shared" si="514"/>
        <v>26.31</v>
      </c>
      <c r="N192" s="170">
        <f t="shared" si="514"/>
        <v>26.58</v>
      </c>
      <c r="O192" s="170">
        <f t="shared" si="514"/>
        <v>46.41</v>
      </c>
      <c r="P192" s="170">
        <f t="shared" si="514"/>
        <v>62.64</v>
      </c>
      <c r="Q192" s="170">
        <f t="shared" si="514"/>
        <v>88.17</v>
      </c>
      <c r="R192" s="170">
        <f t="shared" si="514"/>
        <v>106.72</v>
      </c>
      <c r="S192" s="170">
        <f t="shared" si="514"/>
        <v>64.12</v>
      </c>
      <c r="T192" s="170">
        <f t="shared" si="514"/>
        <v>78.459999999999994</v>
      </c>
      <c r="U192" s="170">
        <f t="shared" si="514"/>
        <v>100.27</v>
      </c>
      <c r="V192" s="170">
        <f t="shared" si="514"/>
        <v>116.93</v>
      </c>
      <c r="W192" s="170">
        <f t="shared" si="514"/>
        <v>76.319999999999993</v>
      </c>
      <c r="X192" s="170">
        <f t="shared" si="514"/>
        <v>93.42</v>
      </c>
      <c r="Y192" s="170">
        <f t="shared" si="514"/>
        <v>119.36</v>
      </c>
      <c r="Z192" s="170">
        <f t="shared" si="514"/>
        <v>139.22</v>
      </c>
      <c r="AB192" s="176" t="str">
        <f t="shared" si="417"/>
        <v>INFINITE 65.001 a 6.000</v>
      </c>
      <c r="AC192" s="177" t="s">
        <v>104</v>
      </c>
      <c r="AD192" s="177" t="s">
        <v>76</v>
      </c>
      <c r="AE192" s="170">
        <f t="shared" si="520"/>
        <v>36.67</v>
      </c>
      <c r="AF192" s="170">
        <f t="shared" si="515"/>
        <v>37.46</v>
      </c>
      <c r="AG192" s="170">
        <f t="shared" si="515"/>
        <v>38.24</v>
      </c>
      <c r="AH192" s="170">
        <f t="shared" si="515"/>
        <v>39.020000000000003</v>
      </c>
      <c r="AI192" s="170">
        <f t="shared" si="515"/>
        <v>42.85</v>
      </c>
      <c r="AJ192" s="170">
        <f t="shared" si="515"/>
        <v>43.29</v>
      </c>
      <c r="AK192" s="170">
        <f t="shared" si="515"/>
        <v>43.74</v>
      </c>
      <c r="AL192" s="170">
        <f t="shared" si="515"/>
        <v>44.18</v>
      </c>
      <c r="AM192" s="170">
        <f t="shared" si="515"/>
        <v>82.94</v>
      </c>
      <c r="AN192" s="170">
        <f t="shared" si="515"/>
        <v>124.66</v>
      </c>
      <c r="AO192" s="170">
        <f t="shared" si="515"/>
        <v>152.55000000000001</v>
      </c>
      <c r="AP192" s="170">
        <f t="shared" si="515"/>
        <v>180.43</v>
      </c>
      <c r="AQ192" s="170">
        <f t="shared" si="515"/>
        <v>101.16</v>
      </c>
      <c r="AR192" s="170">
        <f t="shared" si="515"/>
        <v>145.94</v>
      </c>
      <c r="AS192" s="170">
        <f t="shared" si="515"/>
        <v>174.34</v>
      </c>
      <c r="AT192" s="170">
        <f t="shared" si="515"/>
        <v>202.75</v>
      </c>
      <c r="AU192" s="170">
        <f t="shared" si="515"/>
        <v>120.43</v>
      </c>
      <c r="AV192" s="170">
        <f t="shared" si="515"/>
        <v>173.74</v>
      </c>
      <c r="AW192" s="170">
        <f t="shared" si="515"/>
        <v>207.56</v>
      </c>
      <c r="AX192" s="170">
        <f t="shared" si="515"/>
        <v>241.37</v>
      </c>
      <c r="BL192" s="43" t="str">
        <f t="shared" si="387"/>
        <v>INFINITE 75.001 a 6.000</v>
      </c>
      <c r="BM192" s="44" t="s">
        <v>107</v>
      </c>
      <c r="BN192" s="46" t="s">
        <v>76</v>
      </c>
      <c r="BO192" s="170">
        <f t="shared" si="516"/>
        <v>28.15</v>
      </c>
      <c r="BP192" s="170">
        <f t="shared" si="516"/>
        <v>28.74</v>
      </c>
      <c r="BQ192" s="170">
        <f t="shared" si="516"/>
        <v>29.35</v>
      </c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  <c r="CG192"/>
      <c r="CM192" s="43" t="str">
        <f t="shared" si="410"/>
        <v>INFINITE 65.001 a 6.000</v>
      </c>
      <c r="CN192" s="44" t="s">
        <v>104</v>
      </c>
      <c r="CO192" s="44" t="s">
        <v>76</v>
      </c>
      <c r="CP192" s="170">
        <f t="shared" ref="CP192:DE192" si="534">ROUND(CP10-(CP10*$A$113),2)</f>
        <v>22.03</v>
      </c>
      <c r="CQ192" s="170">
        <f t="shared" si="534"/>
        <v>22.96</v>
      </c>
      <c r="CR192" s="170">
        <f t="shared" si="534"/>
        <v>23.19</v>
      </c>
      <c r="CS192" s="170">
        <f t="shared" si="534"/>
        <v>23.45</v>
      </c>
      <c r="CT192" s="170">
        <f t="shared" si="534"/>
        <v>28.74</v>
      </c>
      <c r="CU192" s="170">
        <f t="shared" si="534"/>
        <v>33.049999999999997</v>
      </c>
      <c r="CV192" s="170">
        <f t="shared" si="534"/>
        <v>37.72</v>
      </c>
      <c r="CW192" s="170">
        <f t="shared" si="534"/>
        <v>46.7</v>
      </c>
      <c r="CX192" s="170">
        <f t="shared" si="534"/>
        <v>37.49</v>
      </c>
      <c r="CY192" s="170">
        <f t="shared" si="534"/>
        <v>43.02</v>
      </c>
      <c r="CZ192" s="170">
        <f t="shared" si="534"/>
        <v>58.89</v>
      </c>
      <c r="DA192" s="170">
        <f t="shared" si="534"/>
        <v>75.739999999999995</v>
      </c>
      <c r="DB192" s="170">
        <f t="shared" si="534"/>
        <v>43.59</v>
      </c>
      <c r="DC192" s="170">
        <f t="shared" si="534"/>
        <v>50.03</v>
      </c>
      <c r="DD192" s="170">
        <f t="shared" si="534"/>
        <v>68.47</v>
      </c>
      <c r="DE192" s="170">
        <f t="shared" si="534"/>
        <v>88.05</v>
      </c>
      <c r="DG192" s="43" t="str">
        <f t="shared" si="513"/>
        <v>INFINITE 75.001 a 6.000</v>
      </c>
      <c r="DH192" s="44" t="s">
        <v>107</v>
      </c>
      <c r="DI192" s="44" t="s">
        <v>76</v>
      </c>
      <c r="DJ192" s="147">
        <f t="shared" ref="DJ192:DU192" si="535">ROUND(DJ38-(DJ38*$A$205),2)</f>
        <v>27.97</v>
      </c>
      <c r="DK192" s="147">
        <f t="shared" si="535"/>
        <v>29.15</v>
      </c>
      <c r="DL192" s="147">
        <f t="shared" si="535"/>
        <v>29.45</v>
      </c>
      <c r="DM192" s="147">
        <f t="shared" si="535"/>
        <v>29.77</v>
      </c>
      <c r="DN192" s="147">
        <f t="shared" si="535"/>
        <v>36.67</v>
      </c>
      <c r="DO192" s="147">
        <f t="shared" si="535"/>
        <v>41.24</v>
      </c>
      <c r="DP192" s="147">
        <f t="shared" si="535"/>
        <v>47.02</v>
      </c>
      <c r="DQ192" s="147">
        <f t="shared" si="535"/>
        <v>58.34</v>
      </c>
      <c r="DR192" s="147">
        <f t="shared" si="535"/>
        <v>56.55</v>
      </c>
      <c r="DS192" s="147">
        <f t="shared" si="535"/>
        <v>62.92</v>
      </c>
      <c r="DT192" s="147">
        <f t="shared" si="535"/>
        <v>85.36</v>
      </c>
      <c r="DU192" s="147">
        <f t="shared" si="535"/>
        <v>109.92</v>
      </c>
      <c r="EQ192" s="198" t="str">
        <f t="shared" si="518"/>
        <v>INFINITE 3Coleta no mesmo dia4210-231 a 40</v>
      </c>
      <c r="ER192" s="198" t="s">
        <v>94</v>
      </c>
      <c r="ES192" s="199" t="s">
        <v>71</v>
      </c>
      <c r="ET192" s="200" t="s">
        <v>72</v>
      </c>
      <c r="EU192" s="201" t="s">
        <v>83</v>
      </c>
      <c r="EV192" s="200">
        <f t="shared" si="533"/>
        <v>1.75</v>
      </c>
      <c r="EW192" s="258">
        <v>1.75</v>
      </c>
      <c r="EX192" s="203" t="s">
        <v>264</v>
      </c>
    </row>
    <row r="193" spans="1:154" x14ac:dyDescent="0.25">
      <c r="A193" s="84">
        <v>0</v>
      </c>
      <c r="B193" s="42" t="s">
        <v>116</v>
      </c>
      <c r="D193" s="43" t="str">
        <f t="shared" si="386"/>
        <v>INFINITE 66.001 a 7.000</v>
      </c>
      <c r="E193" s="44" t="s">
        <v>104</v>
      </c>
      <c r="F193" s="44" t="s">
        <v>82</v>
      </c>
      <c r="G193" s="170">
        <f t="shared" si="519"/>
        <v>16.760000000000002</v>
      </c>
      <c r="H193" s="170">
        <f t="shared" si="514"/>
        <v>17.12</v>
      </c>
      <c r="I193" s="170">
        <f t="shared" si="514"/>
        <v>17.47</v>
      </c>
      <c r="J193" s="170">
        <f t="shared" si="514"/>
        <v>17.829999999999998</v>
      </c>
      <c r="K193" s="170">
        <f t="shared" si="514"/>
        <v>27.61</v>
      </c>
      <c r="L193" s="170">
        <f t="shared" si="514"/>
        <v>27.88</v>
      </c>
      <c r="M193" s="170">
        <f t="shared" si="514"/>
        <v>28.18</v>
      </c>
      <c r="N193" s="170">
        <f t="shared" si="514"/>
        <v>28.46</v>
      </c>
      <c r="O193" s="170">
        <f t="shared" si="514"/>
        <v>51.2</v>
      </c>
      <c r="P193" s="170">
        <f t="shared" si="514"/>
        <v>69.12</v>
      </c>
      <c r="Q193" s="170">
        <f t="shared" si="514"/>
        <v>97.27</v>
      </c>
      <c r="R193" s="170">
        <f t="shared" si="514"/>
        <v>117.77</v>
      </c>
      <c r="S193" s="170">
        <f t="shared" si="514"/>
        <v>68.150000000000006</v>
      </c>
      <c r="T193" s="170">
        <f t="shared" si="514"/>
        <v>83.92</v>
      </c>
      <c r="U193" s="170">
        <f t="shared" si="514"/>
        <v>107.93</v>
      </c>
      <c r="V193" s="170">
        <f t="shared" si="514"/>
        <v>126.21</v>
      </c>
      <c r="W193" s="170">
        <f t="shared" si="514"/>
        <v>81.14</v>
      </c>
      <c r="X193" s="170">
        <f t="shared" si="514"/>
        <v>99.9</v>
      </c>
      <c r="Y193" s="170">
        <f t="shared" si="514"/>
        <v>128.47</v>
      </c>
      <c r="Z193" s="170">
        <f t="shared" si="514"/>
        <v>150.25</v>
      </c>
      <c r="AB193" s="176" t="str">
        <f t="shared" si="417"/>
        <v>INFINITE 66.001 a 7.000</v>
      </c>
      <c r="AC193" s="177" t="s">
        <v>104</v>
      </c>
      <c r="AD193" s="177" t="s">
        <v>82</v>
      </c>
      <c r="AE193" s="170">
        <f t="shared" si="520"/>
        <v>39.54</v>
      </c>
      <c r="AF193" s="170">
        <f t="shared" si="515"/>
        <v>40.380000000000003</v>
      </c>
      <c r="AG193" s="170">
        <f t="shared" si="515"/>
        <v>41.22</v>
      </c>
      <c r="AH193" s="170">
        <f t="shared" si="515"/>
        <v>42.06</v>
      </c>
      <c r="AI193" s="170">
        <f t="shared" si="515"/>
        <v>45.55</v>
      </c>
      <c r="AJ193" s="170">
        <f t="shared" si="515"/>
        <v>46.03</v>
      </c>
      <c r="AK193" s="170">
        <f t="shared" si="515"/>
        <v>46.49</v>
      </c>
      <c r="AL193" s="170">
        <f t="shared" si="515"/>
        <v>46.97</v>
      </c>
      <c r="AM193" s="170">
        <f t="shared" si="515"/>
        <v>91.23</v>
      </c>
      <c r="AN193" s="170">
        <f t="shared" si="515"/>
        <v>137.19</v>
      </c>
      <c r="AO193" s="170">
        <f t="shared" si="515"/>
        <v>167.91</v>
      </c>
      <c r="AP193" s="170">
        <f t="shared" si="515"/>
        <v>198.63</v>
      </c>
      <c r="AQ193" s="170">
        <f t="shared" si="515"/>
        <v>111.25</v>
      </c>
      <c r="AR193" s="170">
        <f t="shared" si="515"/>
        <v>162.01</v>
      </c>
      <c r="AS193" s="170">
        <f t="shared" si="515"/>
        <v>194.1</v>
      </c>
      <c r="AT193" s="170">
        <f t="shared" si="515"/>
        <v>226.2</v>
      </c>
      <c r="AU193" s="170">
        <f t="shared" si="515"/>
        <v>132.44999999999999</v>
      </c>
      <c r="AV193" s="170">
        <f t="shared" si="515"/>
        <v>192.87</v>
      </c>
      <c r="AW193" s="170">
        <f t="shared" si="515"/>
        <v>231.09</v>
      </c>
      <c r="AX193" s="170">
        <f t="shared" si="515"/>
        <v>269.29000000000002</v>
      </c>
      <c r="BL193" s="43" t="str">
        <f t="shared" si="387"/>
        <v>INFINITE 76.001 a 7.000</v>
      </c>
      <c r="BM193" s="44" t="s">
        <v>107</v>
      </c>
      <c r="BN193" s="46" t="s">
        <v>82</v>
      </c>
      <c r="BO193" s="170">
        <f t="shared" si="516"/>
        <v>33.49</v>
      </c>
      <c r="BP193" s="170">
        <f t="shared" si="516"/>
        <v>34.17</v>
      </c>
      <c r="BQ193" s="170">
        <f t="shared" si="516"/>
        <v>34.89</v>
      </c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  <c r="CG193"/>
      <c r="CM193" s="43" t="str">
        <f t="shared" si="410"/>
        <v>INFINITE 66.001 a 7.000</v>
      </c>
      <c r="CN193" s="44" t="s">
        <v>104</v>
      </c>
      <c r="CO193" s="44" t="s">
        <v>82</v>
      </c>
      <c r="CP193" s="170">
        <f t="shared" ref="CP193:DE193" si="536">ROUND(CP11-(CP11*$A$113),2)</f>
        <v>23.28</v>
      </c>
      <c r="CQ193" s="170">
        <f t="shared" si="536"/>
        <v>24.26</v>
      </c>
      <c r="CR193" s="170">
        <f t="shared" si="536"/>
        <v>24.51</v>
      </c>
      <c r="CS193" s="170">
        <f t="shared" si="536"/>
        <v>24.76</v>
      </c>
      <c r="CT193" s="170">
        <f t="shared" si="536"/>
        <v>31.73</v>
      </c>
      <c r="CU193" s="170">
        <f t="shared" si="536"/>
        <v>36.51</v>
      </c>
      <c r="CV193" s="170">
        <f t="shared" si="536"/>
        <v>41.66</v>
      </c>
      <c r="CW193" s="170">
        <f t="shared" si="536"/>
        <v>51.57</v>
      </c>
      <c r="CX193" s="170">
        <f t="shared" si="536"/>
        <v>40.06</v>
      </c>
      <c r="CY193" s="170">
        <f t="shared" si="536"/>
        <v>45.99</v>
      </c>
      <c r="CZ193" s="170">
        <f t="shared" si="536"/>
        <v>62.26</v>
      </c>
      <c r="DA193" s="170">
        <f t="shared" si="536"/>
        <v>79.92</v>
      </c>
      <c r="DB193" s="170">
        <f t="shared" si="536"/>
        <v>46.58</v>
      </c>
      <c r="DC193" s="170">
        <f t="shared" si="536"/>
        <v>53.46</v>
      </c>
      <c r="DD193" s="170">
        <f t="shared" si="536"/>
        <v>72.400000000000006</v>
      </c>
      <c r="DE193" s="170">
        <f t="shared" si="536"/>
        <v>92.92</v>
      </c>
      <c r="DG193" s="43" t="str">
        <f t="shared" si="513"/>
        <v>INFINITE 76.001 a 7.000</v>
      </c>
      <c r="DH193" s="44" t="s">
        <v>107</v>
      </c>
      <c r="DI193" s="44" t="s">
        <v>82</v>
      </c>
      <c r="DJ193" s="147">
        <f t="shared" ref="DJ193:DU193" si="537">ROUND(DJ39-(DJ39*$A$205),2)</f>
        <v>28.52</v>
      </c>
      <c r="DK193" s="147">
        <f t="shared" si="537"/>
        <v>29.73</v>
      </c>
      <c r="DL193" s="147">
        <f t="shared" si="537"/>
        <v>30.04</v>
      </c>
      <c r="DM193" s="147">
        <f t="shared" si="537"/>
        <v>30.34</v>
      </c>
      <c r="DN193" s="147">
        <f t="shared" si="537"/>
        <v>38.78</v>
      </c>
      <c r="DO193" s="147">
        <f t="shared" si="537"/>
        <v>45.15</v>
      </c>
      <c r="DP193" s="147">
        <f t="shared" si="537"/>
        <v>51.54</v>
      </c>
      <c r="DQ193" s="147">
        <f t="shared" si="537"/>
        <v>63.74</v>
      </c>
      <c r="DR193" s="147">
        <f t="shared" si="537"/>
        <v>56.41</v>
      </c>
      <c r="DS193" s="147">
        <f t="shared" si="537"/>
        <v>65.819999999999993</v>
      </c>
      <c r="DT193" s="147">
        <f t="shared" si="537"/>
        <v>89.56</v>
      </c>
      <c r="DU193" s="147">
        <f t="shared" si="537"/>
        <v>114.88</v>
      </c>
      <c r="EQ193" s="198" t="str">
        <f t="shared" si="518"/>
        <v>INFINITE 3Coleta no mesmo dia4210-241 a 50</v>
      </c>
      <c r="ER193" s="198" t="s">
        <v>94</v>
      </c>
      <c r="ES193" s="199" t="s">
        <v>71</v>
      </c>
      <c r="ET193" s="200" t="s">
        <v>72</v>
      </c>
      <c r="EU193" s="201" t="s">
        <v>87</v>
      </c>
      <c r="EV193" s="200">
        <f t="shared" si="533"/>
        <v>1.72</v>
      </c>
      <c r="EW193" s="258">
        <v>1.72</v>
      </c>
      <c r="EX193" s="203" t="s">
        <v>264</v>
      </c>
    </row>
    <row r="194" spans="1:154" x14ac:dyDescent="0.25">
      <c r="A194" s="84">
        <v>0</v>
      </c>
      <c r="B194" s="42" t="s">
        <v>117</v>
      </c>
      <c r="D194" s="43" t="str">
        <f t="shared" si="386"/>
        <v>INFINITE 67.001 a 8.000</v>
      </c>
      <c r="E194" s="44" t="s">
        <v>104</v>
      </c>
      <c r="F194" s="44" t="s">
        <v>86</v>
      </c>
      <c r="G194" s="170">
        <f t="shared" si="519"/>
        <v>17.72</v>
      </c>
      <c r="H194" s="170">
        <f t="shared" si="514"/>
        <v>18.09</v>
      </c>
      <c r="I194" s="170">
        <f t="shared" si="514"/>
        <v>18.47</v>
      </c>
      <c r="J194" s="170">
        <f t="shared" si="514"/>
        <v>18.84</v>
      </c>
      <c r="K194" s="170">
        <f t="shared" si="514"/>
        <v>29.52</v>
      </c>
      <c r="L194" s="170">
        <f t="shared" si="514"/>
        <v>29.85</v>
      </c>
      <c r="M194" s="170">
        <f t="shared" si="514"/>
        <v>30.13</v>
      </c>
      <c r="N194" s="170">
        <f t="shared" si="514"/>
        <v>30.45</v>
      </c>
      <c r="O194" s="170">
        <f t="shared" si="514"/>
        <v>56.08</v>
      </c>
      <c r="P194" s="170">
        <f t="shared" si="514"/>
        <v>75.72</v>
      </c>
      <c r="Q194" s="170">
        <f t="shared" si="514"/>
        <v>106.58</v>
      </c>
      <c r="R194" s="170">
        <f t="shared" si="514"/>
        <v>129.02000000000001</v>
      </c>
      <c r="S194" s="170">
        <f t="shared" si="514"/>
        <v>75.84</v>
      </c>
      <c r="T194" s="170">
        <f t="shared" si="514"/>
        <v>93.05</v>
      </c>
      <c r="U194" s="170">
        <f t="shared" si="514"/>
        <v>119.34</v>
      </c>
      <c r="V194" s="170">
        <f t="shared" si="514"/>
        <v>139.25</v>
      </c>
      <c r="W194" s="170">
        <f t="shared" si="514"/>
        <v>90.28</v>
      </c>
      <c r="X194" s="170">
        <f t="shared" si="514"/>
        <v>110.77</v>
      </c>
      <c r="Y194" s="170">
        <f t="shared" si="514"/>
        <v>142.07</v>
      </c>
      <c r="Z194" s="170">
        <f t="shared" si="514"/>
        <v>165.79</v>
      </c>
      <c r="AB194" s="176" t="str">
        <f t="shared" si="417"/>
        <v>INFINITE 67.001 a 8.000</v>
      </c>
      <c r="AC194" s="177" t="s">
        <v>104</v>
      </c>
      <c r="AD194" s="177" t="s">
        <v>86</v>
      </c>
      <c r="AE194" s="170">
        <f t="shared" si="520"/>
        <v>41.93</v>
      </c>
      <c r="AF194" s="170">
        <f t="shared" si="515"/>
        <v>42.81</v>
      </c>
      <c r="AG194" s="170">
        <f t="shared" si="515"/>
        <v>43.7</v>
      </c>
      <c r="AH194" s="170">
        <f t="shared" si="515"/>
        <v>44.6</v>
      </c>
      <c r="AI194" s="170">
        <f t="shared" si="515"/>
        <v>48.75</v>
      </c>
      <c r="AJ194" s="170">
        <f t="shared" si="515"/>
        <v>49.26</v>
      </c>
      <c r="AK194" s="170">
        <f t="shared" si="515"/>
        <v>49.76</v>
      </c>
      <c r="AL194" s="170">
        <f t="shared" si="515"/>
        <v>50.26</v>
      </c>
      <c r="AM194" s="170">
        <f t="shared" si="515"/>
        <v>99.53</v>
      </c>
      <c r="AN194" s="170">
        <f t="shared" si="515"/>
        <v>149.44999999999999</v>
      </c>
      <c r="AO194" s="170">
        <f t="shared" si="515"/>
        <v>183.23</v>
      </c>
      <c r="AP194" s="170">
        <f t="shared" si="515"/>
        <v>217</v>
      </c>
      <c r="AQ194" s="170">
        <f t="shared" si="515"/>
        <v>121.34</v>
      </c>
      <c r="AR194" s="170">
        <f t="shared" si="515"/>
        <v>179.07</v>
      </c>
      <c r="AS194" s="170">
        <f t="shared" si="515"/>
        <v>214.43</v>
      </c>
      <c r="AT194" s="170">
        <f t="shared" si="515"/>
        <v>249.8</v>
      </c>
      <c r="AU194" s="170">
        <f t="shared" si="515"/>
        <v>144.46</v>
      </c>
      <c r="AV194" s="170">
        <f t="shared" si="515"/>
        <v>213.18</v>
      </c>
      <c r="AW194" s="170">
        <f t="shared" si="515"/>
        <v>255.28</v>
      </c>
      <c r="AX194" s="170">
        <f t="shared" si="515"/>
        <v>297.38</v>
      </c>
      <c r="BL194" s="43" t="str">
        <f t="shared" si="387"/>
        <v>INFINITE 77.001 a 8.000</v>
      </c>
      <c r="BM194" s="44" t="s">
        <v>107</v>
      </c>
      <c r="BN194" s="46" t="s">
        <v>86</v>
      </c>
      <c r="BO194" s="170">
        <f t="shared" si="516"/>
        <v>43.24</v>
      </c>
      <c r="BP194" s="170">
        <f t="shared" si="516"/>
        <v>44.14</v>
      </c>
      <c r="BQ194" s="170">
        <f t="shared" si="516"/>
        <v>45.05</v>
      </c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  <c r="CG194"/>
      <c r="CM194" s="43" t="str">
        <f t="shared" si="410"/>
        <v>INFINITE 67.001 a 8.000</v>
      </c>
      <c r="CN194" s="44" t="s">
        <v>104</v>
      </c>
      <c r="CO194" s="44" t="s">
        <v>86</v>
      </c>
      <c r="CP194" s="170">
        <f t="shared" ref="CP194:DE194" si="538">ROUND(CP12-(CP12*$A$113),2)</f>
        <v>24.46</v>
      </c>
      <c r="CQ194" s="170">
        <f t="shared" si="538"/>
        <v>25.49</v>
      </c>
      <c r="CR194" s="170">
        <f t="shared" si="538"/>
        <v>25.75</v>
      </c>
      <c r="CS194" s="170">
        <f t="shared" si="538"/>
        <v>26.02</v>
      </c>
      <c r="CT194" s="170">
        <f t="shared" si="538"/>
        <v>34.57</v>
      </c>
      <c r="CU194" s="170">
        <f t="shared" si="538"/>
        <v>39.770000000000003</v>
      </c>
      <c r="CV194" s="170">
        <f t="shared" si="538"/>
        <v>45.38</v>
      </c>
      <c r="CW194" s="170">
        <f t="shared" si="538"/>
        <v>56.19</v>
      </c>
      <c r="CX194" s="170">
        <f t="shared" si="538"/>
        <v>51.61</v>
      </c>
      <c r="CY194" s="170">
        <f t="shared" si="538"/>
        <v>57.91</v>
      </c>
      <c r="CZ194" s="170">
        <f t="shared" si="538"/>
        <v>74.59</v>
      </c>
      <c r="DA194" s="170">
        <f t="shared" si="538"/>
        <v>93</v>
      </c>
      <c r="DB194" s="170">
        <f t="shared" si="538"/>
        <v>60.02</v>
      </c>
      <c r="DC194" s="170">
        <f t="shared" si="538"/>
        <v>67.34</v>
      </c>
      <c r="DD194" s="170">
        <f t="shared" si="538"/>
        <v>86.73</v>
      </c>
      <c r="DE194" s="170">
        <f t="shared" si="538"/>
        <v>108.14</v>
      </c>
      <c r="DG194" s="43" t="str">
        <f t="shared" si="513"/>
        <v>INFINITE 77.001 a 8.000</v>
      </c>
      <c r="DH194" s="44" t="s">
        <v>107</v>
      </c>
      <c r="DI194" s="44" t="s">
        <v>86</v>
      </c>
      <c r="DJ194" s="147">
        <f t="shared" ref="DJ194:DU194" si="539">ROUND(DJ40-(DJ40*$A$205),2)</f>
        <v>29.92</v>
      </c>
      <c r="DK194" s="147">
        <f t="shared" si="539"/>
        <v>31.22</v>
      </c>
      <c r="DL194" s="147">
        <f t="shared" si="539"/>
        <v>31.52</v>
      </c>
      <c r="DM194" s="147">
        <f t="shared" si="539"/>
        <v>31.86</v>
      </c>
      <c r="DN194" s="147">
        <f t="shared" si="539"/>
        <v>42.19</v>
      </c>
      <c r="DO194" s="147">
        <f t="shared" si="539"/>
        <v>49.16</v>
      </c>
      <c r="DP194" s="147">
        <f t="shared" si="539"/>
        <v>56.13</v>
      </c>
      <c r="DQ194" s="147">
        <f t="shared" si="539"/>
        <v>69.42</v>
      </c>
      <c r="DR194" s="147">
        <f t="shared" si="539"/>
        <v>72.55</v>
      </c>
      <c r="DS194" s="147">
        <f t="shared" si="539"/>
        <v>82.85</v>
      </c>
      <c r="DT194" s="147">
        <f t="shared" si="539"/>
        <v>107.27</v>
      </c>
      <c r="DU194" s="147">
        <f t="shared" si="539"/>
        <v>133.66</v>
      </c>
      <c r="EQ194" s="198" t="str">
        <f t="shared" si="518"/>
        <v>INFINITE 3Coleta no mesmo dia4210-251 a 60</v>
      </c>
      <c r="ER194" s="198" t="s">
        <v>94</v>
      </c>
      <c r="ES194" s="199" t="s">
        <v>71</v>
      </c>
      <c r="ET194" s="200" t="s">
        <v>72</v>
      </c>
      <c r="EU194" s="201" t="s">
        <v>92</v>
      </c>
      <c r="EV194" s="200">
        <f t="shared" si="533"/>
        <v>1.71</v>
      </c>
      <c r="EW194" s="258">
        <v>1.71</v>
      </c>
      <c r="EX194" s="203" t="s">
        <v>264</v>
      </c>
    </row>
    <row r="195" spans="1:154" x14ac:dyDescent="0.25">
      <c r="A195" s="84">
        <v>0</v>
      </c>
      <c r="B195" s="42" t="s">
        <v>66</v>
      </c>
      <c r="D195" s="43" t="str">
        <f t="shared" si="386"/>
        <v>INFINITE 68.001 a 9.000</v>
      </c>
      <c r="E195" s="44" t="s">
        <v>104</v>
      </c>
      <c r="F195" s="44" t="s">
        <v>91</v>
      </c>
      <c r="G195" s="170">
        <f t="shared" si="519"/>
        <v>18.29</v>
      </c>
      <c r="H195" s="170">
        <f t="shared" si="514"/>
        <v>18.690000000000001</v>
      </c>
      <c r="I195" s="170">
        <f t="shared" si="514"/>
        <v>19.079999999999998</v>
      </c>
      <c r="J195" s="170">
        <f t="shared" si="514"/>
        <v>19.46</v>
      </c>
      <c r="K195" s="170">
        <f t="shared" si="514"/>
        <v>31.45</v>
      </c>
      <c r="L195" s="170">
        <f t="shared" si="514"/>
        <v>31.77</v>
      </c>
      <c r="M195" s="170">
        <f t="shared" si="514"/>
        <v>32.11</v>
      </c>
      <c r="N195" s="170">
        <f t="shared" si="514"/>
        <v>32.409999999999997</v>
      </c>
      <c r="O195" s="170">
        <f t="shared" si="514"/>
        <v>60.98</v>
      </c>
      <c r="P195" s="170">
        <f t="shared" si="514"/>
        <v>82.32</v>
      </c>
      <c r="Q195" s="170">
        <f t="shared" si="514"/>
        <v>115.87</v>
      </c>
      <c r="R195" s="170">
        <f t="shared" si="514"/>
        <v>140.26</v>
      </c>
      <c r="S195" s="170">
        <f t="shared" si="514"/>
        <v>79.94</v>
      </c>
      <c r="T195" s="170">
        <f t="shared" si="514"/>
        <v>98.61</v>
      </c>
      <c r="U195" s="170">
        <f t="shared" si="514"/>
        <v>127.14</v>
      </c>
      <c r="V195" s="170">
        <f t="shared" si="514"/>
        <v>148.69</v>
      </c>
      <c r="W195" s="170">
        <f t="shared" si="514"/>
        <v>95.17</v>
      </c>
      <c r="X195" s="170">
        <f t="shared" si="514"/>
        <v>117.39</v>
      </c>
      <c r="Y195" s="170">
        <f t="shared" si="514"/>
        <v>151.36000000000001</v>
      </c>
      <c r="Z195" s="170">
        <f t="shared" si="514"/>
        <v>177.03</v>
      </c>
      <c r="AB195" s="176" t="str">
        <f t="shared" si="417"/>
        <v>INFINITE 68.001 a 9.000</v>
      </c>
      <c r="AC195" s="177" t="s">
        <v>104</v>
      </c>
      <c r="AD195" s="177" t="s">
        <v>91</v>
      </c>
      <c r="AE195" s="170">
        <f t="shared" si="520"/>
        <v>45.66</v>
      </c>
      <c r="AF195" s="170">
        <f t="shared" si="515"/>
        <v>46.64</v>
      </c>
      <c r="AG195" s="170">
        <f t="shared" si="515"/>
        <v>47.6</v>
      </c>
      <c r="AH195" s="170">
        <f t="shared" si="515"/>
        <v>48.58</v>
      </c>
      <c r="AI195" s="170">
        <f t="shared" si="515"/>
        <v>52.55</v>
      </c>
      <c r="AJ195" s="170">
        <f t="shared" si="515"/>
        <v>53.09</v>
      </c>
      <c r="AK195" s="170">
        <f t="shared" si="515"/>
        <v>53.63</v>
      </c>
      <c r="AL195" s="170">
        <f t="shared" si="515"/>
        <v>54.17</v>
      </c>
      <c r="AM195" s="170">
        <f t="shared" si="515"/>
        <v>108.5</v>
      </c>
      <c r="AN195" s="170">
        <f t="shared" si="515"/>
        <v>164.43</v>
      </c>
      <c r="AO195" s="170">
        <f t="shared" si="515"/>
        <v>200.32</v>
      </c>
      <c r="AP195" s="170">
        <f t="shared" si="515"/>
        <v>236.2</v>
      </c>
      <c r="AQ195" s="170">
        <f t="shared" si="515"/>
        <v>133.22</v>
      </c>
      <c r="AR195" s="170">
        <f t="shared" si="515"/>
        <v>198.98</v>
      </c>
      <c r="AS195" s="170">
        <f t="shared" si="515"/>
        <v>237.01</v>
      </c>
      <c r="AT195" s="170">
        <f t="shared" si="515"/>
        <v>275.04000000000002</v>
      </c>
      <c r="AU195" s="170">
        <f t="shared" si="515"/>
        <v>158.6</v>
      </c>
      <c r="AV195" s="170">
        <f t="shared" si="515"/>
        <v>236.88</v>
      </c>
      <c r="AW195" s="170">
        <f t="shared" si="515"/>
        <v>282.14999999999998</v>
      </c>
      <c r="AX195" s="170">
        <f t="shared" si="515"/>
        <v>327.43</v>
      </c>
      <c r="BL195" s="43" t="str">
        <f t="shared" si="387"/>
        <v>INFINITE 78.001 a 9.000</v>
      </c>
      <c r="BM195" s="44" t="s">
        <v>107</v>
      </c>
      <c r="BN195" s="46" t="s">
        <v>91</v>
      </c>
      <c r="BO195" s="170">
        <f t="shared" si="516"/>
        <v>55.88</v>
      </c>
      <c r="BP195" s="170">
        <f t="shared" si="516"/>
        <v>57.03</v>
      </c>
      <c r="BQ195" s="170">
        <f t="shared" si="516"/>
        <v>58.23</v>
      </c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  <c r="CG195"/>
      <c r="CM195" s="43" t="str">
        <f t="shared" si="410"/>
        <v>INFINITE 68.001 a 9.000</v>
      </c>
      <c r="CN195" s="44" t="s">
        <v>104</v>
      </c>
      <c r="CO195" s="44" t="s">
        <v>91</v>
      </c>
      <c r="CP195" s="170">
        <f t="shared" ref="CP195:DE195" si="540">ROUND(CP13-(CP13*$A$113),2)</f>
        <v>25.17</v>
      </c>
      <c r="CQ195" s="170">
        <f t="shared" si="540"/>
        <v>26.24</v>
      </c>
      <c r="CR195" s="170">
        <f t="shared" si="540"/>
        <v>26.5</v>
      </c>
      <c r="CS195" s="170">
        <f t="shared" si="540"/>
        <v>26.77</v>
      </c>
      <c r="CT195" s="170">
        <f t="shared" si="540"/>
        <v>36.28</v>
      </c>
      <c r="CU195" s="170">
        <f t="shared" si="540"/>
        <v>41.71</v>
      </c>
      <c r="CV195" s="170">
        <f t="shared" si="540"/>
        <v>47.6</v>
      </c>
      <c r="CW195" s="170">
        <f t="shared" si="540"/>
        <v>58.93</v>
      </c>
      <c r="CX195" s="170">
        <f t="shared" si="540"/>
        <v>53.07</v>
      </c>
      <c r="CY195" s="170">
        <f t="shared" si="540"/>
        <v>59.58</v>
      </c>
      <c r="CZ195" s="170">
        <f t="shared" si="540"/>
        <v>76.510000000000005</v>
      </c>
      <c r="DA195" s="170">
        <f t="shared" si="540"/>
        <v>95.38</v>
      </c>
      <c r="DB195" s="170">
        <f t="shared" si="540"/>
        <v>61.72</v>
      </c>
      <c r="DC195" s="170">
        <f t="shared" si="540"/>
        <v>69.28</v>
      </c>
      <c r="DD195" s="170">
        <f t="shared" si="540"/>
        <v>88.97</v>
      </c>
      <c r="DE195" s="170">
        <f t="shared" si="540"/>
        <v>110.9</v>
      </c>
      <c r="DG195" s="43" t="str">
        <f t="shared" si="513"/>
        <v>INFINITE 78.001 a 9.000</v>
      </c>
      <c r="DH195" s="44" t="s">
        <v>107</v>
      </c>
      <c r="DI195" s="44" t="s">
        <v>91</v>
      </c>
      <c r="DJ195" s="147">
        <f t="shared" ref="DJ195:DU195" si="541">ROUND(DJ41-(DJ41*$A$205),2)</f>
        <v>30.94</v>
      </c>
      <c r="DK195" s="147">
        <f t="shared" si="541"/>
        <v>32.26</v>
      </c>
      <c r="DL195" s="147">
        <f t="shared" si="541"/>
        <v>32.58</v>
      </c>
      <c r="DM195" s="147">
        <f t="shared" si="541"/>
        <v>32.9</v>
      </c>
      <c r="DN195" s="147">
        <f t="shared" si="541"/>
        <v>44.49</v>
      </c>
      <c r="DO195" s="147">
        <f t="shared" si="541"/>
        <v>51.62</v>
      </c>
      <c r="DP195" s="147">
        <f t="shared" si="541"/>
        <v>58.92</v>
      </c>
      <c r="DQ195" s="147">
        <f t="shared" si="541"/>
        <v>72.89</v>
      </c>
      <c r="DR195" s="147">
        <f t="shared" si="541"/>
        <v>75.17</v>
      </c>
      <c r="DS195" s="147">
        <f t="shared" si="541"/>
        <v>85.46</v>
      </c>
      <c r="DT195" s="147">
        <f t="shared" si="541"/>
        <v>110.12</v>
      </c>
      <c r="DU195" s="147">
        <f t="shared" si="541"/>
        <v>137.19999999999999</v>
      </c>
      <c r="EQ195" s="198" t="str">
        <f t="shared" si="518"/>
        <v>INFINITE 3Coleta no mesmo dia4210-261 a 70</v>
      </c>
      <c r="ER195" s="198" t="s">
        <v>94</v>
      </c>
      <c r="ES195" s="199" t="s">
        <v>71</v>
      </c>
      <c r="ET195" s="200" t="s">
        <v>72</v>
      </c>
      <c r="EU195" s="201" t="s">
        <v>96</v>
      </c>
      <c r="EV195" s="200">
        <f t="shared" si="533"/>
        <v>1.68</v>
      </c>
      <c r="EW195" s="258">
        <v>1.68</v>
      </c>
      <c r="EX195" s="203" t="s">
        <v>264</v>
      </c>
    </row>
    <row r="196" spans="1:154" x14ac:dyDescent="0.25">
      <c r="A196" s="84">
        <v>0</v>
      </c>
      <c r="B196" s="42" t="s">
        <v>69</v>
      </c>
      <c r="D196" s="43" t="str">
        <f t="shared" ref="D196:D225" si="542">CONCATENATE(E196,F196)</f>
        <v>INFINITE 69.001 a 10.000</v>
      </c>
      <c r="E196" s="44" t="s">
        <v>104</v>
      </c>
      <c r="F196" s="44" t="s">
        <v>95</v>
      </c>
      <c r="G196" s="170">
        <f t="shared" si="519"/>
        <v>18.7</v>
      </c>
      <c r="H196" s="170">
        <f t="shared" si="514"/>
        <v>19.100000000000001</v>
      </c>
      <c r="I196" s="170">
        <f t="shared" si="514"/>
        <v>19.489999999999998</v>
      </c>
      <c r="J196" s="170">
        <f t="shared" si="514"/>
        <v>19.89</v>
      </c>
      <c r="K196" s="170">
        <f t="shared" si="514"/>
        <v>33.58</v>
      </c>
      <c r="L196" s="170">
        <f t="shared" si="514"/>
        <v>33.92</v>
      </c>
      <c r="M196" s="170">
        <f t="shared" si="514"/>
        <v>34.270000000000003</v>
      </c>
      <c r="N196" s="170">
        <f t="shared" si="514"/>
        <v>34.61</v>
      </c>
      <c r="O196" s="170">
        <f t="shared" si="514"/>
        <v>65.88</v>
      </c>
      <c r="P196" s="170">
        <f t="shared" si="514"/>
        <v>88.94</v>
      </c>
      <c r="Q196" s="170">
        <f t="shared" si="514"/>
        <v>125.18</v>
      </c>
      <c r="R196" s="170">
        <f t="shared" si="514"/>
        <v>151.53</v>
      </c>
      <c r="S196" s="170">
        <f t="shared" si="514"/>
        <v>84.07</v>
      </c>
      <c r="T196" s="170">
        <f t="shared" si="514"/>
        <v>104.14</v>
      </c>
      <c r="U196" s="170">
        <f t="shared" si="514"/>
        <v>134.94999999999999</v>
      </c>
      <c r="V196" s="170">
        <f t="shared" si="514"/>
        <v>158.16</v>
      </c>
      <c r="W196" s="170">
        <f t="shared" si="514"/>
        <v>100.08</v>
      </c>
      <c r="X196" s="170">
        <f t="shared" si="514"/>
        <v>123.98</v>
      </c>
      <c r="Y196" s="170">
        <f t="shared" si="514"/>
        <v>160.66</v>
      </c>
      <c r="Z196" s="170">
        <f t="shared" si="514"/>
        <v>188.27</v>
      </c>
      <c r="AB196" s="176" t="str">
        <f t="shared" si="417"/>
        <v>INFINITE 69.001 a 10.000</v>
      </c>
      <c r="AC196" s="177" t="s">
        <v>104</v>
      </c>
      <c r="AD196" s="177" t="s">
        <v>95</v>
      </c>
      <c r="AE196" s="170">
        <f t="shared" si="520"/>
        <v>49.32</v>
      </c>
      <c r="AF196" s="170">
        <f t="shared" si="515"/>
        <v>50.37</v>
      </c>
      <c r="AG196" s="170">
        <f t="shared" si="515"/>
        <v>51.43</v>
      </c>
      <c r="AH196" s="170">
        <f t="shared" si="515"/>
        <v>52.47</v>
      </c>
      <c r="AI196" s="170">
        <f t="shared" si="515"/>
        <v>56.23</v>
      </c>
      <c r="AJ196" s="170">
        <f t="shared" si="515"/>
        <v>56.81</v>
      </c>
      <c r="AK196" s="170">
        <f t="shared" si="515"/>
        <v>57.4</v>
      </c>
      <c r="AL196" s="170">
        <f t="shared" si="515"/>
        <v>57.97</v>
      </c>
      <c r="AM196" s="170">
        <f t="shared" si="515"/>
        <v>117.29</v>
      </c>
      <c r="AN196" s="170">
        <f t="shared" si="515"/>
        <v>179.15</v>
      </c>
      <c r="AO196" s="170">
        <f t="shared" si="515"/>
        <v>217.38</v>
      </c>
      <c r="AP196" s="170">
        <f t="shared" si="515"/>
        <v>255.57</v>
      </c>
      <c r="AQ196" s="170">
        <f t="shared" si="515"/>
        <v>145.09</v>
      </c>
      <c r="AR196" s="170">
        <f t="shared" si="515"/>
        <v>218.17</v>
      </c>
      <c r="AS196" s="170">
        <f t="shared" si="515"/>
        <v>259.16000000000003</v>
      </c>
      <c r="AT196" s="170">
        <f t="shared" si="515"/>
        <v>300.14</v>
      </c>
      <c r="AU196" s="170">
        <f t="shared" si="515"/>
        <v>172.73</v>
      </c>
      <c r="AV196" s="170">
        <f t="shared" si="515"/>
        <v>259.72000000000003</v>
      </c>
      <c r="AW196" s="170">
        <f t="shared" si="515"/>
        <v>308.51</v>
      </c>
      <c r="AX196" s="170">
        <f t="shared" si="515"/>
        <v>357.31</v>
      </c>
      <c r="BL196" s="43" t="str">
        <f t="shared" ref="BL196:BL209" si="543">CONCATENATE(BM196,BN196)</f>
        <v>INFINITE 79.001 a 10.000</v>
      </c>
      <c r="BM196" s="44" t="s">
        <v>107</v>
      </c>
      <c r="BN196" s="46" t="s">
        <v>95</v>
      </c>
      <c r="BO196" s="170">
        <f t="shared" si="516"/>
        <v>71.400000000000006</v>
      </c>
      <c r="BP196" s="170">
        <f t="shared" si="516"/>
        <v>72.88</v>
      </c>
      <c r="BQ196" s="170">
        <f t="shared" si="516"/>
        <v>74.400000000000006</v>
      </c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  <c r="CG196"/>
      <c r="CM196" s="43" t="str">
        <f t="shared" si="410"/>
        <v>INFINITE 69.001 a 10.000</v>
      </c>
      <c r="CN196" s="44" t="s">
        <v>104</v>
      </c>
      <c r="CO196" s="44" t="s">
        <v>95</v>
      </c>
      <c r="CP196" s="170">
        <f t="shared" ref="CP196:DE196" si="544">ROUND(CP14-(CP14*$A$113),2)</f>
        <v>25.68</v>
      </c>
      <c r="CQ196" s="170">
        <f t="shared" si="544"/>
        <v>26.77</v>
      </c>
      <c r="CR196" s="170">
        <f t="shared" si="544"/>
        <v>27.03</v>
      </c>
      <c r="CS196" s="170">
        <f t="shared" si="544"/>
        <v>27.31</v>
      </c>
      <c r="CT196" s="170">
        <f t="shared" si="544"/>
        <v>37.49</v>
      </c>
      <c r="CU196" s="170">
        <f t="shared" si="544"/>
        <v>43.12</v>
      </c>
      <c r="CV196" s="170">
        <f t="shared" si="544"/>
        <v>49.2</v>
      </c>
      <c r="CW196" s="170">
        <f t="shared" si="544"/>
        <v>60.92</v>
      </c>
      <c r="CX196" s="170">
        <f t="shared" si="544"/>
        <v>54.12</v>
      </c>
      <c r="CY196" s="170">
        <f t="shared" si="544"/>
        <v>60.78</v>
      </c>
      <c r="CZ196" s="170">
        <f t="shared" si="544"/>
        <v>77.89</v>
      </c>
      <c r="DA196" s="170">
        <f t="shared" si="544"/>
        <v>97.08</v>
      </c>
      <c r="DB196" s="170">
        <f t="shared" si="544"/>
        <v>62.94</v>
      </c>
      <c r="DC196" s="170">
        <f t="shared" si="544"/>
        <v>70.680000000000007</v>
      </c>
      <c r="DD196" s="170">
        <f t="shared" si="544"/>
        <v>90.56</v>
      </c>
      <c r="DE196" s="170">
        <f t="shared" si="544"/>
        <v>112.87</v>
      </c>
      <c r="DG196" s="43" t="str">
        <f t="shared" si="513"/>
        <v>INFINITE 79.001 a 10.000</v>
      </c>
      <c r="DH196" s="44" t="s">
        <v>107</v>
      </c>
      <c r="DI196" s="44" t="s">
        <v>95</v>
      </c>
      <c r="DJ196" s="147">
        <f t="shared" ref="DJ196:DU196" si="545">ROUND(DJ42-(DJ42*$A$205),2)</f>
        <v>31.5</v>
      </c>
      <c r="DK196" s="147">
        <f t="shared" si="545"/>
        <v>32.840000000000003</v>
      </c>
      <c r="DL196" s="147">
        <f t="shared" si="545"/>
        <v>33.19</v>
      </c>
      <c r="DM196" s="147">
        <f t="shared" si="545"/>
        <v>33.51</v>
      </c>
      <c r="DN196" s="147">
        <f t="shared" si="545"/>
        <v>45.9</v>
      </c>
      <c r="DO196" s="147">
        <f t="shared" si="545"/>
        <v>53.34</v>
      </c>
      <c r="DP196" s="147">
        <f t="shared" si="545"/>
        <v>60.89</v>
      </c>
      <c r="DQ196" s="147">
        <f t="shared" si="545"/>
        <v>75.33</v>
      </c>
      <c r="DR196" s="147">
        <f t="shared" si="545"/>
        <v>76.44</v>
      </c>
      <c r="DS196" s="147">
        <f t="shared" si="545"/>
        <v>87.09</v>
      </c>
      <c r="DT196" s="147">
        <f t="shared" si="545"/>
        <v>112.05</v>
      </c>
      <c r="DU196" s="147">
        <f t="shared" si="545"/>
        <v>139.59</v>
      </c>
      <c r="EQ196" s="198" t="str">
        <f t="shared" si="518"/>
        <v>INFINITE 3Coleta no mesmo dia4210-271 a 80</v>
      </c>
      <c r="ER196" s="198" t="s">
        <v>94</v>
      </c>
      <c r="ES196" s="199" t="s">
        <v>71</v>
      </c>
      <c r="ET196" s="200" t="s">
        <v>72</v>
      </c>
      <c r="EU196" s="201" t="s">
        <v>99</v>
      </c>
      <c r="EV196" s="200">
        <f t="shared" si="533"/>
        <v>1.68</v>
      </c>
      <c r="EW196" s="258">
        <v>1.68</v>
      </c>
      <c r="EX196" s="203" t="s">
        <v>264</v>
      </c>
    </row>
    <row r="197" spans="1:154" x14ac:dyDescent="0.25">
      <c r="A197" s="84">
        <v>0</v>
      </c>
      <c r="B197" s="42" t="s">
        <v>75</v>
      </c>
      <c r="D197" s="40" t="str">
        <f t="shared" si="542"/>
        <v>INFINITE 6Kg Adicional</v>
      </c>
      <c r="E197" s="168" t="s">
        <v>104</v>
      </c>
      <c r="F197" s="168" t="s">
        <v>63</v>
      </c>
      <c r="G197" s="171">
        <f t="shared" si="519"/>
        <v>2.31</v>
      </c>
      <c r="H197" s="171">
        <f t="shared" si="514"/>
        <v>2.37</v>
      </c>
      <c r="I197" s="171">
        <f t="shared" si="514"/>
        <v>2.42</v>
      </c>
      <c r="J197" s="171">
        <f t="shared" si="514"/>
        <v>2.46</v>
      </c>
      <c r="K197" s="171">
        <f t="shared" si="514"/>
        <v>4.16</v>
      </c>
      <c r="L197" s="171">
        <f t="shared" si="514"/>
        <v>4.21</v>
      </c>
      <c r="M197" s="171">
        <f t="shared" si="514"/>
        <v>4.25</v>
      </c>
      <c r="N197" s="171">
        <f t="shared" si="514"/>
        <v>4.29</v>
      </c>
      <c r="O197" s="171">
        <f t="shared" si="514"/>
        <v>8.17</v>
      </c>
      <c r="P197" s="171">
        <f t="shared" si="514"/>
        <v>11.03</v>
      </c>
      <c r="Q197" s="171">
        <f t="shared" si="514"/>
        <v>15.53</v>
      </c>
      <c r="R197" s="171">
        <f t="shared" si="514"/>
        <v>18.79</v>
      </c>
      <c r="S197" s="171">
        <f t="shared" si="514"/>
        <v>10.43</v>
      </c>
      <c r="T197" s="171">
        <f t="shared" si="514"/>
        <v>12.9</v>
      </c>
      <c r="U197" s="171">
        <f t="shared" si="514"/>
        <v>16.739999999999998</v>
      </c>
      <c r="V197" s="171">
        <f t="shared" si="514"/>
        <v>19.62</v>
      </c>
      <c r="W197" s="171">
        <f t="shared" si="514"/>
        <v>12.41</v>
      </c>
      <c r="X197" s="171">
        <f t="shared" si="514"/>
        <v>15.37</v>
      </c>
      <c r="Y197" s="171">
        <f t="shared" si="514"/>
        <v>19.920000000000002</v>
      </c>
      <c r="Z197" s="171">
        <f t="shared" si="514"/>
        <v>23.34</v>
      </c>
      <c r="AB197" s="40" t="str">
        <f t="shared" si="417"/>
        <v>INFINITE 6Kg Adicional</v>
      </c>
      <c r="AC197" s="168" t="s">
        <v>104</v>
      </c>
      <c r="AD197" s="168" t="s">
        <v>63</v>
      </c>
      <c r="AE197" s="169">
        <f t="shared" si="520"/>
        <v>5.01</v>
      </c>
      <c r="AF197" s="169">
        <f t="shared" si="515"/>
        <v>5.12</v>
      </c>
      <c r="AG197" s="169">
        <f t="shared" si="515"/>
        <v>5.22</v>
      </c>
      <c r="AH197" s="169">
        <f t="shared" si="515"/>
        <v>5.34</v>
      </c>
      <c r="AI197" s="169">
        <f t="shared" si="515"/>
        <v>5.66</v>
      </c>
      <c r="AJ197" s="169">
        <f t="shared" si="515"/>
        <v>5.72</v>
      </c>
      <c r="AK197" s="169">
        <f t="shared" si="515"/>
        <v>5.78</v>
      </c>
      <c r="AL197" s="169">
        <f t="shared" si="515"/>
        <v>5.84</v>
      </c>
      <c r="AM197" s="169">
        <f t="shared" si="515"/>
        <v>11.6</v>
      </c>
      <c r="AN197" s="169">
        <f t="shared" si="515"/>
        <v>17.78</v>
      </c>
      <c r="AO197" s="169">
        <f t="shared" si="515"/>
        <v>21.54</v>
      </c>
      <c r="AP197" s="169">
        <f t="shared" si="515"/>
        <v>25.31</v>
      </c>
      <c r="AQ197" s="169">
        <f t="shared" si="515"/>
        <v>14.51</v>
      </c>
      <c r="AR197" s="169">
        <f t="shared" si="515"/>
        <v>21.75</v>
      </c>
      <c r="AS197" s="169">
        <f t="shared" si="515"/>
        <v>25.73</v>
      </c>
      <c r="AT197" s="169">
        <f t="shared" si="515"/>
        <v>29.72</v>
      </c>
      <c r="AU197" s="169">
        <f t="shared" si="515"/>
        <v>17.27</v>
      </c>
      <c r="AV197" s="169">
        <f t="shared" si="515"/>
        <v>25.9</v>
      </c>
      <c r="AW197" s="169">
        <f t="shared" si="515"/>
        <v>30.64</v>
      </c>
      <c r="AX197" s="169">
        <f t="shared" si="515"/>
        <v>35.380000000000003</v>
      </c>
      <c r="BL197" s="43" t="str">
        <f t="shared" si="543"/>
        <v>Peso (g)</v>
      </c>
      <c r="BN197" s="46" t="s">
        <v>32</v>
      </c>
      <c r="BO197" s="170" t="s">
        <v>12</v>
      </c>
      <c r="BP197" s="170" t="s">
        <v>13</v>
      </c>
      <c r="BQ197" s="170" t="s">
        <v>14</v>
      </c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  <c r="CG197"/>
      <c r="CM197" s="40" t="str">
        <f t="shared" si="410"/>
        <v>INFINITE 6Kg Adicional</v>
      </c>
      <c r="CN197" s="168" t="s">
        <v>104</v>
      </c>
      <c r="CO197" s="168" t="s">
        <v>63</v>
      </c>
      <c r="CP197" s="171">
        <f t="shared" ref="CP197:DE197" si="546">ROUND(CP15-(CP15*$A$113),2)</f>
        <v>3.19</v>
      </c>
      <c r="CQ197" s="171">
        <f t="shared" si="546"/>
        <v>3.32</v>
      </c>
      <c r="CR197" s="171">
        <f t="shared" si="546"/>
        <v>3.35</v>
      </c>
      <c r="CS197" s="171">
        <f t="shared" si="546"/>
        <v>3.4</v>
      </c>
      <c r="CT197" s="171">
        <f t="shared" si="546"/>
        <v>4.6500000000000004</v>
      </c>
      <c r="CU197" s="171">
        <f t="shared" si="546"/>
        <v>5.34</v>
      </c>
      <c r="CV197" s="171">
        <f t="shared" si="546"/>
        <v>6.11</v>
      </c>
      <c r="CW197" s="171">
        <f t="shared" si="546"/>
        <v>7.55</v>
      </c>
      <c r="CX197" s="171">
        <f t="shared" si="546"/>
        <v>6.71</v>
      </c>
      <c r="CY197" s="171">
        <f t="shared" si="546"/>
        <v>7.54</v>
      </c>
      <c r="CZ197" s="171">
        <f t="shared" si="546"/>
        <v>9.66</v>
      </c>
      <c r="DA197" s="171">
        <f t="shared" si="546"/>
        <v>12.03</v>
      </c>
      <c r="DB197" s="171">
        <f t="shared" si="546"/>
        <v>7.79</v>
      </c>
      <c r="DC197" s="171">
        <f t="shared" si="546"/>
        <v>8.77</v>
      </c>
      <c r="DD197" s="171">
        <f t="shared" si="546"/>
        <v>11.22</v>
      </c>
      <c r="DE197" s="171">
        <f t="shared" si="546"/>
        <v>13.99</v>
      </c>
      <c r="DG197" s="40" t="str">
        <f t="shared" si="513"/>
        <v>INFINITE 7Kg Adicional</v>
      </c>
      <c r="DH197" s="168" t="s">
        <v>107</v>
      </c>
      <c r="DI197" s="168" t="s">
        <v>63</v>
      </c>
      <c r="DJ197" s="169">
        <f t="shared" ref="DJ197:DU197" si="547">ROUND(DJ43-(DJ43*$A$205),2)</f>
        <v>3.9</v>
      </c>
      <c r="DK197" s="169">
        <f t="shared" si="547"/>
        <v>4.08</v>
      </c>
      <c r="DL197" s="169">
        <f t="shared" si="547"/>
        <v>4.0999999999999996</v>
      </c>
      <c r="DM197" s="169">
        <f t="shared" si="547"/>
        <v>4.1500000000000004</v>
      </c>
      <c r="DN197" s="169">
        <f t="shared" si="547"/>
        <v>5.68</v>
      </c>
      <c r="DO197" s="169">
        <f t="shared" si="547"/>
        <v>6.6</v>
      </c>
      <c r="DP197" s="169">
        <f t="shared" si="547"/>
        <v>7.55</v>
      </c>
      <c r="DQ197" s="169">
        <f t="shared" si="547"/>
        <v>9.33</v>
      </c>
      <c r="DR197" s="169">
        <f t="shared" si="547"/>
        <v>9.44</v>
      </c>
      <c r="DS197" s="169">
        <f t="shared" si="547"/>
        <v>10.79</v>
      </c>
      <c r="DT197" s="169">
        <f t="shared" si="547"/>
        <v>13.89</v>
      </c>
      <c r="DU197" s="169">
        <f t="shared" si="547"/>
        <v>17.3</v>
      </c>
      <c r="EQ197" s="198" t="str">
        <f t="shared" si="518"/>
        <v>INFINITE 3Coleta no mesmo dia4210-281 a 90</v>
      </c>
      <c r="ER197" s="198" t="s">
        <v>94</v>
      </c>
      <c r="ES197" s="199" t="s">
        <v>71</v>
      </c>
      <c r="ET197" s="200" t="s">
        <v>72</v>
      </c>
      <c r="EU197" s="201" t="s">
        <v>102</v>
      </c>
      <c r="EV197" s="200">
        <f t="shared" si="533"/>
        <v>1.67</v>
      </c>
      <c r="EW197" s="258">
        <v>1.67</v>
      </c>
      <c r="EX197" s="203" t="s">
        <v>264</v>
      </c>
    </row>
    <row r="198" spans="1:154" x14ac:dyDescent="0.25">
      <c r="A198" s="84">
        <v>0</v>
      </c>
      <c r="B198" s="42" t="s">
        <v>81</v>
      </c>
      <c r="D198" s="43" t="str">
        <f t="shared" si="542"/>
        <v>Peso (g)</v>
      </c>
      <c r="F198" s="44" t="s">
        <v>32</v>
      </c>
      <c r="G198" s="173" t="s">
        <v>12</v>
      </c>
      <c r="H198" s="173" t="s">
        <v>13</v>
      </c>
      <c r="I198" s="173" t="s">
        <v>14</v>
      </c>
      <c r="J198" s="173" t="s">
        <v>15</v>
      </c>
      <c r="K198" s="173" t="s">
        <v>16</v>
      </c>
      <c r="L198" s="173" t="s">
        <v>17</v>
      </c>
      <c r="M198" s="173" t="s">
        <v>18</v>
      </c>
      <c r="N198" s="173" t="s">
        <v>19</v>
      </c>
      <c r="O198" s="173" t="s">
        <v>20</v>
      </c>
      <c r="P198" s="173" t="s">
        <v>21</v>
      </c>
      <c r="Q198" s="173" t="s">
        <v>22</v>
      </c>
      <c r="R198" s="173" t="s">
        <v>23</v>
      </c>
      <c r="S198" s="173" t="s">
        <v>24</v>
      </c>
      <c r="T198" s="173" t="s">
        <v>25</v>
      </c>
      <c r="U198" s="173" t="s">
        <v>26</v>
      </c>
      <c r="V198" s="173" t="s">
        <v>27</v>
      </c>
      <c r="W198" s="173" t="s">
        <v>28</v>
      </c>
      <c r="X198" s="173" t="s">
        <v>29</v>
      </c>
      <c r="Y198" s="173" t="s">
        <v>30</v>
      </c>
      <c r="Z198" s="173" t="s">
        <v>31</v>
      </c>
      <c r="AB198" s="176" t="str">
        <f t="shared" si="417"/>
        <v>Peso (g)</v>
      </c>
      <c r="AC198" s="177"/>
      <c r="AD198" s="177" t="s">
        <v>32</v>
      </c>
      <c r="AE198" s="170" t="s">
        <v>12</v>
      </c>
      <c r="AF198" s="170" t="s">
        <v>13</v>
      </c>
      <c r="AG198" s="170" t="s">
        <v>14</v>
      </c>
      <c r="AH198" s="170" t="s">
        <v>15</v>
      </c>
      <c r="AI198" s="170" t="s">
        <v>16</v>
      </c>
      <c r="AJ198" s="170" t="s">
        <v>17</v>
      </c>
      <c r="AK198" s="170" t="s">
        <v>18</v>
      </c>
      <c r="AL198" s="170" t="s">
        <v>19</v>
      </c>
      <c r="AM198" s="170" t="s">
        <v>20</v>
      </c>
      <c r="AN198" s="170" t="s">
        <v>21</v>
      </c>
      <c r="AO198" s="170" t="s">
        <v>22</v>
      </c>
      <c r="AP198" s="170" t="s">
        <v>23</v>
      </c>
      <c r="AQ198" s="170" t="s">
        <v>24</v>
      </c>
      <c r="AR198" s="170" t="s">
        <v>25</v>
      </c>
      <c r="AS198" s="170" t="s">
        <v>26</v>
      </c>
      <c r="AT198" s="170" t="s">
        <v>27</v>
      </c>
      <c r="AU198" s="170" t="s">
        <v>28</v>
      </c>
      <c r="AV198" s="170" t="s">
        <v>29</v>
      </c>
      <c r="AW198" s="170" t="s">
        <v>30</v>
      </c>
      <c r="AX198" s="170" t="s">
        <v>31</v>
      </c>
      <c r="BL198" s="43" t="str">
        <f t="shared" si="543"/>
        <v>INFINITE 80 a 300</v>
      </c>
      <c r="BM198" s="44" t="s">
        <v>110</v>
      </c>
      <c r="BN198" s="46" t="s">
        <v>40</v>
      </c>
      <c r="BO198" s="170">
        <f t="shared" ref="BO198:BQ209" si="548">ROUND(BO3-(BO3*$A$96),2)</f>
        <v>13.87</v>
      </c>
      <c r="BP198" s="170">
        <f t="shared" si="548"/>
        <v>14.15</v>
      </c>
      <c r="BQ198" s="170">
        <f t="shared" si="548"/>
        <v>14.45</v>
      </c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  <c r="CG198"/>
      <c r="CM198" s="43" t="str">
        <f t="shared" si="410"/>
        <v>Peso (g)</v>
      </c>
      <c r="CO198" s="44" t="s">
        <v>32</v>
      </c>
      <c r="CP198" s="45" t="s">
        <v>16</v>
      </c>
      <c r="CQ198" s="45" t="s">
        <v>17</v>
      </c>
      <c r="CR198" s="45" t="s">
        <v>18</v>
      </c>
      <c r="CS198" s="45" t="s">
        <v>19</v>
      </c>
      <c r="CT198" s="45" t="s">
        <v>20</v>
      </c>
      <c r="CU198" s="45" t="s">
        <v>21</v>
      </c>
      <c r="CV198" s="45" t="s">
        <v>22</v>
      </c>
      <c r="CW198" s="45" t="s">
        <v>23</v>
      </c>
      <c r="CX198" s="45" t="s">
        <v>24</v>
      </c>
      <c r="CY198" s="45" t="s">
        <v>25</v>
      </c>
      <c r="CZ198" s="45" t="s">
        <v>26</v>
      </c>
      <c r="DA198" s="45" t="s">
        <v>27</v>
      </c>
      <c r="DB198" s="45" t="s">
        <v>28</v>
      </c>
      <c r="DC198" s="45" t="s">
        <v>29</v>
      </c>
      <c r="DD198" s="45" t="s">
        <v>30</v>
      </c>
      <c r="DE198" s="45" t="s">
        <v>31</v>
      </c>
      <c r="DG198" s="43" t="str">
        <f t="shared" ref="DG198:DG211" si="549">CONCATENATE(DH198,DI198)</f>
        <v>Peso (g)</v>
      </c>
      <c r="DI198" s="44" t="s">
        <v>32</v>
      </c>
      <c r="DJ198" s="147" t="s">
        <v>16</v>
      </c>
      <c r="DK198" s="147" t="s">
        <v>17</v>
      </c>
      <c r="DL198" s="147" t="s">
        <v>18</v>
      </c>
      <c r="DM198" s="147" t="s">
        <v>19</v>
      </c>
      <c r="DN198" s="147" t="s">
        <v>20</v>
      </c>
      <c r="DO198" s="147" t="s">
        <v>21</v>
      </c>
      <c r="DP198" s="147" t="s">
        <v>22</v>
      </c>
      <c r="DQ198" s="147" t="s">
        <v>23</v>
      </c>
      <c r="DR198" s="147" t="s">
        <v>28</v>
      </c>
      <c r="DS198" s="147" t="s">
        <v>29</v>
      </c>
      <c r="DT198" s="147" t="s">
        <v>30</v>
      </c>
      <c r="DU198" s="147" t="s">
        <v>31</v>
      </c>
      <c r="EQ198" s="198" t="str">
        <f t="shared" si="518"/>
        <v>INFINITE 3Coleta no mesmo dia4210-291 a 100</v>
      </c>
      <c r="ER198" s="198" t="s">
        <v>94</v>
      </c>
      <c r="ES198" s="199" t="s">
        <v>71</v>
      </c>
      <c r="ET198" s="200" t="s">
        <v>72</v>
      </c>
      <c r="EU198" s="201" t="s">
        <v>105</v>
      </c>
      <c r="EV198" s="200">
        <f t="shared" si="533"/>
        <v>1.65</v>
      </c>
      <c r="EW198" s="258">
        <v>1.65</v>
      </c>
      <c r="EX198" s="203" t="s">
        <v>264</v>
      </c>
    </row>
    <row r="199" spans="1:154" x14ac:dyDescent="0.25">
      <c r="A199" s="84">
        <v>0</v>
      </c>
      <c r="B199" s="42" t="s">
        <v>85</v>
      </c>
      <c r="D199" s="43" t="str">
        <f t="shared" si="542"/>
        <v>INFINITE 70 a 300</v>
      </c>
      <c r="E199" s="44" t="s">
        <v>107</v>
      </c>
      <c r="F199" s="44" t="s">
        <v>40</v>
      </c>
      <c r="G199" s="170">
        <f>ROUND(G3-(G3*$A$41),2)</f>
        <v>7.46</v>
      </c>
      <c r="H199" s="170">
        <f t="shared" ref="H199:Z211" si="550">ROUND(H3-(H3*$A$41),2)</f>
        <v>7.62</v>
      </c>
      <c r="I199" s="170">
        <f t="shared" si="550"/>
        <v>7.77</v>
      </c>
      <c r="J199" s="170">
        <f t="shared" si="550"/>
        <v>7.93</v>
      </c>
      <c r="K199" s="170">
        <f t="shared" si="550"/>
        <v>14.25</v>
      </c>
      <c r="L199" s="170">
        <f t="shared" si="550"/>
        <v>14.56</v>
      </c>
      <c r="M199" s="170">
        <f t="shared" si="550"/>
        <v>14.88</v>
      </c>
      <c r="N199" s="170">
        <f t="shared" si="550"/>
        <v>15.83</v>
      </c>
      <c r="O199" s="170">
        <f t="shared" si="550"/>
        <v>21.64</v>
      </c>
      <c r="P199" s="170">
        <f t="shared" si="550"/>
        <v>30.29</v>
      </c>
      <c r="Q199" s="170">
        <f t="shared" si="550"/>
        <v>38.950000000000003</v>
      </c>
      <c r="R199" s="170">
        <f t="shared" si="550"/>
        <v>45.44</v>
      </c>
      <c r="S199" s="170">
        <f t="shared" si="550"/>
        <v>28.81</v>
      </c>
      <c r="T199" s="170">
        <f t="shared" si="550"/>
        <v>36.78</v>
      </c>
      <c r="U199" s="170">
        <f t="shared" si="550"/>
        <v>44.4</v>
      </c>
      <c r="V199" s="170">
        <f t="shared" si="550"/>
        <v>50.93</v>
      </c>
      <c r="W199" s="170">
        <f t="shared" si="550"/>
        <v>34.299999999999997</v>
      </c>
      <c r="X199" s="170">
        <f t="shared" si="550"/>
        <v>43.79</v>
      </c>
      <c r="Y199" s="170">
        <f t="shared" si="550"/>
        <v>52.87</v>
      </c>
      <c r="Z199" s="170">
        <f t="shared" si="550"/>
        <v>60.64</v>
      </c>
      <c r="AB199" s="176" t="str">
        <f t="shared" si="417"/>
        <v>INFINITE 70 a 300</v>
      </c>
      <c r="AC199" s="177" t="s">
        <v>107</v>
      </c>
      <c r="AD199" s="177" t="s">
        <v>40</v>
      </c>
      <c r="AE199" s="170">
        <f>ROUND(AE3-(AE3*$A$59),2)</f>
        <v>22.05</v>
      </c>
      <c r="AF199" s="170">
        <f t="shared" ref="AF199:AX211" si="551">ROUND(AF3-(AF3*$A$59),2)</f>
        <v>22.53</v>
      </c>
      <c r="AG199" s="170">
        <f t="shared" si="551"/>
        <v>23</v>
      </c>
      <c r="AH199" s="170">
        <f t="shared" si="551"/>
        <v>23.47</v>
      </c>
      <c r="AI199" s="170">
        <f t="shared" si="551"/>
        <v>24.47</v>
      </c>
      <c r="AJ199" s="170">
        <f t="shared" si="551"/>
        <v>24.71</v>
      </c>
      <c r="AK199" s="170">
        <f t="shared" si="551"/>
        <v>24.98</v>
      </c>
      <c r="AL199" s="170">
        <f t="shared" si="551"/>
        <v>25.22</v>
      </c>
      <c r="AM199" s="170">
        <f t="shared" si="551"/>
        <v>35.659999999999997</v>
      </c>
      <c r="AN199" s="170">
        <f t="shared" si="551"/>
        <v>55.38</v>
      </c>
      <c r="AO199" s="170">
        <f t="shared" si="551"/>
        <v>67.36</v>
      </c>
      <c r="AP199" s="170">
        <f t="shared" si="551"/>
        <v>79.34</v>
      </c>
      <c r="AQ199" s="170">
        <f t="shared" si="551"/>
        <v>45.87</v>
      </c>
      <c r="AR199" s="170">
        <f t="shared" si="551"/>
        <v>61.1</v>
      </c>
      <c r="AS199" s="170">
        <f t="shared" si="551"/>
        <v>70.819999999999993</v>
      </c>
      <c r="AT199" s="170">
        <f t="shared" si="551"/>
        <v>80.540000000000006</v>
      </c>
      <c r="AU199" s="170">
        <f t="shared" si="551"/>
        <v>54.62</v>
      </c>
      <c r="AV199" s="170">
        <f t="shared" si="551"/>
        <v>72.739999999999995</v>
      </c>
      <c r="AW199" s="170">
        <f t="shared" si="551"/>
        <v>84.31</v>
      </c>
      <c r="AX199" s="170">
        <f t="shared" si="551"/>
        <v>95.88</v>
      </c>
      <c r="BL199" s="43" t="str">
        <f t="shared" si="543"/>
        <v>INFINITE 8301 a 500</v>
      </c>
      <c r="BM199" s="44" t="s">
        <v>110</v>
      </c>
      <c r="BN199" s="46" t="s">
        <v>49</v>
      </c>
      <c r="BO199" s="170">
        <f t="shared" si="548"/>
        <v>14.41</v>
      </c>
      <c r="BP199" s="170">
        <f t="shared" si="548"/>
        <v>14.71</v>
      </c>
      <c r="BQ199" s="170">
        <f t="shared" si="548"/>
        <v>15.02</v>
      </c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  <c r="CG199"/>
      <c r="CM199" s="231" t="str">
        <f t="shared" ref="CM199" si="552">CONCATENATE(CN199,CO199)</f>
        <v>INFINITE 70 a 300</v>
      </c>
      <c r="CN199" s="230" t="s">
        <v>107</v>
      </c>
      <c r="CO199" s="230" t="s">
        <v>40</v>
      </c>
      <c r="CP199" s="260">
        <v>12.05</v>
      </c>
      <c r="CQ199" s="260">
        <v>12.57</v>
      </c>
      <c r="CR199" s="260">
        <v>12.69</v>
      </c>
      <c r="CS199" s="260">
        <v>12.82</v>
      </c>
      <c r="CT199" s="260">
        <v>14.35</v>
      </c>
      <c r="CU199" s="260">
        <v>16.079999999999998</v>
      </c>
      <c r="CV199" s="260">
        <v>17.940000000000001</v>
      </c>
      <c r="CW199" s="260">
        <v>21.52</v>
      </c>
      <c r="CX199" s="260">
        <v>14.78</v>
      </c>
      <c r="CY199" s="260">
        <v>17.88</v>
      </c>
      <c r="CZ199" s="260">
        <v>30.02</v>
      </c>
      <c r="DA199" s="260">
        <v>41.2</v>
      </c>
      <c r="DB199" s="260">
        <v>17.170000000000002</v>
      </c>
      <c r="DC199" s="260">
        <v>20.77</v>
      </c>
      <c r="DD199" s="260">
        <v>34.909999999999997</v>
      </c>
      <c r="DE199" s="260">
        <v>47.92</v>
      </c>
      <c r="DF199" s="230" t="s">
        <v>264</v>
      </c>
      <c r="DG199" s="43" t="str">
        <f t="shared" ref="DG199" si="553">CONCATENATE(DH199,DI199)</f>
        <v>INFINITE 80 a 300</v>
      </c>
      <c r="DH199" s="44" t="s">
        <v>110</v>
      </c>
      <c r="DI199" s="228" t="s">
        <v>40</v>
      </c>
      <c r="DJ199" s="229" t="s">
        <v>426</v>
      </c>
      <c r="DK199" s="229" t="s">
        <v>427</v>
      </c>
      <c r="DL199" s="229" t="s">
        <v>428</v>
      </c>
      <c r="DM199" s="229" t="s">
        <v>429</v>
      </c>
      <c r="DN199" s="229" t="s">
        <v>430</v>
      </c>
      <c r="DO199" s="229" t="s">
        <v>431</v>
      </c>
      <c r="DP199" s="229" t="s">
        <v>432</v>
      </c>
      <c r="DQ199" s="229" t="s">
        <v>433</v>
      </c>
      <c r="DR199" s="229" t="s">
        <v>434</v>
      </c>
      <c r="DS199" s="229" t="s">
        <v>435</v>
      </c>
      <c r="DT199" s="229" t="s">
        <v>436</v>
      </c>
      <c r="DU199" s="229" t="s">
        <v>437</v>
      </c>
      <c r="DV199" s="248" t="s">
        <v>264</v>
      </c>
      <c r="EQ199" s="198" t="str">
        <f t="shared" si="518"/>
        <v>INFINITE 3Coleta no mesmo dia4210-2Mais de 100</v>
      </c>
      <c r="ER199" s="198" t="s">
        <v>94</v>
      </c>
      <c r="ES199" s="199" t="s">
        <v>71</v>
      </c>
      <c r="ET199" s="200" t="s">
        <v>72</v>
      </c>
      <c r="EU199" s="201" t="s">
        <v>108</v>
      </c>
      <c r="EV199" s="200">
        <f t="shared" si="533"/>
        <v>1.65</v>
      </c>
      <c r="EW199" s="258">
        <v>1.65</v>
      </c>
      <c r="EX199" s="203" t="s">
        <v>264</v>
      </c>
    </row>
    <row r="200" spans="1:154" x14ac:dyDescent="0.25">
      <c r="A200" s="84">
        <v>0</v>
      </c>
      <c r="B200" s="42" t="s">
        <v>90</v>
      </c>
      <c r="D200" s="43" t="str">
        <f t="shared" si="542"/>
        <v>INFINITE 7301 a 500</v>
      </c>
      <c r="E200" s="44" t="s">
        <v>107</v>
      </c>
      <c r="F200" s="44" t="s">
        <v>49</v>
      </c>
      <c r="G200" s="170">
        <f t="shared" ref="G200:V211" si="554">ROUND(G4-(G4*$A$41),2)</f>
        <v>8.36</v>
      </c>
      <c r="H200" s="170">
        <f t="shared" si="554"/>
        <v>8.5399999999999991</v>
      </c>
      <c r="I200" s="170">
        <f t="shared" si="554"/>
        <v>8.7200000000000006</v>
      </c>
      <c r="J200" s="170">
        <f t="shared" si="554"/>
        <v>8.89</v>
      </c>
      <c r="K200" s="170">
        <f t="shared" si="554"/>
        <v>14.77</v>
      </c>
      <c r="L200" s="170">
        <f t="shared" si="554"/>
        <v>15.09</v>
      </c>
      <c r="M200" s="170">
        <f t="shared" si="554"/>
        <v>15.43</v>
      </c>
      <c r="N200" s="170">
        <f t="shared" si="554"/>
        <v>16.399999999999999</v>
      </c>
      <c r="O200" s="170">
        <f t="shared" si="554"/>
        <v>22.55</v>
      </c>
      <c r="P200" s="170">
        <f t="shared" si="554"/>
        <v>31.56</v>
      </c>
      <c r="Q200" s="170">
        <f t="shared" si="554"/>
        <v>40.57</v>
      </c>
      <c r="R200" s="170">
        <f t="shared" si="554"/>
        <v>47.33</v>
      </c>
      <c r="S200" s="170">
        <f t="shared" si="554"/>
        <v>29.57</v>
      </c>
      <c r="T200" s="170">
        <f t="shared" si="554"/>
        <v>37.840000000000003</v>
      </c>
      <c r="U200" s="170">
        <f t="shared" si="554"/>
        <v>45.78</v>
      </c>
      <c r="V200" s="170">
        <f t="shared" si="554"/>
        <v>52.53</v>
      </c>
      <c r="W200" s="170">
        <f t="shared" si="550"/>
        <v>35.19</v>
      </c>
      <c r="X200" s="170">
        <f t="shared" si="550"/>
        <v>45.05</v>
      </c>
      <c r="Y200" s="170">
        <f t="shared" si="550"/>
        <v>54.5</v>
      </c>
      <c r="Z200" s="170">
        <f t="shared" si="550"/>
        <v>62.53</v>
      </c>
      <c r="AB200" s="176" t="str">
        <f t="shared" si="417"/>
        <v>INFINITE 7301 a 500</v>
      </c>
      <c r="AC200" s="177" t="s">
        <v>107</v>
      </c>
      <c r="AD200" s="177" t="s">
        <v>49</v>
      </c>
      <c r="AE200" s="170">
        <f t="shared" ref="AE200:AT211" si="555">ROUND(AE4-(AE4*$A$59),2)</f>
        <v>22.85</v>
      </c>
      <c r="AF200" s="170">
        <f t="shared" si="555"/>
        <v>23.33</v>
      </c>
      <c r="AG200" s="170">
        <f t="shared" si="555"/>
        <v>23.81</v>
      </c>
      <c r="AH200" s="170">
        <f t="shared" si="555"/>
        <v>24.29</v>
      </c>
      <c r="AI200" s="170">
        <f t="shared" si="555"/>
        <v>25.88</v>
      </c>
      <c r="AJ200" s="170">
        <f t="shared" si="555"/>
        <v>26.15</v>
      </c>
      <c r="AK200" s="170">
        <f t="shared" si="555"/>
        <v>26.42</v>
      </c>
      <c r="AL200" s="170">
        <f t="shared" si="555"/>
        <v>26.69</v>
      </c>
      <c r="AM200" s="170">
        <f t="shared" si="555"/>
        <v>38.090000000000003</v>
      </c>
      <c r="AN200" s="170">
        <f t="shared" si="555"/>
        <v>58.21</v>
      </c>
      <c r="AO200" s="170">
        <f t="shared" si="555"/>
        <v>70.84</v>
      </c>
      <c r="AP200" s="170">
        <f t="shared" si="555"/>
        <v>83.47</v>
      </c>
      <c r="AQ200" s="170">
        <f t="shared" si="555"/>
        <v>47.5</v>
      </c>
      <c r="AR200" s="170">
        <f t="shared" si="555"/>
        <v>62.23</v>
      </c>
      <c r="AS200" s="170">
        <f t="shared" si="555"/>
        <v>72.14</v>
      </c>
      <c r="AT200" s="170">
        <f t="shared" si="555"/>
        <v>82.04</v>
      </c>
      <c r="AU200" s="170">
        <f t="shared" si="551"/>
        <v>56.54</v>
      </c>
      <c r="AV200" s="170">
        <f t="shared" si="551"/>
        <v>74.08</v>
      </c>
      <c r="AW200" s="170">
        <f t="shared" si="551"/>
        <v>85.88</v>
      </c>
      <c r="AX200" s="170">
        <f t="shared" si="551"/>
        <v>97.67</v>
      </c>
      <c r="BL200" s="43" t="str">
        <f t="shared" si="543"/>
        <v>INFINITE 8501 a 1.000</v>
      </c>
      <c r="BM200" s="44" t="s">
        <v>110</v>
      </c>
      <c r="BN200" s="46" t="s">
        <v>50</v>
      </c>
      <c r="BO200" s="170">
        <f t="shared" si="548"/>
        <v>15.41</v>
      </c>
      <c r="BP200" s="170">
        <f t="shared" si="548"/>
        <v>15.74</v>
      </c>
      <c r="BQ200" s="170">
        <f t="shared" si="548"/>
        <v>16.07</v>
      </c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  <c r="CG200"/>
      <c r="CM200" s="43" t="str">
        <f t="shared" si="410"/>
        <v>INFINITE 7301 a 500</v>
      </c>
      <c r="CN200" s="44" t="s">
        <v>107</v>
      </c>
      <c r="CO200" s="225" t="s">
        <v>49</v>
      </c>
      <c r="CP200" s="170">
        <f t="shared" ref="CP200:DE200" si="556">ROUND(CP4-(CP4*$A$114),2)</f>
        <v>13.39</v>
      </c>
      <c r="CQ200" s="170">
        <f t="shared" si="556"/>
        <v>13.96</v>
      </c>
      <c r="CR200" s="170">
        <f t="shared" si="556"/>
        <v>14.1</v>
      </c>
      <c r="CS200" s="170">
        <f t="shared" si="556"/>
        <v>14.25</v>
      </c>
      <c r="CT200" s="170">
        <f t="shared" si="556"/>
        <v>15.94</v>
      </c>
      <c r="CU200" s="170">
        <f t="shared" si="556"/>
        <v>17.87</v>
      </c>
      <c r="CV200" s="170">
        <f t="shared" si="556"/>
        <v>19.940000000000001</v>
      </c>
      <c r="CW200" s="170">
        <f t="shared" si="556"/>
        <v>23.91</v>
      </c>
      <c r="CX200" s="170">
        <f t="shared" si="556"/>
        <v>16.420000000000002</v>
      </c>
      <c r="CY200" s="170">
        <f t="shared" si="556"/>
        <v>19.87</v>
      </c>
      <c r="CZ200" s="170">
        <f t="shared" si="556"/>
        <v>33.36</v>
      </c>
      <c r="DA200" s="170">
        <f t="shared" si="556"/>
        <v>45.78</v>
      </c>
      <c r="DB200" s="170">
        <f t="shared" si="556"/>
        <v>19.079999999999998</v>
      </c>
      <c r="DC200" s="170">
        <f t="shared" si="556"/>
        <v>23.08</v>
      </c>
      <c r="DD200" s="170">
        <f t="shared" si="556"/>
        <v>38.78</v>
      </c>
      <c r="DE200" s="170">
        <f t="shared" si="556"/>
        <v>53.24</v>
      </c>
      <c r="DG200" s="43" t="str">
        <f t="shared" si="549"/>
        <v>INFINITE 8301 a 500</v>
      </c>
      <c r="DH200" s="44" t="s">
        <v>110</v>
      </c>
      <c r="DI200" s="44" t="s">
        <v>49</v>
      </c>
      <c r="DJ200" s="147">
        <f t="shared" ref="DJ200:DU200" si="557">ROUND(DJ46-(DJ46*$A$206),2)</f>
        <v>16.760000000000002</v>
      </c>
      <c r="DK200" s="147">
        <f t="shared" si="557"/>
        <v>17.47</v>
      </c>
      <c r="DL200" s="147">
        <f t="shared" si="557"/>
        <v>17.64</v>
      </c>
      <c r="DM200" s="147">
        <f t="shared" si="557"/>
        <v>17.82</v>
      </c>
      <c r="DN200" s="147">
        <f t="shared" si="557"/>
        <v>19.920000000000002</v>
      </c>
      <c r="DO200" s="147">
        <f t="shared" si="557"/>
        <v>22.42</v>
      </c>
      <c r="DP200" s="147">
        <f t="shared" si="557"/>
        <v>25.02</v>
      </c>
      <c r="DQ200" s="147">
        <f t="shared" si="557"/>
        <v>30.01</v>
      </c>
      <c r="DR200" s="147">
        <f t="shared" si="557"/>
        <v>23.78</v>
      </c>
      <c r="DS200" s="147">
        <f t="shared" si="557"/>
        <v>28.93</v>
      </c>
      <c r="DT200" s="147">
        <f t="shared" si="557"/>
        <v>48.68</v>
      </c>
      <c r="DU200" s="147">
        <f t="shared" si="557"/>
        <v>66.790000000000006</v>
      </c>
      <c r="EQ200" s="198" t="str">
        <f t="shared" si="518"/>
        <v>INFINITE 3Coleta no mesmo dia7790-9Unitizador</v>
      </c>
      <c r="ER200" s="198" t="s">
        <v>94</v>
      </c>
      <c r="ES200" s="199" t="s">
        <v>71</v>
      </c>
      <c r="ET200" s="200" t="s">
        <v>111</v>
      </c>
      <c r="EU200" s="201" t="s">
        <v>112</v>
      </c>
      <c r="EV200" s="200">
        <f>ROUND(EV19-(EV19*$A$1145),2)</f>
        <v>41.98</v>
      </c>
      <c r="EW200" s="204"/>
      <c r="EX200" s="204"/>
    </row>
    <row r="201" spans="1:154" x14ac:dyDescent="0.25">
      <c r="A201" s="84">
        <v>0</v>
      </c>
      <c r="B201" s="42" t="s">
        <v>94</v>
      </c>
      <c r="D201" s="43" t="str">
        <f t="shared" si="542"/>
        <v>INFINITE 7501 a 1.000</v>
      </c>
      <c r="E201" s="44" t="s">
        <v>107</v>
      </c>
      <c r="F201" s="44" t="s">
        <v>50</v>
      </c>
      <c r="G201" s="170">
        <f t="shared" si="554"/>
        <v>8.9600000000000009</v>
      </c>
      <c r="H201" s="170">
        <f t="shared" si="550"/>
        <v>9.14</v>
      </c>
      <c r="I201" s="170">
        <f t="shared" si="550"/>
        <v>9.34</v>
      </c>
      <c r="J201" s="170">
        <f t="shared" si="550"/>
        <v>9.5299999999999994</v>
      </c>
      <c r="K201" s="170">
        <f t="shared" si="550"/>
        <v>16.47</v>
      </c>
      <c r="L201" s="170">
        <f t="shared" si="550"/>
        <v>16.64</v>
      </c>
      <c r="M201" s="170">
        <f t="shared" si="550"/>
        <v>16.8</v>
      </c>
      <c r="N201" s="170">
        <f t="shared" si="550"/>
        <v>16.98</v>
      </c>
      <c r="O201" s="170">
        <f t="shared" si="550"/>
        <v>23.45</v>
      </c>
      <c r="P201" s="170">
        <f t="shared" si="550"/>
        <v>32.83</v>
      </c>
      <c r="Q201" s="170">
        <f t="shared" si="550"/>
        <v>42.22</v>
      </c>
      <c r="R201" s="170">
        <f t="shared" si="550"/>
        <v>49.26</v>
      </c>
      <c r="S201" s="170">
        <f t="shared" si="550"/>
        <v>30.32</v>
      </c>
      <c r="T201" s="170">
        <f t="shared" si="550"/>
        <v>38.92</v>
      </c>
      <c r="U201" s="170">
        <f t="shared" si="550"/>
        <v>47.15</v>
      </c>
      <c r="V201" s="170">
        <f t="shared" si="550"/>
        <v>54.12</v>
      </c>
      <c r="W201" s="170">
        <f t="shared" si="550"/>
        <v>36.11</v>
      </c>
      <c r="X201" s="170">
        <f t="shared" si="550"/>
        <v>46.34</v>
      </c>
      <c r="Y201" s="170">
        <f t="shared" si="550"/>
        <v>56.14</v>
      </c>
      <c r="Z201" s="170">
        <f t="shared" si="550"/>
        <v>64.430000000000007</v>
      </c>
      <c r="AB201" s="176" t="str">
        <f t="shared" si="417"/>
        <v>INFINITE 7501 a 1.000</v>
      </c>
      <c r="AC201" s="177" t="s">
        <v>107</v>
      </c>
      <c r="AD201" s="177" t="s">
        <v>50</v>
      </c>
      <c r="AE201" s="170">
        <f t="shared" si="555"/>
        <v>23.63</v>
      </c>
      <c r="AF201" s="170">
        <f t="shared" si="551"/>
        <v>24.14</v>
      </c>
      <c r="AG201" s="170">
        <f t="shared" si="551"/>
        <v>24.64</v>
      </c>
      <c r="AH201" s="170">
        <f t="shared" si="551"/>
        <v>25.13</v>
      </c>
      <c r="AI201" s="170">
        <f t="shared" si="551"/>
        <v>27.31</v>
      </c>
      <c r="AJ201" s="170">
        <f t="shared" si="551"/>
        <v>27.58</v>
      </c>
      <c r="AK201" s="170">
        <f t="shared" si="551"/>
        <v>27.86</v>
      </c>
      <c r="AL201" s="170">
        <f t="shared" si="551"/>
        <v>28.14</v>
      </c>
      <c r="AM201" s="170">
        <f t="shared" si="551"/>
        <v>40.5</v>
      </c>
      <c r="AN201" s="170">
        <f t="shared" si="551"/>
        <v>61.05</v>
      </c>
      <c r="AO201" s="170">
        <f t="shared" si="551"/>
        <v>74.33</v>
      </c>
      <c r="AP201" s="170">
        <f t="shared" si="551"/>
        <v>87.61</v>
      </c>
      <c r="AQ201" s="170">
        <f t="shared" si="551"/>
        <v>49.11</v>
      </c>
      <c r="AR201" s="170">
        <f t="shared" si="551"/>
        <v>63.35</v>
      </c>
      <c r="AS201" s="170">
        <f t="shared" si="551"/>
        <v>73.459999999999994</v>
      </c>
      <c r="AT201" s="170">
        <f t="shared" si="551"/>
        <v>83.56</v>
      </c>
      <c r="AU201" s="170">
        <f t="shared" si="551"/>
        <v>58.46</v>
      </c>
      <c r="AV201" s="170">
        <f t="shared" si="551"/>
        <v>75.41</v>
      </c>
      <c r="AW201" s="170">
        <f t="shared" si="551"/>
        <v>87.45</v>
      </c>
      <c r="AX201" s="170">
        <f t="shared" si="551"/>
        <v>99.46</v>
      </c>
      <c r="BL201" s="43" t="str">
        <f t="shared" si="543"/>
        <v>INFINITE 81.001 a 2.000</v>
      </c>
      <c r="BM201" s="44" t="s">
        <v>110</v>
      </c>
      <c r="BN201" s="46" t="s">
        <v>55</v>
      </c>
      <c r="BO201" s="170">
        <f t="shared" si="548"/>
        <v>17.96</v>
      </c>
      <c r="BP201" s="170">
        <f t="shared" si="548"/>
        <v>18.329999999999998</v>
      </c>
      <c r="BQ201" s="170">
        <f t="shared" si="548"/>
        <v>18.72</v>
      </c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  <c r="CG201"/>
      <c r="CM201" s="43" t="str">
        <f t="shared" si="410"/>
        <v>INFINITE 7501 a 1.000</v>
      </c>
      <c r="CN201" s="44" t="s">
        <v>107</v>
      </c>
      <c r="CO201" s="44" t="s">
        <v>50</v>
      </c>
      <c r="CP201" s="170">
        <f t="shared" ref="CP201:DE201" si="558">ROUND(CP5-(CP5*$A$114),2)</f>
        <v>14.34</v>
      </c>
      <c r="CQ201" s="170">
        <f t="shared" si="558"/>
        <v>14.95</v>
      </c>
      <c r="CR201" s="170">
        <f t="shared" si="558"/>
        <v>15.11</v>
      </c>
      <c r="CS201" s="170">
        <f t="shared" si="558"/>
        <v>15.26</v>
      </c>
      <c r="CT201" s="170">
        <f t="shared" si="558"/>
        <v>17.079999999999998</v>
      </c>
      <c r="CU201" s="170">
        <f t="shared" si="558"/>
        <v>19.14</v>
      </c>
      <c r="CV201" s="170">
        <f t="shared" si="558"/>
        <v>21.36</v>
      </c>
      <c r="CW201" s="170">
        <f t="shared" si="558"/>
        <v>25.62</v>
      </c>
      <c r="CX201" s="170">
        <f t="shared" si="558"/>
        <v>17.39</v>
      </c>
      <c r="CY201" s="170">
        <f t="shared" si="558"/>
        <v>20.96</v>
      </c>
      <c r="CZ201" s="170">
        <f t="shared" si="558"/>
        <v>34.57</v>
      </c>
      <c r="DA201" s="170">
        <f t="shared" si="558"/>
        <v>47.26</v>
      </c>
      <c r="DB201" s="170">
        <f t="shared" si="558"/>
        <v>20.23</v>
      </c>
      <c r="DC201" s="170">
        <f t="shared" si="558"/>
        <v>24.37</v>
      </c>
      <c r="DD201" s="170">
        <f t="shared" si="558"/>
        <v>40.200000000000003</v>
      </c>
      <c r="DE201" s="170">
        <f t="shared" si="558"/>
        <v>54.94</v>
      </c>
      <c r="DG201" s="43" t="str">
        <f t="shared" si="549"/>
        <v>INFINITE 8501 a 1.000</v>
      </c>
      <c r="DH201" s="44" t="s">
        <v>110</v>
      </c>
      <c r="DI201" s="44" t="s">
        <v>50</v>
      </c>
      <c r="DJ201" s="147">
        <f t="shared" ref="DJ201:DU201" si="559">ROUND(DJ47-(DJ47*$A$206),2)</f>
        <v>17.940000000000001</v>
      </c>
      <c r="DK201" s="147">
        <f t="shared" si="559"/>
        <v>18.71</v>
      </c>
      <c r="DL201" s="147">
        <f t="shared" si="559"/>
        <v>18.91</v>
      </c>
      <c r="DM201" s="147">
        <f t="shared" si="559"/>
        <v>19.079999999999998</v>
      </c>
      <c r="DN201" s="147">
        <f t="shared" si="559"/>
        <v>21.34</v>
      </c>
      <c r="DO201" s="147">
        <f t="shared" si="559"/>
        <v>24.01</v>
      </c>
      <c r="DP201" s="147">
        <f t="shared" si="559"/>
        <v>26.82</v>
      </c>
      <c r="DQ201" s="147">
        <f t="shared" si="559"/>
        <v>32.14</v>
      </c>
      <c r="DR201" s="147">
        <f t="shared" si="559"/>
        <v>25.2</v>
      </c>
      <c r="DS201" s="147">
        <f t="shared" si="559"/>
        <v>30.53</v>
      </c>
      <c r="DT201" s="147">
        <f t="shared" si="559"/>
        <v>50.46</v>
      </c>
      <c r="DU201" s="147">
        <f t="shared" si="559"/>
        <v>68.94</v>
      </c>
      <c r="ET201" s="44"/>
    </row>
    <row r="202" spans="1:154" x14ac:dyDescent="0.25">
      <c r="A202" s="84">
        <v>0</v>
      </c>
      <c r="B202" s="42" t="s">
        <v>98</v>
      </c>
      <c r="D202" s="43" t="str">
        <f t="shared" si="542"/>
        <v>INFINITE 71.001 a 2.000</v>
      </c>
      <c r="E202" s="44" t="s">
        <v>107</v>
      </c>
      <c r="F202" s="44" t="s">
        <v>55</v>
      </c>
      <c r="G202" s="170">
        <f t="shared" si="554"/>
        <v>11.24</v>
      </c>
      <c r="H202" s="170">
        <f t="shared" si="550"/>
        <v>11.48</v>
      </c>
      <c r="I202" s="170">
        <f t="shared" si="550"/>
        <v>11.73</v>
      </c>
      <c r="J202" s="170">
        <f t="shared" si="550"/>
        <v>11.96</v>
      </c>
      <c r="K202" s="170">
        <f t="shared" si="550"/>
        <v>18.170000000000002</v>
      </c>
      <c r="L202" s="170">
        <f t="shared" si="550"/>
        <v>18.350000000000001</v>
      </c>
      <c r="M202" s="170">
        <f t="shared" si="550"/>
        <v>18.54</v>
      </c>
      <c r="N202" s="170">
        <f t="shared" si="550"/>
        <v>18.72</v>
      </c>
      <c r="O202" s="170">
        <f t="shared" si="550"/>
        <v>28.27</v>
      </c>
      <c r="P202" s="170">
        <f t="shared" si="550"/>
        <v>39.6</v>
      </c>
      <c r="Q202" s="170">
        <f t="shared" si="550"/>
        <v>50.91</v>
      </c>
      <c r="R202" s="170">
        <f t="shared" si="550"/>
        <v>59.38</v>
      </c>
      <c r="S202" s="170">
        <f t="shared" si="550"/>
        <v>37.93</v>
      </c>
      <c r="T202" s="170">
        <f t="shared" si="550"/>
        <v>48.14</v>
      </c>
      <c r="U202" s="170">
        <f t="shared" si="550"/>
        <v>58</v>
      </c>
      <c r="V202" s="170">
        <f t="shared" si="550"/>
        <v>66.19</v>
      </c>
      <c r="W202" s="170">
        <f t="shared" si="550"/>
        <v>45.15</v>
      </c>
      <c r="X202" s="170">
        <f t="shared" si="550"/>
        <v>57.32</v>
      </c>
      <c r="Y202" s="170">
        <f t="shared" si="550"/>
        <v>69.040000000000006</v>
      </c>
      <c r="Z202" s="170">
        <f t="shared" si="550"/>
        <v>78.790000000000006</v>
      </c>
      <c r="AB202" s="176" t="str">
        <f t="shared" si="417"/>
        <v>INFINITE 71.001 a 2.000</v>
      </c>
      <c r="AC202" s="177" t="s">
        <v>107</v>
      </c>
      <c r="AD202" s="177" t="s">
        <v>55</v>
      </c>
      <c r="AE202" s="170">
        <f t="shared" si="555"/>
        <v>26.14</v>
      </c>
      <c r="AF202" s="170">
        <f t="shared" si="551"/>
        <v>26.7</v>
      </c>
      <c r="AG202" s="170">
        <f t="shared" si="551"/>
        <v>27.26</v>
      </c>
      <c r="AH202" s="170">
        <f t="shared" si="551"/>
        <v>27.81</v>
      </c>
      <c r="AI202" s="170">
        <f t="shared" si="551"/>
        <v>30.05</v>
      </c>
      <c r="AJ202" s="170">
        <f t="shared" si="551"/>
        <v>30.38</v>
      </c>
      <c r="AK202" s="170">
        <f t="shared" si="551"/>
        <v>30.68</v>
      </c>
      <c r="AL202" s="170">
        <f t="shared" si="551"/>
        <v>30.98</v>
      </c>
      <c r="AM202" s="170">
        <f t="shared" si="551"/>
        <v>48.52</v>
      </c>
      <c r="AN202" s="170">
        <f t="shared" si="551"/>
        <v>73.5</v>
      </c>
      <c r="AO202" s="170">
        <f t="shared" si="551"/>
        <v>89.66</v>
      </c>
      <c r="AP202" s="170">
        <f t="shared" si="551"/>
        <v>105.82</v>
      </c>
      <c r="AQ202" s="170">
        <f t="shared" si="551"/>
        <v>59.15</v>
      </c>
      <c r="AR202" s="170">
        <f t="shared" si="551"/>
        <v>79.760000000000005</v>
      </c>
      <c r="AS202" s="170">
        <f t="shared" si="551"/>
        <v>93.32</v>
      </c>
      <c r="AT202" s="170">
        <f t="shared" si="551"/>
        <v>106.85</v>
      </c>
      <c r="AU202" s="170">
        <f t="shared" si="551"/>
        <v>70.400000000000006</v>
      </c>
      <c r="AV202" s="170">
        <f t="shared" si="551"/>
        <v>94.96</v>
      </c>
      <c r="AW202" s="170">
        <f t="shared" si="551"/>
        <v>111.08</v>
      </c>
      <c r="AX202" s="170">
        <f t="shared" si="551"/>
        <v>127.2</v>
      </c>
      <c r="BL202" s="43" t="str">
        <f t="shared" si="543"/>
        <v>INFINITE 82.001 a 3.000</v>
      </c>
      <c r="BM202" s="44" t="s">
        <v>110</v>
      </c>
      <c r="BN202" s="46" t="s">
        <v>62</v>
      </c>
      <c r="BO202" s="170">
        <f t="shared" si="548"/>
        <v>19.96</v>
      </c>
      <c r="BP202" s="170">
        <f t="shared" si="548"/>
        <v>20.37</v>
      </c>
      <c r="BQ202" s="170">
        <f t="shared" si="548"/>
        <v>20.8</v>
      </c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  <c r="CG202"/>
      <c r="CM202" s="43" t="str">
        <f t="shared" si="410"/>
        <v>INFINITE 71.001 a 2.000</v>
      </c>
      <c r="CN202" s="44" t="s">
        <v>107</v>
      </c>
      <c r="CO202" s="44" t="s">
        <v>55</v>
      </c>
      <c r="CP202" s="170">
        <f t="shared" ref="CP202:DE202" si="560">ROUND(CP6-(CP6*$A$114),2)</f>
        <v>15.12</v>
      </c>
      <c r="CQ202" s="170">
        <f t="shared" si="560"/>
        <v>15.77</v>
      </c>
      <c r="CR202" s="170">
        <f t="shared" si="560"/>
        <v>15.91</v>
      </c>
      <c r="CS202" s="170">
        <f t="shared" si="560"/>
        <v>16.079999999999998</v>
      </c>
      <c r="CT202" s="170">
        <f t="shared" si="560"/>
        <v>18.77</v>
      </c>
      <c r="CU202" s="170">
        <f t="shared" si="560"/>
        <v>21.02</v>
      </c>
      <c r="CV202" s="170">
        <f t="shared" si="560"/>
        <v>23.47</v>
      </c>
      <c r="CW202" s="170">
        <f t="shared" si="560"/>
        <v>28.16</v>
      </c>
      <c r="CX202" s="170">
        <f t="shared" si="560"/>
        <v>20.65</v>
      </c>
      <c r="CY202" s="170">
        <f t="shared" si="560"/>
        <v>24.38</v>
      </c>
      <c r="CZ202" s="170">
        <f t="shared" si="560"/>
        <v>38.18</v>
      </c>
      <c r="DA202" s="170">
        <f t="shared" si="560"/>
        <v>51.24</v>
      </c>
      <c r="DB202" s="170">
        <f t="shared" si="560"/>
        <v>24</v>
      </c>
      <c r="DC202" s="170">
        <f t="shared" si="560"/>
        <v>28.35</v>
      </c>
      <c r="DD202" s="170">
        <f t="shared" si="560"/>
        <v>44.4</v>
      </c>
      <c r="DE202" s="170">
        <f t="shared" si="560"/>
        <v>59.58</v>
      </c>
      <c r="DG202" s="43" t="str">
        <f t="shared" si="549"/>
        <v>INFINITE 81.001 a 2.000</v>
      </c>
      <c r="DH202" s="44" t="s">
        <v>110</v>
      </c>
      <c r="DI202" s="44" t="s">
        <v>55</v>
      </c>
      <c r="DJ202" s="147">
        <f t="shared" ref="DJ202:DU202" si="561">ROUND(DJ48-(DJ48*$A$206),2)</f>
        <v>19</v>
      </c>
      <c r="DK202" s="147">
        <f t="shared" si="561"/>
        <v>19.809999999999999</v>
      </c>
      <c r="DL202" s="147">
        <f t="shared" si="561"/>
        <v>19.989999999999998</v>
      </c>
      <c r="DM202" s="147">
        <f t="shared" si="561"/>
        <v>20.2</v>
      </c>
      <c r="DN202" s="147">
        <f t="shared" si="561"/>
        <v>23.58</v>
      </c>
      <c r="DO202" s="147">
        <f t="shared" si="561"/>
        <v>26.41</v>
      </c>
      <c r="DP202" s="147">
        <f t="shared" si="561"/>
        <v>29.48</v>
      </c>
      <c r="DQ202" s="147">
        <f t="shared" si="561"/>
        <v>35.369999999999997</v>
      </c>
      <c r="DR202" s="147">
        <f t="shared" si="561"/>
        <v>30.14</v>
      </c>
      <c r="DS202" s="147">
        <f t="shared" si="561"/>
        <v>35.61</v>
      </c>
      <c r="DT202" s="147">
        <f t="shared" si="561"/>
        <v>55.76</v>
      </c>
      <c r="DU202" s="147">
        <f t="shared" si="561"/>
        <v>74.84</v>
      </c>
      <c r="EQ202" s="198" t="str">
        <f>CONCATENATE(ER202,ES202,ET202,EU202)</f>
        <v>INFINITE 4Coleta Agendada7789-50 a 10</v>
      </c>
      <c r="ER202" s="198" t="s">
        <v>98</v>
      </c>
      <c r="ES202" s="199" t="s">
        <v>43</v>
      </c>
      <c r="ET202" s="200" t="s">
        <v>44</v>
      </c>
      <c r="EU202" s="201" t="s">
        <v>45</v>
      </c>
      <c r="EV202" s="200">
        <f>ROUND(EV3-(EV3*$A$146),2)</f>
        <v>14.82</v>
      </c>
    </row>
    <row r="203" spans="1:154" x14ac:dyDescent="0.25">
      <c r="A203" s="84">
        <v>0</v>
      </c>
      <c r="B203" s="42" t="s">
        <v>100</v>
      </c>
      <c r="D203" s="43" t="str">
        <f t="shared" si="542"/>
        <v>INFINITE 72.001 a 3.000</v>
      </c>
      <c r="E203" s="44" t="s">
        <v>107</v>
      </c>
      <c r="F203" s="44" t="s">
        <v>62</v>
      </c>
      <c r="G203" s="170">
        <f t="shared" si="554"/>
        <v>12.54</v>
      </c>
      <c r="H203" s="170">
        <f t="shared" si="550"/>
        <v>12.81</v>
      </c>
      <c r="I203" s="170">
        <f t="shared" si="550"/>
        <v>13.07</v>
      </c>
      <c r="J203" s="170">
        <f t="shared" si="550"/>
        <v>13.34</v>
      </c>
      <c r="K203" s="170">
        <f t="shared" si="550"/>
        <v>19.850000000000001</v>
      </c>
      <c r="L203" s="170">
        <f t="shared" si="550"/>
        <v>20.04</v>
      </c>
      <c r="M203" s="170">
        <f t="shared" si="550"/>
        <v>20.260000000000002</v>
      </c>
      <c r="N203" s="170">
        <f t="shared" si="550"/>
        <v>20.46</v>
      </c>
      <c r="O203" s="170">
        <f t="shared" si="550"/>
        <v>33.01</v>
      </c>
      <c r="P203" s="170">
        <f t="shared" si="550"/>
        <v>44.57</v>
      </c>
      <c r="Q203" s="170">
        <f t="shared" si="550"/>
        <v>62.72</v>
      </c>
      <c r="R203" s="170">
        <f t="shared" si="550"/>
        <v>75.92</v>
      </c>
      <c r="S203" s="170">
        <f t="shared" si="550"/>
        <v>45.46</v>
      </c>
      <c r="T203" s="170">
        <f t="shared" si="550"/>
        <v>55.87</v>
      </c>
      <c r="U203" s="170">
        <f t="shared" si="550"/>
        <v>71.459999999999994</v>
      </c>
      <c r="V203" s="170">
        <f t="shared" si="550"/>
        <v>83.62</v>
      </c>
      <c r="W203" s="170">
        <f t="shared" si="550"/>
        <v>54.11</v>
      </c>
      <c r="X203" s="170">
        <f t="shared" si="550"/>
        <v>66.5</v>
      </c>
      <c r="Y203" s="170">
        <f t="shared" si="550"/>
        <v>85.07</v>
      </c>
      <c r="Z203" s="170">
        <f t="shared" si="550"/>
        <v>99.55</v>
      </c>
      <c r="AB203" s="176" t="str">
        <f t="shared" si="417"/>
        <v>INFINITE 72.001 a 3.000</v>
      </c>
      <c r="AC203" s="177" t="s">
        <v>107</v>
      </c>
      <c r="AD203" s="177" t="s">
        <v>62</v>
      </c>
      <c r="AE203" s="170">
        <f t="shared" si="555"/>
        <v>28.81</v>
      </c>
      <c r="AF203" s="170">
        <f t="shared" si="551"/>
        <v>29.42</v>
      </c>
      <c r="AG203" s="170">
        <f t="shared" si="551"/>
        <v>30.04</v>
      </c>
      <c r="AH203" s="170">
        <f t="shared" si="551"/>
        <v>30.65</v>
      </c>
      <c r="AI203" s="170">
        <f t="shared" si="551"/>
        <v>33.049999999999997</v>
      </c>
      <c r="AJ203" s="170">
        <f t="shared" si="551"/>
        <v>33.39</v>
      </c>
      <c r="AK203" s="170">
        <f t="shared" si="551"/>
        <v>33.74</v>
      </c>
      <c r="AL203" s="170">
        <f t="shared" si="551"/>
        <v>34.07</v>
      </c>
      <c r="AM203" s="170">
        <f t="shared" si="551"/>
        <v>57.04</v>
      </c>
      <c r="AN203" s="170">
        <f t="shared" si="551"/>
        <v>85.85</v>
      </c>
      <c r="AO203" s="170">
        <f t="shared" si="551"/>
        <v>104.77</v>
      </c>
      <c r="AP203" s="170">
        <f t="shared" si="551"/>
        <v>123.68</v>
      </c>
      <c r="AQ203" s="170">
        <f t="shared" si="551"/>
        <v>69.38</v>
      </c>
      <c r="AR203" s="170">
        <f t="shared" si="551"/>
        <v>95.76</v>
      </c>
      <c r="AS203" s="170">
        <f t="shared" si="551"/>
        <v>113.02</v>
      </c>
      <c r="AT203" s="170">
        <f t="shared" si="551"/>
        <v>130.28</v>
      </c>
      <c r="AU203" s="170">
        <f t="shared" si="551"/>
        <v>82.6</v>
      </c>
      <c r="AV203" s="170">
        <f t="shared" si="551"/>
        <v>114</v>
      </c>
      <c r="AW203" s="170">
        <f t="shared" si="551"/>
        <v>134.54</v>
      </c>
      <c r="AX203" s="170">
        <f t="shared" si="551"/>
        <v>155.1</v>
      </c>
      <c r="BL203" s="43" t="str">
        <f t="shared" si="543"/>
        <v>INFINITE 83.001 a 4.000</v>
      </c>
      <c r="BM203" s="44" t="s">
        <v>110</v>
      </c>
      <c r="BN203" s="46" t="s">
        <v>68</v>
      </c>
      <c r="BO203" s="170">
        <f t="shared" si="548"/>
        <v>21.94</v>
      </c>
      <c r="BP203" s="170">
        <f t="shared" si="548"/>
        <v>22.4</v>
      </c>
      <c r="BQ203" s="170">
        <f t="shared" si="548"/>
        <v>22.87</v>
      </c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  <c r="CG203"/>
      <c r="CM203" s="43" t="str">
        <f t="shared" si="410"/>
        <v>INFINITE 72.001 a 3.000</v>
      </c>
      <c r="CN203" s="44" t="s">
        <v>107</v>
      </c>
      <c r="CO203" s="44" t="s">
        <v>62</v>
      </c>
      <c r="CP203" s="170">
        <f t="shared" ref="CP203:DE203" si="562">ROUND(CP7-(CP7*$A$114),2)</f>
        <v>18.07</v>
      </c>
      <c r="CQ203" s="170">
        <f t="shared" si="562"/>
        <v>18.84</v>
      </c>
      <c r="CR203" s="170">
        <f t="shared" si="562"/>
        <v>19.03</v>
      </c>
      <c r="CS203" s="170">
        <f t="shared" si="562"/>
        <v>19.23</v>
      </c>
      <c r="CT203" s="170">
        <f t="shared" si="562"/>
        <v>22.44</v>
      </c>
      <c r="CU203" s="170">
        <f t="shared" si="562"/>
        <v>25.13</v>
      </c>
      <c r="CV203" s="170">
        <f t="shared" si="562"/>
        <v>28.05</v>
      </c>
      <c r="CW203" s="170">
        <f t="shared" si="562"/>
        <v>33.65</v>
      </c>
      <c r="CX203" s="170">
        <f t="shared" si="562"/>
        <v>23.79</v>
      </c>
      <c r="CY203" s="170">
        <f t="shared" si="562"/>
        <v>27.91</v>
      </c>
      <c r="CZ203" s="170">
        <f t="shared" si="562"/>
        <v>42.12</v>
      </c>
      <c r="DA203" s="170">
        <f t="shared" si="562"/>
        <v>55.96</v>
      </c>
      <c r="DB203" s="170">
        <f t="shared" si="562"/>
        <v>27.67</v>
      </c>
      <c r="DC203" s="170">
        <f t="shared" si="562"/>
        <v>32.46</v>
      </c>
      <c r="DD203" s="170">
        <f t="shared" si="562"/>
        <v>48.98</v>
      </c>
      <c r="DE203" s="170">
        <f t="shared" si="562"/>
        <v>65.069999999999993</v>
      </c>
      <c r="DG203" s="43" t="str">
        <f t="shared" si="549"/>
        <v>INFINITE 82.001 a 3.000</v>
      </c>
      <c r="DH203" s="44" t="s">
        <v>110</v>
      </c>
      <c r="DI203" s="44" t="s">
        <v>62</v>
      </c>
      <c r="DJ203" s="147">
        <f t="shared" ref="DJ203:DU203" si="563">ROUND(DJ49-(DJ49*$A$206),2)</f>
        <v>22.93</v>
      </c>
      <c r="DK203" s="147">
        <f t="shared" si="563"/>
        <v>23.9</v>
      </c>
      <c r="DL203" s="147">
        <f t="shared" si="563"/>
        <v>24.14</v>
      </c>
      <c r="DM203" s="147">
        <f t="shared" si="563"/>
        <v>24.39</v>
      </c>
      <c r="DN203" s="147">
        <f t="shared" si="563"/>
        <v>28.51</v>
      </c>
      <c r="DO203" s="147">
        <f t="shared" si="563"/>
        <v>31.63</v>
      </c>
      <c r="DP203" s="147">
        <f t="shared" si="563"/>
        <v>35.299999999999997</v>
      </c>
      <c r="DQ203" s="147">
        <f t="shared" si="563"/>
        <v>42.39</v>
      </c>
      <c r="DR203" s="147">
        <f t="shared" si="563"/>
        <v>35.42</v>
      </c>
      <c r="DS203" s="147">
        <f t="shared" si="563"/>
        <v>41.02</v>
      </c>
      <c r="DT203" s="147">
        <f t="shared" si="563"/>
        <v>61.66</v>
      </c>
      <c r="DU203" s="147">
        <f t="shared" si="563"/>
        <v>81.94</v>
      </c>
      <c r="EQ203" s="198" t="str">
        <f t="shared" ref="EQ203:EQ218" si="564">CONCATENATE(ER203,ES203,ET203,EU203)</f>
        <v>INFINITE 4Coleta Agendada7789-5Mais de 10</v>
      </c>
      <c r="ER203" s="198" t="s">
        <v>98</v>
      </c>
      <c r="ES203" s="199" t="s">
        <v>43</v>
      </c>
      <c r="ET203" s="200" t="s">
        <v>44</v>
      </c>
      <c r="EU203" s="201" t="s">
        <v>52</v>
      </c>
      <c r="EV203" s="200" t="s">
        <v>251</v>
      </c>
    </row>
    <row r="204" spans="1:154" x14ac:dyDescent="0.25">
      <c r="A204" s="84">
        <v>0</v>
      </c>
      <c r="B204" s="42" t="s">
        <v>104</v>
      </c>
      <c r="D204" s="43" t="str">
        <f t="shared" si="542"/>
        <v>INFINITE 73.001 a 4.000</v>
      </c>
      <c r="E204" s="44" t="s">
        <v>107</v>
      </c>
      <c r="F204" s="44" t="s">
        <v>68</v>
      </c>
      <c r="G204" s="170">
        <f t="shared" si="554"/>
        <v>13.55</v>
      </c>
      <c r="H204" s="170">
        <f t="shared" si="550"/>
        <v>13.84</v>
      </c>
      <c r="I204" s="170">
        <f t="shared" si="550"/>
        <v>14.13</v>
      </c>
      <c r="J204" s="170">
        <f t="shared" si="550"/>
        <v>14.41</v>
      </c>
      <c r="K204" s="170">
        <f t="shared" si="550"/>
        <v>21.86</v>
      </c>
      <c r="L204" s="170">
        <f t="shared" si="550"/>
        <v>22.07</v>
      </c>
      <c r="M204" s="170">
        <f t="shared" si="550"/>
        <v>22.3</v>
      </c>
      <c r="N204" s="170">
        <f t="shared" si="550"/>
        <v>22.53</v>
      </c>
      <c r="O204" s="170">
        <f t="shared" si="550"/>
        <v>37.840000000000003</v>
      </c>
      <c r="P204" s="170">
        <f t="shared" si="550"/>
        <v>51.1</v>
      </c>
      <c r="Q204" s="170">
        <f t="shared" si="550"/>
        <v>71.900000000000006</v>
      </c>
      <c r="R204" s="170">
        <f t="shared" si="550"/>
        <v>87.05</v>
      </c>
      <c r="S204" s="170">
        <f t="shared" si="550"/>
        <v>49.52</v>
      </c>
      <c r="T204" s="170">
        <f t="shared" si="550"/>
        <v>61.35</v>
      </c>
      <c r="U204" s="170">
        <f t="shared" si="550"/>
        <v>79.19</v>
      </c>
      <c r="V204" s="170">
        <f t="shared" si="550"/>
        <v>92.96</v>
      </c>
      <c r="W204" s="170">
        <f t="shared" si="550"/>
        <v>58.94</v>
      </c>
      <c r="X204" s="170">
        <f t="shared" si="550"/>
        <v>73.03</v>
      </c>
      <c r="Y204" s="170">
        <f t="shared" si="550"/>
        <v>94.28</v>
      </c>
      <c r="Z204" s="170">
        <f t="shared" si="550"/>
        <v>110.68</v>
      </c>
      <c r="AB204" s="176" t="str">
        <f t="shared" si="417"/>
        <v>INFINITE 73.001 a 4.000</v>
      </c>
      <c r="AC204" s="177" t="s">
        <v>107</v>
      </c>
      <c r="AD204" s="177" t="s">
        <v>68</v>
      </c>
      <c r="AE204" s="170">
        <f t="shared" si="555"/>
        <v>31.33</v>
      </c>
      <c r="AF204" s="170">
        <f t="shared" si="551"/>
        <v>31.99</v>
      </c>
      <c r="AG204" s="170">
        <f t="shared" si="551"/>
        <v>32.659999999999997</v>
      </c>
      <c r="AH204" s="170">
        <f t="shared" si="551"/>
        <v>33.33</v>
      </c>
      <c r="AI204" s="170">
        <f t="shared" si="551"/>
        <v>36.29</v>
      </c>
      <c r="AJ204" s="170">
        <f t="shared" si="551"/>
        <v>36.67</v>
      </c>
      <c r="AK204" s="170">
        <f t="shared" si="551"/>
        <v>37.04</v>
      </c>
      <c r="AL204" s="170">
        <f t="shared" si="551"/>
        <v>37.42</v>
      </c>
      <c r="AM204" s="170">
        <f t="shared" si="551"/>
        <v>65.14</v>
      </c>
      <c r="AN204" s="170">
        <f t="shared" si="551"/>
        <v>98.13</v>
      </c>
      <c r="AO204" s="170">
        <f t="shared" si="551"/>
        <v>120.02</v>
      </c>
      <c r="AP204" s="170">
        <f t="shared" si="551"/>
        <v>141.9</v>
      </c>
      <c r="AQ204" s="170">
        <f t="shared" si="551"/>
        <v>79.7</v>
      </c>
      <c r="AR204" s="170">
        <f t="shared" si="551"/>
        <v>111.76</v>
      </c>
      <c r="AS204" s="170">
        <f t="shared" si="551"/>
        <v>132.65</v>
      </c>
      <c r="AT204" s="170">
        <f t="shared" si="551"/>
        <v>153.57</v>
      </c>
      <c r="AU204" s="170">
        <f t="shared" si="551"/>
        <v>94.88</v>
      </c>
      <c r="AV204" s="170">
        <f t="shared" si="551"/>
        <v>133.05000000000001</v>
      </c>
      <c r="AW204" s="170">
        <f t="shared" si="551"/>
        <v>157.91999999999999</v>
      </c>
      <c r="AX204" s="170">
        <f t="shared" si="551"/>
        <v>182.81</v>
      </c>
      <c r="BL204" s="43" t="str">
        <f t="shared" si="543"/>
        <v>INFINITE 84.001 a 5.000</v>
      </c>
      <c r="BM204" s="44" t="s">
        <v>110</v>
      </c>
      <c r="BN204" s="46" t="s">
        <v>70</v>
      </c>
      <c r="BO204" s="170">
        <f t="shared" si="548"/>
        <v>24.17</v>
      </c>
      <c r="BP204" s="170">
        <f t="shared" si="548"/>
        <v>24.68</v>
      </c>
      <c r="BQ204" s="170">
        <f t="shared" si="548"/>
        <v>25.19</v>
      </c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  <c r="CG204"/>
      <c r="CM204" s="43" t="str">
        <f t="shared" si="410"/>
        <v>INFINITE 73.001 a 4.000</v>
      </c>
      <c r="CN204" s="44" t="s">
        <v>107</v>
      </c>
      <c r="CO204" s="44" t="s">
        <v>68</v>
      </c>
      <c r="CP204" s="170">
        <f t="shared" ref="CP204:DE204" si="565">ROUND(CP8-(CP8*$A$114),2)</f>
        <v>19.28</v>
      </c>
      <c r="CQ204" s="170">
        <f t="shared" si="565"/>
        <v>20.11</v>
      </c>
      <c r="CR204" s="170">
        <f t="shared" si="565"/>
        <v>20.3</v>
      </c>
      <c r="CS204" s="170">
        <f t="shared" si="565"/>
        <v>20.52</v>
      </c>
      <c r="CT204" s="170">
        <f t="shared" si="565"/>
        <v>23.97</v>
      </c>
      <c r="CU204" s="170">
        <f t="shared" si="565"/>
        <v>26.85</v>
      </c>
      <c r="CV204" s="170">
        <f t="shared" si="565"/>
        <v>29.96</v>
      </c>
      <c r="CW204" s="170">
        <f t="shared" si="565"/>
        <v>35.94</v>
      </c>
      <c r="CX204" s="170">
        <f t="shared" si="565"/>
        <v>30.51</v>
      </c>
      <c r="CY204" s="170">
        <f t="shared" si="565"/>
        <v>34.78</v>
      </c>
      <c r="CZ204" s="170">
        <f t="shared" si="565"/>
        <v>49.16</v>
      </c>
      <c r="DA204" s="170">
        <f t="shared" si="565"/>
        <v>63.32</v>
      </c>
      <c r="DB204" s="170">
        <f t="shared" si="565"/>
        <v>35.47</v>
      </c>
      <c r="DC204" s="170">
        <f t="shared" si="565"/>
        <v>40.450000000000003</v>
      </c>
      <c r="DD204" s="170">
        <f t="shared" si="565"/>
        <v>57.17</v>
      </c>
      <c r="DE204" s="170">
        <f t="shared" si="565"/>
        <v>73.62</v>
      </c>
      <c r="DG204" s="43" t="str">
        <f t="shared" si="549"/>
        <v>INFINITE 83.001 a 4.000</v>
      </c>
      <c r="DH204" s="44" t="s">
        <v>110</v>
      </c>
      <c r="DI204" s="44" t="s">
        <v>68</v>
      </c>
      <c r="DJ204" s="147">
        <f t="shared" ref="DJ204:DU204" si="566">ROUND(DJ50-(DJ50*$A$206),2)</f>
        <v>24.69</v>
      </c>
      <c r="DK204" s="147">
        <f t="shared" si="566"/>
        <v>25.74</v>
      </c>
      <c r="DL204" s="147">
        <f t="shared" si="566"/>
        <v>26</v>
      </c>
      <c r="DM204" s="147">
        <f t="shared" si="566"/>
        <v>26.26</v>
      </c>
      <c r="DN204" s="147">
        <f t="shared" si="566"/>
        <v>30.8</v>
      </c>
      <c r="DO204" s="147">
        <f t="shared" si="566"/>
        <v>33.880000000000003</v>
      </c>
      <c r="DP204" s="147">
        <f t="shared" si="566"/>
        <v>37.770000000000003</v>
      </c>
      <c r="DQ204" s="147">
        <f t="shared" si="566"/>
        <v>45.42</v>
      </c>
      <c r="DR204" s="147">
        <f t="shared" si="566"/>
        <v>46.24</v>
      </c>
      <c r="DS204" s="147">
        <f t="shared" si="566"/>
        <v>51.41</v>
      </c>
      <c r="DT204" s="147">
        <f t="shared" si="566"/>
        <v>72.11</v>
      </c>
      <c r="DU204" s="147">
        <f t="shared" si="566"/>
        <v>92.97</v>
      </c>
      <c r="EQ204" s="198" t="str">
        <f t="shared" si="564"/>
        <v>INFINITE 4Coleta Agendada7788-70 a 10</v>
      </c>
      <c r="ER204" s="198" t="s">
        <v>98</v>
      </c>
      <c r="ES204" s="199" t="s">
        <v>43</v>
      </c>
      <c r="ET204" s="200" t="s">
        <v>57</v>
      </c>
      <c r="EU204" s="201" t="s">
        <v>45</v>
      </c>
      <c r="EV204" s="200">
        <f>ROUND(EV5-(EV5*$A$146),2)</f>
        <v>14.82</v>
      </c>
    </row>
    <row r="205" spans="1:154" x14ac:dyDescent="0.25">
      <c r="A205" s="84">
        <v>0</v>
      </c>
      <c r="B205" s="42" t="s">
        <v>107</v>
      </c>
      <c r="D205" s="43" t="str">
        <f t="shared" si="542"/>
        <v>INFINITE 74.001 a 5.000</v>
      </c>
      <c r="E205" s="44" t="s">
        <v>107</v>
      </c>
      <c r="F205" s="44" t="s">
        <v>70</v>
      </c>
      <c r="G205" s="170">
        <f t="shared" si="554"/>
        <v>14.64</v>
      </c>
      <c r="H205" s="170">
        <f t="shared" si="550"/>
        <v>14.96</v>
      </c>
      <c r="I205" s="170">
        <f t="shared" si="550"/>
        <v>15.26</v>
      </c>
      <c r="J205" s="170">
        <f t="shared" si="550"/>
        <v>15.57</v>
      </c>
      <c r="K205" s="170">
        <f t="shared" si="550"/>
        <v>23.55</v>
      </c>
      <c r="L205" s="170">
        <f t="shared" si="550"/>
        <v>23.79</v>
      </c>
      <c r="M205" s="170">
        <f t="shared" si="550"/>
        <v>24.05</v>
      </c>
      <c r="N205" s="170">
        <f t="shared" si="550"/>
        <v>24.28</v>
      </c>
      <c r="O205" s="170">
        <f t="shared" si="550"/>
        <v>41.77</v>
      </c>
      <c r="P205" s="170">
        <f t="shared" si="550"/>
        <v>56.39</v>
      </c>
      <c r="Q205" s="170">
        <f t="shared" si="550"/>
        <v>79.37</v>
      </c>
      <c r="R205" s="170">
        <f t="shared" si="550"/>
        <v>96.06</v>
      </c>
      <c r="S205" s="170">
        <f t="shared" si="550"/>
        <v>59.88</v>
      </c>
      <c r="T205" s="170">
        <f t="shared" si="550"/>
        <v>72.86</v>
      </c>
      <c r="U205" s="170">
        <f t="shared" si="550"/>
        <v>92.53</v>
      </c>
      <c r="V205" s="170">
        <f t="shared" si="550"/>
        <v>107.62</v>
      </c>
      <c r="W205" s="170">
        <f t="shared" si="550"/>
        <v>71.3</v>
      </c>
      <c r="X205" s="170">
        <f t="shared" si="550"/>
        <v>86.75</v>
      </c>
      <c r="Y205" s="170">
        <f t="shared" si="550"/>
        <v>110.15</v>
      </c>
      <c r="Z205" s="170">
        <f t="shared" si="550"/>
        <v>128.12</v>
      </c>
      <c r="AB205" s="176" t="str">
        <f t="shared" si="417"/>
        <v>INFINITE 74.001 a 5.000</v>
      </c>
      <c r="AC205" s="177" t="s">
        <v>107</v>
      </c>
      <c r="AD205" s="177" t="s">
        <v>70</v>
      </c>
      <c r="AE205" s="170">
        <f t="shared" si="555"/>
        <v>33.840000000000003</v>
      </c>
      <c r="AF205" s="170">
        <f t="shared" si="551"/>
        <v>34.549999999999997</v>
      </c>
      <c r="AG205" s="170">
        <f t="shared" si="551"/>
        <v>35.270000000000003</v>
      </c>
      <c r="AH205" s="170">
        <f t="shared" si="551"/>
        <v>36</v>
      </c>
      <c r="AI205" s="170">
        <f t="shared" si="551"/>
        <v>39.130000000000003</v>
      </c>
      <c r="AJ205" s="170">
        <f t="shared" si="551"/>
        <v>39.54</v>
      </c>
      <c r="AK205" s="170">
        <f t="shared" si="551"/>
        <v>39.94</v>
      </c>
      <c r="AL205" s="170">
        <f t="shared" si="551"/>
        <v>40.340000000000003</v>
      </c>
      <c r="AM205" s="170">
        <f t="shared" si="551"/>
        <v>73.66</v>
      </c>
      <c r="AN205" s="170">
        <f t="shared" si="551"/>
        <v>110.41</v>
      </c>
      <c r="AO205" s="170">
        <f t="shared" si="551"/>
        <v>135.13999999999999</v>
      </c>
      <c r="AP205" s="170">
        <f t="shared" si="551"/>
        <v>159.86000000000001</v>
      </c>
      <c r="AQ205" s="170">
        <f t="shared" si="551"/>
        <v>89.8</v>
      </c>
      <c r="AR205" s="170">
        <f t="shared" si="551"/>
        <v>127.82</v>
      </c>
      <c r="AS205" s="170">
        <f t="shared" si="551"/>
        <v>152.24</v>
      </c>
      <c r="AT205" s="170">
        <f t="shared" si="551"/>
        <v>176.64</v>
      </c>
      <c r="AU205" s="170">
        <f t="shared" si="551"/>
        <v>106.9</v>
      </c>
      <c r="AV205" s="170">
        <f t="shared" si="551"/>
        <v>152.16999999999999</v>
      </c>
      <c r="AW205" s="170">
        <f t="shared" si="551"/>
        <v>181.23</v>
      </c>
      <c r="AX205" s="170">
        <f t="shared" si="551"/>
        <v>210.29</v>
      </c>
      <c r="BL205" s="43" t="str">
        <f t="shared" si="543"/>
        <v>INFINITE 85.001 a 6.000</v>
      </c>
      <c r="BM205" s="44" t="s">
        <v>110</v>
      </c>
      <c r="BN205" s="46" t="s">
        <v>76</v>
      </c>
      <c r="BO205" s="170">
        <f t="shared" si="548"/>
        <v>28.15</v>
      </c>
      <c r="BP205" s="170">
        <f t="shared" si="548"/>
        <v>28.74</v>
      </c>
      <c r="BQ205" s="170">
        <f t="shared" si="548"/>
        <v>29.35</v>
      </c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  <c r="CG205"/>
      <c r="CM205" s="43" t="str">
        <f t="shared" si="410"/>
        <v>INFINITE 74.001 a 5.000</v>
      </c>
      <c r="CN205" s="44" t="s">
        <v>107</v>
      </c>
      <c r="CO205" s="44" t="s">
        <v>70</v>
      </c>
      <c r="CP205" s="170">
        <f t="shared" ref="CP205:DE205" si="567">ROUND(CP9-(CP9*$A$114),2)</f>
        <v>20.63</v>
      </c>
      <c r="CQ205" s="170">
        <f t="shared" si="567"/>
        <v>21.5</v>
      </c>
      <c r="CR205" s="170">
        <f t="shared" si="567"/>
        <v>21.72</v>
      </c>
      <c r="CS205" s="170">
        <f t="shared" si="567"/>
        <v>21.93</v>
      </c>
      <c r="CT205" s="170">
        <f t="shared" si="567"/>
        <v>25.62</v>
      </c>
      <c r="CU205" s="170">
        <f t="shared" si="567"/>
        <v>28.7</v>
      </c>
      <c r="CV205" s="170">
        <f t="shared" si="567"/>
        <v>32.03</v>
      </c>
      <c r="CW205" s="170">
        <f t="shared" si="567"/>
        <v>38.450000000000003</v>
      </c>
      <c r="CX205" s="170">
        <f t="shared" si="567"/>
        <v>31.95</v>
      </c>
      <c r="CY205" s="170">
        <f t="shared" si="567"/>
        <v>36.39</v>
      </c>
      <c r="CZ205" s="170">
        <f t="shared" si="567"/>
        <v>50.96</v>
      </c>
      <c r="DA205" s="170">
        <f t="shared" si="567"/>
        <v>65.47</v>
      </c>
      <c r="DB205" s="170">
        <f t="shared" si="567"/>
        <v>37.14</v>
      </c>
      <c r="DC205" s="170">
        <f t="shared" si="567"/>
        <v>42.32</v>
      </c>
      <c r="DD205" s="170">
        <f t="shared" si="567"/>
        <v>59.26</v>
      </c>
      <c r="DE205" s="170">
        <f t="shared" si="567"/>
        <v>76.13</v>
      </c>
      <c r="DG205" s="43" t="str">
        <f t="shared" si="549"/>
        <v>INFINITE 84.001 a 5.000</v>
      </c>
      <c r="DH205" s="44" t="s">
        <v>110</v>
      </c>
      <c r="DI205" s="44" t="s">
        <v>70</v>
      </c>
      <c r="DJ205" s="147">
        <f t="shared" ref="DJ205:DU205" si="568">ROUND(DJ51-(DJ51*$A$206),2)</f>
        <v>26.98</v>
      </c>
      <c r="DK205" s="147">
        <f t="shared" si="568"/>
        <v>28.1</v>
      </c>
      <c r="DL205" s="147">
        <f t="shared" si="568"/>
        <v>28.41</v>
      </c>
      <c r="DM205" s="147">
        <f t="shared" si="568"/>
        <v>28.69</v>
      </c>
      <c r="DN205" s="147">
        <f t="shared" si="568"/>
        <v>33.79</v>
      </c>
      <c r="DO205" s="147">
        <f t="shared" si="568"/>
        <v>36.42</v>
      </c>
      <c r="DP205" s="147">
        <f t="shared" si="568"/>
        <v>40.58</v>
      </c>
      <c r="DQ205" s="147">
        <f t="shared" si="568"/>
        <v>48.89</v>
      </c>
      <c r="DR205" s="147">
        <f t="shared" si="568"/>
        <v>50.42</v>
      </c>
      <c r="DS205" s="147">
        <f t="shared" si="568"/>
        <v>54.49</v>
      </c>
      <c r="DT205" s="147">
        <f t="shared" si="568"/>
        <v>75.099999999999994</v>
      </c>
      <c r="DU205" s="147">
        <f t="shared" si="568"/>
        <v>96.69</v>
      </c>
      <c r="EQ205" s="198" t="str">
        <f t="shared" si="564"/>
        <v>INFINITE 4Coleta Programada7787-91 ou mais</v>
      </c>
      <c r="ER205" s="198" t="s">
        <v>98</v>
      </c>
      <c r="ES205" s="199" t="s">
        <v>64</v>
      </c>
      <c r="ET205" s="200" t="s">
        <v>252</v>
      </c>
      <c r="EU205" s="201" t="s">
        <v>253</v>
      </c>
      <c r="EV205" s="200" t="s">
        <v>251</v>
      </c>
      <c r="EW205" s="60"/>
      <c r="EX205" s="60"/>
    </row>
    <row r="206" spans="1:154" x14ac:dyDescent="0.25">
      <c r="A206" s="84">
        <v>0</v>
      </c>
      <c r="B206" s="42" t="s">
        <v>110</v>
      </c>
      <c r="D206" s="43" t="str">
        <f t="shared" si="542"/>
        <v>INFINITE 75.001 a 6.000</v>
      </c>
      <c r="E206" s="44" t="s">
        <v>107</v>
      </c>
      <c r="F206" s="44" t="s">
        <v>76</v>
      </c>
      <c r="G206" s="170">
        <f t="shared" si="554"/>
        <v>15.56</v>
      </c>
      <c r="H206" s="170">
        <f t="shared" si="550"/>
        <v>15.89</v>
      </c>
      <c r="I206" s="170">
        <f t="shared" si="550"/>
        <v>16.22</v>
      </c>
      <c r="J206" s="170">
        <f t="shared" si="550"/>
        <v>16.559999999999999</v>
      </c>
      <c r="K206" s="170">
        <f t="shared" si="550"/>
        <v>25.43</v>
      </c>
      <c r="L206" s="170">
        <f t="shared" si="550"/>
        <v>25.71</v>
      </c>
      <c r="M206" s="170">
        <f t="shared" si="550"/>
        <v>25.97</v>
      </c>
      <c r="N206" s="170">
        <f t="shared" si="550"/>
        <v>26.23</v>
      </c>
      <c r="O206" s="170">
        <f t="shared" si="550"/>
        <v>45.8</v>
      </c>
      <c r="P206" s="170">
        <f t="shared" si="550"/>
        <v>61.82</v>
      </c>
      <c r="Q206" s="170">
        <f t="shared" si="550"/>
        <v>87.01</v>
      </c>
      <c r="R206" s="170">
        <f t="shared" si="550"/>
        <v>105.32</v>
      </c>
      <c r="S206" s="170">
        <f t="shared" si="550"/>
        <v>63.28</v>
      </c>
      <c r="T206" s="170">
        <f t="shared" si="550"/>
        <v>77.430000000000007</v>
      </c>
      <c r="U206" s="170">
        <f t="shared" si="550"/>
        <v>98.96</v>
      </c>
      <c r="V206" s="170">
        <f t="shared" si="550"/>
        <v>115.4</v>
      </c>
      <c r="W206" s="170">
        <f t="shared" si="550"/>
        <v>75.319999999999993</v>
      </c>
      <c r="X206" s="170">
        <f t="shared" si="550"/>
        <v>92.19</v>
      </c>
      <c r="Y206" s="170">
        <f t="shared" si="550"/>
        <v>117.79</v>
      </c>
      <c r="Z206" s="170">
        <f t="shared" si="550"/>
        <v>137.38999999999999</v>
      </c>
      <c r="AB206" s="176" t="str">
        <f t="shared" si="417"/>
        <v>INFINITE 75.001 a 6.000</v>
      </c>
      <c r="AC206" s="177" t="s">
        <v>107</v>
      </c>
      <c r="AD206" s="177" t="s">
        <v>76</v>
      </c>
      <c r="AE206" s="170">
        <f t="shared" si="555"/>
        <v>36.19</v>
      </c>
      <c r="AF206" s="170">
        <f t="shared" si="551"/>
        <v>36.97</v>
      </c>
      <c r="AG206" s="170">
        <f t="shared" si="551"/>
        <v>37.729999999999997</v>
      </c>
      <c r="AH206" s="170">
        <f t="shared" si="551"/>
        <v>38.51</v>
      </c>
      <c r="AI206" s="170">
        <f t="shared" si="551"/>
        <v>42.29</v>
      </c>
      <c r="AJ206" s="170">
        <f t="shared" si="551"/>
        <v>42.72</v>
      </c>
      <c r="AK206" s="170">
        <f t="shared" si="551"/>
        <v>43.16</v>
      </c>
      <c r="AL206" s="170">
        <f t="shared" si="551"/>
        <v>43.6</v>
      </c>
      <c r="AM206" s="170">
        <f t="shared" si="551"/>
        <v>81.849999999999994</v>
      </c>
      <c r="AN206" s="170">
        <f t="shared" si="551"/>
        <v>123.02</v>
      </c>
      <c r="AO206" s="170">
        <f t="shared" si="551"/>
        <v>150.54</v>
      </c>
      <c r="AP206" s="170">
        <f t="shared" si="551"/>
        <v>178.06</v>
      </c>
      <c r="AQ206" s="170">
        <f t="shared" si="551"/>
        <v>99.83</v>
      </c>
      <c r="AR206" s="170">
        <f t="shared" si="551"/>
        <v>144.02000000000001</v>
      </c>
      <c r="AS206" s="170">
        <f t="shared" si="551"/>
        <v>172.05</v>
      </c>
      <c r="AT206" s="170">
        <f t="shared" si="551"/>
        <v>200.08</v>
      </c>
      <c r="AU206" s="170">
        <f t="shared" si="551"/>
        <v>118.85</v>
      </c>
      <c r="AV206" s="170">
        <f t="shared" si="551"/>
        <v>171.45</v>
      </c>
      <c r="AW206" s="170">
        <f t="shared" si="551"/>
        <v>204.83</v>
      </c>
      <c r="AX206" s="170">
        <f t="shared" si="551"/>
        <v>238.19</v>
      </c>
      <c r="BL206" s="43" t="str">
        <f t="shared" si="543"/>
        <v>INFINITE 86.001 a 7.000</v>
      </c>
      <c r="BM206" s="44" t="s">
        <v>110</v>
      </c>
      <c r="BN206" s="46" t="s">
        <v>82</v>
      </c>
      <c r="BO206" s="170">
        <f t="shared" si="548"/>
        <v>33.49</v>
      </c>
      <c r="BP206" s="170">
        <f t="shared" si="548"/>
        <v>34.17</v>
      </c>
      <c r="BQ206" s="170">
        <f t="shared" si="548"/>
        <v>34.89</v>
      </c>
      <c r="BS206"/>
      <c r="BT206"/>
      <c r="BU206"/>
      <c r="BV206"/>
      <c r="BW206"/>
      <c r="BX206"/>
      <c r="BY206"/>
      <c r="BZ206"/>
      <c r="CA206"/>
      <c r="CB206"/>
      <c r="CC206"/>
      <c r="CD206"/>
      <c r="CE206"/>
      <c r="CF206"/>
      <c r="CG206"/>
      <c r="CM206" s="43" t="str">
        <f t="shared" si="410"/>
        <v>INFINITE 75.001 a 6.000</v>
      </c>
      <c r="CN206" s="44" t="s">
        <v>107</v>
      </c>
      <c r="CO206" s="44" t="s">
        <v>76</v>
      </c>
      <c r="CP206" s="170">
        <f t="shared" ref="CP206:DE206" si="569">ROUND(CP10-(CP10*$A$114),2)</f>
        <v>21.75</v>
      </c>
      <c r="CQ206" s="170">
        <f t="shared" si="569"/>
        <v>22.67</v>
      </c>
      <c r="CR206" s="170">
        <f t="shared" si="569"/>
        <v>22.9</v>
      </c>
      <c r="CS206" s="170">
        <f t="shared" si="569"/>
        <v>23.15</v>
      </c>
      <c r="CT206" s="170">
        <f t="shared" si="569"/>
        <v>28.38</v>
      </c>
      <c r="CU206" s="170">
        <f t="shared" si="569"/>
        <v>32.64</v>
      </c>
      <c r="CV206" s="170">
        <f t="shared" si="569"/>
        <v>37.25</v>
      </c>
      <c r="CW206" s="170">
        <f t="shared" si="569"/>
        <v>46.11</v>
      </c>
      <c r="CX206" s="170">
        <f t="shared" si="569"/>
        <v>37.01</v>
      </c>
      <c r="CY206" s="170">
        <f t="shared" si="569"/>
        <v>42.48</v>
      </c>
      <c r="CZ206" s="170">
        <f t="shared" si="569"/>
        <v>58.15</v>
      </c>
      <c r="DA206" s="170">
        <f t="shared" si="569"/>
        <v>74.78</v>
      </c>
      <c r="DB206" s="170">
        <f t="shared" si="569"/>
        <v>43.04</v>
      </c>
      <c r="DC206" s="170">
        <f t="shared" si="569"/>
        <v>49.4</v>
      </c>
      <c r="DD206" s="170">
        <f t="shared" si="569"/>
        <v>67.599999999999994</v>
      </c>
      <c r="DE206" s="170">
        <f t="shared" si="569"/>
        <v>86.94</v>
      </c>
      <c r="DG206" s="43" t="str">
        <f t="shared" si="549"/>
        <v>INFINITE 85.001 a 6.000</v>
      </c>
      <c r="DH206" s="44" t="s">
        <v>110</v>
      </c>
      <c r="DI206" s="44" t="s">
        <v>76</v>
      </c>
      <c r="DJ206" s="147">
        <f t="shared" ref="DJ206:DU206" si="570">ROUND(DJ52-(DJ52*$A$206),2)</f>
        <v>27.97</v>
      </c>
      <c r="DK206" s="147">
        <f t="shared" si="570"/>
        <v>29.15</v>
      </c>
      <c r="DL206" s="147">
        <f t="shared" si="570"/>
        <v>29.45</v>
      </c>
      <c r="DM206" s="147">
        <f t="shared" si="570"/>
        <v>29.77</v>
      </c>
      <c r="DN206" s="147">
        <f t="shared" si="570"/>
        <v>36.67</v>
      </c>
      <c r="DO206" s="147">
        <f t="shared" si="570"/>
        <v>41.24</v>
      </c>
      <c r="DP206" s="147">
        <f t="shared" si="570"/>
        <v>47.02</v>
      </c>
      <c r="DQ206" s="147">
        <f t="shared" si="570"/>
        <v>58.34</v>
      </c>
      <c r="DR206" s="147">
        <f t="shared" si="570"/>
        <v>56.55</v>
      </c>
      <c r="DS206" s="147">
        <f t="shared" si="570"/>
        <v>62.92</v>
      </c>
      <c r="DT206" s="147">
        <f t="shared" si="570"/>
        <v>85.36</v>
      </c>
      <c r="DU206" s="147">
        <f t="shared" si="570"/>
        <v>109.92</v>
      </c>
      <c r="EQ206" s="198" t="str">
        <f t="shared" si="564"/>
        <v>INFINITE 4Coleta Programada4209-90 a 10</v>
      </c>
      <c r="ER206" s="198" t="s">
        <v>98</v>
      </c>
      <c r="ES206" s="199" t="s">
        <v>64</v>
      </c>
      <c r="ET206" s="200" t="s">
        <v>65</v>
      </c>
      <c r="EU206" s="201" t="s">
        <v>45</v>
      </c>
      <c r="EV206" s="200">
        <f>ROUND(EV7-(EV7*$A$146),2)</f>
        <v>12.34</v>
      </c>
      <c r="EW206" s="60"/>
      <c r="EX206" s="60"/>
    </row>
    <row r="207" spans="1:154" x14ac:dyDescent="0.25">
      <c r="D207" s="43" t="str">
        <f t="shared" si="542"/>
        <v>INFINITE 76.001 a 7.000</v>
      </c>
      <c r="E207" s="44" t="s">
        <v>107</v>
      </c>
      <c r="F207" s="44" t="s">
        <v>82</v>
      </c>
      <c r="G207" s="170">
        <f t="shared" si="554"/>
        <v>16.54</v>
      </c>
      <c r="H207" s="170">
        <f t="shared" si="550"/>
        <v>16.89</v>
      </c>
      <c r="I207" s="170">
        <f t="shared" si="550"/>
        <v>17.239999999999998</v>
      </c>
      <c r="J207" s="170">
        <f t="shared" si="550"/>
        <v>17.600000000000001</v>
      </c>
      <c r="K207" s="170">
        <f t="shared" si="550"/>
        <v>27.25</v>
      </c>
      <c r="L207" s="170">
        <f t="shared" si="550"/>
        <v>27.52</v>
      </c>
      <c r="M207" s="170">
        <f t="shared" si="550"/>
        <v>27.81</v>
      </c>
      <c r="N207" s="170">
        <f t="shared" si="550"/>
        <v>28.09</v>
      </c>
      <c r="O207" s="170">
        <f t="shared" si="550"/>
        <v>50.53</v>
      </c>
      <c r="P207" s="170">
        <f t="shared" si="550"/>
        <v>68.209999999999994</v>
      </c>
      <c r="Q207" s="170">
        <f t="shared" si="550"/>
        <v>95.99</v>
      </c>
      <c r="R207" s="170">
        <f t="shared" si="550"/>
        <v>116.22</v>
      </c>
      <c r="S207" s="170">
        <f t="shared" si="550"/>
        <v>67.25</v>
      </c>
      <c r="T207" s="170">
        <f t="shared" si="550"/>
        <v>82.82</v>
      </c>
      <c r="U207" s="170">
        <f t="shared" si="550"/>
        <v>106.51</v>
      </c>
      <c r="V207" s="170">
        <f t="shared" si="550"/>
        <v>124.55</v>
      </c>
      <c r="W207" s="170">
        <f t="shared" si="550"/>
        <v>80.069999999999993</v>
      </c>
      <c r="X207" s="170">
        <f t="shared" si="550"/>
        <v>98.59</v>
      </c>
      <c r="Y207" s="170">
        <f t="shared" si="550"/>
        <v>126.78</v>
      </c>
      <c r="Z207" s="170">
        <f t="shared" si="550"/>
        <v>148.28</v>
      </c>
      <c r="AB207" s="176" t="str">
        <f t="shared" si="417"/>
        <v>INFINITE 76.001 a 7.000</v>
      </c>
      <c r="AC207" s="177" t="s">
        <v>107</v>
      </c>
      <c r="AD207" s="177" t="s">
        <v>82</v>
      </c>
      <c r="AE207" s="170">
        <f t="shared" si="555"/>
        <v>39.020000000000003</v>
      </c>
      <c r="AF207" s="170">
        <f t="shared" si="551"/>
        <v>39.85</v>
      </c>
      <c r="AG207" s="170">
        <f t="shared" si="551"/>
        <v>40.68</v>
      </c>
      <c r="AH207" s="170">
        <f t="shared" si="551"/>
        <v>41.51</v>
      </c>
      <c r="AI207" s="170">
        <f t="shared" si="551"/>
        <v>44.96</v>
      </c>
      <c r="AJ207" s="170">
        <f t="shared" si="551"/>
        <v>45.42</v>
      </c>
      <c r="AK207" s="170">
        <f t="shared" si="551"/>
        <v>45.88</v>
      </c>
      <c r="AL207" s="170">
        <f t="shared" si="551"/>
        <v>46.35</v>
      </c>
      <c r="AM207" s="170">
        <f t="shared" si="551"/>
        <v>90.03</v>
      </c>
      <c r="AN207" s="170">
        <f t="shared" si="551"/>
        <v>135.38</v>
      </c>
      <c r="AO207" s="170">
        <f t="shared" si="551"/>
        <v>165.7</v>
      </c>
      <c r="AP207" s="170">
        <f t="shared" si="551"/>
        <v>196.01</v>
      </c>
      <c r="AQ207" s="170">
        <f t="shared" si="551"/>
        <v>109.79</v>
      </c>
      <c r="AR207" s="170">
        <f t="shared" si="551"/>
        <v>159.88</v>
      </c>
      <c r="AS207" s="170">
        <f t="shared" si="551"/>
        <v>191.55</v>
      </c>
      <c r="AT207" s="170">
        <f t="shared" si="551"/>
        <v>223.22</v>
      </c>
      <c r="AU207" s="170">
        <f t="shared" si="551"/>
        <v>130.71</v>
      </c>
      <c r="AV207" s="170">
        <f t="shared" si="551"/>
        <v>190.33</v>
      </c>
      <c r="AW207" s="170">
        <f t="shared" si="551"/>
        <v>228.05</v>
      </c>
      <c r="AX207" s="170">
        <f t="shared" si="551"/>
        <v>265.75</v>
      </c>
      <c r="BL207" s="43" t="str">
        <f t="shared" si="543"/>
        <v>INFINITE 87.001 a 8.000</v>
      </c>
      <c r="BM207" s="44" t="s">
        <v>110</v>
      </c>
      <c r="BN207" s="46" t="s">
        <v>86</v>
      </c>
      <c r="BO207" s="170">
        <f t="shared" si="548"/>
        <v>43.24</v>
      </c>
      <c r="BP207" s="170">
        <f t="shared" si="548"/>
        <v>44.14</v>
      </c>
      <c r="BQ207" s="170">
        <f t="shared" si="548"/>
        <v>45.05</v>
      </c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  <c r="CG207"/>
      <c r="CM207" s="43" t="str">
        <f t="shared" si="410"/>
        <v>INFINITE 76.001 a 7.000</v>
      </c>
      <c r="CN207" s="44" t="s">
        <v>107</v>
      </c>
      <c r="CO207" s="44" t="s">
        <v>82</v>
      </c>
      <c r="CP207" s="170">
        <f t="shared" ref="CP207:DE207" si="571">ROUND(CP11-(CP11*$A$114),2)</f>
        <v>22.99</v>
      </c>
      <c r="CQ207" s="170">
        <f t="shared" si="571"/>
        <v>23.95</v>
      </c>
      <c r="CR207" s="170">
        <f t="shared" si="571"/>
        <v>24.2</v>
      </c>
      <c r="CS207" s="170">
        <f t="shared" si="571"/>
        <v>24.45</v>
      </c>
      <c r="CT207" s="170">
        <f t="shared" si="571"/>
        <v>31.33</v>
      </c>
      <c r="CU207" s="170">
        <f t="shared" si="571"/>
        <v>36.049999999999997</v>
      </c>
      <c r="CV207" s="170">
        <f t="shared" si="571"/>
        <v>41.13</v>
      </c>
      <c r="CW207" s="170">
        <f t="shared" si="571"/>
        <v>50.92</v>
      </c>
      <c r="CX207" s="170">
        <f t="shared" si="571"/>
        <v>39.549999999999997</v>
      </c>
      <c r="CY207" s="170">
        <f t="shared" si="571"/>
        <v>45.4</v>
      </c>
      <c r="CZ207" s="170">
        <f t="shared" si="571"/>
        <v>61.47</v>
      </c>
      <c r="DA207" s="170">
        <f t="shared" si="571"/>
        <v>78.900000000000006</v>
      </c>
      <c r="DB207" s="170">
        <f t="shared" si="571"/>
        <v>45.99</v>
      </c>
      <c r="DC207" s="170">
        <f t="shared" si="571"/>
        <v>52.78</v>
      </c>
      <c r="DD207" s="170">
        <f t="shared" si="571"/>
        <v>71.48</v>
      </c>
      <c r="DE207" s="170">
        <f t="shared" si="571"/>
        <v>91.74</v>
      </c>
      <c r="DG207" s="43" t="str">
        <f t="shared" si="549"/>
        <v>INFINITE 86.001 a 7.000</v>
      </c>
      <c r="DH207" s="44" t="s">
        <v>110</v>
      </c>
      <c r="DI207" s="44" t="s">
        <v>82</v>
      </c>
      <c r="DJ207" s="147">
        <f t="shared" ref="DJ207:DU207" si="572">ROUND(DJ53-(DJ53*$A$206),2)</f>
        <v>28.52</v>
      </c>
      <c r="DK207" s="147">
        <f t="shared" si="572"/>
        <v>29.73</v>
      </c>
      <c r="DL207" s="147">
        <f t="shared" si="572"/>
        <v>30.04</v>
      </c>
      <c r="DM207" s="147">
        <f t="shared" si="572"/>
        <v>30.34</v>
      </c>
      <c r="DN207" s="147">
        <f t="shared" si="572"/>
        <v>38.78</v>
      </c>
      <c r="DO207" s="147">
        <f t="shared" si="572"/>
        <v>45.15</v>
      </c>
      <c r="DP207" s="147">
        <f t="shared" si="572"/>
        <v>51.54</v>
      </c>
      <c r="DQ207" s="147">
        <f t="shared" si="572"/>
        <v>63.74</v>
      </c>
      <c r="DR207" s="147">
        <f t="shared" si="572"/>
        <v>56.41</v>
      </c>
      <c r="DS207" s="147">
        <f t="shared" si="572"/>
        <v>65.819999999999993</v>
      </c>
      <c r="DT207" s="147">
        <f t="shared" si="572"/>
        <v>89.56</v>
      </c>
      <c r="DU207" s="147">
        <f t="shared" si="572"/>
        <v>114.88</v>
      </c>
      <c r="EQ207" s="198" t="str">
        <f t="shared" si="564"/>
        <v>INFINITE 4Coleta Programada4209-9Mais de 10</v>
      </c>
      <c r="ER207" s="198" t="s">
        <v>98</v>
      </c>
      <c r="ES207" s="199" t="s">
        <v>64</v>
      </c>
      <c r="ET207" s="200" t="s">
        <v>65</v>
      </c>
      <c r="EU207" s="201" t="s">
        <v>52</v>
      </c>
      <c r="EV207" s="200" t="s">
        <v>251</v>
      </c>
      <c r="EW207" s="60"/>
      <c r="EX207" s="60"/>
    </row>
    <row r="208" spans="1:154" x14ac:dyDescent="0.25">
      <c r="A208" s="146"/>
      <c r="B208" s="146"/>
      <c r="D208" s="43" t="str">
        <f t="shared" si="542"/>
        <v>INFINITE 77.001 a 8.000</v>
      </c>
      <c r="E208" s="44" t="s">
        <v>107</v>
      </c>
      <c r="F208" s="44" t="s">
        <v>86</v>
      </c>
      <c r="G208" s="170">
        <f t="shared" si="554"/>
        <v>17.48</v>
      </c>
      <c r="H208" s="170">
        <f t="shared" si="550"/>
        <v>17.850000000000001</v>
      </c>
      <c r="I208" s="170">
        <f t="shared" si="550"/>
        <v>18.23</v>
      </c>
      <c r="J208" s="170">
        <f t="shared" si="550"/>
        <v>18.59</v>
      </c>
      <c r="K208" s="170">
        <f t="shared" si="550"/>
        <v>29.13</v>
      </c>
      <c r="L208" s="170">
        <f t="shared" si="550"/>
        <v>29.45</v>
      </c>
      <c r="M208" s="170">
        <f t="shared" si="550"/>
        <v>29.73</v>
      </c>
      <c r="N208" s="170">
        <f t="shared" si="550"/>
        <v>30.05</v>
      </c>
      <c r="O208" s="170">
        <f t="shared" si="550"/>
        <v>55.34</v>
      </c>
      <c r="P208" s="170">
        <f t="shared" si="550"/>
        <v>74.72</v>
      </c>
      <c r="Q208" s="170">
        <f t="shared" si="550"/>
        <v>105.18</v>
      </c>
      <c r="R208" s="170">
        <f t="shared" si="550"/>
        <v>127.32</v>
      </c>
      <c r="S208" s="170">
        <f t="shared" si="550"/>
        <v>74.84</v>
      </c>
      <c r="T208" s="170">
        <f t="shared" si="550"/>
        <v>91.83</v>
      </c>
      <c r="U208" s="170">
        <f t="shared" si="550"/>
        <v>117.77</v>
      </c>
      <c r="V208" s="170">
        <f t="shared" si="550"/>
        <v>137.41999999999999</v>
      </c>
      <c r="W208" s="170">
        <f t="shared" si="550"/>
        <v>89.09</v>
      </c>
      <c r="X208" s="170">
        <f t="shared" si="550"/>
        <v>109.31</v>
      </c>
      <c r="Y208" s="170">
        <f t="shared" si="550"/>
        <v>140.19999999999999</v>
      </c>
      <c r="Z208" s="170">
        <f t="shared" si="550"/>
        <v>163.61000000000001</v>
      </c>
      <c r="AB208" s="176" t="str">
        <f t="shared" ref="AB208:AB225" si="573">CONCATENATE(AC208,AD208)</f>
        <v>INFINITE 77.001 a 8.000</v>
      </c>
      <c r="AC208" s="177" t="s">
        <v>107</v>
      </c>
      <c r="AD208" s="177" t="s">
        <v>86</v>
      </c>
      <c r="AE208" s="170">
        <f t="shared" si="555"/>
        <v>41.38</v>
      </c>
      <c r="AF208" s="170">
        <f t="shared" si="551"/>
        <v>42.25</v>
      </c>
      <c r="AG208" s="170">
        <f t="shared" si="551"/>
        <v>43.13</v>
      </c>
      <c r="AH208" s="170">
        <f t="shared" si="551"/>
        <v>44.01</v>
      </c>
      <c r="AI208" s="170">
        <f t="shared" si="551"/>
        <v>48.11</v>
      </c>
      <c r="AJ208" s="170">
        <f t="shared" si="551"/>
        <v>48.62</v>
      </c>
      <c r="AK208" s="170">
        <f t="shared" si="551"/>
        <v>49.11</v>
      </c>
      <c r="AL208" s="170">
        <f t="shared" si="551"/>
        <v>49.6</v>
      </c>
      <c r="AM208" s="170">
        <f t="shared" si="551"/>
        <v>98.22</v>
      </c>
      <c r="AN208" s="170">
        <f t="shared" si="551"/>
        <v>147.49</v>
      </c>
      <c r="AO208" s="170">
        <f t="shared" si="551"/>
        <v>180.82</v>
      </c>
      <c r="AP208" s="170">
        <f t="shared" si="551"/>
        <v>214.14</v>
      </c>
      <c r="AQ208" s="170">
        <f t="shared" si="551"/>
        <v>119.75</v>
      </c>
      <c r="AR208" s="170">
        <f t="shared" si="551"/>
        <v>176.72</v>
      </c>
      <c r="AS208" s="170">
        <f t="shared" si="551"/>
        <v>211.61</v>
      </c>
      <c r="AT208" s="170">
        <f t="shared" si="551"/>
        <v>246.52</v>
      </c>
      <c r="AU208" s="170">
        <f t="shared" si="551"/>
        <v>142.56</v>
      </c>
      <c r="AV208" s="170">
        <f t="shared" si="551"/>
        <v>210.38</v>
      </c>
      <c r="AW208" s="170">
        <f t="shared" si="551"/>
        <v>251.93</v>
      </c>
      <c r="AX208" s="170">
        <f t="shared" si="551"/>
        <v>293.47000000000003</v>
      </c>
      <c r="BL208" s="43" t="str">
        <f t="shared" si="543"/>
        <v>INFINITE 88.001 a 9.000</v>
      </c>
      <c r="BM208" s="44" t="s">
        <v>110</v>
      </c>
      <c r="BN208" s="46" t="s">
        <v>91</v>
      </c>
      <c r="BO208" s="170">
        <f t="shared" si="548"/>
        <v>55.88</v>
      </c>
      <c r="BP208" s="170">
        <f t="shared" si="548"/>
        <v>57.03</v>
      </c>
      <c r="BQ208" s="170">
        <f t="shared" si="548"/>
        <v>58.23</v>
      </c>
      <c r="BS208"/>
      <c r="BT208"/>
      <c r="BU208"/>
      <c r="BV208"/>
      <c r="BW208"/>
      <c r="BX208"/>
      <c r="BY208"/>
      <c r="BZ208"/>
      <c r="CA208"/>
      <c r="CB208"/>
      <c r="CC208"/>
      <c r="CD208"/>
      <c r="CE208"/>
      <c r="CF208"/>
      <c r="CG208"/>
      <c r="CM208" s="43" t="str">
        <f t="shared" si="410"/>
        <v>INFINITE 77.001 a 8.000</v>
      </c>
      <c r="CN208" s="44" t="s">
        <v>107</v>
      </c>
      <c r="CO208" s="44" t="s">
        <v>86</v>
      </c>
      <c r="CP208" s="170">
        <f t="shared" ref="CP208:DE208" si="574">ROUND(CP12-(CP12*$A$114),2)</f>
        <v>24.15</v>
      </c>
      <c r="CQ208" s="170">
        <f t="shared" si="574"/>
        <v>25.17</v>
      </c>
      <c r="CR208" s="170">
        <f t="shared" si="574"/>
        <v>25.43</v>
      </c>
      <c r="CS208" s="170">
        <f t="shared" si="574"/>
        <v>25.69</v>
      </c>
      <c r="CT208" s="170">
        <f t="shared" si="574"/>
        <v>34.130000000000003</v>
      </c>
      <c r="CU208" s="170">
        <f t="shared" si="574"/>
        <v>39.270000000000003</v>
      </c>
      <c r="CV208" s="170">
        <f t="shared" si="574"/>
        <v>44.8</v>
      </c>
      <c r="CW208" s="170">
        <f t="shared" si="574"/>
        <v>55.48</v>
      </c>
      <c r="CX208" s="170">
        <f t="shared" si="574"/>
        <v>50.96</v>
      </c>
      <c r="CY208" s="170">
        <f t="shared" si="574"/>
        <v>57.17</v>
      </c>
      <c r="CZ208" s="170">
        <f t="shared" si="574"/>
        <v>73.650000000000006</v>
      </c>
      <c r="DA208" s="170">
        <f t="shared" si="574"/>
        <v>91.82</v>
      </c>
      <c r="DB208" s="170">
        <f t="shared" si="574"/>
        <v>59.26</v>
      </c>
      <c r="DC208" s="170">
        <f t="shared" si="574"/>
        <v>66.489999999999995</v>
      </c>
      <c r="DD208" s="170">
        <f t="shared" si="574"/>
        <v>85.64</v>
      </c>
      <c r="DE208" s="170">
        <f t="shared" si="574"/>
        <v>106.77</v>
      </c>
      <c r="DG208" s="43" t="str">
        <f t="shared" si="549"/>
        <v>INFINITE 87.001 a 8.000</v>
      </c>
      <c r="DH208" s="44" t="s">
        <v>110</v>
      </c>
      <c r="DI208" s="44" t="s">
        <v>86</v>
      </c>
      <c r="DJ208" s="147">
        <f t="shared" ref="DJ208:DU208" si="575">ROUND(DJ54-(DJ54*$A$206),2)</f>
        <v>29.92</v>
      </c>
      <c r="DK208" s="147">
        <f t="shared" si="575"/>
        <v>31.22</v>
      </c>
      <c r="DL208" s="147">
        <f t="shared" si="575"/>
        <v>31.52</v>
      </c>
      <c r="DM208" s="147">
        <f t="shared" si="575"/>
        <v>31.86</v>
      </c>
      <c r="DN208" s="147">
        <f t="shared" si="575"/>
        <v>42.19</v>
      </c>
      <c r="DO208" s="147">
        <f t="shared" si="575"/>
        <v>49.16</v>
      </c>
      <c r="DP208" s="147">
        <f t="shared" si="575"/>
        <v>56.13</v>
      </c>
      <c r="DQ208" s="147">
        <f t="shared" si="575"/>
        <v>69.42</v>
      </c>
      <c r="DR208" s="147">
        <f t="shared" si="575"/>
        <v>72.55</v>
      </c>
      <c r="DS208" s="147">
        <f t="shared" si="575"/>
        <v>82.85</v>
      </c>
      <c r="DT208" s="147">
        <f t="shared" si="575"/>
        <v>107.27</v>
      </c>
      <c r="DU208" s="147">
        <f t="shared" si="575"/>
        <v>133.66</v>
      </c>
      <c r="EQ208" s="198" t="str">
        <f t="shared" si="564"/>
        <v>INFINITE 4Coleta no mesmo dia4210-211 a 20</v>
      </c>
      <c r="ER208" s="198" t="s">
        <v>98</v>
      </c>
      <c r="ES208" s="199" t="s">
        <v>71</v>
      </c>
      <c r="ET208" s="200" t="s">
        <v>72</v>
      </c>
      <c r="EU208" s="201" t="s">
        <v>73</v>
      </c>
      <c r="EV208" s="200">
        <f>EW208</f>
        <v>1.77</v>
      </c>
      <c r="EW208" s="258">
        <v>1.77</v>
      </c>
      <c r="EX208" s="203" t="s">
        <v>264</v>
      </c>
    </row>
    <row r="209" spans="1:154" x14ac:dyDescent="0.25">
      <c r="A209" s="43" t="s">
        <v>313</v>
      </c>
      <c r="B209" s="163"/>
      <c r="D209" s="43" t="str">
        <f t="shared" si="542"/>
        <v>INFINITE 78.001 a 9.000</v>
      </c>
      <c r="E209" s="44" t="s">
        <v>107</v>
      </c>
      <c r="F209" s="44" t="s">
        <v>91</v>
      </c>
      <c r="G209" s="170">
        <f t="shared" si="554"/>
        <v>18.05</v>
      </c>
      <c r="H209" s="170">
        <f t="shared" si="550"/>
        <v>18.440000000000001</v>
      </c>
      <c r="I209" s="170">
        <f t="shared" si="550"/>
        <v>18.829999999999998</v>
      </c>
      <c r="J209" s="170">
        <f t="shared" si="550"/>
        <v>19.2</v>
      </c>
      <c r="K209" s="170">
        <f t="shared" si="550"/>
        <v>31.04</v>
      </c>
      <c r="L209" s="170">
        <f t="shared" si="550"/>
        <v>31.35</v>
      </c>
      <c r="M209" s="170">
        <f t="shared" si="550"/>
        <v>31.69</v>
      </c>
      <c r="N209" s="170">
        <f t="shared" si="550"/>
        <v>31.99</v>
      </c>
      <c r="O209" s="170">
        <f t="shared" si="550"/>
        <v>60.18</v>
      </c>
      <c r="P209" s="170">
        <f t="shared" si="550"/>
        <v>81.239999999999995</v>
      </c>
      <c r="Q209" s="170">
        <f t="shared" si="550"/>
        <v>114.35</v>
      </c>
      <c r="R209" s="170">
        <f t="shared" si="550"/>
        <v>138.41</v>
      </c>
      <c r="S209" s="170">
        <f t="shared" si="550"/>
        <v>78.89</v>
      </c>
      <c r="T209" s="170">
        <f t="shared" si="550"/>
        <v>97.31</v>
      </c>
      <c r="U209" s="170">
        <f t="shared" si="550"/>
        <v>125.47</v>
      </c>
      <c r="V209" s="170">
        <f t="shared" si="550"/>
        <v>146.74</v>
      </c>
      <c r="W209" s="170">
        <f t="shared" si="550"/>
        <v>93.92</v>
      </c>
      <c r="X209" s="170">
        <f t="shared" si="550"/>
        <v>115.85</v>
      </c>
      <c r="Y209" s="170">
        <f t="shared" si="550"/>
        <v>149.37</v>
      </c>
      <c r="Z209" s="170">
        <f t="shared" si="550"/>
        <v>174.7</v>
      </c>
      <c r="AB209" s="176" t="str">
        <f t="shared" si="573"/>
        <v>INFINITE 78.001 a 9.000</v>
      </c>
      <c r="AC209" s="177" t="s">
        <v>107</v>
      </c>
      <c r="AD209" s="177" t="s">
        <v>91</v>
      </c>
      <c r="AE209" s="170">
        <f t="shared" si="555"/>
        <v>45.06</v>
      </c>
      <c r="AF209" s="170">
        <f t="shared" si="551"/>
        <v>46.03</v>
      </c>
      <c r="AG209" s="170">
        <f t="shared" si="551"/>
        <v>46.97</v>
      </c>
      <c r="AH209" s="170">
        <f t="shared" si="551"/>
        <v>47.94</v>
      </c>
      <c r="AI209" s="170">
        <f t="shared" si="551"/>
        <v>51.86</v>
      </c>
      <c r="AJ209" s="170">
        <f t="shared" si="551"/>
        <v>52.39</v>
      </c>
      <c r="AK209" s="170">
        <f t="shared" si="551"/>
        <v>52.92</v>
      </c>
      <c r="AL209" s="170">
        <f t="shared" si="551"/>
        <v>53.46</v>
      </c>
      <c r="AM209" s="170">
        <f t="shared" si="551"/>
        <v>107.07</v>
      </c>
      <c r="AN209" s="170">
        <f t="shared" si="551"/>
        <v>162.27000000000001</v>
      </c>
      <c r="AO209" s="170">
        <f t="shared" si="551"/>
        <v>197.69</v>
      </c>
      <c r="AP209" s="170">
        <f t="shared" si="551"/>
        <v>233.09</v>
      </c>
      <c r="AQ209" s="170">
        <f t="shared" si="551"/>
        <v>131.47</v>
      </c>
      <c r="AR209" s="170">
        <f t="shared" si="551"/>
        <v>196.37</v>
      </c>
      <c r="AS209" s="170">
        <f t="shared" si="551"/>
        <v>233.89</v>
      </c>
      <c r="AT209" s="170">
        <f t="shared" si="551"/>
        <v>271.43</v>
      </c>
      <c r="AU209" s="170">
        <f t="shared" si="551"/>
        <v>156.51</v>
      </c>
      <c r="AV209" s="170">
        <f t="shared" si="551"/>
        <v>233.77</v>
      </c>
      <c r="AW209" s="170">
        <f t="shared" si="551"/>
        <v>278.44</v>
      </c>
      <c r="AX209" s="170">
        <f t="shared" si="551"/>
        <v>323.12</v>
      </c>
      <c r="BL209" s="43" t="str">
        <f t="shared" si="543"/>
        <v>INFINITE 89.001 a 10.000</v>
      </c>
      <c r="BM209" s="44" t="s">
        <v>110</v>
      </c>
      <c r="BN209" s="46" t="s">
        <v>95</v>
      </c>
      <c r="BO209" s="170">
        <f t="shared" si="548"/>
        <v>71.400000000000006</v>
      </c>
      <c r="BP209" s="170">
        <f t="shared" si="548"/>
        <v>72.88</v>
      </c>
      <c r="BQ209" s="170">
        <f t="shared" si="548"/>
        <v>74.400000000000006</v>
      </c>
      <c r="BS209"/>
      <c r="BT209"/>
      <c r="BU209"/>
      <c r="BV209"/>
      <c r="BW209"/>
      <c r="BX209"/>
      <c r="BY209"/>
      <c r="BZ209"/>
      <c r="CA209"/>
      <c r="CB209"/>
      <c r="CC209"/>
      <c r="CD209"/>
      <c r="CE209"/>
      <c r="CF209"/>
      <c r="CG209"/>
      <c r="CM209" s="43" t="str">
        <f t="shared" si="410"/>
        <v>INFINITE 78.001 a 9.000</v>
      </c>
      <c r="CN209" s="44" t="s">
        <v>107</v>
      </c>
      <c r="CO209" s="44" t="s">
        <v>91</v>
      </c>
      <c r="CP209" s="170">
        <f t="shared" ref="CP209:DE209" si="576">ROUND(CP13-(CP13*$A$114),2)</f>
        <v>24.85</v>
      </c>
      <c r="CQ209" s="170">
        <f t="shared" si="576"/>
        <v>25.91</v>
      </c>
      <c r="CR209" s="170">
        <f t="shared" si="576"/>
        <v>26.16</v>
      </c>
      <c r="CS209" s="170">
        <f t="shared" si="576"/>
        <v>26.43</v>
      </c>
      <c r="CT209" s="170">
        <f t="shared" si="576"/>
        <v>35.82</v>
      </c>
      <c r="CU209" s="170">
        <f t="shared" si="576"/>
        <v>41.18</v>
      </c>
      <c r="CV209" s="170">
        <f t="shared" si="576"/>
        <v>47</v>
      </c>
      <c r="CW209" s="170">
        <f t="shared" si="576"/>
        <v>58.18</v>
      </c>
      <c r="CX209" s="170">
        <f t="shared" si="576"/>
        <v>52.4</v>
      </c>
      <c r="CY209" s="170">
        <f t="shared" si="576"/>
        <v>58.83</v>
      </c>
      <c r="CZ209" s="170">
        <f t="shared" si="576"/>
        <v>75.540000000000006</v>
      </c>
      <c r="DA209" s="170">
        <f t="shared" si="576"/>
        <v>94.18</v>
      </c>
      <c r="DB209" s="170">
        <f t="shared" si="576"/>
        <v>60.94</v>
      </c>
      <c r="DC209" s="170">
        <f t="shared" si="576"/>
        <v>68.400000000000006</v>
      </c>
      <c r="DD209" s="170">
        <f t="shared" si="576"/>
        <v>87.84</v>
      </c>
      <c r="DE209" s="170">
        <f t="shared" si="576"/>
        <v>109.5</v>
      </c>
      <c r="DG209" s="43" t="str">
        <f t="shared" si="549"/>
        <v>INFINITE 88.001 a 9.000</v>
      </c>
      <c r="DH209" s="44" t="s">
        <v>110</v>
      </c>
      <c r="DI209" s="44" t="s">
        <v>91</v>
      </c>
      <c r="DJ209" s="147">
        <f t="shared" ref="DJ209:DU209" si="577">ROUND(DJ55-(DJ55*$A$206),2)</f>
        <v>30.94</v>
      </c>
      <c r="DK209" s="147">
        <f t="shared" si="577"/>
        <v>32.26</v>
      </c>
      <c r="DL209" s="147">
        <f t="shared" si="577"/>
        <v>32.58</v>
      </c>
      <c r="DM209" s="147">
        <f t="shared" si="577"/>
        <v>32.9</v>
      </c>
      <c r="DN209" s="147">
        <f t="shared" si="577"/>
        <v>44.49</v>
      </c>
      <c r="DO209" s="147">
        <f t="shared" si="577"/>
        <v>51.62</v>
      </c>
      <c r="DP209" s="147">
        <f t="shared" si="577"/>
        <v>58.92</v>
      </c>
      <c r="DQ209" s="147">
        <f t="shared" si="577"/>
        <v>72.89</v>
      </c>
      <c r="DR209" s="147">
        <f t="shared" si="577"/>
        <v>75.17</v>
      </c>
      <c r="DS209" s="147">
        <f t="shared" si="577"/>
        <v>85.46</v>
      </c>
      <c r="DT209" s="147">
        <f t="shared" si="577"/>
        <v>110.12</v>
      </c>
      <c r="DU209" s="147">
        <f t="shared" si="577"/>
        <v>137.19999999999999</v>
      </c>
      <c r="EQ209" s="198" t="str">
        <f t="shared" si="564"/>
        <v>INFINITE 4Coleta no mesmo dia4210-221 a 30</v>
      </c>
      <c r="ER209" s="198" t="s">
        <v>98</v>
      </c>
      <c r="ES209" s="199" t="s">
        <v>71</v>
      </c>
      <c r="ET209" s="200" t="s">
        <v>72</v>
      </c>
      <c r="EU209" s="201" t="s">
        <v>77</v>
      </c>
      <c r="EV209" s="200">
        <f t="shared" ref="EV209:EV217" si="578">EW209</f>
        <v>1.75</v>
      </c>
      <c r="EW209" s="258">
        <v>1.75</v>
      </c>
      <c r="EX209" s="203" t="s">
        <v>264</v>
      </c>
    </row>
    <row r="210" spans="1:154" x14ac:dyDescent="0.25">
      <c r="A210" s="84">
        <v>0</v>
      </c>
      <c r="B210" s="42" t="s">
        <v>61</v>
      </c>
      <c r="D210" s="43" t="str">
        <f t="shared" si="542"/>
        <v>INFINITE 79.001 a 10.000</v>
      </c>
      <c r="E210" s="44" t="s">
        <v>107</v>
      </c>
      <c r="F210" s="44" t="s">
        <v>95</v>
      </c>
      <c r="G210" s="170">
        <f t="shared" si="554"/>
        <v>18.46</v>
      </c>
      <c r="H210" s="170">
        <f t="shared" si="550"/>
        <v>18.850000000000001</v>
      </c>
      <c r="I210" s="170">
        <f t="shared" si="550"/>
        <v>19.239999999999998</v>
      </c>
      <c r="J210" s="170">
        <f t="shared" si="550"/>
        <v>19.63</v>
      </c>
      <c r="K210" s="170">
        <f t="shared" si="550"/>
        <v>33.14</v>
      </c>
      <c r="L210" s="170">
        <f t="shared" si="550"/>
        <v>33.47</v>
      </c>
      <c r="M210" s="170">
        <f t="shared" si="550"/>
        <v>33.82</v>
      </c>
      <c r="N210" s="170">
        <f t="shared" si="550"/>
        <v>34.159999999999997</v>
      </c>
      <c r="O210" s="170">
        <f t="shared" si="550"/>
        <v>65.02</v>
      </c>
      <c r="P210" s="170">
        <f t="shared" si="550"/>
        <v>87.77</v>
      </c>
      <c r="Q210" s="170">
        <f t="shared" si="550"/>
        <v>123.53</v>
      </c>
      <c r="R210" s="170">
        <f t="shared" si="550"/>
        <v>149.54</v>
      </c>
      <c r="S210" s="170">
        <f t="shared" si="550"/>
        <v>82.97</v>
      </c>
      <c r="T210" s="170">
        <f t="shared" si="550"/>
        <v>102.77</v>
      </c>
      <c r="U210" s="170">
        <f t="shared" si="550"/>
        <v>133.16999999999999</v>
      </c>
      <c r="V210" s="170">
        <f t="shared" si="550"/>
        <v>156.08000000000001</v>
      </c>
      <c r="W210" s="170">
        <f t="shared" si="550"/>
        <v>98.77</v>
      </c>
      <c r="X210" s="170">
        <f t="shared" si="550"/>
        <v>122.35</v>
      </c>
      <c r="Y210" s="170">
        <f t="shared" si="550"/>
        <v>158.54</v>
      </c>
      <c r="Z210" s="170">
        <f t="shared" si="550"/>
        <v>185.8</v>
      </c>
      <c r="AB210" s="176" t="str">
        <f t="shared" si="573"/>
        <v>INFINITE 79.001 a 10.000</v>
      </c>
      <c r="AC210" s="177" t="s">
        <v>107</v>
      </c>
      <c r="AD210" s="177" t="s">
        <v>95</v>
      </c>
      <c r="AE210" s="170">
        <f t="shared" si="555"/>
        <v>48.67</v>
      </c>
      <c r="AF210" s="170">
        <f t="shared" si="551"/>
        <v>49.71</v>
      </c>
      <c r="AG210" s="170">
        <f t="shared" si="551"/>
        <v>50.75</v>
      </c>
      <c r="AH210" s="170">
        <f t="shared" si="551"/>
        <v>51.78</v>
      </c>
      <c r="AI210" s="170">
        <f t="shared" si="551"/>
        <v>55.49</v>
      </c>
      <c r="AJ210" s="170">
        <f t="shared" si="551"/>
        <v>56.06</v>
      </c>
      <c r="AK210" s="170">
        <f t="shared" si="551"/>
        <v>56.64</v>
      </c>
      <c r="AL210" s="170">
        <f t="shared" si="551"/>
        <v>57.21</v>
      </c>
      <c r="AM210" s="170">
        <f t="shared" si="551"/>
        <v>115.75</v>
      </c>
      <c r="AN210" s="170">
        <f t="shared" si="551"/>
        <v>176.8</v>
      </c>
      <c r="AO210" s="170">
        <f t="shared" si="551"/>
        <v>214.52</v>
      </c>
      <c r="AP210" s="170">
        <f t="shared" si="551"/>
        <v>252.21</v>
      </c>
      <c r="AQ210" s="170">
        <f t="shared" si="551"/>
        <v>143.18</v>
      </c>
      <c r="AR210" s="170">
        <f t="shared" si="551"/>
        <v>215.3</v>
      </c>
      <c r="AS210" s="170">
        <f t="shared" si="551"/>
        <v>255.75</v>
      </c>
      <c r="AT210" s="170">
        <f t="shared" si="551"/>
        <v>296.19</v>
      </c>
      <c r="AU210" s="170">
        <f t="shared" si="551"/>
        <v>170.46</v>
      </c>
      <c r="AV210" s="170">
        <f t="shared" si="551"/>
        <v>256.31</v>
      </c>
      <c r="AW210" s="170">
        <f t="shared" si="551"/>
        <v>304.45999999999998</v>
      </c>
      <c r="AX210" s="170">
        <f t="shared" si="551"/>
        <v>352.61</v>
      </c>
      <c r="BS210"/>
      <c r="BT210"/>
      <c r="BU210"/>
      <c r="BV210"/>
      <c r="BW210"/>
      <c r="BX210"/>
      <c r="BY210"/>
      <c r="BZ210"/>
      <c r="CA210"/>
      <c r="CB210"/>
      <c r="CC210"/>
      <c r="CD210"/>
      <c r="CE210"/>
      <c r="CF210"/>
      <c r="CG210"/>
      <c r="CM210" s="43" t="str">
        <f t="shared" si="410"/>
        <v>INFINITE 79.001 a 10.000</v>
      </c>
      <c r="CN210" s="44" t="s">
        <v>107</v>
      </c>
      <c r="CO210" s="44" t="s">
        <v>95</v>
      </c>
      <c r="CP210" s="170">
        <f t="shared" ref="CP210:DE210" si="579">ROUND(CP14-(CP14*$A$114),2)</f>
        <v>25.36</v>
      </c>
      <c r="CQ210" s="170">
        <f t="shared" si="579"/>
        <v>26.43</v>
      </c>
      <c r="CR210" s="170">
        <f t="shared" si="579"/>
        <v>26.69</v>
      </c>
      <c r="CS210" s="170">
        <f t="shared" si="579"/>
        <v>26.96</v>
      </c>
      <c r="CT210" s="170">
        <f t="shared" si="579"/>
        <v>37.01</v>
      </c>
      <c r="CU210" s="170">
        <f t="shared" si="579"/>
        <v>42.57</v>
      </c>
      <c r="CV210" s="170">
        <f t="shared" si="579"/>
        <v>48.58</v>
      </c>
      <c r="CW210" s="170">
        <f t="shared" si="579"/>
        <v>60.15</v>
      </c>
      <c r="CX210" s="170">
        <f t="shared" si="579"/>
        <v>53.44</v>
      </c>
      <c r="CY210" s="170">
        <f t="shared" si="579"/>
        <v>60.01</v>
      </c>
      <c r="CZ210" s="170">
        <f t="shared" si="579"/>
        <v>76.900000000000006</v>
      </c>
      <c r="DA210" s="170">
        <f t="shared" si="579"/>
        <v>95.85</v>
      </c>
      <c r="DB210" s="170">
        <f t="shared" si="579"/>
        <v>62.14</v>
      </c>
      <c r="DC210" s="170">
        <f t="shared" si="579"/>
        <v>69.790000000000006</v>
      </c>
      <c r="DD210" s="170">
        <f t="shared" si="579"/>
        <v>89.41</v>
      </c>
      <c r="DE210" s="170">
        <f t="shared" si="579"/>
        <v>111.44</v>
      </c>
      <c r="DG210" s="43" t="str">
        <f t="shared" si="549"/>
        <v>INFINITE 89.001 a 10.000</v>
      </c>
      <c r="DH210" s="44" t="s">
        <v>110</v>
      </c>
      <c r="DI210" s="44" t="s">
        <v>95</v>
      </c>
      <c r="DJ210" s="147">
        <f t="shared" ref="DJ210:DU210" si="580">ROUND(DJ56-(DJ56*$A$206),2)</f>
        <v>31.5</v>
      </c>
      <c r="DK210" s="147">
        <f t="shared" si="580"/>
        <v>32.840000000000003</v>
      </c>
      <c r="DL210" s="147">
        <f t="shared" si="580"/>
        <v>33.19</v>
      </c>
      <c r="DM210" s="147">
        <f t="shared" si="580"/>
        <v>33.51</v>
      </c>
      <c r="DN210" s="147">
        <f t="shared" si="580"/>
        <v>45.9</v>
      </c>
      <c r="DO210" s="147">
        <f t="shared" si="580"/>
        <v>53.34</v>
      </c>
      <c r="DP210" s="147">
        <f t="shared" si="580"/>
        <v>60.89</v>
      </c>
      <c r="DQ210" s="147">
        <f t="shared" si="580"/>
        <v>75.33</v>
      </c>
      <c r="DR210" s="147">
        <f t="shared" si="580"/>
        <v>76.44</v>
      </c>
      <c r="DS210" s="147">
        <f t="shared" si="580"/>
        <v>87.09</v>
      </c>
      <c r="DT210" s="147">
        <f t="shared" si="580"/>
        <v>112.05</v>
      </c>
      <c r="DU210" s="147">
        <f t="shared" si="580"/>
        <v>139.59</v>
      </c>
      <c r="EQ210" s="198" t="str">
        <f t="shared" si="564"/>
        <v>INFINITE 4Coleta no mesmo dia4210-231 a 40</v>
      </c>
      <c r="ER210" s="198" t="s">
        <v>98</v>
      </c>
      <c r="ES210" s="199" t="s">
        <v>71</v>
      </c>
      <c r="ET210" s="200" t="s">
        <v>72</v>
      </c>
      <c r="EU210" s="201" t="s">
        <v>83</v>
      </c>
      <c r="EV210" s="200">
        <f t="shared" si="578"/>
        <v>1.75</v>
      </c>
      <c r="EW210" s="258">
        <v>1.75</v>
      </c>
      <c r="EX210" s="203" t="s">
        <v>264</v>
      </c>
    </row>
    <row r="211" spans="1:154" x14ac:dyDescent="0.25">
      <c r="A211" s="84">
        <v>0</v>
      </c>
      <c r="B211" s="42" t="s">
        <v>116</v>
      </c>
      <c r="D211" s="40" t="str">
        <f t="shared" si="542"/>
        <v>INFINITE 7Kg Adicional</v>
      </c>
      <c r="E211" s="168" t="s">
        <v>107</v>
      </c>
      <c r="F211" s="168" t="s">
        <v>63</v>
      </c>
      <c r="G211" s="171">
        <f t="shared" si="554"/>
        <v>2.2799999999999998</v>
      </c>
      <c r="H211" s="171">
        <f t="shared" si="550"/>
        <v>2.34</v>
      </c>
      <c r="I211" s="171">
        <f t="shared" si="550"/>
        <v>2.39</v>
      </c>
      <c r="J211" s="171">
        <f t="shared" si="550"/>
        <v>2.4300000000000002</v>
      </c>
      <c r="K211" s="171">
        <f t="shared" si="550"/>
        <v>4.1100000000000003</v>
      </c>
      <c r="L211" s="171">
        <f t="shared" si="550"/>
        <v>4.16</v>
      </c>
      <c r="M211" s="171">
        <f t="shared" si="550"/>
        <v>4.1900000000000004</v>
      </c>
      <c r="N211" s="171">
        <f t="shared" si="550"/>
        <v>4.24</v>
      </c>
      <c r="O211" s="171">
        <f t="shared" si="550"/>
        <v>8.06</v>
      </c>
      <c r="P211" s="171">
        <f t="shared" si="550"/>
        <v>10.88</v>
      </c>
      <c r="Q211" s="171">
        <f t="shared" si="550"/>
        <v>15.32</v>
      </c>
      <c r="R211" s="171">
        <f t="shared" si="550"/>
        <v>18.54</v>
      </c>
      <c r="S211" s="171">
        <f t="shared" si="550"/>
        <v>10.29</v>
      </c>
      <c r="T211" s="171">
        <f t="shared" si="550"/>
        <v>12.74</v>
      </c>
      <c r="U211" s="171">
        <f t="shared" si="550"/>
        <v>16.52</v>
      </c>
      <c r="V211" s="171">
        <f t="shared" si="550"/>
        <v>19.36</v>
      </c>
      <c r="W211" s="171">
        <f t="shared" si="550"/>
        <v>12.25</v>
      </c>
      <c r="X211" s="171">
        <f t="shared" si="550"/>
        <v>15.17</v>
      </c>
      <c r="Y211" s="171">
        <f t="shared" si="550"/>
        <v>19.66</v>
      </c>
      <c r="Z211" s="171">
        <f t="shared" si="550"/>
        <v>23.03</v>
      </c>
      <c r="AB211" s="40" t="str">
        <f t="shared" si="573"/>
        <v>INFINITE 7Kg Adicional</v>
      </c>
      <c r="AC211" s="168" t="s">
        <v>107</v>
      </c>
      <c r="AD211" s="168" t="s">
        <v>63</v>
      </c>
      <c r="AE211" s="169">
        <f t="shared" si="555"/>
        <v>4.9400000000000004</v>
      </c>
      <c r="AF211" s="169">
        <f t="shared" si="551"/>
        <v>5.0599999999999996</v>
      </c>
      <c r="AG211" s="169">
        <f t="shared" si="551"/>
        <v>5.15</v>
      </c>
      <c r="AH211" s="169">
        <f t="shared" si="551"/>
        <v>5.27</v>
      </c>
      <c r="AI211" s="169">
        <f t="shared" si="551"/>
        <v>5.59</v>
      </c>
      <c r="AJ211" s="169">
        <f t="shared" si="551"/>
        <v>5.65</v>
      </c>
      <c r="AK211" s="169">
        <f t="shared" si="551"/>
        <v>5.71</v>
      </c>
      <c r="AL211" s="169">
        <f t="shared" si="551"/>
        <v>5.76</v>
      </c>
      <c r="AM211" s="169">
        <f t="shared" si="551"/>
        <v>11.45</v>
      </c>
      <c r="AN211" s="169">
        <f t="shared" si="551"/>
        <v>17.55</v>
      </c>
      <c r="AO211" s="169">
        <f t="shared" si="551"/>
        <v>21.26</v>
      </c>
      <c r="AP211" s="169">
        <f t="shared" si="551"/>
        <v>24.98</v>
      </c>
      <c r="AQ211" s="169">
        <f t="shared" si="551"/>
        <v>14.32</v>
      </c>
      <c r="AR211" s="169">
        <f t="shared" si="551"/>
        <v>21.47</v>
      </c>
      <c r="AS211" s="169">
        <f t="shared" si="551"/>
        <v>25.39</v>
      </c>
      <c r="AT211" s="169">
        <f t="shared" si="551"/>
        <v>29.33</v>
      </c>
      <c r="AU211" s="169">
        <f t="shared" si="551"/>
        <v>17.04</v>
      </c>
      <c r="AV211" s="169">
        <f t="shared" si="551"/>
        <v>25.56</v>
      </c>
      <c r="AW211" s="169">
        <f t="shared" si="551"/>
        <v>30.24</v>
      </c>
      <c r="AX211" s="169">
        <f t="shared" si="551"/>
        <v>34.909999999999997</v>
      </c>
      <c r="BS211"/>
      <c r="BT211"/>
      <c r="BU211"/>
      <c r="BV211"/>
      <c r="BW211"/>
      <c r="BX211"/>
      <c r="BY211"/>
      <c r="BZ211"/>
      <c r="CA211"/>
      <c r="CB211"/>
      <c r="CC211"/>
      <c r="CD211"/>
      <c r="CE211"/>
      <c r="CF211"/>
      <c r="CG211"/>
      <c r="CM211" s="40" t="str">
        <f t="shared" ref="CM211:CM225" si="581">CONCATENATE(CN211,CO211)</f>
        <v>INFINITE 7Kg Adicional</v>
      </c>
      <c r="CN211" s="168" t="s">
        <v>107</v>
      </c>
      <c r="CO211" s="168" t="s">
        <v>63</v>
      </c>
      <c r="CP211" s="171">
        <f t="shared" ref="CP211:DE211" si="582">ROUND(CP15-(CP15*$A$114),2)</f>
        <v>3.15</v>
      </c>
      <c r="CQ211" s="171">
        <f t="shared" si="582"/>
        <v>3.28</v>
      </c>
      <c r="CR211" s="171">
        <f t="shared" si="582"/>
        <v>3.31</v>
      </c>
      <c r="CS211" s="171">
        <f t="shared" si="582"/>
        <v>3.35</v>
      </c>
      <c r="CT211" s="171">
        <f t="shared" si="582"/>
        <v>4.59</v>
      </c>
      <c r="CU211" s="171">
        <f t="shared" si="582"/>
        <v>5.27</v>
      </c>
      <c r="CV211" s="171">
        <f t="shared" si="582"/>
        <v>6.03</v>
      </c>
      <c r="CW211" s="171">
        <f t="shared" si="582"/>
        <v>7.46</v>
      </c>
      <c r="CX211" s="171">
        <f t="shared" si="582"/>
        <v>6.62</v>
      </c>
      <c r="CY211" s="171">
        <f t="shared" si="582"/>
        <v>7.45</v>
      </c>
      <c r="CZ211" s="171">
        <f t="shared" si="582"/>
        <v>9.5399999999999991</v>
      </c>
      <c r="DA211" s="171">
        <f t="shared" si="582"/>
        <v>11.88</v>
      </c>
      <c r="DB211" s="171">
        <f t="shared" si="582"/>
        <v>7.69</v>
      </c>
      <c r="DC211" s="171">
        <f t="shared" si="582"/>
        <v>8.66</v>
      </c>
      <c r="DD211" s="171">
        <f t="shared" si="582"/>
        <v>11.08</v>
      </c>
      <c r="DE211" s="171">
        <f t="shared" si="582"/>
        <v>13.81</v>
      </c>
      <c r="DG211" s="40" t="str">
        <f t="shared" si="549"/>
        <v>INFINITE 8Kg Adicional</v>
      </c>
      <c r="DH211" s="168" t="s">
        <v>110</v>
      </c>
      <c r="DI211" s="168" t="s">
        <v>63</v>
      </c>
      <c r="DJ211" s="169">
        <f t="shared" ref="DJ211:DU211" si="583">ROUND(DJ57-(DJ57*$A$206),2)</f>
        <v>3.9</v>
      </c>
      <c r="DK211" s="169">
        <f t="shared" si="583"/>
        <v>4.08</v>
      </c>
      <c r="DL211" s="169">
        <f t="shared" si="583"/>
        <v>4.0999999999999996</v>
      </c>
      <c r="DM211" s="169">
        <f t="shared" si="583"/>
        <v>4.1500000000000004</v>
      </c>
      <c r="DN211" s="169">
        <f t="shared" si="583"/>
        <v>5.68</v>
      </c>
      <c r="DO211" s="169">
        <f t="shared" si="583"/>
        <v>6.6</v>
      </c>
      <c r="DP211" s="169">
        <f t="shared" si="583"/>
        <v>7.55</v>
      </c>
      <c r="DQ211" s="169">
        <f t="shared" si="583"/>
        <v>9.33</v>
      </c>
      <c r="DR211" s="169">
        <f t="shared" si="583"/>
        <v>9.44</v>
      </c>
      <c r="DS211" s="169">
        <f t="shared" si="583"/>
        <v>10.79</v>
      </c>
      <c r="DT211" s="169">
        <f t="shared" si="583"/>
        <v>13.89</v>
      </c>
      <c r="DU211" s="169">
        <f t="shared" si="583"/>
        <v>17.3</v>
      </c>
      <c r="EQ211" s="198" t="str">
        <f t="shared" si="564"/>
        <v>INFINITE 4Coleta no mesmo dia4210-241 a 50</v>
      </c>
      <c r="ER211" s="198" t="s">
        <v>98</v>
      </c>
      <c r="ES211" s="199" t="s">
        <v>71</v>
      </c>
      <c r="ET211" s="200" t="s">
        <v>72</v>
      </c>
      <c r="EU211" s="201" t="s">
        <v>87</v>
      </c>
      <c r="EV211" s="200">
        <f t="shared" si="578"/>
        <v>1.72</v>
      </c>
      <c r="EW211" s="258">
        <v>1.72</v>
      </c>
      <c r="EX211" s="203" t="s">
        <v>264</v>
      </c>
    </row>
    <row r="212" spans="1:154" x14ac:dyDescent="0.25">
      <c r="A212" s="84">
        <v>0</v>
      </c>
      <c r="B212" s="42" t="s">
        <v>117</v>
      </c>
      <c r="D212" s="43" t="str">
        <f t="shared" si="542"/>
        <v>Peso (g)</v>
      </c>
      <c r="F212" s="44" t="s">
        <v>32</v>
      </c>
      <c r="G212" s="173" t="s">
        <v>12</v>
      </c>
      <c r="H212" s="173" t="s">
        <v>13</v>
      </c>
      <c r="I212" s="173" t="s">
        <v>14</v>
      </c>
      <c r="J212" s="173" t="s">
        <v>15</v>
      </c>
      <c r="K212" s="173" t="s">
        <v>16</v>
      </c>
      <c r="L212" s="173" t="s">
        <v>17</v>
      </c>
      <c r="M212" s="173" t="s">
        <v>18</v>
      </c>
      <c r="N212" s="173" t="s">
        <v>19</v>
      </c>
      <c r="O212" s="173" t="s">
        <v>20</v>
      </c>
      <c r="P212" s="173" t="s">
        <v>21</v>
      </c>
      <c r="Q212" s="173" t="s">
        <v>22</v>
      </c>
      <c r="R212" s="173" t="s">
        <v>23</v>
      </c>
      <c r="S212" s="173" t="s">
        <v>24</v>
      </c>
      <c r="T212" s="173" t="s">
        <v>25</v>
      </c>
      <c r="U212" s="173" t="s">
        <v>26</v>
      </c>
      <c r="V212" s="173" t="s">
        <v>27</v>
      </c>
      <c r="W212" s="173" t="s">
        <v>28</v>
      </c>
      <c r="X212" s="173" t="s">
        <v>29</v>
      </c>
      <c r="Y212" s="173" t="s">
        <v>30</v>
      </c>
      <c r="Z212" s="173" t="s">
        <v>31</v>
      </c>
      <c r="AB212" s="176" t="str">
        <f t="shared" si="573"/>
        <v>Peso (g)</v>
      </c>
      <c r="AC212" s="177"/>
      <c r="AD212" s="177" t="s">
        <v>32</v>
      </c>
      <c r="AE212" s="170" t="s">
        <v>12</v>
      </c>
      <c r="AF212" s="170" t="s">
        <v>13</v>
      </c>
      <c r="AG212" s="170" t="s">
        <v>14</v>
      </c>
      <c r="AH212" s="170" t="s">
        <v>15</v>
      </c>
      <c r="AI212" s="170" t="s">
        <v>16</v>
      </c>
      <c r="AJ212" s="170" t="s">
        <v>17</v>
      </c>
      <c r="AK212" s="170" t="s">
        <v>18</v>
      </c>
      <c r="AL212" s="170" t="s">
        <v>19</v>
      </c>
      <c r="AM212" s="170" t="s">
        <v>20</v>
      </c>
      <c r="AN212" s="170" t="s">
        <v>21</v>
      </c>
      <c r="AO212" s="170" t="s">
        <v>22</v>
      </c>
      <c r="AP212" s="170" t="s">
        <v>23</v>
      </c>
      <c r="AQ212" s="170" t="s">
        <v>24</v>
      </c>
      <c r="AR212" s="170" t="s">
        <v>25</v>
      </c>
      <c r="AS212" s="170" t="s">
        <v>26</v>
      </c>
      <c r="AT212" s="170" t="s">
        <v>27</v>
      </c>
      <c r="AU212" s="170" t="s">
        <v>28</v>
      </c>
      <c r="AV212" s="170" t="s">
        <v>29</v>
      </c>
      <c r="AW212" s="170" t="s">
        <v>30</v>
      </c>
      <c r="AX212" s="170" t="s">
        <v>31</v>
      </c>
      <c r="BS212"/>
      <c r="BT212"/>
      <c r="BU212"/>
      <c r="BV212"/>
      <c r="BW212"/>
      <c r="BX212"/>
      <c r="BY212"/>
      <c r="BZ212"/>
      <c r="CA212"/>
      <c r="CB212"/>
      <c r="CC212"/>
      <c r="CD212"/>
      <c r="CE212"/>
      <c r="CF212"/>
      <c r="CG212"/>
      <c r="CM212" s="43" t="str">
        <f t="shared" si="581"/>
        <v>Peso (g)</v>
      </c>
      <c r="CO212" s="44" t="s">
        <v>32</v>
      </c>
      <c r="CP212" s="45" t="s">
        <v>16</v>
      </c>
      <c r="CQ212" s="45" t="s">
        <v>17</v>
      </c>
      <c r="CR212" s="45" t="s">
        <v>18</v>
      </c>
      <c r="CS212" s="45" t="s">
        <v>19</v>
      </c>
      <c r="CT212" s="45" t="s">
        <v>20</v>
      </c>
      <c r="CU212" s="45" t="s">
        <v>21</v>
      </c>
      <c r="CV212" s="45" t="s">
        <v>22</v>
      </c>
      <c r="CW212" s="45" t="s">
        <v>23</v>
      </c>
      <c r="CX212" s="45" t="s">
        <v>24</v>
      </c>
      <c r="CY212" s="45" t="s">
        <v>25</v>
      </c>
      <c r="CZ212" s="45" t="s">
        <v>26</v>
      </c>
      <c r="DA212" s="45" t="s">
        <v>27</v>
      </c>
      <c r="DB212" s="45" t="s">
        <v>28</v>
      </c>
      <c r="DC212" s="45" t="s">
        <v>29</v>
      </c>
      <c r="DD212" s="45" t="s">
        <v>30</v>
      </c>
      <c r="DE212" s="45" t="s">
        <v>31</v>
      </c>
      <c r="EQ212" s="198" t="str">
        <f t="shared" si="564"/>
        <v>INFINITE 4Coleta no mesmo dia4210-251 a 60</v>
      </c>
      <c r="ER212" s="198" t="s">
        <v>98</v>
      </c>
      <c r="ES212" s="199" t="s">
        <v>71</v>
      </c>
      <c r="ET212" s="200" t="s">
        <v>72</v>
      </c>
      <c r="EU212" s="201" t="s">
        <v>92</v>
      </c>
      <c r="EV212" s="200">
        <f t="shared" si="578"/>
        <v>1.71</v>
      </c>
      <c r="EW212" s="258">
        <v>1.71</v>
      </c>
      <c r="EX212" s="203" t="s">
        <v>264</v>
      </c>
    </row>
    <row r="213" spans="1:154" x14ac:dyDescent="0.25">
      <c r="A213" s="84">
        <v>0</v>
      </c>
      <c r="B213" s="42" t="s">
        <v>66</v>
      </c>
      <c r="D213" s="43" t="str">
        <f t="shared" si="542"/>
        <v>INFINITE 80 a 300</v>
      </c>
      <c r="E213" s="44" t="s">
        <v>110</v>
      </c>
      <c r="F213" s="44" t="s">
        <v>40</v>
      </c>
      <c r="G213" s="170">
        <f>ROUND(G3-(G3*$A$42),2)</f>
        <v>7.36</v>
      </c>
      <c r="H213" s="170">
        <f t="shared" ref="H213:Z225" si="584">ROUND(H3-(H3*$A$42),2)</f>
        <v>7.52</v>
      </c>
      <c r="I213" s="170">
        <f t="shared" si="584"/>
        <v>7.67</v>
      </c>
      <c r="J213" s="170">
        <f t="shared" si="584"/>
        <v>7.82</v>
      </c>
      <c r="K213" s="170">
        <f t="shared" si="584"/>
        <v>14.06</v>
      </c>
      <c r="L213" s="170">
        <f t="shared" si="584"/>
        <v>14.36</v>
      </c>
      <c r="M213" s="170">
        <f t="shared" si="584"/>
        <v>14.68</v>
      </c>
      <c r="N213" s="170">
        <f t="shared" si="584"/>
        <v>15.62</v>
      </c>
      <c r="O213" s="170">
        <f t="shared" si="584"/>
        <v>21.35</v>
      </c>
      <c r="P213" s="170">
        <f t="shared" si="584"/>
        <v>29.89</v>
      </c>
      <c r="Q213" s="170">
        <f t="shared" si="584"/>
        <v>38.43</v>
      </c>
      <c r="R213" s="170">
        <f t="shared" si="584"/>
        <v>44.84</v>
      </c>
      <c r="S213" s="170">
        <f t="shared" si="584"/>
        <v>28.42</v>
      </c>
      <c r="T213" s="170">
        <f t="shared" si="584"/>
        <v>36.29</v>
      </c>
      <c r="U213" s="170">
        <f t="shared" si="584"/>
        <v>43.81</v>
      </c>
      <c r="V213" s="170">
        <f t="shared" si="584"/>
        <v>50.25</v>
      </c>
      <c r="W213" s="170">
        <f t="shared" si="584"/>
        <v>33.840000000000003</v>
      </c>
      <c r="X213" s="170">
        <f t="shared" si="584"/>
        <v>43.21</v>
      </c>
      <c r="Y213" s="170">
        <f t="shared" si="584"/>
        <v>52.16</v>
      </c>
      <c r="Z213" s="170">
        <f t="shared" si="584"/>
        <v>59.83</v>
      </c>
      <c r="AB213" s="176" t="str">
        <f t="shared" si="573"/>
        <v>INFINITE 80 a 300</v>
      </c>
      <c r="AC213" s="177" t="s">
        <v>110</v>
      </c>
      <c r="AD213" s="177" t="s">
        <v>40</v>
      </c>
      <c r="AE213" s="170">
        <f>ROUND(AE3-(AE3*$A$60),2)</f>
        <v>21.76</v>
      </c>
      <c r="AF213" s="170">
        <f t="shared" ref="AF213:AX225" si="585">ROUND(AF3-(AF3*$A$60),2)</f>
        <v>22.23</v>
      </c>
      <c r="AG213" s="170">
        <f t="shared" si="585"/>
        <v>22.69</v>
      </c>
      <c r="AH213" s="170">
        <f t="shared" si="585"/>
        <v>23.15</v>
      </c>
      <c r="AI213" s="170">
        <f t="shared" si="585"/>
        <v>24.14</v>
      </c>
      <c r="AJ213" s="170">
        <f t="shared" si="585"/>
        <v>24.38</v>
      </c>
      <c r="AK213" s="170">
        <f t="shared" si="585"/>
        <v>24.64</v>
      </c>
      <c r="AL213" s="170">
        <f t="shared" si="585"/>
        <v>24.89</v>
      </c>
      <c r="AM213" s="170">
        <f t="shared" si="585"/>
        <v>35.18</v>
      </c>
      <c r="AN213" s="170">
        <f t="shared" si="585"/>
        <v>54.64</v>
      </c>
      <c r="AO213" s="170">
        <f t="shared" si="585"/>
        <v>66.459999999999994</v>
      </c>
      <c r="AP213" s="170">
        <f t="shared" si="585"/>
        <v>78.28</v>
      </c>
      <c r="AQ213" s="170">
        <f t="shared" si="585"/>
        <v>45.26</v>
      </c>
      <c r="AR213" s="170">
        <f t="shared" si="585"/>
        <v>60.28</v>
      </c>
      <c r="AS213" s="170">
        <f t="shared" si="585"/>
        <v>69.88</v>
      </c>
      <c r="AT213" s="170">
        <f t="shared" si="585"/>
        <v>79.47</v>
      </c>
      <c r="AU213" s="170">
        <f t="shared" si="585"/>
        <v>53.89</v>
      </c>
      <c r="AV213" s="170">
        <f t="shared" si="585"/>
        <v>71.77</v>
      </c>
      <c r="AW213" s="170">
        <f t="shared" si="585"/>
        <v>83.18</v>
      </c>
      <c r="AX213" s="170">
        <f t="shared" si="585"/>
        <v>94.6</v>
      </c>
      <c r="BS213"/>
      <c r="BT213"/>
      <c r="BU213"/>
      <c r="BV213"/>
      <c r="BW213"/>
      <c r="BX213"/>
      <c r="BY213"/>
      <c r="BZ213"/>
      <c r="CA213"/>
      <c r="CB213"/>
      <c r="CC213"/>
      <c r="CD213"/>
      <c r="CE213"/>
      <c r="CF213"/>
      <c r="CG213"/>
      <c r="CM213" s="231" t="str">
        <f t="shared" ref="CM213" si="586">CONCATENATE(CN213,CO213)</f>
        <v>INFINITE 80 a 300</v>
      </c>
      <c r="CN213" s="230" t="s">
        <v>110</v>
      </c>
      <c r="CO213" s="230" t="s">
        <v>40</v>
      </c>
      <c r="CP213" s="260">
        <v>11.9</v>
      </c>
      <c r="CQ213" s="260">
        <v>12.4</v>
      </c>
      <c r="CR213" s="260">
        <v>12.53</v>
      </c>
      <c r="CS213" s="260">
        <v>12.66</v>
      </c>
      <c r="CT213" s="260">
        <v>14.17</v>
      </c>
      <c r="CU213" s="260">
        <v>15.88</v>
      </c>
      <c r="CV213" s="260">
        <v>17.71</v>
      </c>
      <c r="CW213" s="260">
        <v>21.24</v>
      </c>
      <c r="CX213" s="260">
        <v>14.59</v>
      </c>
      <c r="CY213" s="260">
        <v>17.649999999999999</v>
      </c>
      <c r="CZ213" s="260">
        <v>29.64</v>
      </c>
      <c r="DA213" s="260">
        <v>40.67</v>
      </c>
      <c r="DB213" s="260">
        <v>16.95</v>
      </c>
      <c r="DC213" s="260">
        <v>20.51</v>
      </c>
      <c r="DD213" s="260">
        <v>34.46</v>
      </c>
      <c r="DE213" s="260">
        <v>47.3</v>
      </c>
      <c r="DF213" s="230" t="s">
        <v>264</v>
      </c>
      <c r="EQ213" s="198" t="str">
        <f t="shared" si="564"/>
        <v>INFINITE 4Coleta no mesmo dia4210-261 a 70</v>
      </c>
      <c r="ER213" s="198" t="s">
        <v>98</v>
      </c>
      <c r="ES213" s="199" t="s">
        <v>71</v>
      </c>
      <c r="ET213" s="200" t="s">
        <v>72</v>
      </c>
      <c r="EU213" s="201" t="s">
        <v>96</v>
      </c>
      <c r="EV213" s="200">
        <f t="shared" si="578"/>
        <v>1.68</v>
      </c>
      <c r="EW213" s="258">
        <v>1.68</v>
      </c>
      <c r="EX213" s="203" t="s">
        <v>264</v>
      </c>
    </row>
    <row r="214" spans="1:154" x14ac:dyDescent="0.25">
      <c r="A214" s="84">
        <v>0</v>
      </c>
      <c r="B214" s="42" t="s">
        <v>69</v>
      </c>
      <c r="D214" s="43" t="str">
        <f t="shared" si="542"/>
        <v>INFINITE 8301 a 500</v>
      </c>
      <c r="E214" s="44" t="s">
        <v>110</v>
      </c>
      <c r="F214" s="44" t="s">
        <v>49</v>
      </c>
      <c r="G214" s="170">
        <f t="shared" ref="G214:V225" si="587">ROUND(G4-(G4*$A$42),2)</f>
        <v>8.25</v>
      </c>
      <c r="H214" s="170">
        <f t="shared" si="587"/>
        <v>8.43</v>
      </c>
      <c r="I214" s="170">
        <f t="shared" si="587"/>
        <v>8.61</v>
      </c>
      <c r="J214" s="170">
        <f t="shared" si="587"/>
        <v>8.77</v>
      </c>
      <c r="K214" s="170">
        <f t="shared" si="587"/>
        <v>14.57</v>
      </c>
      <c r="L214" s="170">
        <f t="shared" si="587"/>
        <v>14.89</v>
      </c>
      <c r="M214" s="170">
        <f t="shared" si="587"/>
        <v>15.22</v>
      </c>
      <c r="N214" s="170">
        <f t="shared" si="587"/>
        <v>16.18</v>
      </c>
      <c r="O214" s="170">
        <f t="shared" si="587"/>
        <v>22.24</v>
      </c>
      <c r="P214" s="170">
        <f t="shared" si="587"/>
        <v>31.14</v>
      </c>
      <c r="Q214" s="170">
        <f t="shared" si="587"/>
        <v>40.03</v>
      </c>
      <c r="R214" s="170">
        <f t="shared" si="587"/>
        <v>46.69</v>
      </c>
      <c r="S214" s="170">
        <f t="shared" si="587"/>
        <v>29.17</v>
      </c>
      <c r="T214" s="170">
        <f t="shared" si="587"/>
        <v>37.33</v>
      </c>
      <c r="U214" s="170">
        <f t="shared" si="587"/>
        <v>45.17</v>
      </c>
      <c r="V214" s="170">
        <f t="shared" si="587"/>
        <v>51.83</v>
      </c>
      <c r="W214" s="170">
        <f t="shared" si="584"/>
        <v>34.72</v>
      </c>
      <c r="X214" s="170">
        <f t="shared" si="584"/>
        <v>44.45</v>
      </c>
      <c r="Y214" s="170">
        <f t="shared" si="584"/>
        <v>53.77</v>
      </c>
      <c r="Z214" s="170">
        <f t="shared" si="584"/>
        <v>61.69</v>
      </c>
      <c r="AB214" s="176" t="str">
        <f t="shared" si="573"/>
        <v>INFINITE 8301 a 500</v>
      </c>
      <c r="AC214" s="177" t="s">
        <v>110</v>
      </c>
      <c r="AD214" s="177" t="s">
        <v>49</v>
      </c>
      <c r="AE214" s="170">
        <f t="shared" ref="AE214:AT225" si="588">ROUND(AE4-(AE4*$A$60),2)</f>
        <v>22.55</v>
      </c>
      <c r="AF214" s="170">
        <f t="shared" si="588"/>
        <v>23.02</v>
      </c>
      <c r="AG214" s="170">
        <f t="shared" si="588"/>
        <v>23.5</v>
      </c>
      <c r="AH214" s="170">
        <f t="shared" si="588"/>
        <v>23.97</v>
      </c>
      <c r="AI214" s="170">
        <f t="shared" si="588"/>
        <v>25.54</v>
      </c>
      <c r="AJ214" s="170">
        <f t="shared" si="588"/>
        <v>25.8</v>
      </c>
      <c r="AK214" s="170">
        <f t="shared" si="588"/>
        <v>26.06</v>
      </c>
      <c r="AL214" s="170">
        <f t="shared" si="588"/>
        <v>26.34</v>
      </c>
      <c r="AM214" s="170">
        <f t="shared" si="588"/>
        <v>37.58</v>
      </c>
      <c r="AN214" s="170">
        <f t="shared" si="588"/>
        <v>57.43</v>
      </c>
      <c r="AO214" s="170">
        <f t="shared" si="588"/>
        <v>69.89</v>
      </c>
      <c r="AP214" s="170">
        <f t="shared" si="588"/>
        <v>82.35</v>
      </c>
      <c r="AQ214" s="170">
        <f t="shared" si="588"/>
        <v>46.86</v>
      </c>
      <c r="AR214" s="170">
        <f t="shared" si="588"/>
        <v>61.4</v>
      </c>
      <c r="AS214" s="170">
        <f t="shared" si="588"/>
        <v>71.17</v>
      </c>
      <c r="AT214" s="170">
        <f t="shared" si="588"/>
        <v>80.94</v>
      </c>
      <c r="AU214" s="170">
        <f t="shared" si="585"/>
        <v>55.78</v>
      </c>
      <c r="AV214" s="170">
        <f t="shared" si="585"/>
        <v>73.09</v>
      </c>
      <c r="AW214" s="170">
        <f t="shared" si="585"/>
        <v>84.74</v>
      </c>
      <c r="AX214" s="170">
        <f t="shared" si="585"/>
        <v>96.37</v>
      </c>
      <c r="BS214"/>
      <c r="BT214"/>
      <c r="BU214"/>
      <c r="BV214"/>
      <c r="BW214"/>
      <c r="BX214"/>
      <c r="BY214"/>
      <c r="BZ214"/>
      <c r="CA214"/>
      <c r="CB214"/>
      <c r="CC214"/>
      <c r="CD214"/>
      <c r="CE214"/>
      <c r="CF214"/>
      <c r="CG214"/>
      <c r="CM214" s="43" t="str">
        <f t="shared" si="581"/>
        <v>INFINITE 8301 a 500</v>
      </c>
      <c r="CN214" s="44" t="s">
        <v>110</v>
      </c>
      <c r="CO214" s="225" t="s">
        <v>49</v>
      </c>
      <c r="CP214" s="170">
        <f t="shared" ref="CP214:DE214" si="589">ROUND(CP4-(CP4*$A$115),2)</f>
        <v>13.22</v>
      </c>
      <c r="CQ214" s="170">
        <f t="shared" si="589"/>
        <v>13.78</v>
      </c>
      <c r="CR214" s="170">
        <f t="shared" si="589"/>
        <v>13.92</v>
      </c>
      <c r="CS214" s="170">
        <f t="shared" si="589"/>
        <v>14.07</v>
      </c>
      <c r="CT214" s="170">
        <f t="shared" si="589"/>
        <v>15.74</v>
      </c>
      <c r="CU214" s="170">
        <f t="shared" si="589"/>
        <v>17.64</v>
      </c>
      <c r="CV214" s="170">
        <f t="shared" si="589"/>
        <v>19.68</v>
      </c>
      <c r="CW214" s="170">
        <f t="shared" si="589"/>
        <v>23.61</v>
      </c>
      <c r="CX214" s="170">
        <f t="shared" si="589"/>
        <v>16.21</v>
      </c>
      <c r="CY214" s="170">
        <f t="shared" si="589"/>
        <v>19.61</v>
      </c>
      <c r="CZ214" s="170">
        <f t="shared" si="589"/>
        <v>32.93</v>
      </c>
      <c r="DA214" s="170">
        <f t="shared" si="589"/>
        <v>45.19</v>
      </c>
      <c r="DB214" s="170">
        <f t="shared" si="589"/>
        <v>18.829999999999998</v>
      </c>
      <c r="DC214" s="170">
        <f t="shared" si="589"/>
        <v>22.78</v>
      </c>
      <c r="DD214" s="170">
        <f t="shared" si="589"/>
        <v>38.28</v>
      </c>
      <c r="DE214" s="170">
        <f t="shared" si="589"/>
        <v>52.55</v>
      </c>
      <c r="EQ214" s="198" t="str">
        <f t="shared" si="564"/>
        <v>INFINITE 4Coleta no mesmo dia4210-271 a 80</v>
      </c>
      <c r="ER214" s="198" t="s">
        <v>98</v>
      </c>
      <c r="ES214" s="199" t="s">
        <v>71</v>
      </c>
      <c r="ET214" s="200" t="s">
        <v>72</v>
      </c>
      <c r="EU214" s="201" t="s">
        <v>99</v>
      </c>
      <c r="EV214" s="200">
        <f t="shared" si="578"/>
        <v>1.68</v>
      </c>
      <c r="EW214" s="258">
        <v>1.68</v>
      </c>
      <c r="EX214" s="203" t="s">
        <v>264</v>
      </c>
    </row>
    <row r="215" spans="1:154" x14ac:dyDescent="0.25">
      <c r="A215" s="84">
        <v>0</v>
      </c>
      <c r="B215" s="42" t="s">
        <v>75</v>
      </c>
      <c r="D215" s="43" t="str">
        <f t="shared" si="542"/>
        <v>INFINITE 8501 a 1.000</v>
      </c>
      <c r="E215" s="44" t="s">
        <v>110</v>
      </c>
      <c r="F215" s="44" t="s">
        <v>50</v>
      </c>
      <c r="G215" s="170">
        <f t="shared" si="587"/>
        <v>8.84</v>
      </c>
      <c r="H215" s="170">
        <f t="shared" si="584"/>
        <v>9.01</v>
      </c>
      <c r="I215" s="170">
        <f t="shared" si="584"/>
        <v>9.2100000000000009</v>
      </c>
      <c r="J215" s="170">
        <f t="shared" si="584"/>
        <v>9.41</v>
      </c>
      <c r="K215" s="170">
        <f t="shared" si="584"/>
        <v>16.25</v>
      </c>
      <c r="L215" s="170">
        <f t="shared" si="584"/>
        <v>16.41</v>
      </c>
      <c r="M215" s="170">
        <f t="shared" si="584"/>
        <v>16.579999999999998</v>
      </c>
      <c r="N215" s="170">
        <f t="shared" si="584"/>
        <v>16.75</v>
      </c>
      <c r="O215" s="170">
        <f t="shared" si="584"/>
        <v>23.14</v>
      </c>
      <c r="P215" s="170">
        <f t="shared" si="584"/>
        <v>32.39</v>
      </c>
      <c r="Q215" s="170">
        <f t="shared" si="584"/>
        <v>41.65</v>
      </c>
      <c r="R215" s="170">
        <f t="shared" si="584"/>
        <v>48.6</v>
      </c>
      <c r="S215" s="170">
        <f t="shared" si="584"/>
        <v>29.92</v>
      </c>
      <c r="T215" s="170">
        <f t="shared" si="584"/>
        <v>38.4</v>
      </c>
      <c r="U215" s="170">
        <f t="shared" si="584"/>
        <v>46.52</v>
      </c>
      <c r="V215" s="170">
        <f t="shared" si="584"/>
        <v>53.4</v>
      </c>
      <c r="W215" s="170">
        <f t="shared" si="584"/>
        <v>35.630000000000003</v>
      </c>
      <c r="X215" s="170">
        <f t="shared" si="584"/>
        <v>45.72</v>
      </c>
      <c r="Y215" s="170">
        <f t="shared" si="584"/>
        <v>55.39</v>
      </c>
      <c r="Z215" s="170">
        <f t="shared" si="584"/>
        <v>63.57</v>
      </c>
      <c r="AB215" s="176" t="str">
        <f t="shared" si="573"/>
        <v>INFINITE 8501 a 1.000</v>
      </c>
      <c r="AC215" s="177" t="s">
        <v>110</v>
      </c>
      <c r="AD215" s="177" t="s">
        <v>50</v>
      </c>
      <c r="AE215" s="170">
        <f t="shared" si="588"/>
        <v>23.31</v>
      </c>
      <c r="AF215" s="170">
        <f t="shared" si="585"/>
        <v>23.81</v>
      </c>
      <c r="AG215" s="170">
        <f t="shared" si="585"/>
        <v>24.31</v>
      </c>
      <c r="AH215" s="170">
        <f t="shared" si="585"/>
        <v>24.8</v>
      </c>
      <c r="AI215" s="170">
        <f t="shared" si="585"/>
        <v>26.94</v>
      </c>
      <c r="AJ215" s="170">
        <f t="shared" si="585"/>
        <v>27.21</v>
      </c>
      <c r="AK215" s="170">
        <f t="shared" si="585"/>
        <v>27.49</v>
      </c>
      <c r="AL215" s="170">
        <f t="shared" si="585"/>
        <v>27.76</v>
      </c>
      <c r="AM215" s="170">
        <f t="shared" si="585"/>
        <v>39.96</v>
      </c>
      <c r="AN215" s="170">
        <f t="shared" si="585"/>
        <v>60.24</v>
      </c>
      <c r="AO215" s="170">
        <f t="shared" si="585"/>
        <v>73.34</v>
      </c>
      <c r="AP215" s="170">
        <f t="shared" si="585"/>
        <v>86.44</v>
      </c>
      <c r="AQ215" s="170">
        <f t="shared" si="585"/>
        <v>48.46</v>
      </c>
      <c r="AR215" s="170">
        <f t="shared" si="585"/>
        <v>62.5</v>
      </c>
      <c r="AS215" s="170">
        <f t="shared" si="585"/>
        <v>72.48</v>
      </c>
      <c r="AT215" s="170">
        <f t="shared" si="585"/>
        <v>82.44</v>
      </c>
      <c r="AU215" s="170">
        <f t="shared" si="585"/>
        <v>57.68</v>
      </c>
      <c r="AV215" s="170">
        <f t="shared" si="585"/>
        <v>74.41</v>
      </c>
      <c r="AW215" s="170">
        <f t="shared" si="585"/>
        <v>86.28</v>
      </c>
      <c r="AX215" s="170">
        <f t="shared" si="585"/>
        <v>98.13</v>
      </c>
      <c r="BS215"/>
      <c r="BT215"/>
      <c r="BU215"/>
      <c r="BV215"/>
      <c r="BW215"/>
      <c r="BX215"/>
      <c r="BY215"/>
      <c r="BZ215"/>
      <c r="CA215"/>
      <c r="CB215"/>
      <c r="CC215"/>
      <c r="CD215"/>
      <c r="CE215"/>
      <c r="CF215"/>
      <c r="CG215"/>
      <c r="CM215" s="43" t="str">
        <f t="shared" si="581"/>
        <v>INFINITE 8501 a 1.000</v>
      </c>
      <c r="CN215" s="44" t="s">
        <v>110</v>
      </c>
      <c r="CO215" s="44" t="s">
        <v>50</v>
      </c>
      <c r="CP215" s="170">
        <f t="shared" ref="CP215:DE215" si="590">ROUND(CP5-(CP5*$A$115),2)</f>
        <v>14.16</v>
      </c>
      <c r="CQ215" s="170">
        <f t="shared" si="590"/>
        <v>14.76</v>
      </c>
      <c r="CR215" s="170">
        <f t="shared" si="590"/>
        <v>14.91</v>
      </c>
      <c r="CS215" s="170">
        <f t="shared" si="590"/>
        <v>15.07</v>
      </c>
      <c r="CT215" s="170">
        <f t="shared" si="590"/>
        <v>16.86</v>
      </c>
      <c r="CU215" s="170">
        <f t="shared" si="590"/>
        <v>18.899999999999999</v>
      </c>
      <c r="CV215" s="170">
        <f t="shared" si="590"/>
        <v>21.09</v>
      </c>
      <c r="CW215" s="170">
        <f t="shared" si="590"/>
        <v>25.29</v>
      </c>
      <c r="CX215" s="170">
        <f t="shared" si="590"/>
        <v>17.170000000000002</v>
      </c>
      <c r="CY215" s="170">
        <f t="shared" si="590"/>
        <v>20.69</v>
      </c>
      <c r="CZ215" s="170">
        <f t="shared" si="590"/>
        <v>34.130000000000003</v>
      </c>
      <c r="DA215" s="170">
        <f t="shared" si="590"/>
        <v>46.65</v>
      </c>
      <c r="DB215" s="170">
        <f t="shared" si="590"/>
        <v>19.97</v>
      </c>
      <c r="DC215" s="170">
        <f t="shared" si="590"/>
        <v>24.05</v>
      </c>
      <c r="DD215" s="170">
        <f t="shared" si="590"/>
        <v>39.69</v>
      </c>
      <c r="DE215" s="170">
        <f t="shared" si="590"/>
        <v>54.23</v>
      </c>
      <c r="EQ215" s="198" t="str">
        <f t="shared" si="564"/>
        <v>INFINITE 4Coleta no mesmo dia4210-281 a 90</v>
      </c>
      <c r="ER215" s="198" t="s">
        <v>98</v>
      </c>
      <c r="ES215" s="199" t="s">
        <v>71</v>
      </c>
      <c r="ET215" s="200" t="s">
        <v>72</v>
      </c>
      <c r="EU215" s="201" t="s">
        <v>102</v>
      </c>
      <c r="EV215" s="200">
        <f t="shared" si="578"/>
        <v>1.67</v>
      </c>
      <c r="EW215" s="258">
        <v>1.67</v>
      </c>
      <c r="EX215" s="203" t="s">
        <v>264</v>
      </c>
    </row>
    <row r="216" spans="1:154" x14ac:dyDescent="0.25">
      <c r="A216" s="84">
        <v>0</v>
      </c>
      <c r="B216" s="42" t="s">
        <v>81</v>
      </c>
      <c r="D216" s="43" t="str">
        <f t="shared" si="542"/>
        <v>INFINITE 81.001 a 2.000</v>
      </c>
      <c r="E216" s="44" t="s">
        <v>110</v>
      </c>
      <c r="F216" s="44" t="s">
        <v>55</v>
      </c>
      <c r="G216" s="170">
        <f t="shared" si="587"/>
        <v>11.09</v>
      </c>
      <c r="H216" s="170">
        <f t="shared" si="584"/>
        <v>11.33</v>
      </c>
      <c r="I216" s="170">
        <f t="shared" si="584"/>
        <v>11.57</v>
      </c>
      <c r="J216" s="170">
        <f t="shared" si="584"/>
        <v>11.8</v>
      </c>
      <c r="K216" s="170">
        <f t="shared" si="584"/>
        <v>17.920000000000002</v>
      </c>
      <c r="L216" s="170">
        <f t="shared" si="584"/>
        <v>18.100000000000001</v>
      </c>
      <c r="M216" s="170">
        <f t="shared" si="584"/>
        <v>18.29</v>
      </c>
      <c r="N216" s="170">
        <f t="shared" si="584"/>
        <v>18.47</v>
      </c>
      <c r="O216" s="170">
        <f t="shared" si="584"/>
        <v>27.89</v>
      </c>
      <c r="P216" s="170">
        <f t="shared" si="584"/>
        <v>39.07</v>
      </c>
      <c r="Q216" s="170">
        <f t="shared" si="584"/>
        <v>50.23</v>
      </c>
      <c r="R216" s="170">
        <f t="shared" si="584"/>
        <v>58.59</v>
      </c>
      <c r="S216" s="170">
        <f t="shared" si="584"/>
        <v>37.42</v>
      </c>
      <c r="T216" s="170">
        <f t="shared" si="584"/>
        <v>47.5</v>
      </c>
      <c r="U216" s="170">
        <f t="shared" si="584"/>
        <v>57.22</v>
      </c>
      <c r="V216" s="170">
        <f t="shared" si="584"/>
        <v>65.31</v>
      </c>
      <c r="W216" s="170">
        <f t="shared" si="584"/>
        <v>44.55</v>
      </c>
      <c r="X216" s="170">
        <f t="shared" si="584"/>
        <v>56.55</v>
      </c>
      <c r="Y216" s="170">
        <f t="shared" si="584"/>
        <v>68.12</v>
      </c>
      <c r="Z216" s="170">
        <f t="shared" si="584"/>
        <v>77.739999999999995</v>
      </c>
      <c r="AB216" s="176" t="str">
        <f t="shared" si="573"/>
        <v>INFINITE 81.001 a 2.000</v>
      </c>
      <c r="AC216" s="177" t="s">
        <v>110</v>
      </c>
      <c r="AD216" s="177" t="s">
        <v>55</v>
      </c>
      <c r="AE216" s="170">
        <f t="shared" si="588"/>
        <v>25.79</v>
      </c>
      <c r="AF216" s="170">
        <f t="shared" si="585"/>
        <v>26.34</v>
      </c>
      <c r="AG216" s="170">
        <f t="shared" si="585"/>
        <v>26.89</v>
      </c>
      <c r="AH216" s="170">
        <f t="shared" si="585"/>
        <v>27.44</v>
      </c>
      <c r="AI216" s="170">
        <f t="shared" si="585"/>
        <v>29.65</v>
      </c>
      <c r="AJ216" s="170">
        <f t="shared" si="585"/>
        <v>29.97</v>
      </c>
      <c r="AK216" s="170">
        <f t="shared" si="585"/>
        <v>30.27</v>
      </c>
      <c r="AL216" s="170">
        <f t="shared" si="585"/>
        <v>30.57</v>
      </c>
      <c r="AM216" s="170">
        <f t="shared" si="585"/>
        <v>47.87</v>
      </c>
      <c r="AN216" s="170">
        <f t="shared" si="585"/>
        <v>72.52</v>
      </c>
      <c r="AO216" s="170">
        <f t="shared" si="585"/>
        <v>88.46</v>
      </c>
      <c r="AP216" s="170">
        <f t="shared" si="585"/>
        <v>104.41</v>
      </c>
      <c r="AQ216" s="170">
        <f t="shared" si="585"/>
        <v>58.36</v>
      </c>
      <c r="AR216" s="170">
        <f t="shared" si="585"/>
        <v>78.7</v>
      </c>
      <c r="AS216" s="170">
        <f t="shared" si="585"/>
        <v>92.07</v>
      </c>
      <c r="AT216" s="170">
        <f t="shared" si="585"/>
        <v>105.43</v>
      </c>
      <c r="AU216" s="170">
        <f t="shared" si="585"/>
        <v>69.459999999999994</v>
      </c>
      <c r="AV216" s="170">
        <f t="shared" si="585"/>
        <v>93.69</v>
      </c>
      <c r="AW216" s="170">
        <f t="shared" si="585"/>
        <v>109.6</v>
      </c>
      <c r="AX216" s="170">
        <f t="shared" si="585"/>
        <v>125.5</v>
      </c>
      <c r="BS216"/>
      <c r="BT216"/>
      <c r="BU216"/>
      <c r="BV216"/>
      <c r="BW216"/>
      <c r="BX216"/>
      <c r="BY216"/>
      <c r="BZ216"/>
      <c r="CA216"/>
      <c r="CB216"/>
      <c r="CC216"/>
      <c r="CD216"/>
      <c r="CE216"/>
      <c r="CF216"/>
      <c r="CG216"/>
      <c r="CM216" s="43" t="str">
        <f t="shared" si="581"/>
        <v>INFINITE 81.001 a 2.000</v>
      </c>
      <c r="CN216" s="44" t="s">
        <v>110</v>
      </c>
      <c r="CO216" s="44" t="s">
        <v>55</v>
      </c>
      <c r="CP216" s="170">
        <f t="shared" ref="CP216:DE216" si="591">ROUND(CP6-(CP6*$A$115),2)</f>
        <v>14.92</v>
      </c>
      <c r="CQ216" s="170">
        <f t="shared" si="591"/>
        <v>15.57</v>
      </c>
      <c r="CR216" s="170">
        <f t="shared" si="591"/>
        <v>15.71</v>
      </c>
      <c r="CS216" s="170">
        <f t="shared" si="591"/>
        <v>15.87</v>
      </c>
      <c r="CT216" s="170">
        <f t="shared" si="591"/>
        <v>18.53</v>
      </c>
      <c r="CU216" s="170">
        <f t="shared" si="591"/>
        <v>20.75</v>
      </c>
      <c r="CV216" s="170">
        <f t="shared" si="591"/>
        <v>23.17</v>
      </c>
      <c r="CW216" s="170">
        <f t="shared" si="591"/>
        <v>27.8</v>
      </c>
      <c r="CX216" s="170">
        <f t="shared" si="591"/>
        <v>20.38</v>
      </c>
      <c r="CY216" s="170">
        <f t="shared" si="591"/>
        <v>24.07</v>
      </c>
      <c r="CZ216" s="170">
        <f t="shared" si="591"/>
        <v>37.69</v>
      </c>
      <c r="DA216" s="170">
        <f t="shared" si="591"/>
        <v>50.58</v>
      </c>
      <c r="DB216" s="170">
        <f t="shared" si="591"/>
        <v>23.69</v>
      </c>
      <c r="DC216" s="170">
        <f t="shared" si="591"/>
        <v>27.99</v>
      </c>
      <c r="DD216" s="170">
        <f t="shared" si="591"/>
        <v>43.83</v>
      </c>
      <c r="DE216" s="170">
        <f t="shared" si="591"/>
        <v>58.81</v>
      </c>
      <c r="EQ216" s="198" t="str">
        <f t="shared" si="564"/>
        <v>INFINITE 4Coleta no mesmo dia4210-291 a 100</v>
      </c>
      <c r="ER216" s="198" t="s">
        <v>98</v>
      </c>
      <c r="ES216" s="199" t="s">
        <v>71</v>
      </c>
      <c r="ET216" s="200" t="s">
        <v>72</v>
      </c>
      <c r="EU216" s="201" t="s">
        <v>105</v>
      </c>
      <c r="EV216" s="200">
        <f t="shared" si="578"/>
        <v>1.65</v>
      </c>
      <c r="EW216" s="258">
        <v>1.65</v>
      </c>
      <c r="EX216" s="203" t="s">
        <v>264</v>
      </c>
    </row>
    <row r="217" spans="1:154" x14ac:dyDescent="0.25">
      <c r="A217" s="84">
        <v>0</v>
      </c>
      <c r="B217" s="42" t="s">
        <v>85</v>
      </c>
      <c r="D217" s="43" t="str">
        <f t="shared" si="542"/>
        <v>INFINITE 82.001 a 3.000</v>
      </c>
      <c r="E217" s="44" t="s">
        <v>110</v>
      </c>
      <c r="F217" s="44" t="s">
        <v>62</v>
      </c>
      <c r="G217" s="170">
        <f t="shared" si="587"/>
        <v>12.37</v>
      </c>
      <c r="H217" s="170">
        <f t="shared" si="584"/>
        <v>12.64</v>
      </c>
      <c r="I217" s="170">
        <f t="shared" si="584"/>
        <v>12.9</v>
      </c>
      <c r="J217" s="170">
        <f t="shared" si="584"/>
        <v>13.16</v>
      </c>
      <c r="K217" s="170">
        <f t="shared" si="584"/>
        <v>19.579999999999998</v>
      </c>
      <c r="L217" s="170">
        <f t="shared" si="584"/>
        <v>19.77</v>
      </c>
      <c r="M217" s="170">
        <f t="shared" si="584"/>
        <v>19.989999999999998</v>
      </c>
      <c r="N217" s="170">
        <f t="shared" si="584"/>
        <v>20.190000000000001</v>
      </c>
      <c r="O217" s="170">
        <f t="shared" si="584"/>
        <v>32.57</v>
      </c>
      <c r="P217" s="170">
        <f t="shared" si="584"/>
        <v>43.97</v>
      </c>
      <c r="Q217" s="170">
        <f t="shared" si="584"/>
        <v>61.89</v>
      </c>
      <c r="R217" s="170">
        <f t="shared" si="584"/>
        <v>74.900000000000006</v>
      </c>
      <c r="S217" s="170">
        <f t="shared" si="584"/>
        <v>44.85</v>
      </c>
      <c r="T217" s="170">
        <f t="shared" si="584"/>
        <v>55.12</v>
      </c>
      <c r="U217" s="170">
        <f t="shared" si="584"/>
        <v>70.510000000000005</v>
      </c>
      <c r="V217" s="170">
        <f t="shared" si="584"/>
        <v>82.5</v>
      </c>
      <c r="W217" s="170">
        <f t="shared" si="584"/>
        <v>53.38</v>
      </c>
      <c r="X217" s="170">
        <f t="shared" si="584"/>
        <v>65.62</v>
      </c>
      <c r="Y217" s="170">
        <f t="shared" si="584"/>
        <v>83.94</v>
      </c>
      <c r="Z217" s="170">
        <f t="shared" si="584"/>
        <v>98.22</v>
      </c>
      <c r="AB217" s="176" t="str">
        <f t="shared" si="573"/>
        <v>INFINITE 82.001 a 3.000</v>
      </c>
      <c r="AC217" s="177" t="s">
        <v>110</v>
      </c>
      <c r="AD217" s="177" t="s">
        <v>62</v>
      </c>
      <c r="AE217" s="170">
        <f t="shared" si="588"/>
        <v>28.42</v>
      </c>
      <c r="AF217" s="170">
        <f t="shared" si="585"/>
        <v>29.03</v>
      </c>
      <c r="AG217" s="170">
        <f t="shared" si="585"/>
        <v>29.64</v>
      </c>
      <c r="AH217" s="170">
        <f t="shared" si="585"/>
        <v>30.24</v>
      </c>
      <c r="AI217" s="170">
        <f t="shared" si="585"/>
        <v>32.61</v>
      </c>
      <c r="AJ217" s="170">
        <f t="shared" si="585"/>
        <v>32.94</v>
      </c>
      <c r="AK217" s="170">
        <f t="shared" si="585"/>
        <v>33.29</v>
      </c>
      <c r="AL217" s="170">
        <f t="shared" si="585"/>
        <v>33.619999999999997</v>
      </c>
      <c r="AM217" s="170">
        <f t="shared" si="585"/>
        <v>56.28</v>
      </c>
      <c r="AN217" s="170">
        <f t="shared" si="585"/>
        <v>84.71</v>
      </c>
      <c r="AO217" s="170">
        <f t="shared" si="585"/>
        <v>103.37</v>
      </c>
      <c r="AP217" s="170">
        <f t="shared" si="585"/>
        <v>122.03</v>
      </c>
      <c r="AQ217" s="170">
        <f t="shared" si="585"/>
        <v>68.459999999999994</v>
      </c>
      <c r="AR217" s="170">
        <f t="shared" si="585"/>
        <v>94.48</v>
      </c>
      <c r="AS217" s="170">
        <f t="shared" si="585"/>
        <v>111.51</v>
      </c>
      <c r="AT217" s="170">
        <f t="shared" si="585"/>
        <v>128.54</v>
      </c>
      <c r="AU217" s="170">
        <f t="shared" si="585"/>
        <v>81.5</v>
      </c>
      <c r="AV217" s="170">
        <f t="shared" si="585"/>
        <v>112.48</v>
      </c>
      <c r="AW217" s="170">
        <f t="shared" si="585"/>
        <v>132.75</v>
      </c>
      <c r="AX217" s="170">
        <f t="shared" si="585"/>
        <v>153.03</v>
      </c>
      <c r="BS217"/>
      <c r="BT217"/>
      <c r="BU217"/>
      <c r="BV217"/>
      <c r="BW217"/>
      <c r="BX217"/>
      <c r="BY217"/>
      <c r="BZ217"/>
      <c r="CA217"/>
      <c r="CB217"/>
      <c r="CC217"/>
      <c r="CD217"/>
      <c r="CE217"/>
      <c r="CF217"/>
      <c r="CG217"/>
      <c r="CM217" s="43" t="str">
        <f t="shared" si="581"/>
        <v>INFINITE 82.001 a 3.000</v>
      </c>
      <c r="CN217" s="44" t="s">
        <v>110</v>
      </c>
      <c r="CO217" s="44" t="s">
        <v>62</v>
      </c>
      <c r="CP217" s="170">
        <f t="shared" ref="CP217:DE217" si="592">ROUND(CP7-(CP7*$A$115),2)</f>
        <v>17.84</v>
      </c>
      <c r="CQ217" s="170">
        <f t="shared" si="592"/>
        <v>18.600000000000001</v>
      </c>
      <c r="CR217" s="170">
        <f t="shared" si="592"/>
        <v>18.79</v>
      </c>
      <c r="CS217" s="170">
        <f t="shared" si="592"/>
        <v>18.98</v>
      </c>
      <c r="CT217" s="170">
        <f t="shared" si="592"/>
        <v>22.15</v>
      </c>
      <c r="CU217" s="170">
        <f t="shared" si="592"/>
        <v>24.81</v>
      </c>
      <c r="CV217" s="170">
        <f t="shared" si="592"/>
        <v>27.69</v>
      </c>
      <c r="CW217" s="170">
        <f t="shared" si="592"/>
        <v>33.22</v>
      </c>
      <c r="CX217" s="170">
        <f t="shared" si="592"/>
        <v>23.49</v>
      </c>
      <c r="CY217" s="170">
        <f t="shared" si="592"/>
        <v>27.55</v>
      </c>
      <c r="CZ217" s="170">
        <f t="shared" si="592"/>
        <v>41.58</v>
      </c>
      <c r="DA217" s="170">
        <f t="shared" si="592"/>
        <v>55.24</v>
      </c>
      <c r="DB217" s="170">
        <f t="shared" si="592"/>
        <v>27.31</v>
      </c>
      <c r="DC217" s="170">
        <f t="shared" si="592"/>
        <v>32.049999999999997</v>
      </c>
      <c r="DD217" s="170">
        <f t="shared" si="592"/>
        <v>48.35</v>
      </c>
      <c r="DE217" s="170">
        <f t="shared" si="592"/>
        <v>64.23</v>
      </c>
      <c r="EQ217" s="198" t="str">
        <f t="shared" si="564"/>
        <v>INFINITE 4Coleta no mesmo dia4210-2Mais de 100</v>
      </c>
      <c r="ER217" s="198" t="s">
        <v>98</v>
      </c>
      <c r="ES217" s="199" t="s">
        <v>71</v>
      </c>
      <c r="ET217" s="200" t="s">
        <v>72</v>
      </c>
      <c r="EU217" s="201" t="s">
        <v>108</v>
      </c>
      <c r="EV217" s="200">
        <f t="shared" si="578"/>
        <v>1.65</v>
      </c>
      <c r="EW217" s="258">
        <v>1.65</v>
      </c>
      <c r="EX217" s="203" t="s">
        <v>264</v>
      </c>
    </row>
    <row r="218" spans="1:154" x14ac:dyDescent="0.25">
      <c r="A218" s="84">
        <v>0</v>
      </c>
      <c r="B218" s="42" t="s">
        <v>90</v>
      </c>
      <c r="D218" s="43" t="str">
        <f t="shared" si="542"/>
        <v>INFINITE 83.001 a 4.000</v>
      </c>
      <c r="E218" s="44" t="s">
        <v>110</v>
      </c>
      <c r="F218" s="44" t="s">
        <v>68</v>
      </c>
      <c r="G218" s="170">
        <f t="shared" si="587"/>
        <v>13.37</v>
      </c>
      <c r="H218" s="170">
        <f t="shared" si="584"/>
        <v>13.65</v>
      </c>
      <c r="I218" s="170">
        <f t="shared" si="584"/>
        <v>13.94</v>
      </c>
      <c r="J218" s="170">
        <f t="shared" si="584"/>
        <v>14.22</v>
      </c>
      <c r="K218" s="170">
        <f t="shared" si="584"/>
        <v>21.57</v>
      </c>
      <c r="L218" s="170">
        <f t="shared" si="584"/>
        <v>21.77</v>
      </c>
      <c r="M218" s="170">
        <f t="shared" si="584"/>
        <v>22</v>
      </c>
      <c r="N218" s="170">
        <f t="shared" si="584"/>
        <v>22.23</v>
      </c>
      <c r="O218" s="170">
        <f t="shared" si="584"/>
        <v>37.33</v>
      </c>
      <c r="P218" s="170">
        <f t="shared" si="584"/>
        <v>50.42</v>
      </c>
      <c r="Q218" s="170">
        <f t="shared" si="584"/>
        <v>70.94</v>
      </c>
      <c r="R218" s="170">
        <f t="shared" si="584"/>
        <v>85.88</v>
      </c>
      <c r="S218" s="170">
        <f t="shared" si="584"/>
        <v>48.85</v>
      </c>
      <c r="T218" s="170">
        <f t="shared" si="584"/>
        <v>60.53</v>
      </c>
      <c r="U218" s="170">
        <f t="shared" si="584"/>
        <v>78.14</v>
      </c>
      <c r="V218" s="170">
        <f t="shared" si="584"/>
        <v>91.72</v>
      </c>
      <c r="W218" s="170">
        <f t="shared" si="584"/>
        <v>58.15</v>
      </c>
      <c r="X218" s="170">
        <f t="shared" si="584"/>
        <v>72.05</v>
      </c>
      <c r="Y218" s="170">
        <f t="shared" si="584"/>
        <v>93.02</v>
      </c>
      <c r="Z218" s="170">
        <f t="shared" si="584"/>
        <v>109.2</v>
      </c>
      <c r="AB218" s="176" t="str">
        <f t="shared" si="573"/>
        <v>INFINITE 83.001 a 4.000</v>
      </c>
      <c r="AC218" s="177" t="s">
        <v>110</v>
      </c>
      <c r="AD218" s="177" t="s">
        <v>68</v>
      </c>
      <c r="AE218" s="170">
        <f t="shared" si="588"/>
        <v>30.91</v>
      </c>
      <c r="AF218" s="170">
        <f t="shared" si="585"/>
        <v>31.56</v>
      </c>
      <c r="AG218" s="170">
        <f t="shared" si="585"/>
        <v>32.22</v>
      </c>
      <c r="AH218" s="170">
        <f t="shared" si="585"/>
        <v>32.89</v>
      </c>
      <c r="AI218" s="170">
        <f t="shared" si="585"/>
        <v>35.81</v>
      </c>
      <c r="AJ218" s="170">
        <f t="shared" si="585"/>
        <v>36.18</v>
      </c>
      <c r="AK218" s="170">
        <f t="shared" si="585"/>
        <v>36.54</v>
      </c>
      <c r="AL218" s="170">
        <f t="shared" si="585"/>
        <v>36.92</v>
      </c>
      <c r="AM218" s="170">
        <f t="shared" si="585"/>
        <v>64.27</v>
      </c>
      <c r="AN218" s="170">
        <f t="shared" si="585"/>
        <v>96.82</v>
      </c>
      <c r="AO218" s="170">
        <f t="shared" si="585"/>
        <v>118.41</v>
      </c>
      <c r="AP218" s="170">
        <f t="shared" si="585"/>
        <v>140.01</v>
      </c>
      <c r="AQ218" s="170">
        <f t="shared" si="585"/>
        <v>78.63</v>
      </c>
      <c r="AR218" s="170">
        <f t="shared" si="585"/>
        <v>110.27</v>
      </c>
      <c r="AS218" s="170">
        <f t="shared" si="585"/>
        <v>130.88</v>
      </c>
      <c r="AT218" s="170">
        <f t="shared" si="585"/>
        <v>151.52000000000001</v>
      </c>
      <c r="AU218" s="170">
        <f t="shared" si="585"/>
        <v>93.61</v>
      </c>
      <c r="AV218" s="170">
        <f t="shared" si="585"/>
        <v>131.28</v>
      </c>
      <c r="AW218" s="170">
        <f t="shared" si="585"/>
        <v>155.81</v>
      </c>
      <c r="AX218" s="170">
        <f t="shared" si="585"/>
        <v>180.38</v>
      </c>
      <c r="BS218"/>
      <c r="BT218"/>
      <c r="BU218"/>
      <c r="BV218"/>
      <c r="BW218"/>
      <c r="BX218"/>
      <c r="BY218"/>
      <c r="BZ218"/>
      <c r="CA218"/>
      <c r="CB218"/>
      <c r="CC218"/>
      <c r="CD218"/>
      <c r="CE218"/>
      <c r="CF218"/>
      <c r="CG218"/>
      <c r="CM218" s="43" t="str">
        <f t="shared" si="581"/>
        <v>INFINITE 83.001 a 4.000</v>
      </c>
      <c r="CN218" s="44" t="s">
        <v>110</v>
      </c>
      <c r="CO218" s="44" t="s">
        <v>68</v>
      </c>
      <c r="CP218" s="170">
        <f t="shared" ref="CP218:DE218" si="593">ROUND(CP8-(CP8*$A$115),2)</f>
        <v>19.03</v>
      </c>
      <c r="CQ218" s="170">
        <f t="shared" si="593"/>
        <v>19.850000000000001</v>
      </c>
      <c r="CR218" s="170">
        <f t="shared" si="593"/>
        <v>20.04</v>
      </c>
      <c r="CS218" s="170">
        <f t="shared" si="593"/>
        <v>20.260000000000002</v>
      </c>
      <c r="CT218" s="170">
        <f t="shared" si="593"/>
        <v>23.66</v>
      </c>
      <c r="CU218" s="170">
        <f t="shared" si="593"/>
        <v>26.5</v>
      </c>
      <c r="CV218" s="170">
        <f t="shared" si="593"/>
        <v>29.58</v>
      </c>
      <c r="CW218" s="170">
        <f t="shared" si="593"/>
        <v>35.479999999999997</v>
      </c>
      <c r="CX218" s="170">
        <f t="shared" si="593"/>
        <v>30.11</v>
      </c>
      <c r="CY218" s="170">
        <f t="shared" si="593"/>
        <v>34.33</v>
      </c>
      <c r="CZ218" s="170">
        <f t="shared" si="593"/>
        <v>48.53</v>
      </c>
      <c r="DA218" s="170">
        <f t="shared" si="593"/>
        <v>62.51</v>
      </c>
      <c r="DB218" s="170">
        <f t="shared" si="593"/>
        <v>35.020000000000003</v>
      </c>
      <c r="DC218" s="170">
        <f t="shared" si="593"/>
        <v>39.93</v>
      </c>
      <c r="DD218" s="170">
        <f t="shared" si="593"/>
        <v>56.43</v>
      </c>
      <c r="DE218" s="170">
        <f t="shared" si="593"/>
        <v>72.680000000000007</v>
      </c>
      <c r="EQ218" s="198" t="str">
        <f t="shared" si="564"/>
        <v>INFINITE 4Coleta no mesmo dia7790-9Unitizador</v>
      </c>
      <c r="ER218" s="198" t="s">
        <v>98</v>
      </c>
      <c r="ES218" s="199" t="s">
        <v>71</v>
      </c>
      <c r="ET218" s="200" t="s">
        <v>111</v>
      </c>
      <c r="EU218" s="201" t="s">
        <v>112</v>
      </c>
      <c r="EV218" s="200">
        <f>ROUND(EV19-(EV19*$A$146),2)</f>
        <v>41.98</v>
      </c>
      <c r="EW218" s="204"/>
      <c r="EX218" s="204"/>
    </row>
    <row r="219" spans="1:154" x14ac:dyDescent="0.25">
      <c r="A219" s="84">
        <v>0</v>
      </c>
      <c r="B219" s="42" t="s">
        <v>94</v>
      </c>
      <c r="D219" s="43" t="str">
        <f t="shared" si="542"/>
        <v>INFINITE 84.001 a 5.000</v>
      </c>
      <c r="E219" s="44" t="s">
        <v>110</v>
      </c>
      <c r="F219" s="44" t="s">
        <v>70</v>
      </c>
      <c r="G219" s="170">
        <f t="shared" si="587"/>
        <v>14.44</v>
      </c>
      <c r="H219" s="170">
        <f t="shared" si="584"/>
        <v>14.76</v>
      </c>
      <c r="I219" s="170">
        <f t="shared" si="584"/>
        <v>15.05</v>
      </c>
      <c r="J219" s="170">
        <f t="shared" si="584"/>
        <v>15.36</v>
      </c>
      <c r="K219" s="170">
        <f t="shared" si="584"/>
        <v>23.24</v>
      </c>
      <c r="L219" s="170">
        <f t="shared" si="584"/>
        <v>23.47</v>
      </c>
      <c r="M219" s="170">
        <f t="shared" si="584"/>
        <v>23.72</v>
      </c>
      <c r="N219" s="170">
        <f t="shared" si="584"/>
        <v>23.95</v>
      </c>
      <c r="O219" s="170">
        <f t="shared" si="584"/>
        <v>41.21</v>
      </c>
      <c r="P219" s="170">
        <f t="shared" si="584"/>
        <v>55.63</v>
      </c>
      <c r="Q219" s="170">
        <f t="shared" si="584"/>
        <v>78.31</v>
      </c>
      <c r="R219" s="170">
        <f t="shared" si="584"/>
        <v>94.78</v>
      </c>
      <c r="S219" s="170">
        <f t="shared" si="584"/>
        <v>59.08</v>
      </c>
      <c r="T219" s="170">
        <f t="shared" si="584"/>
        <v>71.89</v>
      </c>
      <c r="U219" s="170">
        <f t="shared" si="584"/>
        <v>91.29</v>
      </c>
      <c r="V219" s="170">
        <f t="shared" si="584"/>
        <v>106.18</v>
      </c>
      <c r="W219" s="170">
        <f t="shared" si="584"/>
        <v>70.34</v>
      </c>
      <c r="X219" s="170">
        <f t="shared" si="584"/>
        <v>85.59</v>
      </c>
      <c r="Y219" s="170">
        <f t="shared" si="584"/>
        <v>108.68</v>
      </c>
      <c r="Z219" s="170">
        <f t="shared" si="584"/>
        <v>126.41</v>
      </c>
      <c r="AB219" s="176" t="str">
        <f t="shared" si="573"/>
        <v>INFINITE 84.001 a 5.000</v>
      </c>
      <c r="AC219" s="177" t="s">
        <v>110</v>
      </c>
      <c r="AD219" s="177" t="s">
        <v>70</v>
      </c>
      <c r="AE219" s="170">
        <f t="shared" si="588"/>
        <v>33.39</v>
      </c>
      <c r="AF219" s="170">
        <f t="shared" si="585"/>
        <v>34.090000000000003</v>
      </c>
      <c r="AG219" s="170">
        <f t="shared" si="585"/>
        <v>34.799999999999997</v>
      </c>
      <c r="AH219" s="170">
        <f t="shared" si="585"/>
        <v>35.520000000000003</v>
      </c>
      <c r="AI219" s="170">
        <f t="shared" si="585"/>
        <v>38.61</v>
      </c>
      <c r="AJ219" s="170">
        <f t="shared" si="585"/>
        <v>39.01</v>
      </c>
      <c r="AK219" s="170">
        <f t="shared" si="585"/>
        <v>39.409999999999997</v>
      </c>
      <c r="AL219" s="170">
        <f t="shared" si="585"/>
        <v>39.799999999999997</v>
      </c>
      <c r="AM219" s="170">
        <f t="shared" si="585"/>
        <v>72.680000000000007</v>
      </c>
      <c r="AN219" s="170">
        <f t="shared" si="585"/>
        <v>108.94</v>
      </c>
      <c r="AO219" s="170">
        <f t="shared" si="585"/>
        <v>133.33000000000001</v>
      </c>
      <c r="AP219" s="170">
        <f t="shared" si="585"/>
        <v>157.72</v>
      </c>
      <c r="AQ219" s="170">
        <f t="shared" si="585"/>
        <v>88.6</v>
      </c>
      <c r="AR219" s="170">
        <f t="shared" si="585"/>
        <v>126.11</v>
      </c>
      <c r="AS219" s="170">
        <f t="shared" si="585"/>
        <v>150.21</v>
      </c>
      <c r="AT219" s="170">
        <f t="shared" si="585"/>
        <v>174.28</v>
      </c>
      <c r="AU219" s="170">
        <f t="shared" si="585"/>
        <v>105.47</v>
      </c>
      <c r="AV219" s="170">
        <f t="shared" si="585"/>
        <v>150.13999999999999</v>
      </c>
      <c r="AW219" s="170">
        <f t="shared" si="585"/>
        <v>178.81</v>
      </c>
      <c r="AX219" s="170">
        <f t="shared" si="585"/>
        <v>207.49</v>
      </c>
      <c r="BS219"/>
      <c r="BT219"/>
      <c r="BU219"/>
      <c r="BV219"/>
      <c r="BW219"/>
      <c r="BX219"/>
      <c r="BY219"/>
      <c r="BZ219"/>
      <c r="CA219"/>
      <c r="CB219"/>
      <c r="CC219"/>
      <c r="CD219"/>
      <c r="CE219"/>
      <c r="CF219"/>
      <c r="CG219"/>
      <c r="CM219" s="43" t="str">
        <f t="shared" si="581"/>
        <v>INFINITE 84.001 a 5.000</v>
      </c>
      <c r="CN219" s="44" t="s">
        <v>110</v>
      </c>
      <c r="CO219" s="44" t="s">
        <v>70</v>
      </c>
      <c r="CP219" s="170">
        <f t="shared" ref="CP219:DE219" si="594">ROUND(CP9-(CP9*$A$115),2)</f>
        <v>20.37</v>
      </c>
      <c r="CQ219" s="170">
        <f t="shared" si="594"/>
        <v>21.22</v>
      </c>
      <c r="CR219" s="170">
        <f t="shared" si="594"/>
        <v>21.44</v>
      </c>
      <c r="CS219" s="170">
        <f t="shared" si="594"/>
        <v>21.65</v>
      </c>
      <c r="CT219" s="170">
        <f t="shared" si="594"/>
        <v>25.29</v>
      </c>
      <c r="CU219" s="170">
        <f t="shared" si="594"/>
        <v>28.33</v>
      </c>
      <c r="CV219" s="170">
        <f t="shared" si="594"/>
        <v>31.62</v>
      </c>
      <c r="CW219" s="170">
        <f t="shared" si="594"/>
        <v>37.950000000000003</v>
      </c>
      <c r="CX219" s="170">
        <f t="shared" si="594"/>
        <v>31.54</v>
      </c>
      <c r="CY219" s="170">
        <f t="shared" si="594"/>
        <v>35.93</v>
      </c>
      <c r="CZ219" s="170">
        <f t="shared" si="594"/>
        <v>50.3</v>
      </c>
      <c r="DA219" s="170">
        <f t="shared" si="594"/>
        <v>64.63</v>
      </c>
      <c r="DB219" s="170">
        <f t="shared" si="594"/>
        <v>36.67</v>
      </c>
      <c r="DC219" s="170">
        <f t="shared" si="594"/>
        <v>41.78</v>
      </c>
      <c r="DD219" s="170">
        <f t="shared" si="594"/>
        <v>58.5</v>
      </c>
      <c r="DE219" s="170">
        <f t="shared" si="594"/>
        <v>75.150000000000006</v>
      </c>
      <c r="ET219" s="44"/>
    </row>
    <row r="220" spans="1:154" x14ac:dyDescent="0.25">
      <c r="A220" s="84">
        <v>0</v>
      </c>
      <c r="B220" s="42" t="s">
        <v>98</v>
      </c>
      <c r="D220" s="43" t="str">
        <f t="shared" si="542"/>
        <v>INFINITE 85.001 a 6.000</v>
      </c>
      <c r="E220" s="44" t="s">
        <v>110</v>
      </c>
      <c r="F220" s="44" t="s">
        <v>76</v>
      </c>
      <c r="G220" s="170">
        <f t="shared" si="587"/>
        <v>15.35</v>
      </c>
      <c r="H220" s="170">
        <f t="shared" si="584"/>
        <v>15.67</v>
      </c>
      <c r="I220" s="170">
        <f t="shared" si="584"/>
        <v>16.010000000000002</v>
      </c>
      <c r="J220" s="170">
        <f t="shared" si="584"/>
        <v>16.34</v>
      </c>
      <c r="K220" s="170">
        <f t="shared" si="584"/>
        <v>25.09</v>
      </c>
      <c r="L220" s="170">
        <f t="shared" si="584"/>
        <v>25.37</v>
      </c>
      <c r="M220" s="170">
        <f t="shared" si="584"/>
        <v>25.62</v>
      </c>
      <c r="N220" s="170">
        <f t="shared" si="584"/>
        <v>25.88</v>
      </c>
      <c r="O220" s="170">
        <f t="shared" si="584"/>
        <v>45.18</v>
      </c>
      <c r="P220" s="170">
        <f t="shared" si="584"/>
        <v>60.99</v>
      </c>
      <c r="Q220" s="170">
        <f t="shared" si="584"/>
        <v>85.85</v>
      </c>
      <c r="R220" s="170">
        <f t="shared" si="584"/>
        <v>103.91</v>
      </c>
      <c r="S220" s="170">
        <f t="shared" si="584"/>
        <v>62.43</v>
      </c>
      <c r="T220" s="170">
        <f t="shared" si="584"/>
        <v>76.400000000000006</v>
      </c>
      <c r="U220" s="170">
        <f t="shared" si="584"/>
        <v>97.64</v>
      </c>
      <c r="V220" s="170">
        <f t="shared" si="584"/>
        <v>113.86</v>
      </c>
      <c r="W220" s="170">
        <f t="shared" si="584"/>
        <v>74.31</v>
      </c>
      <c r="X220" s="170">
        <f t="shared" si="584"/>
        <v>90.96</v>
      </c>
      <c r="Y220" s="170">
        <f t="shared" si="584"/>
        <v>116.22</v>
      </c>
      <c r="Z220" s="170">
        <f t="shared" si="584"/>
        <v>135.55000000000001</v>
      </c>
      <c r="AB220" s="176" t="str">
        <f t="shared" si="573"/>
        <v>INFINITE 85.001 a 6.000</v>
      </c>
      <c r="AC220" s="177" t="s">
        <v>110</v>
      </c>
      <c r="AD220" s="177" t="s">
        <v>76</v>
      </c>
      <c r="AE220" s="170">
        <f t="shared" si="588"/>
        <v>35.71</v>
      </c>
      <c r="AF220" s="170">
        <f t="shared" si="585"/>
        <v>36.47</v>
      </c>
      <c r="AG220" s="170">
        <f t="shared" si="585"/>
        <v>37.229999999999997</v>
      </c>
      <c r="AH220" s="170">
        <f t="shared" si="585"/>
        <v>37.99</v>
      </c>
      <c r="AI220" s="170">
        <f t="shared" si="585"/>
        <v>41.72</v>
      </c>
      <c r="AJ220" s="170">
        <f t="shared" si="585"/>
        <v>42.15</v>
      </c>
      <c r="AK220" s="170">
        <f t="shared" si="585"/>
        <v>42.59</v>
      </c>
      <c r="AL220" s="170">
        <f t="shared" si="585"/>
        <v>43.02</v>
      </c>
      <c r="AM220" s="170">
        <f t="shared" si="585"/>
        <v>80.760000000000005</v>
      </c>
      <c r="AN220" s="170">
        <f t="shared" si="585"/>
        <v>121.38</v>
      </c>
      <c r="AO220" s="170">
        <f t="shared" si="585"/>
        <v>148.53</v>
      </c>
      <c r="AP220" s="170">
        <f t="shared" si="585"/>
        <v>175.68</v>
      </c>
      <c r="AQ220" s="170">
        <f t="shared" si="585"/>
        <v>98.5</v>
      </c>
      <c r="AR220" s="170">
        <f t="shared" si="585"/>
        <v>142.09</v>
      </c>
      <c r="AS220" s="170">
        <f t="shared" si="585"/>
        <v>169.76</v>
      </c>
      <c r="AT220" s="170">
        <f t="shared" si="585"/>
        <v>197.41</v>
      </c>
      <c r="AU220" s="170">
        <f t="shared" si="585"/>
        <v>117.26</v>
      </c>
      <c r="AV220" s="170">
        <f t="shared" si="585"/>
        <v>169.16</v>
      </c>
      <c r="AW220" s="170">
        <f t="shared" si="585"/>
        <v>202.09</v>
      </c>
      <c r="AX220" s="170">
        <f t="shared" si="585"/>
        <v>235.02</v>
      </c>
      <c r="BS220"/>
      <c r="BT220"/>
      <c r="BU220"/>
      <c r="BV220"/>
      <c r="BW220"/>
      <c r="BX220"/>
      <c r="BY220"/>
      <c r="BZ220"/>
      <c r="CA220"/>
      <c r="CB220"/>
      <c r="CC220"/>
      <c r="CD220"/>
      <c r="CE220"/>
      <c r="CF220"/>
      <c r="CG220"/>
      <c r="CM220" s="43" t="str">
        <f t="shared" si="581"/>
        <v>INFINITE 85.001 a 6.000</v>
      </c>
      <c r="CN220" s="44" t="s">
        <v>110</v>
      </c>
      <c r="CO220" s="44" t="s">
        <v>76</v>
      </c>
      <c r="CP220" s="170">
        <f t="shared" ref="CP220:DE220" si="595">ROUND(CP10-(CP10*$A$115),2)</f>
        <v>21.48</v>
      </c>
      <c r="CQ220" s="170">
        <f t="shared" si="595"/>
        <v>22.38</v>
      </c>
      <c r="CR220" s="170">
        <f t="shared" si="595"/>
        <v>22.61</v>
      </c>
      <c r="CS220" s="170">
        <f t="shared" si="595"/>
        <v>22.85</v>
      </c>
      <c r="CT220" s="170">
        <f t="shared" si="595"/>
        <v>28.01</v>
      </c>
      <c r="CU220" s="170">
        <f t="shared" si="595"/>
        <v>32.22</v>
      </c>
      <c r="CV220" s="170">
        <f t="shared" si="595"/>
        <v>36.770000000000003</v>
      </c>
      <c r="CW220" s="170">
        <f t="shared" si="595"/>
        <v>45.51</v>
      </c>
      <c r="CX220" s="170">
        <f t="shared" si="595"/>
        <v>36.54</v>
      </c>
      <c r="CY220" s="170">
        <f t="shared" si="595"/>
        <v>41.93</v>
      </c>
      <c r="CZ220" s="170">
        <f t="shared" si="595"/>
        <v>57.4</v>
      </c>
      <c r="DA220" s="170">
        <f t="shared" si="595"/>
        <v>73.819999999999993</v>
      </c>
      <c r="DB220" s="170">
        <f t="shared" si="595"/>
        <v>42.49</v>
      </c>
      <c r="DC220" s="170">
        <f t="shared" si="595"/>
        <v>48.76</v>
      </c>
      <c r="DD220" s="170">
        <f t="shared" si="595"/>
        <v>66.739999999999995</v>
      </c>
      <c r="DE220" s="170">
        <f t="shared" si="595"/>
        <v>85.82</v>
      </c>
      <c r="DW220" s="43">
        <v>329</v>
      </c>
      <c r="EQ220" s="198" t="str">
        <f>CONCATENATE(ER220,ES220,ET220,EU220)</f>
        <v>INFINITE 5Coleta Agendada7789-50 a 10</v>
      </c>
      <c r="ER220" s="198" t="s">
        <v>100</v>
      </c>
      <c r="ES220" s="199" t="s">
        <v>43</v>
      </c>
      <c r="ET220" s="200" t="s">
        <v>44</v>
      </c>
      <c r="EU220" s="201" t="s">
        <v>45</v>
      </c>
      <c r="EV220" s="200">
        <f>ROUND(EV3-(EV3*$A$147),2)</f>
        <v>14.82</v>
      </c>
    </row>
    <row r="221" spans="1:154" x14ac:dyDescent="0.25">
      <c r="A221" s="84">
        <v>0</v>
      </c>
      <c r="B221" s="42" t="s">
        <v>100</v>
      </c>
      <c r="D221" s="43" t="str">
        <f t="shared" si="542"/>
        <v>INFINITE 86.001 a 7.000</v>
      </c>
      <c r="E221" s="44" t="s">
        <v>110</v>
      </c>
      <c r="F221" s="44" t="s">
        <v>82</v>
      </c>
      <c r="G221" s="170">
        <f t="shared" si="587"/>
        <v>16.32</v>
      </c>
      <c r="H221" s="170">
        <f t="shared" si="584"/>
        <v>16.66</v>
      </c>
      <c r="I221" s="170">
        <f t="shared" si="584"/>
        <v>17.010000000000002</v>
      </c>
      <c r="J221" s="170">
        <f t="shared" si="584"/>
        <v>17.36</v>
      </c>
      <c r="K221" s="170">
        <f t="shared" si="584"/>
        <v>26.88</v>
      </c>
      <c r="L221" s="170">
        <f t="shared" si="584"/>
        <v>27.15</v>
      </c>
      <c r="M221" s="170">
        <f t="shared" si="584"/>
        <v>27.44</v>
      </c>
      <c r="N221" s="170">
        <f t="shared" si="584"/>
        <v>27.71</v>
      </c>
      <c r="O221" s="170">
        <f t="shared" si="584"/>
        <v>49.85</v>
      </c>
      <c r="P221" s="170">
        <f t="shared" si="584"/>
        <v>67.3</v>
      </c>
      <c r="Q221" s="170">
        <f t="shared" si="584"/>
        <v>94.71</v>
      </c>
      <c r="R221" s="170">
        <f t="shared" si="584"/>
        <v>114.67</v>
      </c>
      <c r="S221" s="170">
        <f t="shared" si="584"/>
        <v>66.36</v>
      </c>
      <c r="T221" s="170">
        <f t="shared" si="584"/>
        <v>81.709999999999994</v>
      </c>
      <c r="U221" s="170">
        <f t="shared" si="584"/>
        <v>105.09</v>
      </c>
      <c r="V221" s="170">
        <f t="shared" si="584"/>
        <v>122.89</v>
      </c>
      <c r="W221" s="170">
        <f t="shared" si="584"/>
        <v>79</v>
      </c>
      <c r="X221" s="170">
        <f t="shared" si="584"/>
        <v>97.27</v>
      </c>
      <c r="Y221" s="170">
        <f t="shared" si="584"/>
        <v>125.09</v>
      </c>
      <c r="Z221" s="170">
        <f t="shared" si="584"/>
        <v>146.30000000000001</v>
      </c>
      <c r="AB221" s="176" t="str">
        <f t="shared" si="573"/>
        <v>INFINITE 86.001 a 7.000</v>
      </c>
      <c r="AC221" s="177" t="s">
        <v>110</v>
      </c>
      <c r="AD221" s="177" t="s">
        <v>82</v>
      </c>
      <c r="AE221" s="170">
        <f t="shared" si="588"/>
        <v>38.49</v>
      </c>
      <c r="AF221" s="170">
        <f t="shared" si="585"/>
        <v>39.32</v>
      </c>
      <c r="AG221" s="170">
        <f t="shared" si="585"/>
        <v>40.14</v>
      </c>
      <c r="AH221" s="170">
        <f t="shared" si="585"/>
        <v>40.950000000000003</v>
      </c>
      <c r="AI221" s="170">
        <f t="shared" si="585"/>
        <v>44.36</v>
      </c>
      <c r="AJ221" s="170">
        <f t="shared" si="585"/>
        <v>44.81</v>
      </c>
      <c r="AK221" s="170">
        <f t="shared" si="585"/>
        <v>45.27</v>
      </c>
      <c r="AL221" s="170">
        <f t="shared" si="585"/>
        <v>45.73</v>
      </c>
      <c r="AM221" s="170">
        <f t="shared" si="585"/>
        <v>88.83</v>
      </c>
      <c r="AN221" s="170">
        <f t="shared" si="585"/>
        <v>133.58000000000001</v>
      </c>
      <c r="AO221" s="170">
        <f t="shared" si="585"/>
        <v>163.49</v>
      </c>
      <c r="AP221" s="170">
        <f t="shared" si="585"/>
        <v>193.4</v>
      </c>
      <c r="AQ221" s="170">
        <f t="shared" si="585"/>
        <v>108.32</v>
      </c>
      <c r="AR221" s="170">
        <f t="shared" si="585"/>
        <v>157.75</v>
      </c>
      <c r="AS221" s="170">
        <f t="shared" si="585"/>
        <v>189</v>
      </c>
      <c r="AT221" s="170">
        <f t="shared" si="585"/>
        <v>220.25</v>
      </c>
      <c r="AU221" s="170">
        <f t="shared" si="585"/>
        <v>128.97</v>
      </c>
      <c r="AV221" s="170">
        <f t="shared" si="585"/>
        <v>187.79</v>
      </c>
      <c r="AW221" s="170">
        <f t="shared" si="585"/>
        <v>225</v>
      </c>
      <c r="AX221" s="170">
        <f t="shared" si="585"/>
        <v>262.2</v>
      </c>
      <c r="BS221"/>
      <c r="BT221"/>
      <c r="BU221"/>
      <c r="BV221"/>
      <c r="BW221"/>
      <c r="BX221"/>
      <c r="BY221"/>
      <c r="BZ221"/>
      <c r="CA221"/>
      <c r="CB221"/>
      <c r="CC221"/>
      <c r="CD221"/>
      <c r="CE221"/>
      <c r="CF221"/>
      <c r="CG221"/>
      <c r="CM221" s="43" t="str">
        <f t="shared" si="581"/>
        <v>INFINITE 86.001 a 7.000</v>
      </c>
      <c r="CN221" s="44" t="s">
        <v>110</v>
      </c>
      <c r="CO221" s="44" t="s">
        <v>82</v>
      </c>
      <c r="CP221" s="170">
        <f t="shared" ref="CP221:DE221" si="596">ROUND(CP11-(CP11*$A$115),2)</f>
        <v>22.69</v>
      </c>
      <c r="CQ221" s="170">
        <f t="shared" si="596"/>
        <v>23.65</v>
      </c>
      <c r="CR221" s="170">
        <f t="shared" si="596"/>
        <v>23.89</v>
      </c>
      <c r="CS221" s="170">
        <f t="shared" si="596"/>
        <v>24.13</v>
      </c>
      <c r="CT221" s="170">
        <f t="shared" si="596"/>
        <v>30.93</v>
      </c>
      <c r="CU221" s="170">
        <f t="shared" si="596"/>
        <v>35.590000000000003</v>
      </c>
      <c r="CV221" s="170">
        <f t="shared" si="596"/>
        <v>40.6</v>
      </c>
      <c r="CW221" s="170">
        <f t="shared" si="596"/>
        <v>50.27</v>
      </c>
      <c r="CX221" s="170">
        <f t="shared" si="596"/>
        <v>39.049999999999997</v>
      </c>
      <c r="CY221" s="170">
        <f t="shared" si="596"/>
        <v>44.82</v>
      </c>
      <c r="CZ221" s="170">
        <f t="shared" si="596"/>
        <v>60.68</v>
      </c>
      <c r="DA221" s="170">
        <f t="shared" si="596"/>
        <v>77.89</v>
      </c>
      <c r="DB221" s="170">
        <f t="shared" si="596"/>
        <v>45.4</v>
      </c>
      <c r="DC221" s="170">
        <f t="shared" si="596"/>
        <v>52.11</v>
      </c>
      <c r="DD221" s="170">
        <f t="shared" si="596"/>
        <v>70.56</v>
      </c>
      <c r="DE221" s="170">
        <f t="shared" si="596"/>
        <v>90.57</v>
      </c>
      <c r="EQ221" s="198" t="str">
        <f t="shared" ref="EQ221:EQ236" si="597">CONCATENATE(ER221,ES221,ET221,EU221)</f>
        <v>INFINITE 5Coleta Agendada7789-5Mais de 10</v>
      </c>
      <c r="ER221" s="198" t="s">
        <v>100</v>
      </c>
      <c r="ES221" s="199" t="s">
        <v>43</v>
      </c>
      <c r="ET221" s="200" t="s">
        <v>44</v>
      </c>
      <c r="EU221" s="201" t="s">
        <v>52</v>
      </c>
      <c r="EV221" s="200" t="s">
        <v>251</v>
      </c>
    </row>
    <row r="222" spans="1:154" x14ac:dyDescent="0.25">
      <c r="A222" s="84">
        <v>0</v>
      </c>
      <c r="B222" s="42" t="s">
        <v>104</v>
      </c>
      <c r="D222" s="43" t="str">
        <f t="shared" si="542"/>
        <v>INFINITE 87.001 a 8.000</v>
      </c>
      <c r="E222" s="44" t="s">
        <v>110</v>
      </c>
      <c r="F222" s="44" t="s">
        <v>86</v>
      </c>
      <c r="G222" s="170">
        <f t="shared" si="587"/>
        <v>17.25</v>
      </c>
      <c r="H222" s="170">
        <f t="shared" si="584"/>
        <v>17.61</v>
      </c>
      <c r="I222" s="170">
        <f t="shared" si="584"/>
        <v>17.98</v>
      </c>
      <c r="J222" s="170">
        <f t="shared" si="584"/>
        <v>18.34</v>
      </c>
      <c r="K222" s="170">
        <f t="shared" si="584"/>
        <v>28.74</v>
      </c>
      <c r="L222" s="170">
        <f t="shared" si="584"/>
        <v>29.06</v>
      </c>
      <c r="M222" s="170">
        <f t="shared" si="584"/>
        <v>29.33</v>
      </c>
      <c r="N222" s="170">
        <f t="shared" si="584"/>
        <v>29.64</v>
      </c>
      <c r="O222" s="170">
        <f t="shared" si="584"/>
        <v>54.6</v>
      </c>
      <c r="P222" s="170">
        <f t="shared" si="584"/>
        <v>73.73</v>
      </c>
      <c r="Q222" s="170">
        <f t="shared" si="584"/>
        <v>103.78</v>
      </c>
      <c r="R222" s="170">
        <f t="shared" si="584"/>
        <v>125.62</v>
      </c>
      <c r="S222" s="170">
        <f t="shared" si="584"/>
        <v>73.84</v>
      </c>
      <c r="T222" s="170">
        <f t="shared" si="584"/>
        <v>90.61</v>
      </c>
      <c r="U222" s="170">
        <f t="shared" si="584"/>
        <v>116.19</v>
      </c>
      <c r="V222" s="170">
        <f t="shared" si="584"/>
        <v>135.59</v>
      </c>
      <c r="W222" s="170">
        <f t="shared" si="584"/>
        <v>87.9</v>
      </c>
      <c r="X222" s="170">
        <f t="shared" si="584"/>
        <v>107.86</v>
      </c>
      <c r="Y222" s="170">
        <f t="shared" si="584"/>
        <v>138.33000000000001</v>
      </c>
      <c r="Z222" s="170">
        <f t="shared" si="584"/>
        <v>161.41999999999999</v>
      </c>
      <c r="AB222" s="176" t="str">
        <f t="shared" si="573"/>
        <v>INFINITE 87.001 a 8.000</v>
      </c>
      <c r="AC222" s="177" t="s">
        <v>110</v>
      </c>
      <c r="AD222" s="177" t="s">
        <v>86</v>
      </c>
      <c r="AE222" s="170">
        <f t="shared" si="588"/>
        <v>40.83</v>
      </c>
      <c r="AF222" s="170">
        <f t="shared" si="585"/>
        <v>41.68</v>
      </c>
      <c r="AG222" s="170">
        <f t="shared" si="585"/>
        <v>42.55</v>
      </c>
      <c r="AH222" s="170">
        <f t="shared" si="585"/>
        <v>43.42</v>
      </c>
      <c r="AI222" s="170">
        <f t="shared" si="585"/>
        <v>47.47</v>
      </c>
      <c r="AJ222" s="170">
        <f t="shared" si="585"/>
        <v>47.97</v>
      </c>
      <c r="AK222" s="170">
        <f t="shared" si="585"/>
        <v>48.46</v>
      </c>
      <c r="AL222" s="170">
        <f t="shared" si="585"/>
        <v>48.94</v>
      </c>
      <c r="AM222" s="170">
        <f t="shared" si="585"/>
        <v>96.91</v>
      </c>
      <c r="AN222" s="170">
        <f t="shared" si="585"/>
        <v>145.52000000000001</v>
      </c>
      <c r="AO222" s="170">
        <f t="shared" si="585"/>
        <v>178.41</v>
      </c>
      <c r="AP222" s="170">
        <f t="shared" si="585"/>
        <v>211.28</v>
      </c>
      <c r="AQ222" s="170">
        <f t="shared" si="585"/>
        <v>118.15</v>
      </c>
      <c r="AR222" s="170">
        <f t="shared" si="585"/>
        <v>174.36</v>
      </c>
      <c r="AS222" s="170">
        <f t="shared" si="585"/>
        <v>208.79</v>
      </c>
      <c r="AT222" s="170">
        <f t="shared" si="585"/>
        <v>243.23</v>
      </c>
      <c r="AU222" s="170">
        <f t="shared" si="585"/>
        <v>140.66</v>
      </c>
      <c r="AV222" s="170">
        <f t="shared" si="585"/>
        <v>207.57</v>
      </c>
      <c r="AW222" s="170">
        <f t="shared" si="585"/>
        <v>248.57</v>
      </c>
      <c r="AX222" s="170">
        <f t="shared" si="585"/>
        <v>289.55</v>
      </c>
      <c r="BS222"/>
      <c r="BT222"/>
      <c r="BU222"/>
      <c r="BV222"/>
      <c r="BW222"/>
      <c r="BX222"/>
      <c r="BY222"/>
      <c r="BZ222"/>
      <c r="CA222"/>
      <c r="CB222"/>
      <c r="CC222"/>
      <c r="CD222"/>
      <c r="CE222"/>
      <c r="CF222"/>
      <c r="CG222"/>
      <c r="CM222" s="43" t="str">
        <f t="shared" si="581"/>
        <v>INFINITE 87.001 a 8.000</v>
      </c>
      <c r="CN222" s="44" t="s">
        <v>110</v>
      </c>
      <c r="CO222" s="44" t="s">
        <v>86</v>
      </c>
      <c r="CP222" s="170">
        <f t="shared" ref="CP222:DE222" si="598">ROUND(CP12-(CP12*$A$115),2)</f>
        <v>23.84</v>
      </c>
      <c r="CQ222" s="170">
        <f t="shared" si="598"/>
        <v>24.85</v>
      </c>
      <c r="CR222" s="170">
        <f t="shared" si="598"/>
        <v>25.1</v>
      </c>
      <c r="CS222" s="170">
        <f t="shared" si="598"/>
        <v>25.36</v>
      </c>
      <c r="CT222" s="170">
        <f t="shared" si="598"/>
        <v>33.700000000000003</v>
      </c>
      <c r="CU222" s="170">
        <f t="shared" si="598"/>
        <v>38.76</v>
      </c>
      <c r="CV222" s="170">
        <f t="shared" si="598"/>
        <v>44.23</v>
      </c>
      <c r="CW222" s="170">
        <f t="shared" si="598"/>
        <v>54.77</v>
      </c>
      <c r="CX222" s="170">
        <f t="shared" si="598"/>
        <v>50.3</v>
      </c>
      <c r="CY222" s="170">
        <f t="shared" si="598"/>
        <v>56.44</v>
      </c>
      <c r="CZ222" s="170">
        <f t="shared" si="598"/>
        <v>72.7</v>
      </c>
      <c r="DA222" s="170">
        <f t="shared" si="598"/>
        <v>90.64</v>
      </c>
      <c r="DB222" s="170">
        <f t="shared" si="598"/>
        <v>58.5</v>
      </c>
      <c r="DC222" s="170">
        <f t="shared" si="598"/>
        <v>65.63</v>
      </c>
      <c r="DD222" s="170">
        <f t="shared" si="598"/>
        <v>84.54</v>
      </c>
      <c r="DE222" s="170">
        <f t="shared" si="598"/>
        <v>105.41</v>
      </c>
      <c r="EQ222" s="198" t="str">
        <f t="shared" si="597"/>
        <v>INFINITE 5Coleta Agendada7788-70 a 10</v>
      </c>
      <c r="ER222" s="198" t="s">
        <v>100</v>
      </c>
      <c r="ES222" s="199" t="s">
        <v>43</v>
      </c>
      <c r="ET222" s="200" t="s">
        <v>57</v>
      </c>
      <c r="EU222" s="201" t="s">
        <v>45</v>
      </c>
      <c r="EV222" s="200">
        <f>ROUND(EV5-(EV5*$A$147),2)</f>
        <v>14.82</v>
      </c>
    </row>
    <row r="223" spans="1:154" x14ac:dyDescent="0.25">
      <c r="A223" s="84">
        <v>0</v>
      </c>
      <c r="B223" s="42" t="s">
        <v>107</v>
      </c>
      <c r="D223" s="43" t="str">
        <f t="shared" si="542"/>
        <v>INFINITE 88.001 a 9.000</v>
      </c>
      <c r="E223" s="44" t="s">
        <v>110</v>
      </c>
      <c r="F223" s="44" t="s">
        <v>91</v>
      </c>
      <c r="G223" s="170">
        <f t="shared" si="587"/>
        <v>17.809999999999999</v>
      </c>
      <c r="H223" s="170">
        <f t="shared" si="584"/>
        <v>18.2</v>
      </c>
      <c r="I223" s="170">
        <f t="shared" si="584"/>
        <v>18.57</v>
      </c>
      <c r="J223" s="170">
        <f t="shared" si="584"/>
        <v>18.940000000000001</v>
      </c>
      <c r="K223" s="170">
        <f t="shared" si="584"/>
        <v>30.62</v>
      </c>
      <c r="L223" s="170">
        <f t="shared" si="584"/>
        <v>30.93</v>
      </c>
      <c r="M223" s="170">
        <f t="shared" si="584"/>
        <v>31.27</v>
      </c>
      <c r="N223" s="170">
        <f t="shared" si="584"/>
        <v>31.56</v>
      </c>
      <c r="O223" s="170">
        <f t="shared" si="584"/>
        <v>59.38</v>
      </c>
      <c r="P223" s="170">
        <f t="shared" si="584"/>
        <v>80.16</v>
      </c>
      <c r="Q223" s="170">
        <f t="shared" si="584"/>
        <v>112.82</v>
      </c>
      <c r="R223" s="170">
        <f t="shared" si="584"/>
        <v>136.57</v>
      </c>
      <c r="S223" s="170">
        <f t="shared" si="584"/>
        <v>77.84</v>
      </c>
      <c r="T223" s="170">
        <f t="shared" si="584"/>
        <v>96.02</v>
      </c>
      <c r="U223" s="170">
        <f t="shared" si="584"/>
        <v>123.79</v>
      </c>
      <c r="V223" s="170">
        <f t="shared" si="584"/>
        <v>144.78</v>
      </c>
      <c r="W223" s="170">
        <f t="shared" si="584"/>
        <v>92.67</v>
      </c>
      <c r="X223" s="170">
        <f t="shared" si="584"/>
        <v>114.3</v>
      </c>
      <c r="Y223" s="170">
        <f t="shared" si="584"/>
        <v>147.38</v>
      </c>
      <c r="Z223" s="170">
        <f t="shared" si="584"/>
        <v>172.37</v>
      </c>
      <c r="AB223" s="176" t="str">
        <f t="shared" si="573"/>
        <v>INFINITE 88.001 a 9.000</v>
      </c>
      <c r="AC223" s="177" t="s">
        <v>110</v>
      </c>
      <c r="AD223" s="177" t="s">
        <v>91</v>
      </c>
      <c r="AE223" s="170">
        <f t="shared" si="588"/>
        <v>44.46</v>
      </c>
      <c r="AF223" s="170">
        <f t="shared" si="585"/>
        <v>45.41</v>
      </c>
      <c r="AG223" s="170">
        <f t="shared" si="585"/>
        <v>46.35</v>
      </c>
      <c r="AH223" s="170">
        <f t="shared" si="585"/>
        <v>47.3</v>
      </c>
      <c r="AI223" s="170">
        <f t="shared" si="585"/>
        <v>51.16</v>
      </c>
      <c r="AJ223" s="170">
        <f t="shared" si="585"/>
        <v>51.69</v>
      </c>
      <c r="AK223" s="170">
        <f t="shared" si="585"/>
        <v>52.21</v>
      </c>
      <c r="AL223" s="170">
        <f t="shared" si="585"/>
        <v>52.75</v>
      </c>
      <c r="AM223" s="170">
        <f t="shared" si="585"/>
        <v>105.64</v>
      </c>
      <c r="AN223" s="170">
        <f t="shared" si="585"/>
        <v>160.11000000000001</v>
      </c>
      <c r="AO223" s="170">
        <f t="shared" si="585"/>
        <v>195.05</v>
      </c>
      <c r="AP223" s="170">
        <f t="shared" si="585"/>
        <v>229.98</v>
      </c>
      <c r="AQ223" s="170">
        <f t="shared" si="585"/>
        <v>129.71</v>
      </c>
      <c r="AR223" s="170">
        <f t="shared" si="585"/>
        <v>193.75</v>
      </c>
      <c r="AS223" s="170">
        <f t="shared" si="585"/>
        <v>230.77</v>
      </c>
      <c r="AT223" s="170">
        <f t="shared" si="585"/>
        <v>267.81</v>
      </c>
      <c r="AU223" s="170">
        <f t="shared" si="585"/>
        <v>154.41999999999999</v>
      </c>
      <c r="AV223" s="170">
        <f t="shared" si="585"/>
        <v>230.65</v>
      </c>
      <c r="AW223" s="170">
        <f t="shared" si="585"/>
        <v>274.73</v>
      </c>
      <c r="AX223" s="170">
        <f t="shared" si="585"/>
        <v>318.81</v>
      </c>
      <c r="BS223"/>
      <c r="BT223"/>
      <c r="BU223"/>
      <c r="BV223"/>
      <c r="BW223"/>
      <c r="BX223"/>
      <c r="BY223"/>
      <c r="BZ223"/>
      <c r="CA223"/>
      <c r="CB223"/>
      <c r="CC223"/>
      <c r="CD223"/>
      <c r="CE223"/>
      <c r="CF223"/>
      <c r="CG223"/>
      <c r="CM223" s="43" t="str">
        <f t="shared" si="581"/>
        <v>INFINITE 88.001 a 9.000</v>
      </c>
      <c r="CN223" s="44" t="s">
        <v>110</v>
      </c>
      <c r="CO223" s="44" t="s">
        <v>91</v>
      </c>
      <c r="CP223" s="170">
        <f t="shared" ref="CP223:DE223" si="599">ROUND(CP13-(CP13*$A$115),2)</f>
        <v>24.53</v>
      </c>
      <c r="CQ223" s="170">
        <f t="shared" si="599"/>
        <v>25.58</v>
      </c>
      <c r="CR223" s="170">
        <f t="shared" si="599"/>
        <v>25.83</v>
      </c>
      <c r="CS223" s="170">
        <f t="shared" si="599"/>
        <v>26.1</v>
      </c>
      <c r="CT223" s="170">
        <f t="shared" si="599"/>
        <v>35.36</v>
      </c>
      <c r="CU223" s="170">
        <f t="shared" si="599"/>
        <v>40.659999999999997</v>
      </c>
      <c r="CV223" s="170">
        <f t="shared" si="599"/>
        <v>46.39</v>
      </c>
      <c r="CW223" s="170">
        <f t="shared" si="599"/>
        <v>57.43</v>
      </c>
      <c r="CX223" s="170">
        <f t="shared" si="599"/>
        <v>51.73</v>
      </c>
      <c r="CY223" s="170">
        <f t="shared" si="599"/>
        <v>58.07</v>
      </c>
      <c r="CZ223" s="170">
        <f t="shared" si="599"/>
        <v>74.569999999999993</v>
      </c>
      <c r="DA223" s="170">
        <f t="shared" si="599"/>
        <v>92.97</v>
      </c>
      <c r="DB223" s="170">
        <f t="shared" si="599"/>
        <v>60.16</v>
      </c>
      <c r="DC223" s="170">
        <f t="shared" si="599"/>
        <v>67.52</v>
      </c>
      <c r="DD223" s="170">
        <f t="shared" si="599"/>
        <v>86.72</v>
      </c>
      <c r="DE223" s="170">
        <f t="shared" si="599"/>
        <v>108.09</v>
      </c>
      <c r="EQ223" s="198" t="str">
        <f t="shared" si="597"/>
        <v>INFINITE 5Coleta Programada7787-91 ou mais</v>
      </c>
      <c r="ER223" s="198" t="s">
        <v>100</v>
      </c>
      <c r="ES223" s="199" t="s">
        <v>64</v>
      </c>
      <c r="ET223" s="200" t="s">
        <v>252</v>
      </c>
      <c r="EU223" s="201" t="s">
        <v>253</v>
      </c>
      <c r="EV223" s="200" t="s">
        <v>251</v>
      </c>
      <c r="EW223" s="60"/>
      <c r="EX223" s="60"/>
    </row>
    <row r="224" spans="1:154" x14ac:dyDescent="0.25">
      <c r="A224" s="84">
        <v>0</v>
      </c>
      <c r="B224" s="42" t="s">
        <v>110</v>
      </c>
      <c r="D224" s="43" t="str">
        <f t="shared" si="542"/>
        <v>INFINITE 89.001 a 10.000</v>
      </c>
      <c r="E224" s="44" t="s">
        <v>110</v>
      </c>
      <c r="F224" s="44" t="s">
        <v>95</v>
      </c>
      <c r="G224" s="170">
        <f t="shared" si="587"/>
        <v>18.21</v>
      </c>
      <c r="H224" s="170">
        <f t="shared" si="584"/>
        <v>18.600000000000001</v>
      </c>
      <c r="I224" s="170">
        <f t="shared" si="584"/>
        <v>18.98</v>
      </c>
      <c r="J224" s="170">
        <f t="shared" si="584"/>
        <v>19.37</v>
      </c>
      <c r="K224" s="170">
        <f t="shared" si="584"/>
        <v>32.69</v>
      </c>
      <c r="L224" s="170">
        <f t="shared" si="584"/>
        <v>33.03</v>
      </c>
      <c r="M224" s="170">
        <f t="shared" si="584"/>
        <v>33.369999999999997</v>
      </c>
      <c r="N224" s="170">
        <f t="shared" si="584"/>
        <v>33.700000000000003</v>
      </c>
      <c r="O224" s="170">
        <f t="shared" si="584"/>
        <v>64.150000000000006</v>
      </c>
      <c r="P224" s="170">
        <f t="shared" si="584"/>
        <v>86.6</v>
      </c>
      <c r="Q224" s="170">
        <f t="shared" si="584"/>
        <v>121.89</v>
      </c>
      <c r="R224" s="170">
        <f t="shared" si="584"/>
        <v>147.54</v>
      </c>
      <c r="S224" s="170">
        <f t="shared" si="584"/>
        <v>81.86</v>
      </c>
      <c r="T224" s="170">
        <f t="shared" si="584"/>
        <v>101.4</v>
      </c>
      <c r="U224" s="170">
        <f t="shared" si="584"/>
        <v>131.38999999999999</v>
      </c>
      <c r="V224" s="170">
        <f t="shared" si="584"/>
        <v>154</v>
      </c>
      <c r="W224" s="170">
        <f t="shared" si="584"/>
        <v>97.45</v>
      </c>
      <c r="X224" s="170">
        <f t="shared" si="584"/>
        <v>120.72</v>
      </c>
      <c r="Y224" s="170">
        <f t="shared" si="584"/>
        <v>156.43</v>
      </c>
      <c r="Z224" s="170">
        <f t="shared" si="584"/>
        <v>183.32</v>
      </c>
      <c r="AB224" s="176" t="str">
        <f t="shared" si="573"/>
        <v>INFINITE 89.001 a 10.000</v>
      </c>
      <c r="AC224" s="177" t="s">
        <v>110</v>
      </c>
      <c r="AD224" s="177" t="s">
        <v>95</v>
      </c>
      <c r="AE224" s="170">
        <f t="shared" si="588"/>
        <v>48.02</v>
      </c>
      <c r="AF224" s="170">
        <f t="shared" si="585"/>
        <v>49.05</v>
      </c>
      <c r="AG224" s="170">
        <f t="shared" si="585"/>
        <v>50.08</v>
      </c>
      <c r="AH224" s="170">
        <f t="shared" si="585"/>
        <v>51.09</v>
      </c>
      <c r="AI224" s="170">
        <f t="shared" si="585"/>
        <v>54.75</v>
      </c>
      <c r="AJ224" s="170">
        <f t="shared" si="585"/>
        <v>55.32</v>
      </c>
      <c r="AK224" s="170">
        <f t="shared" si="585"/>
        <v>55.88</v>
      </c>
      <c r="AL224" s="170">
        <f t="shared" si="585"/>
        <v>56.45</v>
      </c>
      <c r="AM224" s="170">
        <f t="shared" si="585"/>
        <v>114.2</v>
      </c>
      <c r="AN224" s="170">
        <f t="shared" si="585"/>
        <v>174.44</v>
      </c>
      <c r="AO224" s="170">
        <f t="shared" si="585"/>
        <v>211.65</v>
      </c>
      <c r="AP224" s="170">
        <f t="shared" si="585"/>
        <v>248.85</v>
      </c>
      <c r="AQ224" s="170">
        <f t="shared" si="585"/>
        <v>141.27000000000001</v>
      </c>
      <c r="AR224" s="170">
        <f t="shared" si="585"/>
        <v>212.42</v>
      </c>
      <c r="AS224" s="170">
        <f t="shared" si="585"/>
        <v>252.34</v>
      </c>
      <c r="AT224" s="170">
        <f t="shared" si="585"/>
        <v>292.24</v>
      </c>
      <c r="AU224" s="170">
        <f t="shared" si="585"/>
        <v>168.19</v>
      </c>
      <c r="AV224" s="170">
        <f t="shared" si="585"/>
        <v>252.89</v>
      </c>
      <c r="AW224" s="170">
        <f t="shared" si="585"/>
        <v>300.39999999999998</v>
      </c>
      <c r="AX224" s="170">
        <f t="shared" si="585"/>
        <v>347.9</v>
      </c>
      <c r="BS224"/>
      <c r="BT224"/>
      <c r="BU224"/>
      <c r="BV224"/>
      <c r="BW224"/>
      <c r="BX224"/>
      <c r="BY224"/>
      <c r="BZ224"/>
      <c r="CA224"/>
      <c r="CB224"/>
      <c r="CC224"/>
      <c r="CD224"/>
      <c r="CE224"/>
      <c r="CF224"/>
      <c r="CG224"/>
      <c r="CM224" s="43" t="str">
        <f t="shared" si="581"/>
        <v>INFINITE 89.001 a 10.000</v>
      </c>
      <c r="CN224" s="44" t="s">
        <v>110</v>
      </c>
      <c r="CO224" s="44" t="s">
        <v>95</v>
      </c>
      <c r="CP224" s="170">
        <f t="shared" ref="CP224:DE224" si="600">ROUND(CP14-(CP14*$A$115),2)</f>
        <v>25.03</v>
      </c>
      <c r="CQ224" s="170">
        <f t="shared" si="600"/>
        <v>26.1</v>
      </c>
      <c r="CR224" s="170">
        <f t="shared" si="600"/>
        <v>26.35</v>
      </c>
      <c r="CS224" s="170">
        <f t="shared" si="600"/>
        <v>26.62</v>
      </c>
      <c r="CT224" s="170">
        <f t="shared" si="600"/>
        <v>36.54</v>
      </c>
      <c r="CU224" s="170">
        <f t="shared" si="600"/>
        <v>42.03</v>
      </c>
      <c r="CV224" s="170">
        <f t="shared" si="600"/>
        <v>47.96</v>
      </c>
      <c r="CW224" s="170">
        <f t="shared" si="600"/>
        <v>59.38</v>
      </c>
      <c r="CX224" s="170">
        <f t="shared" si="600"/>
        <v>52.75</v>
      </c>
      <c r="CY224" s="170">
        <f t="shared" si="600"/>
        <v>59.24</v>
      </c>
      <c r="CZ224" s="170">
        <f t="shared" si="600"/>
        <v>75.91</v>
      </c>
      <c r="DA224" s="170">
        <f t="shared" si="600"/>
        <v>94.62</v>
      </c>
      <c r="DB224" s="170">
        <f t="shared" si="600"/>
        <v>61.35</v>
      </c>
      <c r="DC224" s="170">
        <f t="shared" si="600"/>
        <v>68.89</v>
      </c>
      <c r="DD224" s="170">
        <f t="shared" si="600"/>
        <v>88.27</v>
      </c>
      <c r="DE224" s="170">
        <f t="shared" si="600"/>
        <v>110.01</v>
      </c>
      <c r="EQ224" s="198" t="str">
        <f t="shared" si="597"/>
        <v>INFINITE 5Coleta Programada4209-90 a 10</v>
      </c>
      <c r="ER224" s="198" t="s">
        <v>100</v>
      </c>
      <c r="ES224" s="199" t="s">
        <v>64</v>
      </c>
      <c r="ET224" s="200" t="s">
        <v>65</v>
      </c>
      <c r="EU224" s="201" t="s">
        <v>45</v>
      </c>
      <c r="EV224" s="200">
        <f>ROUND(EV7-(EV7*$A$147),2)</f>
        <v>12.34</v>
      </c>
      <c r="EW224" s="60"/>
      <c r="EX224" s="60"/>
    </row>
    <row r="225" spans="1:154" x14ac:dyDescent="0.25">
      <c r="A225" s="146"/>
      <c r="B225" s="146"/>
      <c r="D225" s="40" t="str">
        <f t="shared" si="542"/>
        <v>INFINITE 8Kg Adicional</v>
      </c>
      <c r="E225" s="168" t="s">
        <v>110</v>
      </c>
      <c r="F225" s="168" t="s">
        <v>63</v>
      </c>
      <c r="G225" s="171">
        <f t="shared" si="587"/>
        <v>2.25</v>
      </c>
      <c r="H225" s="171">
        <f t="shared" si="584"/>
        <v>2.31</v>
      </c>
      <c r="I225" s="171">
        <f t="shared" si="584"/>
        <v>2.36</v>
      </c>
      <c r="J225" s="171">
        <f t="shared" si="584"/>
        <v>2.4</v>
      </c>
      <c r="K225" s="171">
        <f t="shared" si="584"/>
        <v>4.0599999999999996</v>
      </c>
      <c r="L225" s="171">
        <f t="shared" si="584"/>
        <v>4.0999999999999996</v>
      </c>
      <c r="M225" s="171">
        <f t="shared" si="584"/>
        <v>4.1399999999999997</v>
      </c>
      <c r="N225" s="171">
        <f t="shared" si="584"/>
        <v>4.18</v>
      </c>
      <c r="O225" s="171">
        <f t="shared" si="584"/>
        <v>7.96</v>
      </c>
      <c r="P225" s="171">
        <f t="shared" si="584"/>
        <v>10.74</v>
      </c>
      <c r="Q225" s="171">
        <f t="shared" si="584"/>
        <v>15.12</v>
      </c>
      <c r="R225" s="171">
        <f t="shared" si="584"/>
        <v>18.29</v>
      </c>
      <c r="S225" s="171">
        <f t="shared" si="584"/>
        <v>10.15</v>
      </c>
      <c r="T225" s="171">
        <f t="shared" si="584"/>
        <v>12.57</v>
      </c>
      <c r="U225" s="171">
        <f t="shared" si="584"/>
        <v>16.29</v>
      </c>
      <c r="V225" s="171">
        <f t="shared" si="584"/>
        <v>19.100000000000001</v>
      </c>
      <c r="W225" s="171">
        <f t="shared" si="584"/>
        <v>12.08</v>
      </c>
      <c r="X225" s="171">
        <f t="shared" si="584"/>
        <v>14.97</v>
      </c>
      <c r="Y225" s="171">
        <f t="shared" si="584"/>
        <v>19.399999999999999</v>
      </c>
      <c r="Z225" s="171">
        <f t="shared" si="584"/>
        <v>22.73</v>
      </c>
      <c r="AB225" s="176" t="str">
        <f t="shared" si="573"/>
        <v>INFINITE 8Kg Adicional</v>
      </c>
      <c r="AC225" s="177" t="s">
        <v>110</v>
      </c>
      <c r="AD225" s="177" t="s">
        <v>63</v>
      </c>
      <c r="AE225" s="170">
        <f t="shared" si="588"/>
        <v>4.88</v>
      </c>
      <c r="AF225" s="170">
        <f t="shared" si="585"/>
        <v>4.99</v>
      </c>
      <c r="AG225" s="170">
        <f t="shared" si="585"/>
        <v>5.08</v>
      </c>
      <c r="AH225" s="170">
        <f t="shared" si="585"/>
        <v>5.19</v>
      </c>
      <c r="AI225" s="170">
        <f t="shared" si="585"/>
        <v>5.51</v>
      </c>
      <c r="AJ225" s="170">
        <f t="shared" si="585"/>
        <v>5.57</v>
      </c>
      <c r="AK225" s="170">
        <f t="shared" si="585"/>
        <v>5.63</v>
      </c>
      <c r="AL225" s="170">
        <f t="shared" si="585"/>
        <v>5.68</v>
      </c>
      <c r="AM225" s="170">
        <f t="shared" si="585"/>
        <v>11.29</v>
      </c>
      <c r="AN225" s="170">
        <f t="shared" si="585"/>
        <v>17.32</v>
      </c>
      <c r="AO225" s="170">
        <f t="shared" si="585"/>
        <v>20.97</v>
      </c>
      <c r="AP225" s="170">
        <f t="shared" si="585"/>
        <v>24.64</v>
      </c>
      <c r="AQ225" s="170">
        <f t="shared" si="585"/>
        <v>14.13</v>
      </c>
      <c r="AR225" s="170">
        <f t="shared" si="585"/>
        <v>21.18</v>
      </c>
      <c r="AS225" s="170">
        <f t="shared" si="585"/>
        <v>25.05</v>
      </c>
      <c r="AT225" s="170">
        <f t="shared" si="585"/>
        <v>28.94</v>
      </c>
      <c r="AU225" s="170">
        <f t="shared" si="585"/>
        <v>16.809999999999999</v>
      </c>
      <c r="AV225" s="170">
        <f t="shared" si="585"/>
        <v>25.22</v>
      </c>
      <c r="AW225" s="170">
        <f t="shared" si="585"/>
        <v>29.84</v>
      </c>
      <c r="AX225" s="170">
        <f t="shared" si="585"/>
        <v>34.450000000000003</v>
      </c>
      <c r="BS225"/>
      <c r="BT225"/>
      <c r="BU225"/>
      <c r="BV225"/>
      <c r="BW225"/>
      <c r="BX225"/>
      <c r="BY225"/>
      <c r="BZ225"/>
      <c r="CA225"/>
      <c r="CB225"/>
      <c r="CC225"/>
      <c r="CD225"/>
      <c r="CE225"/>
      <c r="CF225"/>
      <c r="CG225"/>
      <c r="CM225" s="40" t="str">
        <f t="shared" si="581"/>
        <v>INFINITE 8Kg Adicional</v>
      </c>
      <c r="CN225" s="168" t="s">
        <v>110</v>
      </c>
      <c r="CO225" s="168" t="s">
        <v>63</v>
      </c>
      <c r="CP225" s="171">
        <f t="shared" ref="CP225:DE225" si="601">ROUND(CP15-(CP15*$A$115),2)</f>
        <v>3.11</v>
      </c>
      <c r="CQ225" s="171">
        <f t="shared" si="601"/>
        <v>3.23</v>
      </c>
      <c r="CR225" s="171">
        <f t="shared" si="601"/>
        <v>3.26</v>
      </c>
      <c r="CS225" s="171">
        <f t="shared" si="601"/>
        <v>3.31</v>
      </c>
      <c r="CT225" s="171">
        <f t="shared" si="601"/>
        <v>4.53</v>
      </c>
      <c r="CU225" s="171">
        <f t="shared" si="601"/>
        <v>5.21</v>
      </c>
      <c r="CV225" s="171">
        <f t="shared" si="601"/>
        <v>5.95</v>
      </c>
      <c r="CW225" s="171">
        <f t="shared" si="601"/>
        <v>7.36</v>
      </c>
      <c r="CX225" s="171">
        <f t="shared" si="601"/>
        <v>6.54</v>
      </c>
      <c r="CY225" s="171">
        <f t="shared" si="601"/>
        <v>7.35</v>
      </c>
      <c r="CZ225" s="171">
        <f t="shared" si="601"/>
        <v>9.42</v>
      </c>
      <c r="DA225" s="171">
        <f t="shared" si="601"/>
        <v>11.73</v>
      </c>
      <c r="DB225" s="171">
        <f t="shared" si="601"/>
        <v>7.59</v>
      </c>
      <c r="DC225" s="171">
        <f t="shared" si="601"/>
        <v>8.5500000000000007</v>
      </c>
      <c r="DD225" s="171">
        <f t="shared" si="601"/>
        <v>10.93</v>
      </c>
      <c r="DE225" s="171">
        <f t="shared" si="601"/>
        <v>13.64</v>
      </c>
      <c r="EQ225" s="198" t="str">
        <f t="shared" si="597"/>
        <v>INFINITE 5Coleta Programada4209-9Mais de 10</v>
      </c>
      <c r="ER225" s="198" t="s">
        <v>100</v>
      </c>
      <c r="ES225" s="199" t="s">
        <v>64</v>
      </c>
      <c r="ET225" s="200" t="s">
        <v>65</v>
      </c>
      <c r="EU225" s="201" t="s">
        <v>52</v>
      </c>
      <c r="EV225" s="200" t="s">
        <v>251</v>
      </c>
      <c r="EW225" s="60"/>
      <c r="EX225" s="60"/>
    </row>
    <row r="226" spans="1:154" x14ac:dyDescent="0.25">
      <c r="A226" s="146"/>
      <c r="B226" s="146"/>
      <c r="D226" s="146"/>
      <c r="E226" s="159"/>
      <c r="F226" s="159"/>
      <c r="G226" s="172"/>
      <c r="H226" s="172"/>
      <c r="I226" s="172"/>
      <c r="J226" s="172"/>
      <c r="K226" s="172"/>
      <c r="L226" s="172"/>
      <c r="M226" s="172"/>
      <c r="N226" s="172"/>
      <c r="O226" s="172"/>
      <c r="P226" s="172"/>
      <c r="Q226" s="172"/>
      <c r="R226" s="172"/>
      <c r="S226" s="172"/>
      <c r="T226" s="172"/>
      <c r="U226" s="172"/>
      <c r="V226" s="172"/>
      <c r="W226" s="172"/>
      <c r="X226" s="172"/>
      <c r="Y226" s="172"/>
      <c r="Z226" s="172"/>
      <c r="BS226"/>
      <c r="BT226"/>
      <c r="BU226"/>
      <c r="BV226"/>
      <c r="BW226"/>
      <c r="BX226"/>
      <c r="BY226"/>
      <c r="BZ226"/>
      <c r="CA226"/>
      <c r="CB226"/>
      <c r="CC226"/>
      <c r="CD226"/>
      <c r="CE226"/>
      <c r="CF226"/>
      <c r="CG226"/>
      <c r="EQ226" s="198" t="str">
        <f t="shared" si="597"/>
        <v>INFINITE 5Coleta no mesmo dia4210-211 a 20</v>
      </c>
      <c r="ER226" s="198" t="s">
        <v>100</v>
      </c>
      <c r="ES226" s="199" t="s">
        <v>71</v>
      </c>
      <c r="ET226" s="200" t="s">
        <v>72</v>
      </c>
      <c r="EU226" s="201" t="s">
        <v>73</v>
      </c>
      <c r="EV226" s="200">
        <f>EW226</f>
        <v>1.77</v>
      </c>
      <c r="EW226" s="258">
        <v>1.77</v>
      </c>
      <c r="EX226" s="203" t="s">
        <v>264</v>
      </c>
    </row>
    <row r="227" spans="1:154" x14ac:dyDescent="0.25">
      <c r="A227" s="146"/>
      <c r="B227" s="146"/>
      <c r="D227" s="146"/>
      <c r="E227" s="159"/>
      <c r="F227" s="159"/>
      <c r="G227" s="172"/>
      <c r="H227" s="172"/>
      <c r="I227" s="172"/>
      <c r="J227" s="172"/>
      <c r="K227" s="172"/>
      <c r="L227" s="172"/>
      <c r="M227" s="172"/>
      <c r="N227" s="172"/>
      <c r="O227" s="172"/>
      <c r="P227" s="172"/>
      <c r="Q227" s="172"/>
      <c r="R227" s="172"/>
      <c r="S227" s="172"/>
      <c r="T227" s="172"/>
      <c r="U227" s="172"/>
      <c r="V227" s="172"/>
      <c r="W227" s="172"/>
      <c r="X227" s="172"/>
      <c r="Y227" s="172"/>
      <c r="Z227" s="172"/>
      <c r="BS227"/>
      <c r="BT227"/>
      <c r="BU227"/>
      <c r="BV227"/>
      <c r="BW227"/>
      <c r="BX227"/>
      <c r="BY227"/>
      <c r="BZ227"/>
      <c r="CA227"/>
      <c r="CB227"/>
      <c r="CC227"/>
      <c r="CD227"/>
      <c r="CE227"/>
      <c r="CF227"/>
      <c r="CG227"/>
      <c r="EQ227" s="198" t="str">
        <f t="shared" si="597"/>
        <v>INFINITE 5Coleta no mesmo dia4210-221 a 30</v>
      </c>
      <c r="ER227" s="198" t="s">
        <v>100</v>
      </c>
      <c r="ES227" s="199" t="s">
        <v>71</v>
      </c>
      <c r="ET227" s="200" t="s">
        <v>72</v>
      </c>
      <c r="EU227" s="201" t="s">
        <v>77</v>
      </c>
      <c r="EV227" s="200">
        <f t="shared" ref="EV227:EV235" si="602">EW227</f>
        <v>1.75</v>
      </c>
      <c r="EW227" s="258">
        <v>1.75</v>
      </c>
      <c r="EX227" s="203" t="s">
        <v>264</v>
      </c>
    </row>
    <row r="228" spans="1:154" x14ac:dyDescent="0.25">
      <c r="A228" s="146"/>
      <c r="B228" s="146"/>
      <c r="D228" s="146"/>
      <c r="E228" s="159"/>
      <c r="F228" s="159"/>
      <c r="G228" s="172"/>
      <c r="H228" s="172"/>
      <c r="I228" s="172"/>
      <c r="J228" s="172"/>
      <c r="K228" s="172"/>
      <c r="L228" s="172"/>
      <c r="M228" s="172"/>
      <c r="N228" s="172"/>
      <c r="O228" s="172"/>
      <c r="P228" s="172"/>
      <c r="Q228" s="172"/>
      <c r="R228" s="172"/>
      <c r="S228" s="172"/>
      <c r="T228" s="172"/>
      <c r="U228" s="172"/>
      <c r="V228" s="172"/>
      <c r="W228" s="172"/>
      <c r="X228" s="172"/>
      <c r="Y228" s="172"/>
      <c r="Z228" s="172"/>
      <c r="BS228"/>
      <c r="BT228"/>
      <c r="BU228"/>
      <c r="BV228"/>
      <c r="BW228"/>
      <c r="BX228"/>
      <c r="BY228"/>
      <c r="BZ228"/>
      <c r="CA228"/>
      <c r="CB228"/>
      <c r="CC228"/>
      <c r="CD228"/>
      <c r="CE228"/>
      <c r="CF228"/>
      <c r="CG228"/>
      <c r="EQ228" s="198" t="str">
        <f t="shared" si="597"/>
        <v>INFINITE 5Coleta no mesmo dia4210-231 a 40</v>
      </c>
      <c r="ER228" s="198" t="s">
        <v>100</v>
      </c>
      <c r="ES228" s="199" t="s">
        <v>71</v>
      </c>
      <c r="ET228" s="200" t="s">
        <v>72</v>
      </c>
      <c r="EU228" s="201" t="s">
        <v>83</v>
      </c>
      <c r="EV228" s="200">
        <f t="shared" si="602"/>
        <v>1.75</v>
      </c>
      <c r="EW228" s="258">
        <v>1.75</v>
      </c>
      <c r="EX228" s="203" t="s">
        <v>264</v>
      </c>
    </row>
    <row r="229" spans="1:154" x14ac:dyDescent="0.25">
      <c r="A229" s="146"/>
      <c r="B229" s="146"/>
      <c r="D229" s="146"/>
      <c r="E229" s="159"/>
      <c r="F229" s="159"/>
      <c r="G229" s="172"/>
      <c r="H229" s="172"/>
      <c r="I229" s="172"/>
      <c r="J229" s="172"/>
      <c r="K229" s="172"/>
      <c r="L229" s="172"/>
      <c r="M229" s="172"/>
      <c r="N229" s="172"/>
      <c r="O229" s="172"/>
      <c r="P229" s="172"/>
      <c r="Q229" s="172"/>
      <c r="R229" s="172"/>
      <c r="S229" s="172"/>
      <c r="T229" s="172"/>
      <c r="U229" s="172"/>
      <c r="V229" s="172"/>
      <c r="W229" s="172"/>
      <c r="X229" s="172"/>
      <c r="Y229" s="172"/>
      <c r="Z229" s="172"/>
      <c r="BS229"/>
      <c r="BT229"/>
      <c r="BU229"/>
      <c r="BV229"/>
      <c r="BW229"/>
      <c r="BX229"/>
      <c r="BY229"/>
      <c r="BZ229"/>
      <c r="CA229"/>
      <c r="CB229"/>
      <c r="CC229"/>
      <c r="CD229"/>
      <c r="CE229"/>
      <c r="CF229"/>
      <c r="CG229"/>
      <c r="EQ229" s="198" t="str">
        <f t="shared" si="597"/>
        <v>INFINITE 5Coleta no mesmo dia4210-241 a 50</v>
      </c>
      <c r="ER229" s="198" t="s">
        <v>100</v>
      </c>
      <c r="ES229" s="199" t="s">
        <v>71</v>
      </c>
      <c r="ET229" s="200" t="s">
        <v>72</v>
      </c>
      <c r="EU229" s="201" t="s">
        <v>87</v>
      </c>
      <c r="EV229" s="200">
        <f t="shared" si="602"/>
        <v>1.72</v>
      </c>
      <c r="EW229" s="258">
        <v>1.72</v>
      </c>
      <c r="EX229" s="203" t="s">
        <v>264</v>
      </c>
    </row>
    <row r="230" spans="1:154" x14ac:dyDescent="0.25">
      <c r="A230" s="146"/>
      <c r="B230" s="146"/>
      <c r="D230" s="146"/>
      <c r="E230" s="159"/>
      <c r="F230" s="159"/>
      <c r="G230" s="172"/>
      <c r="H230" s="172"/>
      <c r="I230" s="172"/>
      <c r="J230" s="172"/>
      <c r="K230" s="172"/>
      <c r="L230" s="172"/>
      <c r="M230" s="172"/>
      <c r="N230" s="172"/>
      <c r="O230" s="172"/>
      <c r="P230" s="172"/>
      <c r="Q230" s="172"/>
      <c r="R230" s="172"/>
      <c r="S230" s="172"/>
      <c r="T230" s="172"/>
      <c r="U230" s="172"/>
      <c r="V230" s="172"/>
      <c r="W230" s="172"/>
      <c r="X230" s="172"/>
      <c r="Y230" s="172"/>
      <c r="Z230" s="172"/>
      <c r="BS230"/>
      <c r="BT230"/>
      <c r="BU230"/>
      <c r="BV230"/>
      <c r="BW230"/>
      <c r="BX230"/>
      <c r="BY230"/>
      <c r="BZ230"/>
      <c r="CA230"/>
      <c r="CB230"/>
      <c r="CC230"/>
      <c r="CD230"/>
      <c r="CE230"/>
      <c r="CF230"/>
      <c r="CG230"/>
      <c r="EQ230" s="198" t="str">
        <f t="shared" si="597"/>
        <v>INFINITE 5Coleta no mesmo dia4210-251 a 60</v>
      </c>
      <c r="ER230" s="198" t="s">
        <v>100</v>
      </c>
      <c r="ES230" s="199" t="s">
        <v>71</v>
      </c>
      <c r="ET230" s="200" t="s">
        <v>72</v>
      </c>
      <c r="EU230" s="201" t="s">
        <v>92</v>
      </c>
      <c r="EV230" s="200">
        <f t="shared" si="602"/>
        <v>1.71</v>
      </c>
      <c r="EW230" s="258">
        <v>1.71</v>
      </c>
      <c r="EX230" s="203" t="s">
        <v>264</v>
      </c>
    </row>
    <row r="231" spans="1:154" x14ac:dyDescent="0.25">
      <c r="A231" s="146"/>
      <c r="B231" s="146"/>
      <c r="D231" s="146"/>
      <c r="E231" s="159"/>
      <c r="F231" s="159"/>
      <c r="G231" s="172"/>
      <c r="H231" s="172"/>
      <c r="I231" s="172"/>
      <c r="J231" s="172"/>
      <c r="K231" s="172"/>
      <c r="L231" s="172"/>
      <c r="M231" s="172"/>
      <c r="N231" s="172"/>
      <c r="O231" s="172"/>
      <c r="P231" s="172"/>
      <c r="Q231" s="172"/>
      <c r="R231" s="172"/>
      <c r="S231" s="172"/>
      <c r="T231" s="172"/>
      <c r="U231" s="172"/>
      <c r="V231" s="172"/>
      <c r="W231" s="172"/>
      <c r="X231" s="172"/>
      <c r="Y231" s="172"/>
      <c r="Z231" s="172"/>
      <c r="BS231"/>
      <c r="BT231"/>
      <c r="BU231"/>
      <c r="BV231"/>
      <c r="BW231"/>
      <c r="BX231"/>
      <c r="BY231"/>
      <c r="BZ231"/>
      <c r="CA231"/>
      <c r="CB231"/>
      <c r="CC231"/>
      <c r="CD231"/>
      <c r="CE231"/>
      <c r="CF231"/>
      <c r="CG231"/>
      <c r="EQ231" s="198" t="str">
        <f t="shared" si="597"/>
        <v>INFINITE 5Coleta no mesmo dia4210-261 a 70</v>
      </c>
      <c r="ER231" s="198" t="s">
        <v>100</v>
      </c>
      <c r="ES231" s="199" t="s">
        <v>71</v>
      </c>
      <c r="ET231" s="200" t="s">
        <v>72</v>
      </c>
      <c r="EU231" s="201" t="s">
        <v>96</v>
      </c>
      <c r="EV231" s="200">
        <f t="shared" si="602"/>
        <v>1.68</v>
      </c>
      <c r="EW231" s="258">
        <v>1.68</v>
      </c>
      <c r="EX231" s="203" t="s">
        <v>264</v>
      </c>
    </row>
    <row r="232" spans="1:154" x14ac:dyDescent="0.25">
      <c r="A232" s="146"/>
      <c r="B232" s="146"/>
      <c r="D232" s="146"/>
      <c r="E232" s="159"/>
      <c r="F232" s="159"/>
      <c r="G232" s="172"/>
      <c r="H232" s="172"/>
      <c r="I232" s="172"/>
      <c r="J232" s="172"/>
      <c r="K232" s="172"/>
      <c r="L232" s="172"/>
      <c r="M232" s="172"/>
      <c r="N232" s="172"/>
      <c r="O232" s="172"/>
      <c r="P232" s="172"/>
      <c r="Q232" s="172"/>
      <c r="R232" s="172"/>
      <c r="S232" s="172"/>
      <c r="T232" s="172"/>
      <c r="U232" s="172"/>
      <c r="V232" s="172"/>
      <c r="W232" s="172"/>
      <c r="X232" s="172"/>
      <c r="Y232" s="172"/>
      <c r="Z232" s="172"/>
      <c r="BS232"/>
      <c r="BT232"/>
      <c r="BU232"/>
      <c r="BV232"/>
      <c r="BW232"/>
      <c r="BX232"/>
      <c r="BY232"/>
      <c r="BZ232"/>
      <c r="CA232"/>
      <c r="CB232"/>
      <c r="CC232"/>
      <c r="CD232"/>
      <c r="CE232"/>
      <c r="CF232"/>
      <c r="CG232"/>
      <c r="EQ232" s="198" t="str">
        <f t="shared" si="597"/>
        <v>INFINITE 5Coleta no mesmo dia4210-271 a 80</v>
      </c>
      <c r="ER232" s="198" t="s">
        <v>100</v>
      </c>
      <c r="ES232" s="199" t="s">
        <v>71</v>
      </c>
      <c r="ET232" s="200" t="s">
        <v>72</v>
      </c>
      <c r="EU232" s="201" t="s">
        <v>99</v>
      </c>
      <c r="EV232" s="200">
        <f t="shared" si="602"/>
        <v>1.68</v>
      </c>
      <c r="EW232" s="258">
        <v>1.68</v>
      </c>
      <c r="EX232" s="203" t="s">
        <v>264</v>
      </c>
    </row>
    <row r="233" spans="1:154" x14ac:dyDescent="0.25">
      <c r="A233" s="146"/>
      <c r="B233" s="146"/>
      <c r="D233" s="146"/>
      <c r="E233" s="159"/>
      <c r="F233" s="159"/>
      <c r="G233" s="172"/>
      <c r="H233" s="172"/>
      <c r="I233" s="172"/>
      <c r="J233" s="172"/>
      <c r="K233" s="172"/>
      <c r="L233" s="172"/>
      <c r="M233" s="172"/>
      <c r="N233" s="172"/>
      <c r="O233" s="172"/>
      <c r="P233" s="172"/>
      <c r="Q233" s="172"/>
      <c r="R233" s="172"/>
      <c r="S233" s="172"/>
      <c r="T233" s="172"/>
      <c r="U233" s="172"/>
      <c r="V233" s="172"/>
      <c r="W233" s="172"/>
      <c r="X233" s="172"/>
      <c r="Y233" s="172"/>
      <c r="Z233" s="172"/>
      <c r="BS233"/>
      <c r="BT233"/>
      <c r="BU233"/>
      <c r="BV233"/>
      <c r="BW233"/>
      <c r="BX233"/>
      <c r="BY233"/>
      <c r="BZ233"/>
      <c r="CA233"/>
      <c r="CB233"/>
      <c r="CC233"/>
      <c r="CD233"/>
      <c r="CE233"/>
      <c r="CF233"/>
      <c r="CG233"/>
      <c r="EQ233" s="198" t="str">
        <f t="shared" si="597"/>
        <v>INFINITE 5Coleta no mesmo dia4210-281 a 90</v>
      </c>
      <c r="ER233" s="198" t="s">
        <v>100</v>
      </c>
      <c r="ES233" s="199" t="s">
        <v>71</v>
      </c>
      <c r="ET233" s="200" t="s">
        <v>72</v>
      </c>
      <c r="EU233" s="201" t="s">
        <v>102</v>
      </c>
      <c r="EV233" s="200">
        <f t="shared" si="602"/>
        <v>1.67</v>
      </c>
      <c r="EW233" s="258">
        <v>1.67</v>
      </c>
      <c r="EX233" s="203" t="s">
        <v>264</v>
      </c>
    </row>
    <row r="234" spans="1:154" x14ac:dyDescent="0.25">
      <c r="A234" s="146"/>
      <c r="B234" s="146"/>
      <c r="D234" s="146"/>
      <c r="E234" s="159"/>
      <c r="F234" s="159"/>
      <c r="G234" s="172"/>
      <c r="H234" s="172"/>
      <c r="I234" s="172"/>
      <c r="J234" s="172"/>
      <c r="K234" s="172"/>
      <c r="L234" s="172"/>
      <c r="M234" s="172"/>
      <c r="N234" s="172"/>
      <c r="O234" s="172"/>
      <c r="P234" s="172"/>
      <c r="Q234" s="172"/>
      <c r="R234" s="172"/>
      <c r="S234" s="172"/>
      <c r="T234" s="172"/>
      <c r="U234" s="172"/>
      <c r="V234" s="172"/>
      <c r="W234" s="172"/>
      <c r="X234" s="172"/>
      <c r="Y234" s="172"/>
      <c r="Z234" s="172"/>
      <c r="BS234"/>
      <c r="BT234"/>
      <c r="BU234"/>
      <c r="BV234"/>
      <c r="BW234"/>
      <c r="BX234"/>
      <c r="BY234"/>
      <c r="BZ234"/>
      <c r="CA234"/>
      <c r="CB234"/>
      <c r="CC234"/>
      <c r="CD234"/>
      <c r="CE234"/>
      <c r="CF234"/>
      <c r="CG234"/>
      <c r="EQ234" s="198" t="str">
        <f t="shared" si="597"/>
        <v>INFINITE 5Coleta no mesmo dia4210-291 a 100</v>
      </c>
      <c r="ER234" s="198" t="s">
        <v>100</v>
      </c>
      <c r="ES234" s="199" t="s">
        <v>71</v>
      </c>
      <c r="ET234" s="200" t="s">
        <v>72</v>
      </c>
      <c r="EU234" s="201" t="s">
        <v>105</v>
      </c>
      <c r="EV234" s="200">
        <f t="shared" si="602"/>
        <v>1.65</v>
      </c>
      <c r="EW234" s="258">
        <v>1.65</v>
      </c>
      <c r="EX234" s="203" t="s">
        <v>264</v>
      </c>
    </row>
    <row r="235" spans="1:154" x14ac:dyDescent="0.25">
      <c r="A235" s="146"/>
      <c r="B235" s="146"/>
      <c r="D235" s="146"/>
      <c r="E235" s="159"/>
      <c r="F235" s="159"/>
      <c r="G235" s="172"/>
      <c r="H235" s="172"/>
      <c r="I235" s="172"/>
      <c r="J235" s="172"/>
      <c r="K235" s="172"/>
      <c r="L235" s="172"/>
      <c r="M235" s="172"/>
      <c r="N235" s="172"/>
      <c r="O235" s="172"/>
      <c r="P235" s="172"/>
      <c r="Q235" s="172"/>
      <c r="R235" s="172"/>
      <c r="S235" s="172"/>
      <c r="T235" s="172"/>
      <c r="U235" s="172"/>
      <c r="V235" s="172"/>
      <c r="W235" s="172"/>
      <c r="X235" s="172"/>
      <c r="Y235" s="172"/>
      <c r="Z235" s="172"/>
      <c r="BS235"/>
      <c r="BT235"/>
      <c r="BU235"/>
      <c r="BV235"/>
      <c r="BW235"/>
      <c r="BX235"/>
      <c r="BY235"/>
      <c r="BZ235"/>
      <c r="CA235"/>
      <c r="CB235"/>
      <c r="CC235"/>
      <c r="CD235"/>
      <c r="CE235"/>
      <c r="CF235"/>
      <c r="CG235"/>
      <c r="EQ235" s="198" t="str">
        <f t="shared" si="597"/>
        <v>INFINITE 5Coleta no mesmo dia4210-2Mais de 100</v>
      </c>
      <c r="ER235" s="198" t="s">
        <v>100</v>
      </c>
      <c r="ES235" s="199" t="s">
        <v>71</v>
      </c>
      <c r="ET235" s="200" t="s">
        <v>72</v>
      </c>
      <c r="EU235" s="201" t="s">
        <v>108</v>
      </c>
      <c r="EV235" s="200">
        <f t="shared" si="602"/>
        <v>1.65</v>
      </c>
      <c r="EW235" s="258">
        <v>1.65</v>
      </c>
      <c r="EX235" s="203" t="s">
        <v>264</v>
      </c>
    </row>
    <row r="236" spans="1:154" x14ac:dyDescent="0.25">
      <c r="A236" s="146"/>
      <c r="B236" s="146"/>
      <c r="D236" s="146"/>
      <c r="E236" s="159"/>
      <c r="F236" s="159"/>
      <c r="G236" s="172"/>
      <c r="H236" s="172"/>
      <c r="I236" s="172"/>
      <c r="J236" s="172"/>
      <c r="K236" s="172"/>
      <c r="L236" s="172"/>
      <c r="M236" s="172"/>
      <c r="N236" s="172"/>
      <c r="O236" s="172"/>
      <c r="P236" s="172"/>
      <c r="Q236" s="172"/>
      <c r="R236" s="172"/>
      <c r="S236" s="172"/>
      <c r="T236" s="172"/>
      <c r="U236" s="172"/>
      <c r="V236" s="172"/>
      <c r="W236" s="172"/>
      <c r="X236" s="172"/>
      <c r="Y236" s="172"/>
      <c r="Z236" s="172"/>
      <c r="BS236"/>
      <c r="BT236"/>
      <c r="BU236"/>
      <c r="BV236"/>
      <c r="BW236"/>
      <c r="BX236"/>
      <c r="BY236"/>
      <c r="BZ236"/>
      <c r="CA236"/>
      <c r="CB236"/>
      <c r="CC236"/>
      <c r="CD236"/>
      <c r="CE236"/>
      <c r="CF236"/>
      <c r="CG236"/>
      <c r="EQ236" s="198" t="str">
        <f t="shared" si="597"/>
        <v>INFINITE 5Coleta no mesmo dia7790-9Unitizador</v>
      </c>
      <c r="ER236" s="198" t="s">
        <v>100</v>
      </c>
      <c r="ES236" s="199" t="s">
        <v>71</v>
      </c>
      <c r="ET236" s="200" t="s">
        <v>111</v>
      </c>
      <c r="EU236" s="201" t="s">
        <v>112</v>
      </c>
      <c r="EV236" s="200">
        <f>ROUND(EV19-(EV19*$A$147),2)</f>
        <v>41.98</v>
      </c>
      <c r="EW236" s="204"/>
      <c r="EX236" s="204"/>
    </row>
    <row r="237" spans="1:154" x14ac:dyDescent="0.25">
      <c r="A237" s="146"/>
      <c r="B237" s="146"/>
      <c r="D237" s="146"/>
      <c r="E237" s="159"/>
      <c r="F237" s="159"/>
      <c r="G237" s="172"/>
      <c r="H237" s="172"/>
      <c r="I237" s="172"/>
      <c r="J237" s="172"/>
      <c r="K237" s="172"/>
      <c r="L237" s="172"/>
      <c r="M237" s="172"/>
      <c r="N237" s="172"/>
      <c r="O237" s="172"/>
      <c r="P237" s="172"/>
      <c r="Q237" s="172"/>
      <c r="R237" s="172"/>
      <c r="S237" s="172"/>
      <c r="T237" s="172"/>
      <c r="U237" s="172"/>
      <c r="V237" s="172"/>
      <c r="W237" s="172"/>
      <c r="X237" s="172"/>
      <c r="Y237" s="172"/>
      <c r="Z237" s="172"/>
      <c r="BS237"/>
      <c r="BT237"/>
      <c r="BU237"/>
      <c r="BV237"/>
      <c r="BW237"/>
      <c r="BX237"/>
      <c r="BY237"/>
      <c r="BZ237"/>
      <c r="CA237"/>
      <c r="CB237"/>
      <c r="CC237"/>
      <c r="CD237"/>
      <c r="CE237"/>
      <c r="CF237"/>
      <c r="CG237"/>
      <c r="ET237" s="44"/>
    </row>
    <row r="238" spans="1:154" x14ac:dyDescent="0.25">
      <c r="A238" s="146"/>
      <c r="B238" s="146"/>
      <c r="D238" s="146"/>
      <c r="E238" s="159"/>
      <c r="F238" s="159"/>
      <c r="G238" s="172"/>
      <c r="H238" s="172"/>
      <c r="I238" s="172"/>
      <c r="J238" s="172"/>
      <c r="K238" s="172"/>
      <c r="L238" s="172"/>
      <c r="M238" s="172"/>
      <c r="N238" s="172"/>
      <c r="O238" s="172"/>
      <c r="P238" s="172"/>
      <c r="Q238" s="172"/>
      <c r="R238" s="172"/>
      <c r="S238" s="172"/>
      <c r="T238" s="172"/>
      <c r="U238" s="172"/>
      <c r="V238" s="172"/>
      <c r="W238" s="172"/>
      <c r="X238" s="172"/>
      <c r="Y238" s="172"/>
      <c r="Z238" s="172"/>
      <c r="BS238"/>
      <c r="BT238"/>
      <c r="BU238"/>
      <c r="BV238"/>
      <c r="BW238"/>
      <c r="BX238"/>
      <c r="BY238"/>
      <c r="BZ238"/>
      <c r="CA238"/>
      <c r="CB238"/>
      <c r="CC238"/>
      <c r="CD238"/>
      <c r="CE238"/>
      <c r="CF238"/>
      <c r="CG238"/>
      <c r="EQ238" s="198" t="str">
        <f>CONCATENATE(ER238,ES238,ET238,EU238)</f>
        <v>INFINITE 6Coleta Agendada7789-50 a 10</v>
      </c>
      <c r="ER238" s="198" t="s">
        <v>104</v>
      </c>
      <c r="ES238" s="199" t="s">
        <v>43</v>
      </c>
      <c r="ET238" s="200" t="s">
        <v>44</v>
      </c>
      <c r="EU238" s="201" t="s">
        <v>45</v>
      </c>
      <c r="EV238" s="200">
        <f>ROUND(EV3-(EV3*$A$148),2)</f>
        <v>14.82</v>
      </c>
    </row>
    <row r="239" spans="1:154" x14ac:dyDescent="0.25">
      <c r="A239" s="146"/>
      <c r="B239" s="146"/>
      <c r="D239" s="146"/>
      <c r="E239" s="159"/>
      <c r="F239" s="159"/>
      <c r="G239" s="172"/>
      <c r="H239" s="172"/>
      <c r="I239" s="172"/>
      <c r="J239" s="172"/>
      <c r="K239" s="172"/>
      <c r="L239" s="172"/>
      <c r="M239" s="172"/>
      <c r="N239" s="172"/>
      <c r="O239" s="172"/>
      <c r="P239" s="172"/>
      <c r="Q239" s="172"/>
      <c r="R239" s="172"/>
      <c r="S239" s="172"/>
      <c r="T239" s="172"/>
      <c r="U239" s="172"/>
      <c r="V239" s="172"/>
      <c r="W239" s="172"/>
      <c r="X239" s="172"/>
      <c r="Y239" s="172"/>
      <c r="Z239" s="172"/>
      <c r="BS239"/>
      <c r="BT239"/>
      <c r="BU239"/>
      <c r="BV239"/>
      <c r="BW239"/>
      <c r="BX239"/>
      <c r="BY239"/>
      <c r="BZ239"/>
      <c r="CA239"/>
      <c r="CB239"/>
      <c r="CC239"/>
      <c r="CD239"/>
      <c r="CE239"/>
      <c r="CF239"/>
      <c r="CG239"/>
      <c r="EQ239" s="198" t="str">
        <f t="shared" ref="EQ239:EQ254" si="603">CONCATENATE(ER239,ES239,ET239,EU239)</f>
        <v>INFINITE 6Coleta Agendada7789-5Mais de 10</v>
      </c>
      <c r="ER239" s="198" t="s">
        <v>104</v>
      </c>
      <c r="ES239" s="199" t="s">
        <v>43</v>
      </c>
      <c r="ET239" s="200" t="s">
        <v>44</v>
      </c>
      <c r="EU239" s="201" t="s">
        <v>52</v>
      </c>
      <c r="EV239" s="200" t="s">
        <v>251</v>
      </c>
    </row>
    <row r="240" spans="1:154" x14ac:dyDescent="0.25">
      <c r="A240" s="146"/>
      <c r="B240" s="146"/>
      <c r="BS240"/>
      <c r="BT240"/>
      <c r="BU240"/>
      <c r="BV240"/>
      <c r="BW240"/>
      <c r="BX240"/>
      <c r="BY240"/>
      <c r="BZ240"/>
      <c r="CA240"/>
      <c r="CB240"/>
      <c r="CC240"/>
      <c r="CD240"/>
      <c r="CE240"/>
      <c r="CF240"/>
      <c r="CG240"/>
      <c r="EQ240" s="198" t="str">
        <f t="shared" si="603"/>
        <v>INFINITE 6Coleta Agendada7788-70 a 10</v>
      </c>
      <c r="ER240" s="198" t="s">
        <v>104</v>
      </c>
      <c r="ES240" s="199" t="s">
        <v>43</v>
      </c>
      <c r="ET240" s="200" t="s">
        <v>57</v>
      </c>
      <c r="EU240" s="201" t="s">
        <v>45</v>
      </c>
      <c r="EV240" s="200">
        <f>ROUND(EV5-(EV5*$A$148),2)</f>
        <v>14.82</v>
      </c>
    </row>
    <row r="241" spans="1:154" x14ac:dyDescent="0.25">
      <c r="A241" s="146"/>
      <c r="B241" s="146"/>
      <c r="BS241"/>
      <c r="BT241"/>
      <c r="BU241"/>
      <c r="BV241"/>
      <c r="BW241"/>
      <c r="BX241"/>
      <c r="BY241"/>
      <c r="BZ241"/>
      <c r="CA241"/>
      <c r="CB241"/>
      <c r="CC241"/>
      <c r="CD241"/>
      <c r="CE241"/>
      <c r="CF241"/>
      <c r="CG241"/>
      <c r="EQ241" s="198" t="str">
        <f t="shared" si="603"/>
        <v>INFINITE 6Coleta Programada7787-91 ou mais</v>
      </c>
      <c r="ER241" s="198" t="s">
        <v>104</v>
      </c>
      <c r="ES241" s="199" t="s">
        <v>64</v>
      </c>
      <c r="ET241" s="200" t="s">
        <v>252</v>
      </c>
      <c r="EU241" s="201" t="s">
        <v>253</v>
      </c>
      <c r="EV241" s="200" t="s">
        <v>251</v>
      </c>
      <c r="EW241" s="60"/>
      <c r="EX241" s="60"/>
    </row>
    <row r="242" spans="1:154" x14ac:dyDescent="0.25">
      <c r="A242" s="146"/>
      <c r="B242" s="146"/>
      <c r="BS242"/>
      <c r="BT242"/>
      <c r="BU242"/>
      <c r="BV242"/>
      <c r="BW242"/>
      <c r="BX242"/>
      <c r="BY242"/>
      <c r="BZ242"/>
      <c r="CA242"/>
      <c r="CB242"/>
      <c r="CC242"/>
      <c r="CD242"/>
      <c r="CE242"/>
      <c r="CF242"/>
      <c r="CG242"/>
      <c r="EQ242" s="198" t="str">
        <f t="shared" si="603"/>
        <v>INFINITE 6Coleta Programada4209-90 a 10</v>
      </c>
      <c r="ER242" s="198" t="s">
        <v>104</v>
      </c>
      <c r="ES242" s="199" t="s">
        <v>64</v>
      </c>
      <c r="ET242" s="200" t="s">
        <v>65</v>
      </c>
      <c r="EU242" s="201" t="s">
        <v>45</v>
      </c>
      <c r="EV242" s="200">
        <f>ROUND(EV7-(EV7*$A$148),2)</f>
        <v>12.34</v>
      </c>
      <c r="EW242" s="60"/>
      <c r="EX242" s="60"/>
    </row>
    <row r="243" spans="1:154" x14ac:dyDescent="0.25">
      <c r="A243" s="146"/>
      <c r="B243" s="146"/>
      <c r="BS243"/>
      <c r="BT243"/>
      <c r="BU243"/>
      <c r="BV243"/>
      <c r="BW243"/>
      <c r="BX243"/>
      <c r="BY243"/>
      <c r="BZ243"/>
      <c r="CA243"/>
      <c r="CB243"/>
      <c r="CC243"/>
      <c r="CD243"/>
      <c r="CE243"/>
      <c r="CF243"/>
      <c r="CG243"/>
      <c r="EQ243" s="198" t="str">
        <f t="shared" si="603"/>
        <v>INFINITE 6Coleta Programada4209-9Mais de 10</v>
      </c>
      <c r="ER243" s="198" t="s">
        <v>104</v>
      </c>
      <c r="ES243" s="199" t="s">
        <v>64</v>
      </c>
      <c r="ET243" s="200" t="s">
        <v>65</v>
      </c>
      <c r="EU243" s="201" t="s">
        <v>52</v>
      </c>
      <c r="EV243" s="200" t="s">
        <v>251</v>
      </c>
      <c r="EW243" s="60"/>
      <c r="EX243" s="60"/>
    </row>
    <row r="244" spans="1:154" x14ac:dyDescent="0.25">
      <c r="A244" s="146"/>
      <c r="B244" s="146"/>
      <c r="BS244"/>
      <c r="BT244"/>
      <c r="BU244"/>
      <c r="BV244"/>
      <c r="BW244"/>
      <c r="BX244"/>
      <c r="BY244"/>
      <c r="BZ244"/>
      <c r="CA244"/>
      <c r="CB244"/>
      <c r="CC244"/>
      <c r="CD244"/>
      <c r="CE244"/>
      <c r="CF244"/>
      <c r="CG244"/>
      <c r="EQ244" s="198" t="str">
        <f t="shared" si="603"/>
        <v>INFINITE 6Coleta no mesmo dia4210-211 a 20</v>
      </c>
      <c r="ER244" s="198" t="s">
        <v>104</v>
      </c>
      <c r="ES244" s="199" t="s">
        <v>71</v>
      </c>
      <c r="ET244" s="200" t="s">
        <v>72</v>
      </c>
      <c r="EU244" s="201" t="s">
        <v>73</v>
      </c>
      <c r="EV244" s="200">
        <f>EW244</f>
        <v>1.77</v>
      </c>
      <c r="EW244" s="258">
        <v>1.77</v>
      </c>
      <c r="EX244" s="203" t="s">
        <v>264</v>
      </c>
    </row>
    <row r="245" spans="1:154" x14ac:dyDescent="0.25">
      <c r="A245" s="146"/>
      <c r="B245" s="146"/>
      <c r="BS245"/>
      <c r="BT245"/>
      <c r="BU245"/>
      <c r="BV245"/>
      <c r="BW245"/>
      <c r="BX245"/>
      <c r="BY245"/>
      <c r="BZ245"/>
      <c r="CA245"/>
      <c r="CB245"/>
      <c r="CC245"/>
      <c r="CD245"/>
      <c r="CE245"/>
      <c r="CF245"/>
      <c r="CG245"/>
      <c r="EQ245" s="198" t="str">
        <f t="shared" si="603"/>
        <v>INFINITE 6Coleta no mesmo dia4210-221 a 30</v>
      </c>
      <c r="ER245" s="198" t="s">
        <v>104</v>
      </c>
      <c r="ES245" s="199" t="s">
        <v>71</v>
      </c>
      <c r="ET245" s="200" t="s">
        <v>72</v>
      </c>
      <c r="EU245" s="201" t="s">
        <v>77</v>
      </c>
      <c r="EV245" s="200">
        <f t="shared" ref="EV245:EV253" si="604">EW245</f>
        <v>1.75</v>
      </c>
      <c r="EW245" s="258">
        <v>1.75</v>
      </c>
      <c r="EX245" s="203" t="s">
        <v>264</v>
      </c>
    </row>
    <row r="246" spans="1:154" x14ac:dyDescent="0.25">
      <c r="A246" s="146"/>
      <c r="B246" s="146"/>
      <c r="BS246"/>
      <c r="BT246"/>
      <c r="BU246"/>
      <c r="BV246"/>
      <c r="BW246"/>
      <c r="BX246"/>
      <c r="BY246"/>
      <c r="BZ246"/>
      <c r="CA246"/>
      <c r="CB246"/>
      <c r="CC246"/>
      <c r="CD246"/>
      <c r="CE246"/>
      <c r="CF246"/>
      <c r="CG246"/>
      <c r="EQ246" s="198" t="str">
        <f t="shared" si="603"/>
        <v>INFINITE 6Coleta no mesmo dia4210-231 a 40</v>
      </c>
      <c r="ER246" s="198" t="s">
        <v>104</v>
      </c>
      <c r="ES246" s="199" t="s">
        <v>71</v>
      </c>
      <c r="ET246" s="200" t="s">
        <v>72</v>
      </c>
      <c r="EU246" s="201" t="s">
        <v>83</v>
      </c>
      <c r="EV246" s="200">
        <f t="shared" si="604"/>
        <v>1.75</v>
      </c>
      <c r="EW246" s="258">
        <v>1.75</v>
      </c>
      <c r="EX246" s="203" t="s">
        <v>264</v>
      </c>
    </row>
    <row r="247" spans="1:154" x14ac:dyDescent="0.25">
      <c r="A247" s="146"/>
      <c r="B247" s="146"/>
      <c r="BS247"/>
      <c r="BT247"/>
      <c r="BU247"/>
      <c r="BV247"/>
      <c r="BW247"/>
      <c r="BX247"/>
      <c r="BY247"/>
      <c r="BZ247"/>
      <c r="CA247"/>
      <c r="CB247"/>
      <c r="CC247"/>
      <c r="CD247"/>
      <c r="CE247"/>
      <c r="CF247"/>
      <c r="CG247"/>
      <c r="EQ247" s="198" t="str">
        <f t="shared" si="603"/>
        <v>INFINITE 6Coleta no mesmo dia4210-241 a 50</v>
      </c>
      <c r="ER247" s="198" t="s">
        <v>104</v>
      </c>
      <c r="ES247" s="199" t="s">
        <v>71</v>
      </c>
      <c r="ET247" s="200" t="s">
        <v>72</v>
      </c>
      <c r="EU247" s="201" t="s">
        <v>87</v>
      </c>
      <c r="EV247" s="200">
        <f t="shared" si="604"/>
        <v>1.72</v>
      </c>
      <c r="EW247" s="258">
        <v>1.72</v>
      </c>
      <c r="EX247" s="203" t="s">
        <v>264</v>
      </c>
    </row>
    <row r="248" spans="1:154" x14ac:dyDescent="0.25">
      <c r="A248" s="146"/>
      <c r="B248" s="146"/>
      <c r="BS248"/>
      <c r="BT248"/>
      <c r="BU248"/>
      <c r="BV248"/>
      <c r="BW248"/>
      <c r="BX248"/>
      <c r="BY248"/>
      <c r="BZ248"/>
      <c r="CA248"/>
      <c r="CB248"/>
      <c r="CC248"/>
      <c r="CD248"/>
      <c r="CE248"/>
      <c r="CF248"/>
      <c r="CG248"/>
      <c r="EQ248" s="198" t="str">
        <f t="shared" si="603"/>
        <v>INFINITE 6Coleta no mesmo dia4210-251 a 60</v>
      </c>
      <c r="ER248" s="198" t="s">
        <v>104</v>
      </c>
      <c r="ES248" s="199" t="s">
        <v>71</v>
      </c>
      <c r="ET248" s="200" t="s">
        <v>72</v>
      </c>
      <c r="EU248" s="201" t="s">
        <v>92</v>
      </c>
      <c r="EV248" s="200">
        <f t="shared" si="604"/>
        <v>1.71</v>
      </c>
      <c r="EW248" s="258">
        <v>1.71</v>
      </c>
      <c r="EX248" s="203" t="s">
        <v>264</v>
      </c>
    </row>
    <row r="249" spans="1:154" x14ac:dyDescent="0.25">
      <c r="A249" s="146"/>
      <c r="B249" s="146"/>
      <c r="BS249"/>
      <c r="BT249"/>
      <c r="BU249"/>
      <c r="BV249"/>
      <c r="BW249"/>
      <c r="BX249"/>
      <c r="BY249"/>
      <c r="BZ249"/>
      <c r="CA249"/>
      <c r="CB249"/>
      <c r="CC249"/>
      <c r="CD249"/>
      <c r="CE249"/>
      <c r="CF249"/>
      <c r="CG249"/>
      <c r="EQ249" s="198" t="str">
        <f t="shared" si="603"/>
        <v>INFINITE 6Coleta no mesmo dia4210-261 a 70</v>
      </c>
      <c r="ER249" s="198" t="s">
        <v>104</v>
      </c>
      <c r="ES249" s="199" t="s">
        <v>71</v>
      </c>
      <c r="ET249" s="200" t="s">
        <v>72</v>
      </c>
      <c r="EU249" s="201" t="s">
        <v>96</v>
      </c>
      <c r="EV249" s="200">
        <f t="shared" si="604"/>
        <v>1.68</v>
      </c>
      <c r="EW249" s="258">
        <v>1.68</v>
      </c>
      <c r="EX249" s="203" t="s">
        <v>264</v>
      </c>
    </row>
    <row r="250" spans="1:154" x14ac:dyDescent="0.25">
      <c r="A250" s="146"/>
      <c r="B250" s="146"/>
      <c r="BS250"/>
      <c r="BT250"/>
      <c r="BU250"/>
      <c r="BV250"/>
      <c r="BW250"/>
      <c r="BX250"/>
      <c r="BY250"/>
      <c r="BZ250"/>
      <c r="CA250"/>
      <c r="CB250"/>
      <c r="CC250"/>
      <c r="CD250"/>
      <c r="CE250"/>
      <c r="CF250"/>
      <c r="CG250"/>
      <c r="EQ250" s="198" t="str">
        <f t="shared" si="603"/>
        <v>INFINITE 6Coleta no mesmo dia4210-271 a 80</v>
      </c>
      <c r="ER250" s="198" t="s">
        <v>104</v>
      </c>
      <c r="ES250" s="199" t="s">
        <v>71</v>
      </c>
      <c r="ET250" s="200" t="s">
        <v>72</v>
      </c>
      <c r="EU250" s="201" t="s">
        <v>99</v>
      </c>
      <c r="EV250" s="200">
        <f t="shared" si="604"/>
        <v>1.68</v>
      </c>
      <c r="EW250" s="258">
        <v>1.68</v>
      </c>
      <c r="EX250" s="203" t="s">
        <v>264</v>
      </c>
    </row>
    <row r="251" spans="1:154" x14ac:dyDescent="0.25">
      <c r="A251" s="146"/>
      <c r="B251" s="146"/>
      <c r="BS251"/>
      <c r="BT251"/>
      <c r="BU251"/>
      <c r="BV251"/>
      <c r="BW251"/>
      <c r="BX251"/>
      <c r="BY251"/>
      <c r="BZ251"/>
      <c r="CA251"/>
      <c r="CB251"/>
      <c r="CC251"/>
      <c r="CD251"/>
      <c r="CE251"/>
      <c r="CF251"/>
      <c r="CG251"/>
      <c r="EQ251" s="198" t="str">
        <f t="shared" si="603"/>
        <v>INFINITE 6Coleta no mesmo dia4210-281 a 90</v>
      </c>
      <c r="ER251" s="198" t="s">
        <v>104</v>
      </c>
      <c r="ES251" s="199" t="s">
        <v>71</v>
      </c>
      <c r="ET251" s="200" t="s">
        <v>72</v>
      </c>
      <c r="EU251" s="201" t="s">
        <v>102</v>
      </c>
      <c r="EV251" s="200">
        <f t="shared" si="604"/>
        <v>1.67</v>
      </c>
      <c r="EW251" s="258">
        <v>1.67</v>
      </c>
      <c r="EX251" s="203" t="s">
        <v>264</v>
      </c>
    </row>
    <row r="252" spans="1:154" x14ac:dyDescent="0.25">
      <c r="A252" s="146"/>
      <c r="B252" s="146"/>
      <c r="BS252"/>
      <c r="BT252"/>
      <c r="BU252"/>
      <c r="BV252"/>
      <c r="BW252"/>
      <c r="BX252"/>
      <c r="BY252"/>
      <c r="BZ252"/>
      <c r="CA252"/>
      <c r="CB252"/>
      <c r="CC252"/>
      <c r="CD252"/>
      <c r="CE252"/>
      <c r="CF252"/>
      <c r="CG252"/>
      <c r="EQ252" s="198" t="str">
        <f t="shared" si="603"/>
        <v>INFINITE 6Coleta no mesmo dia4210-291 a 100</v>
      </c>
      <c r="ER252" s="198" t="s">
        <v>104</v>
      </c>
      <c r="ES252" s="199" t="s">
        <v>71</v>
      </c>
      <c r="ET252" s="200" t="s">
        <v>72</v>
      </c>
      <c r="EU252" s="201" t="s">
        <v>105</v>
      </c>
      <c r="EV252" s="200">
        <f t="shared" si="604"/>
        <v>1.65</v>
      </c>
      <c r="EW252" s="258">
        <v>1.65</v>
      </c>
      <c r="EX252" s="203" t="s">
        <v>264</v>
      </c>
    </row>
    <row r="253" spans="1:154" x14ac:dyDescent="0.25">
      <c r="A253" s="146"/>
      <c r="B253" s="146"/>
      <c r="BS253"/>
      <c r="BT253"/>
      <c r="BU253"/>
      <c r="BV253"/>
      <c r="BW253"/>
      <c r="BX253"/>
      <c r="BY253"/>
      <c r="BZ253"/>
      <c r="CA253"/>
      <c r="CB253"/>
      <c r="CC253"/>
      <c r="CD253"/>
      <c r="CE253"/>
      <c r="CF253"/>
      <c r="CG253"/>
      <c r="EQ253" s="198" t="str">
        <f t="shared" si="603"/>
        <v>INFINITE 6Coleta no mesmo dia4210-2Mais de 100</v>
      </c>
      <c r="ER253" s="198" t="s">
        <v>104</v>
      </c>
      <c r="ES253" s="199" t="s">
        <v>71</v>
      </c>
      <c r="ET253" s="200" t="s">
        <v>72</v>
      </c>
      <c r="EU253" s="201" t="s">
        <v>108</v>
      </c>
      <c r="EV253" s="200">
        <f t="shared" si="604"/>
        <v>1.65</v>
      </c>
      <c r="EW253" s="258">
        <v>1.65</v>
      </c>
      <c r="EX253" s="203" t="s">
        <v>264</v>
      </c>
    </row>
    <row r="254" spans="1:154" x14ac:dyDescent="0.25">
      <c r="A254" s="146"/>
      <c r="B254" s="146"/>
      <c r="BS254"/>
      <c r="BT254"/>
      <c r="BU254"/>
      <c r="BV254"/>
      <c r="BW254"/>
      <c r="BX254"/>
      <c r="BY254"/>
      <c r="BZ254"/>
      <c r="CA254"/>
      <c r="CB254"/>
      <c r="CC254"/>
      <c r="CD254"/>
      <c r="CE254"/>
      <c r="CF254"/>
      <c r="CG254"/>
      <c r="EQ254" s="198" t="str">
        <f t="shared" si="603"/>
        <v>INFINITE 6Coleta no mesmo dia7790-9Unitizador</v>
      </c>
      <c r="ER254" s="198" t="s">
        <v>104</v>
      </c>
      <c r="ES254" s="199" t="s">
        <v>71</v>
      </c>
      <c r="ET254" s="200" t="s">
        <v>111</v>
      </c>
      <c r="EU254" s="201" t="s">
        <v>112</v>
      </c>
      <c r="EV254" s="200">
        <f>ROUND(EV19-(EV19*$A$148),2)</f>
        <v>41.98</v>
      </c>
      <c r="EW254" s="204"/>
      <c r="EX254" s="204"/>
    </row>
    <row r="255" spans="1:154" x14ac:dyDescent="0.25">
      <c r="A255" s="146"/>
      <c r="B255" s="146"/>
      <c r="BS255"/>
      <c r="BT255"/>
      <c r="BU255"/>
      <c r="BV255"/>
      <c r="BW255"/>
      <c r="BX255"/>
      <c r="BY255"/>
      <c r="BZ255"/>
      <c r="CA255"/>
      <c r="CB255"/>
      <c r="CC255"/>
      <c r="CD255"/>
      <c r="CE255"/>
      <c r="CF255"/>
      <c r="CG255"/>
      <c r="ET255" s="44"/>
    </row>
    <row r="256" spans="1:154" x14ac:dyDescent="0.25">
      <c r="A256" s="146"/>
      <c r="B256" s="146"/>
      <c r="BS256"/>
      <c r="BT256"/>
      <c r="BU256"/>
      <c r="BV256"/>
      <c r="BW256"/>
      <c r="BX256"/>
      <c r="BY256"/>
      <c r="BZ256"/>
      <c r="CA256"/>
      <c r="CB256"/>
      <c r="CC256"/>
      <c r="CD256"/>
      <c r="CE256"/>
      <c r="CF256"/>
      <c r="CG256"/>
      <c r="EQ256" s="198" t="str">
        <f>CONCATENATE(ER256,ES256,ET256,EU256)</f>
        <v>INFINITE 7Coleta Agendada7789-50 a 10</v>
      </c>
      <c r="ER256" s="198" t="s">
        <v>107</v>
      </c>
      <c r="ES256" s="199" t="s">
        <v>43</v>
      </c>
      <c r="ET256" s="200" t="s">
        <v>44</v>
      </c>
      <c r="EU256" s="201" t="s">
        <v>45</v>
      </c>
      <c r="EV256" s="200">
        <f>ROUND(EV3-(EV3*$A$149),2)</f>
        <v>14.82</v>
      </c>
    </row>
    <row r="257" spans="1:154" x14ac:dyDescent="0.25">
      <c r="A257" s="146"/>
      <c r="B257" s="146"/>
      <c r="BS257"/>
      <c r="BT257"/>
      <c r="BU257"/>
      <c r="BV257"/>
      <c r="BW257"/>
      <c r="BX257"/>
      <c r="BY257"/>
      <c r="BZ257"/>
      <c r="CA257"/>
      <c r="CB257"/>
      <c r="CC257"/>
      <c r="CD257"/>
      <c r="CE257"/>
      <c r="CF257"/>
      <c r="CG257"/>
      <c r="EQ257" s="198" t="str">
        <f t="shared" ref="EQ257:EQ272" si="605">CONCATENATE(ER257,ES257,ET257,EU257)</f>
        <v>INFINITE 7Coleta Agendada7789-5Mais de 10</v>
      </c>
      <c r="ER257" s="198" t="s">
        <v>107</v>
      </c>
      <c r="ES257" s="199" t="s">
        <v>43</v>
      </c>
      <c r="ET257" s="200" t="s">
        <v>44</v>
      </c>
      <c r="EU257" s="201" t="s">
        <v>52</v>
      </c>
      <c r="EV257" s="200" t="s">
        <v>251</v>
      </c>
    </row>
    <row r="258" spans="1:154" x14ac:dyDescent="0.25">
      <c r="A258" s="146"/>
      <c r="B258" s="146"/>
      <c r="BS258"/>
      <c r="BT258"/>
      <c r="BU258"/>
      <c r="BV258"/>
      <c r="BW258"/>
      <c r="BX258"/>
      <c r="BY258"/>
      <c r="BZ258"/>
      <c r="CA258"/>
      <c r="CB258"/>
      <c r="CC258"/>
      <c r="CD258"/>
      <c r="CE258"/>
      <c r="CF258"/>
      <c r="CG258"/>
      <c r="EQ258" s="198" t="str">
        <f t="shared" si="605"/>
        <v>INFINITE 7Coleta Agendada7788-70 a 10</v>
      </c>
      <c r="ER258" s="198" t="s">
        <v>107</v>
      </c>
      <c r="ES258" s="199" t="s">
        <v>43</v>
      </c>
      <c r="ET258" s="200" t="s">
        <v>57</v>
      </c>
      <c r="EU258" s="201" t="s">
        <v>45</v>
      </c>
      <c r="EV258" s="200">
        <f>ROUND(EV5-(EV5*$A$149),2)</f>
        <v>14.82</v>
      </c>
    </row>
    <row r="259" spans="1:154" x14ac:dyDescent="0.25">
      <c r="A259" s="146"/>
      <c r="B259" s="146"/>
      <c r="BS259"/>
      <c r="BT259"/>
      <c r="BU259"/>
      <c r="BV259"/>
      <c r="BW259"/>
      <c r="BX259"/>
      <c r="BY259"/>
      <c r="BZ259"/>
      <c r="CA259"/>
      <c r="CB259"/>
      <c r="CC259"/>
      <c r="CD259"/>
      <c r="CE259"/>
      <c r="CF259"/>
      <c r="CG259"/>
      <c r="EQ259" s="198" t="str">
        <f t="shared" si="605"/>
        <v>INFINITE 7Coleta Programada7787-91 ou mais</v>
      </c>
      <c r="ER259" s="198" t="s">
        <v>107</v>
      </c>
      <c r="ES259" s="199" t="s">
        <v>64</v>
      </c>
      <c r="ET259" s="200" t="s">
        <v>252</v>
      </c>
      <c r="EU259" s="201" t="s">
        <v>253</v>
      </c>
      <c r="EV259" s="200" t="s">
        <v>251</v>
      </c>
      <c r="EW259" s="60"/>
      <c r="EX259" s="60"/>
    </row>
    <row r="260" spans="1:154" x14ac:dyDescent="0.25">
      <c r="A260" s="146"/>
      <c r="B260" s="146"/>
      <c r="EQ260" s="198" t="str">
        <f t="shared" si="605"/>
        <v>INFINITE 7Coleta Programada4209-90 a 10</v>
      </c>
      <c r="ER260" s="198" t="s">
        <v>107</v>
      </c>
      <c r="ES260" s="199" t="s">
        <v>64</v>
      </c>
      <c r="ET260" s="200" t="s">
        <v>65</v>
      </c>
      <c r="EU260" s="201" t="s">
        <v>45</v>
      </c>
      <c r="EV260" s="200">
        <f>ROUND(EV5-(EV5*$A$149),2)</f>
        <v>14.82</v>
      </c>
      <c r="EW260" s="60"/>
      <c r="EX260" s="60"/>
    </row>
    <row r="261" spans="1:154" x14ac:dyDescent="0.25">
      <c r="A261" s="146"/>
      <c r="B261" s="146"/>
      <c r="EQ261" s="198" t="str">
        <f t="shared" si="605"/>
        <v>INFINITE 7Coleta Programada4209-9Mais de 10</v>
      </c>
      <c r="ER261" s="198" t="s">
        <v>107</v>
      </c>
      <c r="ES261" s="199" t="s">
        <v>64</v>
      </c>
      <c r="ET261" s="200" t="s">
        <v>65</v>
      </c>
      <c r="EU261" s="201" t="s">
        <v>52</v>
      </c>
      <c r="EV261" s="200" t="s">
        <v>251</v>
      </c>
      <c r="EW261" s="60"/>
      <c r="EX261" s="60"/>
    </row>
    <row r="262" spans="1:154" x14ac:dyDescent="0.25">
      <c r="A262" s="146"/>
      <c r="B262" s="146"/>
      <c r="EQ262" s="198" t="str">
        <f t="shared" si="605"/>
        <v>INFINITE 7Coleta no mesmo dia4210-211 a 20</v>
      </c>
      <c r="ER262" s="198" t="s">
        <v>107</v>
      </c>
      <c r="ES262" s="199" t="s">
        <v>71</v>
      </c>
      <c r="ET262" s="200" t="s">
        <v>72</v>
      </c>
      <c r="EU262" s="201" t="s">
        <v>73</v>
      </c>
      <c r="EV262" s="200">
        <f>EW262</f>
        <v>1.77</v>
      </c>
      <c r="EW262" s="258">
        <v>1.77</v>
      </c>
      <c r="EX262" s="203" t="s">
        <v>264</v>
      </c>
    </row>
    <row r="263" spans="1:154" x14ac:dyDescent="0.25">
      <c r="A263" s="146"/>
      <c r="B263" s="146"/>
      <c r="EQ263" s="198" t="str">
        <f t="shared" si="605"/>
        <v>INFINITE 7Coleta no mesmo dia4210-221 a 30</v>
      </c>
      <c r="ER263" s="198" t="s">
        <v>107</v>
      </c>
      <c r="ES263" s="199" t="s">
        <v>71</v>
      </c>
      <c r="ET263" s="200" t="s">
        <v>72</v>
      </c>
      <c r="EU263" s="201" t="s">
        <v>77</v>
      </c>
      <c r="EV263" s="200">
        <f t="shared" ref="EV263:EV271" si="606">EW263</f>
        <v>1.75</v>
      </c>
      <c r="EW263" s="258">
        <v>1.75</v>
      </c>
      <c r="EX263" s="203" t="s">
        <v>264</v>
      </c>
    </row>
    <row r="264" spans="1:154" x14ac:dyDescent="0.25">
      <c r="A264" s="146"/>
      <c r="B264" s="146"/>
      <c r="EQ264" s="198" t="str">
        <f t="shared" si="605"/>
        <v>INFINITE 7Coleta no mesmo dia4210-231 a 40</v>
      </c>
      <c r="ER264" s="198" t="s">
        <v>107</v>
      </c>
      <c r="ES264" s="199" t="s">
        <v>71</v>
      </c>
      <c r="ET264" s="200" t="s">
        <v>72</v>
      </c>
      <c r="EU264" s="201" t="s">
        <v>83</v>
      </c>
      <c r="EV264" s="200">
        <f t="shared" si="606"/>
        <v>1.75</v>
      </c>
      <c r="EW264" s="258">
        <v>1.75</v>
      </c>
      <c r="EX264" s="203" t="s">
        <v>264</v>
      </c>
    </row>
    <row r="265" spans="1:154" x14ac:dyDescent="0.25">
      <c r="A265" s="146"/>
      <c r="B265" s="146"/>
      <c r="EQ265" s="198" t="str">
        <f t="shared" si="605"/>
        <v>INFINITE 7Coleta no mesmo dia4210-241 a 50</v>
      </c>
      <c r="ER265" s="198" t="s">
        <v>107</v>
      </c>
      <c r="ES265" s="199" t="s">
        <v>71</v>
      </c>
      <c r="ET265" s="200" t="s">
        <v>72</v>
      </c>
      <c r="EU265" s="201" t="s">
        <v>87</v>
      </c>
      <c r="EV265" s="200">
        <f t="shared" si="606"/>
        <v>1.72</v>
      </c>
      <c r="EW265" s="258">
        <v>1.72</v>
      </c>
      <c r="EX265" s="203" t="s">
        <v>264</v>
      </c>
    </row>
    <row r="266" spans="1:154" x14ac:dyDescent="0.25">
      <c r="A266" s="146"/>
      <c r="B266" s="146"/>
      <c r="EQ266" s="198" t="str">
        <f t="shared" si="605"/>
        <v>INFINITE 7Coleta no mesmo dia4210-251 a 60</v>
      </c>
      <c r="ER266" s="198" t="s">
        <v>107</v>
      </c>
      <c r="ES266" s="199" t="s">
        <v>71</v>
      </c>
      <c r="ET266" s="200" t="s">
        <v>72</v>
      </c>
      <c r="EU266" s="201" t="s">
        <v>92</v>
      </c>
      <c r="EV266" s="200">
        <f t="shared" si="606"/>
        <v>1.71</v>
      </c>
      <c r="EW266" s="258">
        <v>1.71</v>
      </c>
      <c r="EX266" s="203" t="s">
        <v>264</v>
      </c>
    </row>
    <row r="267" spans="1:154" x14ac:dyDescent="0.25">
      <c r="A267" s="146"/>
      <c r="B267" s="146"/>
      <c r="EQ267" s="198" t="str">
        <f t="shared" si="605"/>
        <v>INFINITE 7Coleta no mesmo dia4210-261 a 70</v>
      </c>
      <c r="ER267" s="198" t="s">
        <v>107</v>
      </c>
      <c r="ES267" s="199" t="s">
        <v>71</v>
      </c>
      <c r="ET267" s="200" t="s">
        <v>72</v>
      </c>
      <c r="EU267" s="201" t="s">
        <v>96</v>
      </c>
      <c r="EV267" s="200">
        <f t="shared" si="606"/>
        <v>1.68</v>
      </c>
      <c r="EW267" s="258">
        <v>1.68</v>
      </c>
      <c r="EX267" s="203" t="s">
        <v>264</v>
      </c>
    </row>
    <row r="268" spans="1:154" x14ac:dyDescent="0.25">
      <c r="A268" s="146"/>
      <c r="B268" s="146"/>
      <c r="EQ268" s="198" t="str">
        <f t="shared" si="605"/>
        <v>INFINITE 7Coleta no mesmo dia4210-271 a 80</v>
      </c>
      <c r="ER268" s="198" t="s">
        <v>107</v>
      </c>
      <c r="ES268" s="199" t="s">
        <v>71</v>
      </c>
      <c r="ET268" s="200" t="s">
        <v>72</v>
      </c>
      <c r="EU268" s="201" t="s">
        <v>99</v>
      </c>
      <c r="EV268" s="200">
        <f t="shared" si="606"/>
        <v>1.68</v>
      </c>
      <c r="EW268" s="258">
        <v>1.68</v>
      </c>
      <c r="EX268" s="203" t="s">
        <v>264</v>
      </c>
    </row>
    <row r="269" spans="1:154" x14ac:dyDescent="0.25">
      <c r="A269" s="146"/>
      <c r="B269" s="146"/>
      <c r="EQ269" s="198" t="str">
        <f t="shared" si="605"/>
        <v>INFINITE 7Coleta no mesmo dia4210-281 a 90</v>
      </c>
      <c r="ER269" s="198" t="s">
        <v>107</v>
      </c>
      <c r="ES269" s="199" t="s">
        <v>71</v>
      </c>
      <c r="ET269" s="200" t="s">
        <v>72</v>
      </c>
      <c r="EU269" s="201" t="s">
        <v>102</v>
      </c>
      <c r="EV269" s="200">
        <f t="shared" si="606"/>
        <v>1.67</v>
      </c>
      <c r="EW269" s="258">
        <v>1.67</v>
      </c>
      <c r="EX269" s="203" t="s">
        <v>264</v>
      </c>
    </row>
    <row r="270" spans="1:154" x14ac:dyDescent="0.25">
      <c r="A270" s="146"/>
      <c r="B270" s="146"/>
      <c r="EQ270" s="198" t="str">
        <f t="shared" si="605"/>
        <v>INFINITE 7Coleta no mesmo dia4210-291 a 100</v>
      </c>
      <c r="ER270" s="198" t="s">
        <v>107</v>
      </c>
      <c r="ES270" s="199" t="s">
        <v>71</v>
      </c>
      <c r="ET270" s="200" t="s">
        <v>72</v>
      </c>
      <c r="EU270" s="201" t="s">
        <v>105</v>
      </c>
      <c r="EV270" s="200">
        <f t="shared" si="606"/>
        <v>1.65</v>
      </c>
      <c r="EW270" s="258">
        <v>1.65</v>
      </c>
      <c r="EX270" s="203" t="s">
        <v>264</v>
      </c>
    </row>
    <row r="271" spans="1:154" x14ac:dyDescent="0.25">
      <c r="A271" s="146"/>
      <c r="B271" s="146"/>
      <c r="EQ271" s="198" t="str">
        <f t="shared" si="605"/>
        <v>INFINITE 7Coleta no mesmo dia4210-2Mais de 100</v>
      </c>
      <c r="ER271" s="198" t="s">
        <v>107</v>
      </c>
      <c r="ES271" s="199" t="s">
        <v>71</v>
      </c>
      <c r="ET271" s="200" t="s">
        <v>72</v>
      </c>
      <c r="EU271" s="201" t="s">
        <v>108</v>
      </c>
      <c r="EV271" s="200">
        <f t="shared" si="606"/>
        <v>1.65</v>
      </c>
      <c r="EW271" s="258">
        <v>1.65</v>
      </c>
      <c r="EX271" s="203" t="s">
        <v>264</v>
      </c>
    </row>
    <row r="272" spans="1:154" x14ac:dyDescent="0.25">
      <c r="A272" s="146"/>
      <c r="B272" s="146"/>
      <c r="EQ272" s="198" t="str">
        <f t="shared" si="605"/>
        <v>INFINITE 7Coleta no mesmo dia7790-9Unitizador</v>
      </c>
      <c r="ER272" s="198" t="s">
        <v>107</v>
      </c>
      <c r="ES272" s="199" t="s">
        <v>71</v>
      </c>
      <c r="ET272" s="200" t="s">
        <v>111</v>
      </c>
      <c r="EU272" s="201" t="s">
        <v>112</v>
      </c>
      <c r="EV272" s="200">
        <f>ROUND(EV19-(EV19*$A$149),2)</f>
        <v>41.98</v>
      </c>
      <c r="EW272" s="204"/>
      <c r="EX272" s="204"/>
    </row>
    <row r="273" spans="1:154" x14ac:dyDescent="0.25">
      <c r="A273" s="146"/>
      <c r="B273" s="146"/>
      <c r="ET273" s="44"/>
    </row>
    <row r="274" spans="1:154" x14ac:dyDescent="0.25">
      <c r="A274" s="146"/>
      <c r="B274" s="146"/>
      <c r="EQ274" s="198" t="str">
        <f>CONCATENATE(ER274,ES274,ET274,EU274)</f>
        <v>INFINITE 8Coleta Agendada7789-50 a 10</v>
      </c>
      <c r="ER274" s="198" t="s">
        <v>110</v>
      </c>
      <c r="ES274" s="199" t="s">
        <v>43</v>
      </c>
      <c r="ET274" s="200" t="s">
        <v>44</v>
      </c>
      <c r="EU274" s="201" t="s">
        <v>45</v>
      </c>
      <c r="EV274" s="200">
        <f>ROUND(EV3-(EV3*$A$150),2)</f>
        <v>14.82</v>
      </c>
    </row>
    <row r="275" spans="1:154" x14ac:dyDescent="0.25">
      <c r="A275" s="146"/>
      <c r="B275" s="146"/>
      <c r="EQ275" s="198" t="str">
        <f t="shared" ref="EQ275:EQ290" si="607">CONCATENATE(ER275,ES275,ET275,EU275)</f>
        <v>INFINITE 8Coleta Agendada7789-5Mais de 10</v>
      </c>
      <c r="ER275" s="198" t="s">
        <v>110</v>
      </c>
      <c r="ES275" s="199" t="s">
        <v>43</v>
      </c>
      <c r="ET275" s="200" t="s">
        <v>44</v>
      </c>
      <c r="EU275" s="201" t="s">
        <v>52</v>
      </c>
      <c r="EV275" s="200" t="s">
        <v>251</v>
      </c>
    </row>
    <row r="276" spans="1:154" x14ac:dyDescent="0.25">
      <c r="A276" s="146"/>
      <c r="B276" s="146"/>
      <c r="EQ276" s="198" t="str">
        <f t="shared" si="607"/>
        <v>INFINITE 8Coleta Agendada7788-70 a 10</v>
      </c>
      <c r="ER276" s="198" t="s">
        <v>110</v>
      </c>
      <c r="ES276" s="199" t="s">
        <v>43</v>
      </c>
      <c r="ET276" s="200" t="s">
        <v>57</v>
      </c>
      <c r="EU276" s="201" t="s">
        <v>45</v>
      </c>
      <c r="EV276" s="200">
        <f>ROUND(EV5-(EV5*$A$150),2)</f>
        <v>14.82</v>
      </c>
    </row>
    <row r="277" spans="1:154" x14ac:dyDescent="0.25">
      <c r="A277" s="146"/>
      <c r="B277" s="146"/>
      <c r="EQ277" s="198" t="str">
        <f t="shared" si="607"/>
        <v>INFINITE 8Coleta Programada7787-91 ou mais</v>
      </c>
      <c r="ER277" s="198" t="s">
        <v>110</v>
      </c>
      <c r="ES277" s="199" t="s">
        <v>64</v>
      </c>
      <c r="ET277" s="200" t="s">
        <v>252</v>
      </c>
      <c r="EU277" s="201" t="s">
        <v>253</v>
      </c>
      <c r="EV277" s="200" t="s">
        <v>251</v>
      </c>
      <c r="EW277" s="60"/>
      <c r="EX277" s="60"/>
    </row>
    <row r="278" spans="1:154" x14ac:dyDescent="0.25">
      <c r="A278" s="146"/>
      <c r="B278" s="146"/>
      <c r="EQ278" s="198" t="str">
        <f t="shared" si="607"/>
        <v>INFINITE 8Coleta Programada4209-90 a 10</v>
      </c>
      <c r="ER278" s="198" t="s">
        <v>110</v>
      </c>
      <c r="ES278" s="199" t="s">
        <v>64</v>
      </c>
      <c r="ET278" s="200" t="s">
        <v>65</v>
      </c>
      <c r="EU278" s="201" t="s">
        <v>45</v>
      </c>
      <c r="EV278" s="200">
        <f>ROUND(EV7-(EV7*$A$150),2)</f>
        <v>12.34</v>
      </c>
      <c r="EW278" s="60"/>
      <c r="EX278" s="60"/>
    </row>
    <row r="279" spans="1:154" x14ac:dyDescent="0.25">
      <c r="A279" s="146"/>
      <c r="B279" s="146"/>
      <c r="EQ279" s="198" t="str">
        <f t="shared" si="607"/>
        <v>INFINITE 8Coleta Programada4209-9Mais de 10</v>
      </c>
      <c r="ER279" s="198" t="s">
        <v>110</v>
      </c>
      <c r="ES279" s="199" t="s">
        <v>64</v>
      </c>
      <c r="ET279" s="200" t="s">
        <v>65</v>
      </c>
      <c r="EU279" s="201" t="s">
        <v>52</v>
      </c>
      <c r="EV279" s="200" t="s">
        <v>251</v>
      </c>
      <c r="EW279" s="60"/>
      <c r="EX279" s="60"/>
    </row>
    <row r="280" spans="1:154" x14ac:dyDescent="0.25">
      <c r="A280" s="146"/>
      <c r="B280" s="146"/>
      <c r="EQ280" s="198" t="str">
        <f t="shared" si="607"/>
        <v>INFINITE 8Coleta no mesmo dia4210-211 a 20</v>
      </c>
      <c r="ER280" s="198" t="s">
        <v>110</v>
      </c>
      <c r="ES280" s="199" t="s">
        <v>71</v>
      </c>
      <c r="ET280" s="200" t="s">
        <v>72</v>
      </c>
      <c r="EU280" s="201" t="s">
        <v>73</v>
      </c>
      <c r="EV280" s="200">
        <f>EW280</f>
        <v>1.77</v>
      </c>
      <c r="EW280" s="258">
        <v>1.77</v>
      </c>
      <c r="EX280" s="203" t="s">
        <v>264</v>
      </c>
    </row>
    <row r="281" spans="1:154" x14ac:dyDescent="0.25">
      <c r="A281" s="146"/>
      <c r="B281" s="146"/>
      <c r="EQ281" s="198" t="str">
        <f t="shared" si="607"/>
        <v>INFINITE 8Coleta no mesmo dia4210-221 a 30</v>
      </c>
      <c r="ER281" s="198" t="s">
        <v>110</v>
      </c>
      <c r="ES281" s="199" t="s">
        <v>71</v>
      </c>
      <c r="ET281" s="200" t="s">
        <v>72</v>
      </c>
      <c r="EU281" s="201" t="s">
        <v>77</v>
      </c>
      <c r="EV281" s="200">
        <f t="shared" ref="EV281:EV289" si="608">EW281</f>
        <v>1.75</v>
      </c>
      <c r="EW281" s="258">
        <v>1.75</v>
      </c>
      <c r="EX281" s="203" t="s">
        <v>264</v>
      </c>
    </row>
    <row r="282" spans="1:154" x14ac:dyDescent="0.25">
      <c r="A282" s="146"/>
      <c r="B282" s="146"/>
      <c r="EQ282" s="198" t="str">
        <f t="shared" si="607"/>
        <v>INFINITE 8Coleta no mesmo dia4210-231 a 40</v>
      </c>
      <c r="ER282" s="198" t="s">
        <v>110</v>
      </c>
      <c r="ES282" s="199" t="s">
        <v>71</v>
      </c>
      <c r="ET282" s="200" t="s">
        <v>72</v>
      </c>
      <c r="EU282" s="201" t="s">
        <v>83</v>
      </c>
      <c r="EV282" s="200">
        <f t="shared" si="608"/>
        <v>1.75</v>
      </c>
      <c r="EW282" s="258">
        <v>1.75</v>
      </c>
      <c r="EX282" s="203" t="s">
        <v>264</v>
      </c>
    </row>
    <row r="283" spans="1:154" x14ac:dyDescent="0.25">
      <c r="A283" s="146"/>
      <c r="B283" s="146"/>
      <c r="EQ283" s="198" t="str">
        <f t="shared" si="607"/>
        <v>INFINITE 8Coleta no mesmo dia4210-241 a 50</v>
      </c>
      <c r="ER283" s="198" t="s">
        <v>110</v>
      </c>
      <c r="ES283" s="199" t="s">
        <v>71</v>
      </c>
      <c r="ET283" s="200" t="s">
        <v>72</v>
      </c>
      <c r="EU283" s="201" t="s">
        <v>87</v>
      </c>
      <c r="EV283" s="200">
        <f t="shared" si="608"/>
        <v>1.72</v>
      </c>
      <c r="EW283" s="258">
        <v>1.72</v>
      </c>
      <c r="EX283" s="203" t="s">
        <v>264</v>
      </c>
    </row>
    <row r="284" spans="1:154" x14ac:dyDescent="0.25">
      <c r="A284" s="146"/>
      <c r="B284" s="146"/>
      <c r="EQ284" s="198" t="str">
        <f t="shared" si="607"/>
        <v>INFINITE 8Coleta no mesmo dia4210-251 a 60</v>
      </c>
      <c r="ER284" s="198" t="s">
        <v>110</v>
      </c>
      <c r="ES284" s="199" t="s">
        <v>71</v>
      </c>
      <c r="ET284" s="200" t="s">
        <v>72</v>
      </c>
      <c r="EU284" s="201" t="s">
        <v>92</v>
      </c>
      <c r="EV284" s="200">
        <f t="shared" si="608"/>
        <v>1.71</v>
      </c>
      <c r="EW284" s="258">
        <v>1.71</v>
      </c>
      <c r="EX284" s="203" t="s">
        <v>264</v>
      </c>
    </row>
    <row r="285" spans="1:154" x14ac:dyDescent="0.25">
      <c r="A285" s="146"/>
      <c r="B285" s="146"/>
      <c r="EQ285" s="198" t="str">
        <f t="shared" si="607"/>
        <v>INFINITE 8Coleta no mesmo dia4210-261 a 70</v>
      </c>
      <c r="ER285" s="198" t="s">
        <v>110</v>
      </c>
      <c r="ES285" s="199" t="s">
        <v>71</v>
      </c>
      <c r="ET285" s="200" t="s">
        <v>72</v>
      </c>
      <c r="EU285" s="201" t="s">
        <v>96</v>
      </c>
      <c r="EV285" s="200">
        <f t="shared" si="608"/>
        <v>1.68</v>
      </c>
      <c r="EW285" s="258">
        <v>1.68</v>
      </c>
      <c r="EX285" s="203" t="s">
        <v>264</v>
      </c>
    </row>
    <row r="286" spans="1:154" x14ac:dyDescent="0.25">
      <c r="A286" s="146"/>
      <c r="B286" s="146"/>
      <c r="EQ286" s="198" t="str">
        <f t="shared" si="607"/>
        <v>INFINITE 8Coleta no mesmo dia4210-271 a 80</v>
      </c>
      <c r="ER286" s="198" t="s">
        <v>110</v>
      </c>
      <c r="ES286" s="199" t="s">
        <v>71</v>
      </c>
      <c r="ET286" s="200" t="s">
        <v>72</v>
      </c>
      <c r="EU286" s="201" t="s">
        <v>99</v>
      </c>
      <c r="EV286" s="200">
        <f t="shared" si="608"/>
        <v>1.68</v>
      </c>
      <c r="EW286" s="258">
        <v>1.68</v>
      </c>
      <c r="EX286" s="203" t="s">
        <v>264</v>
      </c>
    </row>
    <row r="287" spans="1:154" x14ac:dyDescent="0.25">
      <c r="A287" s="146"/>
      <c r="B287" s="146"/>
      <c r="EQ287" s="198" t="str">
        <f t="shared" si="607"/>
        <v>INFINITE 8Coleta no mesmo dia4210-281 a 90</v>
      </c>
      <c r="ER287" s="198" t="s">
        <v>110</v>
      </c>
      <c r="ES287" s="199" t="s">
        <v>71</v>
      </c>
      <c r="ET287" s="200" t="s">
        <v>72</v>
      </c>
      <c r="EU287" s="201" t="s">
        <v>102</v>
      </c>
      <c r="EV287" s="200">
        <f t="shared" si="608"/>
        <v>1.67</v>
      </c>
      <c r="EW287" s="258">
        <v>1.67</v>
      </c>
      <c r="EX287" s="203" t="s">
        <v>264</v>
      </c>
    </row>
    <row r="288" spans="1:154" x14ac:dyDescent="0.25">
      <c r="A288" s="146"/>
      <c r="B288" s="146"/>
      <c r="EQ288" s="198" t="str">
        <f t="shared" si="607"/>
        <v>INFINITE 8Coleta no mesmo dia4210-291 a 100</v>
      </c>
      <c r="ER288" s="198" t="s">
        <v>110</v>
      </c>
      <c r="ES288" s="199" t="s">
        <v>71</v>
      </c>
      <c r="ET288" s="200" t="s">
        <v>72</v>
      </c>
      <c r="EU288" s="201" t="s">
        <v>105</v>
      </c>
      <c r="EV288" s="200">
        <f t="shared" si="608"/>
        <v>1.65</v>
      </c>
      <c r="EW288" s="258">
        <v>1.65</v>
      </c>
      <c r="EX288" s="203" t="s">
        <v>264</v>
      </c>
    </row>
    <row r="289" spans="1:154" x14ac:dyDescent="0.25">
      <c r="A289" s="146"/>
      <c r="B289" s="146"/>
      <c r="EQ289" s="198" t="str">
        <f t="shared" si="607"/>
        <v>INFINITE 8Coleta no mesmo dia4210-2Mais de 100</v>
      </c>
      <c r="ER289" s="198" t="s">
        <v>110</v>
      </c>
      <c r="ES289" s="199" t="s">
        <v>71</v>
      </c>
      <c r="ET289" s="200" t="s">
        <v>72</v>
      </c>
      <c r="EU289" s="201" t="s">
        <v>108</v>
      </c>
      <c r="EV289" s="200">
        <f t="shared" si="608"/>
        <v>1.65</v>
      </c>
      <c r="EW289" s="258">
        <v>1.65</v>
      </c>
      <c r="EX289" s="203" t="s">
        <v>264</v>
      </c>
    </row>
    <row r="290" spans="1:154" x14ac:dyDescent="0.25">
      <c r="A290" s="146"/>
      <c r="B290" s="146"/>
      <c r="EQ290" s="198" t="str">
        <f t="shared" si="607"/>
        <v>INFINITE 8Coleta no mesmo dia7790-9Unitizador</v>
      </c>
      <c r="ER290" s="198" t="s">
        <v>110</v>
      </c>
      <c r="ES290" s="199" t="s">
        <v>71</v>
      </c>
      <c r="ET290" s="200" t="s">
        <v>111</v>
      </c>
      <c r="EU290" s="201" t="s">
        <v>112</v>
      </c>
      <c r="EV290" s="200">
        <f>ROUND(EV19-(EV19*$A$150),2)</f>
        <v>41.98</v>
      </c>
      <c r="EW290" s="204"/>
      <c r="EX290" s="204"/>
    </row>
    <row r="291" spans="1:154" x14ac:dyDescent="0.25">
      <c r="A291" s="146"/>
      <c r="B291" s="146"/>
    </row>
    <row r="292" spans="1:154" x14ac:dyDescent="0.25">
      <c r="A292" s="146"/>
      <c r="B292" s="146"/>
    </row>
    <row r="293" spans="1:154" x14ac:dyDescent="0.25">
      <c r="A293" s="146"/>
      <c r="B293" s="146"/>
    </row>
    <row r="294" spans="1:154" x14ac:dyDescent="0.25">
      <c r="A294" s="146"/>
      <c r="B294" s="146"/>
    </row>
    <row r="295" spans="1:154" x14ac:dyDescent="0.25">
      <c r="A295" s="146"/>
      <c r="B295" s="146"/>
    </row>
    <row r="296" spans="1:154" x14ac:dyDescent="0.25">
      <c r="A296" s="146"/>
      <c r="B296" s="146"/>
    </row>
    <row r="297" spans="1:154" x14ac:dyDescent="0.25">
      <c r="A297" s="146"/>
      <c r="B297" s="146"/>
    </row>
    <row r="298" spans="1:154" x14ac:dyDescent="0.25">
      <c r="A298" s="146"/>
      <c r="B298" s="146"/>
    </row>
    <row r="299" spans="1:154" x14ac:dyDescent="0.25">
      <c r="A299" s="146"/>
      <c r="B299" s="146"/>
    </row>
    <row r="300" spans="1:154" x14ac:dyDescent="0.25">
      <c r="A300" s="146"/>
      <c r="B300" s="146"/>
    </row>
    <row r="301" spans="1:154" x14ac:dyDescent="0.25">
      <c r="A301" s="146"/>
      <c r="B301" s="146"/>
    </row>
    <row r="302" spans="1:154" x14ac:dyDescent="0.25">
      <c r="A302" s="146"/>
      <c r="B302" s="146"/>
    </row>
    <row r="303" spans="1:154" x14ac:dyDescent="0.25">
      <c r="A303" s="146"/>
      <c r="B303" s="146"/>
    </row>
    <row r="304" spans="1:154" x14ac:dyDescent="0.25">
      <c r="A304" s="146"/>
      <c r="B304" s="146"/>
    </row>
    <row r="305" spans="1:2" x14ac:dyDescent="0.25">
      <c r="A305" s="146"/>
      <c r="B305" s="146"/>
    </row>
    <row r="306" spans="1:2" x14ac:dyDescent="0.25">
      <c r="A306" s="146"/>
      <c r="B306" s="146"/>
    </row>
    <row r="307" spans="1:2" x14ac:dyDescent="0.25">
      <c r="A307" s="146"/>
      <c r="B307" s="146"/>
    </row>
    <row r="308" spans="1:2" x14ac:dyDescent="0.25">
      <c r="A308" s="146"/>
      <c r="B308" s="146"/>
    </row>
    <row r="309" spans="1:2" x14ac:dyDescent="0.25">
      <c r="A309" s="146"/>
      <c r="B309" s="146"/>
    </row>
    <row r="310" spans="1:2" x14ac:dyDescent="0.25">
      <c r="A310" s="146"/>
      <c r="B310" s="146"/>
    </row>
    <row r="311" spans="1:2" x14ac:dyDescent="0.25">
      <c r="A311" s="146"/>
      <c r="B311" s="146"/>
    </row>
    <row r="312" spans="1:2" x14ac:dyDescent="0.25">
      <c r="A312" s="146"/>
      <c r="B312" s="146"/>
    </row>
    <row r="313" spans="1:2" x14ac:dyDescent="0.25">
      <c r="A313" s="146"/>
      <c r="B313" s="146"/>
    </row>
    <row r="314" spans="1:2" x14ac:dyDescent="0.25">
      <c r="A314" s="146"/>
      <c r="B314" s="146"/>
    </row>
    <row r="315" spans="1:2" x14ac:dyDescent="0.25">
      <c r="A315" s="146"/>
      <c r="B315" s="146"/>
    </row>
    <row r="316" spans="1:2" x14ac:dyDescent="0.25">
      <c r="A316" s="146"/>
      <c r="B316" s="146"/>
    </row>
    <row r="317" spans="1:2" x14ac:dyDescent="0.25">
      <c r="A317" s="146"/>
      <c r="B317" s="146"/>
    </row>
    <row r="318" spans="1:2" x14ac:dyDescent="0.25">
      <c r="A318" s="146"/>
      <c r="B318" s="146"/>
    </row>
    <row r="319" spans="1:2" x14ac:dyDescent="0.25">
      <c r="A319" s="146"/>
      <c r="B319" s="146"/>
    </row>
    <row r="320" spans="1:2" x14ac:dyDescent="0.25">
      <c r="A320" s="146"/>
      <c r="B320" s="146"/>
    </row>
    <row r="321" spans="1:2" x14ac:dyDescent="0.25">
      <c r="A321" s="146"/>
      <c r="B321" s="146"/>
    </row>
    <row r="322" spans="1:2" x14ac:dyDescent="0.25">
      <c r="A322" s="146"/>
      <c r="B322" s="146"/>
    </row>
    <row r="323" spans="1:2" x14ac:dyDescent="0.25">
      <c r="A323" s="146"/>
      <c r="B323" s="146"/>
    </row>
    <row r="324" spans="1:2" x14ac:dyDescent="0.25">
      <c r="A324" s="146"/>
      <c r="B324" s="146"/>
    </row>
    <row r="325" spans="1:2" x14ac:dyDescent="0.25">
      <c r="A325" s="146"/>
      <c r="B325" s="146"/>
    </row>
    <row r="326" spans="1:2" x14ac:dyDescent="0.25">
      <c r="A326" s="146"/>
      <c r="B326" s="146"/>
    </row>
    <row r="327" spans="1:2" x14ac:dyDescent="0.25">
      <c r="A327" s="146"/>
      <c r="B327" s="146"/>
    </row>
    <row r="328" spans="1:2" x14ac:dyDescent="0.25">
      <c r="A328" s="146"/>
      <c r="B328" s="146"/>
    </row>
    <row r="329" spans="1:2" x14ac:dyDescent="0.25">
      <c r="A329" s="146"/>
      <c r="B329" s="146"/>
    </row>
    <row r="330" spans="1:2" x14ac:dyDescent="0.25">
      <c r="A330" s="146"/>
      <c r="B330" s="146"/>
    </row>
    <row r="331" spans="1:2" x14ac:dyDescent="0.25">
      <c r="A331" s="146"/>
      <c r="B331" s="146"/>
    </row>
    <row r="332" spans="1:2" x14ac:dyDescent="0.25">
      <c r="A332" s="146"/>
      <c r="B332" s="146"/>
    </row>
    <row r="333" spans="1:2" x14ac:dyDescent="0.25">
      <c r="A333" s="146"/>
      <c r="B333" s="146"/>
    </row>
    <row r="334" spans="1:2" x14ac:dyDescent="0.25">
      <c r="A334" s="146"/>
      <c r="B334" s="146"/>
    </row>
    <row r="335" spans="1:2" x14ac:dyDescent="0.25">
      <c r="A335" s="146"/>
      <c r="B335" s="146"/>
    </row>
    <row r="336" spans="1:2" x14ac:dyDescent="0.25">
      <c r="A336" s="146"/>
      <c r="B336" s="146"/>
    </row>
    <row r="337" spans="1:2" x14ac:dyDescent="0.25">
      <c r="A337" s="146"/>
      <c r="B337" s="146"/>
    </row>
    <row r="338" spans="1:2" x14ac:dyDescent="0.25">
      <c r="A338" s="146"/>
      <c r="B338" s="146"/>
    </row>
    <row r="339" spans="1:2" x14ac:dyDescent="0.25">
      <c r="A339" s="146"/>
      <c r="B339" s="146"/>
    </row>
    <row r="340" spans="1:2" x14ac:dyDescent="0.25">
      <c r="A340" s="146"/>
      <c r="B340" s="146"/>
    </row>
    <row r="341" spans="1:2" x14ac:dyDescent="0.25">
      <c r="A341" s="146"/>
      <c r="B341" s="146"/>
    </row>
    <row r="342" spans="1:2" x14ac:dyDescent="0.25">
      <c r="A342" s="146"/>
      <c r="B342" s="146"/>
    </row>
    <row r="343" spans="1:2" x14ac:dyDescent="0.25">
      <c r="A343" s="146"/>
      <c r="B343" s="146"/>
    </row>
    <row r="344" spans="1:2" x14ac:dyDescent="0.25">
      <c r="A344" s="146"/>
      <c r="B344" s="146"/>
    </row>
    <row r="345" spans="1:2" x14ac:dyDescent="0.25">
      <c r="A345" s="146"/>
      <c r="B345" s="146"/>
    </row>
    <row r="346" spans="1:2" x14ac:dyDescent="0.25">
      <c r="A346" s="146"/>
      <c r="B346" s="146"/>
    </row>
    <row r="347" spans="1:2" x14ac:dyDescent="0.25">
      <c r="A347" s="146"/>
      <c r="B347" s="146"/>
    </row>
    <row r="348" spans="1:2" x14ac:dyDescent="0.25">
      <c r="A348" s="146"/>
      <c r="B348" s="146"/>
    </row>
    <row r="349" spans="1:2" x14ac:dyDescent="0.25">
      <c r="A349" s="146"/>
      <c r="B349" s="146"/>
    </row>
    <row r="350" spans="1:2" x14ac:dyDescent="0.25">
      <c r="A350" s="146"/>
      <c r="B350" s="146"/>
    </row>
    <row r="351" spans="1:2" x14ac:dyDescent="0.25">
      <c r="A351" s="146"/>
      <c r="B351" s="146"/>
    </row>
    <row r="352" spans="1:2" x14ac:dyDescent="0.25">
      <c r="A352" s="146"/>
      <c r="B352" s="146"/>
    </row>
    <row r="353" spans="1:2" x14ac:dyDescent="0.25">
      <c r="A353" s="146"/>
      <c r="B353" s="146"/>
    </row>
    <row r="354" spans="1:2" x14ac:dyDescent="0.25">
      <c r="A354" s="146"/>
      <c r="B354" s="146"/>
    </row>
    <row r="355" spans="1:2" x14ac:dyDescent="0.25">
      <c r="A355" s="146"/>
      <c r="B355" s="146"/>
    </row>
    <row r="356" spans="1:2" x14ac:dyDescent="0.25">
      <c r="A356" s="146"/>
      <c r="B356" s="146"/>
    </row>
    <row r="357" spans="1:2" x14ac:dyDescent="0.25">
      <c r="A357" s="146"/>
      <c r="B357" s="146"/>
    </row>
    <row r="358" spans="1:2" x14ac:dyDescent="0.25">
      <c r="A358" s="146"/>
      <c r="B358" s="146"/>
    </row>
    <row r="359" spans="1:2" x14ac:dyDescent="0.25">
      <c r="A359" s="146"/>
      <c r="B359" s="146"/>
    </row>
  </sheetData>
  <sheetProtection algorithmName="SHA-512" hashValue="KEIgBPXgdmNhgmEbma3sG3OudJlc8Bgsztoji5Rs6qtz3zMWOTS1SVbMXXkBIMnVY3DqX8vH6BktVbue7CfMVQ==" saltValue="AeuaBTNBYRpJNoDo7SvpXA==" spinCount="100000" sheet="1" objects="1" scenarios="1" selectLockedCells="1" selectUnlockedCells="1"/>
  <mergeCells count="11">
    <mergeCell ref="FA1:FE1"/>
    <mergeCell ref="FO2:FR2"/>
    <mergeCell ref="EQ1:EV1"/>
    <mergeCell ref="D1:Z1"/>
    <mergeCell ref="DW1:EO1"/>
    <mergeCell ref="AB1:AX1"/>
    <mergeCell ref="AZ1:BJ1"/>
    <mergeCell ref="BL1:BQ1"/>
    <mergeCell ref="BS1:CK1"/>
    <mergeCell ref="DG1:DU1"/>
    <mergeCell ref="CM1:DE1"/>
  </mergeCells>
  <pageMargins left="0.511811024" right="0.511811024" top="0.78740157499999996" bottom="0.78740157499999996" header="0.31496062000000002" footer="0.31496062000000002"/>
  <pageSetup paperSize="9" orientation="portrait" r:id="rId1"/>
  <ignoredErrors>
    <ignoredError sqref="CP3:CS3 CT3:CW3 DB3:DE3 DJ3:DM3 DN3:DQ3 DR3:DU3 CP17:DE17 EW9:EW18" numberStoredAsText="1"/>
  </ignoredError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2">
    <tabColor theme="7" tint="0.39997558519241921"/>
  </sheetPr>
  <dimension ref="B6:W37"/>
  <sheetViews>
    <sheetView showGridLines="0" tabSelected="1" topLeftCell="A4" workbookViewId="0">
      <selection activeCell="D6" sqref="D6:E6"/>
    </sheetView>
  </sheetViews>
  <sheetFormatPr defaultRowHeight="12.75" x14ac:dyDescent="0.25"/>
  <cols>
    <col min="1" max="1" width="9.140625" style="17"/>
    <col min="2" max="2" width="13.7109375" style="16" bestFit="1" customWidth="1"/>
    <col min="3" max="22" width="11.5703125" style="16" customWidth="1"/>
    <col min="23" max="23" width="1.7109375" style="16" customWidth="1"/>
    <col min="24" max="220" width="9.140625" style="17"/>
    <col min="221" max="221" width="13.7109375" style="17" bestFit="1" customWidth="1"/>
    <col min="222" max="241" width="8.28515625" style="17" customWidth="1"/>
    <col min="242" max="242" width="1.7109375" style="17" customWidth="1"/>
    <col min="243" max="476" width="9.140625" style="17"/>
    <col min="477" max="477" width="13.7109375" style="17" bestFit="1" customWidth="1"/>
    <col min="478" max="497" width="8.28515625" style="17" customWidth="1"/>
    <col min="498" max="498" width="1.7109375" style="17" customWidth="1"/>
    <col min="499" max="732" width="9.140625" style="17"/>
    <col min="733" max="733" width="13.7109375" style="17" bestFit="1" customWidth="1"/>
    <col min="734" max="753" width="8.28515625" style="17" customWidth="1"/>
    <col min="754" max="754" width="1.7109375" style="17" customWidth="1"/>
    <col min="755" max="988" width="9.140625" style="17"/>
    <col min="989" max="989" width="13.7109375" style="17" bestFit="1" customWidth="1"/>
    <col min="990" max="1009" width="8.28515625" style="17" customWidth="1"/>
    <col min="1010" max="1010" width="1.7109375" style="17" customWidth="1"/>
    <col min="1011" max="1244" width="9.140625" style="17"/>
    <col min="1245" max="1245" width="13.7109375" style="17" bestFit="1" customWidth="1"/>
    <col min="1246" max="1265" width="8.28515625" style="17" customWidth="1"/>
    <col min="1266" max="1266" width="1.7109375" style="17" customWidth="1"/>
    <col min="1267" max="1500" width="9.140625" style="17"/>
    <col min="1501" max="1501" width="13.7109375" style="17" bestFit="1" customWidth="1"/>
    <col min="1502" max="1521" width="8.28515625" style="17" customWidth="1"/>
    <col min="1522" max="1522" width="1.7109375" style="17" customWidth="1"/>
    <col min="1523" max="1756" width="9.140625" style="17"/>
    <col min="1757" max="1757" width="13.7109375" style="17" bestFit="1" customWidth="1"/>
    <col min="1758" max="1777" width="8.28515625" style="17" customWidth="1"/>
    <col min="1778" max="1778" width="1.7109375" style="17" customWidth="1"/>
    <col min="1779" max="2012" width="9.140625" style="17"/>
    <col min="2013" max="2013" width="13.7109375" style="17" bestFit="1" customWidth="1"/>
    <col min="2014" max="2033" width="8.28515625" style="17" customWidth="1"/>
    <col min="2034" max="2034" width="1.7109375" style="17" customWidth="1"/>
    <col min="2035" max="2268" width="9.140625" style="17"/>
    <col min="2269" max="2269" width="13.7109375" style="17" bestFit="1" customWidth="1"/>
    <col min="2270" max="2289" width="8.28515625" style="17" customWidth="1"/>
    <col min="2290" max="2290" width="1.7109375" style="17" customWidth="1"/>
    <col min="2291" max="2524" width="9.140625" style="17"/>
    <col min="2525" max="2525" width="13.7109375" style="17" bestFit="1" customWidth="1"/>
    <col min="2526" max="2545" width="8.28515625" style="17" customWidth="1"/>
    <col min="2546" max="2546" width="1.7109375" style="17" customWidth="1"/>
    <col min="2547" max="2780" width="9.140625" style="17"/>
    <col min="2781" max="2781" width="13.7109375" style="17" bestFit="1" customWidth="1"/>
    <col min="2782" max="2801" width="8.28515625" style="17" customWidth="1"/>
    <col min="2802" max="2802" width="1.7109375" style="17" customWidth="1"/>
    <col min="2803" max="3036" width="9.140625" style="17"/>
    <col min="3037" max="3037" width="13.7109375" style="17" bestFit="1" customWidth="1"/>
    <col min="3038" max="3057" width="8.28515625" style="17" customWidth="1"/>
    <col min="3058" max="3058" width="1.7109375" style="17" customWidth="1"/>
    <col min="3059" max="3292" width="9.140625" style="17"/>
    <col min="3293" max="3293" width="13.7109375" style="17" bestFit="1" customWidth="1"/>
    <col min="3294" max="3313" width="8.28515625" style="17" customWidth="1"/>
    <col min="3314" max="3314" width="1.7109375" style="17" customWidth="1"/>
    <col min="3315" max="3548" width="9.140625" style="17"/>
    <col min="3549" max="3549" width="13.7109375" style="17" bestFit="1" customWidth="1"/>
    <col min="3550" max="3569" width="8.28515625" style="17" customWidth="1"/>
    <col min="3570" max="3570" width="1.7109375" style="17" customWidth="1"/>
    <col min="3571" max="3804" width="9.140625" style="17"/>
    <col min="3805" max="3805" width="13.7109375" style="17" bestFit="1" customWidth="1"/>
    <col min="3806" max="3825" width="8.28515625" style="17" customWidth="1"/>
    <col min="3826" max="3826" width="1.7109375" style="17" customWidth="1"/>
    <col min="3827" max="4060" width="9.140625" style="17"/>
    <col min="4061" max="4061" width="13.7109375" style="17" bestFit="1" customWidth="1"/>
    <col min="4062" max="4081" width="8.28515625" style="17" customWidth="1"/>
    <col min="4082" max="4082" width="1.7109375" style="17" customWidth="1"/>
    <col min="4083" max="4316" width="9.140625" style="17"/>
    <col min="4317" max="4317" width="13.7109375" style="17" bestFit="1" customWidth="1"/>
    <col min="4318" max="4337" width="8.28515625" style="17" customWidth="1"/>
    <col min="4338" max="4338" width="1.7109375" style="17" customWidth="1"/>
    <col min="4339" max="4572" width="9.140625" style="17"/>
    <col min="4573" max="4573" width="13.7109375" style="17" bestFit="1" customWidth="1"/>
    <col min="4574" max="4593" width="8.28515625" style="17" customWidth="1"/>
    <col min="4594" max="4594" width="1.7109375" style="17" customWidth="1"/>
    <col min="4595" max="4828" width="9.140625" style="17"/>
    <col min="4829" max="4829" width="13.7109375" style="17" bestFit="1" customWidth="1"/>
    <col min="4830" max="4849" width="8.28515625" style="17" customWidth="1"/>
    <col min="4850" max="4850" width="1.7109375" style="17" customWidth="1"/>
    <col min="4851" max="5084" width="9.140625" style="17"/>
    <col min="5085" max="5085" width="13.7109375" style="17" bestFit="1" customWidth="1"/>
    <col min="5086" max="5105" width="8.28515625" style="17" customWidth="1"/>
    <col min="5106" max="5106" width="1.7109375" style="17" customWidth="1"/>
    <col min="5107" max="5340" width="9.140625" style="17"/>
    <col min="5341" max="5341" width="13.7109375" style="17" bestFit="1" customWidth="1"/>
    <col min="5342" max="5361" width="8.28515625" style="17" customWidth="1"/>
    <col min="5362" max="5362" width="1.7109375" style="17" customWidth="1"/>
    <col min="5363" max="5596" width="9.140625" style="17"/>
    <col min="5597" max="5597" width="13.7109375" style="17" bestFit="1" customWidth="1"/>
    <col min="5598" max="5617" width="8.28515625" style="17" customWidth="1"/>
    <col min="5618" max="5618" width="1.7109375" style="17" customWidth="1"/>
    <col min="5619" max="5852" width="9.140625" style="17"/>
    <col min="5853" max="5853" width="13.7109375" style="17" bestFit="1" customWidth="1"/>
    <col min="5854" max="5873" width="8.28515625" style="17" customWidth="1"/>
    <col min="5874" max="5874" width="1.7109375" style="17" customWidth="1"/>
    <col min="5875" max="6108" width="9.140625" style="17"/>
    <col min="6109" max="6109" width="13.7109375" style="17" bestFit="1" customWidth="1"/>
    <col min="6110" max="6129" width="8.28515625" style="17" customWidth="1"/>
    <col min="6130" max="6130" width="1.7109375" style="17" customWidth="1"/>
    <col min="6131" max="6364" width="9.140625" style="17"/>
    <col min="6365" max="6365" width="13.7109375" style="17" bestFit="1" customWidth="1"/>
    <col min="6366" max="6385" width="8.28515625" style="17" customWidth="1"/>
    <col min="6386" max="6386" width="1.7109375" style="17" customWidth="1"/>
    <col min="6387" max="6620" width="9.140625" style="17"/>
    <col min="6621" max="6621" width="13.7109375" style="17" bestFit="1" customWidth="1"/>
    <col min="6622" max="6641" width="8.28515625" style="17" customWidth="1"/>
    <col min="6642" max="6642" width="1.7109375" style="17" customWidth="1"/>
    <col min="6643" max="6876" width="9.140625" style="17"/>
    <col min="6877" max="6877" width="13.7109375" style="17" bestFit="1" customWidth="1"/>
    <col min="6878" max="6897" width="8.28515625" style="17" customWidth="1"/>
    <col min="6898" max="6898" width="1.7109375" style="17" customWidth="1"/>
    <col min="6899" max="7132" width="9.140625" style="17"/>
    <col min="7133" max="7133" width="13.7109375" style="17" bestFit="1" customWidth="1"/>
    <col min="7134" max="7153" width="8.28515625" style="17" customWidth="1"/>
    <col min="7154" max="7154" width="1.7109375" style="17" customWidth="1"/>
    <col min="7155" max="7388" width="9.140625" style="17"/>
    <col min="7389" max="7389" width="13.7109375" style="17" bestFit="1" customWidth="1"/>
    <col min="7390" max="7409" width="8.28515625" style="17" customWidth="1"/>
    <col min="7410" max="7410" width="1.7109375" style="17" customWidth="1"/>
    <col min="7411" max="7644" width="9.140625" style="17"/>
    <col min="7645" max="7645" width="13.7109375" style="17" bestFit="1" customWidth="1"/>
    <col min="7646" max="7665" width="8.28515625" style="17" customWidth="1"/>
    <col min="7666" max="7666" width="1.7109375" style="17" customWidth="1"/>
    <col min="7667" max="7900" width="9.140625" style="17"/>
    <col min="7901" max="7901" width="13.7109375" style="17" bestFit="1" customWidth="1"/>
    <col min="7902" max="7921" width="8.28515625" style="17" customWidth="1"/>
    <col min="7922" max="7922" width="1.7109375" style="17" customWidth="1"/>
    <col min="7923" max="8156" width="9.140625" style="17"/>
    <col min="8157" max="8157" width="13.7109375" style="17" bestFit="1" customWidth="1"/>
    <col min="8158" max="8177" width="8.28515625" style="17" customWidth="1"/>
    <col min="8178" max="8178" width="1.7109375" style="17" customWidth="1"/>
    <col min="8179" max="8412" width="9.140625" style="17"/>
    <col min="8413" max="8413" width="13.7109375" style="17" bestFit="1" customWidth="1"/>
    <col min="8414" max="8433" width="8.28515625" style="17" customWidth="1"/>
    <col min="8434" max="8434" width="1.7109375" style="17" customWidth="1"/>
    <col min="8435" max="8668" width="9.140625" style="17"/>
    <col min="8669" max="8669" width="13.7109375" style="17" bestFit="1" customWidth="1"/>
    <col min="8670" max="8689" width="8.28515625" style="17" customWidth="1"/>
    <col min="8690" max="8690" width="1.7109375" style="17" customWidth="1"/>
    <col min="8691" max="8924" width="9.140625" style="17"/>
    <col min="8925" max="8925" width="13.7109375" style="17" bestFit="1" customWidth="1"/>
    <col min="8926" max="8945" width="8.28515625" style="17" customWidth="1"/>
    <col min="8946" max="8946" width="1.7109375" style="17" customWidth="1"/>
    <col min="8947" max="9180" width="9.140625" style="17"/>
    <col min="9181" max="9181" width="13.7109375" style="17" bestFit="1" customWidth="1"/>
    <col min="9182" max="9201" width="8.28515625" style="17" customWidth="1"/>
    <col min="9202" max="9202" width="1.7109375" style="17" customWidth="1"/>
    <col min="9203" max="9436" width="9.140625" style="17"/>
    <col min="9437" max="9437" width="13.7109375" style="17" bestFit="1" customWidth="1"/>
    <col min="9438" max="9457" width="8.28515625" style="17" customWidth="1"/>
    <col min="9458" max="9458" width="1.7109375" style="17" customWidth="1"/>
    <col min="9459" max="9692" width="9.140625" style="17"/>
    <col min="9693" max="9693" width="13.7109375" style="17" bestFit="1" customWidth="1"/>
    <col min="9694" max="9713" width="8.28515625" style="17" customWidth="1"/>
    <col min="9714" max="9714" width="1.7109375" style="17" customWidth="1"/>
    <col min="9715" max="9948" width="9.140625" style="17"/>
    <col min="9949" max="9949" width="13.7109375" style="17" bestFit="1" customWidth="1"/>
    <col min="9950" max="9969" width="8.28515625" style="17" customWidth="1"/>
    <col min="9970" max="9970" width="1.7109375" style="17" customWidth="1"/>
    <col min="9971" max="10204" width="9.140625" style="17"/>
    <col min="10205" max="10205" width="13.7109375" style="17" bestFit="1" customWidth="1"/>
    <col min="10206" max="10225" width="8.28515625" style="17" customWidth="1"/>
    <col min="10226" max="10226" width="1.7109375" style="17" customWidth="1"/>
    <col min="10227" max="10460" width="9.140625" style="17"/>
    <col min="10461" max="10461" width="13.7109375" style="17" bestFit="1" customWidth="1"/>
    <col min="10462" max="10481" width="8.28515625" style="17" customWidth="1"/>
    <col min="10482" max="10482" width="1.7109375" style="17" customWidth="1"/>
    <col min="10483" max="10716" width="9.140625" style="17"/>
    <col min="10717" max="10717" width="13.7109375" style="17" bestFit="1" customWidth="1"/>
    <col min="10718" max="10737" width="8.28515625" style="17" customWidth="1"/>
    <col min="10738" max="10738" width="1.7109375" style="17" customWidth="1"/>
    <col min="10739" max="10972" width="9.140625" style="17"/>
    <col min="10973" max="10973" width="13.7109375" style="17" bestFit="1" customWidth="1"/>
    <col min="10974" max="10993" width="8.28515625" style="17" customWidth="1"/>
    <col min="10994" max="10994" width="1.7109375" style="17" customWidth="1"/>
    <col min="10995" max="11228" width="9.140625" style="17"/>
    <col min="11229" max="11229" width="13.7109375" style="17" bestFit="1" customWidth="1"/>
    <col min="11230" max="11249" width="8.28515625" style="17" customWidth="1"/>
    <col min="11250" max="11250" width="1.7109375" style="17" customWidth="1"/>
    <col min="11251" max="11484" width="9.140625" style="17"/>
    <col min="11485" max="11485" width="13.7109375" style="17" bestFit="1" customWidth="1"/>
    <col min="11486" max="11505" width="8.28515625" style="17" customWidth="1"/>
    <col min="11506" max="11506" width="1.7109375" style="17" customWidth="1"/>
    <col min="11507" max="11740" width="9.140625" style="17"/>
    <col min="11741" max="11741" width="13.7109375" style="17" bestFit="1" customWidth="1"/>
    <col min="11742" max="11761" width="8.28515625" style="17" customWidth="1"/>
    <col min="11762" max="11762" width="1.7109375" style="17" customWidth="1"/>
    <col min="11763" max="11996" width="9.140625" style="17"/>
    <col min="11997" max="11997" width="13.7109375" style="17" bestFit="1" customWidth="1"/>
    <col min="11998" max="12017" width="8.28515625" style="17" customWidth="1"/>
    <col min="12018" max="12018" width="1.7109375" style="17" customWidth="1"/>
    <col min="12019" max="12252" width="9.140625" style="17"/>
    <col min="12253" max="12253" width="13.7109375" style="17" bestFit="1" customWidth="1"/>
    <col min="12254" max="12273" width="8.28515625" style="17" customWidth="1"/>
    <col min="12274" max="12274" width="1.7109375" style="17" customWidth="1"/>
    <col min="12275" max="12508" width="9.140625" style="17"/>
    <col min="12509" max="12509" width="13.7109375" style="17" bestFit="1" customWidth="1"/>
    <col min="12510" max="12529" width="8.28515625" style="17" customWidth="1"/>
    <col min="12530" max="12530" width="1.7109375" style="17" customWidth="1"/>
    <col min="12531" max="12764" width="9.140625" style="17"/>
    <col min="12765" max="12765" width="13.7109375" style="17" bestFit="1" customWidth="1"/>
    <col min="12766" max="12785" width="8.28515625" style="17" customWidth="1"/>
    <col min="12786" max="12786" width="1.7109375" style="17" customWidth="1"/>
    <col min="12787" max="13020" width="9.140625" style="17"/>
    <col min="13021" max="13021" width="13.7109375" style="17" bestFit="1" customWidth="1"/>
    <col min="13022" max="13041" width="8.28515625" style="17" customWidth="1"/>
    <col min="13042" max="13042" width="1.7109375" style="17" customWidth="1"/>
    <col min="13043" max="13276" width="9.140625" style="17"/>
    <col min="13277" max="13277" width="13.7109375" style="17" bestFit="1" customWidth="1"/>
    <col min="13278" max="13297" width="8.28515625" style="17" customWidth="1"/>
    <col min="13298" max="13298" width="1.7109375" style="17" customWidth="1"/>
    <col min="13299" max="13532" width="9.140625" style="17"/>
    <col min="13533" max="13533" width="13.7109375" style="17" bestFit="1" customWidth="1"/>
    <col min="13534" max="13553" width="8.28515625" style="17" customWidth="1"/>
    <col min="13554" max="13554" width="1.7109375" style="17" customWidth="1"/>
    <col min="13555" max="13788" width="9.140625" style="17"/>
    <col min="13789" max="13789" width="13.7109375" style="17" bestFit="1" customWidth="1"/>
    <col min="13790" max="13809" width="8.28515625" style="17" customWidth="1"/>
    <col min="13810" max="13810" width="1.7109375" style="17" customWidth="1"/>
    <col min="13811" max="14044" width="9.140625" style="17"/>
    <col min="14045" max="14045" width="13.7109375" style="17" bestFit="1" customWidth="1"/>
    <col min="14046" max="14065" width="8.28515625" style="17" customWidth="1"/>
    <col min="14066" max="14066" width="1.7109375" style="17" customWidth="1"/>
    <col min="14067" max="14300" width="9.140625" style="17"/>
    <col min="14301" max="14301" width="13.7109375" style="17" bestFit="1" customWidth="1"/>
    <col min="14302" max="14321" width="8.28515625" style="17" customWidth="1"/>
    <col min="14322" max="14322" width="1.7109375" style="17" customWidth="1"/>
    <col min="14323" max="14556" width="9.140625" style="17"/>
    <col min="14557" max="14557" width="13.7109375" style="17" bestFit="1" customWidth="1"/>
    <col min="14558" max="14577" width="8.28515625" style="17" customWidth="1"/>
    <col min="14578" max="14578" width="1.7109375" style="17" customWidth="1"/>
    <col min="14579" max="14812" width="9.140625" style="17"/>
    <col min="14813" max="14813" width="13.7109375" style="17" bestFit="1" customWidth="1"/>
    <col min="14814" max="14833" width="8.28515625" style="17" customWidth="1"/>
    <col min="14834" max="14834" width="1.7109375" style="17" customWidth="1"/>
    <col min="14835" max="15068" width="9.140625" style="17"/>
    <col min="15069" max="15069" width="13.7109375" style="17" bestFit="1" customWidth="1"/>
    <col min="15070" max="15089" width="8.28515625" style="17" customWidth="1"/>
    <col min="15090" max="15090" width="1.7109375" style="17" customWidth="1"/>
    <col min="15091" max="15324" width="9.140625" style="17"/>
    <col min="15325" max="15325" width="13.7109375" style="17" bestFit="1" customWidth="1"/>
    <col min="15326" max="15345" width="8.28515625" style="17" customWidth="1"/>
    <col min="15346" max="15346" width="1.7109375" style="17" customWidth="1"/>
    <col min="15347" max="15580" width="9.140625" style="17"/>
    <col min="15581" max="15581" width="13.7109375" style="17" bestFit="1" customWidth="1"/>
    <col min="15582" max="15601" width="8.28515625" style="17" customWidth="1"/>
    <col min="15602" max="15602" width="1.7109375" style="17" customWidth="1"/>
    <col min="15603" max="15836" width="9.140625" style="17"/>
    <col min="15837" max="15837" width="13.7109375" style="17" bestFit="1" customWidth="1"/>
    <col min="15838" max="15857" width="8.28515625" style="17" customWidth="1"/>
    <col min="15858" max="15858" width="1.7109375" style="17" customWidth="1"/>
    <col min="15859" max="16092" width="9.140625" style="17"/>
    <col min="16093" max="16093" width="13.7109375" style="17" bestFit="1" customWidth="1"/>
    <col min="16094" max="16113" width="8.28515625" style="17" customWidth="1"/>
    <col min="16114" max="16114" width="1.7109375" style="17" customWidth="1"/>
    <col min="16115" max="16384" width="9.140625" style="17"/>
  </cols>
  <sheetData>
    <row r="6" spans="2:23" ht="18.75" customHeight="1" x14ac:dyDescent="0.25">
      <c r="C6" s="27" t="s">
        <v>134</v>
      </c>
      <c r="D6" s="274" t="s">
        <v>61</v>
      </c>
      <c r="E6" s="274"/>
    </row>
    <row r="7" spans="2:23" x14ac:dyDescent="0.25"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7"/>
      <c r="R7" s="277"/>
      <c r="S7" s="277"/>
      <c r="T7" s="277"/>
      <c r="U7" s="277"/>
      <c r="V7" s="277"/>
    </row>
    <row r="9" spans="2:23" ht="15" x14ac:dyDescent="0.25">
      <c r="B9" s="278" t="s">
        <v>135</v>
      </c>
      <c r="C9" s="278"/>
      <c r="D9" s="278"/>
      <c r="E9" s="278"/>
      <c r="F9" s="278"/>
      <c r="G9" s="278"/>
      <c r="H9" s="278"/>
      <c r="I9" s="278"/>
      <c r="J9" s="278"/>
      <c r="K9" s="278"/>
      <c r="L9" s="278"/>
      <c r="M9" s="278"/>
      <c r="N9" s="278"/>
      <c r="O9" s="278"/>
      <c r="P9" s="278"/>
      <c r="Q9" s="278"/>
      <c r="R9" s="278"/>
      <c r="S9" s="278"/>
      <c r="T9" s="278"/>
      <c r="U9" s="278"/>
      <c r="V9" s="278"/>
    </row>
    <row r="10" spans="2:23" ht="17.25" customHeight="1" x14ac:dyDescent="0.25">
      <c r="B10" s="280" t="str">
        <f>CONCATENATE("PACOTE ",$D$6)</f>
        <v>PACOTE PLATINUM</v>
      </c>
      <c r="C10" s="280"/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0"/>
    </row>
    <row r="11" spans="2:23" ht="14.25" x14ac:dyDescent="0.2"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18"/>
    </row>
    <row r="12" spans="2:23" ht="15" x14ac:dyDescent="0.25">
      <c r="B12" s="19" t="s">
        <v>136</v>
      </c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1"/>
      <c r="U12" s="275" t="s">
        <v>403</v>
      </c>
      <c r="V12" s="276"/>
      <c r="W12" s="18"/>
    </row>
    <row r="13" spans="2:23" x14ac:dyDescent="0.25">
      <c r="B13" s="28" t="s">
        <v>11</v>
      </c>
      <c r="C13" s="28" t="s">
        <v>12</v>
      </c>
      <c r="D13" s="29" t="s">
        <v>13</v>
      </c>
      <c r="E13" s="30" t="s">
        <v>14</v>
      </c>
      <c r="F13" s="30" t="s">
        <v>15</v>
      </c>
      <c r="G13" s="30" t="s">
        <v>16</v>
      </c>
      <c r="H13" s="30" t="s">
        <v>17</v>
      </c>
      <c r="I13" s="30" t="s">
        <v>18</v>
      </c>
      <c r="J13" s="30" t="s">
        <v>19</v>
      </c>
      <c r="K13" s="30" t="s">
        <v>20</v>
      </c>
      <c r="L13" s="30" t="s">
        <v>21</v>
      </c>
      <c r="M13" s="30" t="s">
        <v>22</v>
      </c>
      <c r="N13" s="30" t="s">
        <v>23</v>
      </c>
      <c r="O13" s="30" t="s">
        <v>24</v>
      </c>
      <c r="P13" s="30" t="s">
        <v>25</v>
      </c>
      <c r="Q13" s="30" t="s">
        <v>26</v>
      </c>
      <c r="R13" s="30" t="s">
        <v>27</v>
      </c>
      <c r="S13" s="30" t="s">
        <v>28</v>
      </c>
      <c r="T13" s="30" t="s">
        <v>29</v>
      </c>
      <c r="U13" s="30" t="s">
        <v>30</v>
      </c>
      <c r="V13" s="30" t="s">
        <v>31</v>
      </c>
    </row>
    <row r="14" spans="2:23" x14ac:dyDescent="0.25">
      <c r="B14" s="31" t="s">
        <v>40</v>
      </c>
      <c r="C14" s="22">
        <f>VLOOKUP(CONCATENATE($D$6,$B14),'BASE 2026'!$D:$Z,4,0)</f>
        <v>9.94</v>
      </c>
      <c r="D14" s="22">
        <f>VLOOKUP(CONCATENATE($D$6,$B14),'BASE 2026'!$D:$Z,5,0)</f>
        <v>10.16</v>
      </c>
      <c r="E14" s="22">
        <f>VLOOKUP(CONCATENATE($D$6,$B14),'BASE 2026'!$D:$Z,6,0)</f>
        <v>10.36</v>
      </c>
      <c r="F14" s="22">
        <f>VLOOKUP(CONCATENATE($D$6,$B14),'BASE 2026'!$D:$Z,7,0)</f>
        <v>10.57</v>
      </c>
      <c r="G14" s="22">
        <f>VLOOKUP(CONCATENATE($D$6,$B14),'BASE 2026'!$D:$Z,8,0)</f>
        <v>19</v>
      </c>
      <c r="H14" s="22">
        <f>VLOOKUP(CONCATENATE($D$6,$B14),'BASE 2026'!$D:$Z,9,0)</f>
        <v>19.41</v>
      </c>
      <c r="I14" s="22">
        <f>VLOOKUP(CONCATENATE($D$6,$B14),'BASE 2026'!$D:$Z,10,0)</f>
        <v>19.84</v>
      </c>
      <c r="J14" s="22">
        <f>VLOOKUP(CONCATENATE($D$6,$B14),'BASE 2026'!$D:$Z,11,0)</f>
        <v>21.11</v>
      </c>
      <c r="K14" s="22">
        <f>VLOOKUP(CONCATENATE($D$6,$B14),'BASE 2026'!$D:$Z,12,0)</f>
        <v>28.85</v>
      </c>
      <c r="L14" s="22">
        <f>VLOOKUP(CONCATENATE($D$6,$B14),'BASE 2026'!$D:$Z,13,0)</f>
        <v>40.39</v>
      </c>
      <c r="M14" s="22">
        <f>VLOOKUP(CONCATENATE($D$6,$B14),'BASE 2026'!$D:$Z,14,0)</f>
        <v>51.93</v>
      </c>
      <c r="N14" s="22">
        <f>VLOOKUP(CONCATENATE($D$6,$B14),'BASE 2026'!$D:$Z,15,0)</f>
        <v>60.59</v>
      </c>
      <c r="O14" s="22">
        <f>VLOOKUP(CONCATENATE($D$6,$B14),'BASE 2026'!$D:$Z,16,0)</f>
        <v>38.409999999999997</v>
      </c>
      <c r="P14" s="22">
        <f>VLOOKUP(CONCATENATE($D$6,$B14),'BASE 2026'!$D:$Z,17,0)</f>
        <v>49.04</v>
      </c>
      <c r="Q14" s="22">
        <f>VLOOKUP(CONCATENATE($D$6,$B14),'BASE 2026'!$D:$Z,18,0)</f>
        <v>59.2</v>
      </c>
      <c r="R14" s="22">
        <f>VLOOKUP(CONCATENATE($D$6,$B14),'BASE 2026'!$D:$Z,19,0)</f>
        <v>67.900000000000006</v>
      </c>
      <c r="S14" s="22">
        <f>VLOOKUP(CONCATENATE($D$6,$B14),'BASE 2026'!$D:$Z,20,0)</f>
        <v>45.73</v>
      </c>
      <c r="T14" s="22">
        <f>VLOOKUP(CONCATENATE($D$6,$B14),'BASE 2026'!$D:$Z,21,0)</f>
        <v>58.39</v>
      </c>
      <c r="U14" s="22">
        <f>VLOOKUP(CONCATENATE($D$6,$B14),'BASE 2026'!$D:$Z,22,0)</f>
        <v>70.489999999999995</v>
      </c>
      <c r="V14" s="22">
        <f>VLOOKUP(CONCATENATE($D$6,$B14),'BASE 2026'!$D:$Z,23,0)</f>
        <v>80.849999999999994</v>
      </c>
    </row>
    <row r="15" spans="2:23" x14ac:dyDescent="0.25">
      <c r="B15" s="32" t="s">
        <v>49</v>
      </c>
      <c r="C15" s="25">
        <f>VLOOKUP(CONCATENATE($D$6,$B15),'BASE 2026'!$D:$Z,4,0)</f>
        <v>11.15</v>
      </c>
      <c r="D15" s="25">
        <f>VLOOKUP(CONCATENATE($D$6,$B15),'BASE 2026'!$D:$Z,5,0)</f>
        <v>11.39</v>
      </c>
      <c r="E15" s="25">
        <f>VLOOKUP(CONCATENATE($D$6,$B15),'BASE 2026'!$D:$Z,6,0)</f>
        <v>11.63</v>
      </c>
      <c r="F15" s="25">
        <f>VLOOKUP(CONCATENATE($D$6,$B15),'BASE 2026'!$D:$Z,7,0)</f>
        <v>11.85</v>
      </c>
      <c r="G15" s="25">
        <f>VLOOKUP(CONCATENATE($D$6,$B15),'BASE 2026'!$D:$Z,8,0)</f>
        <v>19.690000000000001</v>
      </c>
      <c r="H15" s="25">
        <f>VLOOKUP(CONCATENATE($D$6,$B15),'BASE 2026'!$D:$Z,9,0)</f>
        <v>20.12</v>
      </c>
      <c r="I15" s="25">
        <f>VLOOKUP(CONCATENATE($D$6,$B15),'BASE 2026'!$D:$Z,10,0)</f>
        <v>20.57</v>
      </c>
      <c r="J15" s="25">
        <f>VLOOKUP(CONCATENATE($D$6,$B15),'BASE 2026'!$D:$Z,11,0)</f>
        <v>21.87</v>
      </c>
      <c r="K15" s="25">
        <f>VLOOKUP(CONCATENATE($D$6,$B15),'BASE 2026'!$D:$Z,12,0)</f>
        <v>30.06</v>
      </c>
      <c r="L15" s="25">
        <f>VLOOKUP(CONCATENATE($D$6,$B15),'BASE 2026'!$D:$Z,13,0)</f>
        <v>42.08</v>
      </c>
      <c r="M15" s="25">
        <f>VLOOKUP(CONCATENATE($D$6,$B15),'BASE 2026'!$D:$Z,14,0)</f>
        <v>54.09</v>
      </c>
      <c r="N15" s="25">
        <f>VLOOKUP(CONCATENATE($D$6,$B15),'BASE 2026'!$D:$Z,15,0)</f>
        <v>63.1</v>
      </c>
      <c r="O15" s="25">
        <f>VLOOKUP(CONCATENATE($D$6,$B15),'BASE 2026'!$D:$Z,16,0)</f>
        <v>39.42</v>
      </c>
      <c r="P15" s="25">
        <f>VLOOKUP(CONCATENATE($D$6,$B15),'BASE 2026'!$D:$Z,17,0)</f>
        <v>50.45</v>
      </c>
      <c r="Q15" s="25">
        <f>VLOOKUP(CONCATENATE($D$6,$B15),'BASE 2026'!$D:$Z,18,0)</f>
        <v>61.04</v>
      </c>
      <c r="R15" s="25">
        <f>VLOOKUP(CONCATENATE($D$6,$B15),'BASE 2026'!$D:$Z,19,0)</f>
        <v>70.040000000000006</v>
      </c>
      <c r="S15" s="25">
        <f>VLOOKUP(CONCATENATE($D$6,$B15),'BASE 2026'!$D:$Z,20,0)</f>
        <v>46.92</v>
      </c>
      <c r="T15" s="25">
        <f>VLOOKUP(CONCATENATE($D$6,$B15),'BASE 2026'!$D:$Z,21,0)</f>
        <v>60.07</v>
      </c>
      <c r="U15" s="25">
        <f>VLOOKUP(CONCATENATE($D$6,$B15),'BASE 2026'!$D:$Z,22,0)</f>
        <v>72.66</v>
      </c>
      <c r="V15" s="25">
        <f>VLOOKUP(CONCATENATE($D$6,$B15),'BASE 2026'!$D:$Z,23,0)</f>
        <v>83.37</v>
      </c>
    </row>
    <row r="16" spans="2:23" x14ac:dyDescent="0.25">
      <c r="B16" s="31" t="s">
        <v>50</v>
      </c>
      <c r="C16" s="22">
        <f>VLOOKUP(CONCATENATE($D$6,$B16),'BASE 2026'!$D:$Z,4,0)</f>
        <v>11.94</v>
      </c>
      <c r="D16" s="22">
        <f>VLOOKUP(CONCATENATE($D$6,$B16),'BASE 2026'!$D:$Z,5,0)</f>
        <v>12.18</v>
      </c>
      <c r="E16" s="22">
        <f>VLOOKUP(CONCATENATE($D$6,$B16),'BASE 2026'!$D:$Z,6,0)</f>
        <v>12.45</v>
      </c>
      <c r="F16" s="22">
        <f>VLOOKUP(CONCATENATE($D$6,$B16),'BASE 2026'!$D:$Z,7,0)</f>
        <v>12.71</v>
      </c>
      <c r="G16" s="22">
        <f>VLOOKUP(CONCATENATE($D$6,$B16),'BASE 2026'!$D:$Z,8,0)</f>
        <v>21.96</v>
      </c>
      <c r="H16" s="22">
        <f>VLOOKUP(CONCATENATE($D$6,$B16),'BASE 2026'!$D:$Z,9,0)</f>
        <v>22.18</v>
      </c>
      <c r="I16" s="22">
        <f>VLOOKUP(CONCATENATE($D$6,$B16),'BASE 2026'!$D:$Z,10,0)</f>
        <v>22.4</v>
      </c>
      <c r="J16" s="22">
        <f>VLOOKUP(CONCATENATE($D$6,$B16),'BASE 2026'!$D:$Z,11,0)</f>
        <v>22.64</v>
      </c>
      <c r="K16" s="22">
        <f>VLOOKUP(CONCATENATE($D$6,$B16),'BASE 2026'!$D:$Z,12,0)</f>
        <v>31.27</v>
      </c>
      <c r="L16" s="22">
        <f>VLOOKUP(CONCATENATE($D$6,$B16),'BASE 2026'!$D:$Z,13,0)</f>
        <v>43.77</v>
      </c>
      <c r="M16" s="22">
        <f>VLOOKUP(CONCATENATE($D$6,$B16),'BASE 2026'!$D:$Z,14,0)</f>
        <v>56.29</v>
      </c>
      <c r="N16" s="22">
        <f>VLOOKUP(CONCATENATE($D$6,$B16),'BASE 2026'!$D:$Z,15,0)</f>
        <v>65.680000000000007</v>
      </c>
      <c r="O16" s="22">
        <f>VLOOKUP(CONCATENATE($D$6,$B16),'BASE 2026'!$D:$Z,16,0)</f>
        <v>40.43</v>
      </c>
      <c r="P16" s="22">
        <f>VLOOKUP(CONCATENATE($D$6,$B16),'BASE 2026'!$D:$Z,17,0)</f>
        <v>51.89</v>
      </c>
      <c r="Q16" s="22">
        <f>VLOOKUP(CONCATENATE($D$6,$B16),'BASE 2026'!$D:$Z,18,0)</f>
        <v>62.87</v>
      </c>
      <c r="R16" s="22">
        <f>VLOOKUP(CONCATENATE($D$6,$B16),'BASE 2026'!$D:$Z,19,0)</f>
        <v>72.16</v>
      </c>
      <c r="S16" s="22">
        <f>VLOOKUP(CONCATENATE($D$6,$B16),'BASE 2026'!$D:$Z,20,0)</f>
        <v>48.15</v>
      </c>
      <c r="T16" s="22">
        <f>VLOOKUP(CONCATENATE($D$6,$B16),'BASE 2026'!$D:$Z,21,0)</f>
        <v>61.78</v>
      </c>
      <c r="U16" s="22">
        <f>VLOOKUP(CONCATENATE($D$6,$B16),'BASE 2026'!$D:$Z,22,0)</f>
        <v>74.849999999999994</v>
      </c>
      <c r="V16" s="22">
        <f>VLOOKUP(CONCATENATE($D$6,$B16),'BASE 2026'!$D:$Z,23,0)</f>
        <v>85.9</v>
      </c>
    </row>
    <row r="17" spans="2:23" x14ac:dyDescent="0.25">
      <c r="B17" s="32" t="s">
        <v>55</v>
      </c>
      <c r="C17" s="25">
        <f>VLOOKUP(CONCATENATE($D$6,$B17),'BASE 2026'!$D:$Z,4,0)</f>
        <v>14.98</v>
      </c>
      <c r="D17" s="25">
        <f>VLOOKUP(CONCATENATE($D$6,$B17),'BASE 2026'!$D:$Z,5,0)</f>
        <v>15.31</v>
      </c>
      <c r="E17" s="25">
        <f>VLOOKUP(CONCATENATE($D$6,$B17),'BASE 2026'!$D:$Z,6,0)</f>
        <v>15.64</v>
      </c>
      <c r="F17" s="25">
        <f>VLOOKUP(CONCATENATE($D$6,$B17),'BASE 2026'!$D:$Z,7,0)</f>
        <v>15.94</v>
      </c>
      <c r="G17" s="25">
        <f>VLOOKUP(CONCATENATE($D$6,$B17),'BASE 2026'!$D:$Z,8,0)</f>
        <v>24.22</v>
      </c>
      <c r="H17" s="25">
        <f>VLOOKUP(CONCATENATE($D$6,$B17),'BASE 2026'!$D:$Z,9,0)</f>
        <v>24.46</v>
      </c>
      <c r="I17" s="25">
        <f>VLOOKUP(CONCATENATE($D$6,$B17),'BASE 2026'!$D:$Z,10,0)</f>
        <v>24.72</v>
      </c>
      <c r="J17" s="25">
        <f>VLOOKUP(CONCATENATE($D$6,$B17),'BASE 2026'!$D:$Z,11,0)</f>
        <v>24.96</v>
      </c>
      <c r="K17" s="25">
        <f>VLOOKUP(CONCATENATE($D$6,$B17),'BASE 2026'!$D:$Z,12,0)</f>
        <v>37.69</v>
      </c>
      <c r="L17" s="25">
        <f>VLOOKUP(CONCATENATE($D$6,$B17),'BASE 2026'!$D:$Z,13,0)</f>
        <v>52.8</v>
      </c>
      <c r="M17" s="25">
        <f>VLOOKUP(CONCATENATE($D$6,$B17),'BASE 2026'!$D:$Z,14,0)</f>
        <v>67.88</v>
      </c>
      <c r="N17" s="25">
        <f>VLOOKUP(CONCATENATE($D$6,$B17),'BASE 2026'!$D:$Z,15,0)</f>
        <v>79.17</v>
      </c>
      <c r="O17" s="25">
        <f>VLOOKUP(CONCATENATE($D$6,$B17),'BASE 2026'!$D:$Z,16,0)</f>
        <v>50.57</v>
      </c>
      <c r="P17" s="25">
        <f>VLOOKUP(CONCATENATE($D$6,$B17),'BASE 2026'!$D:$Z,17,0)</f>
        <v>64.19</v>
      </c>
      <c r="Q17" s="25">
        <f>VLOOKUP(CONCATENATE($D$6,$B17),'BASE 2026'!$D:$Z,18,0)</f>
        <v>77.33</v>
      </c>
      <c r="R17" s="25">
        <f>VLOOKUP(CONCATENATE($D$6,$B17),'BASE 2026'!$D:$Z,19,0)</f>
        <v>88.25</v>
      </c>
      <c r="S17" s="25">
        <f>VLOOKUP(CONCATENATE($D$6,$B17),'BASE 2026'!$D:$Z,20,0)</f>
        <v>60.2</v>
      </c>
      <c r="T17" s="25">
        <f>VLOOKUP(CONCATENATE($D$6,$B17),'BASE 2026'!$D:$Z,21,0)</f>
        <v>76.42</v>
      </c>
      <c r="U17" s="25">
        <f>VLOOKUP(CONCATENATE($D$6,$B17),'BASE 2026'!$D:$Z,22,0)</f>
        <v>92.05</v>
      </c>
      <c r="V17" s="25">
        <f>VLOOKUP(CONCATENATE($D$6,$B17),'BASE 2026'!$D:$Z,23,0)</f>
        <v>105.05</v>
      </c>
    </row>
    <row r="18" spans="2:23" x14ac:dyDescent="0.25">
      <c r="B18" s="31" t="s">
        <v>62</v>
      </c>
      <c r="C18" s="22">
        <f>VLOOKUP(CONCATENATE($D$6,$B18),'BASE 2026'!$D:$Z,4,0)</f>
        <v>16.72</v>
      </c>
      <c r="D18" s="22">
        <f>VLOOKUP(CONCATENATE($D$6,$B18),'BASE 2026'!$D:$Z,5,0)</f>
        <v>17.079999999999998</v>
      </c>
      <c r="E18" s="22">
        <f>VLOOKUP(CONCATENATE($D$6,$B18),'BASE 2026'!$D:$Z,6,0)</f>
        <v>17.43</v>
      </c>
      <c r="F18" s="22">
        <f>VLOOKUP(CONCATENATE($D$6,$B18),'BASE 2026'!$D:$Z,7,0)</f>
        <v>17.78</v>
      </c>
      <c r="G18" s="22">
        <f>VLOOKUP(CONCATENATE($D$6,$B18),'BASE 2026'!$D:$Z,8,0)</f>
        <v>26.46</v>
      </c>
      <c r="H18" s="22">
        <f>VLOOKUP(CONCATENATE($D$6,$B18),'BASE 2026'!$D:$Z,9,0)</f>
        <v>26.72</v>
      </c>
      <c r="I18" s="22">
        <f>VLOOKUP(CONCATENATE($D$6,$B18),'BASE 2026'!$D:$Z,10,0)</f>
        <v>27.01</v>
      </c>
      <c r="J18" s="22">
        <f>VLOOKUP(CONCATENATE($D$6,$B18),'BASE 2026'!$D:$Z,11,0)</f>
        <v>27.28</v>
      </c>
      <c r="K18" s="22">
        <f>VLOOKUP(CONCATENATE($D$6,$B18),'BASE 2026'!$D:$Z,12,0)</f>
        <v>44.01</v>
      </c>
      <c r="L18" s="22">
        <f>VLOOKUP(CONCATENATE($D$6,$B18),'BASE 2026'!$D:$Z,13,0)</f>
        <v>59.42</v>
      </c>
      <c r="M18" s="22">
        <f>VLOOKUP(CONCATENATE($D$6,$B18),'BASE 2026'!$D:$Z,14,0)</f>
        <v>83.63</v>
      </c>
      <c r="N18" s="22">
        <f>VLOOKUP(CONCATENATE($D$6,$B18),'BASE 2026'!$D:$Z,15,0)</f>
        <v>101.22</v>
      </c>
      <c r="O18" s="22">
        <f>VLOOKUP(CONCATENATE($D$6,$B18),'BASE 2026'!$D:$Z,16,0)</f>
        <v>60.61</v>
      </c>
      <c r="P18" s="22">
        <f>VLOOKUP(CONCATENATE($D$6,$B18),'BASE 2026'!$D:$Z,17,0)</f>
        <v>74.489999999999995</v>
      </c>
      <c r="Q18" s="22">
        <f>VLOOKUP(CONCATENATE($D$6,$B18),'BASE 2026'!$D:$Z,18,0)</f>
        <v>95.28</v>
      </c>
      <c r="R18" s="22">
        <f>VLOOKUP(CONCATENATE($D$6,$B18),'BASE 2026'!$D:$Z,19,0)</f>
        <v>111.49</v>
      </c>
      <c r="S18" s="22">
        <f>VLOOKUP(CONCATENATE($D$6,$B18),'BASE 2026'!$D:$Z,20,0)</f>
        <v>72.14</v>
      </c>
      <c r="T18" s="22">
        <f>VLOOKUP(CONCATENATE($D$6,$B18),'BASE 2026'!$D:$Z,21,0)</f>
        <v>88.67</v>
      </c>
      <c r="U18" s="22">
        <f>VLOOKUP(CONCATENATE($D$6,$B18),'BASE 2026'!$D:$Z,22,0)</f>
        <v>113.43</v>
      </c>
      <c r="V18" s="22">
        <f>VLOOKUP(CONCATENATE($D$6,$B18),'BASE 2026'!$D:$Z,23,0)</f>
        <v>132.72999999999999</v>
      </c>
    </row>
    <row r="19" spans="2:23" x14ac:dyDescent="0.25">
      <c r="B19" s="32" t="s">
        <v>68</v>
      </c>
      <c r="C19" s="25">
        <f>VLOOKUP(CONCATENATE($D$6,$B19),'BASE 2026'!$D:$Z,4,0)</f>
        <v>18.07</v>
      </c>
      <c r="D19" s="25">
        <f>VLOOKUP(CONCATENATE($D$6,$B19),'BASE 2026'!$D:$Z,5,0)</f>
        <v>18.45</v>
      </c>
      <c r="E19" s="25">
        <f>VLOOKUP(CONCATENATE($D$6,$B19),'BASE 2026'!$D:$Z,6,0)</f>
        <v>18.84</v>
      </c>
      <c r="F19" s="25">
        <f>VLOOKUP(CONCATENATE($D$6,$B19),'BASE 2026'!$D:$Z,7,0)</f>
        <v>19.21</v>
      </c>
      <c r="G19" s="25">
        <f>VLOOKUP(CONCATENATE($D$6,$B19),'BASE 2026'!$D:$Z,8,0)</f>
        <v>29.15</v>
      </c>
      <c r="H19" s="25">
        <f>VLOOKUP(CONCATENATE($D$6,$B19),'BASE 2026'!$D:$Z,9,0)</f>
        <v>29.42</v>
      </c>
      <c r="I19" s="25">
        <f>VLOOKUP(CONCATENATE($D$6,$B19),'BASE 2026'!$D:$Z,10,0)</f>
        <v>29.73</v>
      </c>
      <c r="J19" s="25">
        <f>VLOOKUP(CONCATENATE($D$6,$B19),'BASE 2026'!$D:$Z,11,0)</f>
        <v>30.04</v>
      </c>
      <c r="K19" s="25">
        <f>VLOOKUP(CONCATENATE($D$6,$B19),'BASE 2026'!$D:$Z,12,0)</f>
        <v>50.45</v>
      </c>
      <c r="L19" s="25">
        <f>VLOOKUP(CONCATENATE($D$6,$B19),'BASE 2026'!$D:$Z,13,0)</f>
        <v>68.13</v>
      </c>
      <c r="M19" s="25">
        <f>VLOOKUP(CONCATENATE($D$6,$B19),'BASE 2026'!$D:$Z,14,0)</f>
        <v>95.87</v>
      </c>
      <c r="N19" s="25">
        <f>VLOOKUP(CONCATENATE($D$6,$B19),'BASE 2026'!$D:$Z,15,0)</f>
        <v>116.06</v>
      </c>
      <c r="O19" s="25">
        <f>VLOOKUP(CONCATENATE($D$6,$B19),'BASE 2026'!$D:$Z,16,0)</f>
        <v>66.02</v>
      </c>
      <c r="P19" s="25">
        <f>VLOOKUP(CONCATENATE($D$6,$B19),'BASE 2026'!$D:$Z,17,0)</f>
        <v>81.8</v>
      </c>
      <c r="Q19" s="25">
        <f>VLOOKUP(CONCATENATE($D$6,$B19),'BASE 2026'!$D:$Z,18,0)</f>
        <v>105.59</v>
      </c>
      <c r="R19" s="25">
        <f>VLOOKUP(CONCATENATE($D$6,$B19),'BASE 2026'!$D:$Z,19,0)</f>
        <v>123.95</v>
      </c>
      <c r="S19" s="25">
        <f>VLOOKUP(CONCATENATE($D$6,$B19),'BASE 2026'!$D:$Z,20,0)</f>
        <v>78.58</v>
      </c>
      <c r="T19" s="25">
        <f>VLOOKUP(CONCATENATE($D$6,$B19),'BASE 2026'!$D:$Z,21,0)</f>
        <v>97.37</v>
      </c>
      <c r="U19" s="25">
        <f>VLOOKUP(CONCATENATE($D$6,$B19),'BASE 2026'!$D:$Z,22,0)</f>
        <v>125.7</v>
      </c>
      <c r="V19" s="25">
        <f>VLOOKUP(CONCATENATE($D$6,$B19),'BASE 2026'!$D:$Z,23,0)</f>
        <v>147.57</v>
      </c>
    </row>
    <row r="20" spans="2:23" x14ac:dyDescent="0.25">
      <c r="B20" s="31" t="s">
        <v>70</v>
      </c>
      <c r="C20" s="22">
        <f>VLOOKUP(CONCATENATE($D$6,$B20),'BASE 2026'!$D:$Z,4,0)</f>
        <v>19.52</v>
      </c>
      <c r="D20" s="22">
        <f>VLOOKUP(CONCATENATE($D$6,$B20),'BASE 2026'!$D:$Z,5,0)</f>
        <v>19.95</v>
      </c>
      <c r="E20" s="22">
        <f>VLOOKUP(CONCATENATE($D$6,$B20),'BASE 2026'!$D:$Z,6,0)</f>
        <v>20.34</v>
      </c>
      <c r="F20" s="22">
        <f>VLOOKUP(CONCATENATE($D$6,$B20),'BASE 2026'!$D:$Z,7,0)</f>
        <v>20.76</v>
      </c>
      <c r="G20" s="22">
        <f>VLOOKUP(CONCATENATE($D$6,$B20),'BASE 2026'!$D:$Z,8,0)</f>
        <v>31.4</v>
      </c>
      <c r="H20" s="22">
        <f>VLOOKUP(CONCATENATE($D$6,$B20),'BASE 2026'!$D:$Z,9,0)</f>
        <v>31.72</v>
      </c>
      <c r="I20" s="22">
        <f>VLOOKUP(CONCATENATE($D$6,$B20),'BASE 2026'!$D:$Z,10,0)</f>
        <v>32.06</v>
      </c>
      <c r="J20" s="22">
        <f>VLOOKUP(CONCATENATE($D$6,$B20),'BASE 2026'!$D:$Z,11,0)</f>
        <v>32.369999999999997</v>
      </c>
      <c r="K20" s="22">
        <f>VLOOKUP(CONCATENATE($D$6,$B20),'BASE 2026'!$D:$Z,12,0)</f>
        <v>55.69</v>
      </c>
      <c r="L20" s="22">
        <f>VLOOKUP(CONCATENATE($D$6,$B20),'BASE 2026'!$D:$Z,13,0)</f>
        <v>75.180000000000007</v>
      </c>
      <c r="M20" s="22">
        <f>VLOOKUP(CONCATENATE($D$6,$B20),'BASE 2026'!$D:$Z,14,0)</f>
        <v>105.82</v>
      </c>
      <c r="N20" s="22">
        <f>VLOOKUP(CONCATENATE($D$6,$B20),'BASE 2026'!$D:$Z,15,0)</f>
        <v>128.08000000000001</v>
      </c>
      <c r="O20" s="22">
        <f>VLOOKUP(CONCATENATE($D$6,$B20),'BASE 2026'!$D:$Z,16,0)</f>
        <v>79.84</v>
      </c>
      <c r="P20" s="22">
        <f>VLOOKUP(CONCATENATE($D$6,$B20),'BASE 2026'!$D:$Z,17,0)</f>
        <v>97.15</v>
      </c>
      <c r="Q20" s="22">
        <f>VLOOKUP(CONCATENATE($D$6,$B20),'BASE 2026'!$D:$Z,18,0)</f>
        <v>123.37</v>
      </c>
      <c r="R20" s="22">
        <f>VLOOKUP(CONCATENATE($D$6,$B20),'BASE 2026'!$D:$Z,19,0)</f>
        <v>143.49</v>
      </c>
      <c r="S20" s="22">
        <f>VLOOKUP(CONCATENATE($D$6,$B20),'BASE 2026'!$D:$Z,20,0)</f>
        <v>95.06</v>
      </c>
      <c r="T20" s="22">
        <f>VLOOKUP(CONCATENATE($D$6,$B20),'BASE 2026'!$D:$Z,21,0)</f>
        <v>115.66</v>
      </c>
      <c r="U20" s="22">
        <f>VLOOKUP(CONCATENATE($D$6,$B20),'BASE 2026'!$D:$Z,22,0)</f>
        <v>146.86000000000001</v>
      </c>
      <c r="V20" s="22">
        <f>VLOOKUP(CONCATENATE($D$6,$B20),'BASE 2026'!$D:$Z,23,0)</f>
        <v>170.83</v>
      </c>
    </row>
    <row r="21" spans="2:23" x14ac:dyDescent="0.25">
      <c r="B21" s="32" t="s">
        <v>76</v>
      </c>
      <c r="C21" s="25">
        <f>VLOOKUP(CONCATENATE($D$6,$B21),'BASE 2026'!$D:$Z,4,0)</f>
        <v>20.74</v>
      </c>
      <c r="D21" s="25">
        <f>VLOOKUP(CONCATENATE($D$6,$B21),'BASE 2026'!$D:$Z,5,0)</f>
        <v>21.18</v>
      </c>
      <c r="E21" s="25">
        <f>VLOOKUP(CONCATENATE($D$6,$B21),'BASE 2026'!$D:$Z,6,0)</f>
        <v>21.63</v>
      </c>
      <c r="F21" s="25">
        <f>VLOOKUP(CONCATENATE($D$6,$B21),'BASE 2026'!$D:$Z,7,0)</f>
        <v>22.08</v>
      </c>
      <c r="G21" s="25">
        <f>VLOOKUP(CONCATENATE($D$6,$B21),'BASE 2026'!$D:$Z,8,0)</f>
        <v>33.909999999999997</v>
      </c>
      <c r="H21" s="25">
        <f>VLOOKUP(CONCATENATE($D$6,$B21),'BASE 2026'!$D:$Z,9,0)</f>
        <v>34.28</v>
      </c>
      <c r="I21" s="25">
        <f>VLOOKUP(CONCATENATE($D$6,$B21),'BASE 2026'!$D:$Z,10,0)</f>
        <v>34.619999999999997</v>
      </c>
      <c r="J21" s="25">
        <f>VLOOKUP(CONCATENATE($D$6,$B21),'BASE 2026'!$D:$Z,11,0)</f>
        <v>34.97</v>
      </c>
      <c r="K21" s="25">
        <f>VLOOKUP(CONCATENATE($D$6,$B21),'BASE 2026'!$D:$Z,12,0)</f>
        <v>61.06</v>
      </c>
      <c r="L21" s="25">
        <f>VLOOKUP(CONCATENATE($D$6,$B21),'BASE 2026'!$D:$Z,13,0)</f>
        <v>82.42</v>
      </c>
      <c r="M21" s="25">
        <f>VLOOKUP(CONCATENATE($D$6,$B21),'BASE 2026'!$D:$Z,14,0)</f>
        <v>116.01</v>
      </c>
      <c r="N21" s="25">
        <f>VLOOKUP(CONCATENATE($D$6,$B21),'BASE 2026'!$D:$Z,15,0)</f>
        <v>140.41999999999999</v>
      </c>
      <c r="O21" s="25">
        <f>VLOOKUP(CONCATENATE($D$6,$B21),'BASE 2026'!$D:$Z,16,0)</f>
        <v>84.37</v>
      </c>
      <c r="P21" s="25">
        <f>VLOOKUP(CONCATENATE($D$6,$B21),'BASE 2026'!$D:$Z,17,0)</f>
        <v>103.24</v>
      </c>
      <c r="Q21" s="25">
        <f>VLOOKUP(CONCATENATE($D$6,$B21),'BASE 2026'!$D:$Z,18,0)</f>
        <v>131.94</v>
      </c>
      <c r="R21" s="25">
        <f>VLOOKUP(CONCATENATE($D$6,$B21),'BASE 2026'!$D:$Z,19,0)</f>
        <v>153.86000000000001</v>
      </c>
      <c r="S21" s="25">
        <f>VLOOKUP(CONCATENATE($D$6,$B21),'BASE 2026'!$D:$Z,20,0)</f>
        <v>100.42</v>
      </c>
      <c r="T21" s="25">
        <f>VLOOKUP(CONCATENATE($D$6,$B21),'BASE 2026'!$D:$Z,21,0)</f>
        <v>122.92</v>
      </c>
      <c r="U21" s="25">
        <f>VLOOKUP(CONCATENATE($D$6,$B21),'BASE 2026'!$D:$Z,22,0)</f>
        <v>157.05000000000001</v>
      </c>
      <c r="V21" s="25">
        <f>VLOOKUP(CONCATENATE($D$6,$B21),'BASE 2026'!$D:$Z,23,0)</f>
        <v>183.18</v>
      </c>
    </row>
    <row r="22" spans="2:23" x14ac:dyDescent="0.25">
      <c r="B22" s="31" t="s">
        <v>82</v>
      </c>
      <c r="C22" s="22">
        <f>VLOOKUP(CONCATENATE($D$6,$B22),'BASE 2026'!$D:$Z,4,0)</f>
        <v>22.05</v>
      </c>
      <c r="D22" s="22">
        <f>VLOOKUP(CONCATENATE($D$6,$B22),'BASE 2026'!$D:$Z,5,0)</f>
        <v>22.52</v>
      </c>
      <c r="E22" s="22">
        <f>VLOOKUP(CONCATENATE($D$6,$B22),'BASE 2026'!$D:$Z,6,0)</f>
        <v>22.99</v>
      </c>
      <c r="F22" s="22">
        <f>VLOOKUP(CONCATENATE($D$6,$B22),'BASE 2026'!$D:$Z,7,0)</f>
        <v>23.46</v>
      </c>
      <c r="G22" s="22">
        <f>VLOOKUP(CONCATENATE($D$6,$B22),'BASE 2026'!$D:$Z,8,0)</f>
        <v>36.33</v>
      </c>
      <c r="H22" s="22">
        <f>VLOOKUP(CONCATENATE($D$6,$B22),'BASE 2026'!$D:$Z,9,0)</f>
        <v>36.69</v>
      </c>
      <c r="I22" s="22">
        <f>VLOOKUP(CONCATENATE($D$6,$B22),'BASE 2026'!$D:$Z,10,0)</f>
        <v>37.08</v>
      </c>
      <c r="J22" s="22">
        <f>VLOOKUP(CONCATENATE($D$6,$B22),'BASE 2026'!$D:$Z,11,0)</f>
        <v>37.450000000000003</v>
      </c>
      <c r="K22" s="22">
        <f>VLOOKUP(CONCATENATE($D$6,$B22),'BASE 2026'!$D:$Z,12,0)</f>
        <v>67.37</v>
      </c>
      <c r="L22" s="22">
        <f>VLOOKUP(CONCATENATE($D$6,$B22),'BASE 2026'!$D:$Z,13,0)</f>
        <v>90.95</v>
      </c>
      <c r="M22" s="22">
        <f>VLOOKUP(CONCATENATE($D$6,$B22),'BASE 2026'!$D:$Z,14,0)</f>
        <v>127.99</v>
      </c>
      <c r="N22" s="22">
        <f>VLOOKUP(CONCATENATE($D$6,$B22),'BASE 2026'!$D:$Z,15,0)</f>
        <v>154.96</v>
      </c>
      <c r="O22" s="22">
        <f>VLOOKUP(CONCATENATE($D$6,$B22),'BASE 2026'!$D:$Z,16,0)</f>
        <v>89.67</v>
      </c>
      <c r="P22" s="22">
        <f>VLOOKUP(CONCATENATE($D$6,$B22),'BASE 2026'!$D:$Z,17,0)</f>
        <v>110.42</v>
      </c>
      <c r="Q22" s="22">
        <f>VLOOKUP(CONCATENATE($D$6,$B22),'BASE 2026'!$D:$Z,18,0)</f>
        <v>142.01</v>
      </c>
      <c r="R22" s="22">
        <f>VLOOKUP(CONCATENATE($D$6,$B22),'BASE 2026'!$D:$Z,19,0)</f>
        <v>166.07</v>
      </c>
      <c r="S22" s="22">
        <f>VLOOKUP(CONCATENATE($D$6,$B22),'BASE 2026'!$D:$Z,20,0)</f>
        <v>106.76</v>
      </c>
      <c r="T22" s="22">
        <f>VLOOKUP(CONCATENATE($D$6,$B22),'BASE 2026'!$D:$Z,21,0)</f>
        <v>131.44999999999999</v>
      </c>
      <c r="U22" s="22">
        <f>VLOOKUP(CONCATENATE($D$6,$B22),'BASE 2026'!$D:$Z,22,0)</f>
        <v>169.04</v>
      </c>
      <c r="V22" s="22">
        <f>VLOOKUP(CONCATENATE($D$6,$B22),'BASE 2026'!$D:$Z,23,0)</f>
        <v>197.7</v>
      </c>
    </row>
    <row r="23" spans="2:23" x14ac:dyDescent="0.25">
      <c r="B23" s="32" t="s">
        <v>86</v>
      </c>
      <c r="C23" s="25">
        <f>VLOOKUP(CONCATENATE($D$6,$B23),'BASE 2026'!$D:$Z,4,0)</f>
        <v>23.31</v>
      </c>
      <c r="D23" s="25">
        <f>VLOOKUP(CONCATENATE($D$6,$B23),'BASE 2026'!$D:$Z,5,0)</f>
        <v>23.8</v>
      </c>
      <c r="E23" s="25">
        <f>VLOOKUP(CONCATENATE($D$6,$B23),'BASE 2026'!$D:$Z,6,0)</f>
        <v>24.3</v>
      </c>
      <c r="F23" s="25">
        <f>VLOOKUP(CONCATENATE($D$6,$B23),'BASE 2026'!$D:$Z,7,0)</f>
        <v>24.79</v>
      </c>
      <c r="G23" s="25">
        <f>VLOOKUP(CONCATENATE($D$6,$B23),'BASE 2026'!$D:$Z,8,0)</f>
        <v>38.840000000000003</v>
      </c>
      <c r="H23" s="25">
        <f>VLOOKUP(CONCATENATE($D$6,$B23),'BASE 2026'!$D:$Z,9,0)</f>
        <v>39.270000000000003</v>
      </c>
      <c r="I23" s="25">
        <f>VLOOKUP(CONCATENATE($D$6,$B23),'BASE 2026'!$D:$Z,10,0)</f>
        <v>39.64</v>
      </c>
      <c r="J23" s="25">
        <f>VLOOKUP(CONCATENATE($D$6,$B23),'BASE 2026'!$D:$Z,11,0)</f>
        <v>40.06</v>
      </c>
      <c r="K23" s="25">
        <f>VLOOKUP(CONCATENATE($D$6,$B23),'BASE 2026'!$D:$Z,12,0)</f>
        <v>73.790000000000006</v>
      </c>
      <c r="L23" s="25">
        <f>VLOOKUP(CONCATENATE($D$6,$B23),'BASE 2026'!$D:$Z,13,0)</f>
        <v>99.63</v>
      </c>
      <c r="M23" s="25">
        <f>VLOOKUP(CONCATENATE($D$6,$B23),'BASE 2026'!$D:$Z,14,0)</f>
        <v>140.24</v>
      </c>
      <c r="N23" s="25">
        <f>VLOOKUP(CONCATENATE($D$6,$B23),'BASE 2026'!$D:$Z,15,0)</f>
        <v>169.76</v>
      </c>
      <c r="O23" s="25">
        <f>VLOOKUP(CONCATENATE($D$6,$B23),'BASE 2026'!$D:$Z,16,0)</f>
        <v>99.79</v>
      </c>
      <c r="P23" s="25">
        <f>VLOOKUP(CONCATENATE($D$6,$B23),'BASE 2026'!$D:$Z,17,0)</f>
        <v>122.44</v>
      </c>
      <c r="Q23" s="25">
        <f>VLOOKUP(CONCATENATE($D$6,$B23),'BASE 2026'!$D:$Z,18,0)</f>
        <v>157.02000000000001</v>
      </c>
      <c r="R23" s="25">
        <f>VLOOKUP(CONCATENATE($D$6,$B23),'BASE 2026'!$D:$Z,19,0)</f>
        <v>183.23</v>
      </c>
      <c r="S23" s="25">
        <f>VLOOKUP(CONCATENATE($D$6,$B23),'BASE 2026'!$D:$Z,20,0)</f>
        <v>118.79</v>
      </c>
      <c r="T23" s="25">
        <f>VLOOKUP(CONCATENATE($D$6,$B23),'BASE 2026'!$D:$Z,21,0)</f>
        <v>145.75</v>
      </c>
      <c r="U23" s="25">
        <f>VLOOKUP(CONCATENATE($D$6,$B23),'BASE 2026'!$D:$Z,22,0)</f>
        <v>186.93</v>
      </c>
      <c r="V23" s="25">
        <f>VLOOKUP(CONCATENATE($D$6,$B23),'BASE 2026'!$D:$Z,23,0)</f>
        <v>218.14</v>
      </c>
    </row>
    <row r="24" spans="2:23" x14ac:dyDescent="0.25">
      <c r="B24" s="31" t="s">
        <v>91</v>
      </c>
      <c r="C24" s="22">
        <f>VLOOKUP(CONCATENATE($D$6,$B24),'BASE 2026'!$D:$Z,4,0)</f>
        <v>24.07</v>
      </c>
      <c r="D24" s="22">
        <f>VLOOKUP(CONCATENATE($D$6,$B24),'BASE 2026'!$D:$Z,5,0)</f>
        <v>24.59</v>
      </c>
      <c r="E24" s="22">
        <f>VLOOKUP(CONCATENATE($D$6,$B24),'BASE 2026'!$D:$Z,6,0)</f>
        <v>25.1</v>
      </c>
      <c r="F24" s="22">
        <f>VLOOKUP(CONCATENATE($D$6,$B24),'BASE 2026'!$D:$Z,7,0)</f>
        <v>25.6</v>
      </c>
      <c r="G24" s="22">
        <f>VLOOKUP(CONCATENATE($D$6,$B24),'BASE 2026'!$D:$Z,8,0)</f>
        <v>41.38</v>
      </c>
      <c r="H24" s="22">
        <f>VLOOKUP(CONCATENATE($D$6,$B24),'BASE 2026'!$D:$Z,9,0)</f>
        <v>41.8</v>
      </c>
      <c r="I24" s="22">
        <f>VLOOKUP(CONCATENATE($D$6,$B24),'BASE 2026'!$D:$Z,10,0)</f>
        <v>42.25</v>
      </c>
      <c r="J24" s="22">
        <f>VLOOKUP(CONCATENATE($D$6,$B24),'BASE 2026'!$D:$Z,11,0)</f>
        <v>42.65</v>
      </c>
      <c r="K24" s="22">
        <f>VLOOKUP(CONCATENATE($D$6,$B24),'BASE 2026'!$D:$Z,12,0)</f>
        <v>80.239999999999995</v>
      </c>
      <c r="L24" s="22">
        <f>VLOOKUP(CONCATENATE($D$6,$B24),'BASE 2026'!$D:$Z,13,0)</f>
        <v>108.32</v>
      </c>
      <c r="M24" s="22">
        <f>VLOOKUP(CONCATENATE($D$6,$B24),'BASE 2026'!$D:$Z,14,0)</f>
        <v>152.46</v>
      </c>
      <c r="N24" s="22">
        <f>VLOOKUP(CONCATENATE($D$6,$B24),'BASE 2026'!$D:$Z,15,0)</f>
        <v>184.55</v>
      </c>
      <c r="O24" s="22">
        <f>VLOOKUP(CONCATENATE($D$6,$B24),'BASE 2026'!$D:$Z,16,0)</f>
        <v>105.19</v>
      </c>
      <c r="P24" s="22">
        <f>VLOOKUP(CONCATENATE($D$6,$B24),'BASE 2026'!$D:$Z,17,0)</f>
        <v>129.75</v>
      </c>
      <c r="Q24" s="22">
        <f>VLOOKUP(CONCATENATE($D$6,$B24),'BASE 2026'!$D:$Z,18,0)</f>
        <v>167.29</v>
      </c>
      <c r="R24" s="22">
        <f>VLOOKUP(CONCATENATE($D$6,$B24),'BASE 2026'!$D:$Z,19,0)</f>
        <v>195.65</v>
      </c>
      <c r="S24" s="22">
        <f>VLOOKUP(CONCATENATE($D$6,$B24),'BASE 2026'!$D:$Z,20,0)</f>
        <v>125.23</v>
      </c>
      <c r="T24" s="22">
        <f>VLOOKUP(CONCATENATE($D$6,$B24),'BASE 2026'!$D:$Z,21,0)</f>
        <v>154.46</v>
      </c>
      <c r="U24" s="22">
        <f>VLOOKUP(CONCATENATE($D$6,$B24),'BASE 2026'!$D:$Z,22,0)</f>
        <v>199.16</v>
      </c>
      <c r="V24" s="22">
        <f>VLOOKUP(CONCATENATE($D$6,$B24),'BASE 2026'!$D:$Z,23,0)</f>
        <v>232.93</v>
      </c>
    </row>
    <row r="25" spans="2:23" x14ac:dyDescent="0.25">
      <c r="B25" s="32" t="s">
        <v>95</v>
      </c>
      <c r="C25" s="25">
        <f>VLOOKUP(CONCATENATE($D$6,$B25),'BASE 2026'!$D:$Z,4,0)</f>
        <v>24.61</v>
      </c>
      <c r="D25" s="25">
        <f>VLOOKUP(CONCATENATE($D$6,$B25),'BASE 2026'!$D:$Z,5,0)</f>
        <v>25.13</v>
      </c>
      <c r="E25" s="25">
        <f>VLOOKUP(CONCATENATE($D$6,$B25),'BASE 2026'!$D:$Z,6,0)</f>
        <v>25.65</v>
      </c>
      <c r="F25" s="25">
        <f>VLOOKUP(CONCATENATE($D$6,$B25),'BASE 2026'!$D:$Z,7,0)</f>
        <v>26.17</v>
      </c>
      <c r="G25" s="25">
        <f>VLOOKUP(CONCATENATE($D$6,$B25),'BASE 2026'!$D:$Z,8,0)</f>
        <v>44.18</v>
      </c>
      <c r="H25" s="25">
        <f>VLOOKUP(CONCATENATE($D$6,$B25),'BASE 2026'!$D:$Z,9,0)</f>
        <v>44.63</v>
      </c>
      <c r="I25" s="25">
        <f>VLOOKUP(CONCATENATE($D$6,$B25),'BASE 2026'!$D:$Z,10,0)</f>
        <v>45.09</v>
      </c>
      <c r="J25" s="25">
        <f>VLOOKUP(CONCATENATE($D$6,$B25),'BASE 2026'!$D:$Z,11,0)</f>
        <v>45.54</v>
      </c>
      <c r="K25" s="25">
        <f>VLOOKUP(CONCATENATE($D$6,$B25),'BASE 2026'!$D:$Z,12,0)</f>
        <v>86.69</v>
      </c>
      <c r="L25" s="25">
        <f>VLOOKUP(CONCATENATE($D$6,$B25),'BASE 2026'!$D:$Z,13,0)</f>
        <v>117.03</v>
      </c>
      <c r="M25" s="25">
        <f>VLOOKUP(CONCATENATE($D$6,$B25),'BASE 2026'!$D:$Z,14,0)</f>
        <v>164.71</v>
      </c>
      <c r="N25" s="25">
        <f>VLOOKUP(CONCATENATE($D$6,$B25),'BASE 2026'!$D:$Z,15,0)</f>
        <v>199.38</v>
      </c>
      <c r="O25" s="25">
        <f>VLOOKUP(CONCATENATE($D$6,$B25),'BASE 2026'!$D:$Z,16,0)</f>
        <v>110.62</v>
      </c>
      <c r="P25" s="25">
        <f>VLOOKUP(CONCATENATE($D$6,$B25),'BASE 2026'!$D:$Z,17,0)</f>
        <v>137.03</v>
      </c>
      <c r="Q25" s="25">
        <f>VLOOKUP(CONCATENATE($D$6,$B25),'BASE 2026'!$D:$Z,18,0)</f>
        <v>177.56</v>
      </c>
      <c r="R25" s="25">
        <f>VLOOKUP(CONCATENATE($D$6,$B25),'BASE 2026'!$D:$Z,19,0)</f>
        <v>208.11</v>
      </c>
      <c r="S25" s="25">
        <f>VLOOKUP(CONCATENATE($D$6,$B25),'BASE 2026'!$D:$Z,20,0)</f>
        <v>131.69</v>
      </c>
      <c r="T25" s="25">
        <f>VLOOKUP(CONCATENATE($D$6,$B25),'BASE 2026'!$D:$Z,21,0)</f>
        <v>163.13</v>
      </c>
      <c r="U25" s="25">
        <f>VLOOKUP(CONCATENATE($D$6,$B25),'BASE 2026'!$D:$Z,22,0)</f>
        <v>211.39</v>
      </c>
      <c r="V25" s="25">
        <f>VLOOKUP(CONCATENATE($D$6,$B25),'BASE 2026'!$D:$Z,23,0)</f>
        <v>247.73</v>
      </c>
    </row>
    <row r="26" spans="2:23" x14ac:dyDescent="0.2">
      <c r="B26" s="33" t="s">
        <v>63</v>
      </c>
      <c r="C26" s="37">
        <f>VLOOKUP(CONCATENATE($D$6,$B26),'BASE 2026'!$D:$Z,4,0)</f>
        <v>3.04</v>
      </c>
      <c r="D26" s="26">
        <f>VLOOKUP(CONCATENATE($D$6,$B26),'BASE 2026'!$D:$Z,5,0)</f>
        <v>3.12</v>
      </c>
      <c r="E26" s="26">
        <f>VLOOKUP(CONCATENATE($D$6,$B26),'BASE 2026'!$D:$Z,6,0)</f>
        <v>3.19</v>
      </c>
      <c r="F26" s="26">
        <f>VLOOKUP(CONCATENATE($D$6,$B26),'BASE 2026'!$D:$Z,7,0)</f>
        <v>3.24</v>
      </c>
      <c r="G26" s="26">
        <f>VLOOKUP(CONCATENATE($D$6,$B26),'BASE 2026'!$D:$Z,8,0)</f>
        <v>5.48</v>
      </c>
      <c r="H26" s="26">
        <f>VLOOKUP(CONCATENATE($D$6,$B26),'BASE 2026'!$D:$Z,9,0)</f>
        <v>5.54</v>
      </c>
      <c r="I26" s="26">
        <f>VLOOKUP(CONCATENATE($D$6,$B26),'BASE 2026'!$D:$Z,10,0)</f>
        <v>5.59</v>
      </c>
      <c r="J26" s="26">
        <f>VLOOKUP(CONCATENATE($D$6,$B26),'BASE 2026'!$D:$Z,11,0)</f>
        <v>5.65</v>
      </c>
      <c r="K26" s="26">
        <f>VLOOKUP(CONCATENATE($D$6,$B26),'BASE 2026'!$D:$Z,12,0)</f>
        <v>10.75</v>
      </c>
      <c r="L26" s="26">
        <f>VLOOKUP(CONCATENATE($D$6,$B26),'BASE 2026'!$D:$Z,13,0)</f>
        <v>14.51</v>
      </c>
      <c r="M26" s="26">
        <f>VLOOKUP(CONCATENATE($D$6,$B26),'BASE 2026'!$D:$Z,14,0)</f>
        <v>20.43</v>
      </c>
      <c r="N26" s="26">
        <f>VLOOKUP(CONCATENATE($D$6,$B26),'BASE 2026'!$D:$Z,15,0)</f>
        <v>24.72</v>
      </c>
      <c r="O26" s="26">
        <f>VLOOKUP(CONCATENATE($D$6,$B26),'BASE 2026'!$D:$Z,16,0)</f>
        <v>13.72</v>
      </c>
      <c r="P26" s="26">
        <f>VLOOKUP(CONCATENATE($D$6,$B26),'BASE 2026'!$D:$Z,17,0)</f>
        <v>16.98</v>
      </c>
      <c r="Q26" s="26">
        <f>VLOOKUP(CONCATENATE($D$6,$B26),'BASE 2026'!$D:$Z,18,0)</f>
        <v>22.02</v>
      </c>
      <c r="R26" s="26">
        <f>VLOOKUP(CONCATENATE($D$6,$B26),'BASE 2026'!$D:$Z,19,0)</f>
        <v>25.81</v>
      </c>
      <c r="S26" s="26">
        <f>VLOOKUP(CONCATENATE($D$6,$B26),'BASE 2026'!$D:$Z,20,0)</f>
        <v>16.329999999999998</v>
      </c>
      <c r="T26" s="26">
        <f>VLOOKUP(CONCATENATE($D$6,$B26),'BASE 2026'!$D:$Z,21,0)</f>
        <v>20.23</v>
      </c>
      <c r="U26" s="26">
        <f>VLOOKUP(CONCATENATE($D$6,$B26),'BASE 2026'!$D:$Z,22,0)</f>
        <v>26.21</v>
      </c>
      <c r="V26" s="26">
        <f>VLOOKUP(CONCATENATE($D$6,$B26),'BASE 2026'!$D:$Z,23,0)</f>
        <v>30.71</v>
      </c>
      <c r="W26" s="9"/>
    </row>
    <row r="29" spans="2:23" x14ac:dyDescent="0.25">
      <c r="B29" s="24" t="s">
        <v>137</v>
      </c>
    </row>
    <row r="30" spans="2:23" ht="15" x14ac:dyDescent="0.25">
      <c r="B30" s="23" t="s">
        <v>138</v>
      </c>
      <c r="C30" t="s">
        <v>139</v>
      </c>
      <c r="D30"/>
      <c r="E30"/>
      <c r="F30"/>
      <c r="G30"/>
      <c r="H30"/>
    </row>
    <row r="31" spans="2:23" ht="15" x14ac:dyDescent="0.25">
      <c r="B31" s="23"/>
      <c r="C31"/>
      <c r="D31"/>
      <c r="E31"/>
      <c r="F31"/>
      <c r="G31"/>
      <c r="H31"/>
    </row>
    <row r="32" spans="2:23" ht="15" x14ac:dyDescent="0.25">
      <c r="B32" s="23"/>
      <c r="C32"/>
      <c r="D32"/>
      <c r="E32"/>
      <c r="F32"/>
      <c r="G32"/>
      <c r="H32"/>
    </row>
    <row r="33" spans="2:8" ht="15" x14ac:dyDescent="0.25">
      <c r="B33" s="23"/>
      <c r="C33"/>
      <c r="D33"/>
      <c r="E33"/>
      <c r="F33"/>
      <c r="G33"/>
      <c r="H33"/>
    </row>
    <row r="34" spans="2:8" ht="15" x14ac:dyDescent="0.25">
      <c r="B34" s="23"/>
      <c r="C34"/>
      <c r="D34"/>
      <c r="E34"/>
      <c r="F34"/>
      <c r="G34"/>
      <c r="H34"/>
    </row>
    <row r="35" spans="2:8" ht="15" x14ac:dyDescent="0.25">
      <c r="B35" s="23"/>
      <c r="C35"/>
      <c r="D35"/>
      <c r="E35"/>
      <c r="F35"/>
      <c r="G35"/>
      <c r="H35"/>
    </row>
    <row r="36" spans="2:8" ht="15" x14ac:dyDescent="0.25">
      <c r="B36" s="23"/>
      <c r="C36"/>
      <c r="D36"/>
      <c r="E36"/>
      <c r="F36"/>
      <c r="G36"/>
      <c r="H36"/>
    </row>
    <row r="37" spans="2:8" ht="15" x14ac:dyDescent="0.25">
      <c r="B37" s="23"/>
      <c r="C37"/>
      <c r="D37"/>
      <c r="E37"/>
      <c r="F37"/>
      <c r="G37"/>
      <c r="H37"/>
    </row>
  </sheetData>
  <sheetProtection algorithmName="SHA-512" hashValue="cVccYE96fuWv/AapRdgbeZKcCsC6KkM4wwkaZn/cZePUgb0VKMpkenqdaTNWomqlBjG5k/QT0ku4+0YHLYV8Gg==" saltValue="mY+8uFYLdMnpUhfAuS+LpA==" spinCount="100000" sheet="1" objects="1" scenarios="1"/>
  <mergeCells count="6">
    <mergeCell ref="D6:E6"/>
    <mergeCell ref="U12:V12"/>
    <mergeCell ref="B7:V7"/>
    <mergeCell ref="B9:V9"/>
    <mergeCell ref="B11:V11"/>
    <mergeCell ref="B10:V10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2026'!$A$2:$A$3</xm:f>
          </x14:formula1>
          <xm:sqref>D6:E6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3">
    <tabColor theme="7" tint="0.39997558519241921"/>
  </sheetPr>
  <dimension ref="B6:W38"/>
  <sheetViews>
    <sheetView showGridLines="0" workbookViewId="0">
      <selection activeCell="D7" sqref="D7:E7"/>
    </sheetView>
  </sheetViews>
  <sheetFormatPr defaultColWidth="9.140625" defaultRowHeight="12.75" x14ac:dyDescent="0.2"/>
  <cols>
    <col min="1" max="1" width="9.140625" style="47"/>
    <col min="2" max="2" width="13.5703125" style="47" bestFit="1" customWidth="1"/>
    <col min="3" max="4" width="8.28515625" style="47" customWidth="1"/>
    <col min="5" max="5" width="14.7109375" style="47" customWidth="1"/>
    <col min="6" max="18" width="8.28515625" style="48" customWidth="1"/>
    <col min="19" max="22" width="8.28515625" style="47" customWidth="1"/>
    <col min="23" max="16384" width="9.140625" style="47"/>
  </cols>
  <sheetData>
    <row r="6" spans="2:23" s="17" customFormat="1" x14ac:dyDescent="0.25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</row>
    <row r="7" spans="2:23" s="17" customFormat="1" ht="18.75" customHeight="1" x14ac:dyDescent="0.25">
      <c r="B7" s="16"/>
      <c r="C7" s="27" t="s">
        <v>134</v>
      </c>
      <c r="D7" s="274" t="s">
        <v>61</v>
      </c>
      <c r="E7" s="274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</row>
    <row r="8" spans="2:23" s="17" customFormat="1" x14ac:dyDescent="0.25"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</row>
    <row r="9" spans="2:23" s="17" customFormat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spans="2:23" s="17" customFormat="1" ht="15" customHeight="1" x14ac:dyDescent="0.25">
      <c r="B10" s="278" t="s">
        <v>232</v>
      </c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</row>
    <row r="11" spans="2:23" s="17" customFormat="1" ht="15.75" customHeight="1" x14ac:dyDescent="0.25">
      <c r="B11" s="280" t="str">
        <f>CONCATENATE("PACOTE ",$D$7)</f>
        <v>PACOTE PLATINUM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 s="280"/>
      <c r="T11" s="280"/>
      <c r="U11" s="280"/>
      <c r="V11" s="280"/>
    </row>
    <row r="12" spans="2:23" s="17" customFormat="1" ht="14.25" x14ac:dyDescent="0.2">
      <c r="B12" s="279" t="s">
        <v>140</v>
      </c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</row>
    <row r="13" spans="2:23" s="17" customFormat="1" ht="15" x14ac:dyDescent="0.25">
      <c r="B13" s="19" t="s">
        <v>136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T13" s="21"/>
      <c r="U13" s="275" t="s">
        <v>403</v>
      </c>
      <c r="V13" s="276"/>
    </row>
    <row r="14" spans="2:23" x14ac:dyDescent="0.2">
      <c r="B14" s="28" t="s">
        <v>11</v>
      </c>
      <c r="C14" s="28" t="s">
        <v>12</v>
      </c>
      <c r="D14" s="29" t="s">
        <v>13</v>
      </c>
      <c r="E14" s="30" t="s">
        <v>14</v>
      </c>
      <c r="F14" s="30" t="s">
        <v>15</v>
      </c>
      <c r="G14" s="30" t="s">
        <v>16</v>
      </c>
      <c r="H14" s="30" t="s">
        <v>17</v>
      </c>
      <c r="I14" s="30" t="s">
        <v>18</v>
      </c>
      <c r="J14" s="30" t="s">
        <v>19</v>
      </c>
      <c r="K14" s="30" t="s">
        <v>20</v>
      </c>
      <c r="L14" s="30" t="s">
        <v>21</v>
      </c>
      <c r="M14" s="30" t="s">
        <v>22</v>
      </c>
      <c r="N14" s="30" t="s">
        <v>23</v>
      </c>
      <c r="O14" s="30" t="s">
        <v>24</v>
      </c>
      <c r="P14" s="30" t="s">
        <v>25</v>
      </c>
      <c r="Q14" s="30" t="s">
        <v>26</v>
      </c>
      <c r="R14" s="30" t="s">
        <v>27</v>
      </c>
      <c r="S14" s="30" t="s">
        <v>28</v>
      </c>
      <c r="T14" s="30" t="s">
        <v>29</v>
      </c>
      <c r="U14" s="30" t="s">
        <v>30</v>
      </c>
      <c r="V14" s="30" t="s">
        <v>31</v>
      </c>
    </row>
    <row r="15" spans="2:23" x14ac:dyDescent="0.2">
      <c r="B15" s="31" t="s">
        <v>40</v>
      </c>
      <c r="C15" s="22">
        <f>VLOOKUP(CONCATENATE($D$7,$B15),'BASE 2026'!$AB:$AX,4,0)</f>
        <v>29.4</v>
      </c>
      <c r="D15" s="22">
        <f>VLOOKUP(CONCATENATE($D$7,$B15),'BASE 2026'!$AB:$AX,5,0)</f>
        <v>30.04</v>
      </c>
      <c r="E15" s="22">
        <f>VLOOKUP(CONCATENATE($D$7,$B15),'BASE 2026'!$AB:$AX,6,0)</f>
        <v>30.66</v>
      </c>
      <c r="F15" s="22">
        <f>VLOOKUP(CONCATENATE($D$7,$B15),'BASE 2026'!$AB:$AX,7,0)</f>
        <v>31.29</v>
      </c>
      <c r="G15" s="22">
        <f>VLOOKUP(CONCATENATE($D$7,$B15),'BASE 2026'!$AB:$AX,8,0)</f>
        <v>32.619999999999997</v>
      </c>
      <c r="H15" s="22">
        <f>VLOOKUP(CONCATENATE($D$7,$B15),'BASE 2026'!$AB:$AX,9,0)</f>
        <v>32.950000000000003</v>
      </c>
      <c r="I15" s="22">
        <f>VLOOKUP(CONCATENATE($D$7,$B15),'BASE 2026'!$AB:$AX,10,0)</f>
        <v>33.299999999999997</v>
      </c>
      <c r="J15" s="22">
        <f>VLOOKUP(CONCATENATE($D$7,$B15),'BASE 2026'!$AB:$AX,11,0)</f>
        <v>33.630000000000003</v>
      </c>
      <c r="K15" s="22">
        <f>VLOOKUP(CONCATENATE($D$7,$B15),'BASE 2026'!$AB:$AX,12,0)</f>
        <v>47.54</v>
      </c>
      <c r="L15" s="22">
        <f>VLOOKUP(CONCATENATE($D$7,$B15),'BASE 2026'!$AB:$AX,13,0)</f>
        <v>73.84</v>
      </c>
      <c r="M15" s="22">
        <f>VLOOKUP(CONCATENATE($D$7,$B15),'BASE 2026'!$AB:$AX,14,0)</f>
        <v>89.81</v>
      </c>
      <c r="N15" s="22">
        <f>VLOOKUP(CONCATENATE($D$7,$B15),'BASE 2026'!$AB:$AX,15,0)</f>
        <v>105.79</v>
      </c>
      <c r="O15" s="22">
        <f>VLOOKUP(CONCATENATE($D$7,$B15),'BASE 2026'!$AB:$AX,16,0)</f>
        <v>61.16</v>
      </c>
      <c r="P15" s="22">
        <f>VLOOKUP(CONCATENATE($D$7,$B15),'BASE 2026'!$AB:$AX,17,0)</f>
        <v>81.459999999999994</v>
      </c>
      <c r="Q15" s="22">
        <f>VLOOKUP(CONCATENATE($D$7,$B15),'BASE 2026'!$AB:$AX,18,0)</f>
        <v>94.43</v>
      </c>
      <c r="R15" s="22">
        <f>VLOOKUP(CONCATENATE($D$7,$B15),'BASE 2026'!$AB:$AX,19,0)</f>
        <v>107.39</v>
      </c>
      <c r="S15" s="22">
        <f>VLOOKUP(CONCATENATE($D$7,$B15),'BASE 2026'!$AB:$AX,20,0)</f>
        <v>72.83</v>
      </c>
      <c r="T15" s="22">
        <f>VLOOKUP(CONCATENATE($D$7,$B15),'BASE 2026'!$AB:$AX,21,0)</f>
        <v>96.99</v>
      </c>
      <c r="U15" s="22">
        <f>VLOOKUP(CONCATENATE($D$7,$B15),'BASE 2026'!$AB:$AX,22,0)</f>
        <v>112.41</v>
      </c>
      <c r="V15" s="22">
        <f>VLOOKUP(CONCATENATE($D$7,$B15),'BASE 2026'!$AB:$AX,23,0)</f>
        <v>127.84</v>
      </c>
    </row>
    <row r="16" spans="2:23" x14ac:dyDescent="0.2">
      <c r="B16" s="32" t="s">
        <v>49</v>
      </c>
      <c r="C16" s="25">
        <f>VLOOKUP(CONCATENATE($D$7,$B16),'BASE 2026'!$AB:$AX,4,0)</f>
        <v>30.47</v>
      </c>
      <c r="D16" s="25">
        <f>VLOOKUP(CONCATENATE($D$7,$B16),'BASE 2026'!$AB:$AX,5,0)</f>
        <v>31.11</v>
      </c>
      <c r="E16" s="25">
        <f>VLOOKUP(CONCATENATE($D$7,$B16),'BASE 2026'!$AB:$AX,6,0)</f>
        <v>31.75</v>
      </c>
      <c r="F16" s="25">
        <f>VLOOKUP(CONCATENATE($D$7,$B16),'BASE 2026'!$AB:$AX,7,0)</f>
        <v>32.39</v>
      </c>
      <c r="G16" s="25">
        <f>VLOOKUP(CONCATENATE($D$7,$B16),'BASE 2026'!$AB:$AX,8,0)</f>
        <v>34.51</v>
      </c>
      <c r="H16" s="25">
        <f>VLOOKUP(CONCATENATE($D$7,$B16),'BASE 2026'!$AB:$AX,9,0)</f>
        <v>34.86</v>
      </c>
      <c r="I16" s="25">
        <f>VLOOKUP(CONCATENATE($D$7,$B16),'BASE 2026'!$AB:$AX,10,0)</f>
        <v>35.22</v>
      </c>
      <c r="J16" s="25">
        <f>VLOOKUP(CONCATENATE($D$7,$B16),'BASE 2026'!$AB:$AX,11,0)</f>
        <v>35.590000000000003</v>
      </c>
      <c r="K16" s="25">
        <f>VLOOKUP(CONCATENATE($D$7,$B16),'BASE 2026'!$AB:$AX,12,0)</f>
        <v>50.78</v>
      </c>
      <c r="L16" s="25">
        <f>VLOOKUP(CONCATENATE($D$7,$B16),'BASE 2026'!$AB:$AX,13,0)</f>
        <v>77.61</v>
      </c>
      <c r="M16" s="25">
        <f>VLOOKUP(CONCATENATE($D$7,$B16),'BASE 2026'!$AB:$AX,14,0)</f>
        <v>94.45</v>
      </c>
      <c r="N16" s="25">
        <f>VLOOKUP(CONCATENATE($D$7,$B16),'BASE 2026'!$AB:$AX,15,0)</f>
        <v>111.29</v>
      </c>
      <c r="O16" s="25">
        <f>VLOOKUP(CONCATENATE($D$7,$B16),'BASE 2026'!$AB:$AX,16,0)</f>
        <v>63.33</v>
      </c>
      <c r="P16" s="25">
        <f>VLOOKUP(CONCATENATE($D$7,$B16),'BASE 2026'!$AB:$AX,17,0)</f>
        <v>82.97</v>
      </c>
      <c r="Q16" s="25">
        <f>VLOOKUP(CONCATENATE($D$7,$B16),'BASE 2026'!$AB:$AX,18,0)</f>
        <v>96.18</v>
      </c>
      <c r="R16" s="25">
        <f>VLOOKUP(CONCATENATE($D$7,$B16),'BASE 2026'!$AB:$AX,19,0)</f>
        <v>109.38</v>
      </c>
      <c r="S16" s="25">
        <f>VLOOKUP(CONCATENATE($D$7,$B16),'BASE 2026'!$AB:$AX,20,0)</f>
        <v>75.38</v>
      </c>
      <c r="T16" s="25">
        <f>VLOOKUP(CONCATENATE($D$7,$B16),'BASE 2026'!$AB:$AX,21,0)</f>
        <v>98.77</v>
      </c>
      <c r="U16" s="25">
        <f>VLOOKUP(CONCATENATE($D$7,$B16),'BASE 2026'!$AB:$AX,22,0)</f>
        <v>114.51</v>
      </c>
      <c r="V16" s="25">
        <f>VLOOKUP(CONCATENATE($D$7,$B16),'BASE 2026'!$AB:$AX,23,0)</f>
        <v>130.22999999999999</v>
      </c>
    </row>
    <row r="17" spans="2:22" x14ac:dyDescent="0.2">
      <c r="B17" s="31" t="s">
        <v>50</v>
      </c>
      <c r="C17" s="22">
        <f>VLOOKUP(CONCATENATE($D$7,$B17),'BASE 2026'!$AB:$AX,4,0)</f>
        <v>31.5</v>
      </c>
      <c r="D17" s="22">
        <f>VLOOKUP(CONCATENATE($D$7,$B17),'BASE 2026'!$AB:$AX,5,0)</f>
        <v>32.18</v>
      </c>
      <c r="E17" s="22">
        <f>VLOOKUP(CONCATENATE($D$7,$B17),'BASE 2026'!$AB:$AX,6,0)</f>
        <v>32.85</v>
      </c>
      <c r="F17" s="22">
        <f>VLOOKUP(CONCATENATE($D$7,$B17),'BASE 2026'!$AB:$AX,7,0)</f>
        <v>33.51</v>
      </c>
      <c r="G17" s="22">
        <f>VLOOKUP(CONCATENATE($D$7,$B17),'BASE 2026'!$AB:$AX,8,0)</f>
        <v>36.409999999999997</v>
      </c>
      <c r="H17" s="22">
        <f>VLOOKUP(CONCATENATE($D$7,$B17),'BASE 2026'!$AB:$AX,9,0)</f>
        <v>36.770000000000003</v>
      </c>
      <c r="I17" s="22">
        <f>VLOOKUP(CONCATENATE($D$7,$B17),'BASE 2026'!$AB:$AX,10,0)</f>
        <v>37.15</v>
      </c>
      <c r="J17" s="22">
        <f>VLOOKUP(CONCATENATE($D$7,$B17),'BASE 2026'!$AB:$AX,11,0)</f>
        <v>37.520000000000003</v>
      </c>
      <c r="K17" s="22">
        <f>VLOOKUP(CONCATENATE($D$7,$B17),'BASE 2026'!$AB:$AX,12,0)</f>
        <v>54</v>
      </c>
      <c r="L17" s="22">
        <f>VLOOKUP(CONCATENATE($D$7,$B17),'BASE 2026'!$AB:$AX,13,0)</f>
        <v>81.400000000000006</v>
      </c>
      <c r="M17" s="22">
        <f>VLOOKUP(CONCATENATE($D$7,$B17),'BASE 2026'!$AB:$AX,14,0)</f>
        <v>99.11</v>
      </c>
      <c r="N17" s="22">
        <f>VLOOKUP(CONCATENATE($D$7,$B17),'BASE 2026'!$AB:$AX,15,0)</f>
        <v>116.81</v>
      </c>
      <c r="O17" s="22">
        <f>VLOOKUP(CONCATENATE($D$7,$B17),'BASE 2026'!$AB:$AX,16,0)</f>
        <v>65.48</v>
      </c>
      <c r="P17" s="22">
        <f>VLOOKUP(CONCATENATE($D$7,$B17),'BASE 2026'!$AB:$AX,17,0)</f>
        <v>84.46</v>
      </c>
      <c r="Q17" s="22">
        <f>VLOOKUP(CONCATENATE($D$7,$B17),'BASE 2026'!$AB:$AX,18,0)</f>
        <v>97.95</v>
      </c>
      <c r="R17" s="22">
        <f>VLOOKUP(CONCATENATE($D$7,$B17),'BASE 2026'!$AB:$AX,19,0)</f>
        <v>111.41</v>
      </c>
      <c r="S17" s="22">
        <f>VLOOKUP(CONCATENATE($D$7,$B17),'BASE 2026'!$AB:$AX,20,0)</f>
        <v>77.94</v>
      </c>
      <c r="T17" s="22">
        <f>VLOOKUP(CONCATENATE($D$7,$B17),'BASE 2026'!$AB:$AX,21,0)</f>
        <v>100.55</v>
      </c>
      <c r="U17" s="22">
        <f>VLOOKUP(CONCATENATE($D$7,$B17),'BASE 2026'!$AB:$AX,22,0)</f>
        <v>116.6</v>
      </c>
      <c r="V17" s="22">
        <f>VLOOKUP(CONCATENATE($D$7,$B17),'BASE 2026'!$AB:$AX,23,0)</f>
        <v>132.61000000000001</v>
      </c>
    </row>
    <row r="18" spans="2:22" x14ac:dyDescent="0.2">
      <c r="B18" s="32" t="s">
        <v>55</v>
      </c>
      <c r="C18" s="25">
        <f>VLOOKUP(CONCATENATE($D$7,$B18),'BASE 2026'!$AB:$AX,4,0)</f>
        <v>34.85</v>
      </c>
      <c r="D18" s="25">
        <f>VLOOKUP(CONCATENATE($D$7,$B18),'BASE 2026'!$AB:$AX,5,0)</f>
        <v>35.6</v>
      </c>
      <c r="E18" s="25">
        <f>VLOOKUP(CONCATENATE($D$7,$B18),'BASE 2026'!$AB:$AX,6,0)</f>
        <v>36.340000000000003</v>
      </c>
      <c r="F18" s="25">
        <f>VLOOKUP(CONCATENATE($D$7,$B18),'BASE 2026'!$AB:$AX,7,0)</f>
        <v>37.08</v>
      </c>
      <c r="G18" s="25">
        <f>VLOOKUP(CONCATENATE($D$7,$B18),'BASE 2026'!$AB:$AX,8,0)</f>
        <v>40.07</v>
      </c>
      <c r="H18" s="25">
        <f>VLOOKUP(CONCATENATE($D$7,$B18),'BASE 2026'!$AB:$AX,9,0)</f>
        <v>40.5</v>
      </c>
      <c r="I18" s="25">
        <f>VLOOKUP(CONCATENATE($D$7,$B18),'BASE 2026'!$AB:$AX,10,0)</f>
        <v>40.9</v>
      </c>
      <c r="J18" s="25">
        <f>VLOOKUP(CONCATENATE($D$7,$B18),'BASE 2026'!$AB:$AX,11,0)</f>
        <v>41.31</v>
      </c>
      <c r="K18" s="25">
        <f>VLOOKUP(CONCATENATE($D$7,$B18),'BASE 2026'!$AB:$AX,12,0)</f>
        <v>64.69</v>
      </c>
      <c r="L18" s="25">
        <f>VLOOKUP(CONCATENATE($D$7,$B18),'BASE 2026'!$AB:$AX,13,0)</f>
        <v>98</v>
      </c>
      <c r="M18" s="25">
        <f>VLOOKUP(CONCATENATE($D$7,$B18),'BASE 2026'!$AB:$AX,14,0)</f>
        <v>119.54</v>
      </c>
      <c r="N18" s="25">
        <f>VLOOKUP(CONCATENATE($D$7,$B18),'BASE 2026'!$AB:$AX,15,0)</f>
        <v>141.09</v>
      </c>
      <c r="O18" s="25">
        <f>VLOOKUP(CONCATENATE($D$7,$B18),'BASE 2026'!$AB:$AX,16,0)</f>
        <v>78.86</v>
      </c>
      <c r="P18" s="25">
        <f>VLOOKUP(CONCATENATE($D$7,$B18),'BASE 2026'!$AB:$AX,17,0)</f>
        <v>106.35</v>
      </c>
      <c r="Q18" s="25">
        <f>VLOOKUP(CONCATENATE($D$7,$B18),'BASE 2026'!$AB:$AX,18,0)</f>
        <v>124.42</v>
      </c>
      <c r="R18" s="25">
        <f>VLOOKUP(CONCATENATE($D$7,$B18),'BASE 2026'!$AB:$AX,19,0)</f>
        <v>142.47</v>
      </c>
      <c r="S18" s="25">
        <f>VLOOKUP(CONCATENATE($D$7,$B18),'BASE 2026'!$AB:$AX,20,0)</f>
        <v>93.87</v>
      </c>
      <c r="T18" s="25">
        <f>VLOOKUP(CONCATENATE($D$7,$B18),'BASE 2026'!$AB:$AX,21,0)</f>
        <v>126.61</v>
      </c>
      <c r="U18" s="25">
        <f>VLOOKUP(CONCATENATE($D$7,$B18),'BASE 2026'!$AB:$AX,22,0)</f>
        <v>148.11000000000001</v>
      </c>
      <c r="V18" s="25">
        <f>VLOOKUP(CONCATENATE($D$7,$B18),'BASE 2026'!$AB:$AX,23,0)</f>
        <v>169.6</v>
      </c>
    </row>
    <row r="19" spans="2:22" x14ac:dyDescent="0.2">
      <c r="B19" s="31" t="s">
        <v>62</v>
      </c>
      <c r="C19" s="22">
        <f>VLOOKUP(CONCATENATE($D$7,$B19),'BASE 2026'!$AB:$AX,4,0)</f>
        <v>38.409999999999997</v>
      </c>
      <c r="D19" s="22">
        <f>VLOOKUP(CONCATENATE($D$7,$B19),'BASE 2026'!$AB:$AX,5,0)</f>
        <v>39.229999999999997</v>
      </c>
      <c r="E19" s="22">
        <f>VLOOKUP(CONCATENATE($D$7,$B19),'BASE 2026'!$AB:$AX,6,0)</f>
        <v>40.049999999999997</v>
      </c>
      <c r="F19" s="22">
        <f>VLOOKUP(CONCATENATE($D$7,$B19),'BASE 2026'!$AB:$AX,7,0)</f>
        <v>40.86</v>
      </c>
      <c r="G19" s="22">
        <f>VLOOKUP(CONCATENATE($D$7,$B19),'BASE 2026'!$AB:$AX,8,0)</f>
        <v>44.07</v>
      </c>
      <c r="H19" s="22">
        <f>VLOOKUP(CONCATENATE($D$7,$B19),'BASE 2026'!$AB:$AX,9,0)</f>
        <v>44.52</v>
      </c>
      <c r="I19" s="22">
        <f>VLOOKUP(CONCATENATE($D$7,$B19),'BASE 2026'!$AB:$AX,10,0)</f>
        <v>44.98</v>
      </c>
      <c r="J19" s="22">
        <f>VLOOKUP(CONCATENATE($D$7,$B19),'BASE 2026'!$AB:$AX,11,0)</f>
        <v>45.43</v>
      </c>
      <c r="K19" s="22">
        <f>VLOOKUP(CONCATENATE($D$7,$B19),'BASE 2026'!$AB:$AX,12,0)</f>
        <v>76.05</v>
      </c>
      <c r="L19" s="22">
        <f>VLOOKUP(CONCATENATE($D$7,$B19),'BASE 2026'!$AB:$AX,13,0)</f>
        <v>114.47</v>
      </c>
      <c r="M19" s="22">
        <f>VLOOKUP(CONCATENATE($D$7,$B19),'BASE 2026'!$AB:$AX,14,0)</f>
        <v>139.69</v>
      </c>
      <c r="N19" s="22">
        <f>VLOOKUP(CONCATENATE($D$7,$B19),'BASE 2026'!$AB:$AX,15,0)</f>
        <v>164.91</v>
      </c>
      <c r="O19" s="22">
        <f>VLOOKUP(CONCATENATE($D$7,$B19),'BASE 2026'!$AB:$AX,16,0)</f>
        <v>92.51</v>
      </c>
      <c r="P19" s="22">
        <f>VLOOKUP(CONCATENATE($D$7,$B19),'BASE 2026'!$AB:$AX,17,0)</f>
        <v>127.68</v>
      </c>
      <c r="Q19" s="22">
        <f>VLOOKUP(CONCATENATE($D$7,$B19),'BASE 2026'!$AB:$AX,18,0)</f>
        <v>150.69</v>
      </c>
      <c r="R19" s="22">
        <f>VLOOKUP(CONCATENATE($D$7,$B19),'BASE 2026'!$AB:$AX,19,0)</f>
        <v>173.7</v>
      </c>
      <c r="S19" s="22">
        <f>VLOOKUP(CONCATENATE($D$7,$B19),'BASE 2026'!$AB:$AX,20,0)</f>
        <v>110.13</v>
      </c>
      <c r="T19" s="22">
        <f>VLOOKUP(CONCATENATE($D$7,$B19),'BASE 2026'!$AB:$AX,21,0)</f>
        <v>152</v>
      </c>
      <c r="U19" s="22">
        <f>VLOOKUP(CONCATENATE($D$7,$B19),'BASE 2026'!$AB:$AX,22,0)</f>
        <v>179.39</v>
      </c>
      <c r="V19" s="22">
        <f>VLOOKUP(CONCATENATE($D$7,$B19),'BASE 2026'!$AB:$AX,23,0)</f>
        <v>206.8</v>
      </c>
    </row>
    <row r="20" spans="2:22" x14ac:dyDescent="0.2">
      <c r="B20" s="32" t="s">
        <v>68</v>
      </c>
      <c r="C20" s="25">
        <f>VLOOKUP(CONCATENATE($D$7,$B20),'BASE 2026'!$AB:$AX,4,0)</f>
        <v>41.77</v>
      </c>
      <c r="D20" s="25">
        <f>VLOOKUP(CONCATENATE($D$7,$B20),'BASE 2026'!$AB:$AX,5,0)</f>
        <v>42.65</v>
      </c>
      <c r="E20" s="25">
        <f>VLOOKUP(CONCATENATE($D$7,$B20),'BASE 2026'!$AB:$AX,6,0)</f>
        <v>43.54</v>
      </c>
      <c r="F20" s="25">
        <f>VLOOKUP(CONCATENATE($D$7,$B20),'BASE 2026'!$AB:$AX,7,0)</f>
        <v>44.44</v>
      </c>
      <c r="G20" s="25">
        <f>VLOOKUP(CONCATENATE($D$7,$B20),'BASE 2026'!$AB:$AX,8,0)</f>
        <v>48.39</v>
      </c>
      <c r="H20" s="25">
        <f>VLOOKUP(CONCATENATE($D$7,$B20),'BASE 2026'!$AB:$AX,9,0)</f>
        <v>48.89</v>
      </c>
      <c r="I20" s="25">
        <f>VLOOKUP(CONCATENATE($D$7,$B20),'BASE 2026'!$AB:$AX,10,0)</f>
        <v>49.38</v>
      </c>
      <c r="J20" s="25">
        <f>VLOOKUP(CONCATENATE($D$7,$B20),'BASE 2026'!$AB:$AX,11,0)</f>
        <v>49.89</v>
      </c>
      <c r="K20" s="25">
        <f>VLOOKUP(CONCATENATE($D$7,$B20),'BASE 2026'!$AB:$AX,12,0)</f>
        <v>86.85</v>
      </c>
      <c r="L20" s="25">
        <f>VLOOKUP(CONCATENATE($D$7,$B20),'BASE 2026'!$AB:$AX,13,0)</f>
        <v>130.84</v>
      </c>
      <c r="M20" s="25">
        <f>VLOOKUP(CONCATENATE($D$7,$B20),'BASE 2026'!$AB:$AX,14,0)</f>
        <v>160.02000000000001</v>
      </c>
      <c r="N20" s="25">
        <f>VLOOKUP(CONCATENATE($D$7,$B20),'BASE 2026'!$AB:$AX,15,0)</f>
        <v>189.2</v>
      </c>
      <c r="O20" s="25">
        <f>VLOOKUP(CONCATENATE($D$7,$B20),'BASE 2026'!$AB:$AX,16,0)</f>
        <v>106.26</v>
      </c>
      <c r="P20" s="25">
        <f>VLOOKUP(CONCATENATE($D$7,$B20),'BASE 2026'!$AB:$AX,17,0)</f>
        <v>149.01</v>
      </c>
      <c r="Q20" s="25">
        <f>VLOOKUP(CONCATENATE($D$7,$B20),'BASE 2026'!$AB:$AX,18,0)</f>
        <v>176.87</v>
      </c>
      <c r="R20" s="25">
        <f>VLOOKUP(CONCATENATE($D$7,$B20),'BASE 2026'!$AB:$AX,19,0)</f>
        <v>204.76</v>
      </c>
      <c r="S20" s="25">
        <f>VLOOKUP(CONCATENATE($D$7,$B20),'BASE 2026'!$AB:$AX,20,0)</f>
        <v>126.5</v>
      </c>
      <c r="T20" s="25">
        <f>VLOOKUP(CONCATENATE($D$7,$B20),'BASE 2026'!$AB:$AX,21,0)</f>
        <v>177.4</v>
      </c>
      <c r="U20" s="25">
        <f>VLOOKUP(CONCATENATE($D$7,$B20),'BASE 2026'!$AB:$AX,22,0)</f>
        <v>210.56</v>
      </c>
      <c r="V20" s="25">
        <f>VLOOKUP(CONCATENATE($D$7,$B20),'BASE 2026'!$AB:$AX,23,0)</f>
        <v>243.75</v>
      </c>
    </row>
    <row r="21" spans="2:22" x14ac:dyDescent="0.2">
      <c r="B21" s="31" t="s">
        <v>70</v>
      </c>
      <c r="C21" s="22">
        <f>VLOOKUP(CONCATENATE($D$7,$B21),'BASE 2026'!$AB:$AX,4,0)</f>
        <v>45.12</v>
      </c>
      <c r="D21" s="22">
        <f>VLOOKUP(CONCATENATE($D$7,$B21),'BASE 2026'!$AB:$AX,5,0)</f>
        <v>46.07</v>
      </c>
      <c r="E21" s="22">
        <f>VLOOKUP(CONCATENATE($D$7,$B21),'BASE 2026'!$AB:$AX,6,0)</f>
        <v>47.03</v>
      </c>
      <c r="F21" s="22">
        <f>VLOOKUP(CONCATENATE($D$7,$B21),'BASE 2026'!$AB:$AX,7,0)</f>
        <v>48</v>
      </c>
      <c r="G21" s="22">
        <f>VLOOKUP(CONCATENATE($D$7,$B21),'BASE 2026'!$AB:$AX,8,0)</f>
        <v>52.17</v>
      </c>
      <c r="H21" s="22">
        <f>VLOOKUP(CONCATENATE($D$7,$B21),'BASE 2026'!$AB:$AX,9,0)</f>
        <v>52.72</v>
      </c>
      <c r="I21" s="22">
        <f>VLOOKUP(CONCATENATE($D$7,$B21),'BASE 2026'!$AB:$AX,10,0)</f>
        <v>53.25</v>
      </c>
      <c r="J21" s="22">
        <f>VLOOKUP(CONCATENATE($D$7,$B21),'BASE 2026'!$AB:$AX,11,0)</f>
        <v>53.79</v>
      </c>
      <c r="K21" s="22">
        <f>VLOOKUP(CONCATENATE($D$7,$B21),'BASE 2026'!$AB:$AX,12,0)</f>
        <v>98.21</v>
      </c>
      <c r="L21" s="22">
        <f>VLOOKUP(CONCATENATE($D$7,$B21),'BASE 2026'!$AB:$AX,13,0)</f>
        <v>147.21</v>
      </c>
      <c r="M21" s="22">
        <f>VLOOKUP(CONCATENATE($D$7,$B21),'BASE 2026'!$AB:$AX,14,0)</f>
        <v>180.18</v>
      </c>
      <c r="N21" s="22">
        <f>VLOOKUP(CONCATENATE($D$7,$B21),'BASE 2026'!$AB:$AX,15,0)</f>
        <v>213.14</v>
      </c>
      <c r="O21" s="22">
        <f>VLOOKUP(CONCATENATE($D$7,$B21),'BASE 2026'!$AB:$AX,16,0)</f>
        <v>119.73</v>
      </c>
      <c r="P21" s="22">
        <f>VLOOKUP(CONCATENATE($D$7,$B21),'BASE 2026'!$AB:$AX,17,0)</f>
        <v>170.42</v>
      </c>
      <c r="Q21" s="22">
        <f>VLOOKUP(CONCATENATE($D$7,$B21),'BASE 2026'!$AB:$AX,18,0)</f>
        <v>202.98</v>
      </c>
      <c r="R21" s="22">
        <f>VLOOKUP(CONCATENATE($D$7,$B21),'BASE 2026'!$AB:$AX,19,0)</f>
        <v>235.52</v>
      </c>
      <c r="S21" s="22">
        <f>VLOOKUP(CONCATENATE($D$7,$B21),'BASE 2026'!$AB:$AX,20,0)</f>
        <v>142.53</v>
      </c>
      <c r="T21" s="22">
        <f>VLOOKUP(CONCATENATE($D$7,$B21),'BASE 2026'!$AB:$AX,21,0)</f>
        <v>202.89</v>
      </c>
      <c r="U21" s="22">
        <f>VLOOKUP(CONCATENATE($D$7,$B21),'BASE 2026'!$AB:$AX,22,0)</f>
        <v>241.64</v>
      </c>
      <c r="V21" s="22">
        <f>VLOOKUP(CONCATENATE($D$7,$B21),'BASE 2026'!$AB:$AX,23,0)</f>
        <v>280.39</v>
      </c>
    </row>
    <row r="22" spans="2:22" x14ac:dyDescent="0.2">
      <c r="B22" s="32" t="s">
        <v>76</v>
      </c>
      <c r="C22" s="25">
        <f>VLOOKUP(CONCATENATE($D$7,$B22),'BASE 2026'!$AB:$AX,4,0)</f>
        <v>48.25</v>
      </c>
      <c r="D22" s="25">
        <f>VLOOKUP(CONCATENATE($D$7,$B22),'BASE 2026'!$AB:$AX,5,0)</f>
        <v>49.29</v>
      </c>
      <c r="E22" s="25">
        <f>VLOOKUP(CONCATENATE($D$7,$B22),'BASE 2026'!$AB:$AX,6,0)</f>
        <v>50.31</v>
      </c>
      <c r="F22" s="25">
        <f>VLOOKUP(CONCATENATE($D$7,$B22),'BASE 2026'!$AB:$AX,7,0)</f>
        <v>51.34</v>
      </c>
      <c r="G22" s="25">
        <f>VLOOKUP(CONCATENATE($D$7,$B22),'BASE 2026'!$AB:$AX,8,0)</f>
        <v>56.38</v>
      </c>
      <c r="H22" s="25">
        <f>VLOOKUP(CONCATENATE($D$7,$B22),'BASE 2026'!$AB:$AX,9,0)</f>
        <v>56.96</v>
      </c>
      <c r="I22" s="25">
        <f>VLOOKUP(CONCATENATE($D$7,$B22),'BASE 2026'!$AB:$AX,10,0)</f>
        <v>57.55</v>
      </c>
      <c r="J22" s="25">
        <f>VLOOKUP(CONCATENATE($D$7,$B22),'BASE 2026'!$AB:$AX,11,0)</f>
        <v>58.13</v>
      </c>
      <c r="K22" s="25">
        <f>VLOOKUP(CONCATENATE($D$7,$B22),'BASE 2026'!$AB:$AX,12,0)</f>
        <v>109.13</v>
      </c>
      <c r="L22" s="25">
        <f>VLOOKUP(CONCATENATE($D$7,$B22),'BASE 2026'!$AB:$AX,13,0)</f>
        <v>164.03</v>
      </c>
      <c r="M22" s="25">
        <f>VLOOKUP(CONCATENATE($D$7,$B22),'BASE 2026'!$AB:$AX,14,0)</f>
        <v>200.72</v>
      </c>
      <c r="N22" s="25">
        <f>VLOOKUP(CONCATENATE($D$7,$B22),'BASE 2026'!$AB:$AX,15,0)</f>
        <v>237.41</v>
      </c>
      <c r="O22" s="25">
        <f>VLOOKUP(CONCATENATE($D$7,$B22),'BASE 2026'!$AB:$AX,16,0)</f>
        <v>133.11000000000001</v>
      </c>
      <c r="P22" s="25">
        <f>VLOOKUP(CONCATENATE($D$7,$B22),'BASE 2026'!$AB:$AX,17,0)</f>
        <v>192.02</v>
      </c>
      <c r="Q22" s="25">
        <f>VLOOKUP(CONCATENATE($D$7,$B22),'BASE 2026'!$AB:$AX,18,0)</f>
        <v>229.4</v>
      </c>
      <c r="R22" s="25">
        <f>VLOOKUP(CONCATENATE($D$7,$B22),'BASE 2026'!$AB:$AX,19,0)</f>
        <v>266.77</v>
      </c>
      <c r="S22" s="25">
        <f>VLOOKUP(CONCATENATE($D$7,$B22),'BASE 2026'!$AB:$AX,20,0)</f>
        <v>158.46</v>
      </c>
      <c r="T22" s="25">
        <f>VLOOKUP(CONCATENATE($D$7,$B22),'BASE 2026'!$AB:$AX,21,0)</f>
        <v>228.6</v>
      </c>
      <c r="U22" s="25">
        <f>VLOOKUP(CONCATENATE($D$7,$B22),'BASE 2026'!$AB:$AX,22,0)</f>
        <v>273.10000000000002</v>
      </c>
      <c r="V22" s="25">
        <f>VLOOKUP(CONCATENATE($D$7,$B22),'BASE 2026'!$AB:$AX,23,0)</f>
        <v>317.58999999999997</v>
      </c>
    </row>
    <row r="23" spans="2:22" x14ac:dyDescent="0.2">
      <c r="B23" s="31" t="s">
        <v>82</v>
      </c>
      <c r="C23" s="22">
        <f>VLOOKUP(CONCATENATE($D$7,$B23),'BASE 2026'!$AB:$AX,4,0)</f>
        <v>52.02</v>
      </c>
      <c r="D23" s="22">
        <f>VLOOKUP(CONCATENATE($D$7,$B23),'BASE 2026'!$AB:$AX,5,0)</f>
        <v>53.13</v>
      </c>
      <c r="E23" s="22">
        <f>VLOOKUP(CONCATENATE($D$7,$B23),'BASE 2026'!$AB:$AX,6,0)</f>
        <v>54.24</v>
      </c>
      <c r="F23" s="22">
        <f>VLOOKUP(CONCATENATE($D$7,$B23),'BASE 2026'!$AB:$AX,7,0)</f>
        <v>55.34</v>
      </c>
      <c r="G23" s="22">
        <f>VLOOKUP(CONCATENATE($D$7,$B23),'BASE 2026'!$AB:$AX,8,0)</f>
        <v>59.94</v>
      </c>
      <c r="H23" s="22">
        <f>VLOOKUP(CONCATENATE($D$7,$B23),'BASE 2026'!$AB:$AX,9,0)</f>
        <v>60.56</v>
      </c>
      <c r="I23" s="22">
        <f>VLOOKUP(CONCATENATE($D$7,$B23),'BASE 2026'!$AB:$AX,10,0)</f>
        <v>61.17</v>
      </c>
      <c r="J23" s="22">
        <f>VLOOKUP(CONCATENATE($D$7,$B23),'BASE 2026'!$AB:$AX,11,0)</f>
        <v>61.8</v>
      </c>
      <c r="K23" s="22">
        <f>VLOOKUP(CONCATENATE($D$7,$B23),'BASE 2026'!$AB:$AX,12,0)</f>
        <v>120.04</v>
      </c>
      <c r="L23" s="22">
        <f>VLOOKUP(CONCATENATE($D$7,$B23),'BASE 2026'!$AB:$AX,13,0)</f>
        <v>180.51</v>
      </c>
      <c r="M23" s="22">
        <f>VLOOKUP(CONCATENATE($D$7,$B23),'BASE 2026'!$AB:$AX,14,0)</f>
        <v>220.93</v>
      </c>
      <c r="N23" s="22">
        <f>VLOOKUP(CONCATENATE($D$7,$B23),'BASE 2026'!$AB:$AX,15,0)</f>
        <v>261.35000000000002</v>
      </c>
      <c r="O23" s="22">
        <f>VLOOKUP(CONCATENATE($D$7,$B23),'BASE 2026'!$AB:$AX,16,0)</f>
        <v>146.38</v>
      </c>
      <c r="P23" s="22">
        <f>VLOOKUP(CONCATENATE($D$7,$B23),'BASE 2026'!$AB:$AX,17,0)</f>
        <v>213.17</v>
      </c>
      <c r="Q23" s="22">
        <f>VLOOKUP(CONCATENATE($D$7,$B23),'BASE 2026'!$AB:$AX,18,0)</f>
        <v>255.4</v>
      </c>
      <c r="R23" s="22">
        <f>VLOOKUP(CONCATENATE($D$7,$B23),'BASE 2026'!$AB:$AX,19,0)</f>
        <v>297.63</v>
      </c>
      <c r="S23" s="22">
        <f>VLOOKUP(CONCATENATE($D$7,$B23),'BASE 2026'!$AB:$AX,20,0)</f>
        <v>174.28</v>
      </c>
      <c r="T23" s="22">
        <f>VLOOKUP(CONCATENATE($D$7,$B23),'BASE 2026'!$AB:$AX,21,0)</f>
        <v>253.77</v>
      </c>
      <c r="U23" s="22">
        <f>VLOOKUP(CONCATENATE($D$7,$B23),'BASE 2026'!$AB:$AX,22,0)</f>
        <v>304.06</v>
      </c>
      <c r="V23" s="22">
        <f>VLOOKUP(CONCATENATE($D$7,$B23),'BASE 2026'!$AB:$AX,23,0)</f>
        <v>354.33</v>
      </c>
    </row>
    <row r="24" spans="2:22" x14ac:dyDescent="0.2">
      <c r="B24" s="32" t="s">
        <v>86</v>
      </c>
      <c r="C24" s="25">
        <f>VLOOKUP(CONCATENATE($D$7,$B24),'BASE 2026'!$AB:$AX,4,0)</f>
        <v>55.17</v>
      </c>
      <c r="D24" s="25">
        <f>VLOOKUP(CONCATENATE($D$7,$B24),'BASE 2026'!$AB:$AX,5,0)</f>
        <v>56.33</v>
      </c>
      <c r="E24" s="25">
        <f>VLOOKUP(CONCATENATE($D$7,$B24),'BASE 2026'!$AB:$AX,6,0)</f>
        <v>57.5</v>
      </c>
      <c r="F24" s="25">
        <f>VLOOKUP(CONCATENATE($D$7,$B24),'BASE 2026'!$AB:$AX,7,0)</f>
        <v>58.68</v>
      </c>
      <c r="G24" s="25">
        <f>VLOOKUP(CONCATENATE($D$7,$B24),'BASE 2026'!$AB:$AX,8,0)</f>
        <v>64.150000000000006</v>
      </c>
      <c r="H24" s="25">
        <f>VLOOKUP(CONCATENATE($D$7,$B24),'BASE 2026'!$AB:$AX,9,0)</f>
        <v>64.819999999999993</v>
      </c>
      <c r="I24" s="25">
        <f>VLOOKUP(CONCATENATE($D$7,$B24),'BASE 2026'!$AB:$AX,10,0)</f>
        <v>65.48</v>
      </c>
      <c r="J24" s="25">
        <f>VLOOKUP(CONCATENATE($D$7,$B24),'BASE 2026'!$AB:$AX,11,0)</f>
        <v>66.13</v>
      </c>
      <c r="K24" s="25">
        <f>VLOOKUP(CONCATENATE($D$7,$B24),'BASE 2026'!$AB:$AX,12,0)</f>
        <v>130.96</v>
      </c>
      <c r="L24" s="25">
        <f>VLOOKUP(CONCATENATE($D$7,$B24),'BASE 2026'!$AB:$AX,13,0)</f>
        <v>196.65</v>
      </c>
      <c r="M24" s="25">
        <f>VLOOKUP(CONCATENATE($D$7,$B24),'BASE 2026'!$AB:$AX,14,0)</f>
        <v>241.09</v>
      </c>
      <c r="N24" s="25">
        <f>VLOOKUP(CONCATENATE($D$7,$B24),'BASE 2026'!$AB:$AX,15,0)</f>
        <v>285.52</v>
      </c>
      <c r="O24" s="25">
        <f>VLOOKUP(CONCATENATE($D$7,$B24),'BASE 2026'!$AB:$AX,16,0)</f>
        <v>159.66</v>
      </c>
      <c r="P24" s="25">
        <f>VLOOKUP(CONCATENATE($D$7,$B24),'BASE 2026'!$AB:$AX,17,0)</f>
        <v>235.62</v>
      </c>
      <c r="Q24" s="25">
        <f>VLOOKUP(CONCATENATE($D$7,$B24),'BASE 2026'!$AB:$AX,18,0)</f>
        <v>282.14999999999998</v>
      </c>
      <c r="R24" s="25">
        <f>VLOOKUP(CONCATENATE($D$7,$B24),'BASE 2026'!$AB:$AX,19,0)</f>
        <v>328.69</v>
      </c>
      <c r="S24" s="25">
        <f>VLOOKUP(CONCATENATE($D$7,$B24),'BASE 2026'!$AB:$AX,20,0)</f>
        <v>190.08</v>
      </c>
      <c r="T24" s="25">
        <f>VLOOKUP(CONCATENATE($D$7,$B24),'BASE 2026'!$AB:$AX,21,0)</f>
        <v>280.5</v>
      </c>
      <c r="U24" s="25">
        <f>VLOOKUP(CONCATENATE($D$7,$B24),'BASE 2026'!$AB:$AX,22,0)</f>
        <v>335.9</v>
      </c>
      <c r="V24" s="25">
        <f>VLOOKUP(CONCATENATE($D$7,$B24),'BASE 2026'!$AB:$AX,23,0)</f>
        <v>391.29</v>
      </c>
    </row>
    <row r="25" spans="2:22" x14ac:dyDescent="0.2">
      <c r="B25" s="31" t="s">
        <v>91</v>
      </c>
      <c r="C25" s="22">
        <f>VLOOKUP(CONCATENATE($D$7,$B25),'BASE 2026'!$AB:$AX,4,0)</f>
        <v>60.08</v>
      </c>
      <c r="D25" s="22">
        <f>VLOOKUP(CONCATENATE($D$7,$B25),'BASE 2026'!$AB:$AX,5,0)</f>
        <v>61.37</v>
      </c>
      <c r="E25" s="22">
        <f>VLOOKUP(CONCATENATE($D$7,$B25),'BASE 2026'!$AB:$AX,6,0)</f>
        <v>62.63</v>
      </c>
      <c r="F25" s="22">
        <f>VLOOKUP(CONCATENATE($D$7,$B25),'BASE 2026'!$AB:$AX,7,0)</f>
        <v>63.92</v>
      </c>
      <c r="G25" s="22">
        <f>VLOOKUP(CONCATENATE($D$7,$B25),'BASE 2026'!$AB:$AX,8,0)</f>
        <v>69.14</v>
      </c>
      <c r="H25" s="22">
        <f>VLOOKUP(CONCATENATE($D$7,$B25),'BASE 2026'!$AB:$AX,9,0)</f>
        <v>69.849999999999994</v>
      </c>
      <c r="I25" s="22">
        <f>VLOOKUP(CONCATENATE($D$7,$B25),'BASE 2026'!$AB:$AX,10,0)</f>
        <v>70.56</v>
      </c>
      <c r="J25" s="22">
        <f>VLOOKUP(CONCATENATE($D$7,$B25),'BASE 2026'!$AB:$AX,11,0)</f>
        <v>71.28</v>
      </c>
      <c r="K25" s="22">
        <f>VLOOKUP(CONCATENATE($D$7,$B25),'BASE 2026'!$AB:$AX,12,0)</f>
        <v>142.76</v>
      </c>
      <c r="L25" s="22">
        <f>VLOOKUP(CONCATENATE($D$7,$B25),'BASE 2026'!$AB:$AX,13,0)</f>
        <v>216.36</v>
      </c>
      <c r="M25" s="22">
        <f>VLOOKUP(CONCATENATE($D$7,$B25),'BASE 2026'!$AB:$AX,14,0)</f>
        <v>263.58</v>
      </c>
      <c r="N25" s="22">
        <f>VLOOKUP(CONCATENATE($D$7,$B25),'BASE 2026'!$AB:$AX,15,0)</f>
        <v>310.79000000000002</v>
      </c>
      <c r="O25" s="22">
        <f>VLOOKUP(CONCATENATE($D$7,$B25),'BASE 2026'!$AB:$AX,16,0)</f>
        <v>175.29</v>
      </c>
      <c r="P25" s="22">
        <f>VLOOKUP(CONCATENATE($D$7,$B25),'BASE 2026'!$AB:$AX,17,0)</f>
        <v>261.82</v>
      </c>
      <c r="Q25" s="22">
        <f>VLOOKUP(CONCATENATE($D$7,$B25),'BASE 2026'!$AB:$AX,18,0)</f>
        <v>311.85000000000002</v>
      </c>
      <c r="R25" s="22">
        <f>VLOOKUP(CONCATENATE($D$7,$B25),'BASE 2026'!$AB:$AX,19,0)</f>
        <v>361.9</v>
      </c>
      <c r="S25" s="22">
        <f>VLOOKUP(CONCATENATE($D$7,$B25),'BASE 2026'!$AB:$AX,20,0)</f>
        <v>208.68</v>
      </c>
      <c r="T25" s="22">
        <f>VLOOKUP(CONCATENATE($D$7,$B25),'BASE 2026'!$AB:$AX,21,0)</f>
        <v>311.69</v>
      </c>
      <c r="U25" s="22">
        <f>VLOOKUP(CONCATENATE($D$7,$B25),'BASE 2026'!$AB:$AX,22,0)</f>
        <v>371.25</v>
      </c>
      <c r="V25" s="22">
        <f>VLOOKUP(CONCATENATE($D$7,$B25),'BASE 2026'!$AB:$AX,23,0)</f>
        <v>430.83</v>
      </c>
    </row>
    <row r="26" spans="2:22" x14ac:dyDescent="0.2">
      <c r="B26" s="32" t="s">
        <v>95</v>
      </c>
      <c r="C26" s="25">
        <f>VLOOKUP(CONCATENATE($D$7,$B26),'BASE 2026'!$AB:$AX,4,0)</f>
        <v>64.89</v>
      </c>
      <c r="D26" s="25">
        <f>VLOOKUP(CONCATENATE($D$7,$B26),'BASE 2026'!$AB:$AX,5,0)</f>
        <v>66.28</v>
      </c>
      <c r="E26" s="25">
        <f>VLOOKUP(CONCATENATE($D$7,$B26),'BASE 2026'!$AB:$AX,6,0)</f>
        <v>67.67</v>
      </c>
      <c r="F26" s="25">
        <f>VLOOKUP(CONCATENATE($D$7,$B26),'BASE 2026'!$AB:$AX,7,0)</f>
        <v>69.040000000000006</v>
      </c>
      <c r="G26" s="25">
        <f>VLOOKUP(CONCATENATE($D$7,$B26),'BASE 2026'!$AB:$AX,8,0)</f>
        <v>73.989999999999995</v>
      </c>
      <c r="H26" s="25">
        <f>VLOOKUP(CONCATENATE($D$7,$B26),'BASE 2026'!$AB:$AX,9,0)</f>
        <v>74.75</v>
      </c>
      <c r="I26" s="25">
        <f>VLOOKUP(CONCATENATE($D$7,$B26),'BASE 2026'!$AB:$AX,10,0)</f>
        <v>75.52</v>
      </c>
      <c r="J26" s="25">
        <f>VLOOKUP(CONCATENATE($D$7,$B26),'BASE 2026'!$AB:$AX,11,0)</f>
        <v>76.28</v>
      </c>
      <c r="K26" s="25">
        <f>VLOOKUP(CONCATENATE($D$7,$B26),'BASE 2026'!$AB:$AX,12,0)</f>
        <v>154.33000000000001</v>
      </c>
      <c r="L26" s="25">
        <f>VLOOKUP(CONCATENATE($D$7,$B26),'BASE 2026'!$AB:$AX,13,0)</f>
        <v>235.73</v>
      </c>
      <c r="M26" s="25">
        <f>VLOOKUP(CONCATENATE($D$7,$B26),'BASE 2026'!$AB:$AX,14,0)</f>
        <v>286.02</v>
      </c>
      <c r="N26" s="25">
        <f>VLOOKUP(CONCATENATE($D$7,$B26),'BASE 2026'!$AB:$AX,15,0)</f>
        <v>336.28</v>
      </c>
      <c r="O26" s="25">
        <f>VLOOKUP(CONCATENATE($D$7,$B26),'BASE 2026'!$AB:$AX,16,0)</f>
        <v>190.91</v>
      </c>
      <c r="P26" s="25">
        <f>VLOOKUP(CONCATENATE($D$7,$B26),'BASE 2026'!$AB:$AX,17,0)</f>
        <v>287.06</v>
      </c>
      <c r="Q26" s="25">
        <f>VLOOKUP(CONCATENATE($D$7,$B26),'BASE 2026'!$AB:$AX,18,0)</f>
        <v>341</v>
      </c>
      <c r="R26" s="25">
        <f>VLOOKUP(CONCATENATE($D$7,$B26),'BASE 2026'!$AB:$AX,19,0)</f>
        <v>394.92</v>
      </c>
      <c r="S26" s="25">
        <f>VLOOKUP(CONCATENATE($D$7,$B26),'BASE 2026'!$AB:$AX,20,0)</f>
        <v>227.28</v>
      </c>
      <c r="T26" s="25">
        <f>VLOOKUP(CONCATENATE($D$7,$B26),'BASE 2026'!$AB:$AX,21,0)</f>
        <v>341.74</v>
      </c>
      <c r="U26" s="25">
        <f>VLOOKUP(CONCATENATE($D$7,$B26),'BASE 2026'!$AB:$AX,22,0)</f>
        <v>405.94</v>
      </c>
      <c r="V26" s="25">
        <f>VLOOKUP(CONCATENATE($D$7,$B26),'BASE 2026'!$AB:$AX,23,0)</f>
        <v>470.14</v>
      </c>
    </row>
    <row r="27" spans="2:22" x14ac:dyDescent="0.2">
      <c r="B27" s="33" t="s">
        <v>63</v>
      </c>
      <c r="C27" s="26">
        <f>VLOOKUP(CONCATENATE($D$7,$B27),'BASE 2026'!$AB:$AX,4,0)</f>
        <v>6.59</v>
      </c>
      <c r="D27" s="26">
        <f>VLOOKUP(CONCATENATE($D$7,$B27),'BASE 2026'!$AB:$AX,5,0)</f>
        <v>6.74</v>
      </c>
      <c r="E27" s="26">
        <f>VLOOKUP(CONCATENATE($D$7,$B27),'BASE 2026'!$AB:$AX,6,0)</f>
        <v>6.87</v>
      </c>
      <c r="F27" s="26">
        <f>VLOOKUP(CONCATENATE($D$7,$B27),'BASE 2026'!$AB:$AX,7,0)</f>
        <v>7.02</v>
      </c>
      <c r="G27" s="26">
        <f>VLOOKUP(CONCATENATE($D$7,$B27),'BASE 2026'!$AB:$AX,8,0)</f>
        <v>7.45</v>
      </c>
      <c r="H27" s="26">
        <f>VLOOKUP(CONCATENATE($D$7,$B27),'BASE 2026'!$AB:$AX,9,0)</f>
        <v>7.53</v>
      </c>
      <c r="I27" s="26">
        <f>VLOOKUP(CONCATENATE($D$7,$B27),'BASE 2026'!$AB:$AX,10,0)</f>
        <v>7.61</v>
      </c>
      <c r="J27" s="26">
        <f>VLOOKUP(CONCATENATE($D$7,$B27),'BASE 2026'!$AB:$AX,11,0)</f>
        <v>7.68</v>
      </c>
      <c r="K27" s="26">
        <f>VLOOKUP(CONCATENATE($D$7,$B27),'BASE 2026'!$AB:$AX,12,0)</f>
        <v>15.26</v>
      </c>
      <c r="L27" s="26">
        <f>VLOOKUP(CONCATENATE($D$7,$B27),'BASE 2026'!$AB:$AX,13,0)</f>
        <v>23.4</v>
      </c>
      <c r="M27" s="26">
        <f>VLOOKUP(CONCATENATE($D$7,$B27),'BASE 2026'!$AB:$AX,14,0)</f>
        <v>28.34</v>
      </c>
      <c r="N27" s="26">
        <f>VLOOKUP(CONCATENATE($D$7,$B27),'BASE 2026'!$AB:$AX,15,0)</f>
        <v>33.299999999999997</v>
      </c>
      <c r="O27" s="26">
        <f>VLOOKUP(CONCATENATE($D$7,$B27),'BASE 2026'!$AB:$AX,16,0)</f>
        <v>19.09</v>
      </c>
      <c r="P27" s="26">
        <f>VLOOKUP(CONCATENATE($D$7,$B27),'BASE 2026'!$AB:$AX,17,0)</f>
        <v>28.62</v>
      </c>
      <c r="Q27" s="26">
        <f>VLOOKUP(CONCATENATE($D$7,$B27),'BASE 2026'!$AB:$AX,18,0)</f>
        <v>33.85</v>
      </c>
      <c r="R27" s="26">
        <f>VLOOKUP(CONCATENATE($D$7,$B27),'BASE 2026'!$AB:$AX,19,0)</f>
        <v>39.11</v>
      </c>
      <c r="S27" s="26">
        <f>VLOOKUP(CONCATENATE($D$7,$B27),'BASE 2026'!$AB:$AX,20,0)</f>
        <v>22.72</v>
      </c>
      <c r="T27" s="26">
        <f>VLOOKUP(CONCATENATE($D$7,$B27),'BASE 2026'!$AB:$AX,21,0)</f>
        <v>34.08</v>
      </c>
      <c r="U27" s="26">
        <f>VLOOKUP(CONCATENATE($D$7,$B27),'BASE 2026'!$AB:$AX,22,0)</f>
        <v>40.32</v>
      </c>
      <c r="V27" s="26">
        <f>VLOOKUP(CONCATENATE($D$7,$B27),'BASE 2026'!$AB:$AX,23,0)</f>
        <v>46.55</v>
      </c>
    </row>
    <row r="30" spans="2:22" x14ac:dyDescent="0.2">
      <c r="B30" s="24" t="s">
        <v>137</v>
      </c>
    </row>
    <row r="31" spans="2:22" x14ac:dyDescent="0.2">
      <c r="B31" s="48" t="s">
        <v>141</v>
      </c>
      <c r="C31" s="47" t="s">
        <v>142</v>
      </c>
    </row>
    <row r="32" spans="2:22" x14ac:dyDescent="0.2">
      <c r="B32" s="48" t="s">
        <v>143</v>
      </c>
      <c r="C32" s="47" t="s">
        <v>144</v>
      </c>
    </row>
    <row r="33" spans="2:3" x14ac:dyDescent="0.2">
      <c r="B33" s="48" t="s">
        <v>145</v>
      </c>
      <c r="C33" s="47" t="s">
        <v>146</v>
      </c>
    </row>
    <row r="34" spans="2:3" x14ac:dyDescent="0.2">
      <c r="B34" s="48" t="s">
        <v>147</v>
      </c>
      <c r="C34" s="47" t="s">
        <v>148</v>
      </c>
    </row>
    <row r="35" spans="2:3" x14ac:dyDescent="0.2">
      <c r="B35" s="48" t="s">
        <v>223</v>
      </c>
      <c r="C35" s="47" t="s">
        <v>224</v>
      </c>
    </row>
    <row r="36" spans="2:3" x14ac:dyDescent="0.2">
      <c r="B36" s="48" t="s">
        <v>225</v>
      </c>
      <c r="C36" s="47" t="s">
        <v>226</v>
      </c>
    </row>
    <row r="38" spans="2:3" x14ac:dyDescent="0.2">
      <c r="B38" s="48"/>
    </row>
  </sheetData>
  <sheetProtection algorithmName="SHA-512" hashValue="3m42PC/xAsAUYqsdjKI8OMUxVFaIIF5rFIjyp2JZ/ccPEm/nvGwmVwsX8mjcnmzL1QzHTnWOCSbMH+zLXaxovA==" saltValue="2XYZm+SNwJ3KPb9sI0LyVQ==" spinCount="100000" sheet="1" objects="1" scenarios="1"/>
  <mergeCells count="5">
    <mergeCell ref="D7:E7"/>
    <mergeCell ref="B11:V11"/>
    <mergeCell ref="B10:V10"/>
    <mergeCell ref="B12:V12"/>
    <mergeCell ref="U13:V13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2026'!$A$2:$A$3</xm:f>
          </x14:formula1>
          <xm:sqref>D7:E7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4">
    <tabColor theme="7" tint="0.39997558519241921"/>
  </sheetPr>
  <dimension ref="B5:V61"/>
  <sheetViews>
    <sheetView showGridLines="0" workbookViewId="0">
      <selection activeCell="D6" sqref="D6:E6"/>
    </sheetView>
  </sheetViews>
  <sheetFormatPr defaultColWidth="10.42578125" defaultRowHeight="12.75" x14ac:dyDescent="0.25"/>
  <cols>
    <col min="1" max="1" width="10.42578125" style="54"/>
    <col min="2" max="2" width="13.7109375" style="54" customWidth="1"/>
    <col min="3" max="4" width="9.140625" style="54" customWidth="1"/>
    <col min="5" max="5" width="13" style="54" customWidth="1"/>
    <col min="6" max="10" width="9.140625" style="57" customWidth="1"/>
    <col min="11" max="11" width="10.42578125" style="54"/>
    <col min="12" max="12" width="15.28515625" style="54" customWidth="1"/>
    <col min="13" max="13" width="10.140625" style="54" bestFit="1" customWidth="1"/>
    <col min="14" max="260" width="10.42578125" style="54"/>
    <col min="261" max="261" width="10.42578125" style="54" customWidth="1"/>
    <col min="262" max="262" width="13.28515625" style="54" customWidth="1"/>
    <col min="263" max="266" width="15.7109375" style="54" customWidth="1"/>
    <col min="267" max="516" width="10.42578125" style="54"/>
    <col min="517" max="517" width="10.42578125" style="54" customWidth="1"/>
    <col min="518" max="518" width="13.28515625" style="54" customWidth="1"/>
    <col min="519" max="522" width="15.7109375" style="54" customWidth="1"/>
    <col min="523" max="772" width="10.42578125" style="54"/>
    <col min="773" max="773" width="10.42578125" style="54" customWidth="1"/>
    <col min="774" max="774" width="13.28515625" style="54" customWidth="1"/>
    <col min="775" max="778" width="15.7109375" style="54" customWidth="1"/>
    <col min="779" max="1028" width="10.42578125" style="54"/>
    <col min="1029" max="1029" width="10.42578125" style="54" customWidth="1"/>
    <col min="1030" max="1030" width="13.28515625" style="54" customWidth="1"/>
    <col min="1031" max="1034" width="15.7109375" style="54" customWidth="1"/>
    <col min="1035" max="1284" width="10.42578125" style="54"/>
    <col min="1285" max="1285" width="10.42578125" style="54" customWidth="1"/>
    <col min="1286" max="1286" width="13.28515625" style="54" customWidth="1"/>
    <col min="1287" max="1290" width="15.7109375" style="54" customWidth="1"/>
    <col min="1291" max="1540" width="10.42578125" style="54"/>
    <col min="1541" max="1541" width="10.42578125" style="54" customWidth="1"/>
    <col min="1542" max="1542" width="13.28515625" style="54" customWidth="1"/>
    <col min="1543" max="1546" width="15.7109375" style="54" customWidth="1"/>
    <col min="1547" max="1796" width="10.42578125" style="54"/>
    <col min="1797" max="1797" width="10.42578125" style="54" customWidth="1"/>
    <col min="1798" max="1798" width="13.28515625" style="54" customWidth="1"/>
    <col min="1799" max="1802" width="15.7109375" style="54" customWidth="1"/>
    <col min="1803" max="2052" width="10.42578125" style="54"/>
    <col min="2053" max="2053" width="10.42578125" style="54" customWidth="1"/>
    <col min="2054" max="2054" width="13.28515625" style="54" customWidth="1"/>
    <col min="2055" max="2058" width="15.7109375" style="54" customWidth="1"/>
    <col min="2059" max="2308" width="10.42578125" style="54"/>
    <col min="2309" max="2309" width="10.42578125" style="54" customWidth="1"/>
    <col min="2310" max="2310" width="13.28515625" style="54" customWidth="1"/>
    <col min="2311" max="2314" width="15.7109375" style="54" customWidth="1"/>
    <col min="2315" max="2564" width="10.42578125" style="54"/>
    <col min="2565" max="2565" width="10.42578125" style="54" customWidth="1"/>
    <col min="2566" max="2566" width="13.28515625" style="54" customWidth="1"/>
    <col min="2567" max="2570" width="15.7109375" style="54" customWidth="1"/>
    <col min="2571" max="2820" width="10.42578125" style="54"/>
    <col min="2821" max="2821" width="10.42578125" style="54" customWidth="1"/>
    <col min="2822" max="2822" width="13.28515625" style="54" customWidth="1"/>
    <col min="2823" max="2826" width="15.7109375" style="54" customWidth="1"/>
    <col min="2827" max="3076" width="10.42578125" style="54"/>
    <col min="3077" max="3077" width="10.42578125" style="54" customWidth="1"/>
    <col min="3078" max="3078" width="13.28515625" style="54" customWidth="1"/>
    <col min="3079" max="3082" width="15.7109375" style="54" customWidth="1"/>
    <col min="3083" max="3332" width="10.42578125" style="54"/>
    <col min="3333" max="3333" width="10.42578125" style="54" customWidth="1"/>
    <col min="3334" max="3334" width="13.28515625" style="54" customWidth="1"/>
    <col min="3335" max="3338" width="15.7109375" style="54" customWidth="1"/>
    <col min="3339" max="3588" width="10.42578125" style="54"/>
    <col min="3589" max="3589" width="10.42578125" style="54" customWidth="1"/>
    <col min="3590" max="3590" width="13.28515625" style="54" customWidth="1"/>
    <col min="3591" max="3594" width="15.7109375" style="54" customWidth="1"/>
    <col min="3595" max="3844" width="10.42578125" style="54"/>
    <col min="3845" max="3845" width="10.42578125" style="54" customWidth="1"/>
    <col min="3846" max="3846" width="13.28515625" style="54" customWidth="1"/>
    <col min="3847" max="3850" width="15.7109375" style="54" customWidth="1"/>
    <col min="3851" max="4100" width="10.42578125" style="54"/>
    <col min="4101" max="4101" width="10.42578125" style="54" customWidth="1"/>
    <col min="4102" max="4102" width="13.28515625" style="54" customWidth="1"/>
    <col min="4103" max="4106" width="15.7109375" style="54" customWidth="1"/>
    <col min="4107" max="4356" width="10.42578125" style="54"/>
    <col min="4357" max="4357" width="10.42578125" style="54" customWidth="1"/>
    <col min="4358" max="4358" width="13.28515625" style="54" customWidth="1"/>
    <col min="4359" max="4362" width="15.7109375" style="54" customWidth="1"/>
    <col min="4363" max="4612" width="10.42578125" style="54"/>
    <col min="4613" max="4613" width="10.42578125" style="54" customWidth="1"/>
    <col min="4614" max="4614" width="13.28515625" style="54" customWidth="1"/>
    <col min="4615" max="4618" width="15.7109375" style="54" customWidth="1"/>
    <col min="4619" max="4868" width="10.42578125" style="54"/>
    <col min="4869" max="4869" width="10.42578125" style="54" customWidth="1"/>
    <col min="4870" max="4870" width="13.28515625" style="54" customWidth="1"/>
    <col min="4871" max="4874" width="15.7109375" style="54" customWidth="1"/>
    <col min="4875" max="5124" width="10.42578125" style="54"/>
    <col min="5125" max="5125" width="10.42578125" style="54" customWidth="1"/>
    <col min="5126" max="5126" width="13.28515625" style="54" customWidth="1"/>
    <col min="5127" max="5130" width="15.7109375" style="54" customWidth="1"/>
    <col min="5131" max="5380" width="10.42578125" style="54"/>
    <col min="5381" max="5381" width="10.42578125" style="54" customWidth="1"/>
    <col min="5382" max="5382" width="13.28515625" style="54" customWidth="1"/>
    <col min="5383" max="5386" width="15.7109375" style="54" customWidth="1"/>
    <col min="5387" max="5636" width="10.42578125" style="54"/>
    <col min="5637" max="5637" width="10.42578125" style="54" customWidth="1"/>
    <col min="5638" max="5638" width="13.28515625" style="54" customWidth="1"/>
    <col min="5639" max="5642" width="15.7109375" style="54" customWidth="1"/>
    <col min="5643" max="5892" width="10.42578125" style="54"/>
    <col min="5893" max="5893" width="10.42578125" style="54" customWidth="1"/>
    <col min="5894" max="5894" width="13.28515625" style="54" customWidth="1"/>
    <col min="5895" max="5898" width="15.7109375" style="54" customWidth="1"/>
    <col min="5899" max="6148" width="10.42578125" style="54"/>
    <col min="6149" max="6149" width="10.42578125" style="54" customWidth="1"/>
    <col min="6150" max="6150" width="13.28515625" style="54" customWidth="1"/>
    <col min="6151" max="6154" width="15.7109375" style="54" customWidth="1"/>
    <col min="6155" max="6404" width="10.42578125" style="54"/>
    <col min="6405" max="6405" width="10.42578125" style="54" customWidth="1"/>
    <col min="6406" max="6406" width="13.28515625" style="54" customWidth="1"/>
    <col min="6407" max="6410" width="15.7109375" style="54" customWidth="1"/>
    <col min="6411" max="6660" width="10.42578125" style="54"/>
    <col min="6661" max="6661" width="10.42578125" style="54" customWidth="1"/>
    <col min="6662" max="6662" width="13.28515625" style="54" customWidth="1"/>
    <col min="6663" max="6666" width="15.7109375" style="54" customWidth="1"/>
    <col min="6667" max="6916" width="10.42578125" style="54"/>
    <col min="6917" max="6917" width="10.42578125" style="54" customWidth="1"/>
    <col min="6918" max="6918" width="13.28515625" style="54" customWidth="1"/>
    <col min="6919" max="6922" width="15.7109375" style="54" customWidth="1"/>
    <col min="6923" max="7172" width="10.42578125" style="54"/>
    <col min="7173" max="7173" width="10.42578125" style="54" customWidth="1"/>
    <col min="7174" max="7174" width="13.28515625" style="54" customWidth="1"/>
    <col min="7175" max="7178" width="15.7109375" style="54" customWidth="1"/>
    <col min="7179" max="7428" width="10.42578125" style="54"/>
    <col min="7429" max="7429" width="10.42578125" style="54" customWidth="1"/>
    <col min="7430" max="7430" width="13.28515625" style="54" customWidth="1"/>
    <col min="7431" max="7434" width="15.7109375" style="54" customWidth="1"/>
    <col min="7435" max="7684" width="10.42578125" style="54"/>
    <col min="7685" max="7685" width="10.42578125" style="54" customWidth="1"/>
    <col min="7686" max="7686" width="13.28515625" style="54" customWidth="1"/>
    <col min="7687" max="7690" width="15.7109375" style="54" customWidth="1"/>
    <col min="7691" max="7940" width="10.42578125" style="54"/>
    <col min="7941" max="7941" width="10.42578125" style="54" customWidth="1"/>
    <col min="7942" max="7942" width="13.28515625" style="54" customWidth="1"/>
    <col min="7943" max="7946" width="15.7109375" style="54" customWidth="1"/>
    <col min="7947" max="8196" width="10.42578125" style="54"/>
    <col min="8197" max="8197" width="10.42578125" style="54" customWidth="1"/>
    <col min="8198" max="8198" width="13.28515625" style="54" customWidth="1"/>
    <col min="8199" max="8202" width="15.7109375" style="54" customWidth="1"/>
    <col min="8203" max="8452" width="10.42578125" style="54"/>
    <col min="8453" max="8453" width="10.42578125" style="54" customWidth="1"/>
    <col min="8454" max="8454" width="13.28515625" style="54" customWidth="1"/>
    <col min="8455" max="8458" width="15.7109375" style="54" customWidth="1"/>
    <col min="8459" max="8708" width="10.42578125" style="54"/>
    <col min="8709" max="8709" width="10.42578125" style="54" customWidth="1"/>
    <col min="8710" max="8710" width="13.28515625" style="54" customWidth="1"/>
    <col min="8711" max="8714" width="15.7109375" style="54" customWidth="1"/>
    <col min="8715" max="8964" width="10.42578125" style="54"/>
    <col min="8965" max="8965" width="10.42578125" style="54" customWidth="1"/>
    <col min="8966" max="8966" width="13.28515625" style="54" customWidth="1"/>
    <col min="8967" max="8970" width="15.7109375" style="54" customWidth="1"/>
    <col min="8971" max="9220" width="10.42578125" style="54"/>
    <col min="9221" max="9221" width="10.42578125" style="54" customWidth="1"/>
    <col min="9222" max="9222" width="13.28515625" style="54" customWidth="1"/>
    <col min="9223" max="9226" width="15.7109375" style="54" customWidth="1"/>
    <col min="9227" max="9476" width="10.42578125" style="54"/>
    <col min="9477" max="9477" width="10.42578125" style="54" customWidth="1"/>
    <col min="9478" max="9478" width="13.28515625" style="54" customWidth="1"/>
    <col min="9479" max="9482" width="15.7109375" style="54" customWidth="1"/>
    <col min="9483" max="9732" width="10.42578125" style="54"/>
    <col min="9733" max="9733" width="10.42578125" style="54" customWidth="1"/>
    <col min="9734" max="9734" width="13.28515625" style="54" customWidth="1"/>
    <col min="9735" max="9738" width="15.7109375" style="54" customWidth="1"/>
    <col min="9739" max="9988" width="10.42578125" style="54"/>
    <col min="9989" max="9989" width="10.42578125" style="54" customWidth="1"/>
    <col min="9990" max="9990" width="13.28515625" style="54" customWidth="1"/>
    <col min="9991" max="9994" width="15.7109375" style="54" customWidth="1"/>
    <col min="9995" max="10244" width="10.42578125" style="54"/>
    <col min="10245" max="10245" width="10.42578125" style="54" customWidth="1"/>
    <col min="10246" max="10246" width="13.28515625" style="54" customWidth="1"/>
    <col min="10247" max="10250" width="15.7109375" style="54" customWidth="1"/>
    <col min="10251" max="10500" width="10.42578125" style="54"/>
    <col min="10501" max="10501" width="10.42578125" style="54" customWidth="1"/>
    <col min="10502" max="10502" width="13.28515625" style="54" customWidth="1"/>
    <col min="10503" max="10506" width="15.7109375" style="54" customWidth="1"/>
    <col min="10507" max="10756" width="10.42578125" style="54"/>
    <col min="10757" max="10757" width="10.42578125" style="54" customWidth="1"/>
    <col min="10758" max="10758" width="13.28515625" style="54" customWidth="1"/>
    <col min="10759" max="10762" width="15.7109375" style="54" customWidth="1"/>
    <col min="10763" max="11012" width="10.42578125" style="54"/>
    <col min="11013" max="11013" width="10.42578125" style="54" customWidth="1"/>
    <col min="11014" max="11014" width="13.28515625" style="54" customWidth="1"/>
    <col min="11015" max="11018" width="15.7109375" style="54" customWidth="1"/>
    <col min="11019" max="11268" width="10.42578125" style="54"/>
    <col min="11269" max="11269" width="10.42578125" style="54" customWidth="1"/>
    <col min="11270" max="11270" width="13.28515625" style="54" customWidth="1"/>
    <col min="11271" max="11274" width="15.7109375" style="54" customWidth="1"/>
    <col min="11275" max="11524" width="10.42578125" style="54"/>
    <col min="11525" max="11525" width="10.42578125" style="54" customWidth="1"/>
    <col min="11526" max="11526" width="13.28515625" style="54" customWidth="1"/>
    <col min="11527" max="11530" width="15.7109375" style="54" customWidth="1"/>
    <col min="11531" max="11780" width="10.42578125" style="54"/>
    <col min="11781" max="11781" width="10.42578125" style="54" customWidth="1"/>
    <col min="11782" max="11782" width="13.28515625" style="54" customWidth="1"/>
    <col min="11783" max="11786" width="15.7109375" style="54" customWidth="1"/>
    <col min="11787" max="12036" width="10.42578125" style="54"/>
    <col min="12037" max="12037" width="10.42578125" style="54" customWidth="1"/>
    <col min="12038" max="12038" width="13.28515625" style="54" customWidth="1"/>
    <col min="12039" max="12042" width="15.7109375" style="54" customWidth="1"/>
    <col min="12043" max="12292" width="10.42578125" style="54"/>
    <col min="12293" max="12293" width="10.42578125" style="54" customWidth="1"/>
    <col min="12294" max="12294" width="13.28515625" style="54" customWidth="1"/>
    <col min="12295" max="12298" width="15.7109375" style="54" customWidth="1"/>
    <col min="12299" max="12548" width="10.42578125" style="54"/>
    <col min="12549" max="12549" width="10.42578125" style="54" customWidth="1"/>
    <col min="12550" max="12550" width="13.28515625" style="54" customWidth="1"/>
    <col min="12551" max="12554" width="15.7109375" style="54" customWidth="1"/>
    <col min="12555" max="12804" width="10.42578125" style="54"/>
    <col min="12805" max="12805" width="10.42578125" style="54" customWidth="1"/>
    <col min="12806" max="12806" width="13.28515625" style="54" customWidth="1"/>
    <col min="12807" max="12810" width="15.7109375" style="54" customWidth="1"/>
    <col min="12811" max="13060" width="10.42578125" style="54"/>
    <col min="13061" max="13061" width="10.42578125" style="54" customWidth="1"/>
    <col min="13062" max="13062" width="13.28515625" style="54" customWidth="1"/>
    <col min="13063" max="13066" width="15.7109375" style="54" customWidth="1"/>
    <col min="13067" max="13316" width="10.42578125" style="54"/>
    <col min="13317" max="13317" width="10.42578125" style="54" customWidth="1"/>
    <col min="13318" max="13318" width="13.28515625" style="54" customWidth="1"/>
    <col min="13319" max="13322" width="15.7109375" style="54" customWidth="1"/>
    <col min="13323" max="13572" width="10.42578125" style="54"/>
    <col min="13573" max="13573" width="10.42578125" style="54" customWidth="1"/>
    <col min="13574" max="13574" width="13.28515625" style="54" customWidth="1"/>
    <col min="13575" max="13578" width="15.7109375" style="54" customWidth="1"/>
    <col min="13579" max="13828" width="10.42578125" style="54"/>
    <col min="13829" max="13829" width="10.42578125" style="54" customWidth="1"/>
    <col min="13830" max="13830" width="13.28515625" style="54" customWidth="1"/>
    <col min="13831" max="13834" width="15.7109375" style="54" customWidth="1"/>
    <col min="13835" max="14084" width="10.42578125" style="54"/>
    <col min="14085" max="14085" width="10.42578125" style="54" customWidth="1"/>
    <col min="14086" max="14086" width="13.28515625" style="54" customWidth="1"/>
    <col min="14087" max="14090" width="15.7109375" style="54" customWidth="1"/>
    <col min="14091" max="14340" width="10.42578125" style="54"/>
    <col min="14341" max="14341" width="10.42578125" style="54" customWidth="1"/>
    <col min="14342" max="14342" width="13.28515625" style="54" customWidth="1"/>
    <col min="14343" max="14346" width="15.7109375" style="54" customWidth="1"/>
    <col min="14347" max="14596" width="10.42578125" style="54"/>
    <col min="14597" max="14597" width="10.42578125" style="54" customWidth="1"/>
    <col min="14598" max="14598" width="13.28515625" style="54" customWidth="1"/>
    <col min="14599" max="14602" width="15.7109375" style="54" customWidth="1"/>
    <col min="14603" max="14852" width="10.42578125" style="54"/>
    <col min="14853" max="14853" width="10.42578125" style="54" customWidth="1"/>
    <col min="14854" max="14854" width="13.28515625" style="54" customWidth="1"/>
    <col min="14855" max="14858" width="15.7109375" style="54" customWidth="1"/>
    <col min="14859" max="15108" width="10.42578125" style="54"/>
    <col min="15109" max="15109" width="10.42578125" style="54" customWidth="1"/>
    <col min="15110" max="15110" width="13.28515625" style="54" customWidth="1"/>
    <col min="15111" max="15114" width="15.7109375" style="54" customWidth="1"/>
    <col min="15115" max="15364" width="10.42578125" style="54"/>
    <col min="15365" max="15365" width="10.42578125" style="54" customWidth="1"/>
    <col min="15366" max="15366" width="13.28515625" style="54" customWidth="1"/>
    <col min="15367" max="15370" width="15.7109375" style="54" customWidth="1"/>
    <col min="15371" max="15620" width="10.42578125" style="54"/>
    <col min="15621" max="15621" width="10.42578125" style="54" customWidth="1"/>
    <col min="15622" max="15622" width="13.28515625" style="54" customWidth="1"/>
    <col min="15623" max="15626" width="15.7109375" style="54" customWidth="1"/>
    <col min="15627" max="15876" width="10.42578125" style="54"/>
    <col min="15877" max="15877" width="10.42578125" style="54" customWidth="1"/>
    <col min="15878" max="15878" width="13.28515625" style="54" customWidth="1"/>
    <col min="15879" max="15882" width="15.7109375" style="54" customWidth="1"/>
    <col min="15883" max="16132" width="10.42578125" style="54"/>
    <col min="16133" max="16133" width="10.42578125" style="54" customWidth="1"/>
    <col min="16134" max="16134" width="13.28515625" style="54" customWidth="1"/>
    <col min="16135" max="16138" width="15.7109375" style="54" customWidth="1"/>
    <col min="16139" max="16384" width="10.42578125" style="54"/>
  </cols>
  <sheetData>
    <row r="5" spans="2:22" s="17" customFormat="1" x14ac:dyDescent="0.25">
      <c r="B5" s="16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</row>
    <row r="6" spans="2:22" s="17" customFormat="1" ht="18.75" customHeight="1" x14ac:dyDescent="0.25">
      <c r="B6" s="16"/>
      <c r="C6" s="27" t="s">
        <v>134</v>
      </c>
      <c r="D6" s="274" t="s">
        <v>61</v>
      </c>
      <c r="E6" s="274"/>
      <c r="F6" s="16"/>
      <c r="G6" s="16"/>
      <c r="H6" s="16"/>
      <c r="I6" s="16"/>
      <c r="J6" s="16"/>
      <c r="K6" s="16"/>
      <c r="L6" s="16"/>
      <c r="M6" s="27" t="s">
        <v>134</v>
      </c>
      <c r="N6" s="274" t="s">
        <v>61</v>
      </c>
      <c r="O6" s="274"/>
      <c r="P6" s="16"/>
      <c r="Q6" s="16"/>
      <c r="R6" s="16"/>
      <c r="S6" s="16"/>
      <c r="T6" s="16"/>
      <c r="U6" s="16"/>
    </row>
    <row r="7" spans="2:22" s="17" customFormat="1" x14ac:dyDescent="0.25"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</row>
    <row r="8" spans="2:22" s="17" customFormat="1" x14ac:dyDescent="0.25"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16"/>
    </row>
    <row r="9" spans="2:22" s="17" customFormat="1" x14ac:dyDescent="0.25">
      <c r="B9" s="16"/>
      <c r="C9" s="16"/>
      <c r="D9" s="16"/>
      <c r="E9" s="16"/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</row>
    <row r="10" spans="2:22" s="17" customFormat="1" ht="15" customHeight="1" x14ac:dyDescent="0.25">
      <c r="B10" s="278" t="s">
        <v>5</v>
      </c>
      <c r="C10" s="278"/>
      <c r="D10" s="278"/>
      <c r="E10" s="278"/>
      <c r="F10" s="278"/>
      <c r="G10" s="278"/>
      <c r="H10" s="278"/>
      <c r="I10" s="278"/>
      <c r="J10" s="278"/>
      <c r="K10" s="50"/>
      <c r="L10" s="278" t="s">
        <v>229</v>
      </c>
      <c r="M10" s="278"/>
      <c r="N10" s="278"/>
      <c r="O10" s="278"/>
      <c r="P10" s="50"/>
      <c r="Q10" s="50"/>
      <c r="R10" s="50"/>
      <c r="S10" s="50"/>
      <c r="T10" s="50"/>
      <c r="U10" s="50"/>
    </row>
    <row r="11" spans="2:22" s="17" customFormat="1" ht="17.25" customHeight="1" x14ac:dyDescent="0.25">
      <c r="B11" s="280" t="str">
        <f>CONCATENATE("PACOTE ",$D$6)</f>
        <v>PACOTE PLATINUM</v>
      </c>
      <c r="C11" s="280"/>
      <c r="D11" s="280"/>
      <c r="E11" s="280"/>
      <c r="F11" s="280"/>
      <c r="G11" s="280"/>
      <c r="H11" s="280"/>
      <c r="I11" s="280"/>
      <c r="J11" s="280"/>
      <c r="K11" s="49"/>
      <c r="L11" s="280" t="str">
        <f>CONCATENATE("PACOTE ",$D$6)</f>
        <v>PACOTE PLATINUM</v>
      </c>
      <c r="M11" s="280"/>
      <c r="N11" s="280"/>
      <c r="O11" s="280"/>
      <c r="P11" s="166"/>
      <c r="Q11" s="166"/>
      <c r="R11" s="166"/>
      <c r="S11"/>
      <c r="T11"/>
      <c r="U11"/>
      <c r="V11"/>
    </row>
    <row r="12" spans="2:22" s="17" customFormat="1" ht="20.25" customHeight="1" x14ac:dyDescent="0.25">
      <c r="B12" s="281" t="s">
        <v>140</v>
      </c>
      <c r="C12" s="281"/>
      <c r="D12" s="281"/>
      <c r="E12" s="281"/>
      <c r="F12" s="281"/>
      <c r="G12" s="281"/>
      <c r="H12" s="281"/>
      <c r="I12" s="281"/>
      <c r="J12" s="281"/>
      <c r="K12" s="52"/>
      <c r="L12" s="281" t="s">
        <v>150</v>
      </c>
      <c r="M12" s="281"/>
      <c r="N12" s="281"/>
      <c r="O12" s="281"/>
      <c r="P12" s="52"/>
      <c r="Q12" s="52"/>
      <c r="R12" s="52"/>
      <c r="S12" s="52"/>
      <c r="T12" s="52"/>
      <c r="U12" s="52"/>
    </row>
    <row r="13" spans="2:22" s="17" customFormat="1" ht="15" x14ac:dyDescent="0.25">
      <c r="B13" s="19" t="s">
        <v>136</v>
      </c>
      <c r="C13" s="53"/>
      <c r="D13" s="53"/>
      <c r="E13" s="53"/>
      <c r="F13" s="53"/>
      <c r="G13" s="53"/>
      <c r="H13" s="53"/>
      <c r="I13" s="164" t="s">
        <v>151</v>
      </c>
      <c r="J13" s="165">
        <v>46124</v>
      </c>
      <c r="K13" s="53"/>
      <c r="L13" s="19" t="s">
        <v>136</v>
      </c>
      <c r="M13" s="55"/>
      <c r="N13" s="164" t="s">
        <v>151</v>
      </c>
      <c r="O13" s="165">
        <v>46124</v>
      </c>
      <c r="P13" s="57"/>
      <c r="Q13" s="54"/>
      <c r="R13" s="54"/>
      <c r="S13" s="54"/>
      <c r="T13" s="54"/>
      <c r="U13" s="54"/>
    </row>
    <row r="14" spans="2:22" ht="15" x14ac:dyDescent="0.25">
      <c r="B14" s="28" t="s">
        <v>33</v>
      </c>
      <c r="C14" s="28" t="s">
        <v>12</v>
      </c>
      <c r="D14" s="29" t="s">
        <v>13</v>
      </c>
      <c r="E14" s="30" t="s">
        <v>14</v>
      </c>
      <c r="F14" s="30" t="s">
        <v>15</v>
      </c>
      <c r="G14" s="30" t="s">
        <v>16</v>
      </c>
      <c r="H14" s="30" t="s">
        <v>17</v>
      </c>
      <c r="I14" s="30" t="s">
        <v>18</v>
      </c>
      <c r="J14" s="30" t="s">
        <v>19</v>
      </c>
      <c r="L14" s="28" t="s">
        <v>11</v>
      </c>
      <c r="M14" s="28" t="s">
        <v>12</v>
      </c>
      <c r="N14" s="29" t="s">
        <v>13</v>
      </c>
      <c r="O14" s="30" t="s">
        <v>14</v>
      </c>
      <c r="U14" s="56"/>
    </row>
    <row r="15" spans="2:22" ht="15" customHeight="1" x14ac:dyDescent="0.25">
      <c r="B15" s="31" t="s">
        <v>42</v>
      </c>
      <c r="C15" s="22">
        <f>VLOOKUP(CONCATENATE($D$6,$B15),'BASE 2026'!$AZ:$BJ,4,0)</f>
        <v>34.409999999999997</v>
      </c>
      <c r="D15" s="22">
        <f>VLOOKUP(CONCATENATE($D$6,$B15),'BASE 2026'!$AZ:$BJ,5,0)</f>
        <v>35.11</v>
      </c>
      <c r="E15" s="22">
        <f>VLOOKUP(CONCATENATE($D$6,$B15),'BASE 2026'!$AZ:$BJ,6,0)</f>
        <v>35.840000000000003</v>
      </c>
      <c r="F15" s="22">
        <f>VLOOKUP(CONCATENATE($D$6,$B15),'BASE 2026'!$AZ:$BJ,7,0)</f>
        <v>36.54</v>
      </c>
      <c r="G15" s="22">
        <f>VLOOKUP(CONCATENATE($D$6,$B15),'BASE 2026'!$AZ:$BJ,8,0)</f>
        <v>48.96</v>
      </c>
      <c r="H15" s="22">
        <f>VLOOKUP(CONCATENATE($D$6,$B15),'BASE 2026'!$AZ:$BJ,9,0)</f>
        <v>49.48</v>
      </c>
      <c r="I15" s="22">
        <f>VLOOKUP(CONCATENATE($D$6,$B15),'BASE 2026'!$AZ:$BJ,10,0)</f>
        <v>49.98</v>
      </c>
      <c r="J15" s="22">
        <f>VLOOKUP(CONCATENATE($D$6,$B15),'BASE 2026'!$AZ:$BJ,11,0)</f>
        <v>50.4</v>
      </c>
      <c r="L15" s="31" t="s">
        <v>40</v>
      </c>
      <c r="M15" s="22">
        <f>VLOOKUP(CONCATENATE($N$6,$L15),'BASE 2026'!$BL:$BQ,4,0)</f>
        <v>13.87</v>
      </c>
      <c r="N15" s="22">
        <f>VLOOKUP(CONCATENATE($N$6,$L15),'BASE 2026'!$BL:$BQ,5,0)</f>
        <v>14.15</v>
      </c>
      <c r="O15" s="22">
        <f>VLOOKUP(CONCATENATE($N$6,$L15),'BASE 2026'!$BL:$BQ,6,0)</f>
        <v>14.45</v>
      </c>
      <c r="T15" s="56"/>
    </row>
    <row r="16" spans="2:22" ht="15" x14ac:dyDescent="0.25">
      <c r="B16" s="32" t="s">
        <v>51</v>
      </c>
      <c r="C16" s="25">
        <f>VLOOKUP(CONCATENATE($D$6,$B16),'BASE 2026'!$AZ:$BJ,4,0)</f>
        <v>44.85</v>
      </c>
      <c r="D16" s="25">
        <f>VLOOKUP(CONCATENATE($D$6,$B16),'BASE 2026'!$AZ:$BJ,5,0)</f>
        <v>45.78</v>
      </c>
      <c r="E16" s="25">
        <f>VLOOKUP(CONCATENATE($D$6,$B16),'BASE 2026'!$AZ:$BJ,6,0)</f>
        <v>46.72</v>
      </c>
      <c r="F16" s="25">
        <f>VLOOKUP(CONCATENATE($D$6,$B16),'BASE 2026'!$AZ:$BJ,7,0)</f>
        <v>47.65</v>
      </c>
      <c r="G16" s="25">
        <f>VLOOKUP(CONCATENATE($D$6,$B16),'BASE 2026'!$AZ:$BJ,8,0)</f>
        <v>62.53</v>
      </c>
      <c r="H16" s="25">
        <f>VLOOKUP(CONCATENATE($D$6,$B16),'BASE 2026'!$AZ:$BJ,9,0)</f>
        <v>63.14</v>
      </c>
      <c r="I16" s="25">
        <f>VLOOKUP(CONCATENATE($D$6,$B16),'BASE 2026'!$AZ:$BJ,10,0)</f>
        <v>63.75</v>
      </c>
      <c r="J16" s="25">
        <f>VLOOKUP(CONCATENATE($D$6,$B16),'BASE 2026'!$AZ:$BJ,11,0)</f>
        <v>64.36</v>
      </c>
      <c r="L16" s="32" t="s">
        <v>49</v>
      </c>
      <c r="M16" s="22">
        <f>VLOOKUP(CONCATENATE($N$6,$L16),'BASE 2026'!$BL:$BQ,4,0)</f>
        <v>14.41</v>
      </c>
      <c r="N16" s="22">
        <f>VLOOKUP(CONCATENATE($N$6,$L16),'BASE 2026'!$BL:$BQ,5,0)</f>
        <v>14.71</v>
      </c>
      <c r="O16" s="22">
        <f>VLOOKUP(CONCATENATE($N$6,$L16),'BASE 2026'!$BL:$BQ,6,0)</f>
        <v>15.02</v>
      </c>
      <c r="T16" s="56"/>
    </row>
    <row r="17" spans="2:21" ht="15" x14ac:dyDescent="0.25">
      <c r="B17" s="31" t="s">
        <v>56</v>
      </c>
      <c r="C17" s="22">
        <f>VLOOKUP(CONCATENATE($D$6,$B17),'BASE 2026'!$AZ:$BJ,4,0)</f>
        <v>66.52</v>
      </c>
      <c r="D17" s="22">
        <f>VLOOKUP(CONCATENATE($D$6,$B17),'BASE 2026'!$AZ:$BJ,5,0)</f>
        <v>67.959999999999994</v>
      </c>
      <c r="E17" s="22">
        <f>VLOOKUP(CONCATENATE($D$6,$B17),'BASE 2026'!$AZ:$BJ,6,0)</f>
        <v>69.39</v>
      </c>
      <c r="F17" s="22">
        <f>VLOOKUP(CONCATENATE($D$6,$B17),'BASE 2026'!$AZ:$BJ,7,0)</f>
        <v>70.73</v>
      </c>
      <c r="G17" s="22">
        <f>VLOOKUP(CONCATENATE($D$6,$B17),'BASE 2026'!$AZ:$BJ,8,0)</f>
        <v>85.01</v>
      </c>
      <c r="H17" s="22">
        <f>VLOOKUP(CONCATENATE($D$6,$B17),'BASE 2026'!$AZ:$BJ,9,0)</f>
        <v>85.82</v>
      </c>
      <c r="I17" s="22">
        <f>VLOOKUP(CONCATENATE($D$6,$B17),'BASE 2026'!$AZ:$BJ,10,0)</f>
        <v>86.76</v>
      </c>
      <c r="J17" s="22">
        <f>VLOOKUP(CONCATENATE($D$6,$B17),'BASE 2026'!$AZ:$BJ,11,0)</f>
        <v>87.57</v>
      </c>
      <c r="L17" s="31" t="s">
        <v>50</v>
      </c>
      <c r="M17" s="22">
        <f>VLOOKUP(CONCATENATE($N$6,$L17),'BASE 2026'!$BL:$BQ,4,0)</f>
        <v>15.41</v>
      </c>
      <c r="N17" s="22">
        <f>VLOOKUP(CONCATENATE($N$6,$L17),'BASE 2026'!$BL:$BQ,5,0)</f>
        <v>15.74</v>
      </c>
      <c r="O17" s="22">
        <f>VLOOKUP(CONCATENATE($N$6,$L17),'BASE 2026'!$BL:$BQ,6,0)</f>
        <v>16.07</v>
      </c>
      <c r="T17" s="56"/>
    </row>
    <row r="18" spans="2:21" ht="15" x14ac:dyDescent="0.25">
      <c r="B18" s="58" t="s">
        <v>63</v>
      </c>
      <c r="C18" s="37">
        <f>VLOOKUP(CONCATENATE($D$6,$B18),'BASE 2026'!$AZ:$BJ,4,0)</f>
        <v>6.47</v>
      </c>
      <c r="D18" s="37">
        <f>VLOOKUP(CONCATENATE($D$6,$B18),'BASE 2026'!$AZ:$BJ,5,0)</f>
        <v>6.68</v>
      </c>
      <c r="E18" s="37">
        <f>VLOOKUP(CONCATENATE($D$6,$B18),'BASE 2026'!$AZ:$BJ,6,0)</f>
        <v>6.77</v>
      </c>
      <c r="F18" s="37">
        <f>VLOOKUP(CONCATENATE($D$6,$B18),'BASE 2026'!$AZ:$BJ,7,0)</f>
        <v>6.88</v>
      </c>
      <c r="G18" s="37">
        <f>VLOOKUP(CONCATENATE($D$6,$B18),'BASE 2026'!$AZ:$BJ,8,0)</f>
        <v>8.6199999999999992</v>
      </c>
      <c r="H18" s="37">
        <f>VLOOKUP(CONCATENATE($D$6,$B18),'BASE 2026'!$AZ:$BJ,9,0)</f>
        <v>8.74</v>
      </c>
      <c r="I18" s="37">
        <f>VLOOKUP(CONCATENATE($D$6,$B18),'BASE 2026'!$AZ:$BJ,10,0)</f>
        <v>8.82</v>
      </c>
      <c r="J18" s="37">
        <f>VLOOKUP(CONCATENATE($D$6,$B18),'BASE 2026'!$AZ:$BJ,11,0)</f>
        <v>8.82</v>
      </c>
      <c r="L18" s="32" t="s">
        <v>55</v>
      </c>
      <c r="M18" s="22">
        <f>VLOOKUP(CONCATENATE($N$6,$L18),'BASE 2026'!$BL:$BQ,4,0)</f>
        <v>17.96</v>
      </c>
      <c r="N18" s="22">
        <f>VLOOKUP(CONCATENATE($N$6,$L18),'BASE 2026'!$BL:$BQ,5,0)</f>
        <v>18.329999999999998</v>
      </c>
      <c r="O18" s="22">
        <f>VLOOKUP(CONCATENATE($N$6,$L18),'BASE 2026'!$BL:$BQ,6,0)</f>
        <v>18.72</v>
      </c>
      <c r="T18" s="56"/>
    </row>
    <row r="19" spans="2:21" ht="15" x14ac:dyDescent="0.25">
      <c r="L19" s="31" t="s">
        <v>62</v>
      </c>
      <c r="M19" s="22">
        <f>VLOOKUP(CONCATENATE($N$6,$L19),'BASE 2026'!$BL:$BQ,4,0)</f>
        <v>19.96</v>
      </c>
      <c r="N19" s="22">
        <f>VLOOKUP(CONCATENATE($N$6,$L19),'BASE 2026'!$BL:$BQ,5,0)</f>
        <v>20.37</v>
      </c>
      <c r="O19" s="22">
        <f>VLOOKUP(CONCATENATE($N$6,$L19),'BASE 2026'!$BL:$BQ,6,0)</f>
        <v>20.8</v>
      </c>
      <c r="T19" s="56"/>
    </row>
    <row r="20" spans="2:21" ht="15" x14ac:dyDescent="0.25">
      <c r="L20" s="32" t="s">
        <v>68</v>
      </c>
      <c r="M20" s="22">
        <f>VLOOKUP(CONCATENATE($N$6,$L20),'BASE 2026'!$BL:$BQ,4,0)</f>
        <v>21.94</v>
      </c>
      <c r="N20" s="22">
        <f>VLOOKUP(CONCATENATE($N$6,$L20),'BASE 2026'!$BL:$BQ,5,0)</f>
        <v>22.4</v>
      </c>
      <c r="O20" s="22">
        <f>VLOOKUP(CONCATENATE($N$6,$L20),'BASE 2026'!$BL:$BQ,6,0)</f>
        <v>22.87</v>
      </c>
      <c r="T20" s="56"/>
    </row>
    <row r="21" spans="2:21" ht="15" x14ac:dyDescent="0.25">
      <c r="B21" s="167" t="s">
        <v>137</v>
      </c>
      <c r="L21" s="31" t="s">
        <v>70</v>
      </c>
      <c r="M21" s="22">
        <f>VLOOKUP(CONCATENATE($N$6,$L21),'BASE 2026'!$BL:$BQ,4,0)</f>
        <v>24.17</v>
      </c>
      <c r="N21" s="22">
        <f>VLOOKUP(CONCATENATE($N$6,$L21),'BASE 2026'!$BL:$BQ,5,0)</f>
        <v>24.68</v>
      </c>
      <c r="O21" s="22">
        <f>VLOOKUP(CONCATENATE($N$6,$L21),'BASE 2026'!$BL:$BQ,6,0)</f>
        <v>25.19</v>
      </c>
      <c r="T21" s="56"/>
    </row>
    <row r="22" spans="2:21" ht="15" x14ac:dyDescent="0.25">
      <c r="B22" s="57" t="s">
        <v>152</v>
      </c>
      <c r="C22" s="54" t="s">
        <v>5</v>
      </c>
      <c r="L22" s="32" t="s">
        <v>76</v>
      </c>
      <c r="M22" s="22">
        <f>VLOOKUP(CONCATENATE($N$6,$L22),'BASE 2026'!$BL:$BQ,4,0)</f>
        <v>28.15</v>
      </c>
      <c r="N22" s="22">
        <f>VLOOKUP(CONCATENATE($N$6,$L22),'BASE 2026'!$BL:$BQ,5,0)</f>
        <v>28.74</v>
      </c>
      <c r="O22" s="22">
        <f>VLOOKUP(CONCATENATE($N$6,$L22),'BASE 2026'!$BL:$BQ,6,0)</f>
        <v>29.35</v>
      </c>
      <c r="T22" s="56"/>
    </row>
    <row r="23" spans="2:21" ht="15" x14ac:dyDescent="0.25">
      <c r="B23" s="57" t="s">
        <v>153</v>
      </c>
      <c r="C23" s="54" t="s">
        <v>154</v>
      </c>
      <c r="L23" s="31" t="s">
        <v>82</v>
      </c>
      <c r="M23" s="22">
        <f>VLOOKUP(CONCATENATE($N$6,$L23),'BASE 2026'!$BL:$BQ,4,0)</f>
        <v>33.49</v>
      </c>
      <c r="N23" s="22">
        <f>VLOOKUP(CONCATENATE($N$6,$L23),'BASE 2026'!$BL:$BQ,5,0)</f>
        <v>34.17</v>
      </c>
      <c r="O23" s="22">
        <f>VLOOKUP(CONCATENATE($N$6,$L23),'BASE 2026'!$BL:$BQ,6,0)</f>
        <v>34.89</v>
      </c>
      <c r="T23" s="56"/>
    </row>
    <row r="24" spans="2:21" ht="15" x14ac:dyDescent="0.25">
      <c r="L24" s="32" t="s">
        <v>86</v>
      </c>
      <c r="M24" s="22">
        <f>VLOOKUP(CONCATENATE($N$6,$L24),'BASE 2026'!$BL:$BQ,4,0)</f>
        <v>43.24</v>
      </c>
      <c r="N24" s="22">
        <f>VLOOKUP(CONCATENATE($N$6,$L24),'BASE 2026'!$BL:$BQ,5,0)</f>
        <v>44.14</v>
      </c>
      <c r="O24" s="22">
        <f>VLOOKUP(CONCATENATE($N$6,$L24),'BASE 2026'!$BL:$BQ,6,0)</f>
        <v>45.05</v>
      </c>
      <c r="T24" s="56"/>
    </row>
    <row r="25" spans="2:21" ht="15" x14ac:dyDescent="0.25">
      <c r="F25" s="54"/>
      <c r="G25" s="54"/>
      <c r="H25" s="54"/>
      <c r="I25" s="54"/>
      <c r="J25" s="54"/>
      <c r="L25" s="31" t="s">
        <v>91</v>
      </c>
      <c r="M25" s="22">
        <f>VLOOKUP(CONCATENATE($N$6,$L25),'BASE 2026'!$BL:$BQ,4,0)</f>
        <v>55.88</v>
      </c>
      <c r="N25" s="22">
        <f>VLOOKUP(CONCATENATE($N$6,$L25),'BASE 2026'!$BL:$BQ,5,0)</f>
        <v>57.03</v>
      </c>
      <c r="O25" s="22">
        <f>VLOOKUP(CONCATENATE($N$6,$L25),'BASE 2026'!$BL:$BQ,6,0)</f>
        <v>58.23</v>
      </c>
      <c r="T25" s="56"/>
    </row>
    <row r="26" spans="2:21" ht="15" x14ac:dyDescent="0.25">
      <c r="F26" s="54"/>
      <c r="G26" s="54"/>
      <c r="H26" s="54"/>
      <c r="I26" s="54"/>
      <c r="J26" s="54"/>
      <c r="L26" s="32" t="s">
        <v>95</v>
      </c>
      <c r="M26" s="22">
        <f>VLOOKUP(CONCATENATE($N$6,$L26),'BASE 2026'!$BL:$BQ,4,0)</f>
        <v>71.400000000000006</v>
      </c>
      <c r="N26" s="22">
        <f>VLOOKUP(CONCATENATE($N$6,$L26),'BASE 2026'!$BL:$BQ,5,0)</f>
        <v>72.88</v>
      </c>
      <c r="O26" s="22">
        <f>VLOOKUP(CONCATENATE($N$6,$L26),'BASE 2026'!$BL:$BQ,6,0)</f>
        <v>74.400000000000006</v>
      </c>
      <c r="T26" s="56"/>
    </row>
    <row r="27" spans="2:21" ht="15" x14ac:dyDescent="0.25">
      <c r="F27" s="54"/>
      <c r="G27" s="54"/>
      <c r="H27" s="54"/>
      <c r="I27" s="54"/>
      <c r="J27" s="54"/>
      <c r="P27" s="57"/>
      <c r="T27" s="56"/>
    </row>
    <row r="28" spans="2:21" x14ac:dyDescent="0.25">
      <c r="F28" s="54"/>
      <c r="G28" s="54"/>
      <c r="H28" s="54"/>
      <c r="I28" s="54"/>
      <c r="J28" s="54"/>
      <c r="P28" s="57"/>
      <c r="U28" s="57"/>
    </row>
    <row r="29" spans="2:21" x14ac:dyDescent="0.25">
      <c r="F29" s="54"/>
      <c r="G29" s="54"/>
      <c r="H29" s="54"/>
      <c r="I29" s="54"/>
      <c r="J29" s="54"/>
      <c r="L29" s="167" t="s">
        <v>230</v>
      </c>
      <c r="U29" s="57"/>
    </row>
    <row r="30" spans="2:21" x14ac:dyDescent="0.25">
      <c r="F30" s="54"/>
      <c r="G30" s="54"/>
      <c r="H30" s="54"/>
      <c r="I30" s="54"/>
      <c r="J30" s="54"/>
      <c r="L30" s="57" t="s">
        <v>155</v>
      </c>
      <c r="M30" s="54" t="s">
        <v>149</v>
      </c>
    </row>
    <row r="31" spans="2:21" x14ac:dyDescent="0.25">
      <c r="F31" s="54"/>
      <c r="G31" s="54"/>
      <c r="H31" s="54"/>
      <c r="I31" s="54"/>
      <c r="J31" s="54"/>
    </row>
    <row r="32" spans="2:21" x14ac:dyDescent="0.25">
      <c r="F32" s="54"/>
      <c r="G32" s="54"/>
      <c r="H32" s="54"/>
      <c r="I32" s="54"/>
      <c r="J32" s="54"/>
    </row>
    <row r="33" spans="6:10" x14ac:dyDescent="0.25">
      <c r="F33" s="54"/>
      <c r="G33" s="54"/>
      <c r="H33" s="54"/>
      <c r="I33" s="54"/>
      <c r="J33" s="54"/>
    </row>
    <row r="34" spans="6:10" x14ac:dyDescent="0.25">
      <c r="F34" s="54"/>
      <c r="G34" s="54"/>
      <c r="H34" s="54"/>
      <c r="I34" s="54"/>
      <c r="J34" s="54"/>
    </row>
    <row r="35" spans="6:10" x14ac:dyDescent="0.25">
      <c r="F35" s="54"/>
      <c r="G35" s="54"/>
      <c r="H35" s="54"/>
      <c r="I35" s="54"/>
      <c r="J35" s="54"/>
    </row>
    <row r="36" spans="6:10" x14ac:dyDescent="0.25">
      <c r="F36" s="54"/>
      <c r="G36" s="54"/>
      <c r="H36" s="54"/>
      <c r="I36" s="54"/>
      <c r="J36" s="54"/>
    </row>
    <row r="37" spans="6:10" x14ac:dyDescent="0.25">
      <c r="F37" s="54"/>
      <c r="G37" s="54"/>
      <c r="H37" s="54"/>
      <c r="I37" s="54"/>
      <c r="J37" s="54"/>
    </row>
    <row r="38" spans="6:10" x14ac:dyDescent="0.25">
      <c r="F38" s="54"/>
      <c r="G38" s="54"/>
      <c r="H38" s="54"/>
      <c r="I38" s="54"/>
      <c r="J38" s="54"/>
    </row>
    <row r="39" spans="6:10" x14ac:dyDescent="0.25">
      <c r="F39" s="54"/>
      <c r="G39" s="54"/>
      <c r="H39" s="54"/>
      <c r="I39" s="54"/>
      <c r="J39" s="54"/>
    </row>
    <row r="40" spans="6:10" x14ac:dyDescent="0.25">
      <c r="F40" s="54"/>
      <c r="G40" s="54"/>
      <c r="H40" s="54"/>
      <c r="I40" s="54"/>
      <c r="J40" s="54"/>
    </row>
    <row r="41" spans="6:10" x14ac:dyDescent="0.25">
      <c r="F41" s="54"/>
      <c r="G41" s="54"/>
      <c r="H41" s="54"/>
      <c r="I41" s="54"/>
      <c r="J41" s="54"/>
    </row>
    <row r="42" spans="6:10" x14ac:dyDescent="0.25">
      <c r="F42" s="54"/>
      <c r="G42" s="54"/>
      <c r="H42" s="54"/>
      <c r="I42" s="54"/>
      <c r="J42" s="54"/>
    </row>
    <row r="43" spans="6:10" x14ac:dyDescent="0.25">
      <c r="F43" s="54"/>
      <c r="G43" s="54"/>
      <c r="H43" s="54"/>
      <c r="I43" s="54"/>
      <c r="J43" s="54"/>
    </row>
    <row r="44" spans="6:10" x14ac:dyDescent="0.25">
      <c r="F44" s="54"/>
      <c r="G44" s="54"/>
      <c r="H44" s="54"/>
      <c r="I44" s="54"/>
      <c r="J44" s="54"/>
    </row>
    <row r="45" spans="6:10" x14ac:dyDescent="0.25">
      <c r="F45" s="54"/>
      <c r="G45" s="54"/>
      <c r="H45" s="54"/>
      <c r="I45" s="54"/>
      <c r="J45" s="54"/>
    </row>
    <row r="46" spans="6:10" x14ac:dyDescent="0.25">
      <c r="G46" s="54"/>
      <c r="H46" s="54"/>
      <c r="I46" s="54"/>
      <c r="J46" s="54"/>
    </row>
    <row r="47" spans="6:10" x14ac:dyDescent="0.25">
      <c r="G47" s="54"/>
      <c r="H47" s="54"/>
      <c r="I47" s="54"/>
      <c r="J47" s="54"/>
    </row>
    <row r="48" spans="6:10" x14ac:dyDescent="0.25">
      <c r="G48" s="54"/>
      <c r="H48" s="54"/>
      <c r="I48" s="54"/>
      <c r="J48" s="54"/>
    </row>
    <row r="49" spans="7:10" x14ac:dyDescent="0.25">
      <c r="G49" s="54"/>
      <c r="H49" s="54"/>
      <c r="I49" s="54"/>
      <c r="J49" s="54"/>
    </row>
    <row r="50" spans="7:10" x14ac:dyDescent="0.25">
      <c r="G50" s="54"/>
      <c r="H50" s="54"/>
      <c r="I50" s="54"/>
      <c r="J50" s="54"/>
    </row>
    <row r="51" spans="7:10" x14ac:dyDescent="0.25">
      <c r="G51" s="54"/>
      <c r="H51" s="54"/>
      <c r="I51" s="54"/>
      <c r="J51" s="54"/>
    </row>
    <row r="52" spans="7:10" x14ac:dyDescent="0.25">
      <c r="G52" s="54"/>
      <c r="H52" s="54"/>
      <c r="I52" s="54"/>
      <c r="J52" s="54"/>
    </row>
    <row r="53" spans="7:10" x14ac:dyDescent="0.25">
      <c r="G53" s="54"/>
      <c r="H53" s="54"/>
      <c r="I53" s="54"/>
      <c r="J53" s="54"/>
    </row>
    <row r="54" spans="7:10" x14ac:dyDescent="0.25">
      <c r="G54" s="54"/>
      <c r="H54" s="54"/>
      <c r="I54" s="54"/>
      <c r="J54" s="54"/>
    </row>
    <row r="55" spans="7:10" x14ac:dyDescent="0.25">
      <c r="G55" s="54"/>
      <c r="H55" s="54"/>
      <c r="I55" s="54"/>
      <c r="J55" s="54"/>
    </row>
    <row r="56" spans="7:10" x14ac:dyDescent="0.25">
      <c r="G56" s="54"/>
      <c r="H56" s="54"/>
      <c r="I56" s="54"/>
      <c r="J56" s="54"/>
    </row>
    <row r="57" spans="7:10" x14ac:dyDescent="0.25">
      <c r="G57" s="54"/>
      <c r="H57" s="54"/>
      <c r="I57" s="54"/>
      <c r="J57" s="54"/>
    </row>
    <row r="58" spans="7:10" x14ac:dyDescent="0.25">
      <c r="G58" s="54"/>
      <c r="H58" s="54"/>
      <c r="I58" s="54"/>
      <c r="J58" s="54"/>
    </row>
    <row r="59" spans="7:10" x14ac:dyDescent="0.25">
      <c r="G59" s="54"/>
      <c r="H59" s="54"/>
      <c r="I59" s="54"/>
      <c r="J59" s="54"/>
    </row>
    <row r="60" spans="7:10" x14ac:dyDescent="0.25">
      <c r="G60" s="54"/>
      <c r="H60" s="54"/>
      <c r="I60" s="54"/>
      <c r="J60" s="54"/>
    </row>
    <row r="61" spans="7:10" x14ac:dyDescent="0.25">
      <c r="G61" s="54"/>
      <c r="H61" s="54"/>
      <c r="I61" s="54"/>
      <c r="J61" s="54"/>
    </row>
  </sheetData>
  <sheetProtection algorithmName="SHA-512" hashValue="Se05YtO4ifnbGDFgONF43BZTMWR1rhWxH5u6CdUCbEAYrmhU+ufuxcH7f7wPnfrXy7iTSepW+TfF4edEFU4DxQ==" saltValue="S0TXOikRD5k1LWICSZHx3g==" spinCount="100000" sheet="1" objects="1" scenarios="1"/>
  <mergeCells count="8">
    <mergeCell ref="D6:E6"/>
    <mergeCell ref="B10:J10"/>
    <mergeCell ref="B11:J11"/>
    <mergeCell ref="B12:J12"/>
    <mergeCell ref="L11:O11"/>
    <mergeCell ref="L10:O10"/>
    <mergeCell ref="L12:O12"/>
    <mergeCell ref="N6:O6"/>
  </mergeCells>
  <pageMargins left="0.511811024" right="0.511811024" top="0.78740157499999996" bottom="0.78740157499999996" header="0.31496062000000002" footer="0.31496062000000002"/>
  <drawing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'BASE 2026'!$A$2:$A$3</xm:f>
          </x14:formula1>
          <xm:sqref>D6:E6</xm:sqref>
        </x14:dataValidation>
        <x14:dataValidation type="list" allowBlank="1" showInputMessage="1" showErrorMessage="1">
          <x14:formula1>
            <xm:f>'BASE 2026'!$A$3:$A$3</xm:f>
          </x14:formula1>
          <xm:sqref>N6:O6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2">
    <tabColor theme="7" tint="0.39997558519241921"/>
  </sheetPr>
  <dimension ref="B7:AA38"/>
  <sheetViews>
    <sheetView showGridLines="0" workbookViewId="0">
      <selection activeCell="D7" sqref="D7:E7"/>
    </sheetView>
  </sheetViews>
  <sheetFormatPr defaultRowHeight="12.75" x14ac:dyDescent="0.25"/>
  <cols>
    <col min="1" max="1" width="9.140625" style="17"/>
    <col min="2" max="2" width="13.7109375" style="16" bestFit="1" customWidth="1"/>
    <col min="3" max="4" width="10.140625" style="16" customWidth="1"/>
    <col min="5" max="5" width="13.7109375" style="16" customWidth="1"/>
    <col min="6" max="22" width="10.140625" style="16" customWidth="1"/>
    <col min="23" max="23" width="1.7109375" style="16" customWidth="1"/>
    <col min="24" max="220" width="9.140625" style="17"/>
    <col min="221" max="221" width="13.7109375" style="17" bestFit="1" customWidth="1"/>
    <col min="222" max="241" width="8.28515625" style="17" customWidth="1"/>
    <col min="242" max="242" width="1.7109375" style="17" customWidth="1"/>
    <col min="243" max="476" width="9.140625" style="17"/>
    <col min="477" max="477" width="13.7109375" style="17" bestFit="1" customWidth="1"/>
    <col min="478" max="497" width="8.28515625" style="17" customWidth="1"/>
    <col min="498" max="498" width="1.7109375" style="17" customWidth="1"/>
    <col min="499" max="732" width="9.140625" style="17"/>
    <col min="733" max="733" width="13.7109375" style="17" bestFit="1" customWidth="1"/>
    <col min="734" max="753" width="8.28515625" style="17" customWidth="1"/>
    <col min="754" max="754" width="1.7109375" style="17" customWidth="1"/>
    <col min="755" max="988" width="9.140625" style="17"/>
    <col min="989" max="989" width="13.7109375" style="17" bestFit="1" customWidth="1"/>
    <col min="990" max="1009" width="8.28515625" style="17" customWidth="1"/>
    <col min="1010" max="1010" width="1.7109375" style="17" customWidth="1"/>
    <col min="1011" max="1244" width="9.140625" style="17"/>
    <col min="1245" max="1245" width="13.7109375" style="17" bestFit="1" customWidth="1"/>
    <col min="1246" max="1265" width="8.28515625" style="17" customWidth="1"/>
    <col min="1266" max="1266" width="1.7109375" style="17" customWidth="1"/>
    <col min="1267" max="1500" width="9.140625" style="17"/>
    <col min="1501" max="1501" width="13.7109375" style="17" bestFit="1" customWidth="1"/>
    <col min="1502" max="1521" width="8.28515625" style="17" customWidth="1"/>
    <col min="1522" max="1522" width="1.7109375" style="17" customWidth="1"/>
    <col min="1523" max="1756" width="9.140625" style="17"/>
    <col min="1757" max="1757" width="13.7109375" style="17" bestFit="1" customWidth="1"/>
    <col min="1758" max="1777" width="8.28515625" style="17" customWidth="1"/>
    <col min="1778" max="1778" width="1.7109375" style="17" customWidth="1"/>
    <col min="1779" max="2012" width="9.140625" style="17"/>
    <col min="2013" max="2013" width="13.7109375" style="17" bestFit="1" customWidth="1"/>
    <col min="2014" max="2033" width="8.28515625" style="17" customWidth="1"/>
    <col min="2034" max="2034" width="1.7109375" style="17" customWidth="1"/>
    <col min="2035" max="2268" width="9.140625" style="17"/>
    <col min="2269" max="2269" width="13.7109375" style="17" bestFit="1" customWidth="1"/>
    <col min="2270" max="2289" width="8.28515625" style="17" customWidth="1"/>
    <col min="2290" max="2290" width="1.7109375" style="17" customWidth="1"/>
    <col min="2291" max="2524" width="9.140625" style="17"/>
    <col min="2525" max="2525" width="13.7109375" style="17" bestFit="1" customWidth="1"/>
    <col min="2526" max="2545" width="8.28515625" style="17" customWidth="1"/>
    <col min="2546" max="2546" width="1.7109375" style="17" customWidth="1"/>
    <col min="2547" max="2780" width="9.140625" style="17"/>
    <col min="2781" max="2781" width="13.7109375" style="17" bestFit="1" customWidth="1"/>
    <col min="2782" max="2801" width="8.28515625" style="17" customWidth="1"/>
    <col min="2802" max="2802" width="1.7109375" style="17" customWidth="1"/>
    <col min="2803" max="3036" width="9.140625" style="17"/>
    <col min="3037" max="3037" width="13.7109375" style="17" bestFit="1" customWidth="1"/>
    <col min="3038" max="3057" width="8.28515625" style="17" customWidth="1"/>
    <col min="3058" max="3058" width="1.7109375" style="17" customWidth="1"/>
    <col min="3059" max="3292" width="9.140625" style="17"/>
    <col min="3293" max="3293" width="13.7109375" style="17" bestFit="1" customWidth="1"/>
    <col min="3294" max="3313" width="8.28515625" style="17" customWidth="1"/>
    <col min="3314" max="3314" width="1.7109375" style="17" customWidth="1"/>
    <col min="3315" max="3548" width="9.140625" style="17"/>
    <col min="3549" max="3549" width="13.7109375" style="17" bestFit="1" customWidth="1"/>
    <col min="3550" max="3569" width="8.28515625" style="17" customWidth="1"/>
    <col min="3570" max="3570" width="1.7109375" style="17" customWidth="1"/>
    <col min="3571" max="3804" width="9.140625" style="17"/>
    <col min="3805" max="3805" width="13.7109375" style="17" bestFit="1" customWidth="1"/>
    <col min="3806" max="3825" width="8.28515625" style="17" customWidth="1"/>
    <col min="3826" max="3826" width="1.7109375" style="17" customWidth="1"/>
    <col min="3827" max="4060" width="9.140625" style="17"/>
    <col min="4061" max="4061" width="13.7109375" style="17" bestFit="1" customWidth="1"/>
    <col min="4062" max="4081" width="8.28515625" style="17" customWidth="1"/>
    <col min="4082" max="4082" width="1.7109375" style="17" customWidth="1"/>
    <col min="4083" max="4316" width="9.140625" style="17"/>
    <col min="4317" max="4317" width="13.7109375" style="17" bestFit="1" customWidth="1"/>
    <col min="4318" max="4337" width="8.28515625" style="17" customWidth="1"/>
    <col min="4338" max="4338" width="1.7109375" style="17" customWidth="1"/>
    <col min="4339" max="4572" width="9.140625" style="17"/>
    <col min="4573" max="4573" width="13.7109375" style="17" bestFit="1" customWidth="1"/>
    <col min="4574" max="4593" width="8.28515625" style="17" customWidth="1"/>
    <col min="4594" max="4594" width="1.7109375" style="17" customWidth="1"/>
    <col min="4595" max="4828" width="9.140625" style="17"/>
    <col min="4829" max="4829" width="13.7109375" style="17" bestFit="1" customWidth="1"/>
    <col min="4830" max="4849" width="8.28515625" style="17" customWidth="1"/>
    <col min="4850" max="4850" width="1.7109375" style="17" customWidth="1"/>
    <col min="4851" max="5084" width="9.140625" style="17"/>
    <col min="5085" max="5085" width="13.7109375" style="17" bestFit="1" customWidth="1"/>
    <col min="5086" max="5105" width="8.28515625" style="17" customWidth="1"/>
    <col min="5106" max="5106" width="1.7109375" style="17" customWidth="1"/>
    <col min="5107" max="5340" width="9.140625" style="17"/>
    <col min="5341" max="5341" width="13.7109375" style="17" bestFit="1" customWidth="1"/>
    <col min="5342" max="5361" width="8.28515625" style="17" customWidth="1"/>
    <col min="5362" max="5362" width="1.7109375" style="17" customWidth="1"/>
    <col min="5363" max="5596" width="9.140625" style="17"/>
    <col min="5597" max="5597" width="13.7109375" style="17" bestFit="1" customWidth="1"/>
    <col min="5598" max="5617" width="8.28515625" style="17" customWidth="1"/>
    <col min="5618" max="5618" width="1.7109375" style="17" customWidth="1"/>
    <col min="5619" max="5852" width="9.140625" style="17"/>
    <col min="5853" max="5853" width="13.7109375" style="17" bestFit="1" customWidth="1"/>
    <col min="5854" max="5873" width="8.28515625" style="17" customWidth="1"/>
    <col min="5874" max="5874" width="1.7109375" style="17" customWidth="1"/>
    <col min="5875" max="6108" width="9.140625" style="17"/>
    <col min="6109" max="6109" width="13.7109375" style="17" bestFit="1" customWidth="1"/>
    <col min="6110" max="6129" width="8.28515625" style="17" customWidth="1"/>
    <col min="6130" max="6130" width="1.7109375" style="17" customWidth="1"/>
    <col min="6131" max="6364" width="9.140625" style="17"/>
    <col min="6365" max="6365" width="13.7109375" style="17" bestFit="1" customWidth="1"/>
    <col min="6366" max="6385" width="8.28515625" style="17" customWidth="1"/>
    <col min="6386" max="6386" width="1.7109375" style="17" customWidth="1"/>
    <col min="6387" max="6620" width="9.140625" style="17"/>
    <col min="6621" max="6621" width="13.7109375" style="17" bestFit="1" customWidth="1"/>
    <col min="6622" max="6641" width="8.28515625" style="17" customWidth="1"/>
    <col min="6642" max="6642" width="1.7109375" style="17" customWidth="1"/>
    <col min="6643" max="6876" width="9.140625" style="17"/>
    <col min="6877" max="6877" width="13.7109375" style="17" bestFit="1" customWidth="1"/>
    <col min="6878" max="6897" width="8.28515625" style="17" customWidth="1"/>
    <col min="6898" max="6898" width="1.7109375" style="17" customWidth="1"/>
    <col min="6899" max="7132" width="9.140625" style="17"/>
    <col min="7133" max="7133" width="13.7109375" style="17" bestFit="1" customWidth="1"/>
    <col min="7134" max="7153" width="8.28515625" style="17" customWidth="1"/>
    <col min="7154" max="7154" width="1.7109375" style="17" customWidth="1"/>
    <col min="7155" max="7388" width="9.140625" style="17"/>
    <col min="7389" max="7389" width="13.7109375" style="17" bestFit="1" customWidth="1"/>
    <col min="7390" max="7409" width="8.28515625" style="17" customWidth="1"/>
    <col min="7410" max="7410" width="1.7109375" style="17" customWidth="1"/>
    <col min="7411" max="7644" width="9.140625" style="17"/>
    <col min="7645" max="7645" width="13.7109375" style="17" bestFit="1" customWidth="1"/>
    <col min="7646" max="7665" width="8.28515625" style="17" customWidth="1"/>
    <col min="7666" max="7666" width="1.7109375" style="17" customWidth="1"/>
    <col min="7667" max="7900" width="9.140625" style="17"/>
    <col min="7901" max="7901" width="13.7109375" style="17" bestFit="1" customWidth="1"/>
    <col min="7902" max="7921" width="8.28515625" style="17" customWidth="1"/>
    <col min="7922" max="7922" width="1.7109375" style="17" customWidth="1"/>
    <col min="7923" max="8156" width="9.140625" style="17"/>
    <col min="8157" max="8157" width="13.7109375" style="17" bestFit="1" customWidth="1"/>
    <col min="8158" max="8177" width="8.28515625" style="17" customWidth="1"/>
    <col min="8178" max="8178" width="1.7109375" style="17" customWidth="1"/>
    <col min="8179" max="8412" width="9.140625" style="17"/>
    <col min="8413" max="8413" width="13.7109375" style="17" bestFit="1" customWidth="1"/>
    <col min="8414" max="8433" width="8.28515625" style="17" customWidth="1"/>
    <col min="8434" max="8434" width="1.7109375" style="17" customWidth="1"/>
    <col min="8435" max="8668" width="9.140625" style="17"/>
    <col min="8669" max="8669" width="13.7109375" style="17" bestFit="1" customWidth="1"/>
    <col min="8670" max="8689" width="8.28515625" style="17" customWidth="1"/>
    <col min="8690" max="8690" width="1.7109375" style="17" customWidth="1"/>
    <col min="8691" max="8924" width="9.140625" style="17"/>
    <col min="8925" max="8925" width="13.7109375" style="17" bestFit="1" customWidth="1"/>
    <col min="8926" max="8945" width="8.28515625" style="17" customWidth="1"/>
    <col min="8946" max="8946" width="1.7109375" style="17" customWidth="1"/>
    <col min="8947" max="9180" width="9.140625" style="17"/>
    <col min="9181" max="9181" width="13.7109375" style="17" bestFit="1" customWidth="1"/>
    <col min="9182" max="9201" width="8.28515625" style="17" customWidth="1"/>
    <col min="9202" max="9202" width="1.7109375" style="17" customWidth="1"/>
    <col min="9203" max="9436" width="9.140625" style="17"/>
    <col min="9437" max="9437" width="13.7109375" style="17" bestFit="1" customWidth="1"/>
    <col min="9438" max="9457" width="8.28515625" style="17" customWidth="1"/>
    <col min="9458" max="9458" width="1.7109375" style="17" customWidth="1"/>
    <col min="9459" max="9692" width="9.140625" style="17"/>
    <col min="9693" max="9693" width="13.7109375" style="17" bestFit="1" customWidth="1"/>
    <col min="9694" max="9713" width="8.28515625" style="17" customWidth="1"/>
    <col min="9714" max="9714" width="1.7109375" style="17" customWidth="1"/>
    <col min="9715" max="9948" width="9.140625" style="17"/>
    <col min="9949" max="9949" width="13.7109375" style="17" bestFit="1" customWidth="1"/>
    <col min="9950" max="9969" width="8.28515625" style="17" customWidth="1"/>
    <col min="9970" max="9970" width="1.7109375" style="17" customWidth="1"/>
    <col min="9971" max="10204" width="9.140625" style="17"/>
    <col min="10205" max="10205" width="13.7109375" style="17" bestFit="1" customWidth="1"/>
    <col min="10206" max="10225" width="8.28515625" style="17" customWidth="1"/>
    <col min="10226" max="10226" width="1.7109375" style="17" customWidth="1"/>
    <col min="10227" max="10460" width="9.140625" style="17"/>
    <col min="10461" max="10461" width="13.7109375" style="17" bestFit="1" customWidth="1"/>
    <col min="10462" max="10481" width="8.28515625" style="17" customWidth="1"/>
    <col min="10482" max="10482" width="1.7109375" style="17" customWidth="1"/>
    <col min="10483" max="10716" width="9.140625" style="17"/>
    <col min="10717" max="10717" width="13.7109375" style="17" bestFit="1" customWidth="1"/>
    <col min="10718" max="10737" width="8.28515625" style="17" customWidth="1"/>
    <col min="10738" max="10738" width="1.7109375" style="17" customWidth="1"/>
    <col min="10739" max="10972" width="9.140625" style="17"/>
    <col min="10973" max="10973" width="13.7109375" style="17" bestFit="1" customWidth="1"/>
    <col min="10974" max="10993" width="8.28515625" style="17" customWidth="1"/>
    <col min="10994" max="10994" width="1.7109375" style="17" customWidth="1"/>
    <col min="10995" max="11228" width="9.140625" style="17"/>
    <col min="11229" max="11229" width="13.7109375" style="17" bestFit="1" customWidth="1"/>
    <col min="11230" max="11249" width="8.28515625" style="17" customWidth="1"/>
    <col min="11250" max="11250" width="1.7109375" style="17" customWidth="1"/>
    <col min="11251" max="11484" width="9.140625" style="17"/>
    <col min="11485" max="11485" width="13.7109375" style="17" bestFit="1" customWidth="1"/>
    <col min="11486" max="11505" width="8.28515625" style="17" customWidth="1"/>
    <col min="11506" max="11506" width="1.7109375" style="17" customWidth="1"/>
    <col min="11507" max="11740" width="9.140625" style="17"/>
    <col min="11741" max="11741" width="13.7109375" style="17" bestFit="1" customWidth="1"/>
    <col min="11742" max="11761" width="8.28515625" style="17" customWidth="1"/>
    <col min="11762" max="11762" width="1.7109375" style="17" customWidth="1"/>
    <col min="11763" max="11996" width="9.140625" style="17"/>
    <col min="11997" max="11997" width="13.7109375" style="17" bestFit="1" customWidth="1"/>
    <col min="11998" max="12017" width="8.28515625" style="17" customWidth="1"/>
    <col min="12018" max="12018" width="1.7109375" style="17" customWidth="1"/>
    <col min="12019" max="12252" width="9.140625" style="17"/>
    <col min="12253" max="12253" width="13.7109375" style="17" bestFit="1" customWidth="1"/>
    <col min="12254" max="12273" width="8.28515625" style="17" customWidth="1"/>
    <col min="12274" max="12274" width="1.7109375" style="17" customWidth="1"/>
    <col min="12275" max="12508" width="9.140625" style="17"/>
    <col min="12509" max="12509" width="13.7109375" style="17" bestFit="1" customWidth="1"/>
    <col min="12510" max="12529" width="8.28515625" style="17" customWidth="1"/>
    <col min="12530" max="12530" width="1.7109375" style="17" customWidth="1"/>
    <col min="12531" max="12764" width="9.140625" style="17"/>
    <col min="12765" max="12765" width="13.7109375" style="17" bestFit="1" customWidth="1"/>
    <col min="12766" max="12785" width="8.28515625" style="17" customWidth="1"/>
    <col min="12786" max="12786" width="1.7109375" style="17" customWidth="1"/>
    <col min="12787" max="13020" width="9.140625" style="17"/>
    <col min="13021" max="13021" width="13.7109375" style="17" bestFit="1" customWidth="1"/>
    <col min="13022" max="13041" width="8.28515625" style="17" customWidth="1"/>
    <col min="13042" max="13042" width="1.7109375" style="17" customWidth="1"/>
    <col min="13043" max="13276" width="9.140625" style="17"/>
    <col min="13277" max="13277" width="13.7109375" style="17" bestFit="1" customWidth="1"/>
    <col min="13278" max="13297" width="8.28515625" style="17" customWidth="1"/>
    <col min="13298" max="13298" width="1.7109375" style="17" customWidth="1"/>
    <col min="13299" max="13532" width="9.140625" style="17"/>
    <col min="13533" max="13533" width="13.7109375" style="17" bestFit="1" customWidth="1"/>
    <col min="13534" max="13553" width="8.28515625" style="17" customWidth="1"/>
    <col min="13554" max="13554" width="1.7109375" style="17" customWidth="1"/>
    <col min="13555" max="13788" width="9.140625" style="17"/>
    <col min="13789" max="13789" width="13.7109375" style="17" bestFit="1" customWidth="1"/>
    <col min="13790" max="13809" width="8.28515625" style="17" customWidth="1"/>
    <col min="13810" max="13810" width="1.7109375" style="17" customWidth="1"/>
    <col min="13811" max="14044" width="9.140625" style="17"/>
    <col min="14045" max="14045" width="13.7109375" style="17" bestFit="1" customWidth="1"/>
    <col min="14046" max="14065" width="8.28515625" style="17" customWidth="1"/>
    <col min="14066" max="14066" width="1.7109375" style="17" customWidth="1"/>
    <col min="14067" max="14300" width="9.140625" style="17"/>
    <col min="14301" max="14301" width="13.7109375" style="17" bestFit="1" customWidth="1"/>
    <col min="14302" max="14321" width="8.28515625" style="17" customWidth="1"/>
    <col min="14322" max="14322" width="1.7109375" style="17" customWidth="1"/>
    <col min="14323" max="14556" width="9.140625" style="17"/>
    <col min="14557" max="14557" width="13.7109375" style="17" bestFit="1" customWidth="1"/>
    <col min="14558" max="14577" width="8.28515625" style="17" customWidth="1"/>
    <col min="14578" max="14578" width="1.7109375" style="17" customWidth="1"/>
    <col min="14579" max="14812" width="9.140625" style="17"/>
    <col min="14813" max="14813" width="13.7109375" style="17" bestFit="1" customWidth="1"/>
    <col min="14814" max="14833" width="8.28515625" style="17" customWidth="1"/>
    <col min="14834" max="14834" width="1.7109375" style="17" customWidth="1"/>
    <col min="14835" max="15068" width="9.140625" style="17"/>
    <col min="15069" max="15069" width="13.7109375" style="17" bestFit="1" customWidth="1"/>
    <col min="15070" max="15089" width="8.28515625" style="17" customWidth="1"/>
    <col min="15090" max="15090" width="1.7109375" style="17" customWidth="1"/>
    <col min="15091" max="15324" width="9.140625" style="17"/>
    <col min="15325" max="15325" width="13.7109375" style="17" bestFit="1" customWidth="1"/>
    <col min="15326" max="15345" width="8.28515625" style="17" customWidth="1"/>
    <col min="15346" max="15346" width="1.7109375" style="17" customWidth="1"/>
    <col min="15347" max="15580" width="9.140625" style="17"/>
    <col min="15581" max="15581" width="13.7109375" style="17" bestFit="1" customWidth="1"/>
    <col min="15582" max="15601" width="8.28515625" style="17" customWidth="1"/>
    <col min="15602" max="15602" width="1.7109375" style="17" customWidth="1"/>
    <col min="15603" max="15836" width="9.140625" style="17"/>
    <col min="15837" max="15837" width="13.7109375" style="17" bestFit="1" customWidth="1"/>
    <col min="15838" max="15857" width="8.28515625" style="17" customWidth="1"/>
    <col min="15858" max="15858" width="1.7109375" style="17" customWidth="1"/>
    <col min="15859" max="16092" width="9.140625" style="17"/>
    <col min="16093" max="16093" width="13.7109375" style="17" bestFit="1" customWidth="1"/>
    <col min="16094" max="16113" width="8.28515625" style="17" customWidth="1"/>
    <col min="16114" max="16114" width="1.7109375" style="17" customWidth="1"/>
    <col min="16115" max="16384" width="9.140625" style="17"/>
  </cols>
  <sheetData>
    <row r="7" spans="2:27" ht="18.75" customHeight="1" x14ac:dyDescent="0.25">
      <c r="C7" s="27" t="s">
        <v>134</v>
      </c>
      <c r="D7" s="274" t="s">
        <v>61</v>
      </c>
      <c r="E7" s="274"/>
    </row>
    <row r="10" spans="2:27" ht="15" x14ac:dyDescent="0.25">
      <c r="B10" s="278" t="s">
        <v>7</v>
      </c>
      <c r="C10" s="278"/>
      <c r="D10" s="278"/>
      <c r="E10" s="278"/>
      <c r="F10" s="278"/>
      <c r="G10" s="278"/>
      <c r="H10" s="278"/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/>
      <c r="T10"/>
      <c r="U10"/>
      <c r="V10"/>
      <c r="W10"/>
    </row>
    <row r="11" spans="2:27" ht="17.25" customHeight="1" x14ac:dyDescent="0.25">
      <c r="B11" s="280" t="str">
        <f>CONCATENATE("PACOTE ",$D$7)</f>
        <v>PACOTE PLATINUM</v>
      </c>
      <c r="C11" s="280"/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P11" s="280"/>
      <c r="Q11" s="280"/>
      <c r="R11" s="280"/>
      <c r="S11"/>
      <c r="T11"/>
      <c r="U11"/>
      <c r="V11"/>
      <c r="W11"/>
    </row>
    <row r="12" spans="2:27" ht="15" x14ac:dyDescent="0.25"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/>
      <c r="T12"/>
      <c r="U12"/>
      <c r="V12"/>
      <c r="W12"/>
    </row>
    <row r="13" spans="2:27" ht="15" x14ac:dyDescent="0.25">
      <c r="B13" s="19" t="s">
        <v>136</v>
      </c>
      <c r="C13" s="20"/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1"/>
      <c r="Q13" s="275" t="s">
        <v>403</v>
      </c>
      <c r="R13" s="276"/>
      <c r="S13"/>
      <c r="T13"/>
      <c r="U13"/>
      <c r="V13"/>
      <c r="W13"/>
    </row>
    <row r="14" spans="2:27" x14ac:dyDescent="0.25">
      <c r="B14" s="28" t="s">
        <v>11</v>
      </c>
      <c r="C14" s="28" t="s">
        <v>12</v>
      </c>
      <c r="D14" s="29" t="s">
        <v>13</v>
      </c>
      <c r="E14" s="30" t="s">
        <v>14</v>
      </c>
      <c r="F14" s="30" t="s">
        <v>15</v>
      </c>
      <c r="G14" s="30" t="s">
        <v>16</v>
      </c>
      <c r="H14" s="30" t="s">
        <v>17</v>
      </c>
      <c r="I14" s="30" t="s">
        <v>18</v>
      </c>
      <c r="J14" s="30" t="s">
        <v>19</v>
      </c>
      <c r="K14" s="30" t="s">
        <v>20</v>
      </c>
      <c r="L14" s="30" t="s">
        <v>21</v>
      </c>
      <c r="M14" s="30" t="s">
        <v>22</v>
      </c>
      <c r="N14" s="30" t="s">
        <v>23</v>
      </c>
      <c r="O14" s="30" t="s">
        <v>28</v>
      </c>
      <c r="P14" s="30" t="s">
        <v>29</v>
      </c>
      <c r="Q14" s="30" t="s">
        <v>30</v>
      </c>
      <c r="R14" s="30" t="s">
        <v>31</v>
      </c>
      <c r="S14" s="282"/>
      <c r="T14" s="282"/>
      <c r="U14" s="282"/>
      <c r="V14" s="282"/>
      <c r="W14" s="282"/>
      <c r="X14" s="282"/>
      <c r="Y14" s="282"/>
      <c r="Z14" s="282"/>
      <c r="AA14" s="72"/>
    </row>
    <row r="15" spans="2:27" x14ac:dyDescent="0.25">
      <c r="B15" s="31" t="s">
        <v>40</v>
      </c>
      <c r="C15" s="183">
        <f>VLOOKUP(CONCATENATE($D$7,$B15),'BASE 2026'!$BS:$CK,4,0)</f>
        <v>9.5299999999999994</v>
      </c>
      <c r="D15" s="183">
        <f>VLOOKUP(CONCATENATE($D$7,$B15),'BASE 2026'!$BS:$CK,5,0)</f>
        <v>9.74</v>
      </c>
      <c r="E15" s="183">
        <f>VLOOKUP(CONCATENATE($D$7,$B15),'BASE 2026'!$BS:$CK,6,0)</f>
        <v>9.94</v>
      </c>
      <c r="F15" s="183">
        <f>VLOOKUP(CONCATENATE($D$7,$B15),'BASE 2026'!$BS:$CK,7,0)</f>
        <v>10.14</v>
      </c>
      <c r="G15" s="183">
        <f>VLOOKUP(CONCATENATE($D$7,$B15),'BASE 2026'!$BS:$CK,8,0)</f>
        <v>18.440000000000001</v>
      </c>
      <c r="H15" s="183">
        <f>VLOOKUP(CONCATENATE($D$7,$B15),'BASE 2026'!$BS:$CK,9,0)</f>
        <v>18.84</v>
      </c>
      <c r="I15" s="183">
        <f>VLOOKUP(CONCATENATE($D$7,$B15),'BASE 2026'!$BS:$CK,10,0)</f>
        <v>19.27</v>
      </c>
      <c r="J15" s="183">
        <f>VLOOKUP(CONCATENATE($D$7,$B15),'BASE 2026'!$BS:$CK,11,0)</f>
        <v>20.5</v>
      </c>
      <c r="K15" s="183">
        <f>VLOOKUP(CONCATENATE($D$7,$B15),'BASE 2026'!$BS:$CK,12,0)</f>
        <v>28.15</v>
      </c>
      <c r="L15" s="183">
        <f>VLOOKUP(CONCATENATE($D$7,$B15),'BASE 2026'!$BS:$CK,13,0)</f>
        <v>39.549999999999997</v>
      </c>
      <c r="M15" s="183">
        <f>VLOOKUP(CONCATENATE($D$7,$B15),'BASE 2026'!$BS:$CK,14,0)</f>
        <v>50.86</v>
      </c>
      <c r="N15" s="183">
        <f>VLOOKUP(CONCATENATE($D$7,$B15),'BASE 2026'!$BS:$CK,15,0)</f>
        <v>59.3</v>
      </c>
      <c r="O15" s="22">
        <f>VLOOKUP(CONCATENATE($D$7,$B15),'BASE 2026'!$BS:$CK,16,0)</f>
        <v>44.65</v>
      </c>
      <c r="P15" s="22">
        <f>VLOOKUP(CONCATENATE($D$7,$B15),'BASE 2026'!$BS:$CK,17,0)</f>
        <v>57.16</v>
      </c>
      <c r="Q15" s="22">
        <f>VLOOKUP(CONCATENATE($D$7,$B15),'BASE 2026'!$BS:$CK,18,0)</f>
        <v>69.010000000000005</v>
      </c>
      <c r="R15" s="22">
        <f>VLOOKUP(CONCATENATE($D$7,$B15),'BASE 2026'!$BS:$CK,19,0)</f>
        <v>79.14</v>
      </c>
      <c r="S15" s="282"/>
      <c r="T15" s="282"/>
      <c r="U15" s="282"/>
      <c r="V15" s="282"/>
      <c r="W15" s="282"/>
      <c r="X15" s="282"/>
      <c r="Y15" s="282"/>
      <c r="Z15" s="282"/>
      <c r="AA15" s="72"/>
    </row>
    <row r="16" spans="2:27" x14ac:dyDescent="0.25">
      <c r="B16" s="32" t="s">
        <v>49</v>
      </c>
      <c r="C16" s="25">
        <f>VLOOKUP(CONCATENATE($D$7,$B16),'BASE 2026'!$BS:$CK,4,0)</f>
        <v>10.91</v>
      </c>
      <c r="D16" s="22">
        <f>VLOOKUP(CONCATENATE($D$7,$B16),'BASE 2026'!$BS:$CK,5,0)</f>
        <v>11.14</v>
      </c>
      <c r="E16" s="22">
        <f>VLOOKUP(CONCATENATE($D$7,$B16),'BASE 2026'!$BS:$CK,6,0)</f>
        <v>11.36</v>
      </c>
      <c r="F16" s="22">
        <f>VLOOKUP(CONCATENATE($D$7,$B16),'BASE 2026'!$BS:$CK,7,0)</f>
        <v>11.59</v>
      </c>
      <c r="G16" s="22">
        <f>VLOOKUP(CONCATENATE($D$7,$B16),'BASE 2026'!$BS:$CK,8,0)</f>
        <v>19.28</v>
      </c>
      <c r="H16" s="22">
        <f>VLOOKUP(CONCATENATE($D$7,$B16),'BASE 2026'!$BS:$CK,9,0)</f>
        <v>19.71</v>
      </c>
      <c r="I16" s="22">
        <f>VLOOKUP(CONCATENATE($D$7,$B16),'BASE 2026'!$BS:$CK,10,0)</f>
        <v>20.14</v>
      </c>
      <c r="J16" s="22">
        <f>VLOOKUP(CONCATENATE($D$7,$B16),'BASE 2026'!$BS:$CK,11,0)</f>
        <v>21.42</v>
      </c>
      <c r="K16" s="22">
        <f>VLOOKUP(CONCATENATE($D$7,$B16),'BASE 2026'!$BS:$CK,12,0)</f>
        <v>29.44</v>
      </c>
      <c r="L16" s="22">
        <f>VLOOKUP(CONCATENATE($D$7,$B16),'BASE 2026'!$BS:$CK,13,0)</f>
        <v>41.23</v>
      </c>
      <c r="M16" s="22">
        <f>VLOOKUP(CONCATENATE($D$7,$B16),'BASE 2026'!$BS:$CK,14,0)</f>
        <v>53</v>
      </c>
      <c r="N16" s="22">
        <f>VLOOKUP(CONCATENATE($D$7,$B16),'BASE 2026'!$BS:$CK,15,0)</f>
        <v>61.82</v>
      </c>
      <c r="O16" s="22">
        <f>VLOOKUP(CONCATENATE($D$7,$B16),'BASE 2026'!$BS:$CK,16,0)</f>
        <v>45.96</v>
      </c>
      <c r="P16" s="22">
        <f>VLOOKUP(CONCATENATE($D$7,$B16),'BASE 2026'!$BS:$CK,17,0)</f>
        <v>58.86</v>
      </c>
      <c r="Q16" s="22">
        <f>VLOOKUP(CONCATENATE($D$7,$B16),'BASE 2026'!$BS:$CK,18,0)</f>
        <v>71.2</v>
      </c>
      <c r="R16" s="22">
        <f>VLOOKUP(CONCATENATE($D$7,$B16),'BASE 2026'!$BS:$CK,19,0)</f>
        <v>81.680000000000007</v>
      </c>
      <c r="S16" s="282"/>
      <c r="T16" s="282"/>
      <c r="U16" s="282"/>
      <c r="V16" s="282"/>
      <c r="W16" s="282"/>
      <c r="X16" s="282"/>
      <c r="Y16" s="282"/>
      <c r="Z16" s="282"/>
      <c r="AA16" s="72"/>
    </row>
    <row r="17" spans="2:27" x14ac:dyDescent="0.25">
      <c r="B17" s="31" t="s">
        <v>50</v>
      </c>
      <c r="C17" s="25">
        <f>VLOOKUP(CONCATENATE($D$7,$B17),'BASE 2026'!$BS:$CK,4,0)</f>
        <v>11.72</v>
      </c>
      <c r="D17" s="22">
        <f>VLOOKUP(CONCATENATE($D$7,$B17),'BASE 2026'!$BS:$CK,5,0)</f>
        <v>11.96</v>
      </c>
      <c r="E17" s="22">
        <f>VLOOKUP(CONCATENATE($D$7,$B17),'BASE 2026'!$BS:$CK,6,0)</f>
        <v>12.21</v>
      </c>
      <c r="F17" s="22">
        <f>VLOOKUP(CONCATENATE($D$7,$B17),'BASE 2026'!$BS:$CK,7,0)</f>
        <v>12.46</v>
      </c>
      <c r="G17" s="22">
        <f>VLOOKUP(CONCATENATE($D$7,$B17),'BASE 2026'!$BS:$CK,8,0)</f>
        <v>21.52</v>
      </c>
      <c r="H17" s="22">
        <f>VLOOKUP(CONCATENATE($D$7,$B17),'BASE 2026'!$BS:$CK,9,0)</f>
        <v>21.74</v>
      </c>
      <c r="I17" s="22">
        <f>VLOOKUP(CONCATENATE($D$7,$B17),'BASE 2026'!$BS:$CK,10,0)</f>
        <v>21.96</v>
      </c>
      <c r="J17" s="22">
        <f>VLOOKUP(CONCATENATE($D$7,$B17),'BASE 2026'!$BS:$CK,11,0)</f>
        <v>22.19</v>
      </c>
      <c r="K17" s="22">
        <f>VLOOKUP(CONCATENATE($D$7,$B17),'BASE 2026'!$BS:$CK,12,0)</f>
        <v>30.64</v>
      </c>
      <c r="L17" s="22">
        <f>VLOOKUP(CONCATENATE($D$7,$B17),'BASE 2026'!$BS:$CK,13,0)</f>
        <v>42.89</v>
      </c>
      <c r="M17" s="22">
        <f>VLOOKUP(CONCATENATE($D$7,$B17),'BASE 2026'!$BS:$CK,14,0)</f>
        <v>55.16</v>
      </c>
      <c r="N17" s="22">
        <f>VLOOKUP(CONCATENATE($D$7,$B17),'BASE 2026'!$BS:$CK,15,0)</f>
        <v>64.34</v>
      </c>
      <c r="O17" s="22">
        <f>VLOOKUP(CONCATENATE($D$7,$B17),'BASE 2026'!$BS:$CK,16,0)</f>
        <v>47.18</v>
      </c>
      <c r="P17" s="22">
        <f>VLOOKUP(CONCATENATE($D$7,$B17),'BASE 2026'!$BS:$CK,17,0)</f>
        <v>60.54</v>
      </c>
      <c r="Q17" s="22">
        <f>VLOOKUP(CONCATENATE($D$7,$B17),'BASE 2026'!$BS:$CK,18,0)</f>
        <v>73.34</v>
      </c>
      <c r="R17" s="22">
        <f>VLOOKUP(CONCATENATE($D$7,$B17),'BASE 2026'!$BS:$CK,19,0)</f>
        <v>84.17</v>
      </c>
      <c r="S17" s="282"/>
      <c r="T17" s="282"/>
      <c r="U17" s="282"/>
      <c r="V17" s="282"/>
      <c r="W17" s="282"/>
      <c r="X17" s="282"/>
      <c r="Y17" s="282"/>
      <c r="Z17" s="282"/>
      <c r="AA17" s="72"/>
    </row>
    <row r="18" spans="2:27" x14ac:dyDescent="0.25">
      <c r="B18" s="32" t="s">
        <v>55</v>
      </c>
      <c r="C18" s="25">
        <f>VLOOKUP(CONCATENATE($D$7,$B18),'BASE 2026'!$BS:$CK,4,0)</f>
        <v>15.45</v>
      </c>
      <c r="D18" s="22">
        <f>VLOOKUP(CONCATENATE($D$7,$B18),'BASE 2026'!$BS:$CK,5,0)</f>
        <v>15.79</v>
      </c>
      <c r="E18" s="22">
        <f>VLOOKUP(CONCATENATE($D$7,$B18),'BASE 2026'!$BS:$CK,6,0)</f>
        <v>16.13</v>
      </c>
      <c r="F18" s="22">
        <f>VLOOKUP(CONCATENATE($D$7,$B18),'BASE 2026'!$BS:$CK,7,0)</f>
        <v>16.45</v>
      </c>
      <c r="G18" s="22">
        <f>VLOOKUP(CONCATENATE($D$7,$B18),'BASE 2026'!$BS:$CK,8,0)</f>
        <v>24.26</v>
      </c>
      <c r="H18" s="22">
        <f>VLOOKUP(CONCATENATE($D$7,$B18),'BASE 2026'!$BS:$CK,9,0)</f>
        <v>24.51</v>
      </c>
      <c r="I18" s="22">
        <f>VLOOKUP(CONCATENATE($D$7,$B18),'BASE 2026'!$BS:$CK,10,0)</f>
        <v>24.76</v>
      </c>
      <c r="J18" s="22">
        <f>VLOOKUP(CONCATENATE($D$7,$B18),'BASE 2026'!$BS:$CK,11,0)</f>
        <v>25.02</v>
      </c>
      <c r="K18" s="22">
        <f>VLOOKUP(CONCATENATE($D$7,$B18),'BASE 2026'!$BS:$CK,12,0)</f>
        <v>37.31</v>
      </c>
      <c r="L18" s="22">
        <f>VLOOKUP(CONCATENATE($D$7,$B18),'BASE 2026'!$BS:$CK,13,0)</f>
        <v>51.8</v>
      </c>
      <c r="M18" s="22">
        <f>VLOOKUP(CONCATENATE($D$7,$B18),'BASE 2026'!$BS:$CK,14,0)</f>
        <v>66.599999999999994</v>
      </c>
      <c r="N18" s="22">
        <f>VLOOKUP(CONCATENATE($D$7,$B18),'BASE 2026'!$BS:$CK,15,0)</f>
        <v>77.78</v>
      </c>
      <c r="O18" s="22">
        <f>VLOOKUP(CONCATENATE($D$7,$B18),'BASE 2026'!$BS:$CK,16,0)</f>
        <v>59.45</v>
      </c>
      <c r="P18" s="22">
        <f>VLOOKUP(CONCATENATE($D$7,$B18),'BASE 2026'!$BS:$CK,17,0)</f>
        <v>75.03</v>
      </c>
      <c r="Q18" s="22">
        <f>VLOOKUP(CONCATENATE($D$7,$B18),'BASE 2026'!$BS:$CK,18,0)</f>
        <v>90.32</v>
      </c>
      <c r="R18" s="22">
        <f>VLOOKUP(CONCATENATE($D$7,$B18),'BASE 2026'!$BS:$CK,19,0)</f>
        <v>103.17</v>
      </c>
      <c r="S18" s="282"/>
      <c r="T18" s="282"/>
      <c r="U18" s="282"/>
      <c r="V18" s="282"/>
      <c r="W18" s="282"/>
      <c r="X18" s="282"/>
      <c r="Y18" s="282"/>
      <c r="Z18" s="282"/>
      <c r="AA18" s="72"/>
    </row>
    <row r="19" spans="2:27" x14ac:dyDescent="0.25">
      <c r="B19" s="31" t="s">
        <v>62</v>
      </c>
      <c r="C19" s="25">
        <f>VLOOKUP(CONCATENATE($D$7,$B19),'BASE 2026'!$BS:$CK,4,0)</f>
        <v>17.5</v>
      </c>
      <c r="D19" s="22">
        <f>VLOOKUP(CONCATENATE($D$7,$B19),'BASE 2026'!$BS:$CK,5,0)</f>
        <v>17.86</v>
      </c>
      <c r="E19" s="22">
        <f>VLOOKUP(CONCATENATE($D$7,$B19),'BASE 2026'!$BS:$CK,6,0)</f>
        <v>18.25</v>
      </c>
      <c r="F19" s="22">
        <f>VLOOKUP(CONCATENATE($D$7,$B19),'BASE 2026'!$BS:$CK,7,0)</f>
        <v>18.61</v>
      </c>
      <c r="G19" s="22">
        <f>VLOOKUP(CONCATENATE($D$7,$B19),'BASE 2026'!$BS:$CK,8,0)</f>
        <v>26.69</v>
      </c>
      <c r="H19" s="22">
        <f>VLOOKUP(CONCATENATE($D$7,$B19),'BASE 2026'!$BS:$CK,9,0)</f>
        <v>26.96</v>
      </c>
      <c r="I19" s="22">
        <f>VLOOKUP(CONCATENATE($D$7,$B19),'BASE 2026'!$BS:$CK,10,0)</f>
        <v>27.24</v>
      </c>
      <c r="J19" s="22">
        <f>VLOOKUP(CONCATENATE($D$7,$B19),'BASE 2026'!$BS:$CK,11,0)</f>
        <v>27.52</v>
      </c>
      <c r="K19" s="22">
        <f>VLOOKUP(CONCATENATE($D$7,$B19),'BASE 2026'!$BS:$CK,12,0)</f>
        <v>43.68</v>
      </c>
      <c r="L19" s="22">
        <f>VLOOKUP(CONCATENATE($D$7,$B19),'BASE 2026'!$BS:$CK,13,0)</f>
        <v>58.33</v>
      </c>
      <c r="M19" s="22">
        <f>VLOOKUP(CONCATENATE($D$7,$B19),'BASE 2026'!$BS:$CK,14,0)</f>
        <v>82.11</v>
      </c>
      <c r="N19" s="22">
        <f>VLOOKUP(CONCATENATE($D$7,$B19),'BASE 2026'!$BS:$CK,15,0)</f>
        <v>99.51</v>
      </c>
      <c r="O19" s="22">
        <f>VLOOKUP(CONCATENATE($D$7,$B19),'BASE 2026'!$BS:$CK,16,0)</f>
        <v>71.400000000000006</v>
      </c>
      <c r="P19" s="22">
        <f>VLOOKUP(CONCATENATE($D$7,$B19),'BASE 2026'!$BS:$CK,17,0)</f>
        <v>87.09</v>
      </c>
      <c r="Q19" s="22">
        <f>VLOOKUP(CONCATENATE($D$7,$B19),'BASE 2026'!$BS:$CK,18,0)</f>
        <v>111.34</v>
      </c>
      <c r="R19" s="22">
        <f>VLOOKUP(CONCATENATE($D$7,$B19),'BASE 2026'!$BS:$CK,19,0)</f>
        <v>130.41</v>
      </c>
      <c r="S19" s="282"/>
      <c r="T19" s="282"/>
      <c r="U19" s="282"/>
      <c r="V19" s="282"/>
      <c r="W19" s="282"/>
      <c r="X19" s="282"/>
      <c r="Y19" s="282"/>
      <c r="Z19" s="282"/>
      <c r="AA19" s="72"/>
    </row>
    <row r="20" spans="2:27" x14ac:dyDescent="0.25">
      <c r="B20" s="32" t="s">
        <v>68</v>
      </c>
      <c r="C20" s="25">
        <f>VLOOKUP(CONCATENATE($D$7,$B20),'BASE 2026'!$BS:$CK,4,0)</f>
        <v>19.48</v>
      </c>
      <c r="D20" s="22">
        <f>VLOOKUP(CONCATENATE($D$7,$B20),'BASE 2026'!$BS:$CK,5,0)</f>
        <v>19.88</v>
      </c>
      <c r="E20" s="22">
        <f>VLOOKUP(CONCATENATE($D$7,$B20),'BASE 2026'!$BS:$CK,6,0)</f>
        <v>20.309999999999999</v>
      </c>
      <c r="F20" s="22">
        <f>VLOOKUP(CONCATENATE($D$7,$B20),'BASE 2026'!$BS:$CK,7,0)</f>
        <v>20.71</v>
      </c>
      <c r="G20" s="22">
        <f>VLOOKUP(CONCATENATE($D$7,$B20),'BASE 2026'!$BS:$CK,8,0)</f>
        <v>29.78</v>
      </c>
      <c r="H20" s="22">
        <f>VLOOKUP(CONCATENATE($D$7,$B20),'BASE 2026'!$BS:$CK,9,0)</f>
        <v>30.08</v>
      </c>
      <c r="I20" s="22">
        <f>VLOOKUP(CONCATENATE($D$7,$B20),'BASE 2026'!$BS:$CK,10,0)</f>
        <v>30.37</v>
      </c>
      <c r="J20" s="22">
        <f>VLOOKUP(CONCATENATE($D$7,$B20),'BASE 2026'!$BS:$CK,11,0)</f>
        <v>30.72</v>
      </c>
      <c r="K20" s="22">
        <f>VLOOKUP(CONCATENATE($D$7,$B20),'BASE 2026'!$BS:$CK,12,0)</f>
        <v>50.38</v>
      </c>
      <c r="L20" s="22">
        <f>VLOOKUP(CONCATENATE($D$7,$B20),'BASE 2026'!$BS:$CK,13,0)</f>
        <v>66.94</v>
      </c>
      <c r="M20" s="22">
        <f>VLOOKUP(CONCATENATE($D$7,$B20),'BASE 2026'!$BS:$CK,14,0)</f>
        <v>94.19</v>
      </c>
      <c r="N20" s="22">
        <f>VLOOKUP(CONCATENATE($D$7,$B20),'BASE 2026'!$BS:$CK,15,0)</f>
        <v>114.26</v>
      </c>
      <c r="O20" s="22">
        <f>VLOOKUP(CONCATENATE($D$7,$B20),'BASE 2026'!$BS:$CK,16,0)</f>
        <v>78.14</v>
      </c>
      <c r="P20" s="22">
        <f>VLOOKUP(CONCATENATE($D$7,$B20),'BASE 2026'!$BS:$CK,17,0)</f>
        <v>95.76</v>
      </c>
      <c r="Q20" s="22">
        <f>VLOOKUP(CONCATENATE($D$7,$B20),'BASE 2026'!$BS:$CK,18,0)</f>
        <v>123.5</v>
      </c>
      <c r="R20" s="22">
        <f>VLOOKUP(CONCATENATE($D$7,$B20),'BASE 2026'!$BS:$CK,19,0)</f>
        <v>145.19999999999999</v>
      </c>
      <c r="S20" s="282"/>
      <c r="T20" s="282"/>
      <c r="U20" s="282"/>
      <c r="V20" s="282"/>
      <c r="W20" s="282"/>
      <c r="X20" s="282"/>
      <c r="Y20" s="282"/>
      <c r="Z20" s="282"/>
      <c r="AA20" s="72"/>
    </row>
    <row r="21" spans="2:27" x14ac:dyDescent="0.25">
      <c r="B21" s="31" t="s">
        <v>70</v>
      </c>
      <c r="C21" s="25">
        <f>VLOOKUP(CONCATENATE($D$7,$B21),'BASE 2026'!$BS:$CK,4,0)</f>
        <v>20.81</v>
      </c>
      <c r="D21" s="22">
        <f>VLOOKUP(CONCATENATE($D$7,$B21),'BASE 2026'!$BS:$CK,5,0)</f>
        <v>21.27</v>
      </c>
      <c r="E21" s="22">
        <f>VLOOKUP(CONCATENATE($D$7,$B21),'BASE 2026'!$BS:$CK,6,0)</f>
        <v>21.7</v>
      </c>
      <c r="F21" s="22">
        <f>VLOOKUP(CONCATENATE($D$7,$B21),'BASE 2026'!$BS:$CK,7,0)</f>
        <v>22.14</v>
      </c>
      <c r="G21" s="22">
        <f>VLOOKUP(CONCATENATE($D$7,$B21),'BASE 2026'!$BS:$CK,8,0)</f>
        <v>31.94</v>
      </c>
      <c r="H21" s="22">
        <f>VLOOKUP(CONCATENATE($D$7,$B21),'BASE 2026'!$BS:$CK,9,0)</f>
        <v>32.26</v>
      </c>
      <c r="I21" s="22">
        <f>VLOOKUP(CONCATENATE($D$7,$B21),'BASE 2026'!$BS:$CK,10,0)</f>
        <v>32.590000000000003</v>
      </c>
      <c r="J21" s="22">
        <f>VLOOKUP(CONCATENATE($D$7,$B21),'BASE 2026'!$BS:$CK,11,0)</f>
        <v>32.93</v>
      </c>
      <c r="K21" s="22">
        <f>VLOOKUP(CONCATENATE($D$7,$B21),'BASE 2026'!$BS:$CK,12,0)</f>
        <v>55.49</v>
      </c>
      <c r="L21" s="22">
        <f>VLOOKUP(CONCATENATE($D$7,$B21),'BASE 2026'!$BS:$CK,13,0)</f>
        <v>73.84</v>
      </c>
      <c r="M21" s="22">
        <f>VLOOKUP(CONCATENATE($D$7,$B21),'BASE 2026'!$BS:$CK,14,0)</f>
        <v>103.93</v>
      </c>
      <c r="N21" s="22">
        <f>VLOOKUP(CONCATENATE($D$7,$B21),'BASE 2026'!$BS:$CK,15,0)</f>
        <v>126.02</v>
      </c>
      <c r="O21" s="22">
        <f>VLOOKUP(CONCATENATE($D$7,$B21),'BASE 2026'!$BS:$CK,16,0)</f>
        <v>94.35</v>
      </c>
      <c r="P21" s="22">
        <f>VLOOKUP(CONCATENATE($D$7,$B21),'BASE 2026'!$BS:$CK,17,0)</f>
        <v>113.7</v>
      </c>
      <c r="Q21" s="22">
        <f>VLOOKUP(CONCATENATE($D$7,$B21),'BASE 2026'!$BS:$CK,18,0)</f>
        <v>144.26</v>
      </c>
      <c r="R21" s="22">
        <f>VLOOKUP(CONCATENATE($D$7,$B21),'BASE 2026'!$BS:$CK,19,0)</f>
        <v>168.02</v>
      </c>
      <c r="S21" s="282"/>
      <c r="T21" s="282"/>
      <c r="U21" s="282"/>
      <c r="V21" s="282"/>
      <c r="W21" s="282"/>
      <c r="X21" s="282"/>
      <c r="Y21" s="282"/>
      <c r="Z21" s="282"/>
      <c r="AA21" s="72"/>
    </row>
    <row r="22" spans="2:27" x14ac:dyDescent="0.25">
      <c r="B22" s="32" t="s">
        <v>76</v>
      </c>
      <c r="C22" s="25">
        <f>VLOOKUP(CONCATENATE($D$7,$B22),'BASE 2026'!$BS:$CK,4,0)</f>
        <v>21.19</v>
      </c>
      <c r="D22" s="22">
        <f>VLOOKUP(CONCATENATE($D$7,$B22),'BASE 2026'!$BS:$CK,5,0)</f>
        <v>21.65</v>
      </c>
      <c r="E22" s="22">
        <f>VLOOKUP(CONCATENATE($D$7,$B22),'BASE 2026'!$BS:$CK,6,0)</f>
        <v>22.08</v>
      </c>
      <c r="F22" s="22">
        <f>VLOOKUP(CONCATENATE($D$7,$B22),'BASE 2026'!$BS:$CK,7,0)</f>
        <v>22.52</v>
      </c>
      <c r="G22" s="22">
        <f>VLOOKUP(CONCATENATE($D$7,$B22),'BASE 2026'!$BS:$CK,8,0)</f>
        <v>32.79</v>
      </c>
      <c r="H22" s="22">
        <f>VLOOKUP(CONCATENATE($D$7,$B22),'BASE 2026'!$BS:$CK,9,0)</f>
        <v>33.14</v>
      </c>
      <c r="I22" s="22">
        <f>VLOOKUP(CONCATENATE($D$7,$B22),'BASE 2026'!$BS:$CK,10,0)</f>
        <v>33.46</v>
      </c>
      <c r="J22" s="22">
        <f>VLOOKUP(CONCATENATE($D$7,$B22),'BASE 2026'!$BS:$CK,11,0)</f>
        <v>33.799999999999997</v>
      </c>
      <c r="K22" s="22">
        <f>VLOOKUP(CONCATENATE($D$7,$B22),'BASE 2026'!$BS:$CK,12,0)</f>
        <v>59.47</v>
      </c>
      <c r="L22" s="22">
        <f>VLOOKUP(CONCATENATE($D$7,$B22),'BASE 2026'!$BS:$CK,13,0)</f>
        <v>80.7</v>
      </c>
      <c r="M22" s="22">
        <f>VLOOKUP(CONCATENATE($D$7,$B22),'BASE 2026'!$BS:$CK,14,0)</f>
        <v>113.56</v>
      </c>
      <c r="N22" s="22">
        <f>VLOOKUP(CONCATENATE($D$7,$B22),'BASE 2026'!$BS:$CK,15,0)</f>
        <v>137.38</v>
      </c>
      <c r="O22" s="22">
        <f>VLOOKUP(CONCATENATE($D$7,$B22),'BASE 2026'!$BS:$CK,16,0)</f>
        <v>97.95</v>
      </c>
      <c r="P22" s="22">
        <f>VLOOKUP(CONCATENATE($D$7,$B22),'BASE 2026'!$BS:$CK,17,0)</f>
        <v>120.3</v>
      </c>
      <c r="Q22" s="22">
        <f>VLOOKUP(CONCATENATE($D$7,$B22),'BASE 2026'!$BS:$CK,18,0)</f>
        <v>153.76</v>
      </c>
      <c r="R22" s="22">
        <f>VLOOKUP(CONCATENATE($D$7,$B22),'BASE 2026'!$BS:$CK,19,0)</f>
        <v>179.25</v>
      </c>
      <c r="S22" s="282"/>
      <c r="T22" s="282"/>
      <c r="U22" s="282"/>
      <c r="V22" s="282"/>
      <c r="W22" s="282"/>
      <c r="X22" s="282"/>
      <c r="Y22" s="282"/>
      <c r="Z22" s="282"/>
      <c r="AA22" s="72"/>
    </row>
    <row r="23" spans="2:27" x14ac:dyDescent="0.25">
      <c r="B23" s="31" t="s">
        <v>82</v>
      </c>
      <c r="C23" s="25">
        <f>VLOOKUP(CONCATENATE($D$7,$B23),'BASE 2026'!$BS:$CK,4,0)</f>
        <v>21.55</v>
      </c>
      <c r="D23" s="22">
        <f>VLOOKUP(CONCATENATE($D$7,$B23),'BASE 2026'!$BS:$CK,5,0)</f>
        <v>22.01</v>
      </c>
      <c r="E23" s="22">
        <f>VLOOKUP(CONCATENATE($D$7,$B23),'BASE 2026'!$BS:$CK,6,0)</f>
        <v>22.46</v>
      </c>
      <c r="F23" s="22">
        <f>VLOOKUP(CONCATENATE($D$7,$B23),'BASE 2026'!$BS:$CK,7,0)</f>
        <v>22.91</v>
      </c>
      <c r="G23" s="22">
        <f>VLOOKUP(CONCATENATE($D$7,$B23),'BASE 2026'!$BS:$CK,8,0)</f>
        <v>35.1</v>
      </c>
      <c r="H23" s="22">
        <f>VLOOKUP(CONCATENATE($D$7,$B23),'BASE 2026'!$BS:$CK,9,0)</f>
        <v>35.44</v>
      </c>
      <c r="I23" s="22">
        <f>VLOOKUP(CONCATENATE($D$7,$B23),'BASE 2026'!$BS:$CK,10,0)</f>
        <v>35.81</v>
      </c>
      <c r="J23" s="22">
        <f>VLOOKUP(CONCATENATE($D$7,$B23),'BASE 2026'!$BS:$CK,11,0)</f>
        <v>36.18</v>
      </c>
      <c r="K23" s="22">
        <f>VLOOKUP(CONCATENATE($D$7,$B23),'BASE 2026'!$BS:$CK,12,0)</f>
        <v>65.599999999999994</v>
      </c>
      <c r="L23" s="22">
        <f>VLOOKUP(CONCATENATE($D$7,$B23),'BASE 2026'!$BS:$CK,13,0)</f>
        <v>89.04</v>
      </c>
      <c r="M23" s="22">
        <f>VLOOKUP(CONCATENATE($D$7,$B23),'BASE 2026'!$BS:$CK,14,0)</f>
        <v>125.32</v>
      </c>
      <c r="N23" s="22">
        <f>VLOOKUP(CONCATENATE($D$7,$B23),'BASE 2026'!$BS:$CK,15,0)</f>
        <v>151.59</v>
      </c>
      <c r="O23" s="22">
        <f>VLOOKUP(CONCATENATE($D$7,$B23),'BASE 2026'!$BS:$CK,16,0)</f>
        <v>104.09</v>
      </c>
      <c r="P23" s="22">
        <f>VLOOKUP(CONCATENATE($D$7,$B23),'BASE 2026'!$BS:$CK,17,0)</f>
        <v>128.63999999999999</v>
      </c>
      <c r="Q23" s="22">
        <f>VLOOKUP(CONCATENATE($D$7,$B23),'BASE 2026'!$BS:$CK,18,0)</f>
        <v>165.48</v>
      </c>
      <c r="R23" s="22">
        <f>VLOOKUP(CONCATENATE($D$7,$B23),'BASE 2026'!$BS:$CK,19,0)</f>
        <v>193.43</v>
      </c>
      <c r="S23" s="282"/>
      <c r="T23" s="282"/>
      <c r="U23" s="282"/>
      <c r="V23" s="282"/>
      <c r="W23" s="282"/>
      <c r="X23" s="282"/>
      <c r="Y23" s="282"/>
      <c r="Z23" s="282"/>
      <c r="AA23" s="72"/>
    </row>
    <row r="24" spans="2:27" x14ac:dyDescent="0.25">
      <c r="B24" s="32" t="s">
        <v>86</v>
      </c>
      <c r="C24" s="25">
        <f>VLOOKUP(CONCATENATE($D$7,$B24),'BASE 2026'!$BS:$CK,4,0)</f>
        <v>21.94</v>
      </c>
      <c r="D24" s="22">
        <f>VLOOKUP(CONCATENATE($D$7,$B24),'BASE 2026'!$BS:$CK,5,0)</f>
        <v>22.41</v>
      </c>
      <c r="E24" s="22">
        <f>VLOOKUP(CONCATENATE($D$7,$B24),'BASE 2026'!$BS:$CK,6,0)</f>
        <v>22.85</v>
      </c>
      <c r="F24" s="22">
        <f>VLOOKUP(CONCATENATE($D$7,$B24),'BASE 2026'!$BS:$CK,7,0)</f>
        <v>23.31</v>
      </c>
      <c r="G24" s="22">
        <f>VLOOKUP(CONCATENATE($D$7,$B24),'BASE 2026'!$BS:$CK,8,0)</f>
        <v>37.590000000000003</v>
      </c>
      <c r="H24" s="22">
        <f>VLOOKUP(CONCATENATE($D$7,$B24),'BASE 2026'!$BS:$CK,9,0)</f>
        <v>37.99</v>
      </c>
      <c r="I24" s="22">
        <f>VLOOKUP(CONCATENATE($D$7,$B24),'BASE 2026'!$BS:$CK,10,0)</f>
        <v>38.369999999999997</v>
      </c>
      <c r="J24" s="22">
        <f>VLOOKUP(CONCATENATE($D$7,$B24),'BASE 2026'!$BS:$CK,11,0)</f>
        <v>38.76</v>
      </c>
      <c r="K24" s="22">
        <f>VLOOKUP(CONCATENATE($D$7,$B24),'BASE 2026'!$BS:$CK,12,0)</f>
        <v>71.92</v>
      </c>
      <c r="L24" s="22">
        <f>VLOOKUP(CONCATENATE($D$7,$B24),'BASE 2026'!$BS:$CK,13,0)</f>
        <v>97.56</v>
      </c>
      <c r="M24" s="22">
        <f>VLOOKUP(CONCATENATE($D$7,$B24),'BASE 2026'!$BS:$CK,14,0)</f>
        <v>137.30000000000001</v>
      </c>
      <c r="N24" s="22">
        <f>VLOOKUP(CONCATENATE($D$7,$B24),'BASE 2026'!$BS:$CK,15,0)</f>
        <v>166.1</v>
      </c>
      <c r="O24" s="22">
        <f>VLOOKUP(CONCATENATE($D$7,$B24),'BASE 2026'!$BS:$CK,16,0)</f>
        <v>115.91</v>
      </c>
      <c r="P24" s="22">
        <f>VLOOKUP(CONCATENATE($D$7,$B24),'BASE 2026'!$BS:$CK,17,0)</f>
        <v>142.66</v>
      </c>
      <c r="Q24" s="22">
        <f>VLOOKUP(CONCATENATE($D$7,$B24),'BASE 2026'!$BS:$CK,18,0)</f>
        <v>183.02</v>
      </c>
      <c r="R24" s="22">
        <f>VLOOKUP(CONCATENATE($D$7,$B24),'BASE 2026'!$BS:$CK,19,0)</f>
        <v>213.48</v>
      </c>
      <c r="S24" s="282"/>
      <c r="T24" s="282"/>
      <c r="U24" s="282"/>
      <c r="V24" s="282"/>
      <c r="W24" s="282"/>
      <c r="X24" s="282"/>
      <c r="Y24" s="282"/>
      <c r="Z24" s="282"/>
      <c r="AA24" s="72"/>
    </row>
    <row r="25" spans="2:27" x14ac:dyDescent="0.25">
      <c r="B25" s="31" t="s">
        <v>91</v>
      </c>
      <c r="C25" s="25">
        <f>VLOOKUP(CONCATENATE($D$7,$B25),'BASE 2026'!$BS:$CK,4,0)</f>
        <v>22.82</v>
      </c>
      <c r="D25" s="22">
        <f>VLOOKUP(CONCATENATE($D$7,$B25),'BASE 2026'!$BS:$CK,5,0)</f>
        <v>23.29</v>
      </c>
      <c r="E25" s="22">
        <f>VLOOKUP(CONCATENATE($D$7,$B25),'BASE 2026'!$BS:$CK,6,0)</f>
        <v>23.77</v>
      </c>
      <c r="F25" s="22">
        <f>VLOOKUP(CONCATENATE($D$7,$B25),'BASE 2026'!$BS:$CK,7,0)</f>
        <v>24.25</v>
      </c>
      <c r="G25" s="22">
        <f>VLOOKUP(CONCATENATE($D$7,$B25),'BASE 2026'!$BS:$CK,8,0)</f>
        <v>39.97</v>
      </c>
      <c r="H25" s="22">
        <f>VLOOKUP(CONCATENATE($D$7,$B25),'BASE 2026'!$BS:$CK,9,0)</f>
        <v>40.369999999999997</v>
      </c>
      <c r="I25" s="22">
        <f>VLOOKUP(CONCATENATE($D$7,$B25),'BASE 2026'!$BS:$CK,10,0)</f>
        <v>40.81</v>
      </c>
      <c r="J25" s="22">
        <f>VLOOKUP(CONCATENATE($D$7,$B25),'BASE 2026'!$BS:$CK,11,0)</f>
        <v>41.21</v>
      </c>
      <c r="K25" s="22">
        <f>VLOOKUP(CONCATENATE($D$7,$B25),'BASE 2026'!$BS:$CK,12,0)</f>
        <v>78.13</v>
      </c>
      <c r="L25" s="22">
        <f>VLOOKUP(CONCATENATE($D$7,$B25),'BASE 2026'!$BS:$CK,13,0)</f>
        <v>106.05</v>
      </c>
      <c r="M25" s="22">
        <f>VLOOKUP(CONCATENATE($D$7,$B25),'BASE 2026'!$BS:$CK,14,0)</f>
        <v>149.25</v>
      </c>
      <c r="N25" s="22">
        <f>VLOOKUP(CONCATENATE($D$7,$B25),'BASE 2026'!$BS:$CK,15,0)</f>
        <v>180.54</v>
      </c>
      <c r="O25" s="22">
        <f>VLOOKUP(CONCATENATE($D$7,$B25),'BASE 2026'!$BS:$CK,16,0)</f>
        <v>122.1</v>
      </c>
      <c r="P25" s="22">
        <f>VLOOKUP(CONCATENATE($D$7,$B25),'BASE 2026'!$BS:$CK,17,0)</f>
        <v>151.15</v>
      </c>
      <c r="Q25" s="22">
        <f>VLOOKUP(CONCATENATE($D$7,$B25),'BASE 2026'!$BS:$CK,18,0)</f>
        <v>194.95</v>
      </c>
      <c r="R25" s="22">
        <f>VLOOKUP(CONCATENATE($D$7,$B25),'BASE 2026'!$BS:$CK,19,0)</f>
        <v>227.89</v>
      </c>
      <c r="S25" s="282"/>
      <c r="T25" s="282"/>
      <c r="U25" s="282"/>
      <c r="V25" s="282"/>
      <c r="W25" s="282"/>
      <c r="X25" s="282"/>
      <c r="Y25" s="282"/>
      <c r="Z25" s="282"/>
      <c r="AA25" s="72"/>
    </row>
    <row r="26" spans="2:27" x14ac:dyDescent="0.25">
      <c r="B26" s="32" t="s">
        <v>95</v>
      </c>
      <c r="C26" s="25">
        <f>VLOOKUP(CONCATENATE($D$7,$B26),'BASE 2026'!$BS:$CK,4,0)</f>
        <v>23.22</v>
      </c>
      <c r="D26" s="22">
        <f>VLOOKUP(CONCATENATE($D$7,$B26),'BASE 2026'!$BS:$CK,5,0)</f>
        <v>23.71</v>
      </c>
      <c r="E26" s="22">
        <f>VLOOKUP(CONCATENATE($D$7,$B26),'BASE 2026'!$BS:$CK,6,0)</f>
        <v>24.2</v>
      </c>
      <c r="F26" s="22">
        <f>VLOOKUP(CONCATENATE($D$7,$B26),'BASE 2026'!$BS:$CK,7,0)</f>
        <v>24.69</v>
      </c>
      <c r="G26" s="22">
        <f>VLOOKUP(CONCATENATE($D$7,$B26),'BASE 2026'!$BS:$CK,8,0)</f>
        <v>42.59</v>
      </c>
      <c r="H26" s="22">
        <f>VLOOKUP(CONCATENATE($D$7,$B26),'BASE 2026'!$BS:$CK,9,0)</f>
        <v>43.03</v>
      </c>
      <c r="I26" s="22">
        <f>VLOOKUP(CONCATENATE($D$7,$B26),'BASE 2026'!$BS:$CK,10,0)</f>
        <v>43.47</v>
      </c>
      <c r="J26" s="22">
        <f>VLOOKUP(CONCATENATE($D$7,$B26),'BASE 2026'!$BS:$CK,11,0)</f>
        <v>43.91</v>
      </c>
      <c r="K26" s="22">
        <f>VLOOKUP(CONCATENATE($D$7,$B26),'BASE 2026'!$BS:$CK,12,0)</f>
        <v>84.34</v>
      </c>
      <c r="L26" s="22">
        <f>VLOOKUP(CONCATENATE($D$7,$B26),'BASE 2026'!$BS:$CK,13,0)</f>
        <v>114.53</v>
      </c>
      <c r="M26" s="22">
        <f>VLOOKUP(CONCATENATE($D$7,$B26),'BASE 2026'!$BS:$CK,14,0)</f>
        <v>161.21</v>
      </c>
      <c r="N26" s="22">
        <f>VLOOKUP(CONCATENATE($D$7,$B26),'BASE 2026'!$BS:$CK,15,0)</f>
        <v>195.02</v>
      </c>
      <c r="O26" s="22">
        <f>VLOOKUP(CONCATENATE($D$7,$B26),'BASE 2026'!$BS:$CK,16,0)</f>
        <v>128.33000000000001</v>
      </c>
      <c r="P26" s="22">
        <f>VLOOKUP(CONCATENATE($D$7,$B26),'BASE 2026'!$BS:$CK,17,0)</f>
        <v>159.63</v>
      </c>
      <c r="Q26" s="22">
        <f>VLOOKUP(CONCATENATE($D$7,$B26),'BASE 2026'!$BS:$CK,18,0)</f>
        <v>206.89</v>
      </c>
      <c r="R26" s="22">
        <f>VLOOKUP(CONCATENATE($D$7,$B26),'BASE 2026'!$BS:$CK,19,0)</f>
        <v>242.35</v>
      </c>
      <c r="S26" s="282"/>
      <c r="T26" s="282"/>
      <c r="U26" s="282"/>
      <c r="V26" s="282"/>
      <c r="W26" s="282"/>
      <c r="X26" s="282"/>
      <c r="Y26" s="282"/>
      <c r="Z26" s="282"/>
      <c r="AA26" s="72"/>
    </row>
    <row r="27" spans="2:27" x14ac:dyDescent="0.25">
      <c r="B27" s="33" t="s">
        <v>63</v>
      </c>
      <c r="C27" s="37">
        <f>VLOOKUP(CONCATENATE($D$7,$B27),'BASE 2026'!$BS:$CK,4,0)</f>
        <v>2.98</v>
      </c>
      <c r="D27" s="26">
        <f>VLOOKUP(CONCATENATE($D$7,$B27),'BASE 2026'!$BS:$CK,5,0)</f>
        <v>3.04</v>
      </c>
      <c r="E27" s="26">
        <f>VLOOKUP(CONCATENATE($D$7,$B27),'BASE 2026'!$BS:$CK,6,0)</f>
        <v>3.13</v>
      </c>
      <c r="F27" s="26">
        <f>VLOOKUP(CONCATENATE($D$7,$B27),'BASE 2026'!$BS:$CK,7,0)</f>
        <v>3.18</v>
      </c>
      <c r="G27" s="26">
        <f>VLOOKUP(CONCATENATE($D$7,$B27),'BASE 2026'!$BS:$CK,8,0)</f>
        <v>5.38</v>
      </c>
      <c r="H27" s="26">
        <f>VLOOKUP(CONCATENATE($D$7,$B27),'BASE 2026'!$BS:$CK,9,0)</f>
        <v>5.42</v>
      </c>
      <c r="I27" s="26">
        <f>VLOOKUP(CONCATENATE($D$7,$B27),'BASE 2026'!$BS:$CK,10,0)</f>
        <v>5.47</v>
      </c>
      <c r="J27" s="26">
        <f>VLOOKUP(CONCATENATE($D$7,$B27),'BASE 2026'!$BS:$CK,11,0)</f>
        <v>5.54</v>
      </c>
      <c r="K27" s="26">
        <f>VLOOKUP(CONCATENATE($D$7,$B27),'BASE 2026'!$BS:$CK,12,0)</f>
        <v>10.54</v>
      </c>
      <c r="L27" s="26">
        <f>VLOOKUP(CONCATENATE($D$7,$B27),'BASE 2026'!$BS:$CK,13,0)</f>
        <v>14.22</v>
      </c>
      <c r="M27" s="26">
        <f>VLOOKUP(CONCATENATE($D$7,$B27),'BASE 2026'!$BS:$CK,14,0)</f>
        <v>20.010000000000002</v>
      </c>
      <c r="N27" s="26">
        <f>VLOOKUP(CONCATENATE($D$7,$B27),'BASE 2026'!$BS:$CK,15,0)</f>
        <v>24.22</v>
      </c>
      <c r="O27" s="26">
        <f>VLOOKUP(CONCATENATE($D$7,$B27),'BASE 2026'!$BS:$CK,16,0)</f>
        <v>16</v>
      </c>
      <c r="P27" s="26">
        <f>VLOOKUP(CONCATENATE($D$7,$B27),'BASE 2026'!$BS:$CK,17,0)</f>
        <v>19.82</v>
      </c>
      <c r="Q27" s="26">
        <f>VLOOKUP(CONCATENATE($D$7,$B27),'BASE 2026'!$BS:$CK,18,0)</f>
        <v>25.69</v>
      </c>
      <c r="R27" s="26">
        <f>VLOOKUP(CONCATENATE($D$7,$B27),'BASE 2026'!$BS:$CK,19,0)</f>
        <v>30.09</v>
      </c>
      <c r="S27" s="282"/>
      <c r="T27" s="282"/>
      <c r="U27" s="282"/>
      <c r="V27" s="282"/>
      <c r="W27" s="282"/>
      <c r="X27" s="282"/>
      <c r="Y27" s="282"/>
      <c r="Z27" s="282"/>
      <c r="AA27" s="72"/>
    </row>
    <row r="28" spans="2:27" x14ac:dyDescent="0.25">
      <c r="S28" s="282"/>
      <c r="T28" s="282"/>
      <c r="U28" s="282"/>
      <c r="V28" s="282"/>
      <c r="W28" s="282"/>
      <c r="X28" s="282"/>
      <c r="Y28" s="282"/>
      <c r="Z28" s="282"/>
      <c r="AA28" s="72"/>
    </row>
    <row r="30" spans="2:27" x14ac:dyDescent="0.25">
      <c r="B30" s="24" t="s">
        <v>230</v>
      </c>
    </row>
    <row r="31" spans="2:27" ht="15" x14ac:dyDescent="0.25">
      <c r="B31" s="23" t="s">
        <v>156</v>
      </c>
      <c r="C31" t="s">
        <v>139</v>
      </c>
      <c r="D31"/>
      <c r="E31"/>
      <c r="F31"/>
      <c r="G31"/>
      <c r="H31"/>
    </row>
    <row r="32" spans="2:27" ht="15" x14ac:dyDescent="0.25">
      <c r="B32" s="23"/>
      <c r="C32"/>
      <c r="D32"/>
      <c r="E32"/>
      <c r="F32"/>
      <c r="G32"/>
      <c r="H32"/>
    </row>
    <row r="33" spans="2:8" ht="15" x14ac:dyDescent="0.25">
      <c r="B33" s="23"/>
      <c r="C33"/>
      <c r="D33"/>
      <c r="E33"/>
      <c r="F33"/>
      <c r="G33"/>
      <c r="H33"/>
    </row>
    <row r="34" spans="2:8" ht="15" x14ac:dyDescent="0.25">
      <c r="B34" s="23"/>
      <c r="C34"/>
      <c r="D34"/>
      <c r="E34"/>
      <c r="F34"/>
      <c r="G34"/>
      <c r="H34"/>
    </row>
    <row r="35" spans="2:8" ht="15" x14ac:dyDescent="0.25">
      <c r="B35" s="23"/>
      <c r="C35"/>
      <c r="D35"/>
      <c r="E35"/>
      <c r="F35"/>
      <c r="G35"/>
      <c r="H35"/>
    </row>
    <row r="36" spans="2:8" ht="15" x14ac:dyDescent="0.25">
      <c r="B36" s="23"/>
      <c r="C36"/>
      <c r="D36"/>
      <c r="E36"/>
      <c r="F36"/>
      <c r="G36"/>
      <c r="H36"/>
    </row>
    <row r="37" spans="2:8" ht="15" x14ac:dyDescent="0.25">
      <c r="B37" s="23"/>
      <c r="C37"/>
      <c r="D37"/>
      <c r="E37"/>
      <c r="F37"/>
      <c r="G37"/>
      <c r="H37"/>
    </row>
    <row r="38" spans="2:8" ht="15" x14ac:dyDescent="0.25">
      <c r="B38" s="23"/>
      <c r="C38"/>
      <c r="D38"/>
      <c r="E38"/>
      <c r="F38"/>
      <c r="G38"/>
      <c r="H38"/>
    </row>
  </sheetData>
  <sheetProtection algorithmName="SHA-512" hashValue="Ex/VoQ/lN/bXTPAp37Ztjn62aO5ASq5+bhJWGjGwSBTexf3SGp4oO5zDQ/dlUy7ePOYTPBqnNj28EZXdGwtkCw==" saltValue="iZbI6dawbc0x+5b2UI+nYw==" spinCount="100000" sheet="1" objects="1" scenarios="1"/>
  <mergeCells count="65">
    <mergeCell ref="D7:E7"/>
    <mergeCell ref="Q13:R13"/>
    <mergeCell ref="B10:R10"/>
    <mergeCell ref="B11:R11"/>
    <mergeCell ref="B12:R12"/>
    <mergeCell ref="S14:T14"/>
    <mergeCell ref="W14:X14"/>
    <mergeCell ref="Y14:Z14"/>
    <mergeCell ref="S15:T15"/>
    <mergeCell ref="U15:V15"/>
    <mergeCell ref="W15:X15"/>
    <mergeCell ref="Y15:Z15"/>
    <mergeCell ref="U14:V14"/>
    <mergeCell ref="S16:T16"/>
    <mergeCell ref="U16:V16"/>
    <mergeCell ref="W16:X16"/>
    <mergeCell ref="Y16:Z16"/>
    <mergeCell ref="S17:T17"/>
    <mergeCell ref="U17:V17"/>
    <mergeCell ref="W17:X17"/>
    <mergeCell ref="Y17:Z17"/>
    <mergeCell ref="S18:T18"/>
    <mergeCell ref="U18:V18"/>
    <mergeCell ref="W18:X18"/>
    <mergeCell ref="Y18:Z18"/>
    <mergeCell ref="S19:T19"/>
    <mergeCell ref="U19:V19"/>
    <mergeCell ref="W19:X19"/>
    <mergeCell ref="Y19:Z19"/>
    <mergeCell ref="S20:T20"/>
    <mergeCell ref="U20:V20"/>
    <mergeCell ref="W20:X20"/>
    <mergeCell ref="Y20:Z20"/>
    <mergeCell ref="S21:T21"/>
    <mergeCell ref="U21:V21"/>
    <mergeCell ref="W21:X21"/>
    <mergeCell ref="Y21:Z21"/>
    <mergeCell ref="S22:T22"/>
    <mergeCell ref="U22:V22"/>
    <mergeCell ref="W22:X22"/>
    <mergeCell ref="Y22:Z22"/>
    <mergeCell ref="S23:T23"/>
    <mergeCell ref="U23:V23"/>
    <mergeCell ref="W23:X23"/>
    <mergeCell ref="Y23:Z23"/>
    <mergeCell ref="S24:T24"/>
    <mergeCell ref="U24:V24"/>
    <mergeCell ref="W24:X24"/>
    <mergeCell ref="Y24:Z24"/>
    <mergeCell ref="S25:T25"/>
    <mergeCell ref="U25:V25"/>
    <mergeCell ref="W25:X25"/>
    <mergeCell ref="Y25:Z25"/>
    <mergeCell ref="S28:T28"/>
    <mergeCell ref="U28:V28"/>
    <mergeCell ref="W28:X28"/>
    <mergeCell ref="Y28:Z28"/>
    <mergeCell ref="S26:T26"/>
    <mergeCell ref="U26:V26"/>
    <mergeCell ref="W26:X26"/>
    <mergeCell ref="Y26:Z26"/>
    <mergeCell ref="S27:T27"/>
    <mergeCell ref="U27:V27"/>
    <mergeCell ref="W27:X27"/>
    <mergeCell ref="Y27:Z27"/>
  </mergeCells>
  <pageMargins left="0.511811024" right="0.511811024" top="0.78740157499999996" bottom="0.78740157499999996" header="0.31496062000000002" footer="0.31496062000000002"/>
  <pageSetup paperSize="9" orientation="portrait" verticalDpi="0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'BASE 2026'!$A$3:$A$3</xm:f>
          </x14:formula1>
          <xm:sqref>D7:E7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038fdd-30c9-4bcc-abae-4aee40edae43" xsi:nil="true"/>
    <lcf76f155ced4ddcb4097134ff3c332f xmlns="d6badae0-1cba-4996-87e8-3d768d4a6ad0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528FC443D033840A01C4CED55AC793F" ma:contentTypeVersion="14" ma:contentTypeDescription="Crie um novo documento." ma:contentTypeScope="" ma:versionID="642f147ba0f73d91ecad3fdd5323bc88">
  <xsd:schema xmlns:xsd="http://www.w3.org/2001/XMLSchema" xmlns:xs="http://www.w3.org/2001/XMLSchema" xmlns:p="http://schemas.microsoft.com/office/2006/metadata/properties" xmlns:ns2="d6badae0-1cba-4996-87e8-3d768d4a6ad0" xmlns:ns3="b2038fdd-30c9-4bcc-abae-4aee40edae43" targetNamespace="http://schemas.microsoft.com/office/2006/metadata/properties" ma:root="true" ma:fieldsID="388c4726fef4875a257424f843392e66" ns2:_="" ns3:_="">
    <xsd:import namespace="d6badae0-1cba-4996-87e8-3d768d4a6ad0"/>
    <xsd:import namespace="b2038fdd-30c9-4bcc-abae-4aee40edae4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badae0-1cba-4996-87e8-3d768d4a6ad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a3c18899-56da-4232-b7fe-7e4604919f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038fdd-30c9-4bcc-abae-4aee40edae4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e8f0775b-61ef-4c40-91e5-e7912129945b}" ma:internalName="TaxCatchAll" ma:showField="CatchAllData" ma:web="b2038fdd-30c9-4bcc-abae-4aee40edae4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FCCCCA-6579-4EDE-8C1D-08BC03B6C71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49ED569-6708-49D9-9ED7-06AB77E9AA0A}">
  <ds:schemaRefs>
    <ds:schemaRef ds:uri="http://schemas.microsoft.com/office/2006/documentManagement/types"/>
    <ds:schemaRef ds:uri="http://purl.org/dc/elements/1.1/"/>
    <ds:schemaRef ds:uri="http://purl.org/dc/dcmitype/"/>
    <ds:schemaRef ds:uri="d6badae0-1cba-4996-87e8-3d768d4a6ad0"/>
    <ds:schemaRef ds:uri="http://schemas.microsoft.com/office/infopath/2007/PartnerControls"/>
    <ds:schemaRef ds:uri="b2038fdd-30c9-4bcc-abae-4aee40edae43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EF1F4187-5E0F-498E-9D42-FC5D88415B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badae0-1cba-4996-87e8-3d768d4a6ad0"/>
    <ds:schemaRef ds:uri="b2038fdd-30c9-4bcc-abae-4aee40edae4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17</vt:i4>
      </vt:variant>
    </vt:vector>
  </HeadingPairs>
  <TitlesOfParts>
    <vt:vector size="17" baseType="lpstr">
      <vt:lpstr>Base(2023)</vt:lpstr>
      <vt:lpstr>FatoresSGPB</vt:lpstr>
      <vt:lpstr>Base(2024)</vt:lpstr>
      <vt:lpstr>BASE 2025</vt:lpstr>
      <vt:lpstr>BASE 2026</vt:lpstr>
      <vt:lpstr>SEDEX</vt:lpstr>
      <vt:lpstr>SEDEX 10-12 e LOG+ </vt:lpstr>
      <vt:lpstr>SEDEX Hoje</vt:lpstr>
      <vt:lpstr>SEDEX Ponto de Coleta</vt:lpstr>
      <vt:lpstr>PAC</vt:lpstr>
      <vt:lpstr>PAC Ponto de Coleta</vt:lpstr>
      <vt:lpstr>MINI ENVIOS</vt:lpstr>
      <vt:lpstr>Instruções - SEDEX e PAC</vt:lpstr>
      <vt:lpstr>Instruções - Mini Envios</vt:lpstr>
      <vt:lpstr>Instruções - SEDEX e PAC PC</vt:lpstr>
      <vt:lpstr>COLETA-COLETA_LR</vt:lpstr>
      <vt:lpstr>PRÉ-POSTAGEM</vt:lpstr>
    </vt:vector>
  </TitlesOfParts>
  <Manager/>
  <Company>Correios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Luciana Almeida Luiz da costa</dc:creator>
  <cp:keywords/>
  <dc:description/>
  <cp:lastModifiedBy>Rosemere Beliene Costa</cp:lastModifiedBy>
  <cp:revision/>
  <dcterms:created xsi:type="dcterms:W3CDTF">2016-05-02T13:08:46Z</dcterms:created>
  <dcterms:modified xsi:type="dcterms:W3CDTF">2026-06-08T16:55:23Z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0x010100A528FC443D033840A01C4CED55AC793F</vt:lpwstr>
  </property>
  <property fmtid="{D5CDD505-2E9C-101B-9397-08002B2CF9AE}" pid="3" name="MediaServiceImageTags">
    <vt:lpwstr/>
  </property>
</Properties>
</file>